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omments4.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defaultThemeVersion="166925"/>
  <mc:AlternateContent xmlns:mc="http://schemas.openxmlformats.org/markup-compatibility/2006">
    <mc:Choice Requires="x15">
      <x15ac:absPath xmlns:x15ac="http://schemas.microsoft.com/office/spreadsheetml/2010/11/ac" url="https://kenbright.sharepoint.com/sites/kafs.gi-PioneerInsurance/Shared Documents/Pioneer Insurance/Appointed Actuary/2023/FCR/Working File/"/>
    </mc:Choice>
  </mc:AlternateContent>
  <xr:revisionPtr revIDLastSave="230" documentId="8_{C5F3F240-91C6-4D31-A7A0-39A642113B2E}" xr6:coauthVersionLast="47" xr6:coauthVersionMax="47" xr10:uidLastSave="{B764C4DA-13EB-41F5-A491-5AA60B636DAB}"/>
  <bookViews>
    <workbookView xWindow="-86" yWindow="0" windowWidth="13337" windowHeight="15823" tabRatio="912" firstSheet="7" activeTab="8" xr2:uid="{80C614A4-5E2F-49B1-936C-4A6F33386DCA}"/>
  </bookViews>
  <sheets>
    <sheet name="Intro" sheetId="1" r:id="rId1"/>
    <sheet name="Data" sheetId="2" r:id="rId2"/>
    <sheet name="Data_Recon" sheetId="18" r:id="rId3"/>
    <sheet name="Stakeholders" sheetId="6" r:id="rId4"/>
    <sheet name="Reserves" sheetId="11" r:id="rId5"/>
    <sheet name="Reinsurance" sheetId="17" r:id="rId6"/>
    <sheet name="Ratios" sheetId="9" r:id="rId7"/>
    <sheet name="Past_FCR_Recs" sheetId="3" r:id="rId8"/>
    <sheet name="CAR" sheetId="10" r:id="rId9"/>
    <sheet name="BS" sheetId="5" r:id="rId10"/>
    <sheet name="RA" sheetId="4" r:id="rId11"/>
    <sheet name="Industry_Results" sheetId="19" r:id="rId12"/>
    <sheet name="Pioneer  vs Industry" sheetId="7" r:id="rId13"/>
    <sheet name="Profitability" sheetId="8" r:id="rId14"/>
    <sheet name="2023_Budget" sheetId="21" r:id="rId15"/>
    <sheet name="Investments" sheetId="13" r:id="rId16"/>
    <sheet name="Adequacy of Reserves" sheetId="22" r:id="rId17"/>
    <sheet name="P&amp;L" sheetId="15" state="hidden" r:id="rId18"/>
    <sheet name="Projections" sheetId="14" state="hidden" r:id="rId19"/>
    <sheet name="Proj" sheetId="16" state="hidden" r:id="rId20"/>
  </sheets>
  <externalReferences>
    <externalReference r:id="rId21"/>
    <externalReference r:id="rId22"/>
  </externalReferences>
  <definedNames>
    <definedName name="_xlnm._FilterDatabase" localSheetId="10" hidden="1">RA!$Y$149:$AI$149</definedName>
    <definedName name="A_Million">Investments!$D$1</definedName>
    <definedName name="A_Thousand">Investments!$D$2</definedName>
    <definedName name="Val_Date">[1]INTRO!$E$23</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0" i="10" l="1"/>
  <c r="K29" i="5"/>
  <c r="H28" i="5"/>
  <c r="E74" i="10"/>
  <c r="E76" i="10"/>
  <c r="Q10" i="13"/>
  <c r="Q9" i="13"/>
  <c r="H18" i="5"/>
  <c r="W15" i="10"/>
  <c r="Q7" i="13"/>
  <c r="H38" i="5"/>
  <c r="H37" i="5"/>
  <c r="H36" i="5"/>
  <c r="H31" i="5"/>
  <c r="H32" i="5"/>
  <c r="H27" i="5"/>
  <c r="H21" i="5"/>
  <c r="H20" i="5"/>
  <c r="H19" i="5"/>
  <c r="H17" i="5"/>
  <c r="H16" i="5"/>
  <c r="H15" i="5"/>
  <c r="H14" i="5"/>
  <c r="H13" i="5"/>
  <c r="H12" i="5"/>
  <c r="H11" i="5"/>
  <c r="H10" i="5"/>
  <c r="H9" i="5"/>
  <c r="H8" i="5"/>
  <c r="H23" i="5"/>
  <c r="G98" i="9"/>
  <c r="Q54" i="9"/>
  <c r="G107" i="9"/>
  <c r="F127" i="9"/>
  <c r="F89" i="9"/>
  <c r="U30" i="10"/>
  <c r="U23" i="10"/>
  <c r="H8" i="8"/>
  <c r="Z7" i="9"/>
  <c r="J9" i="18"/>
  <c r="J10" i="18"/>
  <c r="J11" i="18"/>
  <c r="J12" i="18"/>
  <c r="J13" i="18"/>
  <c r="J14" i="18"/>
  <c r="J15" i="18"/>
  <c r="J16" i="18"/>
  <c r="J17" i="18"/>
  <c r="J18" i="18"/>
  <c r="E24" i="13"/>
  <c r="F24" i="13"/>
  <c r="H24" i="13"/>
  <c r="D24" i="13"/>
  <c r="J23" i="13"/>
  <c r="D8" i="13"/>
  <c r="E8" i="13"/>
  <c r="G8" i="13"/>
  <c r="H8" i="13"/>
  <c r="I8" i="13"/>
  <c r="K8" i="13"/>
  <c r="L8" i="13"/>
  <c r="F8" i="13"/>
  <c r="Y8" i="13"/>
  <c r="H45" i="13"/>
  <c r="Z8" i="13"/>
  <c r="I45" i="13"/>
  <c r="W8" i="13"/>
  <c r="F45" i="13"/>
  <c r="V8" i="13"/>
  <c r="E45" i="13"/>
  <c r="X8" i="13"/>
  <c r="G45" i="13"/>
  <c r="U8" i="13"/>
  <c r="AY8" i="13"/>
  <c r="AW8" i="13"/>
  <c r="BA8" i="13"/>
  <c r="BC8" i="13"/>
  <c r="U24" i="10"/>
  <c r="E35" i="10"/>
  <c r="Q51" i="10"/>
  <c r="U17" i="10"/>
  <c r="Q48" i="10"/>
  <c r="U16" i="10"/>
  <c r="Q47" i="10"/>
  <c r="U15" i="10"/>
  <c r="W12" i="10"/>
  <c r="U25" i="10"/>
  <c r="U26" i="10"/>
  <c r="U18" i="10"/>
  <c r="Q49" i="10"/>
  <c r="U19" i="10"/>
  <c r="Q50" i="10"/>
  <c r="Q46" i="10"/>
  <c r="S47" i="10"/>
  <c r="U31" i="10"/>
  <c r="E24" i="10"/>
  <c r="X15" i="10"/>
  <c r="U33" i="10"/>
  <c r="U35" i="10"/>
  <c r="U36" i="10"/>
  <c r="J8" i="13"/>
  <c r="J45" i="13"/>
  <c r="AA8" i="13"/>
  <c r="BE8" i="13"/>
  <c r="V11" i="9"/>
  <c r="J30" i="7"/>
  <c r="AL12" i="8"/>
  <c r="AM12" i="8"/>
  <c r="AN12" i="8"/>
  <c r="AO11" i="8"/>
  <c r="AO10" i="8"/>
  <c r="AO9" i="8"/>
  <c r="AO8" i="8"/>
  <c r="AO7" i="8"/>
  <c r="AO12" i="8"/>
  <c r="AO6" i="8"/>
  <c r="D8" i="21"/>
  <c r="D9" i="21"/>
  <c r="D10" i="21"/>
  <c r="D11" i="21"/>
  <c r="D12" i="21"/>
  <c r="D13" i="21"/>
  <c r="D15" i="21"/>
  <c r="D16" i="21"/>
  <c r="D17" i="21"/>
  <c r="D18" i="21"/>
  <c r="D20" i="21"/>
  <c r="AW11" i="8"/>
  <c r="D21" i="21"/>
  <c r="D23" i="21"/>
  <c r="D7" i="21"/>
  <c r="D78" i="9"/>
  <c r="E78" i="9"/>
  <c r="F78" i="9"/>
  <c r="G78" i="9"/>
  <c r="D79" i="9"/>
  <c r="E79" i="9"/>
  <c r="F79" i="9"/>
  <c r="G79" i="9"/>
  <c r="D80" i="9"/>
  <c r="E80" i="9"/>
  <c r="F80" i="9"/>
  <c r="G80" i="9"/>
  <c r="D81" i="9"/>
  <c r="E81" i="9"/>
  <c r="F81" i="9"/>
  <c r="G81" i="9"/>
  <c r="D82" i="9"/>
  <c r="E82" i="9"/>
  <c r="F82" i="9"/>
  <c r="G82" i="9"/>
  <c r="D83" i="9"/>
  <c r="E83" i="9"/>
  <c r="F83" i="9"/>
  <c r="G83" i="9"/>
  <c r="D84" i="9"/>
  <c r="E84" i="9"/>
  <c r="F84" i="9"/>
  <c r="G84" i="9"/>
  <c r="D85" i="9"/>
  <c r="E85" i="9"/>
  <c r="F85" i="9"/>
  <c r="G85" i="9"/>
  <c r="D86" i="9"/>
  <c r="E86" i="9"/>
  <c r="F86" i="9"/>
  <c r="G86" i="9"/>
  <c r="D87" i="9"/>
  <c r="E87" i="9"/>
  <c r="F87" i="9"/>
  <c r="G87" i="9"/>
  <c r="D88" i="9"/>
  <c r="E88" i="9"/>
  <c r="F88" i="9"/>
  <c r="G88" i="9"/>
  <c r="D89" i="9"/>
  <c r="E89" i="9"/>
  <c r="G89" i="9"/>
  <c r="D36" i="4"/>
  <c r="E37" i="4"/>
  <c r="F37" i="4"/>
  <c r="G37" i="4"/>
  <c r="H37" i="4"/>
  <c r="I37" i="4"/>
  <c r="J37" i="4"/>
  <c r="K37" i="4"/>
  <c r="L37" i="4"/>
  <c r="M37" i="4"/>
  <c r="N37" i="4"/>
  <c r="O37" i="4"/>
  <c r="D37" i="4"/>
  <c r="U8" i="8"/>
  <c r="AI8" i="8"/>
  <c r="I31" i="11"/>
  <c r="I30" i="11"/>
  <c r="H22" i="19"/>
  <c r="G22" i="19"/>
  <c r="F22" i="19"/>
  <c r="E22" i="19"/>
  <c r="D22" i="19"/>
  <c r="C22" i="19"/>
  <c r="N20" i="19"/>
  <c r="G20" i="19"/>
  <c r="N21" i="19"/>
  <c r="Z9" i="19"/>
  <c r="Z10" i="19"/>
  <c r="Z11" i="19"/>
  <c r="Z12" i="19"/>
  <c r="Z13" i="19"/>
  <c r="Z14" i="19"/>
  <c r="Z15" i="19"/>
  <c r="Z16" i="19"/>
  <c r="Z17" i="19"/>
  <c r="Z18" i="19"/>
  <c r="Z19" i="19"/>
  <c r="Z8" i="19"/>
  <c r="Z7" i="19"/>
  <c r="AL79" i="19"/>
  <c r="AK79" i="19"/>
  <c r="AJ79" i="19"/>
  <c r="AI79" i="19"/>
  <c r="AT59" i="19"/>
  <c r="AS59" i="19"/>
  <c r="AR59" i="19"/>
  <c r="AQ59" i="19"/>
  <c r="BT28" i="8"/>
  <c r="BT27" i="8"/>
  <c r="BS27" i="8"/>
  <c r="BS26" i="8"/>
  <c r="BR26" i="8"/>
  <c r="BR25" i="8"/>
  <c r="BQ25" i="8"/>
  <c r="BQ24" i="8"/>
  <c r="BP24" i="8"/>
  <c r="BU23" i="8"/>
  <c r="BQ23" i="8"/>
  <c r="BR23" i="8"/>
  <c r="BS23" i="8"/>
  <c r="BT23" i="8"/>
  <c r="BJ17" i="8"/>
  <c r="BF22" i="8"/>
  <c r="BF23" i="8"/>
  <c r="BF24" i="8"/>
  <c r="BF25" i="8"/>
  <c r="BF21" i="8"/>
  <c r="BF20" i="8"/>
  <c r="O34" i="18"/>
  <c r="AW6" i="8"/>
  <c r="BU29" i="8"/>
  <c r="AW7" i="8"/>
  <c r="AW8" i="8"/>
  <c r="AW16" i="8"/>
  <c r="AW9" i="8"/>
  <c r="AW10" i="8"/>
  <c r="AV26" i="8"/>
  <c r="AO15" i="8"/>
  <c r="AO16" i="8"/>
  <c r="AO17" i="8"/>
  <c r="AO18" i="8"/>
  <c r="AO19" i="8"/>
  <c r="AO20" i="8"/>
  <c r="AI11" i="8"/>
  <c r="AU11" i="8"/>
  <c r="AI9" i="8"/>
  <c r="AU9" i="8"/>
  <c r="AU8" i="8"/>
  <c r="AH8" i="8"/>
  <c r="AI7" i="8"/>
  <c r="AU7" i="8"/>
  <c r="AI6" i="8"/>
  <c r="BJ16" i="8"/>
  <c r="U6" i="8"/>
  <c r="U5" i="8"/>
  <c r="H7" i="8"/>
  <c r="H6" i="8"/>
  <c r="H5" i="8"/>
  <c r="H63" i="5"/>
  <c r="J37" i="13"/>
  <c r="J21" i="13"/>
  <c r="J22" i="13"/>
  <c r="E95" i="13"/>
  <c r="E82" i="13"/>
  <c r="P9" i="13"/>
  <c r="AA7" i="19"/>
  <c r="H9" i="8"/>
  <c r="H16" i="8"/>
  <c r="H14" i="8"/>
  <c r="H12" i="8"/>
  <c r="BJ5" i="8"/>
  <c r="AW12" i="8"/>
  <c r="AW20" i="8"/>
  <c r="H13" i="8"/>
  <c r="BJ10" i="8"/>
  <c r="U14" i="8"/>
  <c r="J24" i="13"/>
  <c r="Q24" i="13"/>
  <c r="Q36" i="13"/>
  <c r="AW17" i="8"/>
  <c r="BJ4" i="8"/>
  <c r="U7" i="8"/>
  <c r="U13" i="8"/>
  <c r="AW19" i="8"/>
  <c r="BU28" i="8"/>
  <c r="BE25" i="8"/>
  <c r="AW15" i="8"/>
  <c r="AI16" i="8"/>
  <c r="BT29" i="8"/>
  <c r="BU32" i="8"/>
  <c r="Z20" i="19"/>
  <c r="AW18" i="8"/>
  <c r="AO23" i="8"/>
  <c r="AU6" i="8"/>
  <c r="AI10" i="8"/>
  <c r="AI18" i="8"/>
  <c r="AI19" i="8"/>
  <c r="AI17" i="8"/>
  <c r="U12" i="8"/>
  <c r="BJ11" i="8"/>
  <c r="AA55" i="13"/>
  <c r="AA74" i="13"/>
  <c r="Q35" i="13"/>
  <c r="Q11" i="13"/>
  <c r="Q37" i="13"/>
  <c r="J47" i="13"/>
  <c r="I12" i="7"/>
  <c r="I13" i="7"/>
  <c r="I14" i="7"/>
  <c r="I15" i="7"/>
  <c r="I16" i="7"/>
  <c r="I17" i="7"/>
  <c r="I18" i="7"/>
  <c r="I19" i="7"/>
  <c r="I20" i="7"/>
  <c r="I21" i="7"/>
  <c r="I11" i="7"/>
  <c r="I10" i="7"/>
  <c r="H10" i="7"/>
  <c r="H41" i="5"/>
  <c r="H40" i="5"/>
  <c r="H39" i="5"/>
  <c r="AA36" i="13"/>
  <c r="AA37" i="13"/>
  <c r="AA35" i="13"/>
  <c r="H29" i="5"/>
  <c r="AA28" i="13"/>
  <c r="J9" i="13"/>
  <c r="AA9" i="13"/>
  <c r="AA27" i="13"/>
  <c r="AA29" i="13"/>
  <c r="K47" i="5"/>
  <c r="K37" i="5"/>
  <c r="K15" i="5"/>
  <c r="K51" i="5"/>
  <c r="Q9" i="9"/>
  <c r="Q10" i="9"/>
  <c r="Q11" i="9"/>
  <c r="Q12" i="9"/>
  <c r="Q13" i="9"/>
  <c r="Q14" i="9"/>
  <c r="Q15" i="9"/>
  <c r="Q16" i="9"/>
  <c r="Q17" i="9"/>
  <c r="Q8" i="9"/>
  <c r="Q7" i="9"/>
  <c r="P9" i="9"/>
  <c r="P10" i="9"/>
  <c r="P11" i="9"/>
  <c r="P12" i="9"/>
  <c r="P13" i="9"/>
  <c r="P14" i="9"/>
  <c r="P15" i="9"/>
  <c r="P16" i="9"/>
  <c r="P17" i="9"/>
  <c r="P8" i="9"/>
  <c r="P7" i="9"/>
  <c r="C34" i="18"/>
  <c r="C33" i="18"/>
  <c r="J8" i="18"/>
  <c r="K8" i="18"/>
  <c r="K10" i="18"/>
  <c r="K11" i="18"/>
  <c r="K12" i="18"/>
  <c r="K13" i="18"/>
  <c r="K14" i="18"/>
  <c r="K15" i="18"/>
  <c r="K16" i="18"/>
  <c r="K17" i="18"/>
  <c r="K18" i="18"/>
  <c r="D9" i="18"/>
  <c r="E9" i="18"/>
  <c r="D10" i="18"/>
  <c r="E10" i="18"/>
  <c r="D11" i="18"/>
  <c r="E11" i="18"/>
  <c r="D12" i="18"/>
  <c r="E12" i="18"/>
  <c r="D13" i="18"/>
  <c r="E13" i="18"/>
  <c r="D14" i="18"/>
  <c r="E14" i="18"/>
  <c r="D15" i="18"/>
  <c r="E15" i="18"/>
  <c r="D16" i="18"/>
  <c r="E16" i="18"/>
  <c r="D17" i="18"/>
  <c r="E17" i="18"/>
  <c r="D18" i="18"/>
  <c r="E18" i="18"/>
  <c r="D8" i="18"/>
  <c r="E8" i="18"/>
  <c r="O38" i="4"/>
  <c r="Z18" i="9"/>
  <c r="N38" i="4"/>
  <c r="F119" i="9"/>
  <c r="M38" i="4"/>
  <c r="F124" i="9"/>
  <c r="L38" i="4"/>
  <c r="F123" i="9"/>
  <c r="K38" i="4"/>
  <c r="F122" i="9"/>
  <c r="J38" i="4"/>
  <c r="Z13" i="9"/>
  <c r="I38" i="4"/>
  <c r="F121" i="9"/>
  <c r="H38" i="4"/>
  <c r="F118" i="9"/>
  <c r="G38" i="4"/>
  <c r="F117" i="9"/>
  <c r="F38" i="4"/>
  <c r="F116" i="9"/>
  <c r="E38" i="4"/>
  <c r="Z8" i="9"/>
  <c r="D38" i="4"/>
  <c r="F114" i="9"/>
  <c r="E125" i="9"/>
  <c r="E127" i="9"/>
  <c r="E119" i="9"/>
  <c r="E124" i="9"/>
  <c r="E123" i="9"/>
  <c r="E122" i="9"/>
  <c r="E120" i="9"/>
  <c r="E121" i="9"/>
  <c r="E118" i="9"/>
  <c r="E117" i="9"/>
  <c r="E116" i="9"/>
  <c r="E115" i="9"/>
  <c r="E114" i="9"/>
  <c r="O36" i="4"/>
  <c r="D125" i="9"/>
  <c r="D127" i="9"/>
  <c r="N36" i="4"/>
  <c r="D119" i="9"/>
  <c r="M36" i="4"/>
  <c r="D124" i="9"/>
  <c r="L36" i="4"/>
  <c r="D123" i="9"/>
  <c r="K36" i="4"/>
  <c r="D122" i="9"/>
  <c r="J36" i="4"/>
  <c r="D120" i="9"/>
  <c r="I36" i="4"/>
  <c r="D121" i="9"/>
  <c r="H36" i="4"/>
  <c r="D118" i="9"/>
  <c r="G36" i="4"/>
  <c r="D117" i="9"/>
  <c r="F36" i="4"/>
  <c r="D116" i="9"/>
  <c r="E36" i="4"/>
  <c r="D115" i="9"/>
  <c r="D114" i="9"/>
  <c r="C65" i="5"/>
  <c r="D65" i="5"/>
  <c r="E65" i="5"/>
  <c r="F65" i="5"/>
  <c r="B65" i="5"/>
  <c r="B63" i="5"/>
  <c r="C63" i="5"/>
  <c r="C66" i="5"/>
  <c r="D63" i="5"/>
  <c r="E63" i="5"/>
  <c r="J26" i="13"/>
  <c r="H44" i="5"/>
  <c r="AA39" i="13"/>
  <c r="J7" i="13"/>
  <c r="AA7" i="13"/>
  <c r="AA42" i="13"/>
  <c r="AA47" i="13"/>
  <c r="H15" i="8"/>
  <c r="J36" i="13"/>
  <c r="J46" i="13"/>
  <c r="BE9" i="13"/>
  <c r="AA56" i="13"/>
  <c r="AA76" i="13"/>
  <c r="U9" i="8"/>
  <c r="U16" i="8"/>
  <c r="AA61" i="13"/>
  <c r="F115" i="9"/>
  <c r="F120" i="9"/>
  <c r="G120" i="9"/>
  <c r="Q49" i="9"/>
  <c r="BE11" i="13"/>
  <c r="AA73" i="13"/>
  <c r="AA26" i="13"/>
  <c r="AA75" i="13"/>
  <c r="AA24" i="13"/>
  <c r="J10" i="13"/>
  <c r="H65" i="5"/>
  <c r="K49" i="5"/>
  <c r="Z14" i="9"/>
  <c r="Z17" i="9"/>
  <c r="Z16" i="9"/>
  <c r="Z12" i="9"/>
  <c r="Z15" i="9"/>
  <c r="Z11" i="9"/>
  <c r="Z10" i="9"/>
  <c r="F125" i="9"/>
  <c r="Z9" i="9"/>
  <c r="E39" i="4"/>
  <c r="F39" i="4"/>
  <c r="G39" i="4"/>
  <c r="BT30" i="8"/>
  <c r="V10" i="7"/>
  <c r="AI12" i="8"/>
  <c r="AU10" i="8"/>
  <c r="U15" i="8"/>
  <c r="BJ12" i="8"/>
  <c r="Q23" i="13"/>
  <c r="Q21" i="13"/>
  <c r="Q22" i="13"/>
  <c r="Q38" i="13"/>
  <c r="I22" i="7"/>
  <c r="AA40" i="13"/>
  <c r="AA31" i="13"/>
  <c r="G121" i="9"/>
  <c r="Q50" i="9"/>
  <c r="G118" i="9"/>
  <c r="Q47" i="9"/>
  <c r="G117" i="9"/>
  <c r="Q46" i="9"/>
  <c r="G123" i="9"/>
  <c r="Q52" i="9"/>
  <c r="G119" i="9"/>
  <c r="Q48" i="9"/>
  <c r="G116" i="9"/>
  <c r="Q45" i="9"/>
  <c r="G115" i="9"/>
  <c r="Q44" i="9"/>
  <c r="G114" i="9"/>
  <c r="Q43" i="9"/>
  <c r="Q18" i="9"/>
  <c r="Q34" i="9"/>
  <c r="G124" i="9"/>
  <c r="Q53" i="9"/>
  <c r="G122" i="9"/>
  <c r="Q51" i="9"/>
  <c r="J19" i="18"/>
  <c r="K19" i="18"/>
  <c r="K9" i="18"/>
  <c r="D19" i="18"/>
  <c r="E19" i="18"/>
  <c r="D39" i="4"/>
  <c r="L39" i="4"/>
  <c r="I39" i="4"/>
  <c r="J39" i="4"/>
  <c r="N39" i="4"/>
  <c r="M39" i="4"/>
  <c r="K39" i="4"/>
  <c r="C39" i="4"/>
  <c r="H39" i="4"/>
  <c r="O39" i="4"/>
  <c r="H10" i="13"/>
  <c r="G10" i="13"/>
  <c r="X10" i="13"/>
  <c r="F10" i="13"/>
  <c r="W10" i="13"/>
  <c r="E10" i="13"/>
  <c r="V10" i="13"/>
  <c r="D10" i="13"/>
  <c r="U10" i="13"/>
  <c r="AB28" i="13"/>
  <c r="J35" i="13"/>
  <c r="BE7" i="13"/>
  <c r="BA10" i="13"/>
  <c r="Y10" i="13"/>
  <c r="J11" i="13"/>
  <c r="AA11" i="13"/>
  <c r="AA10" i="13"/>
  <c r="H13" i="13"/>
  <c r="AR22" i="7"/>
  <c r="I30" i="7"/>
  <c r="AA46" i="13"/>
  <c r="AB40" i="13"/>
  <c r="BJ6" i="8"/>
  <c r="J15" i="8"/>
  <c r="AI29" i="13"/>
  <c r="AB31" i="13"/>
  <c r="G125" i="9"/>
  <c r="H46" i="5"/>
  <c r="H47" i="5"/>
  <c r="AA57" i="13"/>
  <c r="BE10" i="13"/>
  <c r="BE12" i="13"/>
  <c r="BF8" i="13"/>
  <c r="BU7" i="13"/>
  <c r="AI24" i="13"/>
  <c r="AI23" i="13"/>
  <c r="AI26" i="13"/>
  <c r="AI27" i="13"/>
  <c r="AI28" i="13"/>
  <c r="AA45" i="13"/>
  <c r="AA51" i="13"/>
  <c r="AR16" i="7"/>
  <c r="AR12" i="7"/>
  <c r="AR13" i="7"/>
  <c r="AR14" i="7"/>
  <c r="AR15" i="7"/>
  <c r="AR17" i="7"/>
  <c r="AR18" i="7"/>
  <c r="AR19" i="7"/>
  <c r="AR20" i="7"/>
  <c r="D34" i="18"/>
  <c r="E34" i="18"/>
  <c r="P34" i="18"/>
  <c r="Q34" i="18"/>
  <c r="AR21" i="7"/>
  <c r="AR11" i="7"/>
  <c r="AR10" i="7"/>
  <c r="I37" i="7"/>
  <c r="AI20" i="8"/>
  <c r="AU12" i="8"/>
  <c r="Q35" i="9"/>
  <c r="Q26" i="9"/>
  <c r="Q33" i="9"/>
  <c r="Q28" i="9"/>
  <c r="Q36" i="9"/>
  <c r="Q27" i="9"/>
  <c r="Q31" i="9"/>
  <c r="Q30" i="9"/>
  <c r="Q32" i="9"/>
  <c r="Q29" i="9"/>
  <c r="Q25" i="9"/>
  <c r="E43" i="13"/>
  <c r="F43" i="13"/>
  <c r="G43" i="13"/>
  <c r="I37" i="13"/>
  <c r="H37" i="13"/>
  <c r="G37" i="13"/>
  <c r="F37" i="13"/>
  <c r="E37" i="13"/>
  <c r="D37" i="13"/>
  <c r="O37" i="13"/>
  <c r="N37" i="13"/>
  <c r="M37" i="13"/>
  <c r="L37" i="13"/>
  <c r="K37" i="13"/>
  <c r="O36" i="13"/>
  <c r="N36" i="13"/>
  <c r="M36" i="13"/>
  <c r="L36" i="13"/>
  <c r="K36" i="13"/>
  <c r="O35" i="13"/>
  <c r="N35" i="13"/>
  <c r="M35" i="13"/>
  <c r="L35" i="13"/>
  <c r="K35" i="13"/>
  <c r="L34" i="13"/>
  <c r="M34" i="13"/>
  <c r="E34" i="13"/>
  <c r="F34" i="13"/>
  <c r="G63" i="5"/>
  <c r="F63" i="5"/>
  <c r="L47" i="5"/>
  <c r="L37" i="5"/>
  <c r="L49" i="5"/>
  <c r="L15" i="5"/>
  <c r="Y55" i="13"/>
  <c r="W55" i="13"/>
  <c r="W74" i="13"/>
  <c r="V55" i="13"/>
  <c r="K15" i="22"/>
  <c r="K14" i="22"/>
  <c r="K13" i="22"/>
  <c r="H12" i="22"/>
  <c r="H20" i="22"/>
  <c r="K7" i="22"/>
  <c r="K6" i="22"/>
  <c r="K5" i="22"/>
  <c r="B20" i="22"/>
  <c r="B12" i="22"/>
  <c r="E15" i="22"/>
  <c r="E14" i="22"/>
  <c r="E13" i="22"/>
  <c r="E6" i="22"/>
  <c r="E7" i="22"/>
  <c r="E5" i="22"/>
  <c r="U42" i="9"/>
  <c r="V42" i="9"/>
  <c r="W42" i="9"/>
  <c r="BX7" i="13"/>
  <c r="BV7" i="13"/>
  <c r="J28" i="13"/>
  <c r="AA21" i="13"/>
  <c r="AA30" i="13"/>
  <c r="J38" i="13"/>
  <c r="J48" i="13"/>
  <c r="BO7" i="13"/>
  <c r="J44" i="13"/>
  <c r="G47" i="13"/>
  <c r="H47" i="13"/>
  <c r="BO6" i="13"/>
  <c r="AA44" i="13"/>
  <c r="AR25" i="7"/>
  <c r="AI21" i="13"/>
  <c r="BF11" i="13"/>
  <c r="BF9" i="13"/>
  <c r="BU5" i="13"/>
  <c r="BV5" i="13"/>
  <c r="BF10" i="13"/>
  <c r="BU6" i="13"/>
  <c r="BF12" i="13"/>
  <c r="BF7" i="13"/>
  <c r="BU9" i="13"/>
  <c r="AA77" i="13"/>
  <c r="AA78" i="13"/>
  <c r="AA68" i="13"/>
  <c r="AA69" i="13"/>
  <c r="AA58" i="13"/>
  <c r="L38" i="13"/>
  <c r="M38" i="13"/>
  <c r="E47" i="13"/>
  <c r="D47" i="13"/>
  <c r="K38" i="13"/>
  <c r="O38" i="13"/>
  <c r="N38" i="13"/>
  <c r="F47" i="13"/>
  <c r="AS22" i="7"/>
  <c r="AS21" i="7"/>
  <c r="AS20" i="7"/>
  <c r="AS19" i="7"/>
  <c r="AS18" i="7"/>
  <c r="AS17" i="7"/>
  <c r="AS16" i="7"/>
  <c r="AS15" i="7"/>
  <c r="AS14" i="7"/>
  <c r="AS13" i="7"/>
  <c r="AS12" i="7"/>
  <c r="AS11" i="7"/>
  <c r="AS10" i="7"/>
  <c r="P10" i="13"/>
  <c r="P36" i="13"/>
  <c r="P7" i="13"/>
  <c r="BX6" i="13"/>
  <c r="BV6" i="13"/>
  <c r="AI30" i="13"/>
  <c r="P37" i="13"/>
  <c r="I47" i="13"/>
  <c r="P35" i="13"/>
  <c r="AA63" i="13"/>
  <c r="AA64" i="13"/>
  <c r="I23" i="13"/>
  <c r="I22" i="13"/>
  <c r="I21" i="13"/>
  <c r="I24" i="13"/>
  <c r="P38" i="13"/>
  <c r="Z55" i="13"/>
  <c r="AN20" i="8"/>
  <c r="AM20" i="8"/>
  <c r="AL20" i="8"/>
  <c r="AN19" i="8"/>
  <c r="AM19" i="8"/>
  <c r="AL19" i="8"/>
  <c r="AK19" i="8"/>
  <c r="AN18" i="8"/>
  <c r="AM18" i="8"/>
  <c r="AL18" i="8"/>
  <c r="AK18" i="8"/>
  <c r="AN17" i="8"/>
  <c r="AM17" i="8"/>
  <c r="AL17" i="8"/>
  <c r="AK17" i="8"/>
  <c r="AN16" i="8"/>
  <c r="AM16" i="8"/>
  <c r="AL16" i="8"/>
  <c r="AK16" i="8"/>
  <c r="AJ16" i="8"/>
  <c r="AJ17" i="8"/>
  <c r="AJ18" i="8"/>
  <c r="AJ19" i="8"/>
  <c r="AN15" i="8"/>
  <c r="AM15" i="8"/>
  <c r="AL15" i="8"/>
  <c r="BT9" i="8"/>
  <c r="BT8" i="8"/>
  <c r="BS8" i="8"/>
  <c r="BQ5" i="8"/>
  <c r="BS7" i="8"/>
  <c r="Y75" i="13"/>
  <c r="X75" i="13"/>
  <c r="W75" i="13"/>
  <c r="V75" i="13"/>
  <c r="Y73" i="13"/>
  <c r="X73" i="13"/>
  <c r="W73" i="13"/>
  <c r="V73" i="13"/>
  <c r="Y74" i="13"/>
  <c r="V74" i="13"/>
  <c r="Y42" i="13"/>
  <c r="X42" i="13"/>
  <c r="Y40" i="13"/>
  <c r="X40" i="13"/>
  <c r="Y39" i="13"/>
  <c r="X39" i="13"/>
  <c r="W39" i="13"/>
  <c r="V39" i="13"/>
  <c r="Y37" i="13"/>
  <c r="X37" i="13"/>
  <c r="W37" i="13"/>
  <c r="V37" i="13"/>
  <c r="Y36" i="13"/>
  <c r="X36" i="13"/>
  <c r="W36" i="13"/>
  <c r="V36" i="13"/>
  <c r="Y35" i="13"/>
  <c r="X35" i="13"/>
  <c r="W35" i="13"/>
  <c r="V35" i="13"/>
  <c r="Y31" i="13"/>
  <c r="X31" i="13"/>
  <c r="AF23" i="13"/>
  <c r="Y29" i="13"/>
  <c r="X29" i="13"/>
  <c r="W29" i="13"/>
  <c r="V29" i="13"/>
  <c r="Y28" i="13"/>
  <c r="Y56" i="13"/>
  <c r="X28" i="13"/>
  <c r="X56" i="13"/>
  <c r="W28" i="13"/>
  <c r="W56" i="13"/>
  <c r="V28" i="13"/>
  <c r="V56" i="13"/>
  <c r="V76" i="13"/>
  <c r="Y27" i="13"/>
  <c r="X27" i="13"/>
  <c r="W27" i="13"/>
  <c r="V27" i="13"/>
  <c r="Y26" i="13"/>
  <c r="X26" i="13"/>
  <c r="W26" i="13"/>
  <c r="V26" i="13"/>
  <c r="Y24" i="13"/>
  <c r="X24" i="13"/>
  <c r="W24" i="13"/>
  <c r="V24" i="13"/>
  <c r="AV10" i="8"/>
  <c r="O23" i="13"/>
  <c r="O22" i="13"/>
  <c r="O21" i="13"/>
  <c r="L11" i="13"/>
  <c r="M11" i="13"/>
  <c r="N11" i="13"/>
  <c r="O11" i="13"/>
  <c r="Y57" i="13"/>
  <c r="Y77" i="13"/>
  <c r="W57" i="13"/>
  <c r="W77" i="13"/>
  <c r="V57" i="13"/>
  <c r="V77" i="13"/>
  <c r="H9" i="13"/>
  <c r="Y9" i="13"/>
  <c r="G9" i="13"/>
  <c r="X9" i="13"/>
  <c r="F9" i="13"/>
  <c r="E9" i="13"/>
  <c r="H7" i="13"/>
  <c r="Y7" i="13"/>
  <c r="G7" i="13"/>
  <c r="X7" i="13"/>
  <c r="F7" i="13"/>
  <c r="E7" i="13"/>
  <c r="D7" i="13"/>
  <c r="D35" i="13"/>
  <c r="F20" i="21"/>
  <c r="F18" i="21"/>
  <c r="W9" i="13"/>
  <c r="AW9" i="13"/>
  <c r="BA9" i="13"/>
  <c r="AF29" i="13"/>
  <c r="F36" i="13"/>
  <c r="F46" i="13"/>
  <c r="G36" i="13"/>
  <c r="G46" i="13"/>
  <c r="H36" i="13"/>
  <c r="H46" i="13"/>
  <c r="V7" i="13"/>
  <c r="E35" i="13"/>
  <c r="G35" i="13"/>
  <c r="G44" i="13"/>
  <c r="H35" i="13"/>
  <c r="H44" i="13"/>
  <c r="V9" i="13"/>
  <c r="E36" i="13"/>
  <c r="E46" i="13"/>
  <c r="D44" i="13"/>
  <c r="W7" i="13"/>
  <c r="F35" i="13"/>
  <c r="AF26" i="13"/>
  <c r="BA7" i="13"/>
  <c r="Y45" i="13"/>
  <c r="AG27" i="13"/>
  <c r="AG29" i="13"/>
  <c r="AG26" i="13"/>
  <c r="X46" i="13"/>
  <c r="H26" i="13"/>
  <c r="AN31" i="13"/>
  <c r="AL29" i="13"/>
  <c r="BA11" i="13"/>
  <c r="AG23" i="13"/>
  <c r="AN28" i="13"/>
  <c r="AN24" i="13"/>
  <c r="AM28" i="13"/>
  <c r="AF28" i="13"/>
  <c r="AL28" i="13"/>
  <c r="AN29" i="13"/>
  <c r="AN26" i="13"/>
  <c r="AM29" i="13"/>
  <c r="AM26" i="13"/>
  <c r="AM24" i="13"/>
  <c r="AL24" i="13"/>
  <c r="AL26" i="13"/>
  <c r="AF27" i="13"/>
  <c r="Y61" i="13"/>
  <c r="X51" i="13"/>
  <c r="V61" i="13"/>
  <c r="AG24" i="13"/>
  <c r="X45" i="13"/>
  <c r="W61" i="13"/>
  <c r="AG28" i="13"/>
  <c r="AF24" i="13"/>
  <c r="G11" i="13"/>
  <c r="X11" i="13"/>
  <c r="Y49" i="13"/>
  <c r="Y51" i="13"/>
  <c r="W58" i="13"/>
  <c r="W76" i="13"/>
  <c r="W78" i="13"/>
  <c r="X76" i="13"/>
  <c r="Y58" i="13"/>
  <c r="Y76" i="13"/>
  <c r="Y78" i="13"/>
  <c r="Y68" i="13"/>
  <c r="H11" i="13"/>
  <c r="Y11" i="13"/>
  <c r="V58" i="13"/>
  <c r="Y47" i="13"/>
  <c r="X61" i="13"/>
  <c r="O24" i="13"/>
  <c r="X47" i="13"/>
  <c r="Y46" i="13"/>
  <c r="F11" i="13"/>
  <c r="E11" i="13"/>
  <c r="X57" i="13"/>
  <c r="X77" i="13"/>
  <c r="V78" i="13"/>
  <c r="E44" i="13"/>
  <c r="E38" i="13"/>
  <c r="E48" i="13"/>
  <c r="BJ7" i="13"/>
  <c r="H38" i="13"/>
  <c r="F44" i="13"/>
  <c r="F38" i="13"/>
  <c r="F48" i="13"/>
  <c r="G38" i="13"/>
  <c r="BA12" i="13"/>
  <c r="W21" i="13"/>
  <c r="BK6" i="13"/>
  <c r="Y21" i="13"/>
  <c r="BM6" i="13"/>
  <c r="Y69" i="13"/>
  <c r="V21" i="13"/>
  <c r="BJ6" i="13"/>
  <c r="X21" i="13"/>
  <c r="AF21" i="13"/>
  <c r="BL6" i="13"/>
  <c r="Y63" i="13"/>
  <c r="W63" i="13"/>
  <c r="V63" i="13"/>
  <c r="W11" i="13"/>
  <c r="Y64" i="13"/>
  <c r="V11" i="13"/>
  <c r="BK7" i="13"/>
  <c r="G48" i="13"/>
  <c r="BL7" i="13"/>
  <c r="H48" i="13"/>
  <c r="BM7" i="13"/>
  <c r="BB12" i="13"/>
  <c r="BB8" i="13"/>
  <c r="BB10" i="13"/>
  <c r="BB11" i="13"/>
  <c r="AN21" i="13"/>
  <c r="BB9" i="13"/>
  <c r="BB7" i="13"/>
  <c r="AL21" i="13"/>
  <c r="X30" i="13"/>
  <c r="AF30" i="13"/>
  <c r="Y30" i="13"/>
  <c r="AG30" i="13"/>
  <c r="AG21" i="13"/>
  <c r="X44" i="13"/>
  <c r="Y44" i="13"/>
  <c r="AM21" i="13"/>
  <c r="Y13" i="13"/>
  <c r="AN30" i="13"/>
  <c r="AV11" i="8"/>
  <c r="AV9" i="8"/>
  <c r="AV8" i="8"/>
  <c r="AV7" i="8"/>
  <c r="AV6" i="8"/>
  <c r="BF17" i="8"/>
  <c r="BG17" i="8"/>
  <c r="BH17" i="8"/>
  <c r="BI17" i="8"/>
  <c r="AV27" i="8"/>
  <c r="AV28" i="8"/>
  <c r="AV29" i="8"/>
  <c r="AV30" i="8"/>
  <c r="AV31" i="8"/>
  <c r="AG11" i="8"/>
  <c r="AG9" i="8"/>
  <c r="AG8" i="8"/>
  <c r="AG7" i="8"/>
  <c r="BE23" i="8"/>
  <c r="X18" i="9"/>
  <c r="X17" i="9"/>
  <c r="X16" i="9"/>
  <c r="X15" i="9"/>
  <c r="X14" i="9"/>
  <c r="X13" i="9"/>
  <c r="X12" i="9"/>
  <c r="X11" i="9"/>
  <c r="X10" i="9"/>
  <c r="X9" i="9"/>
  <c r="X8" i="9"/>
  <c r="X7" i="9"/>
  <c r="O17" i="9"/>
  <c r="O16" i="9"/>
  <c r="O15" i="9"/>
  <c r="O14" i="9"/>
  <c r="O13" i="9"/>
  <c r="O12" i="9"/>
  <c r="O11" i="9"/>
  <c r="O10" i="9"/>
  <c r="O9" i="9"/>
  <c r="O8" i="9"/>
  <c r="O7" i="9"/>
  <c r="H21" i="7"/>
  <c r="V21" i="7"/>
  <c r="H20" i="7"/>
  <c r="V20" i="7"/>
  <c r="H19" i="7"/>
  <c r="V19" i="7"/>
  <c r="H18" i="7"/>
  <c r="V18" i="7"/>
  <c r="H17" i="7"/>
  <c r="V17" i="7"/>
  <c r="H16" i="7"/>
  <c r="V16" i="7"/>
  <c r="H15" i="7"/>
  <c r="V15" i="7"/>
  <c r="H14" i="7"/>
  <c r="V14" i="7"/>
  <c r="H13" i="7"/>
  <c r="V13" i="7"/>
  <c r="H12" i="7"/>
  <c r="V12" i="7"/>
  <c r="H11" i="7"/>
  <c r="V11" i="7"/>
  <c r="G21" i="7"/>
  <c r="G20" i="7"/>
  <c r="G19" i="7"/>
  <c r="G18" i="7"/>
  <c r="G17" i="7"/>
  <c r="G16" i="7"/>
  <c r="G15" i="7"/>
  <c r="G14" i="7"/>
  <c r="G13" i="7"/>
  <c r="G12" i="7"/>
  <c r="G11" i="7"/>
  <c r="G10" i="7"/>
  <c r="N21" i="7"/>
  <c r="M21" i="7"/>
  <c r="L21" i="7"/>
  <c r="K21" i="7"/>
  <c r="N20" i="7"/>
  <c r="M20" i="7"/>
  <c r="L20" i="7"/>
  <c r="K20" i="7"/>
  <c r="N19" i="7"/>
  <c r="M19" i="7"/>
  <c r="L19" i="7"/>
  <c r="K19" i="7"/>
  <c r="N18" i="7"/>
  <c r="M18" i="7"/>
  <c r="L18" i="7"/>
  <c r="K18" i="7"/>
  <c r="N17" i="7"/>
  <c r="M17" i="7"/>
  <c r="L17" i="7"/>
  <c r="K17" i="7"/>
  <c r="N16" i="7"/>
  <c r="M16" i="7"/>
  <c r="L16" i="7"/>
  <c r="K16" i="7"/>
  <c r="N15" i="7"/>
  <c r="M15" i="7"/>
  <c r="L15" i="7"/>
  <c r="K15" i="7"/>
  <c r="N14" i="7"/>
  <c r="M14" i="7"/>
  <c r="L14" i="7"/>
  <c r="K14" i="7"/>
  <c r="N13" i="7"/>
  <c r="M13" i="7"/>
  <c r="L13" i="7"/>
  <c r="K13" i="7"/>
  <c r="N12" i="7"/>
  <c r="M12" i="7"/>
  <c r="L12" i="7"/>
  <c r="K12" i="7"/>
  <c r="N11" i="7"/>
  <c r="M11" i="7"/>
  <c r="L11" i="7"/>
  <c r="K11" i="7"/>
  <c r="N10" i="7"/>
  <c r="M10" i="7"/>
  <c r="L10" i="7"/>
  <c r="K10" i="7"/>
  <c r="AL59" i="19"/>
  <c r="AK59" i="19"/>
  <c r="AA20" i="19"/>
  <c r="AJ59" i="19"/>
  <c r="AI59" i="19"/>
  <c r="AT40" i="19"/>
  <c r="AS40" i="19"/>
  <c r="AR40" i="19"/>
  <c r="AQ40" i="19"/>
  <c r="AL40" i="19"/>
  <c r="AK40" i="19"/>
  <c r="AJ40" i="19"/>
  <c r="AI40" i="19"/>
  <c r="AT20" i="19"/>
  <c r="AS20" i="19"/>
  <c r="AD20" i="19"/>
  <c r="AR20" i="19"/>
  <c r="AQ20" i="19"/>
  <c r="AL20" i="19"/>
  <c r="AK20" i="19"/>
  <c r="AJ20" i="19"/>
  <c r="AI20" i="19"/>
  <c r="M20" i="19"/>
  <c r="L20" i="19"/>
  <c r="F20" i="19"/>
  <c r="N24" i="7"/>
  <c r="E20" i="19"/>
  <c r="M24" i="7"/>
  <c r="D20" i="19"/>
  <c r="L24" i="7"/>
  <c r="C20" i="19"/>
  <c r="K24" i="7"/>
  <c r="AE19" i="19"/>
  <c r="AD19" i="19"/>
  <c r="AC19" i="19"/>
  <c r="AB19" i="19"/>
  <c r="AA19" i="19"/>
  <c r="V19" i="19"/>
  <c r="U19" i="19"/>
  <c r="AE18" i="19"/>
  <c r="AD18" i="19"/>
  <c r="AC18" i="19"/>
  <c r="AB18" i="19"/>
  <c r="AA18" i="19"/>
  <c r="V18" i="19"/>
  <c r="U18" i="19"/>
  <c r="AE17" i="19"/>
  <c r="AD17" i="19"/>
  <c r="AC17" i="19"/>
  <c r="AB17" i="19"/>
  <c r="AA17" i="19"/>
  <c r="V17" i="19"/>
  <c r="U17" i="19"/>
  <c r="AE16" i="19"/>
  <c r="AD16" i="19"/>
  <c r="AC16" i="19"/>
  <c r="AB16" i="19"/>
  <c r="AA16" i="19"/>
  <c r="V16" i="19"/>
  <c r="U16" i="19"/>
  <c r="AE15" i="19"/>
  <c r="AD15" i="19"/>
  <c r="AC15" i="19"/>
  <c r="AB15" i="19"/>
  <c r="AA15" i="19"/>
  <c r="V15" i="19"/>
  <c r="U15" i="19"/>
  <c r="AE14" i="19"/>
  <c r="AD14" i="19"/>
  <c r="AC14" i="19"/>
  <c r="AB14" i="19"/>
  <c r="AA14" i="19"/>
  <c r="V14" i="19"/>
  <c r="U14" i="19"/>
  <c r="AE13" i="19"/>
  <c r="AD13" i="19"/>
  <c r="AC13" i="19"/>
  <c r="AB13" i="19"/>
  <c r="AA13" i="19"/>
  <c r="V13" i="19"/>
  <c r="U13" i="19"/>
  <c r="AE12" i="19"/>
  <c r="AD12" i="19"/>
  <c r="AC12" i="19"/>
  <c r="AB12" i="19"/>
  <c r="AA12" i="19"/>
  <c r="V12" i="19"/>
  <c r="U12" i="19"/>
  <c r="AE11" i="19"/>
  <c r="AD11" i="19"/>
  <c r="AC11" i="19"/>
  <c r="AB11" i="19"/>
  <c r="AA11" i="19"/>
  <c r="V11" i="19"/>
  <c r="U11" i="19"/>
  <c r="AE10" i="19"/>
  <c r="AD10" i="19"/>
  <c r="AC10" i="19"/>
  <c r="AB10" i="19"/>
  <c r="AA10" i="19"/>
  <c r="V10" i="19"/>
  <c r="U10" i="19"/>
  <c r="AE9" i="19"/>
  <c r="AD9" i="19"/>
  <c r="AC9" i="19"/>
  <c r="AB9" i="19"/>
  <c r="AA9" i="19"/>
  <c r="V9" i="19"/>
  <c r="U9" i="19"/>
  <c r="AE8" i="19"/>
  <c r="AD8" i="19"/>
  <c r="AC8" i="19"/>
  <c r="AB8" i="19"/>
  <c r="AA8" i="19"/>
  <c r="V8" i="19"/>
  <c r="U8" i="19"/>
  <c r="AE7" i="19"/>
  <c r="AD7" i="19"/>
  <c r="AC7" i="19"/>
  <c r="AB7" i="19"/>
  <c r="X7" i="19"/>
  <c r="V7" i="19"/>
  <c r="U7" i="19"/>
  <c r="D6" i="19"/>
  <c r="E6" i="19"/>
  <c r="F6" i="19"/>
  <c r="X9" i="19"/>
  <c r="X14" i="19"/>
  <c r="X19" i="19"/>
  <c r="X17" i="19"/>
  <c r="P17" i="19"/>
  <c r="O17" i="19"/>
  <c r="H17" i="19"/>
  <c r="P21" i="7"/>
  <c r="X12" i="19"/>
  <c r="P12" i="19"/>
  <c r="O12" i="19"/>
  <c r="X15" i="19"/>
  <c r="P15" i="19"/>
  <c r="O15" i="19"/>
  <c r="X18" i="19"/>
  <c r="P18" i="19"/>
  <c r="O18" i="19"/>
  <c r="H18" i="19"/>
  <c r="X10" i="19"/>
  <c r="P10" i="19"/>
  <c r="O10" i="19"/>
  <c r="X13" i="19"/>
  <c r="X16" i="19"/>
  <c r="P16" i="19"/>
  <c r="O16" i="19"/>
  <c r="X8" i="19"/>
  <c r="P8" i="19"/>
  <c r="O8" i="19"/>
  <c r="X11" i="19"/>
  <c r="P11" i="19"/>
  <c r="O11" i="19"/>
  <c r="H11" i="19"/>
  <c r="P14" i="7"/>
  <c r="AC20" i="19"/>
  <c r="U20" i="19"/>
  <c r="P9" i="19"/>
  <c r="O9" i="19"/>
  <c r="P19" i="19"/>
  <c r="O19" i="19"/>
  <c r="P13" i="19"/>
  <c r="O13" i="19"/>
  <c r="V20" i="19"/>
  <c r="AE20" i="19"/>
  <c r="P7" i="19"/>
  <c r="O7" i="19"/>
  <c r="AB20" i="19"/>
  <c r="P14" i="19"/>
  <c r="O14" i="19"/>
  <c r="AG17" i="8"/>
  <c r="AH10" i="7"/>
  <c r="AG19" i="8"/>
  <c r="AG10" i="7"/>
  <c r="AF10" i="7"/>
  <c r="O18" i="9"/>
  <c r="O35" i="9"/>
  <c r="F27" i="7"/>
  <c r="BU10" i="8"/>
  <c r="BU9" i="8"/>
  <c r="AI11" i="7"/>
  <c r="AI13" i="7"/>
  <c r="AI16" i="7"/>
  <c r="AI12" i="7"/>
  <c r="L22" i="7"/>
  <c r="AU11" i="7"/>
  <c r="M22" i="7"/>
  <c r="AV10" i="7"/>
  <c r="N22" i="7"/>
  <c r="AW15" i="7"/>
  <c r="AI10" i="7"/>
  <c r="AI19" i="7"/>
  <c r="AI20" i="7"/>
  <c r="W10" i="7"/>
  <c r="AI21" i="7"/>
  <c r="AI17" i="7"/>
  <c r="AI18" i="7"/>
  <c r="G22" i="7"/>
  <c r="AP15" i="7"/>
  <c r="AV32" i="8"/>
  <c r="AV33" i="8"/>
  <c r="AI14" i="7"/>
  <c r="AI15" i="7"/>
  <c r="O16" i="7"/>
  <c r="H19" i="19"/>
  <c r="P16" i="7"/>
  <c r="O10" i="7"/>
  <c r="AJ10" i="7"/>
  <c r="H7" i="19"/>
  <c r="P10" i="7"/>
  <c r="AB10" i="7"/>
  <c r="O12" i="7"/>
  <c r="AJ12" i="7"/>
  <c r="H9" i="19"/>
  <c r="P12" i="7"/>
  <c r="O13" i="7"/>
  <c r="AJ13" i="7"/>
  <c r="H10" i="19"/>
  <c r="P13" i="7"/>
  <c r="AK14" i="7"/>
  <c r="W8" i="19"/>
  <c r="H8" i="19"/>
  <c r="O20" i="7"/>
  <c r="AJ20" i="7"/>
  <c r="H16" i="19"/>
  <c r="P20" i="7"/>
  <c r="O19" i="7"/>
  <c r="AJ19" i="7"/>
  <c r="H15" i="19"/>
  <c r="P19" i="7"/>
  <c r="O18" i="7"/>
  <c r="AJ18" i="7"/>
  <c r="H13" i="19"/>
  <c r="P18" i="7"/>
  <c r="AB18" i="7"/>
  <c r="W12" i="19"/>
  <c r="H12" i="19"/>
  <c r="P15" i="7"/>
  <c r="AK21" i="7"/>
  <c r="W14" i="19"/>
  <c r="H14" i="19"/>
  <c r="P17" i="7"/>
  <c r="AJ16" i="7"/>
  <c r="AB16" i="7"/>
  <c r="W9" i="19"/>
  <c r="X20" i="19"/>
  <c r="W17" i="19"/>
  <c r="O21" i="7"/>
  <c r="W13" i="19"/>
  <c r="W19" i="19"/>
  <c r="O14" i="7"/>
  <c r="W11" i="19"/>
  <c r="P20" i="19"/>
  <c r="O20" i="19"/>
  <c r="O21" i="19"/>
  <c r="W21" i="19"/>
  <c r="O15" i="7"/>
  <c r="W7" i="19"/>
  <c r="W10" i="19"/>
  <c r="O17" i="7"/>
  <c r="W16" i="19"/>
  <c r="W15" i="19"/>
  <c r="AV19" i="7"/>
  <c r="AU16" i="7"/>
  <c r="AU12" i="7"/>
  <c r="O11" i="7"/>
  <c r="AU21" i="7"/>
  <c r="W18" i="19"/>
  <c r="AU10" i="7"/>
  <c r="AU14" i="7"/>
  <c r="AU15" i="7"/>
  <c r="O31" i="9"/>
  <c r="O29" i="9"/>
  <c r="O34" i="9"/>
  <c r="O30" i="9"/>
  <c r="O27" i="9"/>
  <c r="O25" i="9"/>
  <c r="O28" i="9"/>
  <c r="O26" i="9"/>
  <c r="O36" i="9"/>
  <c r="O32" i="9"/>
  <c r="O33" i="9"/>
  <c r="AW16" i="7"/>
  <c r="AU22" i="7"/>
  <c r="L30" i="7"/>
  <c r="AV16" i="7"/>
  <c r="AW10" i="7"/>
  <c r="AW14" i="7"/>
  <c r="AW12" i="7"/>
  <c r="AV20" i="7"/>
  <c r="AV18" i="7"/>
  <c r="AV17" i="7"/>
  <c r="AU19" i="7"/>
  <c r="AV15" i="7"/>
  <c r="AV22" i="7"/>
  <c r="M30" i="7"/>
  <c r="AV12" i="7"/>
  <c r="AW18" i="7"/>
  <c r="AU13" i="7"/>
  <c r="AV21" i="7"/>
  <c r="AV11" i="7"/>
  <c r="AW17" i="7"/>
  <c r="AW13" i="7"/>
  <c r="AW21" i="7"/>
  <c r="AU17" i="7"/>
  <c r="AW11" i="7"/>
  <c r="AV13" i="7"/>
  <c r="AW22" i="7"/>
  <c r="N30" i="7"/>
  <c r="AW19" i="7"/>
  <c r="AU20" i="7"/>
  <c r="AV14" i="7"/>
  <c r="AW20" i="7"/>
  <c r="AU18" i="7"/>
  <c r="AP19" i="7"/>
  <c r="AP21" i="7"/>
  <c r="AP11" i="7"/>
  <c r="AP17" i="7"/>
  <c r="AP20" i="7"/>
  <c r="AP12" i="7"/>
  <c r="AP18" i="7"/>
  <c r="AP22" i="7"/>
  <c r="G37" i="7"/>
  <c r="G30" i="7"/>
  <c r="AP13" i="7"/>
  <c r="AP16" i="7"/>
  <c r="AP10" i="7"/>
  <c r="AP14" i="7"/>
  <c r="AI22" i="7"/>
  <c r="G38" i="7"/>
  <c r="AB13" i="7"/>
  <c r="AK15" i="7"/>
  <c r="AK20" i="7"/>
  <c r="AB12" i="7"/>
  <c r="AK19" i="7"/>
  <c r="AB20" i="7"/>
  <c r="AK10" i="7"/>
  <c r="AB19" i="7"/>
  <c r="AK12" i="7"/>
  <c r="H20" i="19"/>
  <c r="P24" i="7"/>
  <c r="P11" i="7"/>
  <c r="AK13" i="7"/>
  <c r="AK16" i="7"/>
  <c r="AK18" i="7"/>
  <c r="AK17" i="7"/>
  <c r="AJ14" i="7"/>
  <c r="AB14" i="7"/>
  <c r="AJ21" i="7"/>
  <c r="AB21" i="7"/>
  <c r="AJ11" i="7"/>
  <c r="AJ17" i="7"/>
  <c r="AB17" i="7"/>
  <c r="AJ15" i="7"/>
  <c r="AB15" i="7"/>
  <c r="W20" i="19"/>
  <c r="O24" i="7"/>
  <c r="O22" i="7"/>
  <c r="AW25" i="7"/>
  <c r="U21" i="7"/>
  <c r="U20" i="7"/>
  <c r="U19" i="7"/>
  <c r="U18" i="7"/>
  <c r="U17" i="7"/>
  <c r="U16" i="7"/>
  <c r="U15" i="7"/>
  <c r="U14" i="7"/>
  <c r="U13" i="7"/>
  <c r="U12" i="7"/>
  <c r="U11" i="7"/>
  <c r="U10" i="7"/>
  <c r="T10" i="7"/>
  <c r="S10" i="7"/>
  <c r="R10" i="7"/>
  <c r="Q10" i="7"/>
  <c r="AA21" i="7"/>
  <c r="Z21" i="7"/>
  <c r="Y21" i="7"/>
  <c r="X21" i="7"/>
  <c r="W21" i="7"/>
  <c r="AA20" i="7"/>
  <c r="Z20" i="7"/>
  <c r="Y20" i="7"/>
  <c r="X20" i="7"/>
  <c r="W20" i="7"/>
  <c r="AA19" i="7"/>
  <c r="Z19" i="7"/>
  <c r="Y19" i="7"/>
  <c r="X19" i="7"/>
  <c r="W19" i="7"/>
  <c r="AA18" i="7"/>
  <c r="Z18" i="7"/>
  <c r="Y18" i="7"/>
  <c r="X18" i="7"/>
  <c r="W18" i="7"/>
  <c r="AA17" i="7"/>
  <c r="Z17" i="7"/>
  <c r="Y17" i="7"/>
  <c r="X17" i="7"/>
  <c r="W17" i="7"/>
  <c r="AA16" i="7"/>
  <c r="Z16" i="7"/>
  <c r="Y16" i="7"/>
  <c r="X16" i="7"/>
  <c r="W16" i="7"/>
  <c r="AA15" i="7"/>
  <c r="Z15" i="7"/>
  <c r="Y15" i="7"/>
  <c r="X15" i="7"/>
  <c r="W15" i="7"/>
  <c r="AA14" i="7"/>
  <c r="Z14" i="7"/>
  <c r="Y14" i="7"/>
  <c r="X14" i="7"/>
  <c r="W14" i="7"/>
  <c r="AA13" i="7"/>
  <c r="Z13" i="7"/>
  <c r="Y13" i="7"/>
  <c r="X13" i="7"/>
  <c r="W13" i="7"/>
  <c r="AA12" i="7"/>
  <c r="Z12" i="7"/>
  <c r="Y12" i="7"/>
  <c r="X12" i="7"/>
  <c r="W12" i="7"/>
  <c r="AA11" i="7"/>
  <c r="Z11" i="7"/>
  <c r="Y11" i="7"/>
  <c r="X11" i="7"/>
  <c r="W11" i="7"/>
  <c r="AA10" i="7"/>
  <c r="Z10" i="7"/>
  <c r="Y10" i="7"/>
  <c r="X10" i="7"/>
  <c r="AS7" i="8"/>
  <c r="AS8" i="8"/>
  <c r="AS9" i="8"/>
  <c r="AS11" i="8"/>
  <c r="AG6" i="8"/>
  <c r="S8" i="8"/>
  <c r="S7" i="8"/>
  <c r="O58" i="4"/>
  <c r="R8" i="8"/>
  <c r="O93" i="4"/>
  <c r="S6" i="8"/>
  <c r="O128" i="4"/>
  <c r="R6" i="8"/>
  <c r="S5" i="8"/>
  <c r="F8" i="8"/>
  <c r="AG10" i="8"/>
  <c r="AG18" i="8"/>
  <c r="F7" i="8"/>
  <c r="F6" i="8"/>
  <c r="G5" i="8"/>
  <c r="F5" i="8"/>
  <c r="BH4" i="8"/>
  <c r="O33" i="18"/>
  <c r="V8" i="18"/>
  <c r="W8" i="18"/>
  <c r="V9" i="18"/>
  <c r="W9" i="18"/>
  <c r="V10" i="18"/>
  <c r="W10" i="18"/>
  <c r="V11" i="18"/>
  <c r="W11" i="18"/>
  <c r="V12" i="18"/>
  <c r="W12" i="18"/>
  <c r="V13" i="18"/>
  <c r="W13" i="18"/>
  <c r="V14" i="18"/>
  <c r="W14" i="18"/>
  <c r="V15" i="18"/>
  <c r="W15" i="18"/>
  <c r="V16" i="18"/>
  <c r="W16" i="18"/>
  <c r="V17" i="18"/>
  <c r="W17" i="18"/>
  <c r="V18" i="18"/>
  <c r="W18" i="18"/>
  <c r="P18" i="18"/>
  <c r="Q18" i="18"/>
  <c r="P17" i="18"/>
  <c r="Q17" i="18"/>
  <c r="P16" i="18"/>
  <c r="Q16" i="18"/>
  <c r="P15" i="18"/>
  <c r="Q15" i="18"/>
  <c r="P14" i="18"/>
  <c r="Q14" i="18"/>
  <c r="P13" i="18"/>
  <c r="Q13" i="18"/>
  <c r="P12" i="18"/>
  <c r="Q12" i="18"/>
  <c r="P11" i="18"/>
  <c r="Q11" i="18"/>
  <c r="P10" i="18"/>
  <c r="Q10" i="18"/>
  <c r="P9" i="18"/>
  <c r="Q9" i="18"/>
  <c r="P8" i="18"/>
  <c r="Q8" i="18"/>
  <c r="BI4" i="8"/>
  <c r="L5" i="8"/>
  <c r="BR28" i="8"/>
  <c r="BR29" i="8"/>
  <c r="BR27" i="8"/>
  <c r="BR30" i="8"/>
  <c r="AK11" i="7"/>
  <c r="P22" i="7"/>
  <c r="P30" i="7"/>
  <c r="AB11" i="7"/>
  <c r="AX18" i="7"/>
  <c r="AX11" i="7"/>
  <c r="AX20" i="7"/>
  <c r="AX15" i="7"/>
  <c r="AX17" i="7"/>
  <c r="AX12" i="7"/>
  <c r="AX10" i="7"/>
  <c r="AX13" i="7"/>
  <c r="AX22" i="7"/>
  <c r="AX14" i="7"/>
  <c r="AX16" i="7"/>
  <c r="AX21" i="7"/>
  <c r="AX19" i="7"/>
  <c r="O30" i="7"/>
  <c r="AS10" i="8"/>
  <c r="AG12" i="8"/>
  <c r="AG20" i="8"/>
  <c r="V19" i="18"/>
  <c r="D33" i="18"/>
  <c r="E33" i="18"/>
  <c r="P19" i="18"/>
  <c r="Q19" i="18"/>
  <c r="BS9" i="8"/>
  <c r="BS10" i="8"/>
  <c r="AG16" i="8"/>
  <c r="BH16" i="8"/>
  <c r="S13" i="8"/>
  <c r="BH10" i="8"/>
  <c r="S12" i="8"/>
  <c r="BH11" i="8"/>
  <c r="AS6" i="8"/>
  <c r="S9" i="8"/>
  <c r="S16" i="8"/>
  <c r="F9" i="8"/>
  <c r="S14" i="8"/>
  <c r="AB22" i="7"/>
  <c r="AY22" i="7"/>
  <c r="AK22" i="7"/>
  <c r="I38" i="7"/>
  <c r="AY21" i="7"/>
  <c r="AY14" i="7"/>
  <c r="AY18" i="7"/>
  <c r="AY20" i="7"/>
  <c r="AY17" i="7"/>
  <c r="AY25" i="7"/>
  <c r="AY19" i="7"/>
  <c r="AY10" i="7"/>
  <c r="AY15" i="7"/>
  <c r="AY12" i="7"/>
  <c r="AY16" i="7"/>
  <c r="AY13" i="7"/>
  <c r="AY11" i="7"/>
  <c r="AX25" i="7"/>
  <c r="AS12" i="8"/>
  <c r="W19" i="18"/>
  <c r="P33" i="18"/>
  <c r="Q33" i="18"/>
  <c r="S15" i="8"/>
  <c r="BH12" i="8"/>
  <c r="F12" i="8"/>
  <c r="BH5" i="8"/>
  <c r="F13" i="8"/>
  <c r="F14" i="8"/>
  <c r="F16" i="8"/>
  <c r="L18" i="2"/>
  <c r="M5" i="2"/>
  <c r="AK15" i="8"/>
  <c r="O52" i="9"/>
  <c r="O44" i="9"/>
  <c r="O48" i="9"/>
  <c r="O47" i="9"/>
  <c r="O50" i="9"/>
  <c r="O53" i="9"/>
  <c r="F15" i="8"/>
  <c r="BH6" i="8"/>
  <c r="O43" i="9"/>
  <c r="O51" i="9"/>
  <c r="O45" i="9"/>
  <c r="O46" i="9"/>
  <c r="O54" i="9"/>
  <c r="O49" i="9"/>
  <c r="M17" i="2"/>
  <c r="M18" i="2"/>
  <c r="BV8" i="13"/>
  <c r="BX8" i="13"/>
  <c r="BU29" i="13"/>
  <c r="BX29" i="13"/>
  <c r="BX28" i="13"/>
  <c r="BV28" i="13"/>
  <c r="BX27" i="13"/>
  <c r="BV27" i="13"/>
  <c r="BX26" i="13"/>
  <c r="BV26" i="13"/>
  <c r="BX25" i="13"/>
  <c r="BV25" i="13"/>
  <c r="BU24" i="13"/>
  <c r="BX24" i="13"/>
  <c r="BX23" i="13"/>
  <c r="BV23" i="13"/>
  <c r="BX22" i="13"/>
  <c r="BV22" i="13"/>
  <c r="BU21" i="13"/>
  <c r="BX21" i="13"/>
  <c r="BV29" i="13"/>
  <c r="BV21" i="13"/>
  <c r="W18" i="9"/>
  <c r="AE18" i="9"/>
  <c r="W17" i="9"/>
  <c r="AE17" i="9"/>
  <c r="W16" i="9"/>
  <c r="AE16" i="9"/>
  <c r="W15" i="9"/>
  <c r="AE15" i="9"/>
  <c r="W14" i="9"/>
  <c r="AE14" i="9"/>
  <c r="W13" i="9"/>
  <c r="AE13" i="9"/>
  <c r="W12" i="9"/>
  <c r="AE12" i="9"/>
  <c r="W11" i="9"/>
  <c r="AE11" i="9"/>
  <c r="W10" i="9"/>
  <c r="AE10" i="9"/>
  <c r="W9" i="9"/>
  <c r="AE9" i="9"/>
  <c r="W8" i="9"/>
  <c r="AE8" i="9"/>
  <c r="W7" i="9"/>
  <c r="AE7" i="9"/>
  <c r="N7" i="9"/>
  <c r="N17" i="9"/>
  <c r="N16" i="9"/>
  <c r="N15" i="9"/>
  <c r="N14" i="9"/>
  <c r="N13" i="9"/>
  <c r="N12" i="9"/>
  <c r="N11" i="9"/>
  <c r="N10" i="9"/>
  <c r="N9" i="9"/>
  <c r="N8" i="9"/>
  <c r="D95" i="13"/>
  <c r="D82" i="13"/>
  <c r="E38" i="15"/>
  <c r="N30" i="15"/>
  <c r="N36" i="15"/>
  <c r="N20" i="15"/>
  <c r="N25" i="15"/>
  <c r="N38" i="15"/>
  <c r="N42" i="15"/>
  <c r="P11" i="13"/>
  <c r="P21" i="13"/>
  <c r="P22" i="13"/>
  <c r="Z74" i="13"/>
  <c r="P23" i="13"/>
  <c r="F72" i="9"/>
  <c r="F71" i="9"/>
  <c r="F70" i="9"/>
  <c r="F69" i="9"/>
  <c r="F68" i="9"/>
  <c r="F67" i="9"/>
  <c r="F66" i="9"/>
  <c r="F65" i="9"/>
  <c r="F64" i="9"/>
  <c r="F63" i="9"/>
  <c r="F62" i="9"/>
  <c r="F61" i="9"/>
  <c r="E72" i="9"/>
  <c r="E71" i="9"/>
  <c r="E70" i="9"/>
  <c r="E69" i="9"/>
  <c r="E68" i="9"/>
  <c r="E67" i="9"/>
  <c r="E66" i="9"/>
  <c r="E65" i="9"/>
  <c r="E64" i="9"/>
  <c r="E63" i="9"/>
  <c r="E62" i="9"/>
  <c r="E61" i="9"/>
  <c r="D72" i="9"/>
  <c r="D71" i="9"/>
  <c r="D70" i="9"/>
  <c r="D69" i="9"/>
  <c r="D68" i="9"/>
  <c r="D67" i="9"/>
  <c r="D66" i="9"/>
  <c r="D65" i="9"/>
  <c r="D64" i="9"/>
  <c r="D63" i="9"/>
  <c r="D62" i="9"/>
  <c r="D61" i="9"/>
  <c r="D25" i="11"/>
  <c r="P24" i="13"/>
  <c r="BX24" i="7"/>
  <c r="E21" i="7"/>
  <c r="E20" i="7"/>
  <c r="E19" i="7"/>
  <c r="E18" i="7"/>
  <c r="E17" i="7"/>
  <c r="E16" i="7"/>
  <c r="E15" i="7"/>
  <c r="E14" i="7"/>
  <c r="E13" i="7"/>
  <c r="E12" i="7"/>
  <c r="E11" i="7"/>
  <c r="D21" i="7"/>
  <c r="D20" i="7"/>
  <c r="D19" i="7"/>
  <c r="D18" i="7"/>
  <c r="D17" i="7"/>
  <c r="D16" i="7"/>
  <c r="D15" i="7"/>
  <c r="D14" i="7"/>
  <c r="D13" i="7"/>
  <c r="D12" i="7"/>
  <c r="D11" i="7"/>
  <c r="C21" i="7"/>
  <c r="C20" i="7"/>
  <c r="C19" i="7"/>
  <c r="C18" i="7"/>
  <c r="C17" i="7"/>
  <c r="C16" i="7"/>
  <c r="C15" i="7"/>
  <c r="C14" i="7"/>
  <c r="C13" i="7"/>
  <c r="C12" i="7"/>
  <c r="C11" i="7"/>
  <c r="S201" i="4"/>
  <c r="T201" i="4"/>
  <c r="U201" i="4"/>
  <c r="W184" i="4"/>
  <c r="W185" i="4"/>
  <c r="W186" i="4"/>
  <c r="W187" i="4"/>
  <c r="W188" i="4"/>
  <c r="W189" i="4"/>
  <c r="W190" i="4"/>
  <c r="W191" i="4"/>
  <c r="W192" i="4"/>
  <c r="W193" i="4"/>
  <c r="W194" i="4"/>
  <c r="W183" i="4"/>
  <c r="V185" i="4"/>
  <c r="V186" i="4"/>
  <c r="V187" i="4"/>
  <c r="V188" i="4"/>
  <c r="V189" i="4"/>
  <c r="V190" i="4"/>
  <c r="V191" i="4"/>
  <c r="V192" i="4"/>
  <c r="V193" i="4"/>
  <c r="V194" i="4"/>
  <c r="V184" i="4"/>
  <c r="V177" i="4"/>
  <c r="W167" i="4"/>
  <c r="W168" i="4"/>
  <c r="W169" i="4"/>
  <c r="W170" i="4"/>
  <c r="W171" i="4"/>
  <c r="W172" i="4"/>
  <c r="W173" i="4"/>
  <c r="W174" i="4"/>
  <c r="W175" i="4"/>
  <c r="W176" i="4"/>
  <c r="W177" i="4"/>
  <c r="W166" i="4"/>
  <c r="V167" i="4"/>
  <c r="V168" i="4"/>
  <c r="V169" i="4"/>
  <c r="V170" i="4"/>
  <c r="V171" i="4"/>
  <c r="V172" i="4"/>
  <c r="V173" i="4"/>
  <c r="V174" i="4"/>
  <c r="V175" i="4"/>
  <c r="V176" i="4"/>
  <c r="V160" i="4"/>
  <c r="F21" i="7"/>
  <c r="W150" i="4"/>
  <c r="V151" i="4"/>
  <c r="F11" i="7"/>
  <c r="W151" i="4"/>
  <c r="V161" i="4"/>
  <c r="F16" i="7"/>
  <c r="V159" i="4"/>
  <c r="F20" i="7"/>
  <c r="V158" i="4"/>
  <c r="F19" i="7"/>
  <c r="V157" i="4"/>
  <c r="F17" i="7"/>
  <c r="V156" i="4"/>
  <c r="F18" i="7"/>
  <c r="V155" i="4"/>
  <c r="F15" i="7"/>
  <c r="V154" i="4"/>
  <c r="F14" i="7"/>
  <c r="V153" i="4"/>
  <c r="F13" i="7"/>
  <c r="V152" i="4"/>
  <c r="F12" i="7"/>
  <c r="R5" i="8"/>
  <c r="BG10" i="8"/>
  <c r="E8" i="8"/>
  <c r="AF10" i="8"/>
  <c r="E5" i="8"/>
  <c r="BG4" i="8"/>
  <c r="AF11" i="8"/>
  <c r="AF9" i="8"/>
  <c r="AF8" i="8"/>
  <c r="AF7" i="8"/>
  <c r="BE22" i="8"/>
  <c r="AF6" i="8"/>
  <c r="BQ29" i="8"/>
  <c r="BQ26" i="8"/>
  <c r="BQ30" i="8"/>
  <c r="BQ27" i="8"/>
  <c r="BQ28" i="8"/>
  <c r="V206" i="4"/>
  <c r="W202" i="4"/>
  <c r="W201" i="4"/>
  <c r="AF19" i="8"/>
  <c r="AF18" i="8"/>
  <c r="AF16" i="8"/>
  <c r="AG15" i="8"/>
  <c r="AF17" i="8"/>
  <c r="BG16" i="8"/>
  <c r="BR10" i="8"/>
  <c r="AF16" i="7"/>
  <c r="Q16" i="7"/>
  <c r="AF17" i="7"/>
  <c r="Q17" i="7"/>
  <c r="AF18" i="7"/>
  <c r="Q18" i="7"/>
  <c r="AF19" i="7"/>
  <c r="Q19" i="7"/>
  <c r="AF20" i="7"/>
  <c r="Q20" i="7"/>
  <c r="AE12" i="7"/>
  <c r="AF21" i="7"/>
  <c r="Q21" i="7"/>
  <c r="AE13" i="7"/>
  <c r="AG11" i="7"/>
  <c r="R11" i="7"/>
  <c r="AG12" i="7"/>
  <c r="R12" i="7"/>
  <c r="AG13" i="7"/>
  <c r="R13" i="7"/>
  <c r="AF15" i="7"/>
  <c r="Q15" i="7"/>
  <c r="AE11" i="7"/>
  <c r="CT12" i="7"/>
  <c r="AH18" i="7"/>
  <c r="T18" i="7"/>
  <c r="S18" i="7"/>
  <c r="CT11" i="7"/>
  <c r="AH17" i="7"/>
  <c r="T17" i="7"/>
  <c r="S17" i="7"/>
  <c r="AE14" i="7"/>
  <c r="AH19" i="7"/>
  <c r="T19" i="7"/>
  <c r="S19" i="7"/>
  <c r="AE15" i="7"/>
  <c r="AH20" i="7"/>
  <c r="S20" i="7"/>
  <c r="T20" i="7"/>
  <c r="AE16" i="7"/>
  <c r="AG14" i="7"/>
  <c r="R14" i="7"/>
  <c r="AG15" i="7"/>
  <c r="R15" i="7"/>
  <c r="AF14" i="7"/>
  <c r="Q14" i="7"/>
  <c r="AH13" i="7"/>
  <c r="T13" i="7"/>
  <c r="S13" i="7"/>
  <c r="AH16" i="7"/>
  <c r="T16" i="7"/>
  <c r="S16" i="7"/>
  <c r="AE18" i="7"/>
  <c r="AG16" i="7"/>
  <c r="R16" i="7"/>
  <c r="AG17" i="7"/>
  <c r="R17" i="7"/>
  <c r="AG18" i="7"/>
  <c r="R18" i="7"/>
  <c r="AG19" i="7"/>
  <c r="R19" i="7"/>
  <c r="AH14" i="7"/>
  <c r="T14" i="7"/>
  <c r="S14" i="7"/>
  <c r="AE17" i="7"/>
  <c r="AE19" i="7"/>
  <c r="AE20" i="7"/>
  <c r="AH21" i="7"/>
  <c r="T21" i="7"/>
  <c r="S21" i="7"/>
  <c r="AF11" i="7"/>
  <c r="Q11" i="7"/>
  <c r="AG20" i="7"/>
  <c r="R20" i="7"/>
  <c r="AH12" i="7"/>
  <c r="T12" i="7"/>
  <c r="S12" i="7"/>
  <c r="AH15" i="7"/>
  <c r="T15" i="7"/>
  <c r="S15" i="7"/>
  <c r="AH11" i="7"/>
  <c r="T11" i="7"/>
  <c r="S11" i="7"/>
  <c r="AE21" i="7"/>
  <c r="AF12" i="7"/>
  <c r="Q12" i="7"/>
  <c r="AG21" i="7"/>
  <c r="R21" i="7"/>
  <c r="AF13" i="7"/>
  <c r="Q13" i="7"/>
  <c r="BR9" i="8"/>
  <c r="V201" i="4"/>
  <c r="K22" i="7"/>
  <c r="K30" i="7"/>
  <c r="F22" i="7"/>
  <c r="AO14" i="7"/>
  <c r="E22" i="7"/>
  <c r="AN17" i="7"/>
  <c r="D22" i="7"/>
  <c r="AM15" i="7"/>
  <c r="C22" i="7"/>
  <c r="AL17" i="7"/>
  <c r="V202" i="4"/>
  <c r="X151" i="4"/>
  <c r="V210" i="4"/>
  <c r="V203" i="4"/>
  <c r="V211" i="4"/>
  <c r="V204" i="4"/>
  <c r="V205" i="4"/>
  <c r="E14" i="8"/>
  <c r="V207" i="4"/>
  <c r="V208" i="4"/>
  <c r="V195" i="4"/>
  <c r="V178" i="4"/>
  <c r="V209" i="4"/>
  <c r="V162" i="4"/>
  <c r="V200" i="4"/>
  <c r="BR8" i="8"/>
  <c r="BR31" i="8"/>
  <c r="X201" i="4"/>
  <c r="Y201" i="4"/>
  <c r="AT22" i="7"/>
  <c r="AT14" i="7"/>
  <c r="AT21" i="7"/>
  <c r="AT10" i="7"/>
  <c r="AT19" i="7"/>
  <c r="AT12" i="7"/>
  <c r="AT15" i="7"/>
  <c r="AT16" i="7"/>
  <c r="AT11" i="7"/>
  <c r="AT20" i="7"/>
  <c r="AT13" i="7"/>
  <c r="AT17" i="7"/>
  <c r="AT18" i="7"/>
  <c r="AL13" i="7"/>
  <c r="AL14" i="7"/>
  <c r="AM14" i="7"/>
  <c r="AL12" i="7"/>
  <c r="AM21" i="7"/>
  <c r="AL16" i="7"/>
  <c r="AL15" i="7"/>
  <c r="AO16" i="7"/>
  <c r="AO11" i="7"/>
  <c r="AO12" i="7"/>
  <c r="AO13" i="7"/>
  <c r="AO18" i="7"/>
  <c r="AN19" i="7"/>
  <c r="AM13" i="7"/>
  <c r="AO20" i="7"/>
  <c r="AN21" i="7"/>
  <c r="AN11" i="7"/>
  <c r="AO22" i="7"/>
  <c r="AO10" i="7"/>
  <c r="AN20" i="7"/>
  <c r="AN15" i="7"/>
  <c r="AN14" i="7"/>
  <c r="AM16" i="7"/>
  <c r="AN12" i="7"/>
  <c r="AM11" i="7"/>
  <c r="AN16" i="7"/>
  <c r="AN13" i="7"/>
  <c r="AL10" i="7"/>
  <c r="AL22" i="7"/>
  <c r="AM18" i="7"/>
  <c r="AM17" i="7"/>
  <c r="AL19" i="7"/>
  <c r="AO21" i="7"/>
  <c r="AN22" i="7"/>
  <c r="AN10" i="7"/>
  <c r="AO17" i="7"/>
  <c r="AM22" i="7"/>
  <c r="AM10" i="7"/>
  <c r="AL21" i="7"/>
  <c r="AL20" i="7"/>
  <c r="AL11" i="7"/>
  <c r="AL18" i="7"/>
  <c r="AM19" i="7"/>
  <c r="AM20" i="7"/>
  <c r="AO19" i="7"/>
  <c r="AO15" i="7"/>
  <c r="AN18" i="7"/>
  <c r="AM12" i="7"/>
  <c r="D37" i="7"/>
  <c r="D30" i="7"/>
  <c r="E37" i="7"/>
  <c r="E30" i="7"/>
  <c r="F37" i="7"/>
  <c r="F30" i="7"/>
  <c r="BS12" i="8"/>
  <c r="AE22" i="7"/>
  <c r="AF22" i="7"/>
  <c r="D38" i="7"/>
  <c r="Q22" i="7"/>
  <c r="AH22" i="7"/>
  <c r="F38" i="7"/>
  <c r="T22" i="7"/>
  <c r="S22" i="7"/>
  <c r="AG22" i="7"/>
  <c r="E38" i="7"/>
  <c r="R22" i="7"/>
  <c r="Y22" i="7"/>
  <c r="Z22" i="7"/>
  <c r="X22" i="7"/>
  <c r="W22" i="7"/>
  <c r="CT13" i="7"/>
  <c r="CT14" i="7"/>
  <c r="V212" i="4"/>
  <c r="AP25" i="7"/>
  <c r="G23" i="13"/>
  <c r="G22" i="13"/>
  <c r="L51" i="5"/>
  <c r="G8" i="5"/>
  <c r="I7" i="13"/>
  <c r="C71" i="4"/>
  <c r="C72" i="4"/>
  <c r="C73" i="4"/>
  <c r="I5" i="4"/>
  <c r="I35" i="13"/>
  <c r="I44" i="13"/>
  <c r="Z7" i="13"/>
  <c r="X55" i="13"/>
  <c r="G24" i="13"/>
  <c r="C74" i="4"/>
  <c r="X74" i="13"/>
  <c r="X78" i="13"/>
  <c r="X68" i="13"/>
  <c r="X69" i="13"/>
  <c r="X58" i="13"/>
  <c r="CJ21" i="7"/>
  <c r="CJ20" i="7"/>
  <c r="CJ19" i="7"/>
  <c r="CJ18" i="7"/>
  <c r="CJ17" i="7"/>
  <c r="CJ16" i="7"/>
  <c r="CJ15" i="7"/>
  <c r="CJ14" i="7"/>
  <c r="CJ13" i="7"/>
  <c r="CJ12" i="7"/>
  <c r="CJ11" i="7"/>
  <c r="CJ10" i="7"/>
  <c r="CJ9" i="7"/>
  <c r="CJ8" i="7"/>
  <c r="CD8" i="7"/>
  <c r="CD21" i="7"/>
  <c r="CD20" i="7"/>
  <c r="CD19" i="7"/>
  <c r="CD18" i="7"/>
  <c r="CD17" i="7"/>
  <c r="CD16" i="7"/>
  <c r="CD15" i="7"/>
  <c r="CD14" i="7"/>
  <c r="CD13" i="7"/>
  <c r="CD12" i="7"/>
  <c r="CD11" i="7"/>
  <c r="CD10" i="7"/>
  <c r="CD9" i="7"/>
  <c r="CB22" i="7"/>
  <c r="CC22" i="7"/>
  <c r="BH64" i="7"/>
  <c r="BH59" i="7"/>
  <c r="BH58" i="7"/>
  <c r="BH52" i="7"/>
  <c r="BH47" i="7"/>
  <c r="BH46" i="7"/>
  <c r="X63" i="13"/>
  <c r="X64" i="13"/>
  <c r="CD22" i="7"/>
  <c r="CC24" i="7"/>
  <c r="AA22" i="7"/>
  <c r="R12" i="8"/>
  <c r="BG11" i="8"/>
  <c r="E7" i="8"/>
  <c r="E13" i="8"/>
  <c r="E6" i="8"/>
  <c r="E12" i="8"/>
  <c r="CU7" i="7"/>
  <c r="AR11" i="8"/>
  <c r="AR10" i="8"/>
  <c r="AR9" i="8"/>
  <c r="AR7" i="8"/>
  <c r="N23" i="13"/>
  <c r="F38" i="15"/>
  <c r="N37" i="5"/>
  <c r="N49" i="5"/>
  <c r="N15" i="5"/>
  <c r="N51" i="5"/>
  <c r="O7" i="2"/>
  <c r="O8" i="2"/>
  <c r="O9" i="2"/>
  <c r="O10" i="2"/>
  <c r="O11" i="2"/>
  <c r="O12" i="2"/>
  <c r="O13" i="2"/>
  <c r="O14" i="2"/>
  <c r="O15" i="2"/>
  <c r="O16" i="2"/>
  <c r="O6" i="2"/>
  <c r="AR6" i="8"/>
  <c r="E15" i="8"/>
  <c r="BG6" i="8"/>
  <c r="BG5" i="8"/>
  <c r="R7" i="8"/>
  <c r="R9" i="8"/>
  <c r="R16" i="8"/>
  <c r="AY10" i="13"/>
  <c r="AY7" i="13"/>
  <c r="BR6" i="8"/>
  <c r="BR7" i="8"/>
  <c r="AY9" i="13"/>
  <c r="G26" i="13"/>
  <c r="AY11" i="13"/>
  <c r="P18" i="9"/>
  <c r="P36" i="9"/>
  <c r="AR8" i="8"/>
  <c r="R14" i="8"/>
  <c r="AF12" i="8"/>
  <c r="AF20" i="8"/>
  <c r="E9" i="8"/>
  <c r="N22" i="13"/>
  <c r="N21" i="13"/>
  <c r="I75" i="4"/>
  <c r="I71" i="4"/>
  <c r="D103" i="9"/>
  <c r="N73" i="4"/>
  <c r="P27" i="9"/>
  <c r="P28" i="9"/>
  <c r="P29" i="9"/>
  <c r="P31" i="9"/>
  <c r="P26" i="9"/>
  <c r="P25" i="9"/>
  <c r="P35" i="9"/>
  <c r="P33" i="9"/>
  <c r="P30" i="9"/>
  <c r="P34" i="9"/>
  <c r="P32" i="9"/>
  <c r="R13" i="8"/>
  <c r="R15" i="8"/>
  <c r="BG12" i="8"/>
  <c r="AY12" i="13"/>
  <c r="AZ9" i="13"/>
  <c r="E16" i="8"/>
  <c r="AR12" i="8"/>
  <c r="F101" i="9"/>
  <c r="Y12" i="9"/>
  <c r="N24" i="13"/>
  <c r="L42" i="9"/>
  <c r="M42" i="9"/>
  <c r="N42" i="9"/>
  <c r="AZ11" i="13"/>
  <c r="AZ8" i="13"/>
  <c r="AF12" i="9"/>
  <c r="AG12" i="9"/>
  <c r="AZ7" i="13"/>
  <c r="AZ10" i="13"/>
  <c r="AZ12" i="13"/>
  <c r="N6" i="2"/>
  <c r="X9" i="16"/>
  <c r="Y9" i="16"/>
  <c r="Z9" i="16"/>
  <c r="X10" i="16"/>
  <c r="Y10" i="16"/>
  <c r="Z10" i="16"/>
  <c r="X12" i="16"/>
  <c r="Y12" i="16"/>
  <c r="Z12" i="16"/>
  <c r="X13" i="16"/>
  <c r="Y8" i="16"/>
  <c r="Z8" i="16"/>
  <c r="Y13" i="16"/>
  <c r="Z13" i="16"/>
  <c r="D50" i="16"/>
  <c r="E50" i="16"/>
  <c r="F50" i="16"/>
  <c r="G50" i="16"/>
  <c r="I50" i="16"/>
  <c r="J50" i="16"/>
  <c r="C50" i="16"/>
  <c r="BE17" i="8"/>
  <c r="CT7" i="7"/>
  <c r="CS7" i="7"/>
  <c r="CR7" i="7"/>
  <c r="CM9" i="7"/>
  <c r="CM10" i="7"/>
  <c r="M7" i="9"/>
  <c r="CI22" i="7"/>
  <c r="BW22" i="7"/>
  <c r="BY22" i="7"/>
  <c r="BS22" i="7"/>
  <c r="BR22" i="7"/>
  <c r="BN22" i="7"/>
  <c r="BM22" i="7"/>
  <c r="BY21" i="7"/>
  <c r="BT21" i="7"/>
  <c r="BO21" i="7"/>
  <c r="BY20" i="7"/>
  <c r="BT20" i="7"/>
  <c r="BO20" i="7"/>
  <c r="BY19" i="7"/>
  <c r="BT19" i="7"/>
  <c r="BO19" i="7"/>
  <c r="BY18" i="7"/>
  <c r="BT18" i="7"/>
  <c r="BO18" i="7"/>
  <c r="BY17" i="7"/>
  <c r="BT17" i="7"/>
  <c r="BO17" i="7"/>
  <c r="BY16" i="7"/>
  <c r="BT16" i="7"/>
  <c r="BO16" i="7"/>
  <c r="BY15" i="7"/>
  <c r="BT15" i="7"/>
  <c r="BO15" i="7"/>
  <c r="BY14" i="7"/>
  <c r="BT14" i="7"/>
  <c r="BO14" i="7"/>
  <c r="BY13" i="7"/>
  <c r="BT13" i="7"/>
  <c r="BO13" i="7"/>
  <c r="BY12" i="7"/>
  <c r="BT12" i="7"/>
  <c r="BO12" i="7"/>
  <c r="BY11" i="7"/>
  <c r="BT11" i="7"/>
  <c r="BO11" i="7"/>
  <c r="BY10" i="7"/>
  <c r="BT10" i="7"/>
  <c r="BO10" i="7"/>
  <c r="BY9" i="7"/>
  <c r="BT9" i="7"/>
  <c r="BO9" i="7"/>
  <c r="BY8" i="7"/>
  <c r="BT8" i="7"/>
  <c r="BO8" i="7"/>
  <c r="X150" i="4"/>
  <c r="W152" i="4"/>
  <c r="W153" i="4"/>
  <c r="W154" i="4"/>
  <c r="W155" i="4"/>
  <c r="W156" i="4"/>
  <c r="W157" i="4"/>
  <c r="W158" i="4"/>
  <c r="W159" i="4"/>
  <c r="W160" i="4"/>
  <c r="W161" i="4"/>
  <c r="BQ6" i="8"/>
  <c r="BP5" i="8"/>
  <c r="CU12" i="7"/>
  <c r="CU11" i="7"/>
  <c r="BS24" i="7"/>
  <c r="BN24" i="7"/>
  <c r="CJ22" i="7"/>
  <c r="W162" i="4"/>
  <c r="BT22" i="7"/>
  <c r="BO22" i="7"/>
  <c r="H22" i="7"/>
  <c r="V22" i="7"/>
  <c r="CJ24" i="7"/>
  <c r="AV25" i="7"/>
  <c r="T8" i="8"/>
  <c r="T6" i="8"/>
  <c r="T5" i="8"/>
  <c r="G8" i="8"/>
  <c r="G7" i="8"/>
  <c r="L7" i="8"/>
  <c r="G6" i="8"/>
  <c r="AH11" i="8"/>
  <c r="AH9" i="8"/>
  <c r="AH7" i="8"/>
  <c r="BE24" i="8"/>
  <c r="AH6" i="8"/>
  <c r="T200" i="4"/>
  <c r="BS28" i="8"/>
  <c r="AI33" i="8"/>
  <c r="L6" i="8"/>
  <c r="G9" i="8"/>
  <c r="AH10" i="8"/>
  <c r="AH18" i="8"/>
  <c r="L8" i="8"/>
  <c r="BS30" i="8"/>
  <c r="BS29" i="8"/>
  <c r="AH26" i="8"/>
  <c r="AI15" i="8"/>
  <c r="AQ22" i="7"/>
  <c r="AQ12" i="7"/>
  <c r="AQ15" i="7"/>
  <c r="AQ10" i="7"/>
  <c r="AQ11" i="7"/>
  <c r="AQ14" i="7"/>
  <c r="AQ13" i="7"/>
  <c r="AQ19" i="7"/>
  <c r="AQ18" i="7"/>
  <c r="AQ16" i="7"/>
  <c r="AQ17" i="7"/>
  <c r="AQ20" i="7"/>
  <c r="AQ21" i="7"/>
  <c r="AH19" i="8"/>
  <c r="BI10" i="8"/>
  <c r="H37" i="7"/>
  <c r="H30" i="7"/>
  <c r="F28" i="7"/>
  <c r="F26" i="7"/>
  <c r="AH15" i="8"/>
  <c r="AV15" i="8"/>
  <c r="AH16" i="8"/>
  <c r="AH17" i="8"/>
  <c r="BI16" i="8"/>
  <c r="BT10" i="8"/>
  <c r="CU13" i="7"/>
  <c r="CX11" i="7"/>
  <c r="AJ22" i="7"/>
  <c r="H38" i="7"/>
  <c r="U22" i="7"/>
  <c r="T12" i="8"/>
  <c r="BI11" i="8"/>
  <c r="CT4" i="7"/>
  <c r="CT3" i="7"/>
  <c r="AT6" i="8"/>
  <c r="T7" i="8"/>
  <c r="AX6" i="8"/>
  <c r="AX15" i="8"/>
  <c r="AY6" i="8"/>
  <c r="AV12" i="8"/>
  <c r="AV18" i="8"/>
  <c r="AV19" i="8"/>
  <c r="AV16" i="8"/>
  <c r="AV17" i="8"/>
  <c r="BS31" i="8"/>
  <c r="BT31" i="8"/>
  <c r="BT12" i="8"/>
  <c r="BT11" i="8"/>
  <c r="BT13" i="8"/>
  <c r="CX12" i="7"/>
  <c r="CX9" i="7"/>
  <c r="CU14" i="7"/>
  <c r="CX13" i="7"/>
  <c r="BS11" i="8"/>
  <c r="BR11" i="8"/>
  <c r="E72" i="4"/>
  <c r="E97" i="9"/>
  <c r="F72" i="4"/>
  <c r="E98" i="9"/>
  <c r="G72" i="4"/>
  <c r="E99" i="9"/>
  <c r="H72" i="4"/>
  <c r="I72" i="4"/>
  <c r="J72" i="4"/>
  <c r="E102" i="9"/>
  <c r="K72" i="4"/>
  <c r="L72" i="4"/>
  <c r="M72" i="4"/>
  <c r="E106" i="9"/>
  <c r="N72" i="4"/>
  <c r="E101" i="9"/>
  <c r="O72" i="4"/>
  <c r="E107" i="9"/>
  <c r="E73" i="4"/>
  <c r="F73" i="4"/>
  <c r="G73" i="4"/>
  <c r="H73" i="4"/>
  <c r="I73" i="4"/>
  <c r="J73" i="4"/>
  <c r="K73" i="4"/>
  <c r="L73" i="4"/>
  <c r="M73" i="4"/>
  <c r="O73" i="4"/>
  <c r="D73" i="4"/>
  <c r="D72" i="4"/>
  <c r="E71" i="4"/>
  <c r="F71" i="4"/>
  <c r="G71" i="4"/>
  <c r="H71" i="4"/>
  <c r="J71" i="4"/>
  <c r="K71" i="4"/>
  <c r="L71" i="4"/>
  <c r="M71" i="4"/>
  <c r="N71" i="4"/>
  <c r="O71" i="4"/>
  <c r="D71" i="4"/>
  <c r="D96" i="9"/>
  <c r="W200" i="4"/>
  <c r="S200" i="4"/>
  <c r="G21" i="5"/>
  <c r="G20" i="5"/>
  <c r="G19" i="5"/>
  <c r="Z28" i="13"/>
  <c r="AP28" i="13"/>
  <c r="G18" i="5"/>
  <c r="G17" i="5"/>
  <c r="I9" i="13"/>
  <c r="Z9" i="13"/>
  <c r="G16" i="5"/>
  <c r="G14" i="5"/>
  <c r="Z27" i="13"/>
  <c r="G13" i="5"/>
  <c r="G12" i="5"/>
  <c r="G11" i="5"/>
  <c r="G10" i="5"/>
  <c r="G9" i="5"/>
  <c r="Z29" i="13"/>
  <c r="AP29" i="13"/>
  <c r="BC7" i="13"/>
  <c r="G41" i="5"/>
  <c r="G40" i="5"/>
  <c r="G39" i="5"/>
  <c r="G38" i="5"/>
  <c r="Z36" i="13"/>
  <c r="G37" i="5"/>
  <c r="Z37" i="13"/>
  <c r="G36" i="5"/>
  <c r="Z35" i="13"/>
  <c r="G29" i="5"/>
  <c r="G28" i="5"/>
  <c r="G27" i="5"/>
  <c r="I17" i="2"/>
  <c r="J17" i="2"/>
  <c r="H17" i="2"/>
  <c r="I36" i="13"/>
  <c r="I46" i="13"/>
  <c r="BC9" i="13"/>
  <c r="Z61" i="13"/>
  <c r="G65" i="5"/>
  <c r="I10" i="13"/>
  <c r="Z10" i="13"/>
  <c r="Z39" i="13"/>
  <c r="I26" i="13"/>
  <c r="AO29" i="13"/>
  <c r="Z56" i="13"/>
  <c r="AO28" i="13"/>
  <c r="Z26" i="13"/>
  <c r="AP26" i="13"/>
  <c r="Z73" i="13"/>
  <c r="Z24" i="13"/>
  <c r="AP24" i="13"/>
  <c r="Z75" i="13"/>
  <c r="K18" i="2"/>
  <c r="J18" i="2"/>
  <c r="O17" i="2"/>
  <c r="I14" i="13"/>
  <c r="D98" i="9"/>
  <c r="I74" i="4"/>
  <c r="Y14" i="9"/>
  <c r="F103" i="9"/>
  <c r="D105" i="9"/>
  <c r="Y7" i="9"/>
  <c r="F96" i="9"/>
  <c r="D106" i="9"/>
  <c r="E96" i="9"/>
  <c r="D104" i="9"/>
  <c r="Y10" i="9"/>
  <c r="F99" i="9"/>
  <c r="D102" i="9"/>
  <c r="F107" i="9"/>
  <c r="Y18" i="9"/>
  <c r="Y9" i="9"/>
  <c r="F98" i="9"/>
  <c r="E103" i="9"/>
  <c r="E105" i="9"/>
  <c r="Y17" i="9"/>
  <c r="F106" i="9"/>
  <c r="Y8" i="9"/>
  <c r="F97" i="9"/>
  <c r="E100" i="9"/>
  <c r="D101" i="9"/>
  <c r="G101" i="9"/>
  <c r="P48" i="9"/>
  <c r="D97" i="9"/>
  <c r="Y11" i="9"/>
  <c r="F100" i="9"/>
  <c r="D100" i="9"/>
  <c r="Y16" i="9"/>
  <c r="F105" i="9"/>
  <c r="Y13" i="9"/>
  <c r="F102" i="9"/>
  <c r="E104" i="9"/>
  <c r="D107" i="9"/>
  <c r="D99" i="9"/>
  <c r="Y15" i="9"/>
  <c r="F104" i="9"/>
  <c r="H74" i="4"/>
  <c r="G65" i="9"/>
  <c r="N47" i="9"/>
  <c r="J74" i="4"/>
  <c r="L74" i="4"/>
  <c r="O74" i="4"/>
  <c r="G74" i="4"/>
  <c r="G61" i="9"/>
  <c r="N43" i="9"/>
  <c r="K74" i="4"/>
  <c r="N74" i="4"/>
  <c r="G66" i="9"/>
  <c r="N48" i="9"/>
  <c r="F74" i="4"/>
  <c r="D74" i="4"/>
  <c r="G67" i="9"/>
  <c r="N49" i="9"/>
  <c r="M74" i="4"/>
  <c r="E74" i="4"/>
  <c r="AT7" i="8"/>
  <c r="AT8" i="8"/>
  <c r="AT9" i="8"/>
  <c r="AT10" i="8"/>
  <c r="AT11" i="8"/>
  <c r="T9" i="8"/>
  <c r="G12" i="8"/>
  <c r="BI5" i="8"/>
  <c r="I34" i="11"/>
  <c r="H30" i="11"/>
  <c r="H34" i="11"/>
  <c r="AE10" i="7"/>
  <c r="CS12" i="7"/>
  <c r="CS11" i="7"/>
  <c r="CR12" i="7"/>
  <c r="CR11" i="7"/>
  <c r="G68" i="9"/>
  <c r="N50" i="9"/>
  <c r="G23" i="5"/>
  <c r="Z31" i="13"/>
  <c r="G32" i="5"/>
  <c r="Z42" i="13"/>
  <c r="G44" i="5"/>
  <c r="Z40" i="13"/>
  <c r="Z46" i="13"/>
  <c r="AP31" i="13"/>
  <c r="I38" i="13"/>
  <c r="I48" i="13"/>
  <c r="I11" i="13"/>
  <c r="Z11" i="13"/>
  <c r="J13" i="13"/>
  <c r="I13" i="13"/>
  <c r="AF17" i="9"/>
  <c r="AG17" i="9"/>
  <c r="AF18" i="9"/>
  <c r="AG18" i="9"/>
  <c r="AF10" i="9"/>
  <c r="AG10" i="9"/>
  <c r="AF16" i="9"/>
  <c r="AG16" i="9"/>
  <c r="AF7" i="9"/>
  <c r="AG7" i="9"/>
  <c r="AF9" i="9"/>
  <c r="AG9" i="9"/>
  <c r="AF13" i="9"/>
  <c r="AG13" i="9"/>
  <c r="AF15" i="9"/>
  <c r="AG15" i="9"/>
  <c r="AF11" i="9"/>
  <c r="AG11" i="9"/>
  <c r="AF14" i="9"/>
  <c r="AG14" i="9"/>
  <c r="AF8" i="9"/>
  <c r="AG8" i="9"/>
  <c r="AH27" i="13"/>
  <c r="AA49" i="13"/>
  <c r="G99" i="9"/>
  <c r="P46" i="9"/>
  <c r="P54" i="9"/>
  <c r="AA13" i="13"/>
  <c r="AO31" i="13"/>
  <c r="AH23" i="13"/>
  <c r="Z49" i="13"/>
  <c r="Z45" i="13"/>
  <c r="AH24" i="13"/>
  <c r="AO24" i="13"/>
  <c r="AH29" i="13"/>
  <c r="BC10" i="13"/>
  <c r="AH26" i="13"/>
  <c r="AO26" i="13"/>
  <c r="Z76" i="13"/>
  <c r="Z57" i="13"/>
  <c r="Z77" i="13"/>
  <c r="AH28" i="13"/>
  <c r="Z47" i="13"/>
  <c r="Z51" i="13"/>
  <c r="G103" i="9"/>
  <c r="P50" i="9"/>
  <c r="G70" i="9"/>
  <c r="N52" i="9"/>
  <c r="G96" i="9"/>
  <c r="P43" i="9"/>
  <c r="G97" i="9"/>
  <c r="P44" i="9"/>
  <c r="G69" i="9"/>
  <c r="N51" i="9"/>
  <c r="G100" i="9"/>
  <c r="P47" i="9"/>
  <c r="G104" i="9"/>
  <c r="P51" i="9"/>
  <c r="G105" i="9"/>
  <c r="P52" i="9"/>
  <c r="G102" i="9"/>
  <c r="P49" i="9"/>
  <c r="G106" i="9"/>
  <c r="P53" i="9"/>
  <c r="P45" i="9"/>
  <c r="G63" i="9"/>
  <c r="N45" i="9"/>
  <c r="H31" i="11"/>
  <c r="H38" i="11"/>
  <c r="I38" i="11"/>
  <c r="I35" i="11"/>
  <c r="I39" i="11"/>
  <c r="AN23" i="8"/>
  <c r="G72" i="9"/>
  <c r="N54" i="9"/>
  <c r="G62" i="9"/>
  <c r="N44" i="9"/>
  <c r="G71" i="9"/>
  <c r="N53" i="9"/>
  <c r="G64" i="9"/>
  <c r="N46" i="9"/>
  <c r="BC11" i="13"/>
  <c r="T16" i="8"/>
  <c r="AH12" i="8"/>
  <c r="AH20" i="8"/>
  <c r="T14" i="8"/>
  <c r="T13" i="8"/>
  <c r="G14" i="8"/>
  <c r="G13" i="8"/>
  <c r="N18" i="9"/>
  <c r="G46" i="5"/>
  <c r="G47" i="5"/>
  <c r="N7" i="2"/>
  <c r="N8" i="2"/>
  <c r="N9" i="2"/>
  <c r="N10" i="2"/>
  <c r="N11" i="2"/>
  <c r="N12" i="2"/>
  <c r="N13" i="2"/>
  <c r="N14" i="2"/>
  <c r="N15" i="2"/>
  <c r="N16" i="2"/>
  <c r="I18" i="2"/>
  <c r="X152" i="4"/>
  <c r="X153" i="4"/>
  <c r="X154" i="4"/>
  <c r="X155" i="4"/>
  <c r="X156" i="4"/>
  <c r="X157" i="4"/>
  <c r="X158" i="4"/>
  <c r="X159" i="4"/>
  <c r="X160" i="4"/>
  <c r="X161" i="4"/>
  <c r="W211" i="4"/>
  <c r="U211" i="4"/>
  <c r="T211" i="4"/>
  <c r="S211" i="4"/>
  <c r="W210" i="4"/>
  <c r="U210" i="4"/>
  <c r="T210" i="4"/>
  <c r="S210" i="4"/>
  <c r="W209" i="4"/>
  <c r="U209" i="4"/>
  <c r="T209" i="4"/>
  <c r="S209" i="4"/>
  <c r="W208" i="4"/>
  <c r="U208" i="4"/>
  <c r="T208" i="4"/>
  <c r="S208" i="4"/>
  <c r="W207" i="4"/>
  <c r="U207" i="4"/>
  <c r="T207" i="4"/>
  <c r="S207" i="4"/>
  <c r="W206" i="4"/>
  <c r="U206" i="4"/>
  <c r="T206" i="4"/>
  <c r="S206" i="4"/>
  <c r="W205" i="4"/>
  <c r="U205" i="4"/>
  <c r="T205" i="4"/>
  <c r="S205" i="4"/>
  <c r="W204" i="4"/>
  <c r="U204" i="4"/>
  <c r="T204" i="4"/>
  <c r="S204" i="4"/>
  <c r="W203" i="4"/>
  <c r="U203" i="4"/>
  <c r="T203" i="4"/>
  <c r="S203" i="4"/>
  <c r="U202" i="4"/>
  <c r="T202" i="4"/>
  <c r="S202" i="4"/>
  <c r="U200" i="4"/>
  <c r="X200" i="4"/>
  <c r="Y200" i="4"/>
  <c r="T199" i="4"/>
  <c r="U199" i="4"/>
  <c r="W195" i="4"/>
  <c r="U195" i="4"/>
  <c r="T195" i="4"/>
  <c r="S195" i="4"/>
  <c r="T182" i="4"/>
  <c r="U182" i="4"/>
  <c r="T165" i="4"/>
  <c r="U165" i="4"/>
  <c r="W178" i="4"/>
  <c r="U178" i="4"/>
  <c r="T178" i="4"/>
  <c r="S178" i="4"/>
  <c r="T149" i="4"/>
  <c r="U149" i="4"/>
  <c r="BN7" i="13"/>
  <c r="J50" i="13"/>
  <c r="Z21" i="13"/>
  <c r="Z30" i="13"/>
  <c r="BN6" i="13"/>
  <c r="I28" i="11"/>
  <c r="H28" i="11"/>
  <c r="AP30" i="13"/>
  <c r="AP21" i="13"/>
  <c r="Z13" i="13"/>
  <c r="Z78" i="13"/>
  <c r="Z68" i="13"/>
  <c r="Z69" i="13"/>
  <c r="N36" i="9"/>
  <c r="N33" i="9"/>
  <c r="N26" i="9"/>
  <c r="N34" i="9"/>
  <c r="N30" i="9"/>
  <c r="N25" i="9"/>
  <c r="N32" i="9"/>
  <c r="N35" i="9"/>
  <c r="N29" i="9"/>
  <c r="N27" i="9"/>
  <c r="N28" i="9"/>
  <c r="N31" i="9"/>
  <c r="AH30" i="13"/>
  <c r="BC12" i="13"/>
  <c r="BD9" i="13"/>
  <c r="Z58" i="13"/>
  <c r="Z64" i="13"/>
  <c r="AO21" i="13"/>
  <c r="Z44" i="13"/>
  <c r="AH21" i="13"/>
  <c r="I32" i="11"/>
  <c r="S215" i="4"/>
  <c r="S216" i="4"/>
  <c r="I28" i="13"/>
  <c r="AH23" i="8"/>
  <c r="G15" i="8"/>
  <c r="BI6" i="8"/>
  <c r="AT12" i="8"/>
  <c r="X203" i="4"/>
  <c r="X205" i="4"/>
  <c r="X207" i="4"/>
  <c r="Y207" i="4"/>
  <c r="S222" i="4"/>
  <c r="X209" i="4"/>
  <c r="Y209" i="4"/>
  <c r="S225" i="4"/>
  <c r="X211" i="4"/>
  <c r="Y211" i="4"/>
  <c r="S221" i="4"/>
  <c r="T15" i="8"/>
  <c r="BI12" i="8"/>
  <c r="G16" i="8"/>
  <c r="U212" i="4"/>
  <c r="W212" i="4"/>
  <c r="T212" i="4"/>
  <c r="S212" i="4"/>
  <c r="X204" i="4"/>
  <c r="X206" i="4"/>
  <c r="X208" i="4"/>
  <c r="Y208" i="4"/>
  <c r="S224" i="4"/>
  <c r="X210" i="4"/>
  <c r="Y210" i="4"/>
  <c r="S226" i="4"/>
  <c r="X162" i="4"/>
  <c r="X202" i="4"/>
  <c r="BD12" i="13"/>
  <c r="BD8" i="13"/>
  <c r="AO30" i="13"/>
  <c r="BD11" i="13"/>
  <c r="Z63" i="13"/>
  <c r="BD7" i="13"/>
  <c r="BV9" i="13"/>
  <c r="BD10" i="13"/>
  <c r="Y204" i="4"/>
  <c r="S219" i="4"/>
  <c r="Y205" i="4"/>
  <c r="S220" i="4"/>
  <c r="Y203" i="4"/>
  <c r="S218" i="4"/>
  <c r="Y206" i="4"/>
  <c r="S223" i="4"/>
  <c r="Y202" i="4"/>
  <c r="S217" i="4"/>
  <c r="AQ25" i="7"/>
  <c r="CU3" i="7"/>
  <c r="CU4" i="7"/>
  <c r="X212" i="4"/>
  <c r="Y212" i="4"/>
  <c r="S227" i="4"/>
  <c r="CW12" i="7"/>
  <c r="CW13" i="7"/>
  <c r="CW11" i="7"/>
  <c r="U162" i="4"/>
  <c r="T162" i="4"/>
  <c r="S162" i="4"/>
  <c r="CW9" i="7"/>
  <c r="O169" i="4"/>
  <c r="O162" i="4"/>
  <c r="O160" i="4"/>
  <c r="O159" i="4"/>
  <c r="O152" i="4"/>
  <c r="O151" i="4"/>
  <c r="O150" i="4"/>
  <c r="O149" i="4"/>
  <c r="O156" i="4"/>
  <c r="O163" i="4"/>
  <c r="H35" i="11"/>
  <c r="H39" i="11"/>
  <c r="H32" i="11"/>
  <c r="CR6" i="7"/>
  <c r="CS6" i="7"/>
  <c r="CT6" i="7"/>
  <c r="CU6" i="7"/>
  <c r="BF9" i="8"/>
  <c r="BG9" i="8"/>
  <c r="BF3" i="8"/>
  <c r="BG3" i="8"/>
  <c r="D32" i="5"/>
  <c r="W42" i="13"/>
  <c r="W47" i="13"/>
  <c r="U73" i="13"/>
  <c r="U75" i="13"/>
  <c r="U35" i="13"/>
  <c r="U36" i="13"/>
  <c r="U37" i="13"/>
  <c r="U39" i="13"/>
  <c r="M17" i="9"/>
  <c r="L17" i="9"/>
  <c r="M16" i="9"/>
  <c r="L16" i="9"/>
  <c r="M15" i="9"/>
  <c r="L15" i="9"/>
  <c r="M14" i="9"/>
  <c r="L14" i="9"/>
  <c r="M13" i="9"/>
  <c r="L13" i="9"/>
  <c r="M12" i="9"/>
  <c r="L12" i="9"/>
  <c r="M11" i="9"/>
  <c r="L11" i="9"/>
  <c r="M10" i="9"/>
  <c r="L10" i="9"/>
  <c r="M9" i="9"/>
  <c r="L9" i="9"/>
  <c r="M8" i="9"/>
  <c r="L8" i="9"/>
  <c r="L7" i="9"/>
  <c r="K17" i="9"/>
  <c r="K16" i="9"/>
  <c r="K15" i="9"/>
  <c r="K14" i="9"/>
  <c r="K13" i="9"/>
  <c r="K12" i="9"/>
  <c r="K11" i="9"/>
  <c r="K10" i="9"/>
  <c r="K9" i="9"/>
  <c r="K8" i="9"/>
  <c r="K7" i="9"/>
  <c r="AE8" i="8"/>
  <c r="AE6" i="8"/>
  <c r="AD8" i="8"/>
  <c r="AD6" i="8"/>
  <c r="AF15" i="8"/>
  <c r="BP25" i="8"/>
  <c r="AE16" i="8"/>
  <c r="BF16" i="8"/>
  <c r="BQ10" i="8"/>
  <c r="AP6" i="8"/>
  <c r="BQ9" i="8"/>
  <c r="BP6" i="8"/>
  <c r="BQ8" i="8"/>
  <c r="BQ7" i="8"/>
  <c r="BE16" i="8"/>
  <c r="Q8" i="8"/>
  <c r="P8" i="8"/>
  <c r="P5" i="8"/>
  <c r="O199" i="4"/>
  <c r="P6" i="8"/>
  <c r="Q6" i="8"/>
  <c r="D7" i="8"/>
  <c r="C7" i="8"/>
  <c r="C6" i="8"/>
  <c r="C5" i="8"/>
  <c r="BP27" i="8"/>
  <c r="BP30" i="8"/>
  <c r="BP28" i="8"/>
  <c r="BP29" i="8"/>
  <c r="BQ31" i="8"/>
  <c r="BP26" i="8"/>
  <c r="V6" i="8"/>
  <c r="W6" i="8"/>
  <c r="V8" i="8"/>
  <c r="W8" i="8"/>
  <c r="AE11" i="8"/>
  <c r="AZ20" i="8"/>
  <c r="I7" i="8"/>
  <c r="J7" i="8"/>
  <c r="BR12" i="8"/>
  <c r="BP9" i="8"/>
  <c r="BP10" i="8"/>
  <c r="BQ12" i="8"/>
  <c r="BP11" i="8"/>
  <c r="BP7" i="8"/>
  <c r="BP8" i="8"/>
  <c r="BQ11" i="8"/>
  <c r="BE10" i="8"/>
  <c r="AD9" i="8"/>
  <c r="AD11" i="8"/>
  <c r="AD7" i="8"/>
  <c r="BE20" i="8"/>
  <c r="BE4" i="8"/>
  <c r="O164" i="4"/>
  <c r="D6" i="8"/>
  <c r="N164" i="4"/>
  <c r="M164" i="4"/>
  <c r="L164" i="4"/>
  <c r="K164" i="4"/>
  <c r="J164" i="4"/>
  <c r="I164" i="4"/>
  <c r="H164" i="4"/>
  <c r="G164" i="4"/>
  <c r="F164" i="4"/>
  <c r="E164" i="4"/>
  <c r="D164" i="4"/>
  <c r="O154" i="4"/>
  <c r="Q5" i="8"/>
  <c r="N154" i="4"/>
  <c r="N157" i="4"/>
  <c r="M154" i="4"/>
  <c r="M157" i="4"/>
  <c r="L154" i="4"/>
  <c r="L157" i="4"/>
  <c r="K154" i="4"/>
  <c r="K157" i="4"/>
  <c r="J154" i="4"/>
  <c r="J157" i="4"/>
  <c r="I154" i="4"/>
  <c r="I157" i="4"/>
  <c r="H154" i="4"/>
  <c r="H157" i="4"/>
  <c r="G154" i="4"/>
  <c r="G157" i="4"/>
  <c r="F154" i="4"/>
  <c r="F157" i="4"/>
  <c r="E154" i="4"/>
  <c r="E157" i="4"/>
  <c r="D154" i="4"/>
  <c r="D157" i="4"/>
  <c r="D179" i="4"/>
  <c r="V7" i="9"/>
  <c r="AD7" i="9"/>
  <c r="O168" i="4"/>
  <c r="D8" i="8"/>
  <c r="N168" i="4"/>
  <c r="N171" i="4"/>
  <c r="M168" i="4"/>
  <c r="M171" i="4"/>
  <c r="L168" i="4"/>
  <c r="L171" i="4"/>
  <c r="K168" i="4"/>
  <c r="K171" i="4"/>
  <c r="J168" i="4"/>
  <c r="J171" i="4"/>
  <c r="I168" i="4"/>
  <c r="I171" i="4"/>
  <c r="H168" i="4"/>
  <c r="H171" i="4"/>
  <c r="G168" i="4"/>
  <c r="G171" i="4"/>
  <c r="F168" i="4"/>
  <c r="F171" i="4"/>
  <c r="E168" i="4"/>
  <c r="E171" i="4"/>
  <c r="D168" i="4"/>
  <c r="V5" i="8"/>
  <c r="V12" i="8"/>
  <c r="W5" i="8"/>
  <c r="AY20" i="8"/>
  <c r="AE10" i="8"/>
  <c r="I8" i="8"/>
  <c r="J8" i="8"/>
  <c r="I6" i="8"/>
  <c r="J6" i="8"/>
  <c r="D171" i="4"/>
  <c r="D173" i="4"/>
  <c r="D178" i="4"/>
  <c r="D177" i="4"/>
  <c r="D43" i="9"/>
  <c r="B61" i="9"/>
  <c r="AE9" i="8"/>
  <c r="BF10" i="8"/>
  <c r="O171" i="4"/>
  <c r="K177" i="4"/>
  <c r="D51" i="9"/>
  <c r="B69" i="9"/>
  <c r="K179" i="4"/>
  <c r="F51" i="9"/>
  <c r="K173" i="4"/>
  <c r="J173" i="4"/>
  <c r="J179" i="4"/>
  <c r="F49" i="9"/>
  <c r="J177" i="4"/>
  <c r="D49" i="9"/>
  <c r="B67" i="9"/>
  <c r="H179" i="4"/>
  <c r="F47" i="9"/>
  <c r="H177" i="4"/>
  <c r="D47" i="9"/>
  <c r="B65" i="9"/>
  <c r="H173" i="4"/>
  <c r="L173" i="4"/>
  <c r="L179" i="4"/>
  <c r="F52" i="9"/>
  <c r="L177" i="4"/>
  <c r="D52" i="9"/>
  <c r="B70" i="9"/>
  <c r="F173" i="4"/>
  <c r="F179" i="4"/>
  <c r="F45" i="9"/>
  <c r="F177" i="4"/>
  <c r="D45" i="9"/>
  <c r="B63" i="9"/>
  <c r="G173" i="4"/>
  <c r="G179" i="4"/>
  <c r="F46" i="9"/>
  <c r="G177" i="4"/>
  <c r="D46" i="9"/>
  <c r="B64" i="9"/>
  <c r="E173" i="4"/>
  <c r="E179" i="4"/>
  <c r="F44" i="9"/>
  <c r="E177" i="4"/>
  <c r="D44" i="9"/>
  <c r="B62" i="9"/>
  <c r="I173" i="4"/>
  <c r="I179" i="4"/>
  <c r="F50" i="9"/>
  <c r="I177" i="4"/>
  <c r="D50" i="9"/>
  <c r="B68" i="9"/>
  <c r="M173" i="4"/>
  <c r="M179" i="4"/>
  <c r="F53" i="9"/>
  <c r="M177" i="4"/>
  <c r="D53" i="9"/>
  <c r="B71" i="9"/>
  <c r="N173" i="4"/>
  <c r="N179" i="4"/>
  <c r="F48" i="9"/>
  <c r="N177" i="4"/>
  <c r="D48" i="9"/>
  <c r="B66" i="9"/>
  <c r="O157" i="4"/>
  <c r="L178" i="4"/>
  <c r="E52" i="9"/>
  <c r="G178" i="4"/>
  <c r="E46" i="9"/>
  <c r="E43" i="9"/>
  <c r="E178" i="4"/>
  <c r="E44" i="9"/>
  <c r="I178" i="4"/>
  <c r="E50" i="9"/>
  <c r="M178" i="4"/>
  <c r="E53" i="9"/>
  <c r="K178" i="4"/>
  <c r="E51" i="9"/>
  <c r="H178" i="4"/>
  <c r="E47" i="9"/>
  <c r="F178" i="4"/>
  <c r="E45" i="9"/>
  <c r="J178" i="4"/>
  <c r="E49" i="9"/>
  <c r="N178" i="4"/>
  <c r="E48" i="9"/>
  <c r="D180" i="4"/>
  <c r="G43" i="9"/>
  <c r="M43" i="9"/>
  <c r="F43" i="9"/>
  <c r="N180" i="4"/>
  <c r="G48" i="9"/>
  <c r="M48" i="9"/>
  <c r="J180" i="4"/>
  <c r="G49" i="9"/>
  <c r="M49" i="9"/>
  <c r="E180" i="4"/>
  <c r="G44" i="9"/>
  <c r="M44" i="9"/>
  <c r="I180" i="4"/>
  <c r="G50" i="9"/>
  <c r="M50" i="9"/>
  <c r="L180" i="4"/>
  <c r="G52" i="9"/>
  <c r="M52" i="9"/>
  <c r="H180" i="4"/>
  <c r="G47" i="9"/>
  <c r="M47" i="9"/>
  <c r="V17" i="9"/>
  <c r="V9" i="9"/>
  <c r="V13" i="9"/>
  <c r="K180" i="4"/>
  <c r="G51" i="9"/>
  <c r="M51" i="9"/>
  <c r="V12" i="9"/>
  <c r="V10" i="9"/>
  <c r="F180" i="4"/>
  <c r="G45" i="9"/>
  <c r="M45" i="9"/>
  <c r="M180" i="4"/>
  <c r="G53" i="9"/>
  <c r="M53" i="9"/>
  <c r="G180" i="4"/>
  <c r="G46" i="9"/>
  <c r="M46" i="9"/>
  <c r="V8" i="9"/>
  <c r="D5" i="8"/>
  <c r="O179" i="4"/>
  <c r="F54" i="9"/>
  <c r="O173" i="4"/>
  <c r="O177" i="4"/>
  <c r="D54" i="9"/>
  <c r="O178" i="4"/>
  <c r="E54" i="9"/>
  <c r="V14" i="9"/>
  <c r="V16" i="9"/>
  <c r="V15" i="9"/>
  <c r="U29" i="13"/>
  <c r="U28" i="13"/>
  <c r="AS11" i="13"/>
  <c r="U27" i="13"/>
  <c r="U26" i="13"/>
  <c r="U24" i="13"/>
  <c r="AU7" i="13"/>
  <c r="F26" i="13"/>
  <c r="D9" i="13"/>
  <c r="D36" i="13"/>
  <c r="D44" i="5"/>
  <c r="W40" i="13"/>
  <c r="W46" i="13"/>
  <c r="C32" i="5"/>
  <c r="V42" i="13"/>
  <c r="V47" i="13"/>
  <c r="B32" i="5"/>
  <c r="U42" i="13"/>
  <c r="C23" i="5"/>
  <c r="V31" i="13"/>
  <c r="B23" i="5"/>
  <c r="U31" i="13"/>
  <c r="D23" i="5"/>
  <c r="W31" i="13"/>
  <c r="E213" i="4"/>
  <c r="D26" i="9"/>
  <c r="F213" i="4"/>
  <c r="D27" i="9"/>
  <c r="G213" i="4"/>
  <c r="D28" i="9"/>
  <c r="H213" i="4"/>
  <c r="D29" i="9"/>
  <c r="I213" i="4"/>
  <c r="D32" i="9"/>
  <c r="J213" i="4"/>
  <c r="D31" i="9"/>
  <c r="K213" i="4"/>
  <c r="D33" i="9"/>
  <c r="L213" i="4"/>
  <c r="D34" i="9"/>
  <c r="M213" i="4"/>
  <c r="D35" i="9"/>
  <c r="N213" i="4"/>
  <c r="D30" i="9"/>
  <c r="O213" i="4"/>
  <c r="D36" i="9"/>
  <c r="E215" i="4"/>
  <c r="F215" i="4"/>
  <c r="G215" i="4"/>
  <c r="H215" i="4"/>
  <c r="I215" i="4"/>
  <c r="J215" i="4"/>
  <c r="K215" i="4"/>
  <c r="L215" i="4"/>
  <c r="M215" i="4"/>
  <c r="N215" i="4"/>
  <c r="O215" i="4"/>
  <c r="D215" i="4"/>
  <c r="U7" i="9"/>
  <c r="D213" i="4"/>
  <c r="D25" i="9"/>
  <c r="E236" i="4"/>
  <c r="E239" i="4"/>
  <c r="F236" i="4"/>
  <c r="F239" i="4"/>
  <c r="G236" i="4"/>
  <c r="G239" i="4"/>
  <c r="H236" i="4"/>
  <c r="H239" i="4"/>
  <c r="I236" i="4"/>
  <c r="I239" i="4"/>
  <c r="J236" i="4"/>
  <c r="J239" i="4"/>
  <c r="K236" i="4"/>
  <c r="K239" i="4"/>
  <c r="L236" i="4"/>
  <c r="L239" i="4"/>
  <c r="M236" i="4"/>
  <c r="M239" i="4"/>
  <c r="N236" i="4"/>
  <c r="N239" i="4"/>
  <c r="D236" i="4"/>
  <c r="D239" i="4"/>
  <c r="E232" i="4"/>
  <c r="F232" i="4"/>
  <c r="G232" i="4"/>
  <c r="H232" i="4"/>
  <c r="I232" i="4"/>
  <c r="J232" i="4"/>
  <c r="K232" i="4"/>
  <c r="L232" i="4"/>
  <c r="M232" i="4"/>
  <c r="N232" i="4"/>
  <c r="D232" i="4"/>
  <c r="O240" i="4"/>
  <c r="O238" i="4"/>
  <c r="O237" i="4"/>
  <c r="O235" i="4"/>
  <c r="O234" i="4"/>
  <c r="O233" i="4"/>
  <c r="O230" i="4"/>
  <c r="O229" i="4"/>
  <c r="O228" i="4"/>
  <c r="O231" i="4"/>
  <c r="O224" i="4"/>
  <c r="O221" i="4"/>
  <c r="O220" i="4"/>
  <c r="E223" i="4"/>
  <c r="E226" i="4"/>
  <c r="E247" i="4"/>
  <c r="F223" i="4"/>
  <c r="F226" i="4"/>
  <c r="F247" i="4"/>
  <c r="G223" i="4"/>
  <c r="G226" i="4"/>
  <c r="G247" i="4"/>
  <c r="H223" i="4"/>
  <c r="H226" i="4"/>
  <c r="I223" i="4"/>
  <c r="I226" i="4"/>
  <c r="I247" i="4"/>
  <c r="J223" i="4"/>
  <c r="J226" i="4"/>
  <c r="J247" i="4"/>
  <c r="K223" i="4"/>
  <c r="K226" i="4"/>
  <c r="K247" i="4"/>
  <c r="L223" i="4"/>
  <c r="L226" i="4"/>
  <c r="M223" i="4"/>
  <c r="M226" i="4"/>
  <c r="M247" i="4"/>
  <c r="N223" i="4"/>
  <c r="N226" i="4"/>
  <c r="N247" i="4"/>
  <c r="D223" i="4"/>
  <c r="D226" i="4"/>
  <c r="D247" i="4"/>
  <c r="E204" i="4"/>
  <c r="E214" i="4"/>
  <c r="F204" i="4"/>
  <c r="F214" i="4"/>
  <c r="E27" i="9"/>
  <c r="G204" i="4"/>
  <c r="G214" i="4"/>
  <c r="E28" i="9"/>
  <c r="H204" i="4"/>
  <c r="H214" i="4"/>
  <c r="E29" i="9"/>
  <c r="I204" i="4"/>
  <c r="I214" i="4"/>
  <c r="J204" i="4"/>
  <c r="J214" i="4"/>
  <c r="E31" i="9"/>
  <c r="K204" i="4"/>
  <c r="K214" i="4"/>
  <c r="L204" i="4"/>
  <c r="L214" i="4"/>
  <c r="E34" i="9"/>
  <c r="M204" i="4"/>
  <c r="M214" i="4"/>
  <c r="N204" i="4"/>
  <c r="N214" i="4"/>
  <c r="E30" i="9"/>
  <c r="O204" i="4"/>
  <c r="D204" i="4"/>
  <c r="D214" i="4"/>
  <c r="I5" i="8"/>
  <c r="J5" i="8"/>
  <c r="D46" i="13"/>
  <c r="D38" i="13"/>
  <c r="D48" i="13"/>
  <c r="BI7" i="13"/>
  <c r="AL31" i="13"/>
  <c r="AE26" i="13"/>
  <c r="AE28" i="13"/>
  <c r="AE29" i="13"/>
  <c r="AM31" i="13"/>
  <c r="AE23" i="13"/>
  <c r="AE27" i="13"/>
  <c r="W45" i="13"/>
  <c r="AE24" i="13"/>
  <c r="W64" i="13"/>
  <c r="W44" i="13"/>
  <c r="AE21" i="13"/>
  <c r="W30" i="13"/>
  <c r="AD23" i="13"/>
  <c r="AD26" i="13"/>
  <c r="AD24" i="13"/>
  <c r="AD28" i="13"/>
  <c r="AD29" i="13"/>
  <c r="V45" i="13"/>
  <c r="AD27" i="13"/>
  <c r="V30" i="13"/>
  <c r="AD30" i="13"/>
  <c r="V64" i="13"/>
  <c r="V44" i="13"/>
  <c r="AD21" i="13"/>
  <c r="X49" i="13"/>
  <c r="AW7" i="13"/>
  <c r="AD10" i="9"/>
  <c r="AC7" i="9"/>
  <c r="AD12" i="9"/>
  <c r="AD14" i="9"/>
  <c r="AD15" i="9"/>
  <c r="AD13" i="9"/>
  <c r="AD11" i="9"/>
  <c r="AD8" i="9"/>
  <c r="AD9" i="9"/>
  <c r="AD16" i="9"/>
  <c r="AD17" i="9"/>
  <c r="K5" i="8"/>
  <c r="A9" i="13"/>
  <c r="A10" i="13"/>
  <c r="F7" i="9"/>
  <c r="T7" i="9"/>
  <c r="AB7" i="9"/>
  <c r="BF4" i="8"/>
  <c r="D12" i="8"/>
  <c r="K12" i="8"/>
  <c r="AW11" i="13"/>
  <c r="AK26" i="13"/>
  <c r="AU11" i="13"/>
  <c r="AK28" i="13"/>
  <c r="AK29" i="13"/>
  <c r="AK31" i="13"/>
  <c r="AK24" i="13"/>
  <c r="L241" i="4"/>
  <c r="K241" i="4"/>
  <c r="D216" i="4"/>
  <c r="E25" i="9"/>
  <c r="T14" i="9"/>
  <c r="F14" i="9"/>
  <c r="T17" i="9"/>
  <c r="F17" i="9"/>
  <c r="T8" i="9"/>
  <c r="F8" i="9"/>
  <c r="I241" i="4"/>
  <c r="U16" i="9"/>
  <c r="AC16" i="9"/>
  <c r="F34" i="9"/>
  <c r="F36" i="9"/>
  <c r="U18" i="9"/>
  <c r="H245" i="4"/>
  <c r="D11" i="9"/>
  <c r="K246" i="4"/>
  <c r="E15" i="9"/>
  <c r="G241" i="4"/>
  <c r="F33" i="9"/>
  <c r="U15" i="9"/>
  <c r="E241" i="4"/>
  <c r="F29" i="9"/>
  <c r="U11" i="9"/>
  <c r="AC11" i="9"/>
  <c r="L245" i="4"/>
  <c r="D16" i="9"/>
  <c r="E216" i="4"/>
  <c r="E26" i="9"/>
  <c r="H241" i="4"/>
  <c r="F10" i="9"/>
  <c r="T10" i="9"/>
  <c r="D245" i="4"/>
  <c r="D7" i="9"/>
  <c r="G245" i="4"/>
  <c r="D10" i="9"/>
  <c r="U13" i="9"/>
  <c r="F31" i="9"/>
  <c r="F25" i="9"/>
  <c r="M216" i="4"/>
  <c r="E35" i="9"/>
  <c r="K216" i="4"/>
  <c r="E33" i="9"/>
  <c r="F12" i="9"/>
  <c r="T12" i="9"/>
  <c r="T9" i="9"/>
  <c r="F9" i="9"/>
  <c r="N245" i="4"/>
  <c r="D12" i="9"/>
  <c r="F245" i="4"/>
  <c r="D9" i="9"/>
  <c r="U14" i="9"/>
  <c r="F32" i="9"/>
  <c r="I216" i="4"/>
  <c r="E32" i="9"/>
  <c r="F15" i="9"/>
  <c r="T15" i="9"/>
  <c r="K245" i="4"/>
  <c r="D15" i="9"/>
  <c r="F30" i="9"/>
  <c r="U12" i="9"/>
  <c r="AC12" i="9"/>
  <c r="U9" i="9"/>
  <c r="F27" i="9"/>
  <c r="G27" i="9"/>
  <c r="L45" i="9"/>
  <c r="M241" i="4"/>
  <c r="F28" i="9"/>
  <c r="G28" i="9"/>
  <c r="L46" i="9"/>
  <c r="U10" i="9"/>
  <c r="O214" i="4"/>
  <c r="E36" i="9"/>
  <c r="C8" i="8"/>
  <c r="F13" i="9"/>
  <c r="T13" i="9"/>
  <c r="J245" i="4"/>
  <c r="D13" i="9"/>
  <c r="U17" i="9"/>
  <c r="F35" i="9"/>
  <c r="U8" i="9"/>
  <c r="F26" i="9"/>
  <c r="W51" i="13"/>
  <c r="O180" i="4"/>
  <c r="G54" i="9"/>
  <c r="M54" i="9"/>
  <c r="V18" i="9"/>
  <c r="AE7" i="8"/>
  <c r="BE21" i="8"/>
  <c r="AS7" i="13"/>
  <c r="U7" i="13"/>
  <c r="AU10" i="13"/>
  <c r="AS9" i="13"/>
  <c r="U9" i="13"/>
  <c r="AS10" i="13"/>
  <c r="AU9" i="13"/>
  <c r="AW10" i="13"/>
  <c r="G216" i="4"/>
  <c r="D246" i="4"/>
  <c r="L246" i="4"/>
  <c r="H246" i="4"/>
  <c r="D241" i="4"/>
  <c r="N241" i="4"/>
  <c r="J241" i="4"/>
  <c r="F241" i="4"/>
  <c r="L247" i="4"/>
  <c r="H247" i="4"/>
  <c r="G246" i="4"/>
  <c r="N246" i="4"/>
  <c r="E12" i="9"/>
  <c r="J246" i="4"/>
  <c r="F246" i="4"/>
  <c r="M245" i="4"/>
  <c r="D17" i="9"/>
  <c r="I245" i="4"/>
  <c r="D14" i="9"/>
  <c r="E245" i="4"/>
  <c r="D8" i="9"/>
  <c r="N216" i="4"/>
  <c r="J216" i="4"/>
  <c r="F216" i="4"/>
  <c r="L216" i="4"/>
  <c r="H216" i="4"/>
  <c r="M246" i="4"/>
  <c r="I246" i="4"/>
  <c r="E246" i="4"/>
  <c r="O236" i="4"/>
  <c r="O239" i="4"/>
  <c r="O232" i="4"/>
  <c r="O226" i="4"/>
  <c r="O223" i="4"/>
  <c r="AB14" i="9"/>
  <c r="AB17" i="9"/>
  <c r="AM30" i="13"/>
  <c r="AE30" i="13"/>
  <c r="AL30" i="13"/>
  <c r="AE19" i="8"/>
  <c r="AE18" i="8"/>
  <c r="AE17" i="8"/>
  <c r="AB8" i="9"/>
  <c r="AB10" i="9"/>
  <c r="G36" i="9"/>
  <c r="L54" i="9"/>
  <c r="G32" i="9"/>
  <c r="L50" i="9"/>
  <c r="I14" i="8"/>
  <c r="AC8" i="9"/>
  <c r="AC14" i="9"/>
  <c r="AB13" i="9"/>
  <c r="AC17" i="9"/>
  <c r="AC18" i="9"/>
  <c r="AD18" i="9"/>
  <c r="AB9" i="9"/>
  <c r="AC13" i="9"/>
  <c r="O216" i="4"/>
  <c r="AB12" i="9"/>
  <c r="AB15" i="9"/>
  <c r="AC9" i="9"/>
  <c r="AC15" i="9"/>
  <c r="AC10" i="9"/>
  <c r="AY19" i="8"/>
  <c r="AZ19" i="8"/>
  <c r="G33" i="9"/>
  <c r="L51" i="9"/>
  <c r="G35" i="9"/>
  <c r="L53" i="9"/>
  <c r="G26" i="9"/>
  <c r="L44" i="9"/>
  <c r="AD10" i="8"/>
  <c r="I12" i="8"/>
  <c r="G31" i="9"/>
  <c r="L49" i="9"/>
  <c r="G29" i="9"/>
  <c r="L47" i="9"/>
  <c r="G12" i="9"/>
  <c r="K48" i="9"/>
  <c r="G34" i="9"/>
  <c r="L52" i="9"/>
  <c r="G25" i="9"/>
  <c r="L43" i="9"/>
  <c r="G15" i="9"/>
  <c r="K51" i="9"/>
  <c r="G30" i="9"/>
  <c r="L48" i="9"/>
  <c r="K248" i="4"/>
  <c r="E248" i="4"/>
  <c r="E8" i="9"/>
  <c r="G8" i="9"/>
  <c r="K44" i="9"/>
  <c r="F248" i="4"/>
  <c r="E9" i="9"/>
  <c r="G9" i="9"/>
  <c r="K45" i="9"/>
  <c r="O241" i="4"/>
  <c r="O247" i="4"/>
  <c r="J248" i="4"/>
  <c r="E13" i="9"/>
  <c r="F11" i="9"/>
  <c r="T11" i="9"/>
  <c r="AB11" i="9"/>
  <c r="H248" i="4"/>
  <c r="E11" i="9"/>
  <c r="O246" i="4"/>
  <c r="E18" i="9"/>
  <c r="T16" i="9"/>
  <c r="AB16" i="9"/>
  <c r="F16" i="9"/>
  <c r="O245" i="4"/>
  <c r="D18" i="9"/>
  <c r="G248" i="4"/>
  <c r="E10" i="9"/>
  <c r="G10" i="9"/>
  <c r="K46" i="9"/>
  <c r="L248" i="4"/>
  <c r="E16" i="9"/>
  <c r="I248" i="4"/>
  <c r="E14" i="9"/>
  <c r="N248" i="4"/>
  <c r="D248" i="4"/>
  <c r="E7" i="9"/>
  <c r="M248" i="4"/>
  <c r="E17" i="9"/>
  <c r="U55" i="13"/>
  <c r="U74" i="13"/>
  <c r="E26" i="13"/>
  <c r="D26" i="13"/>
  <c r="G11" i="9"/>
  <c r="K47" i="9"/>
  <c r="G16" i="9"/>
  <c r="K52" i="9"/>
  <c r="I9" i="8"/>
  <c r="I16" i="8"/>
  <c r="G7" i="9"/>
  <c r="K43" i="9"/>
  <c r="G17" i="9"/>
  <c r="K53" i="9"/>
  <c r="G14" i="9"/>
  <c r="K50" i="9"/>
  <c r="G13" i="9"/>
  <c r="K49" i="9"/>
  <c r="O248" i="4"/>
  <c r="F18" i="9"/>
  <c r="G18" i="9"/>
  <c r="K54" i="9"/>
  <c r="T18" i="9"/>
  <c r="AB18" i="9"/>
  <c r="K21" i="13"/>
  <c r="K22" i="13"/>
  <c r="K23" i="13"/>
  <c r="L21" i="13"/>
  <c r="L22" i="13"/>
  <c r="L23" i="13"/>
  <c r="M21" i="13"/>
  <c r="M22" i="13"/>
  <c r="M23" i="13"/>
  <c r="U61" i="13"/>
  <c r="U56" i="13"/>
  <c r="U76" i="13"/>
  <c r="M24" i="13"/>
  <c r="L24" i="13"/>
  <c r="K24" i="13"/>
  <c r="K11" i="13"/>
  <c r="D11" i="13"/>
  <c r="BI6" i="13"/>
  <c r="U57" i="13"/>
  <c r="U77" i="13"/>
  <c r="V6" i="13"/>
  <c r="W6" i="13"/>
  <c r="X6" i="13"/>
  <c r="L6" i="13"/>
  <c r="M6" i="13"/>
  <c r="E6" i="13"/>
  <c r="F6" i="13"/>
  <c r="U21" i="13"/>
  <c r="AC21" i="13"/>
  <c r="U11" i="13"/>
  <c r="AS12" i="13"/>
  <c r="AT7" i="13"/>
  <c r="U78" i="13"/>
  <c r="U58" i="13"/>
  <c r="AW12" i="13"/>
  <c r="AX8" i="13"/>
  <c r="AU12" i="13"/>
  <c r="V69" i="13"/>
  <c r="W68" i="13"/>
  <c r="W69" i="13"/>
  <c r="AK21" i="13"/>
  <c r="X13" i="13"/>
  <c r="AX10" i="13"/>
  <c r="AX7" i="13"/>
  <c r="U30" i="13"/>
  <c r="AV12" i="13"/>
  <c r="AV11" i="13"/>
  <c r="U63" i="13"/>
  <c r="AX12" i="13"/>
  <c r="AX11" i="13"/>
  <c r="AX9" i="13"/>
  <c r="AT12" i="13"/>
  <c r="AT11" i="13"/>
  <c r="AT9" i="13"/>
  <c r="AT10" i="13"/>
  <c r="AV9" i="13"/>
  <c r="AV7" i="13"/>
  <c r="AV10" i="13"/>
  <c r="AK30" i="13"/>
  <c r="BX5" i="13"/>
  <c r="D46" i="5"/>
  <c r="D47" i="5"/>
  <c r="BQ4" i="8"/>
  <c r="BR4" i="8"/>
  <c r="BS4" i="8"/>
  <c r="BT4" i="8"/>
  <c r="U6" i="9"/>
  <c r="V6" i="9"/>
  <c r="W6" i="9"/>
  <c r="L24" i="9"/>
  <c r="M24" i="9"/>
  <c r="N24" i="9"/>
  <c r="L6" i="9"/>
  <c r="M6" i="9"/>
  <c r="N6" i="9"/>
  <c r="Q7" i="8"/>
  <c r="P7" i="8"/>
  <c r="AD19" i="8"/>
  <c r="AD18" i="8"/>
  <c r="AD17" i="8"/>
  <c r="AD16" i="8"/>
  <c r="AE15" i="8"/>
  <c r="AV20" i="8"/>
  <c r="AK12" i="8"/>
  <c r="AK20" i="8"/>
  <c r="AE12" i="8"/>
  <c r="AE20" i="8"/>
  <c r="AD12" i="8"/>
  <c r="AD20" i="8"/>
  <c r="AQ11" i="8"/>
  <c r="AP11" i="8"/>
  <c r="AQ10" i="8"/>
  <c r="AP10" i="8"/>
  <c r="AQ9" i="8"/>
  <c r="AQ8" i="8"/>
  <c r="AQ7" i="8"/>
  <c r="AP7" i="8"/>
  <c r="AQ6" i="8"/>
  <c r="AE5" i="8"/>
  <c r="Q14" i="8"/>
  <c r="X14" i="8"/>
  <c r="P14" i="8"/>
  <c r="Q12" i="8"/>
  <c r="P12" i="8"/>
  <c r="Q4" i="8"/>
  <c r="R4" i="8"/>
  <c r="D4" i="8"/>
  <c r="E4" i="8"/>
  <c r="CQ3" i="7"/>
  <c r="BF11" i="8"/>
  <c r="X12" i="8"/>
  <c r="V7" i="8"/>
  <c r="V9" i="8"/>
  <c r="W7" i="8"/>
  <c r="AK23" i="8"/>
  <c r="CS3" i="7"/>
  <c r="AE23" i="8"/>
  <c r="CR3" i="7"/>
  <c r="BE11" i="8"/>
  <c r="CR13" i="7"/>
  <c r="CR14" i="7"/>
  <c r="CS13" i="7"/>
  <c r="BF5" i="8"/>
  <c r="P13" i="8"/>
  <c r="P9" i="8"/>
  <c r="Q13" i="8"/>
  <c r="Q9" i="8"/>
  <c r="AQ12" i="8"/>
  <c r="D14" i="8"/>
  <c r="K14" i="8"/>
  <c r="D13" i="8"/>
  <c r="K13" i="8"/>
  <c r="D9" i="8"/>
  <c r="J9" i="8"/>
  <c r="C9" i="8"/>
  <c r="C12" i="8"/>
  <c r="C14" i="8"/>
  <c r="C13" i="8"/>
  <c r="V14" i="8"/>
  <c r="AJ12" i="8"/>
  <c r="AJ20" i="8"/>
  <c r="AP9" i="8"/>
  <c r="AP8" i="8"/>
  <c r="Q15" i="8"/>
  <c r="X13" i="8"/>
  <c r="W19" i="8"/>
  <c r="BE5" i="8"/>
  <c r="P15" i="8"/>
  <c r="Q16" i="8"/>
  <c r="X16" i="8"/>
  <c r="AO25" i="7"/>
  <c r="CV13" i="7"/>
  <c r="CV12" i="7"/>
  <c r="CS14" i="7"/>
  <c r="CV11" i="7"/>
  <c r="AZ10" i="7"/>
  <c r="P16" i="8"/>
  <c r="C16" i="8"/>
  <c r="D16" i="8"/>
  <c r="K16" i="8"/>
  <c r="I13" i="8"/>
  <c r="D15" i="8"/>
  <c r="K15" i="8"/>
  <c r="C15" i="8"/>
  <c r="AP12" i="8"/>
  <c r="BF12" i="8"/>
  <c r="X15" i="8"/>
  <c r="BF6" i="8"/>
  <c r="BE12" i="8"/>
  <c r="BE6" i="8"/>
  <c r="CV9" i="7"/>
  <c r="V13" i="8"/>
  <c r="V15" i="8"/>
  <c r="V16" i="8"/>
  <c r="I15" i="8"/>
  <c r="W18" i="8"/>
  <c r="R9" i="7"/>
  <c r="S9" i="7"/>
  <c r="D9" i="7"/>
  <c r="E9" i="7"/>
  <c r="AM9" i="7"/>
  <c r="AN9" i="7"/>
  <c r="AO9" i="7"/>
  <c r="AF9" i="7"/>
  <c r="AG9" i="7"/>
  <c r="AH9" i="7"/>
  <c r="AZ19" i="7"/>
  <c r="AZ20" i="7"/>
  <c r="C44" i="5"/>
  <c r="B44" i="5"/>
  <c r="U40" i="13"/>
  <c r="U51" i="13"/>
  <c r="J5" i="2"/>
  <c r="K5" i="2"/>
  <c r="V40" i="13"/>
  <c r="V46" i="13"/>
  <c r="AS25" i="7"/>
  <c r="F9" i="7"/>
  <c r="N17" i="2"/>
  <c r="U45" i="13"/>
  <c r="AC29" i="13"/>
  <c r="AC24" i="13"/>
  <c r="AC23" i="13"/>
  <c r="AC26" i="13"/>
  <c r="AC27" i="13"/>
  <c r="AC28" i="13"/>
  <c r="U44" i="13"/>
  <c r="U64" i="13"/>
  <c r="B46" i="5"/>
  <c r="B47" i="5"/>
  <c r="U47" i="13"/>
  <c r="V49" i="13"/>
  <c r="W49" i="13"/>
  <c r="U46" i="13"/>
  <c r="C46" i="5"/>
  <c r="C47" i="5"/>
  <c r="AZ11" i="7"/>
  <c r="AZ18" i="7"/>
  <c r="AZ14" i="7"/>
  <c r="AZ15" i="7"/>
  <c r="AZ13" i="7"/>
  <c r="AT25" i="7"/>
  <c r="AZ21" i="7"/>
  <c r="CR4" i="7"/>
  <c r="AZ12" i="7"/>
  <c r="AZ16" i="7"/>
  <c r="AL25" i="7"/>
  <c r="CQ4" i="7"/>
  <c r="V51" i="13"/>
  <c r="AM25" i="7"/>
  <c r="AZ17" i="7"/>
  <c r="AN25" i="7"/>
  <c r="AU25" i="7"/>
  <c r="AX28" i="7"/>
  <c r="AC30" i="13"/>
  <c r="CS4" i="7"/>
  <c r="K18" i="9"/>
  <c r="K25" i="9"/>
  <c r="L18" i="9"/>
  <c r="M18" i="9"/>
  <c r="M36" i="9"/>
  <c r="M25" i="9"/>
  <c r="M28" i="9"/>
  <c r="M32" i="9"/>
  <c r="M27" i="9"/>
  <c r="M26" i="9"/>
  <c r="M31" i="9"/>
  <c r="M29" i="9"/>
  <c r="M30" i="9"/>
  <c r="M35" i="9"/>
  <c r="M34" i="9"/>
  <c r="M33" i="9"/>
  <c r="L36" i="9"/>
  <c r="L32" i="9"/>
  <c r="L31" i="9"/>
  <c r="L26" i="9"/>
  <c r="L33" i="9"/>
  <c r="L28" i="9"/>
  <c r="L35" i="9"/>
  <c r="L30" i="9"/>
  <c r="L29" i="9"/>
  <c r="L34" i="9"/>
  <c r="L27" i="9"/>
  <c r="L25" i="9"/>
  <c r="K33" i="9"/>
  <c r="K30" i="9"/>
  <c r="K26" i="9"/>
  <c r="K27" i="9"/>
  <c r="K28" i="9"/>
  <c r="K29" i="9"/>
  <c r="K31" i="9"/>
  <c r="K32" i="9"/>
  <c r="K34" i="9"/>
  <c r="K35" i="9"/>
  <c r="K3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Sheila Ivy</author>
  </authors>
  <commentList>
    <comment ref="J29" authorId="0" shapeId="0" xr:uid="{F0B62588-A2C9-4E18-AD46-B1E84897325E}">
      <text>
        <r>
          <rPr>
            <b/>
            <sz val="9"/>
            <color indexed="81"/>
            <rFont val="Tahoma"/>
            <family val="2"/>
          </rPr>
          <t>Sheila Ivy:</t>
        </r>
        <r>
          <rPr>
            <sz val="9"/>
            <color indexed="81"/>
            <rFont val="Tahoma"/>
            <family val="2"/>
          </rPr>
          <t xml:space="preserve">
Includes Related Party Transactions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Ruth Biwott</author>
  </authors>
  <commentList>
    <comment ref="BL5" authorId="0" shapeId="0" xr:uid="{C0E61498-8D34-4B91-9B42-B182B5958FD7}">
      <text>
        <r>
          <rPr>
            <b/>
            <sz val="9"/>
            <color indexed="81"/>
            <rFont val="Tahoma"/>
            <family val="2"/>
          </rPr>
          <t>Ruth Biwott:</t>
        </r>
        <r>
          <rPr>
            <sz val="9"/>
            <color indexed="81"/>
            <rFont val="Tahoma"/>
            <family val="2"/>
          </rPr>
          <t xml:space="preserve">
Used the values in Fidelity because they are updated
</t>
        </r>
      </text>
    </comment>
    <comment ref="CN6" authorId="0" shapeId="0" xr:uid="{E0E9F8CD-7808-4F2B-87ED-36856F23A54D}">
      <text>
        <r>
          <rPr>
            <b/>
            <sz val="9"/>
            <color indexed="81"/>
            <rFont val="Tahoma"/>
            <family val="2"/>
          </rPr>
          <t>Ruth Biwott:</t>
        </r>
        <r>
          <rPr>
            <sz val="9"/>
            <color indexed="81"/>
            <rFont val="Tahoma"/>
            <family val="2"/>
          </rPr>
          <t xml:space="preserve">
From Liability Profile Tab - RI Analysis</t>
        </r>
      </text>
    </comment>
    <comment ref="CC7" authorId="0" shapeId="0" xr:uid="{9E290F85-DBFC-4EC9-AE05-FEE8AB2C2DD6}">
      <text>
        <r>
          <rPr>
            <b/>
            <sz val="9"/>
            <color indexed="81"/>
            <rFont val="Tahoma"/>
            <family val="2"/>
          </rPr>
          <t>Ruth Biwott:</t>
        </r>
        <r>
          <rPr>
            <sz val="9"/>
            <color indexed="81"/>
            <rFont val="Tahoma"/>
            <family val="2"/>
          </rPr>
          <t xml:space="preserve">
*95% of 2019 Q3/Q4 growth rate assumption for reduced economic ressession due to covid-19 pandemic</t>
        </r>
      </text>
    </comment>
    <comment ref="CP8" authorId="0" shapeId="0" xr:uid="{FE9E3B94-AADE-461D-B324-B0F6E86298D3}">
      <text>
        <r>
          <rPr>
            <b/>
            <sz val="9"/>
            <color indexed="81"/>
            <rFont val="Tahoma"/>
            <family val="2"/>
          </rPr>
          <t>Ruth Biwott:</t>
        </r>
        <r>
          <rPr>
            <sz val="9"/>
            <color indexed="81"/>
            <rFont val="Tahoma"/>
            <family val="2"/>
          </rPr>
          <t xml:space="preserve">
Paste from claim freq experience - Claims Tab - RI Analysis file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Ruth Biwott</author>
    <author>tc={2053300F-B94C-47DB-A4D0-47078C023D0B}</author>
    <author>tc={FE903946-49CE-4D1F-B40C-309C7DCD4EA4}</author>
  </authors>
  <commentList>
    <comment ref="K3" authorId="0" shapeId="0" xr:uid="{74D366A1-775B-430F-B573-EDC3B9FCA87F}">
      <text>
        <r>
          <rPr>
            <b/>
            <sz val="9"/>
            <color indexed="81"/>
            <rFont val="Tahoma"/>
            <family val="2"/>
          </rPr>
          <t>Ruth Biwott:</t>
        </r>
        <r>
          <rPr>
            <sz val="9"/>
            <color indexed="81"/>
            <rFont val="Tahoma"/>
            <family val="2"/>
          </rPr>
          <t xml:space="preserve">
Interest on staff and mortgage loans, gain on disposal and miscellaneous  income ignored</t>
        </r>
      </text>
    </comment>
    <comment ref="C79" authorId="1" shapeId="0" xr:uid="{2053300F-B94C-47DB-A4D0-47078C023D0B}">
      <text>
        <t>[Threaded comment]
Your version of Excel allows you to read this threaded comment; however, any edits to it will get removed if the file is opened in a newer version of Excel. Learn more: https://go.microsoft.com/fwlink/?linkid=870924
Comment:
    These two have not been counted under investment returns.</t>
      </text>
    </comment>
    <comment ref="C91" authorId="2" shapeId="0" xr:uid="{FE903946-49CE-4D1F-B40C-309C7DCD4EA4}">
      <text>
        <t>[Threaded comment]
Your version of Excel allows you to read this threaded comment; however, any edits to it will get removed if the file is opened in a newer version of Excel. Learn more: https://go.microsoft.com/fwlink/?linkid=870924
Comment:
    How do we account for these three items? I have netted them off from between 1 and 5 years value.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tc={B5E1ED88-9DD8-413B-80ED-CDE84F3051E7}</author>
    <author>tc={6EC2AA8A-08D2-482C-A474-B2D4A86592F9}</author>
  </authors>
  <commentList>
    <comment ref="H2" authorId="0" shapeId="0" xr:uid="{B5E1ED88-9DD8-413B-80ED-CDE84F3051E7}">
      <text>
        <t>[Threaded comment]
Your version of Excel allows you to read this threaded comment; however, any edits to it will get removed if the file is opened in a newer version of Excel. Learn more: https://go.microsoft.com/fwlink/?linkid=870924
Comment:
    2022 budget was revised during the 2021 FCR analysis.</t>
      </text>
    </comment>
    <comment ref="H27" authorId="1" shapeId="0" xr:uid="{6EC2AA8A-08D2-482C-A474-B2D4A86592F9}">
      <text>
        <t>[Threaded comment]
Your version of Excel allows you to read this threaded comment; however, any edits to it will get removed if the file is opened in a newer version of Excel. Learn more: https://go.microsoft.com/fwlink/?linkid=870924
Comment:
    Underwriting result, before tax</t>
      </text>
    </comment>
  </commentList>
</comments>
</file>

<file path=xl/sharedStrings.xml><?xml version="1.0" encoding="utf-8"?>
<sst xmlns="http://schemas.openxmlformats.org/spreadsheetml/2006/main" count="2490" uniqueCount="970">
  <si>
    <t>Pioneer General Insurance Limited</t>
  </si>
  <si>
    <t>Financial Condition Report — Working File</t>
  </si>
  <si>
    <t>Valuation Date</t>
  </si>
  <si>
    <t>From (Prem Analysis) Exposure Tab -  Unique Policies Per Source File</t>
  </si>
  <si>
    <t>Pioneer General Insurance Limited
Summary of Data Provided</t>
  </si>
  <si>
    <t>Pioneer General Insurance Limited
Unique Policy Count</t>
  </si>
  <si>
    <t>Paid Claims Data</t>
  </si>
  <si>
    <t>Premium Data</t>
  </si>
  <si>
    <t>Outstanding Claims Data</t>
  </si>
  <si>
    <t>Underwriting Year</t>
  </si>
  <si>
    <t>Unique Policy Identifier</t>
  </si>
  <si>
    <t>Business Class</t>
  </si>
  <si>
    <t>Class of Business</t>
  </si>
  <si>
    <t>Engineering</t>
  </si>
  <si>
    <t>Inward/Outward Indicator</t>
  </si>
  <si>
    <t>Product Description</t>
  </si>
  <si>
    <t>Fire Domestic</t>
  </si>
  <si>
    <t>Start Date of Cover Period</t>
  </si>
  <si>
    <t>Date of Loss</t>
  </si>
  <si>
    <t>Date of Accident</t>
  </si>
  <si>
    <t>Fire Industrial</t>
  </si>
  <si>
    <t>End Date of Cover Period</t>
  </si>
  <si>
    <t>Date of Report</t>
  </si>
  <si>
    <t>Outstanding Claim Amount - Gross</t>
  </si>
  <si>
    <t>Liability</t>
  </si>
  <si>
    <t>Gross written premium</t>
  </si>
  <si>
    <t>Date of Payment</t>
  </si>
  <si>
    <t>Outstanding Claim Amount - Reinsurance estimate</t>
  </si>
  <si>
    <t>Marine</t>
  </si>
  <si>
    <t>Reinsurance Premium Amount Paid</t>
  </si>
  <si>
    <t>Amount of Gross Claim Payment</t>
  </si>
  <si>
    <t>Miscellaneous</t>
  </si>
  <si>
    <t>Commissions Paid</t>
  </si>
  <si>
    <t>Amount of Reinsurance Recovery</t>
  </si>
  <si>
    <t>Motor Commercial</t>
  </si>
  <si>
    <t>Motor Private</t>
  </si>
  <si>
    <t>Other General Information</t>
  </si>
  <si>
    <t>Personal Accident</t>
  </si>
  <si>
    <t>Organization Structure, including Board details</t>
  </si>
  <si>
    <t>Theft</t>
  </si>
  <si>
    <t>Risk Management strategy</t>
  </si>
  <si>
    <t>Workmen's Compensation</t>
  </si>
  <si>
    <t>Reinsurance Strategy and Treaties (2022 &amp; 2023)</t>
  </si>
  <si>
    <t>TOTAL</t>
  </si>
  <si>
    <t xml:space="preserve">Underwriting Manual </t>
  </si>
  <si>
    <t xml:space="preserve">Claims Manual </t>
  </si>
  <si>
    <t xml:space="preserve"> </t>
  </si>
  <si>
    <t>Premium Data Variation Checks as at 31 December 2022</t>
  </si>
  <si>
    <t>Summary of Claims Valuation Data as at 31 December 2022</t>
  </si>
  <si>
    <t>Gross Written Premium</t>
  </si>
  <si>
    <t>Paid Claims</t>
  </si>
  <si>
    <t>Data</t>
  </si>
  <si>
    <t>Financials</t>
  </si>
  <si>
    <t>Variation</t>
  </si>
  <si>
    <t>Aviation</t>
  </si>
  <si>
    <t>Summary of Historical Paid Claims Data</t>
  </si>
  <si>
    <t>Year</t>
  </si>
  <si>
    <t>Pioneer General Insurance Company 
Shareholders and Directors</t>
  </si>
  <si>
    <t>Name</t>
  </si>
  <si>
    <t>Description</t>
  </si>
  <si>
    <t>Nationality/Location</t>
  </si>
  <si>
    <t>Ordinary Shares</t>
  </si>
  <si>
    <t>Stake</t>
  </si>
  <si>
    <t>Title</t>
  </si>
  <si>
    <t>Pioneer Insurance Holdings</t>
  </si>
  <si>
    <t>Shareholder</t>
  </si>
  <si>
    <t>Kenya</t>
  </si>
  <si>
    <t>Managing Director</t>
  </si>
  <si>
    <t>Ms. Milcah Kinyua</t>
  </si>
  <si>
    <t>Parkview Inv. Ltd</t>
  </si>
  <si>
    <t>Dubai</t>
  </si>
  <si>
    <t>Mrs. Anne Muhindi</t>
  </si>
  <si>
    <t>Medillon Trading FZE</t>
  </si>
  <si>
    <t>Underwriting Manager</t>
  </si>
  <si>
    <t>Abcon Int. LLC</t>
  </si>
  <si>
    <t>Claims Manager</t>
  </si>
  <si>
    <t>Brigid Cherono</t>
  </si>
  <si>
    <t>Director</t>
  </si>
  <si>
    <t>Kenyan</t>
  </si>
  <si>
    <t>-</t>
  </si>
  <si>
    <t>Business Development Manager</t>
  </si>
  <si>
    <t>Chris G. Mbugua</t>
  </si>
  <si>
    <t>Michael Mure</t>
  </si>
  <si>
    <t>Moses Kimani</t>
  </si>
  <si>
    <t xml:space="preserve">Ms. Margaret Mwashimba </t>
  </si>
  <si>
    <t>Shiraz A. Jeraj</t>
  </si>
  <si>
    <t>ICT Manager</t>
  </si>
  <si>
    <t>Wamuyu Catherine</t>
  </si>
  <si>
    <t>Total Shares</t>
  </si>
  <si>
    <t>Refer to the IBNR Computations in Valuation Working Files</t>
  </si>
  <si>
    <t>FORM NO. INS57-lb</t>
  </si>
  <si>
    <t>GENERAL BUSINESS OF PIONEER GENERAL INSURANCE LIMITED</t>
  </si>
  <si>
    <t>Insurance Business</t>
  </si>
  <si>
    <t>Outstanding Claims Reported</t>
  </si>
  <si>
    <t>Incurred But Not Reported (IBNR) Claims Reserves*</t>
  </si>
  <si>
    <t>Total Gross Technical Reserves</t>
  </si>
  <si>
    <t>Total Net Technical Reserves</t>
  </si>
  <si>
    <t>Total Business</t>
  </si>
  <si>
    <t>Gross</t>
  </si>
  <si>
    <t>Claims Reserves</t>
  </si>
  <si>
    <t>Premium Reserves</t>
  </si>
  <si>
    <t>Motor Classes</t>
  </si>
  <si>
    <t>Non-Motor Classes</t>
  </si>
  <si>
    <t xml:space="preserve">Net </t>
  </si>
  <si>
    <t>Summary of Reinsurance Treaties (Amounts in KES M)</t>
  </si>
  <si>
    <t>Form &amp; Type of Reinsurance</t>
  </si>
  <si>
    <t>Class of Insurance</t>
  </si>
  <si>
    <t>Pioneer General</t>
  </si>
  <si>
    <t>Reinsurers</t>
  </si>
  <si>
    <t>Treaty Capacity</t>
  </si>
  <si>
    <t>%/Lines</t>
  </si>
  <si>
    <t>Limit</t>
  </si>
  <si>
    <t>Proportional Business</t>
  </si>
  <si>
    <t>Surplus</t>
  </si>
  <si>
    <t>Fire &amp; Engineering</t>
  </si>
  <si>
    <t>Personal Accident &amp; WIBA</t>
  </si>
  <si>
    <t>Any one Loss</t>
  </si>
  <si>
    <t>Known Accumulation</t>
  </si>
  <si>
    <t xml:space="preserve">Marine </t>
  </si>
  <si>
    <t>Cargo</t>
  </si>
  <si>
    <t>Hull</t>
  </si>
  <si>
    <t>Quota Share</t>
  </si>
  <si>
    <t>Bonds &amp; Guarantees</t>
  </si>
  <si>
    <t>Any one bond</t>
  </si>
  <si>
    <t>Any one contractor</t>
  </si>
  <si>
    <t>Terrorism &amp; Political Risks</t>
  </si>
  <si>
    <t>Travel</t>
  </si>
  <si>
    <t>Non-Proportional Business</t>
  </si>
  <si>
    <t>Excess of Loss</t>
  </si>
  <si>
    <t>Motor, Marine, Accident &amp; Liability</t>
  </si>
  <si>
    <t>Pioneer General Insurance Limited
Key Net Ratio Analysis - 2017</t>
  </si>
  <si>
    <t>Pioneer General Insurance Limited
Management Expense Amounts (KES '000)</t>
  </si>
  <si>
    <t>Class</t>
  </si>
  <si>
    <t>Loss Ratios</t>
  </si>
  <si>
    <t>Commission Ratios</t>
  </si>
  <si>
    <t>Expense Ratios</t>
  </si>
  <si>
    <t>Combined Ratio</t>
  </si>
  <si>
    <t>Total</t>
  </si>
  <si>
    <t>Pioneer General Insurance Limited
Key Net Ratio Analysis - 2018</t>
  </si>
  <si>
    <t>Pioneer General Insurance Limited
Management Expense Allocation Proportions</t>
  </si>
  <si>
    <t>Pioneer General Insurance Limited
2019 Key Net Ratios Analysis</t>
  </si>
  <si>
    <t>Loss Ratio</t>
  </si>
  <si>
    <t>Commission Ratio</t>
  </si>
  <si>
    <t>Expense Ratio</t>
  </si>
  <si>
    <t>Pioneer General Insurance Limited
2020 Key Net Ratios Analysis</t>
  </si>
  <si>
    <t>Pioneer General Insurance Limited
2021 Key Net Ratios Analysis</t>
  </si>
  <si>
    <t>Pioneer General Insurance Limited
2022 Key Net Ratios Analysis</t>
  </si>
  <si>
    <t>Pioneer General Insurance Company</t>
  </si>
  <si>
    <t>Past FCR Recommendations</t>
  </si>
  <si>
    <t>Past FCR Recommendations - 2021</t>
  </si>
  <si>
    <t>2019 Key Recommendations</t>
  </si>
  <si>
    <t>Extent Addressed in 2021</t>
  </si>
  <si>
    <t>Key Recommendations</t>
  </si>
  <si>
    <t>2021 FCR Recommendations</t>
  </si>
  <si>
    <t>Extent Addressed as at 2022</t>
  </si>
  <si>
    <t>Historical Reserve Adequacy Tests</t>
  </si>
  <si>
    <t>Under Continuous Review</t>
  </si>
  <si>
    <t>Business Strategy</t>
  </si>
  <si>
    <r>
      <t xml:space="preserve">The company has strived to diversify its business and reduce its exposure in motor business in line with the actuary’s recommendation. As a result, as at the end of 2021, the company’s book comprised of </t>
    </r>
    <r>
      <rPr>
        <sz val="9"/>
        <color rgb="FFED1C24"/>
        <rFont val="Mulish"/>
      </rPr>
      <t>62%</t>
    </r>
    <r>
      <rPr>
        <sz val="9"/>
        <color theme="1"/>
        <rFont val="Mulish"/>
      </rPr>
      <t xml:space="preserve"> motor business and </t>
    </r>
    <r>
      <rPr>
        <sz val="9"/>
        <color rgb="FFED1C24"/>
        <rFont val="Mulish"/>
      </rPr>
      <t>38%</t>
    </r>
    <r>
      <rPr>
        <sz val="9"/>
        <color theme="1"/>
        <rFont val="Mulish"/>
      </rPr>
      <t xml:space="preserve"> non-motor.</t>
    </r>
  </si>
  <si>
    <t>The company has strived to diversify its business and reduce its exposure in motor business in line with the actuary’s recommendation. Further the rates charged on motor business which has been loss making industrywide have been revised upwards to address this.</t>
  </si>
  <si>
    <t>A continuous review and monitoring of the Outstanding Claims Reserves methodology to ensure that any gaps between set reserves and actual pay-outs on settlement are minimal.</t>
  </si>
  <si>
    <t>Management should explore profitable product lines and create strategies to skew the product mix towards more non-Motor business which is generally more profitable. The book comprised over 70% Motor business which is less profitable due to high loss ratios.</t>
  </si>
  <si>
    <t>(i)</t>
  </si>
  <si>
    <t>The proportion of the Motor book reduced from 70% in 2020 to 62% in 2021. However, this remains much higher than the industry average, which has ranged between 30% and 36% over the past five years. We recommend continued efforts by the business to increase exposure to the more profitable non-Motor classes of business.</t>
  </si>
  <si>
    <t>Pricing and Premium Adequacy</t>
  </si>
  <si>
    <t>Addressed in February 2021</t>
  </si>
  <si>
    <t xml:space="preserve">Pioneer has taken steps to address the inadequacies in its case estimates. As at the valuation date, a proposal is under discussion at the senior management level to review the individual case estimate amount to a minimum of Ksh 200,000 from the current Ksh 150,000. </t>
  </si>
  <si>
    <t>Review its underwriting procedures as well as its system capabilities to ensure the focus is shifted towards key risk factors e.g. age, gender and experience of driver.</t>
  </si>
  <si>
    <t>Pioneer has taken steps to address the inadequacies in its case estimates. As at present the individual case estimate amount has been reviewed upwards from KES 150,000 to KES 180,000.</t>
  </si>
  <si>
    <t>Capital Management and Capital Adequacy</t>
  </si>
  <si>
    <t>Capital Management and Credit Control Policies are in place.</t>
  </si>
  <si>
    <t>Ongoing implementation</t>
  </si>
  <si>
    <t xml:space="preserve">From the test on the adequacy of previous reserves, the Case Estimates held as at December 2018, 2019, and 2020 are expected to be inadequate. The inadequacy is mainly driven by the Motor classes. </t>
  </si>
  <si>
    <t>Adoption of a Credit Management Policy to manage credit risk exposure.</t>
  </si>
  <si>
    <t>We recommend that for Motor insurance business, risk factors such as make and model of vehicles, age, gender and experience of driver etc are included in the Underwriting Manual to be captured and recorded at the underwriting stage.
With industry focus shifting towards risk-based pricing, the company needs to review both its underwriting procedures as well as its system capabilities to ensure the focus is shifted towards key risk factors.</t>
  </si>
  <si>
    <t>As at the valuation date, a proposal is under discussion at the senior management level to review the individual case estimate amount to a minimum of KES. 200,000 from the current KES. 150,000. We recommend adoption and implementation of this proposal</t>
  </si>
  <si>
    <t>The company’s business strategy to focus on capital preservation to improve the company’s Capital Adequacy Ratio</t>
  </si>
  <si>
    <t>We have reviewed our product pricing policy especially for loss making classes of business to improve experience. A Credit management policy is in place.</t>
  </si>
  <si>
    <t>The rates charged on motor business which has been loss making industrywide have been revised upwards to address this.</t>
  </si>
  <si>
    <t>Reinsurance Arrangements</t>
  </si>
  <si>
    <t>At the end of the year 2020, an assessment of the adequacy of reinsurance strategies and arrangements proposed by the insurer to cover of the insurer’s underwriting risks was done. Given the company’s Plan for the year 2021, the treaty arrangements proposed were appropriate.</t>
  </si>
  <si>
    <t>We recommend that Pioneer General adopts a Credit Management Policy to help manage its credit risk expose which makes up the most proportion of the Risk Based Capital.</t>
  </si>
  <si>
    <t>i)</t>
  </si>
  <si>
    <t>The Motor Private and Motor Commercial classes are loss making, registering a combined loss ratio of more than 100% over the past five years. We recommend that the performance of these classes continue to be monitored and if necessary, premium reviews be conducted.</t>
  </si>
  <si>
    <t>An assessment on the appropriateness of existing reinsurance arrangements for Miscellaneous, Engineering, Fire Industrial, Liability and Marine classes and the cost-effectiveness of these arrangements to ensure the price paid for reinsurance is commensurate with expected recoveries to be made.</t>
  </si>
  <si>
    <t>Further, the company’s Business Strategy should focus on capital preservation to improve the company’s Capital Adequacy Ratio which currently falls short of the Prescribed Capital Requirements (“PCR”) of 200% provided for in the final capital requirements guidelines.</t>
  </si>
  <si>
    <t>(ii)</t>
  </si>
  <si>
    <t>With industry focus shifting towards risk-based pricing, the company needs to review both its underwriting procedures as well as its system capabilities to ensure the focus is shifted towards key risk factors. As at the valuation date, we were informed that this proposal is undergoing implementation. We encourage adoption of the report once complete.</t>
  </si>
  <si>
    <t>Internal Processes</t>
  </si>
  <si>
    <t>Investment Policy</t>
  </si>
  <si>
    <t>The Investment policy was reviewed in line with recommendation which has seen an increase in investment in government securities.</t>
  </si>
  <si>
    <t>We are on course to meet this. A Credit management policy is in place.</t>
  </si>
  <si>
    <t>The Manual to be:</t>
  </si>
  <si>
    <t>The Investment Policy should be reviewed to allow more allocation to Treasury Bonds which should help to yield higher investment return (average of 12%, compared to insurer’s actual return of 6.7% in 2020) and improve liquidity.</t>
  </si>
  <si>
    <t>We recommend that Pioneer General implements the Credit Management Policy to manage its credit risk exposure.</t>
  </si>
  <si>
    <t>- Periodically updated to reflect any changes in the policies and procedures arising from the deliberations of the departmental meetings and the company’s changes in philosophies;</t>
  </si>
  <si>
    <t>At the end of the year 2021, an assessment of the adequacy of reinsurance strategies and arrangements proposed by the insurer to cover of the insurer’s underwriting risks was done. Given the company’s Plan for the year 2022, the treaty arrangements proposed were appropriate.</t>
  </si>
  <si>
    <t>We recommend Pioneer’s Business Strategy should focus on capital preservation to improve the company’s Capital Adequacy Ratio which currently falls short of the Prescribed Capital Requirements (“PCR”) of 200% provided for in the final capital requirements guidelines</t>
  </si>
  <si>
    <t>- Reviewed to include all sub-classes of business that the company deals in.</t>
  </si>
  <si>
    <t>An assessment should be performed on the appropriateness of existing reinsurance arrangements for Miscellaneous, Fire Industrial, Personal Accident and Workmen’s Compensation classes of business.
The cost-effectiveness of these arrangements should be monitored as the business grows, against actual claims experience to ensure the price paid for reinsurance is commensurate with expected recoveries to be made.</t>
  </si>
  <si>
    <t xml:space="preserve">Investment Policy </t>
  </si>
  <si>
    <t>Liquidity ratio is noted to have been declining over the past five years, from 76% in 2017 to 24% in 2021. Liquid assets cover over liabilities is also noted to have declined significantly to 43% as at the end of 2021, from 73% in the previous year. Given the short-term nature of the company’s liabilities, we recommend that the company increases investment allocation to liquid assets.</t>
  </si>
  <si>
    <t xml:space="preserve">It was noted that the reinsurance cover served to reduce underwriting profit volatility from 11% to 8% over 2018 to 2021. However, the company’s financial results show consistently lower profits on a net basis compared to the gross position, as the company is ceding away more of its profitable non-Motor business than the less profitable Motor business. The cost-effectiveness of these arrangements should be monitored as the business grows, against actual claims experience to ensure the price paid for reinsurance is commensurate with expected recoveries to be made. </t>
  </si>
  <si>
    <t>At the end of the year 2022, an assessment of the adequacy of reinsurance strategies and arrangements proposed to cover of the insurer’s underwriting risks was done. Given the company’s plan for the year 2023, the treaty arrangements proposed were appropriate.</t>
  </si>
  <si>
    <t>Internal Processes Review</t>
  </si>
  <si>
    <t>Launch of the medical class of business was postponed to a later date.</t>
  </si>
  <si>
    <t>Pioneer General should review the underwriting manual to include the medical sub-class of business, which the company intends to launch in 2022.</t>
  </si>
  <si>
    <t>Extent Addressed in 2020</t>
  </si>
  <si>
    <t>Review its underwriting procedures as well as its system capabilities to ensure the focus is shifted towards key risk factors e.g., age, gender and experience of driver.</t>
  </si>
  <si>
    <t>Refer to the CAR Computations in Valuations Working Files</t>
  </si>
  <si>
    <t>NOT UPDATED</t>
  </si>
  <si>
    <t>Pioneer General Insurance Limited
Statement of Financial Position For the Period Ended:</t>
  </si>
  <si>
    <t>STATEMENT OF FINANCIAL POSITION</t>
  </si>
  <si>
    <t>2017
KES</t>
  </si>
  <si>
    <t>2018
KES</t>
  </si>
  <si>
    <t>2019
KES</t>
  </si>
  <si>
    <t>2020
KES</t>
  </si>
  <si>
    <t>2021
KES</t>
  </si>
  <si>
    <t>2022
KES</t>
  </si>
  <si>
    <t>As at 31 December</t>
  </si>
  <si>
    <t>ASSETS</t>
  </si>
  <si>
    <t>Shs</t>
  </si>
  <si>
    <t>Investment Property</t>
  </si>
  <si>
    <t>Property &amp; Equipment</t>
  </si>
  <si>
    <t>CAPITAL EMPLOYED</t>
  </si>
  <si>
    <t>Intangible assets</t>
  </si>
  <si>
    <t>Share capital</t>
  </si>
  <si>
    <t>Receivables arising out of direct insurance arrangements</t>
  </si>
  <si>
    <t>Preference shares</t>
  </si>
  <si>
    <t>Reinsurers' share of insurance contract liabilities</t>
  </si>
  <si>
    <t>Retained earnings</t>
  </si>
  <si>
    <t>Deferred acquisition costs</t>
  </si>
  <si>
    <t>Other receivables</t>
  </si>
  <si>
    <t>Shareholders’ funds</t>
  </si>
  <si>
    <t>Right of use assets</t>
  </si>
  <si>
    <t>Government securities - 'Held to maturity'</t>
  </si>
  <si>
    <t>REPRESENTED BY:</t>
  </si>
  <si>
    <t>Deposits with financial institutions</t>
  </si>
  <si>
    <t>Cash and bank balances</t>
  </si>
  <si>
    <t>Assets</t>
  </si>
  <si>
    <t>Deferred tax</t>
  </si>
  <si>
    <t>Property and equipment</t>
  </si>
  <si>
    <t>Tax recoverable</t>
  </si>
  <si>
    <t>Investment property</t>
  </si>
  <si>
    <t>Total Assets</t>
  </si>
  <si>
    <t>Receivables arising out of direct insurance</t>
  </si>
  <si>
    <t xml:space="preserve">arrangements </t>
  </si>
  <si>
    <t>EQUITY</t>
  </si>
  <si>
    <t>Right of use asset</t>
  </si>
  <si>
    <t>Preference Shares</t>
  </si>
  <si>
    <t>Proposed Dividend</t>
  </si>
  <si>
    <t>Total Shareholder's Funds</t>
  </si>
  <si>
    <t>LIABILITIES</t>
  </si>
  <si>
    <t>Total assets</t>
  </si>
  <si>
    <t>Insurance contract liabilities</t>
  </si>
  <si>
    <t>Payables arising out of reinsurance arrangements</t>
  </si>
  <si>
    <t>Liabilities</t>
  </si>
  <si>
    <t>Unearned premium reserve</t>
  </si>
  <si>
    <t>Other payables</t>
  </si>
  <si>
    <t>Credit Lease Obligations/Lease Liabilities</t>
  </si>
  <si>
    <t>Bank overdraft</t>
  </si>
  <si>
    <t>Current tax</t>
  </si>
  <si>
    <t>Lease liabilities</t>
  </si>
  <si>
    <t>Total Liabilities</t>
  </si>
  <si>
    <t>Total liabilities</t>
  </si>
  <si>
    <t>TOTAL EQUITY AND LIABILITIES</t>
  </si>
  <si>
    <t>Net assets</t>
  </si>
  <si>
    <t>PIONEER GENERAL INSURANCE LIMITED</t>
  </si>
  <si>
    <t>REVENUE ACCOUNT</t>
  </si>
  <si>
    <t>ENGINEERING</t>
  </si>
  <si>
    <t>FIRE DOMESTIC</t>
  </si>
  <si>
    <t>FIRE INDUSTRIAL</t>
  </si>
  <si>
    <t>LIABILITY</t>
  </si>
  <si>
    <t>MARINE</t>
  </si>
  <si>
    <t>MOTOR PRIVATE</t>
  </si>
  <si>
    <t>MOTOR COMMERCIAL</t>
  </si>
  <si>
    <t>PERSONAL ACCIDENT</t>
  </si>
  <si>
    <t>THEFT</t>
  </si>
  <si>
    <t>WORKMEN'S COMPENSATION</t>
  </si>
  <si>
    <t>MISCELLANEOUS</t>
  </si>
  <si>
    <t>Gross premiums written</t>
  </si>
  <si>
    <t>Unearned Premium Reserve BF</t>
  </si>
  <si>
    <t>Unearned Premium Reserve CF</t>
  </si>
  <si>
    <t>Change in gross unearned premiums</t>
  </si>
  <si>
    <t xml:space="preserve">Gross premiums earned </t>
  </si>
  <si>
    <t>Less: reinsurers premiums ceded</t>
  </si>
  <si>
    <t>Net premiums earned</t>
  </si>
  <si>
    <t>Gross claims paid</t>
  </si>
  <si>
    <t>Changes in gross outstanding claims</t>
  </si>
  <si>
    <t xml:space="preserve"> MDPS</t>
  </si>
  <si>
    <t>Less: reinsurance recoverable</t>
  </si>
  <si>
    <t>Net claims incurred</t>
  </si>
  <si>
    <t xml:space="preserve">Commissions earned </t>
  </si>
  <si>
    <t>Commissions payable</t>
  </si>
  <si>
    <t>Expenses of management</t>
  </si>
  <si>
    <t>Total expenses and commissions</t>
  </si>
  <si>
    <t>Underwriting profit/(loss)</t>
  </si>
  <si>
    <t>Key Ratios</t>
  </si>
  <si>
    <t>Management Expense Ratio</t>
  </si>
  <si>
    <t>GWP</t>
  </si>
  <si>
    <t>Total (2017-2021)</t>
  </si>
  <si>
    <t>UPR BF</t>
  </si>
  <si>
    <t>UPR CF</t>
  </si>
  <si>
    <t>Cessions</t>
  </si>
  <si>
    <t>Net Commissions</t>
  </si>
  <si>
    <t>Earned Commission</t>
  </si>
  <si>
    <t>Net Cessions</t>
  </si>
  <si>
    <t>Total (2017-2020)</t>
  </si>
  <si>
    <t>2017-2021 Cession Rate</t>
  </si>
  <si>
    <t>AVIATION</t>
  </si>
  <si>
    <t>Projected Figures for 2022</t>
  </si>
  <si>
    <t>Industry Statistics</t>
  </si>
  <si>
    <t>Motor Commercial and Motor Commercial PSV figures have been grouped</t>
  </si>
  <si>
    <t>Source: 2021 IRA Annual Reports</t>
  </si>
  <si>
    <t>Gross written Premiums - Industry Statistics
in Billions</t>
  </si>
  <si>
    <t xml:space="preserve">2022 Gross written Premiums Factors - Industry Statistics
</t>
  </si>
  <si>
    <t>Q3/Q4 Grossing Up Factors</t>
  </si>
  <si>
    <t>Q4/Q3 grossing up factors</t>
  </si>
  <si>
    <t>Gross written Premiums - Industry Statistics
in Millions</t>
  </si>
  <si>
    <t>Q1 2022</t>
  </si>
  <si>
    <t>Q2 2022</t>
  </si>
  <si>
    <t>Q3 2022</t>
  </si>
  <si>
    <t>Q3/Q4 Growth</t>
  </si>
  <si>
    <t>Q2</t>
  </si>
  <si>
    <t>Q3</t>
  </si>
  <si>
    <t>Q4</t>
  </si>
  <si>
    <t>Average</t>
  </si>
  <si>
    <t>Q1 2017</t>
  </si>
  <si>
    <t>Q2 2017</t>
  </si>
  <si>
    <t>Q3 2017</t>
  </si>
  <si>
    <t>Q4 2017</t>
  </si>
  <si>
    <t>Q1 2018</t>
  </si>
  <si>
    <t>Q2 2018</t>
  </si>
  <si>
    <t>Q3 2018</t>
  </si>
  <si>
    <t>Q4 2018</t>
  </si>
  <si>
    <t>Medical</t>
  </si>
  <si>
    <t>*2022 Projected Figures</t>
  </si>
  <si>
    <t>Q1 2019</t>
  </si>
  <si>
    <t>Q2 2019</t>
  </si>
  <si>
    <t>Q3 2019</t>
  </si>
  <si>
    <t>Q4 2019</t>
  </si>
  <si>
    <t>Q1 2020</t>
  </si>
  <si>
    <t>Q2 2020</t>
  </si>
  <si>
    <t>Q3 2020</t>
  </si>
  <si>
    <t>Q4 2020</t>
  </si>
  <si>
    <t>Q1 2021</t>
  </si>
  <si>
    <t>Q2 2021</t>
  </si>
  <si>
    <t>Q3 2021</t>
  </si>
  <si>
    <t>Q4 2021</t>
  </si>
  <si>
    <t>Business Growth</t>
  </si>
  <si>
    <t>Market Share</t>
  </si>
  <si>
    <t>Industry Statistics and Projection</t>
  </si>
  <si>
    <t>Total Incurred Claims</t>
  </si>
  <si>
    <t>Claims Analysis</t>
  </si>
  <si>
    <t>Pioneer General Insurance Limited
Business Growth 2018 - 2022 (Amounts in KES. Millions)</t>
  </si>
  <si>
    <t>Insurance Penetration 2018</t>
  </si>
  <si>
    <t>CoB</t>
  </si>
  <si>
    <t>Growth Rate</t>
  </si>
  <si>
    <t>Projected Q4</t>
  </si>
  <si>
    <t>Q3/Q4 Adopted Growth</t>
  </si>
  <si>
    <t>Gross Claims Severity</t>
  </si>
  <si>
    <t>Pioneer General GWP</t>
  </si>
  <si>
    <t>Industry GWP</t>
  </si>
  <si>
    <t>Pioneer General Growth</t>
  </si>
  <si>
    <t>Industry Growth</t>
  </si>
  <si>
    <t>Pioneer General Market Share</t>
  </si>
  <si>
    <t>Pioneer General Product Mix</t>
  </si>
  <si>
    <t>Industry Product Mix</t>
  </si>
  <si>
    <t>Life</t>
  </si>
  <si>
    <t>General</t>
  </si>
  <si>
    <t>Combined</t>
  </si>
  <si>
    <t>Claim Frequency</t>
  </si>
  <si>
    <t>South Africa</t>
  </si>
  <si>
    <t>UK</t>
  </si>
  <si>
    <t>US</t>
  </si>
  <si>
    <t>Africa</t>
  </si>
  <si>
    <t>Other Classes</t>
  </si>
  <si>
    <t>India</t>
  </si>
  <si>
    <t>Malaysia</t>
  </si>
  <si>
    <t>Motor Commercial PSV</t>
  </si>
  <si>
    <t>Source: Swiss Re Sigma No 3/2019</t>
  </si>
  <si>
    <t>Insurance Penetration 2017</t>
  </si>
  <si>
    <t xml:space="preserve">Total
</t>
  </si>
  <si>
    <t xml:space="preserve">Total
</t>
  </si>
  <si>
    <t>*Based on Projected Industry Results</t>
  </si>
  <si>
    <t>Industry Totals</t>
  </si>
  <si>
    <t>Overall Growth</t>
  </si>
  <si>
    <t>Motor Growth</t>
  </si>
  <si>
    <t>Non-Motor Growth</t>
  </si>
  <si>
    <t>Source: Swiss Re Sigma No 3/2018</t>
  </si>
  <si>
    <t>Namibia</t>
  </si>
  <si>
    <t>Insurance Penetration 2019</t>
  </si>
  <si>
    <t>World</t>
  </si>
  <si>
    <t>Source: Swiss Re Sigma No 4/2020</t>
  </si>
  <si>
    <t>Insurance Penetration 2020</t>
  </si>
  <si>
    <t>Source: Swiss Re Sigma No 3/2021</t>
  </si>
  <si>
    <t>Insurance Penetration – Year 2021</t>
  </si>
  <si>
    <t>Kenya </t>
  </si>
  <si>
    <t>South Africa </t>
  </si>
  <si>
    <t>UK </t>
  </si>
  <si>
    <t>US </t>
  </si>
  <si>
    <t>India </t>
  </si>
  <si>
    <t>Malaysia </t>
  </si>
  <si>
    <t>World </t>
  </si>
  <si>
    <t>Source: Swiss Re Sigma No 4/2022</t>
  </si>
  <si>
    <t>Based on Financials</t>
  </si>
  <si>
    <t>Compared to the budget</t>
  </si>
  <si>
    <t>Pioneer General Insurance Limited
Past Profitability - Net of Reinsurance (KES' 000)</t>
  </si>
  <si>
    <t>Pioneer General Insurance Limited
Past Profitability - Gross of Reinsurance (KES' 000)</t>
  </si>
  <si>
    <t>Pioneer General Insurance Limited
Track-record in Budget Achievements - KES '000</t>
  </si>
  <si>
    <t xml:space="preserve">5 years </t>
  </si>
  <si>
    <t>CAGR (4YRS)</t>
  </si>
  <si>
    <t>Actual</t>
  </si>
  <si>
    <t>Budget</t>
  </si>
  <si>
    <t>Achievement</t>
  </si>
  <si>
    <t>Plan</t>
  </si>
  <si>
    <t>Net Earned Premium</t>
  </si>
  <si>
    <t>Gross Earned Premium</t>
  </si>
  <si>
    <t>FCR 2017</t>
  </si>
  <si>
    <t>Net Incurred Claims</t>
  </si>
  <si>
    <t>Gross Incurred Claims</t>
  </si>
  <si>
    <t>FCR 2018</t>
  </si>
  <si>
    <t>Management Expenses</t>
  </si>
  <si>
    <t>Ceded Premiums</t>
  </si>
  <si>
    <t>FCR 2019</t>
  </si>
  <si>
    <t>Commissions Expenses</t>
  </si>
  <si>
    <t>Net Claims</t>
  </si>
  <si>
    <t>FCR 2020</t>
  </si>
  <si>
    <t>Underwriting Profit</t>
  </si>
  <si>
    <t>FCR 2021</t>
  </si>
  <si>
    <t>FCR 2022</t>
  </si>
  <si>
    <t>Ratios</t>
  </si>
  <si>
    <t>Underwriting Result</t>
  </si>
  <si>
    <t>Budget Achievement</t>
  </si>
  <si>
    <t>Claim Ratio</t>
  </si>
  <si>
    <t>Actual Premium Growth</t>
  </si>
  <si>
    <t>RATIOS</t>
  </si>
  <si>
    <t>Budgeted Premium Growth</t>
  </si>
  <si>
    <t>Ceding Ratio</t>
  </si>
  <si>
    <t>Claims Ratio</t>
  </si>
  <si>
    <t xml:space="preserve">Growth </t>
  </si>
  <si>
    <t>Profit Ratio</t>
  </si>
  <si>
    <t>GWP Budget</t>
  </si>
  <si>
    <t>NEP</t>
  </si>
  <si>
    <t>Investment Allocation: Investment Mandate</t>
  </si>
  <si>
    <t>IRA Investment Guidelines to Insurance Asset Allocation</t>
  </si>
  <si>
    <t>IRA Concentration Limit Factors for Calculation of Capital Adequacy
General Insurers</t>
  </si>
  <si>
    <t>From Notes 24</t>
  </si>
  <si>
    <t>Item</t>
  </si>
  <si>
    <t>Investment Category</t>
  </si>
  <si>
    <t>Maximum Limit%</t>
  </si>
  <si>
    <t>Assets Proportion</t>
  </si>
  <si>
    <t>Pioneer General Insurance Limited
Investment Assets (KES Millions)</t>
  </si>
  <si>
    <t>Min</t>
  </si>
  <si>
    <t>Max</t>
  </si>
  <si>
    <t>Asset Class</t>
  </si>
  <si>
    <t>Strategic Allocation Limit</t>
  </si>
  <si>
    <t>Tactical Allocation</t>
  </si>
  <si>
    <t>IP 
Compliance</t>
  </si>
  <si>
    <t>Statutory Maximum</t>
  </si>
  <si>
    <t>Statutory Compliance</t>
  </si>
  <si>
    <t>Government securities issued - National and Counties</t>
  </si>
  <si>
    <t>Deposits in any one financial institution or group of related 
companies</t>
  </si>
  <si>
    <t>Investment Amount 
(in KES Millions)</t>
  </si>
  <si>
    <t>Investment Return (in KES Millions)</t>
  </si>
  <si>
    <t>Investment Return (%)</t>
  </si>
  <si>
    <t>Government Securities</t>
  </si>
  <si>
    <t>25% - 70%</t>
  </si>
  <si>
    <t>Fixed deposits in institutions licensed under the Banking Act, CAP 488 of the Laws of Kenya.</t>
  </si>
  <si>
    <t>Shares of any one institution or group of related companies</t>
  </si>
  <si>
    <t>Asset</t>
  </si>
  <si>
    <t>Amount</t>
  </si>
  <si>
    <t>%</t>
  </si>
  <si>
    <t>Investments</t>
  </si>
  <si>
    <t>Bank Deposits</t>
  </si>
  <si>
    <t>10% - 30%</t>
  </si>
  <si>
    <t>Cash and demand deposits in institutions licensed under the Banking Act,CAP 488 of the Laws of Kenya.</t>
  </si>
  <si>
    <t>Property</t>
  </si>
  <si>
    <t>Investment Propoerty</t>
  </si>
  <si>
    <t>Return (%)</t>
  </si>
  <si>
    <t>Offshore</t>
  </si>
  <si>
    <t>0% - 5%</t>
  </si>
  <si>
    <t>Equity securities:</t>
  </si>
  <si>
    <t>Investment in related parties</t>
  </si>
  <si>
    <t>Government securities</t>
  </si>
  <si>
    <t>5% - 35%</t>
  </si>
  <si>
    <t>YES</t>
  </si>
  <si>
    <t>Ordinary shares -Quoted</t>
  </si>
  <si>
    <t>Ordinary shares -Unquoted</t>
  </si>
  <si>
    <t>Asset Type</t>
  </si>
  <si>
    <t>Sub Asset Class</t>
  </si>
  <si>
    <t>Risk Charge</t>
  </si>
  <si>
    <t>Overall</t>
  </si>
  <si>
    <t>Cash</t>
  </si>
  <si>
    <t>Preference Share - Quoted</t>
  </si>
  <si>
    <t>Fixed Income</t>
  </si>
  <si>
    <t>Government Bonds, Government Treasury Bills</t>
  </si>
  <si>
    <t>Totals</t>
  </si>
  <si>
    <t>Preference Share - Unquoted</t>
  </si>
  <si>
    <t>Foreign Government Bonds</t>
  </si>
  <si>
    <t>Debt Securities:</t>
  </si>
  <si>
    <t>Local Authorities Bonds</t>
  </si>
  <si>
    <t>Corporate Bonds - Secured</t>
  </si>
  <si>
    <t>Corporations and other organisations bonds</t>
  </si>
  <si>
    <t>Commercial Paper- Secured</t>
  </si>
  <si>
    <t>Cash &amp; Near Cash</t>
  </si>
  <si>
    <t>Term Deposits</t>
  </si>
  <si>
    <t>Commercial Paper - Unquoted</t>
  </si>
  <si>
    <t>From Notes 29</t>
  </si>
  <si>
    <t>Debentures - Listed Entities</t>
  </si>
  <si>
    <t>Debt Obligations</t>
  </si>
  <si>
    <t>Policy Loans</t>
  </si>
  <si>
    <t>Government Securities Apportionment by Term
KES Millions</t>
  </si>
  <si>
    <t>Pioneer General Insurance Limited
Balance Sheet (KES 'millions)</t>
  </si>
  <si>
    <t>Debentures - Unlisted Entities</t>
  </si>
  <si>
    <t>Secured Loans - Corporations and other organizations</t>
  </si>
  <si>
    <t>Maturity</t>
  </si>
  <si>
    <t>Years</t>
  </si>
  <si>
    <t>Allocation Proportions</t>
  </si>
  <si>
    <t>Asset Proportions</t>
  </si>
  <si>
    <t>Asset Value Changes</t>
  </si>
  <si>
    <t>Old Version</t>
  </si>
  <si>
    <t>Land &amp; Buildings</t>
  </si>
  <si>
    <t>Secured Loans - Staff and Individuals</t>
  </si>
  <si>
    <t>Investment in Subsidiaries, Associates and Joint Venture</t>
  </si>
  <si>
    <t>Within 90 days</t>
  </si>
  <si>
    <t>Investment assets</t>
  </si>
  <si>
    <t>Treasury bonds</t>
  </si>
  <si>
    <t>5% - 10%</t>
  </si>
  <si>
    <t>Investment in related companies</t>
  </si>
  <si>
    <t>Mortgages</t>
  </si>
  <si>
    <t>After 90 days and within 1 year</t>
  </si>
  <si>
    <t>Reinsurance Assets</t>
  </si>
  <si>
    <t>Treasury bills</t>
  </si>
  <si>
    <t>10% - 25%</t>
  </si>
  <si>
    <t>Policy Loans up to maximum of the Cash Surrender Value</t>
  </si>
  <si>
    <t>Secured Loans to related parties</t>
  </si>
  <si>
    <t>Between 1 and 5 years</t>
  </si>
  <si>
    <t>Receivables arising out of reinsurance</t>
  </si>
  <si>
    <t>Long-term bank deposits</t>
  </si>
  <si>
    <t>5% - 15%</t>
  </si>
  <si>
    <t>Secured loans</t>
  </si>
  <si>
    <t>Equity</t>
  </si>
  <si>
    <t>Listed Ordinary Shares on the NSE</t>
  </si>
  <si>
    <t>Reinsurers’ share of technical provisions and reserves</t>
  </si>
  <si>
    <t>Short term bank deposits</t>
  </si>
  <si>
    <t>Listed Ordinary Shares on other recognized stock exchanges</t>
  </si>
  <si>
    <t>Non-reinsurance Recoveries</t>
  </si>
  <si>
    <t>Quoted shares</t>
  </si>
  <si>
    <t>1% - 5%</t>
  </si>
  <si>
    <t>Real Estate Investment Trusts (REITs) approved by the Authority</t>
  </si>
  <si>
    <t>Listed Preference Shares on the NSE</t>
  </si>
  <si>
    <t>Receivables arisising out of direct insurance arrangements</t>
  </si>
  <si>
    <t>Fund managers</t>
  </si>
  <si>
    <t>Foreign investments</t>
  </si>
  <si>
    <t>Listed Preference Shares on other recognized stock exchanges</t>
  </si>
  <si>
    <t>Commercial paper and corporate bonds</t>
  </si>
  <si>
    <t>Unlisted or private equity (including venture capital)</t>
  </si>
  <si>
    <t>Secured mortgages and loans</t>
  </si>
  <si>
    <t>Land and Self-occupied properties</t>
  </si>
  <si>
    <t>Fixed Assets</t>
  </si>
  <si>
    <t>20% - 30%</t>
  </si>
  <si>
    <t>Investment in Property</t>
  </si>
  <si>
    <t>Other Assets</t>
  </si>
  <si>
    <t>Real Estate Investment Trusts (REITS)</t>
  </si>
  <si>
    <t>Insurance Liabilities</t>
  </si>
  <si>
    <t>Data from client</t>
  </si>
  <si>
    <t>Unearned premium</t>
  </si>
  <si>
    <t>Investment Income</t>
  </si>
  <si>
    <t>Non-Insurance Liabilities</t>
  </si>
  <si>
    <t>Other Liabilities</t>
  </si>
  <si>
    <t xml:space="preserve">Interest from government securities </t>
  </si>
  <si>
    <t>Interest from bank deposits and current accounts</t>
  </si>
  <si>
    <t>Interest on staff and mortgage loans</t>
  </si>
  <si>
    <t>Net Assets (Shareholders' Funds)</t>
  </si>
  <si>
    <t>Miscellaneous income</t>
  </si>
  <si>
    <t>Ratio of investment assets to total assets</t>
  </si>
  <si>
    <t>Ratio of reinsurance assets to total assets</t>
  </si>
  <si>
    <t>Ratio of insurance liabilities to total liabilities</t>
  </si>
  <si>
    <t>Ratio of net assets to insurance liabilities</t>
  </si>
  <si>
    <t>Breakdown of government securities</t>
  </si>
  <si>
    <t>Asset Growth</t>
  </si>
  <si>
    <t>More than 90 days but less than 1 year</t>
  </si>
  <si>
    <t>Between 1 and 5 years of the reporting date</t>
  </si>
  <si>
    <t>Discount on Treasury bonds</t>
  </si>
  <si>
    <t xml:space="preserve">Liquid Assets </t>
  </si>
  <si>
    <t>Expected credit losses</t>
  </si>
  <si>
    <t>Govt. Securities (Maturity within 1 year)</t>
  </si>
  <si>
    <t>Unearned interest</t>
  </si>
  <si>
    <t>Fixed Deposits</t>
  </si>
  <si>
    <t>Total Liquid Assets</t>
  </si>
  <si>
    <t>Insurance Liabilities Cover</t>
  </si>
  <si>
    <t>Total Current Assets</t>
  </si>
  <si>
    <t>Pioneer General Insurance Limited
Current Assets (Amounts in KES Millions)</t>
  </si>
  <si>
    <t>Current Assets</t>
  </si>
  <si>
    <t>Insurance and other receivables</t>
  </si>
  <si>
    <t>HTM Govt. Securities (Maturity within 1 year)</t>
  </si>
  <si>
    <t>Reinsurers' share of insurance liabilities</t>
  </si>
  <si>
    <t>Allocation as at 2020</t>
  </si>
  <si>
    <t>NO</t>
  </si>
  <si>
    <t>Annual report and financial statements</t>
  </si>
  <si>
    <t>For the year ended 31 December 2021</t>
  </si>
  <si>
    <t>STATEMENT OF PROFIT OR LOSS</t>
  </si>
  <si>
    <t>2021</t>
  </si>
  <si>
    <t>2020</t>
  </si>
  <si>
    <t>Gross written premiums</t>
  </si>
  <si>
    <t>Notes</t>
  </si>
  <si>
    <t>Gross earned premiums</t>
  </si>
  <si>
    <t>Less: reinsurance premium ceded</t>
  </si>
  <si>
    <t>4(a)</t>
  </si>
  <si>
    <t>Net earned premiums</t>
  </si>
  <si>
    <t>4(b)</t>
  </si>
  <si>
    <t>Investment and other income</t>
  </si>
  <si>
    <t>Commissions earned</t>
  </si>
  <si>
    <t>Total income</t>
  </si>
  <si>
    <t>5(a)</t>
  </si>
  <si>
    <t>Claims payable</t>
  </si>
  <si>
    <t>5(b)</t>
  </si>
  <si>
    <t>Less: amounts recoverable from reinsurers</t>
  </si>
  <si>
    <t>Net claims payable</t>
  </si>
  <si>
    <t xml:space="preserve">Operating and other expenses  </t>
  </si>
  <si>
    <t>Total commission and operating expenses</t>
  </si>
  <si>
    <t>Profit before tax</t>
  </si>
  <si>
    <t>Profit/(loss) before tax</t>
  </si>
  <si>
    <t>Impairment of financial assets</t>
  </si>
  <si>
    <t>Tax (charge)</t>
  </si>
  <si>
    <t>Tax (charge)/credit</t>
  </si>
  <si>
    <t>Profit for the year</t>
  </si>
  <si>
    <t>Profit/(loss) for the year</t>
  </si>
  <si>
    <t>Tax credit/(charge)</t>
  </si>
  <si>
    <t>Earnings/(loss) per share (basic and diluted)</t>
  </si>
  <si>
    <t>P &amp; L</t>
  </si>
  <si>
    <t>SOFP</t>
  </si>
  <si>
    <t>Income Statement</t>
  </si>
  <si>
    <t>Balance Sheet</t>
  </si>
  <si>
    <t>KShs 000's</t>
  </si>
  <si>
    <t>(+) Gross written premium</t>
  </si>
  <si>
    <t>Investment Assets</t>
  </si>
  <si>
    <t>(-) Reinsurance premium ceded</t>
  </si>
  <si>
    <t>(+) Unearned gross premium income at start of period</t>
  </si>
  <si>
    <t>Fixed deposits in Banks</t>
  </si>
  <si>
    <t>(-) Unearned gross premium income at end of period</t>
  </si>
  <si>
    <t>Treasury Bills</t>
  </si>
  <si>
    <t>(-) Unearned reinsurance premium at start of period</t>
  </si>
  <si>
    <t>Commercial Paper</t>
  </si>
  <si>
    <t>(+) Unearned reinsurance premium at end of period</t>
  </si>
  <si>
    <t>Treasury Bonds</t>
  </si>
  <si>
    <t>Net earned premium</t>
  </si>
  <si>
    <t>Corporate Bonds</t>
  </si>
  <si>
    <t>Secured Loans</t>
  </si>
  <si>
    <t>(+) Direct (or gross) commission paid</t>
  </si>
  <si>
    <t>Unsecured Loans</t>
  </si>
  <si>
    <t>(-) Reinsurance commission income</t>
  </si>
  <si>
    <t>Unit trusts</t>
  </si>
  <si>
    <t>(+) Deferred acquisition cost on direct commission at start of period</t>
  </si>
  <si>
    <t>Quoted ordinary shares</t>
  </si>
  <si>
    <t>(-) Deferred acquisition cost on direct commission at end of period</t>
  </si>
  <si>
    <t>Unquoted ordinary shares</t>
  </si>
  <si>
    <t>(-) Unearned reinsurance commission income at start of period</t>
  </si>
  <si>
    <t>(+) Unearned reinsurance commission income at end of period</t>
  </si>
  <si>
    <t>Other Non-Investment Assets</t>
  </si>
  <si>
    <t>Net commission incurred</t>
  </si>
  <si>
    <t>Unearned reinsurance premium</t>
  </si>
  <si>
    <t>Deferred acquisition cost on direct commission</t>
  </si>
  <si>
    <t>Reinsurer's share of O/S claims</t>
  </si>
  <si>
    <t>(-) Gross O/S claims at start of period</t>
  </si>
  <si>
    <t>Reinsurer's share of O/S IBNR provision</t>
  </si>
  <si>
    <t>(+) Gross claims paid</t>
  </si>
  <si>
    <t>Other non-investment assets</t>
  </si>
  <si>
    <t>(+) Gross O/S claims at end of period</t>
  </si>
  <si>
    <t>Other current assets</t>
  </si>
  <si>
    <t>(-) Gross IBNR claims provision at start of period</t>
  </si>
  <si>
    <t>(+) Gross IBNR claims provision at end of period</t>
  </si>
  <si>
    <t>(+) Reinsurer's share of O/S claims at start of period</t>
  </si>
  <si>
    <t>(-) Reinsurance recoveries</t>
  </si>
  <si>
    <t>Unearned gross premium income</t>
  </si>
  <si>
    <t>(-) Reinsurer's share of O/S claims at end of period</t>
  </si>
  <si>
    <t>Unearned reinsurance commission income</t>
  </si>
  <si>
    <t>(+) Reinsurer's share of O/S IBNR provision at start of period</t>
  </si>
  <si>
    <t>Gross O/S claims at end of period</t>
  </si>
  <si>
    <t>(-) Reinsurer's share of O/S IBNR provision at end of period</t>
  </si>
  <si>
    <t>Gross IBNR provision at end of period</t>
  </si>
  <si>
    <t>(-) Other recoveries (excess, salvage etc.)</t>
  </si>
  <si>
    <t>Provisions for inadequate premium income (URR)</t>
  </si>
  <si>
    <t>Dividend payable</t>
  </si>
  <si>
    <t>Corporate Tax payable</t>
  </si>
  <si>
    <t>(-) Provisions for inadequate premium income at start of period (URR)</t>
  </si>
  <si>
    <t>Other current liabilities</t>
  </si>
  <si>
    <t>(+) Provisions for inadequate premium income at end of period (URR)</t>
  </si>
  <si>
    <t>Increase in provisions for premium adequacy</t>
  </si>
  <si>
    <t>Total Net Assets</t>
  </si>
  <si>
    <t>Total operating expenses incurred</t>
  </si>
  <si>
    <t>Underwriting profit</t>
  </si>
  <si>
    <t>Share Capital</t>
  </si>
  <si>
    <t>Total Investment income</t>
  </si>
  <si>
    <t>Retained Earnings</t>
  </si>
  <si>
    <t>Total Equity</t>
  </si>
  <si>
    <t xml:space="preserve">Profit Before Tax : </t>
  </si>
  <si>
    <t>(-) Corporate Tax payable</t>
  </si>
  <si>
    <t xml:space="preserve">Net Profit After Tax : </t>
  </si>
  <si>
    <t>(-) Dividends declared</t>
  </si>
  <si>
    <t xml:space="preserve">Retained Net Profit c/f : </t>
  </si>
  <si>
    <t xml:space="preserve">Budget </t>
  </si>
  <si>
    <t xml:space="preserve">Plan </t>
  </si>
  <si>
    <t>FORECAST</t>
  </si>
  <si>
    <t>KSHS</t>
  </si>
  <si>
    <t xml:space="preserve">Assets </t>
  </si>
  <si>
    <t xml:space="preserve">Property,Plant And Equipment </t>
  </si>
  <si>
    <t xml:space="preserve">Intagible Assets </t>
  </si>
  <si>
    <t>Category</t>
  </si>
  <si>
    <t xml:space="preserve">Government Securities Held To Maturity </t>
  </si>
  <si>
    <t xml:space="preserve">Receivables Arising Out Of Direct Insurance Arrangements </t>
  </si>
  <si>
    <t>Receivables Arising Out Of Reinsurance Contracts</t>
  </si>
  <si>
    <t>Revaluation Reserves</t>
  </si>
  <si>
    <t>Deferred Acquisition costs</t>
  </si>
  <si>
    <t>Deductions</t>
  </si>
  <si>
    <t>Other Receivables</t>
  </si>
  <si>
    <t>Available Capital</t>
  </si>
  <si>
    <t>Net income</t>
  </si>
  <si>
    <t xml:space="preserve">Deposits With Financial Institutions </t>
  </si>
  <si>
    <t xml:space="preserve">Receivables from Pioneer Holdings </t>
  </si>
  <si>
    <t>MDPs Cost</t>
  </si>
  <si>
    <t xml:space="preserve">Cash And Cash Equivalents </t>
  </si>
  <si>
    <t xml:space="preserve">Total Assets </t>
  </si>
  <si>
    <t xml:space="preserve">Equity </t>
  </si>
  <si>
    <t xml:space="preserve">Share Capital </t>
  </si>
  <si>
    <t xml:space="preserve">Operating &amp; other expenses </t>
  </si>
  <si>
    <t xml:space="preserve">Preference Shares </t>
  </si>
  <si>
    <t xml:space="preserve">Retained Earnings </t>
  </si>
  <si>
    <t xml:space="preserve">Total Equity </t>
  </si>
  <si>
    <t xml:space="preserve">Liabilities </t>
  </si>
  <si>
    <t>Unearned Premium Reserve</t>
  </si>
  <si>
    <t xml:space="preserve">Tax </t>
  </si>
  <si>
    <t xml:space="preserve">Outstanding Claims </t>
  </si>
  <si>
    <t xml:space="preserve">Creditors Arising From Reinsurance Arrangements </t>
  </si>
  <si>
    <t xml:space="preserve">Other Payables </t>
  </si>
  <si>
    <t xml:space="preserve">Total Liabilities </t>
  </si>
  <si>
    <t>Earnings per share</t>
  </si>
  <si>
    <t xml:space="preserve">Total Equity And Liabilities </t>
  </si>
  <si>
    <t>ROE</t>
  </si>
  <si>
    <t>Rinsurance Ratio</t>
  </si>
  <si>
    <t xml:space="preserve">Loss Ratio </t>
  </si>
  <si>
    <t>Commission Payable Ratio</t>
  </si>
  <si>
    <t>Commission Receivable Ratio</t>
  </si>
  <si>
    <t>Underwriting Profits (Loss)</t>
  </si>
  <si>
    <t>Underwriting Profits (Loss) Before Tax</t>
  </si>
  <si>
    <t xml:space="preserve">Assumptions </t>
  </si>
  <si>
    <t xml:space="preserve">Growth Rates </t>
  </si>
  <si>
    <t xml:space="preserve">UPR Ratio </t>
  </si>
  <si>
    <t>Insurance Capacity Increase (Reinsurance)</t>
  </si>
  <si>
    <t>Commission Paid Ratios</t>
  </si>
  <si>
    <t>Commission Earned Ratios</t>
  </si>
  <si>
    <t xml:space="preserve">Industry Loss Ratio </t>
  </si>
  <si>
    <t xml:space="preserve">Industry Expense Ratio </t>
  </si>
  <si>
    <t xml:space="preserve">IRA Permittent Expense Ratio </t>
  </si>
  <si>
    <t>IFRS 9</t>
  </si>
  <si>
    <t>IFRS 17</t>
  </si>
  <si>
    <t xml:space="preserve">Staffing </t>
  </si>
  <si>
    <t>1.) No. of Staff</t>
  </si>
  <si>
    <t>2.) Per Capita GWP</t>
  </si>
  <si>
    <t>3.) Per Capita PBT</t>
  </si>
  <si>
    <t>Ownership of Budgets</t>
  </si>
  <si>
    <t xml:space="preserve">Sales </t>
  </si>
  <si>
    <t>Reinsurance</t>
  </si>
  <si>
    <t xml:space="preserve">Claims </t>
  </si>
  <si>
    <t>Investment income</t>
  </si>
  <si>
    <t>Debt</t>
  </si>
  <si>
    <t xml:space="preserve">Expenses </t>
  </si>
  <si>
    <t xml:space="preserve">Macro Economic Conditions </t>
  </si>
  <si>
    <t>Election Year 2022</t>
  </si>
  <si>
    <t>f6 tftr</t>
  </si>
  <si>
    <t>q34</t>
  </si>
  <si>
    <t>Amounts recoverable from reinsurers</t>
  </si>
  <si>
    <t>Total Claims &amp; Expenses</t>
  </si>
  <si>
    <t>Allocation as at 2022</t>
  </si>
  <si>
    <t>KEY :</t>
  </si>
  <si>
    <t>One year plan as at the FCR Period</t>
  </si>
  <si>
    <t xml:space="preserve">Actual GWP </t>
  </si>
  <si>
    <t>Future year plans (year 2+) for the future period as at FCR period</t>
  </si>
  <si>
    <t xml:space="preserve">GWP </t>
  </si>
  <si>
    <t xml:space="preserve">Market Share </t>
  </si>
  <si>
    <t>% Utilisation</t>
  </si>
  <si>
    <t xml:space="preserve">Recommended Gross IBNR </t>
  </si>
  <si>
    <t xml:space="preserve">Gross Utilisation </t>
  </si>
  <si>
    <t>Adequacy of Gross IBNR Reserves</t>
  </si>
  <si>
    <t>Adequacy of Gross OCR Reserves</t>
  </si>
  <si>
    <t>Adequacy of Gross Total Claims Reserves</t>
  </si>
  <si>
    <t xml:space="preserve">Recommended Gross OCR </t>
  </si>
  <si>
    <t>Recommended Gross TCR</t>
  </si>
  <si>
    <t>Adequacy of Net IBNR Reserves</t>
  </si>
  <si>
    <t xml:space="preserve">Recommended Net IBNR </t>
  </si>
  <si>
    <t xml:space="preserve">Net Utilisation </t>
  </si>
  <si>
    <t>Adequacy of Net OCR Reserves</t>
  </si>
  <si>
    <t xml:space="preserve">Recommended Net OCR </t>
  </si>
  <si>
    <t>Adequacy of Net Total Claims Reserves</t>
  </si>
  <si>
    <t>Recommended Net TCR</t>
  </si>
  <si>
    <t>Y2018</t>
  </si>
  <si>
    <t>Y2019</t>
  </si>
  <si>
    <t>Y2020</t>
  </si>
  <si>
    <t>Y2021</t>
  </si>
  <si>
    <t>Y2022</t>
  </si>
  <si>
    <t>Liquid Assets to Total Balance Sheet Assets</t>
  </si>
  <si>
    <t>Note 22 Deposits with Financial Institutions</t>
  </si>
  <si>
    <t>Total Deposits with Financial Institutions</t>
  </si>
  <si>
    <t>Maturing within 90 days</t>
  </si>
  <si>
    <t>Expected Credit Losses</t>
  </si>
  <si>
    <t xml:space="preserve">Net Deposits </t>
  </si>
  <si>
    <t>Kshs</t>
  </si>
  <si>
    <t>Premium Data Variation Checks as at 31 December 2023</t>
  </si>
  <si>
    <t>Summary of Claims Valuation Data as at 31 December 2023</t>
  </si>
  <si>
    <t>Summary of Reinsurance Treaties (in Kes M)</t>
  </si>
  <si>
    <t>Pioneer General Insurance Limited
2023 Key Net Ratios Analysis</t>
  </si>
  <si>
    <t>FOR THE PERIOD ENDED 31 DECEMBER 2023</t>
  </si>
  <si>
    <t>Pioneer General Insurance Limited
Management Expense Ratios (2018 - 2023)</t>
  </si>
  <si>
    <t>Pioneer General Insurance Limited
Combined Gross Ratios 2018 - 2023</t>
  </si>
  <si>
    <t>Past FCR Recommendations - 2022</t>
  </si>
  <si>
    <t>Extent Addressed as at 2023</t>
  </si>
  <si>
    <t>2022 FCR Recommendations</t>
  </si>
  <si>
    <t>2023
KES</t>
  </si>
  <si>
    <t>Pioneer General Insurance Limited
Investment Performance (2018 - 2023)</t>
  </si>
  <si>
    <t>Y2023</t>
  </si>
  <si>
    <t>Insurance Penetration 2022</t>
  </si>
  <si>
    <t>Source: Swiss Re Sigma No 3/2023</t>
  </si>
  <si>
    <t>FCR 2023</t>
  </si>
  <si>
    <t>Budget 2023</t>
  </si>
  <si>
    <t>Budget 2024</t>
  </si>
  <si>
    <t>Q4 2022</t>
  </si>
  <si>
    <t>Q1 2023</t>
  </si>
  <si>
    <t>Q2 2023</t>
  </si>
  <si>
    <t>Q3 2023</t>
  </si>
  <si>
    <t>Q4 2023</t>
  </si>
  <si>
    <t>*Q4 2023</t>
  </si>
  <si>
    <t>*2023</t>
  </si>
  <si>
    <t>IBNR Reserve</t>
  </si>
  <si>
    <t>SUMMARY OF DISCOUNTED RESERVES AND THE VALUATION OF POLICIES AS AT 31 DECEMBER 2023</t>
  </si>
  <si>
    <t>Gross Discounted Technical Reserve</t>
  </si>
  <si>
    <t>Net Discounted Technical Reserve</t>
  </si>
  <si>
    <t>Liability for Remaining Coverage</t>
  </si>
  <si>
    <t>Loss Component</t>
  </si>
  <si>
    <t>*Includes Incurred But Not Enough Reported Claims Reserve &amp; Risk Margin</t>
  </si>
  <si>
    <t>Pioneer General Insurance Limited
Budget Vs Actual Analysis (2019- 2023) - KES. '000</t>
  </si>
  <si>
    <t xml:space="preserve">**Industry results exclude Medical and Motor Commercial PSV Lines of Business </t>
  </si>
  <si>
    <t>Pioneer General Insurance Limited
Combined Net Ratios 2019 - 2023</t>
  </si>
  <si>
    <t>Management Team</t>
  </si>
  <si>
    <t>Assistant General Manager - Operations</t>
  </si>
  <si>
    <t>Stephen Okeyo</t>
  </si>
  <si>
    <t>Gershom Mulwa Mutua</t>
  </si>
  <si>
    <t>Finance Manager</t>
  </si>
  <si>
    <t>Ms. Flora Muthomi</t>
  </si>
  <si>
    <t xml:space="preserve">Head of Human Resources &amp; Administration </t>
  </si>
  <si>
    <t>Stephen Masinde</t>
  </si>
  <si>
    <t>Pioneer Insurance Kenya Limited</t>
  </si>
  <si>
    <t>Product Mix and Diversification</t>
  </si>
  <si>
    <t>Pioneer’s business mix has historically been mainly dominated by Motor insurance business. Motor business remains dominant for the insurer as at the end of 2022. The company should put in place measures to profitably grow its non-Motor portfolio and hence achieve better diversification.</t>
  </si>
  <si>
    <t>Expenses</t>
  </si>
  <si>
    <t>There was a notable decrease in the expense ratio, from 31% in 2021 to 26% in 2022, We recommend that the insurer continues with the strategies aimed at growing the business volume to ensure expense levels are within the statutory allowable limits.</t>
  </si>
  <si>
    <t>Strategies are in place to grow the business volumes and reduce the expense ratio.</t>
  </si>
  <si>
    <t>At the end of the year 2023, an assessment of the adequacy of reinsurance strategies and arrangements proposed to cover of the insurer’s underwriting risks was done. Given the company’s plan for the year 2024, the treaty arrangements proposed were appropriate.</t>
  </si>
  <si>
    <t>3 (i)</t>
  </si>
  <si>
    <t>The company’s financial results show consistently lower profits on a net basis compared to the gross position, as the company is ceding away more of its profitable non-Motor business than the less profitable Motor business.</t>
  </si>
  <si>
    <t>We recommend that Pioneer continuously monitors the cost-effectiveness of these arrangements as the business grows, against actual claims experience to ensure the price paid for reinsurance is commensurate with expected recoveries to be made.</t>
  </si>
  <si>
    <t>(iii)</t>
  </si>
  <si>
    <t xml:space="preserve">We also recommend that Pioneer conducts a Reinsurance Optimisation Exercise to assess the adequacy of its reinsurance arrangements. </t>
  </si>
  <si>
    <t>Reserving</t>
  </si>
  <si>
    <t>Pioneer continues to monitor this closely given that it adjusted its minimum case estimates from Kshs. 150,000 to Kshs. 180,000.</t>
  </si>
  <si>
    <t>4 (i)</t>
  </si>
  <si>
    <t>From the test on the adequacy of previous reserves, the Case Estimates held as at December 2019, 2020, and 2021 are expected to be inadequate. The inadequacy is mainly driven by the Motor classes.</t>
  </si>
  <si>
    <t>Case Estimates should be reviewed by management to ensure adequate reserves are set for Outstanding Claims.</t>
  </si>
  <si>
    <t>Pioneer General Insurance Limited
Investment Return 2019 - 2023</t>
  </si>
  <si>
    <t>Allocation as at 2023</t>
  </si>
  <si>
    <t>Capital Form 8</t>
  </si>
  <si>
    <t>Capital Adequacy Ratio</t>
  </si>
  <si>
    <t xml:space="preserve">Company: </t>
  </si>
  <si>
    <t xml:space="preserve">Reporting Period: </t>
  </si>
  <si>
    <t>Capital</t>
  </si>
  <si>
    <t>Line</t>
  </si>
  <si>
    <t>General Business</t>
  </si>
  <si>
    <t>RISK BASED CAPITAL - COMPONENTS (in KES. millions)</t>
  </si>
  <si>
    <t>[B]</t>
  </si>
  <si>
    <t>A</t>
  </si>
  <si>
    <t>Credit Risk</t>
  </si>
  <si>
    <t>Tier-1 Capital</t>
  </si>
  <si>
    <t>B</t>
  </si>
  <si>
    <t>Market Risk</t>
  </si>
  <si>
    <t>Tier-2 Capital</t>
  </si>
  <si>
    <t>C</t>
  </si>
  <si>
    <t>Insurance Risk</t>
  </si>
  <si>
    <t>D</t>
  </si>
  <si>
    <t>Operational Risk Charge</t>
  </si>
  <si>
    <t>Total Capital Available (TCA)</t>
  </si>
  <si>
    <t>E</t>
  </si>
  <si>
    <t>Diversification Benefits</t>
  </si>
  <si>
    <t>F = SUM (A .. E)</t>
  </si>
  <si>
    <t>Risk Based Capital</t>
  </si>
  <si>
    <r>
      <rPr>
        <sz val="10"/>
        <rFont val="Arial"/>
        <family val="2"/>
      </rPr>
      <t>Absolute Amount Minimum</t>
    </r>
    <r>
      <rPr>
        <vertAlign val="superscript"/>
        <sz val="10"/>
        <rFont val="Arial"/>
        <family val="2"/>
      </rPr>
      <t>1</t>
    </r>
  </si>
  <si>
    <r>
      <rPr>
        <sz val="10"/>
        <rFont val="Arial"/>
        <family val="2"/>
      </rPr>
      <t>Volume of Business Minimum</t>
    </r>
    <r>
      <rPr>
        <vertAlign val="superscript"/>
        <sz val="10"/>
        <rFont val="Arial"/>
        <family val="2"/>
      </rPr>
      <t>2</t>
    </r>
  </si>
  <si>
    <t>Risk Based Capital Minimum</t>
  </si>
  <si>
    <t>REQUIRED CAPITAL (RISK BASED CAPITAL) (in KES. millions)</t>
  </si>
  <si>
    <t>Minimum Required Capital</t>
  </si>
  <si>
    <t>G</t>
  </si>
  <si>
    <t>Minimum Capital of KES. 600m</t>
  </si>
  <si>
    <t>H</t>
  </si>
  <si>
    <t>I</t>
  </si>
  <si>
    <t>Calculated Risk Based Capital</t>
  </si>
  <si>
    <t>J= Max (G, H, I)</t>
  </si>
  <si>
    <t xml:space="preserve">Minimum Required Capital </t>
  </si>
  <si>
    <t xml:space="preserve">Risk </t>
  </si>
  <si>
    <t>SOLVENCY RATIO (in KES. millions)</t>
  </si>
  <si>
    <t>K</t>
  </si>
  <si>
    <t>Credit risk capital charges</t>
  </si>
  <si>
    <t>L</t>
  </si>
  <si>
    <t>Required Capital</t>
  </si>
  <si>
    <t>Market risk capital charges</t>
  </si>
  <si>
    <t>M= K/L</t>
  </si>
  <si>
    <t xml:space="preserve"> Solvency Ratio / Capital Adequacy Ratio (CAR)</t>
  </si>
  <si>
    <t>Insurance risk capital charges</t>
  </si>
  <si>
    <t>Operational risk capital charges</t>
  </si>
  <si>
    <t>N = K - L</t>
  </si>
  <si>
    <t>At 100% Minimum Capital: Surplus / - Deficit</t>
  </si>
  <si>
    <t>M = K - 2L</t>
  </si>
  <si>
    <t>At 200% Minimum Capital: Surplus / - Deficit</t>
  </si>
  <si>
    <r>
      <rPr>
        <b/>
        <sz val="10"/>
        <rFont val="Arial"/>
        <family val="2"/>
      </rPr>
      <t>Risk Based Capital</t>
    </r>
    <r>
      <rPr>
        <b/>
        <vertAlign val="superscript"/>
        <sz val="10"/>
        <rFont val="Arial"/>
        <family val="2"/>
      </rPr>
      <t>1</t>
    </r>
  </si>
  <si>
    <t>Capital Form 1</t>
  </si>
  <si>
    <t>Total Capital Available</t>
  </si>
  <si>
    <t>All amounts in KES</t>
  </si>
  <si>
    <t>Fully paid-up ordinary shares</t>
  </si>
  <si>
    <t>Share Premiums</t>
  </si>
  <si>
    <t xml:space="preserve">Statutory Reserves </t>
  </si>
  <si>
    <t xml:space="preserve">Retained profits/(accumulated losses) </t>
  </si>
  <si>
    <t>Total Amount</t>
  </si>
  <si>
    <t>Irredeemable preference shares</t>
  </si>
  <si>
    <t>Capital loan stocks or similar instruments</t>
  </si>
  <si>
    <t>Subordinated loans</t>
  </si>
  <si>
    <t>Convertible preference shares</t>
  </si>
  <si>
    <t>Revaluation reserves</t>
  </si>
  <si>
    <t>Available-for-sale reserves</t>
  </si>
  <si>
    <t>General reserves</t>
  </si>
  <si>
    <t xml:space="preserve">Goodwill &amp; other intangible assets </t>
  </si>
  <si>
    <t>Deferred tax income/(expenses) and deferred tax assets</t>
  </si>
  <si>
    <t>Assets pledged to support credit facilities obtained by an insurer</t>
  </si>
  <si>
    <t>Unsecured loans</t>
  </si>
  <si>
    <t>Credit facilities granted against an insurer's own shares</t>
  </si>
  <si>
    <r>
      <rPr>
        <sz val="10"/>
        <rFont val="Arial"/>
        <family val="2"/>
      </rPr>
      <t xml:space="preserve">Other Fixed Assets </t>
    </r>
    <r>
      <rPr>
        <vertAlign val="superscript"/>
        <sz val="10"/>
        <rFont val="Arial"/>
        <family val="2"/>
      </rPr>
      <t>1</t>
    </r>
  </si>
  <si>
    <t>Assets with over concentration limits</t>
  </si>
  <si>
    <t>Capital Adequacy Assessment (Amounts in KES Millions)</t>
  </si>
  <si>
    <t>RISK BASED CAPITAL - COMPONENTS</t>
  </si>
  <si>
    <t>REQUIRED CAPITAL (RISK BASED CAPITAL)</t>
  </si>
  <si>
    <t>Minimum Capital of KES 600m</t>
  </si>
  <si>
    <t>20% of Net Earned Premium in the Previous Year</t>
  </si>
  <si>
    <t>J= MAX (G, H, I)</t>
  </si>
  <si>
    <t>SOLVENCY RATIO</t>
  </si>
  <si>
    <t>20% of Net Earned Premium in 2023</t>
  </si>
  <si>
    <t>Risk-Based Capital Composition (Amounts in KES Millions)</t>
  </si>
  <si>
    <t>Risk-Based Capital Components (in KES millions)</t>
  </si>
  <si>
    <t>Risk Category</t>
  </si>
  <si>
    <t>% Composition</t>
  </si>
  <si>
    <t>Investment in Subsidiaries, Associates &amp; Joint Ventures</t>
  </si>
  <si>
    <t>Premium Receivables</t>
  </si>
  <si>
    <t xml:space="preserve">Other debt obligations </t>
  </si>
  <si>
    <t>Operational Risk</t>
  </si>
  <si>
    <t>Premium and Claims Reserves</t>
  </si>
  <si>
    <t>Catastrophe Risk Charge under Claim Reserves</t>
  </si>
  <si>
    <t>Equity Investments</t>
  </si>
  <si>
    <t>Pioneer General Insurance Limited
Investment Performance (2019 - 2023)</t>
  </si>
  <si>
    <t>Pioneer General Insurance Limited
Market Share &amp; Product Mix 2019 - 2023</t>
  </si>
  <si>
    <t>`</t>
  </si>
  <si>
    <t>Capital contribution reserve</t>
  </si>
  <si>
    <t>Available for sale asset</t>
  </si>
  <si>
    <t>Unquoted Equities</t>
  </si>
  <si>
    <t>Investment in Uquoted Equities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</si>
</sst>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0">
    <numFmt numFmtId="5" formatCode="&quot;£&quot;#,##0;\-&quot;£&quot;#,##0"/>
    <numFmt numFmtId="6" formatCode="&quot;£&quot;#,##0;[Red]\-&quot;£&quot;#,##0"/>
    <numFmt numFmtId="7" formatCode="&quot;£&quot;#,##0.00;\-&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Ksh&quot;#,##0;[Red]\-&quot;Ksh&quot;#,##0"/>
    <numFmt numFmtId="165" formatCode="_(* #,##0_);_(* \(#,##0\);_(* &quot;-&quot;_);_(@_)"/>
    <numFmt numFmtId="166" formatCode="_(* #,##0.00_);_(* \(#,##0.00\);_(* &quot;-&quot;??_);_(@_)"/>
    <numFmt numFmtId="167" formatCode="_(* #,##0_);_(* \(#,##0\);_(* &quot;-&quot;??_);_(@_)"/>
    <numFmt numFmtId="168" formatCode="_-* #,##0_-;\-* #,##0_-;_-* &quot;-&quot;??_-;_-@_-"/>
    <numFmt numFmtId="169" formatCode="0.0%"/>
    <numFmt numFmtId="170" formatCode="#,##0;[Red]\(#,##0\)"/>
    <numFmt numFmtId="171" formatCode="0%_);[Red]\(0%\)"/>
    <numFmt numFmtId="172" formatCode="#,###,###"/>
    <numFmt numFmtId="173" formatCode="[$-F800]dddd\,\ mmmm\ dd\,\ yyyy"/>
    <numFmt numFmtId="174" formatCode="_-* #,##0.00_-;\-* #,##0.00_-;_-* \-??_-;_-@_-"/>
    <numFmt numFmtId="175" formatCode="\-"/>
    <numFmt numFmtId="176" formatCode="_(* #,##0.00_);_(* \(#,##0.00\);_(* &quot;-&quot;_);_(@_)"/>
    <numFmt numFmtId="177" formatCode="0.0%_);[Red]\(0.0%\)"/>
    <numFmt numFmtId="178" formatCode="_(* #,##0.0_);_(* \(#,##0.0\);_(* &quot;-&quot;??_);_(@_)"/>
    <numFmt numFmtId="179" formatCode="&quot;$&quot;#,##0_);\(&quot;$&quot;#,##0\)"/>
    <numFmt numFmtId="180" formatCode="&quot;$&quot;#,##0_);[Red]\(&quot;$&quot;#,##0\)"/>
    <numFmt numFmtId="181" formatCode="&quot;$&quot;#,##0.00_);[Red]\(&quot;$&quot;#,##0.00\)"/>
    <numFmt numFmtId="182" formatCode="_(&quot;$&quot;* #,##0_);_(&quot;$&quot;* \(#,##0\);_(&quot;$&quot;* &quot;-&quot;_);_(@_)"/>
    <numFmt numFmtId="183" formatCode="_(&quot;$&quot;* #,##0.00_);_(&quot;$&quot;* \(#,##0.00\);_(&quot;$&quot;* &quot;-&quot;??_);_(@_)"/>
    <numFmt numFmtId="184" formatCode="0_)"/>
    <numFmt numFmtId="185" formatCode="0.00_)"/>
    <numFmt numFmtId="186" formatCode="dd\-mmm\-yy_)"/>
    <numFmt numFmtId="187" formatCode="_ * #,##0.00_ ;_ * \-#,##0.00_ ;_ * &quot;-&quot;??_ ;_ @_ "/>
    <numFmt numFmtId="188" formatCode="0.0"/>
    <numFmt numFmtId="189" formatCode="_ * #,##0_ ;_ * \-#,##0_ ;_ * &quot;-&quot;??_ ;_ @_ "/>
    <numFmt numFmtId="190" formatCode="_-* #,##0.0_-;\-* #,##0.0_-;_-* &quot;-&quot;??_-;_-@_-"/>
    <numFmt numFmtId="191" formatCode="#,##0.0"/>
    <numFmt numFmtId="192" formatCode="[Blue]#,##0_);[Blue]\(#,##0\)"/>
    <numFmt numFmtId="193" formatCode="\(#,##0\)\ "/>
    <numFmt numFmtId="194" formatCode="[Blue]0.0%;[Blue]\(0.0%\)"/>
    <numFmt numFmtId="195" formatCode="0.0%;\(0.0%\)"/>
    <numFmt numFmtId="196" formatCode="[Red]0.0%;[Red]\(0.0%\)"/>
    <numFmt numFmtId="197" formatCode="#,##0_);[Blue]\(#,##0\)"/>
    <numFmt numFmtId="198" formatCode="0.000_)"/>
    <numFmt numFmtId="199" formatCode="_-* #,##0_-;\-* #,##0_-;_-* \-_-;_-@_-"/>
    <numFmt numFmtId="200" formatCode="_-* #,##0.00\ _F_-;\-* #,##0.00\ _F_-;_-* &quot;-&quot;??\ _F_-;_-@_-"/>
    <numFmt numFmtId="201" formatCode="_ * #,##0.00_ ;_ * \-#,##0.00_ ;_ * \-??_ ;_ @_ "/>
    <numFmt numFmtId="202" formatCode="_-* #,##0_-;\-* #,##0_-;_-* \-??_-;_-@_-"/>
    <numFmt numFmtId="203" formatCode="000;\-00"/>
    <numFmt numFmtId="204" formatCode="_ * #,##0.0_ ;_ * \-#,##0.0_ ;_ * &quot;-&quot;??_ ;_ @_ "/>
    <numFmt numFmtId="205" formatCode="_(&quot;$&quot;\ * #,##0_);_(&quot;$&quot;\ * \(#,##0\);_(&quot;$&quot;\ * &quot;-&quot;_);_(@_)"/>
    <numFmt numFmtId="206" formatCode="&quot;$&quot;#,##0\ ;\(&quot;$&quot;#,##0\)"/>
    <numFmt numFmtId="207" formatCode="&quot;£&quot;#,##0\ ;\(&quot;£&quot;#,##0\)"/>
    <numFmt numFmtId="208" formatCode="[Blue]#,##0;[Blue]\(#,##0\)"/>
    <numFmt numFmtId="209" formatCode="#,##0;\(#,##0\)"/>
    <numFmt numFmtId="210" formatCode="_(* #,##0.00_);_(* \(#,##0.00\);_(* \-??_);_(@_)"/>
    <numFmt numFmtId="211" formatCode="_ * #,##0_ ;_ * \-#,##0_ ;_ * &quot;-&quot;_ ;_ @_ "/>
    <numFmt numFmtId="212" formatCode="_ &quot;S/&quot;* #,##0_ ;_ &quot;S/&quot;* \-#,##0_ ;_ &quot;S/&quot;* &quot;-&quot;_ ;_ @_ "/>
    <numFmt numFmtId="213" formatCode="_ &quot;S/&quot;* #,##0.00_ ;_ &quot;S/&quot;* \-#,##0.00_ ;_ &quot;S/&quot;* &quot;-&quot;??_ ;_ @_ "/>
    <numFmt numFmtId="214" formatCode="#,##0.0_);[Red]\(#,##0.0\)"/>
    <numFmt numFmtId="215" formatCode="_(* #,##0_);_(* \(#,##0\);_(* \-??_);_(@_)"/>
    <numFmt numFmtId="216" formatCode="&quot;R&quot;\ #,##0.00_);\(&quot;R&quot;\ #,##0.00\)"/>
    <numFmt numFmtId="217" formatCode="0%;\(0%\)"/>
    <numFmt numFmtId="218" formatCode="0%_);\(0%\);&quot;n/a&quot;"/>
    <numFmt numFmtId="219" formatCode="#,##0_);\(#,##0_)"/>
    <numFmt numFmtId="220" formatCode="mm/dd/yy_)"/>
    <numFmt numFmtId="221" formatCode="[$-809]mmm\ yyyy;@"/>
    <numFmt numFmtId="222" formatCode="#,##0.0;[Red]\-#,##0.0"/>
    <numFmt numFmtId="223" formatCode="_-&quot;$&quot;* #,##0.00_-;\-&quot;$&quot;* #,##0.00_-;_-&quot;$&quot;* &quot;-&quot;??_-;_-@_-"/>
    <numFmt numFmtId="224" formatCode="_-* #,##0.00\ _E_s_c_._-;\-* #,##0.00\ _E_s_c_._-;_-* &quot;-&quot;??\ _E_s_c_._-;_-@_-"/>
    <numFmt numFmtId="225" formatCode="0.0_)\%;\(0.0\)\%;0.0_)\%;@_)_%"/>
    <numFmt numFmtId="226" formatCode="#,##0.0_)_%;\(#,##0.0\)_%;0.0_)_%;@_)_%"/>
    <numFmt numFmtId="227" formatCode="#,##0.0_);\(#,##0.0\);#,##0.0_);@_)"/>
    <numFmt numFmtId="228" formatCode="&quot;£&quot;_(#,##0.00_);&quot;£&quot;\(#,##0.00\);&quot;£&quot;_(0.00_);@_)"/>
    <numFmt numFmtId="229" formatCode="#,##0.00_);\(#,##0.00\);0.00_);@_)"/>
    <numFmt numFmtId="230" formatCode="#,##0_ ;[Red]\-#,##0\ "/>
    <numFmt numFmtId="231" formatCode="\€_(#,##0.00_);\€\(#,##0.00\);\€_(0.00_);@_)"/>
    <numFmt numFmtId="232" formatCode="&quot;€&quot;_(#,##0.00_);&quot;€&quot;\(#,##0.00\);&quot;€&quot;_(0.00_);@_)"/>
    <numFmt numFmtId="233" formatCode="#,##0_)\x;\(#,##0\)\x;0_)\x;@_)_x"/>
    <numFmt numFmtId="234" formatCode="#,##0_)_x;\(#,##0\)_x;0_)_x;@_)_x"/>
    <numFmt numFmtId="235" formatCode="#,##0.0_);\(#,##0.0\);&quot;-&quot;_)"/>
    <numFmt numFmtId="236" formatCode="[&gt;1]&quot;10Q: &quot;0&quot; qtrs&quot;;&quot;10Q: &quot;0&quot; qtr&quot;"/>
    <numFmt numFmtId="237" formatCode="#,##0&quot; F&quot;_);[Red]\(#,##0&quot; F&quot;\)"/>
    <numFmt numFmtId="238" formatCode="#,##0.0_);\(#,##0.0\)"/>
    <numFmt numFmtId="239" formatCode="&quot; &quot;#,##0.00&quot; &quot;;&quot;-&quot;#,##0.00&quot; &quot;;&quot; -&quot;00&quot; &quot;;&quot; &quot;@&quot; &quot;"/>
    <numFmt numFmtId="240" formatCode="0.00000"/>
    <numFmt numFmtId="241" formatCode="hh:mm\ AM/PM_)"/>
    <numFmt numFmtId="242" formatCode="_-&quot;khs&quot;* #,##0.00_-;\-&quot;khs&quot;* #,##0.00_-;_-&quot;khs&quot;* &quot;-&quot;??_-;_-@_-"/>
    <numFmt numFmtId="243" formatCode="&quot;&quot;0.000&quot; Kgs&quot;"/>
    <numFmt numFmtId="244" formatCode="&quot;$&quot;#,##0.00_);[Red]\(&quot;$&quot;#,##0.00\);&quot;--  &quot;;_(@_)"/>
    <numFmt numFmtId="245" formatCode="_(&quot;$ &quot;* #,##0_);_(&quot;$ &quot;* \(#,##0\);_(&quot;$ &quot;* \-_);_(@_)"/>
    <numFmt numFmtId="246" formatCode="_(&quot;Z$&quot;\ * #,##0_);_(&quot;Z$&quot;\ * \(#,##0\);_(&quot;Z$&quot;\ * &quot;-&quot;_);_(@_)"/>
    <numFmt numFmtId="247" formatCode="_ &quot;R&quot;\ * #,##0.00_ ;_ &quot;R&quot;\ * \-#,##0.00_ ;_ &quot;R&quot;\ * &quot;-&quot;??_ ;_ @_ "/>
    <numFmt numFmtId="248" formatCode="mmm\-dd\-yy"/>
    <numFmt numFmtId="249" formatCode="mmm\-dd\-yyyy"/>
    <numFmt numFmtId="250" formatCode="mmm\-d\-yyyy"/>
    <numFmt numFmtId="251" formatCode="mmm\-yyyy"/>
    <numFmt numFmtId="252" formatCode="_([$€-2]* #,##0.00_);_([$€-2]* \(#,##0.00\);_([$€-2]* &quot;-&quot;??_)"/>
    <numFmt numFmtId="253" formatCode="#"/>
    <numFmt numFmtId="254" formatCode="_-* #,##0_-;_-* #,##0\-;_-* &quot;-&quot;_-;_-@_-"/>
    <numFmt numFmtId="255" formatCode="_-* #,##0.00_-;_-* #,##0.00\-;_-* &quot;-&quot;??_-;_-@_-"/>
    <numFmt numFmtId="256" formatCode="_-* #,##0.00\ &quot;F&quot;_-;\-* #,##0.00\ &quot;F&quot;_-;_-* &quot;-&quot;??\ &quot;F&quot;_-;_-@_-"/>
    <numFmt numFmtId="257" formatCode="d/m/yy"/>
    <numFmt numFmtId="258" formatCode="_-* #,##0\ _F_-;\-* #,##0\ _F_-;_-* &quot;-&quot;\ _F_-;_-@_-"/>
    <numFmt numFmtId="259" formatCode="#,##0.0_);[Red]\(#,##0.0\);&quot;--  &quot;"/>
    <numFmt numFmtId="260" formatCode="#,##0.000_);[Red]\(#,##0.000\)"/>
    <numFmt numFmtId="261" formatCode="[$-809]d&quot; &quot;mmmm&quot; &quot;yyyy;@"/>
    <numFmt numFmtId="262" formatCode="[$-409]d\-mmm\-yy;@"/>
    <numFmt numFmtId="263" formatCode="0%_);\(0%\)"/>
    <numFmt numFmtId="264" formatCode="#,##0_);\(#,##0\);\-_)"/>
    <numFmt numFmtId="265" formatCode="#,##0;\(#,##0\);\-_)"/>
    <numFmt numFmtId="266" formatCode="#,##0.00000;[Red]#,##0.00000"/>
  </numFmts>
  <fonts count="349">
    <font>
      <sz val="11"/>
      <color theme="1"/>
      <name val="Calibri"/>
      <family val="2"/>
      <scheme val="minor"/>
    </font>
    <font>
      <sz val="11"/>
      <color theme="1"/>
      <name val="Calibri"/>
      <family val="2"/>
      <scheme val="minor"/>
    </font>
    <font>
      <sz val="9"/>
      <color theme="1"/>
      <name val="Lato"/>
      <family val="2"/>
    </font>
    <font>
      <sz val="8"/>
      <color theme="1"/>
      <name val="Lato"/>
      <family val="2"/>
    </font>
    <font>
      <b/>
      <sz val="9"/>
      <color theme="1"/>
      <name val="Lato"/>
      <family val="2"/>
    </font>
    <font>
      <b/>
      <sz val="9"/>
      <color theme="0"/>
      <name val="Lato"/>
      <family val="2"/>
    </font>
    <font>
      <sz val="10"/>
      <color theme="1"/>
      <name val="Calibri"/>
      <family val="2"/>
      <scheme val="minor"/>
    </font>
    <font>
      <b/>
      <sz val="9"/>
      <color rgb="FFC00000"/>
      <name val="Lato"/>
      <family val="2"/>
    </font>
    <font>
      <sz val="8"/>
      <name val="Calibri"/>
      <family val="2"/>
      <scheme val="minor"/>
    </font>
    <font>
      <sz val="10"/>
      <name val="Arial"/>
      <family val="2"/>
    </font>
    <font>
      <b/>
      <sz val="11"/>
      <color theme="1"/>
      <name val="Calibri"/>
      <family val="2"/>
      <scheme val="minor"/>
    </font>
    <font>
      <b/>
      <sz val="16"/>
      <color theme="0"/>
      <name val="Calibri Light"/>
      <family val="1"/>
      <scheme val="major"/>
    </font>
    <font>
      <b/>
      <sz val="14"/>
      <color theme="0"/>
      <name val="Calibri Light"/>
      <family val="1"/>
      <scheme val="major"/>
    </font>
    <font>
      <b/>
      <sz val="12"/>
      <color theme="0"/>
      <name val="Calibri Light"/>
      <family val="1"/>
      <scheme val="major"/>
    </font>
    <font>
      <b/>
      <sz val="10"/>
      <color theme="0"/>
      <name val="Calibri Light"/>
      <family val="1"/>
      <scheme val="major"/>
    </font>
    <font>
      <b/>
      <sz val="9"/>
      <color rgb="FF0070C0"/>
      <name val="Lato"/>
      <family val="2"/>
    </font>
    <font>
      <sz val="14"/>
      <color rgb="FFED1C24"/>
      <name val="Lato Black"/>
      <family val="2"/>
    </font>
    <font>
      <b/>
      <sz val="12"/>
      <color theme="1"/>
      <name val="Calibri Light"/>
      <family val="1"/>
      <scheme val="major"/>
    </font>
    <font>
      <sz val="11"/>
      <color rgb="FF0070C0"/>
      <name val="Calibri"/>
      <family val="2"/>
      <scheme val="minor"/>
    </font>
    <font>
      <b/>
      <sz val="12"/>
      <color rgb="FF0070C0"/>
      <name val="Calibri"/>
      <family val="2"/>
      <scheme val="minor"/>
    </font>
    <font>
      <sz val="11"/>
      <color rgb="FF000000"/>
      <name val="Calibri"/>
      <family val="2"/>
      <charset val="1"/>
    </font>
    <font>
      <sz val="10"/>
      <name val="MS Sans Serif"/>
      <family val="2"/>
    </font>
    <font>
      <b/>
      <sz val="9"/>
      <color indexed="81"/>
      <name val="Tahoma"/>
      <family val="2"/>
    </font>
    <font>
      <sz val="9"/>
      <color indexed="81"/>
      <name val="Tahoma"/>
      <family val="2"/>
    </font>
    <font>
      <b/>
      <sz val="14"/>
      <color rgb="FF2F5BA6"/>
      <name val="Mulish"/>
    </font>
    <font>
      <sz val="9"/>
      <color theme="1"/>
      <name val="Mulish"/>
    </font>
    <font>
      <b/>
      <sz val="9"/>
      <name val="Mulish"/>
    </font>
    <font>
      <b/>
      <sz val="9"/>
      <color rgb="FFFF0000"/>
      <name val="Mulish"/>
    </font>
    <font>
      <sz val="9"/>
      <name val="Mulish"/>
    </font>
    <font>
      <sz val="9"/>
      <color rgb="FFFF0000"/>
      <name val="Mulish"/>
    </font>
    <font>
      <b/>
      <sz val="9"/>
      <color theme="0"/>
      <name val="Mulish"/>
    </font>
    <font>
      <b/>
      <sz val="9"/>
      <color theme="1"/>
      <name val="Mulish"/>
    </font>
    <font>
      <b/>
      <sz val="9"/>
      <color theme="3" tint="-0.499984740745262"/>
      <name val="Mulish"/>
    </font>
    <font>
      <b/>
      <sz val="9"/>
      <color rgb="FF2F5BA6"/>
      <name val="Mulish"/>
    </font>
    <font>
      <b/>
      <sz val="9"/>
      <color rgb="FFC00000"/>
      <name val="Mulish"/>
    </font>
    <font>
      <sz val="9"/>
      <color rgb="FFC00000"/>
      <name val="Mulish"/>
    </font>
    <font>
      <b/>
      <sz val="9"/>
      <color theme="4" tint="-0.499984740745262"/>
      <name val="Mulish"/>
    </font>
    <font>
      <sz val="9"/>
      <color theme="0" tint="-0.249977111117893"/>
      <name val="Mulish"/>
    </font>
    <font>
      <b/>
      <sz val="14"/>
      <color rgb="FFFF0000"/>
      <name val="Mulish"/>
    </font>
    <font>
      <b/>
      <sz val="8"/>
      <color theme="0"/>
      <name val="Mulish"/>
    </font>
    <font>
      <b/>
      <sz val="9"/>
      <color rgb="FF203764"/>
      <name val="Mulish"/>
    </font>
    <font>
      <b/>
      <sz val="8"/>
      <name val="Mulish"/>
    </font>
    <font>
      <sz val="9"/>
      <color rgb="FF2F5BA6"/>
      <name val="Mulish"/>
    </font>
    <font>
      <sz val="9"/>
      <color rgb="FFCE153F"/>
      <name val="Mulish"/>
    </font>
    <font>
      <sz val="8"/>
      <name val="Mulish"/>
    </font>
    <font>
      <sz val="8"/>
      <color rgb="FFC00000"/>
      <name val="Mulish"/>
    </font>
    <font>
      <sz val="8"/>
      <color theme="1"/>
      <name val="Mulish"/>
    </font>
    <font>
      <sz val="9"/>
      <color rgb="FF000000"/>
      <name val="Mulish"/>
    </font>
    <font>
      <i/>
      <sz val="8"/>
      <color rgb="FFCE153F"/>
      <name val="Mulish"/>
    </font>
    <font>
      <b/>
      <sz val="8"/>
      <color theme="1"/>
      <name val="Mulish"/>
    </font>
    <font>
      <b/>
      <sz val="9"/>
      <color rgb="FF000000"/>
      <name val="Mulish"/>
    </font>
    <font>
      <i/>
      <sz val="9"/>
      <color theme="8" tint="-0.249977111117893"/>
      <name val="Mulish"/>
    </font>
    <font>
      <sz val="9"/>
      <color theme="0"/>
      <name val="Mulish"/>
    </font>
    <font>
      <b/>
      <i/>
      <sz val="9"/>
      <color theme="0"/>
      <name val="Mulish"/>
    </font>
    <font>
      <b/>
      <i/>
      <sz val="9"/>
      <color rgb="FF0070C0"/>
      <name val="Mulish"/>
    </font>
    <font>
      <b/>
      <sz val="9"/>
      <color rgb="FF0070C0"/>
      <name val="Mulish"/>
    </font>
    <font>
      <sz val="12"/>
      <color rgb="FFFF0000"/>
      <name val="Mulish"/>
    </font>
    <font>
      <b/>
      <sz val="9"/>
      <color rgb="FFFFFFFF"/>
      <name val="Mulish"/>
    </font>
    <font>
      <b/>
      <sz val="9"/>
      <color rgb="FF0B7C7C"/>
      <name val="Mulish"/>
    </font>
    <font>
      <i/>
      <sz val="9"/>
      <name val="Mulish"/>
    </font>
    <font>
      <sz val="9"/>
      <color rgb="FFFFFFFF"/>
      <name val="Mulish"/>
    </font>
    <font>
      <b/>
      <sz val="9"/>
      <color rgb="FF4472C4"/>
      <name val="Mulish"/>
    </font>
    <font>
      <b/>
      <sz val="8"/>
      <color rgb="FF2F5BA6"/>
      <name val="Mulish"/>
    </font>
    <font>
      <sz val="8"/>
      <color theme="2" tint="-9.9978637043366805E-2"/>
      <name val="Mulish"/>
    </font>
    <font>
      <b/>
      <i/>
      <sz val="8"/>
      <color rgb="FF2F5BA6"/>
      <name val="Mulish"/>
    </font>
    <font>
      <i/>
      <sz val="8"/>
      <color rgb="FF2F5BA6"/>
      <name val="Mulish"/>
    </font>
    <font>
      <sz val="8"/>
      <color theme="0" tint="-0.34998626667073579"/>
      <name val="Mulish"/>
    </font>
    <font>
      <sz val="8"/>
      <color theme="0"/>
      <name val="Mulish"/>
    </font>
    <font>
      <sz val="8"/>
      <color theme="5" tint="0.39997558519241921"/>
      <name val="Mulish"/>
    </font>
    <font>
      <b/>
      <sz val="8"/>
      <color indexed="8"/>
      <name val="Mulish"/>
    </font>
    <font>
      <sz val="8"/>
      <color indexed="8"/>
      <name val="Mulish"/>
    </font>
    <font>
      <sz val="11"/>
      <color theme="1"/>
      <name val="Mulish"/>
    </font>
    <font>
      <b/>
      <sz val="9"/>
      <color theme="4"/>
      <name val="Mulish"/>
    </font>
    <font>
      <i/>
      <sz val="9"/>
      <color theme="1"/>
      <name val="Mulish"/>
    </font>
    <font>
      <b/>
      <sz val="12"/>
      <color theme="4" tint="-0.499984740745262"/>
      <name val="Mulish"/>
    </font>
    <font>
      <b/>
      <sz val="11"/>
      <color theme="1"/>
      <name val="Mulish"/>
    </font>
    <font>
      <sz val="9"/>
      <color rgb="FFED1C24"/>
      <name val="Mulish"/>
    </font>
    <font>
      <b/>
      <sz val="10"/>
      <name val="Arial"/>
      <family val="2"/>
    </font>
    <font>
      <b/>
      <sz val="10"/>
      <name val="Mulish"/>
    </font>
    <font>
      <sz val="10"/>
      <name val="Mulish"/>
    </font>
    <font>
      <b/>
      <sz val="10"/>
      <name val="MS Sans Serif"/>
    </font>
    <font>
      <b/>
      <sz val="20"/>
      <color rgb="FF0137A6"/>
      <name val="Mulish"/>
    </font>
    <font>
      <b/>
      <sz val="13"/>
      <color rgb="FF0137A6"/>
      <name val="Mulish"/>
    </font>
    <font>
      <b/>
      <sz val="9"/>
      <color rgb="FF0137A6"/>
      <name val="Mulish"/>
    </font>
    <font>
      <sz val="9"/>
      <color rgb="FF0137A6"/>
      <name val="Mulish"/>
    </font>
    <font>
      <sz val="11"/>
      <color rgb="FF0137A6"/>
      <name val="Mulish"/>
    </font>
    <font>
      <sz val="8"/>
      <color rgb="FF0137A6"/>
      <name val="Mulish"/>
    </font>
    <font>
      <b/>
      <sz val="8"/>
      <color rgb="FF0137A6"/>
      <name val="Mulish"/>
    </font>
    <font>
      <b/>
      <sz val="14"/>
      <color rgb="FF0137A6"/>
      <name val="Mulish"/>
    </font>
    <font>
      <i/>
      <sz val="9"/>
      <color rgb="FF0137A6"/>
      <name val="Mulish"/>
    </font>
    <font>
      <b/>
      <i/>
      <sz val="9"/>
      <color rgb="FF0137A6"/>
      <name val="Mulish"/>
    </font>
    <font>
      <b/>
      <sz val="9"/>
      <color rgb="FFFFFFFF"/>
      <name val="Mulish SemiBold"/>
    </font>
    <font>
      <b/>
      <sz val="9"/>
      <color rgb="FF0137A6"/>
      <name val="Mulish SemiBold"/>
    </font>
    <font>
      <sz val="9"/>
      <color rgb="FFFFFFFF"/>
      <name val="Mulish SemiBold"/>
    </font>
    <font>
      <b/>
      <sz val="9"/>
      <color theme="5"/>
      <name val="Mulish"/>
    </font>
    <font>
      <b/>
      <i/>
      <sz val="9"/>
      <color theme="5"/>
      <name val="Mulish"/>
    </font>
    <font>
      <sz val="9"/>
      <color theme="5" tint="-0.249977111117893"/>
      <name val="Mulish"/>
    </font>
    <font>
      <sz val="10"/>
      <color theme="1"/>
      <name val="Times New Roman"/>
      <family val="1"/>
    </font>
    <font>
      <sz val="9.5"/>
      <color theme="1"/>
      <name val="Calibri"/>
      <family val="2"/>
      <scheme val="minor"/>
    </font>
    <font>
      <sz val="9"/>
      <color theme="1"/>
      <name val="Calibri"/>
      <family val="2"/>
      <scheme val="minor"/>
    </font>
    <font>
      <sz val="8.5"/>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8"/>
      <name val="Arial"/>
      <family val="2"/>
    </font>
    <font>
      <b/>
      <sz val="12"/>
      <color indexed="16"/>
      <name val="Times New Roman"/>
      <family val="1"/>
    </font>
    <font>
      <b/>
      <i/>
      <sz val="16"/>
      <name val="Helv"/>
    </font>
    <font>
      <sz val="8"/>
      <name val="Helv"/>
    </font>
    <font>
      <sz val="12"/>
      <name val="SWISS"/>
    </font>
    <font>
      <sz val="11"/>
      <color rgb="FF000000"/>
      <name val="Calibri"/>
      <family val="2"/>
    </font>
    <font>
      <sz val="12"/>
      <color theme="1"/>
      <name val="Tahoma"/>
      <family val="2"/>
    </font>
    <font>
      <b/>
      <sz val="12"/>
      <name val="Times New Roman"/>
      <family val="1"/>
    </font>
    <font>
      <sz val="12"/>
      <name val="Times New Roman"/>
      <family val="1"/>
    </font>
    <font>
      <u/>
      <sz val="11"/>
      <color theme="10"/>
      <name val="Calibri"/>
      <family val="2"/>
    </font>
    <font>
      <sz val="11"/>
      <color rgb="FF000000"/>
      <name val="Calibri"/>
      <family val="2"/>
      <scheme val="minor"/>
    </font>
    <font>
      <sz val="10"/>
      <name val="Helv"/>
    </font>
    <font>
      <sz val="11"/>
      <color indexed="8"/>
      <name val="Calibri"/>
      <family val="2"/>
    </font>
    <font>
      <sz val="8"/>
      <color theme="1"/>
      <name val="Gill Sans MT"/>
      <family val="2"/>
    </font>
    <font>
      <sz val="11"/>
      <color indexed="9"/>
      <name val="Calibri"/>
      <family val="2"/>
    </font>
    <font>
      <sz val="8"/>
      <color theme="0"/>
      <name val="Gill Sans MT"/>
      <family val="2"/>
    </font>
    <font>
      <sz val="12"/>
      <color theme="0"/>
      <name val="Calibri"/>
      <family val="2"/>
      <scheme val="minor"/>
    </font>
    <font>
      <sz val="11"/>
      <color indexed="20"/>
      <name val="Calibri"/>
      <family val="2"/>
    </font>
    <font>
      <sz val="8"/>
      <color rgb="FF9C0006"/>
      <name val="Gill Sans MT"/>
      <family val="2"/>
    </font>
    <font>
      <b/>
      <sz val="10"/>
      <name val="MS Sans Serif"/>
      <family val="2"/>
    </font>
    <font>
      <b/>
      <sz val="11"/>
      <color indexed="52"/>
      <name val="Calibri"/>
      <family val="2"/>
    </font>
    <font>
      <b/>
      <sz val="8"/>
      <color rgb="FFFA7D00"/>
      <name val="Gill Sans MT"/>
      <family val="2"/>
    </font>
    <font>
      <sz val="12"/>
      <color indexed="8"/>
      <name val="Arial"/>
      <family val="2"/>
    </font>
    <font>
      <b/>
      <sz val="11"/>
      <color indexed="9"/>
      <name val="Calibri"/>
      <family val="2"/>
    </font>
    <font>
      <b/>
      <sz val="8"/>
      <color theme="0"/>
      <name val="Gill Sans MT"/>
      <family val="2"/>
    </font>
    <font>
      <sz val="11"/>
      <name val="Tms Rmn"/>
    </font>
    <font>
      <sz val="12"/>
      <color indexed="8"/>
      <name val="Calibri"/>
      <family val="2"/>
    </font>
    <font>
      <sz val="9"/>
      <color theme="1"/>
      <name val="Gill Sans MT"/>
      <family val="2"/>
    </font>
    <font>
      <sz val="11"/>
      <name val="Palatino Linotype"/>
      <family val="1"/>
    </font>
    <font>
      <sz val="10"/>
      <color theme="1"/>
      <name val="Gill Sans MT"/>
      <family val="2"/>
    </font>
    <font>
      <sz val="10"/>
      <color indexed="0"/>
      <name val="MS Sans Serif"/>
      <family val="2"/>
    </font>
    <font>
      <sz val="10"/>
      <name val="BERNHARD"/>
      <family val="2"/>
    </font>
    <font>
      <sz val="10"/>
      <name val="Helv"/>
      <family val="2"/>
    </font>
    <font>
      <sz val="10"/>
      <color indexed="24"/>
      <name val="Arial"/>
      <family val="2"/>
    </font>
    <font>
      <b/>
      <sz val="10"/>
      <name val="Times New Roman"/>
      <family val="1"/>
    </font>
    <font>
      <sz val="12"/>
      <name val="Helv"/>
    </font>
    <font>
      <sz val="10"/>
      <color indexed="8"/>
      <name val="Arial"/>
      <family val="2"/>
    </font>
    <font>
      <sz val="11"/>
      <name val="Times New Roman"/>
      <family val="1"/>
    </font>
    <font>
      <sz val="1"/>
      <color indexed="8"/>
      <name val="Courier"/>
      <family val="3"/>
    </font>
    <font>
      <b/>
      <sz val="1"/>
      <color indexed="8"/>
      <name val="Courier"/>
      <family val="3"/>
    </font>
    <font>
      <i/>
      <sz val="11"/>
      <color indexed="23"/>
      <name val="Calibri"/>
      <family val="2"/>
    </font>
    <font>
      <i/>
      <sz val="8"/>
      <color rgb="FF7F7F7F"/>
      <name val="Gill Sans MT"/>
      <family val="2"/>
    </font>
    <font>
      <sz val="11"/>
      <color indexed="17"/>
      <name val="Calibri"/>
      <family val="2"/>
    </font>
    <font>
      <sz val="8"/>
      <color rgb="FF006100"/>
      <name val="Gill Sans MT"/>
      <family val="2"/>
    </font>
    <font>
      <b/>
      <sz val="12"/>
      <name val="Arial"/>
      <family val="2"/>
    </font>
    <font>
      <b/>
      <sz val="15"/>
      <color indexed="56"/>
      <name val="Calibri"/>
      <family val="2"/>
    </font>
    <font>
      <b/>
      <sz val="15"/>
      <color theme="3"/>
      <name val="Gill Sans MT"/>
      <family val="2"/>
    </font>
    <font>
      <b/>
      <sz val="18"/>
      <color indexed="24"/>
      <name val="Arial"/>
      <family val="2"/>
    </font>
    <font>
      <b/>
      <sz val="13"/>
      <color indexed="56"/>
      <name val="Calibri"/>
      <family val="2"/>
    </font>
    <font>
      <b/>
      <sz val="13"/>
      <color theme="3"/>
      <name val="Gill Sans MT"/>
      <family val="2"/>
    </font>
    <font>
      <b/>
      <sz val="12"/>
      <color indexed="24"/>
      <name val="Arial"/>
      <family val="2"/>
    </font>
    <font>
      <b/>
      <sz val="11"/>
      <color indexed="56"/>
      <name val="Calibri"/>
      <family val="2"/>
    </font>
    <font>
      <b/>
      <sz val="11"/>
      <color theme="3"/>
      <name val="Gill Sans MT"/>
      <family val="2"/>
    </font>
    <font>
      <u/>
      <sz val="10"/>
      <color indexed="12"/>
      <name val="Arial"/>
      <family val="2"/>
    </font>
    <font>
      <u/>
      <sz val="12"/>
      <color indexed="12"/>
      <name val="Times New Roman"/>
      <family val="1"/>
    </font>
    <font>
      <u/>
      <sz val="10"/>
      <color theme="10"/>
      <name val="Arial"/>
      <family val="2"/>
    </font>
    <font>
      <u/>
      <sz val="10.3"/>
      <color theme="10"/>
      <name val="Times New Roman"/>
      <family val="1"/>
    </font>
    <font>
      <sz val="12"/>
      <color rgb="FF3F3F76"/>
      <name val="Calibri"/>
      <family val="2"/>
      <scheme val="minor"/>
    </font>
    <font>
      <sz val="11"/>
      <color indexed="62"/>
      <name val="Calibri"/>
      <family val="2"/>
    </font>
    <font>
      <sz val="8"/>
      <color rgb="FF3F3F76"/>
      <name val="Gill Sans MT"/>
      <family val="2"/>
    </font>
    <font>
      <b/>
      <sz val="12"/>
      <name val="Helv"/>
    </font>
    <font>
      <sz val="11"/>
      <color indexed="52"/>
      <name val="Calibri"/>
      <family val="2"/>
    </font>
    <font>
      <sz val="8"/>
      <color rgb="FFFA7D00"/>
      <name val="Gill Sans MT"/>
      <family val="2"/>
    </font>
    <font>
      <b/>
      <sz val="13"/>
      <name val="Arial"/>
      <family val="2"/>
    </font>
    <font>
      <sz val="12"/>
      <color rgb="FF9C6500"/>
      <name val="Calibri"/>
      <family val="2"/>
      <scheme val="minor"/>
    </font>
    <font>
      <sz val="11"/>
      <color indexed="60"/>
      <name val="Calibri"/>
      <family val="2"/>
    </font>
    <font>
      <sz val="8"/>
      <color rgb="FF9C6500"/>
      <name val="Gill Sans MT"/>
      <family val="2"/>
    </font>
    <font>
      <sz val="7"/>
      <name val="Small Fonts"/>
      <family val="2"/>
    </font>
    <font>
      <sz val="10"/>
      <name val="Courier"/>
      <family val="3"/>
    </font>
    <font>
      <sz val="12"/>
      <name val="Courier"/>
      <family val="3"/>
    </font>
    <font>
      <sz val="12"/>
      <color theme="1"/>
      <name val="Calibri"/>
      <family val="1"/>
      <scheme val="minor"/>
    </font>
    <font>
      <sz val="10"/>
      <color theme="1"/>
      <name val="Arial"/>
      <family val="2"/>
    </font>
    <font>
      <sz val="10"/>
      <color indexed="8"/>
      <name val="匠牥晩††††††††††"/>
    </font>
    <font>
      <sz val="8"/>
      <color theme="1"/>
      <name val="Verdana"/>
      <family val="2"/>
    </font>
    <font>
      <b/>
      <sz val="11"/>
      <color indexed="63"/>
      <name val="Calibri"/>
      <family val="2"/>
    </font>
    <font>
      <b/>
      <sz val="8"/>
      <color rgb="FF3F3F3F"/>
      <name val="Gill Sans MT"/>
      <family val="2"/>
    </font>
    <font>
      <b/>
      <sz val="12"/>
      <name val="TimesNewRomanPS"/>
    </font>
    <font>
      <sz val="8"/>
      <color rgb="FF000000"/>
      <name val="Arial"/>
      <family val="2"/>
    </font>
    <font>
      <b/>
      <sz val="9"/>
      <color rgb="FF000000"/>
      <name val="Arial"/>
      <family val="2"/>
    </font>
    <font>
      <b/>
      <sz val="8"/>
      <color rgb="FF000000"/>
      <name val="Arial"/>
      <family val="2"/>
    </font>
    <font>
      <sz val="8"/>
      <name val="Helv"/>
      <family val="2"/>
    </font>
    <font>
      <sz val="10"/>
      <name val="Helv"/>
      <charset val="204"/>
    </font>
    <font>
      <sz val="10"/>
      <color rgb="FF000000"/>
      <name val="Arial"/>
      <family val="2"/>
    </font>
    <font>
      <b/>
      <i/>
      <sz val="12"/>
      <color rgb="FF0000FF"/>
      <name val="Arial"/>
      <family val="2"/>
    </font>
    <font>
      <b/>
      <sz val="12"/>
      <color rgb="FF000000"/>
      <name val="Times New Roman"/>
      <family val="1"/>
    </font>
    <font>
      <b/>
      <i/>
      <sz val="11"/>
      <color rgb="FF0000FF"/>
      <name val="Arial"/>
      <family val="2"/>
    </font>
    <font>
      <b/>
      <sz val="10"/>
      <color rgb="FF000000"/>
      <name val="Arial"/>
      <family val="2"/>
    </font>
    <font>
      <b/>
      <i/>
      <sz val="10"/>
      <color rgb="FF000000"/>
      <name val="Arial"/>
      <family val="2"/>
    </font>
    <font>
      <sz val="12"/>
      <name val="Arial MT"/>
    </font>
    <font>
      <sz val="24"/>
      <color indexed="13"/>
      <name val="Helv"/>
    </font>
    <font>
      <sz val="12"/>
      <color indexed="13"/>
      <name val="Helv"/>
    </font>
    <font>
      <b/>
      <sz val="18"/>
      <color indexed="56"/>
      <name val="Cambria"/>
      <family val="2"/>
    </font>
    <font>
      <b/>
      <sz val="11"/>
      <color indexed="8"/>
      <name val="Calibri"/>
      <family val="2"/>
    </font>
    <font>
      <b/>
      <sz val="8"/>
      <color theme="1"/>
      <name val="Gill Sans MT"/>
      <family val="2"/>
    </font>
    <font>
      <b/>
      <sz val="14"/>
      <name val="Helv"/>
    </font>
    <font>
      <sz val="10"/>
      <name val="TimesNewRomanPS"/>
    </font>
    <font>
      <sz val="10"/>
      <name val="TimesNewRomanPS"/>
      <family val="1"/>
    </font>
    <font>
      <sz val="11"/>
      <color indexed="10"/>
      <name val="Calibri"/>
      <family val="2"/>
    </font>
    <font>
      <sz val="8"/>
      <color rgb="FFFF0000"/>
      <name val="Gill Sans MT"/>
      <family val="2"/>
    </font>
    <font>
      <b/>
      <sz val="18"/>
      <color theme="3"/>
      <name val="Calibri Light"/>
      <family val="2"/>
      <scheme val="major"/>
    </font>
    <font>
      <sz val="11"/>
      <color rgb="FF9C6500"/>
      <name val="Calibri"/>
      <family val="2"/>
      <scheme val="minor"/>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0"/>
      <color indexed="8"/>
      <name val="Arial"/>
      <family val="2"/>
    </font>
    <font>
      <sz val="11"/>
      <color rgb="FF000000"/>
      <name val="Times New Roman"/>
      <family val="1"/>
    </font>
    <font>
      <b/>
      <sz val="11"/>
      <color rgb="FF000000"/>
      <name val="Times New Roman"/>
      <family val="1"/>
    </font>
    <font>
      <b/>
      <sz val="8"/>
      <color indexed="8"/>
      <name val="Arial"/>
      <family val="2"/>
    </font>
    <font>
      <sz val="8"/>
      <color indexed="8"/>
      <name val="Arial"/>
      <family val="2"/>
    </font>
    <font>
      <i/>
      <sz val="11"/>
      <color rgb="FF000000"/>
      <name val="Times New Roman"/>
      <family val="1"/>
    </font>
    <font>
      <b/>
      <i/>
      <sz val="11"/>
      <color rgb="FF000000"/>
      <name val="Times New Roman"/>
      <family val="1"/>
    </font>
    <font>
      <sz val="10"/>
      <color rgb="FFFF0000"/>
      <name val="Times New Roman"/>
      <family val="1"/>
    </font>
    <font>
      <b/>
      <sz val="10"/>
      <color theme="1"/>
      <name val="Arial"/>
      <family val="2"/>
    </font>
    <font>
      <sz val="10"/>
      <color rgb="FFFF0000"/>
      <name val="Arial"/>
      <family val="2"/>
    </font>
    <font>
      <sz val="8"/>
      <name val="Dutch"/>
      <family val="3"/>
      <charset val="128"/>
    </font>
    <font>
      <sz val="12"/>
      <name val="????"/>
      <family val="1"/>
      <charset val="129"/>
    </font>
    <font>
      <sz val="11"/>
      <name val="??"/>
      <family val="3"/>
      <charset val="129"/>
    </font>
    <font>
      <sz val="10"/>
      <color indexed="9"/>
      <name val="Arial"/>
      <family val="2"/>
    </font>
    <font>
      <i/>
      <sz val="10"/>
      <color indexed="13"/>
      <name val="Arial"/>
      <family val="2"/>
    </font>
    <font>
      <sz val="10"/>
      <color indexed="13"/>
      <name val="Arial"/>
      <family val="2"/>
    </font>
    <font>
      <b/>
      <i/>
      <sz val="9"/>
      <name val="Arial"/>
      <family val="2"/>
    </font>
    <font>
      <b/>
      <sz val="9"/>
      <name val="Arial"/>
      <family val="2"/>
    </font>
    <font>
      <i/>
      <sz val="10"/>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b/>
      <sz val="8"/>
      <name val="Arial"/>
      <family val="2"/>
    </font>
    <font>
      <sz val="11"/>
      <color indexed="8"/>
      <name val="Garamond"/>
      <family val="2"/>
    </font>
    <font>
      <sz val="11"/>
      <color indexed="8"/>
      <name val="Arial"/>
      <family val="2"/>
    </font>
    <font>
      <sz val="10"/>
      <name val="Arial"/>
      <family val="2"/>
      <charset val="1"/>
    </font>
    <font>
      <sz val="11"/>
      <color indexed="9"/>
      <name val="Garamond"/>
      <family val="2"/>
    </font>
    <font>
      <sz val="8"/>
      <name val="Times New Roman"/>
      <family val="1"/>
    </font>
    <font>
      <sz val="11"/>
      <color indexed="20"/>
      <name val="Garamond"/>
      <family val="2"/>
    </font>
    <font>
      <sz val="7"/>
      <name val="Helv"/>
    </font>
    <font>
      <b/>
      <sz val="10"/>
      <color indexed="52"/>
      <name val="Arial"/>
      <family val="2"/>
    </font>
    <font>
      <b/>
      <sz val="11"/>
      <color indexed="52"/>
      <name val="Garamond"/>
      <family val="2"/>
    </font>
    <font>
      <b/>
      <sz val="10"/>
      <name val="Helv"/>
      <family val="2"/>
    </font>
    <font>
      <b/>
      <sz val="11"/>
      <color indexed="9"/>
      <name val="Garamond"/>
      <family val="2"/>
    </font>
    <font>
      <b/>
      <sz val="10"/>
      <name val="Arial Narrow"/>
      <family val="2"/>
    </font>
    <font>
      <i/>
      <sz val="10"/>
      <name val="Arial Narrow"/>
      <family val="2"/>
    </font>
    <font>
      <sz val="10"/>
      <name val="Arial Narrow"/>
      <family val="2"/>
    </font>
    <font>
      <sz val="11"/>
      <name val="Times New Roman"/>
      <family val="1"/>
      <charset val="1"/>
    </font>
    <font>
      <sz val="11"/>
      <name val="Tms Rmn"/>
      <family val="1"/>
    </font>
    <font>
      <sz val="11"/>
      <color theme="1"/>
      <name val="Calibri"/>
      <family val="2"/>
      <charset val="1"/>
      <scheme val="minor"/>
    </font>
    <font>
      <sz val="10"/>
      <name val="Book Antiqua"/>
      <family val="1"/>
    </font>
    <font>
      <b/>
      <sz val="11"/>
      <color indexed="12"/>
      <name val="Arial"/>
      <family val="2"/>
    </font>
    <font>
      <sz val="10"/>
      <name val="MS Serif"/>
      <family val="1"/>
    </font>
    <font>
      <b/>
      <sz val="10"/>
      <name val="Times New Roman"/>
      <family val="1"/>
      <charset val="1"/>
    </font>
    <font>
      <sz val="10"/>
      <name val="Times New Roman"/>
      <family val="1"/>
    </font>
    <font>
      <sz val="8"/>
      <color indexed="12"/>
      <name val="Arial"/>
      <family val="2"/>
    </font>
    <font>
      <sz val="10"/>
      <color indexed="16"/>
      <name val="MS Serif"/>
      <family val="1"/>
    </font>
    <font>
      <i/>
      <sz val="11"/>
      <color indexed="23"/>
      <name val="Garamond"/>
      <family val="2"/>
    </font>
    <font>
      <sz val="11"/>
      <color indexed="17"/>
      <name val="Garamond"/>
      <family val="2"/>
    </font>
    <font>
      <b/>
      <sz val="12"/>
      <name val="Helv"/>
      <family val="2"/>
    </font>
    <font>
      <b/>
      <sz val="14"/>
      <name val="Arial"/>
      <family val="2"/>
    </font>
    <font>
      <b/>
      <sz val="15"/>
      <color indexed="56"/>
      <name val="Garamond"/>
      <family val="2"/>
    </font>
    <font>
      <b/>
      <sz val="13"/>
      <color indexed="56"/>
      <name val="Garamond"/>
      <family val="2"/>
    </font>
    <font>
      <b/>
      <sz val="11"/>
      <color indexed="56"/>
      <name val="Garamond"/>
      <family val="2"/>
    </font>
    <font>
      <b/>
      <sz val="18"/>
      <color indexed="8"/>
      <name val="Courier"/>
      <family val="3"/>
    </font>
    <font>
      <b/>
      <sz val="12"/>
      <color indexed="8"/>
      <name val="Courier"/>
      <family val="3"/>
    </font>
    <font>
      <u/>
      <sz val="10"/>
      <color theme="10"/>
      <name val="MS Sans Serif"/>
      <family val="2"/>
    </font>
    <font>
      <u/>
      <sz val="10"/>
      <color indexed="12"/>
      <name val="MS Sans Serif"/>
      <family val="2"/>
    </font>
    <font>
      <u/>
      <sz val="10"/>
      <color indexed="12"/>
      <name val="Book Antiqua"/>
      <family val="1"/>
    </font>
    <font>
      <u/>
      <sz val="11"/>
      <color indexed="12"/>
      <name val="Calibri"/>
      <family val="2"/>
    </font>
    <font>
      <u/>
      <sz val="11.5"/>
      <color theme="10"/>
      <name val="Arial"/>
      <family val="2"/>
    </font>
    <font>
      <b/>
      <sz val="10"/>
      <color rgb="FFFF0000"/>
      <name val="Arial"/>
      <family val="2"/>
    </font>
    <font>
      <u/>
      <sz val="11"/>
      <color theme="10"/>
      <name val="Times New Roman"/>
      <family val="1"/>
    </font>
    <font>
      <u/>
      <sz val="10"/>
      <color indexed="18"/>
      <name val="Arial"/>
      <family val="2"/>
    </font>
    <font>
      <u/>
      <sz val="10"/>
      <color theme="10"/>
      <name val="Calibri"/>
      <family val="2"/>
    </font>
    <font>
      <u/>
      <sz val="10"/>
      <color theme="10"/>
      <name val="Book Antiqua"/>
      <family val="1"/>
    </font>
    <font>
      <u/>
      <sz val="8"/>
      <color theme="10"/>
      <name val="Verdana"/>
      <family val="2"/>
    </font>
    <font>
      <sz val="10"/>
      <color indexed="62"/>
      <name val="Arial"/>
      <family val="2"/>
    </font>
    <font>
      <sz val="11"/>
      <color indexed="62"/>
      <name val="Garamond"/>
      <family val="2"/>
    </font>
    <font>
      <sz val="12"/>
      <name val="Helv"/>
      <family val="2"/>
    </font>
    <font>
      <sz val="11"/>
      <color indexed="52"/>
      <name val="Garamond"/>
      <family val="2"/>
    </font>
    <font>
      <sz val="12"/>
      <color indexed="9"/>
      <name val="Helv"/>
      <family val="2"/>
    </font>
    <font>
      <sz val="10"/>
      <name val="TPG Gill Sans"/>
    </font>
    <font>
      <b/>
      <sz val="11"/>
      <name val="Helv"/>
      <family val="2"/>
    </font>
    <font>
      <sz val="10"/>
      <name val="Arabic Transparent"/>
    </font>
    <font>
      <sz val="11"/>
      <color indexed="60"/>
      <name val="Garamond"/>
      <family val="2"/>
    </font>
    <font>
      <b/>
      <i/>
      <sz val="16"/>
      <name val="Arial"/>
      <family val="2"/>
    </font>
    <font>
      <b/>
      <i/>
      <sz val="16"/>
      <name val="Arial"/>
      <family val="2"/>
      <charset val="1"/>
    </font>
    <font>
      <b/>
      <i/>
      <sz val="16"/>
      <name val="Helv"/>
      <family val="2"/>
    </font>
    <font>
      <sz val="10"/>
      <color indexed="8"/>
      <name val="MS Sans Serif"/>
      <family val="2"/>
    </font>
    <font>
      <sz val="9"/>
      <color theme="1"/>
      <name val="Book Antiqua"/>
      <family val="2"/>
    </font>
    <font>
      <sz val="11"/>
      <color rgb="FF000000"/>
      <name val="Calibri"/>
      <family val="2"/>
      <charset val="204"/>
    </font>
    <font>
      <sz val="8.1999999999999993"/>
      <color theme="1"/>
      <name val="Tahoma"/>
      <family val="2"/>
    </font>
    <font>
      <b/>
      <sz val="10"/>
      <color indexed="63"/>
      <name val="Arial"/>
      <family val="2"/>
    </font>
    <font>
      <sz val="10"/>
      <color rgb="FF3F3F3F"/>
      <name val="Calibri"/>
      <family val="2"/>
      <scheme val="minor"/>
    </font>
    <font>
      <sz val="10"/>
      <name val="Calibri"/>
      <family val="2"/>
    </font>
    <font>
      <b/>
      <sz val="10"/>
      <color indexed="10"/>
      <name val="Arial"/>
      <family val="2"/>
    </font>
    <font>
      <sz val="10"/>
      <color theme="3"/>
      <name val="Calibri Light"/>
      <family val="2"/>
      <scheme val="major"/>
    </font>
    <font>
      <b/>
      <sz val="18"/>
      <color theme="3"/>
      <name val="Calibri Light"/>
      <family val="2"/>
      <charset val="1"/>
      <scheme val="major"/>
    </font>
    <font>
      <sz val="8"/>
      <color indexed="10"/>
      <name val="Arial Narrow"/>
      <family val="2"/>
    </font>
    <font>
      <sz val="10"/>
      <color rgb="FFFF0000"/>
      <name val="Calibri"/>
      <family val="2"/>
      <scheme val="minor"/>
    </font>
    <font>
      <sz val="10"/>
      <name val="Calibri"/>
      <family val="1"/>
      <scheme val="minor"/>
    </font>
    <font>
      <sz val="11"/>
      <color theme="1"/>
      <name val="Agency FB"/>
      <family val="2"/>
    </font>
    <font>
      <sz val="11"/>
      <color rgb="FF3F3F76"/>
      <name val="Agency FB"/>
      <family val="2"/>
    </font>
    <font>
      <b/>
      <sz val="11"/>
      <color rgb="FFFA7D00"/>
      <name val="Agency FB"/>
      <family val="2"/>
    </font>
    <font>
      <i/>
      <sz val="8"/>
      <color rgb="FF0137A6"/>
      <name val="Mulish"/>
    </font>
    <font>
      <b/>
      <sz val="9"/>
      <color theme="0" tint="-0.499984740745262"/>
      <name val="Mulish"/>
    </font>
    <font>
      <b/>
      <i/>
      <sz val="7"/>
      <color rgb="FF0137A6"/>
      <name val="Mulish"/>
    </font>
    <font>
      <b/>
      <sz val="9"/>
      <name val="Mulish SemiBold"/>
    </font>
    <font>
      <sz val="7"/>
      <color theme="1"/>
      <name val="Mulish"/>
    </font>
    <font>
      <b/>
      <i/>
      <sz val="9"/>
      <color theme="1"/>
      <name val="Mulish"/>
    </font>
    <font>
      <b/>
      <i/>
      <sz val="9"/>
      <color rgb="FFED1C24"/>
      <name val="Mulish"/>
    </font>
    <font>
      <i/>
      <sz val="8"/>
      <color theme="1"/>
      <name val="Mulish"/>
    </font>
    <font>
      <sz val="11"/>
      <color theme="1"/>
      <name val="Calibri"/>
      <family val="2"/>
    </font>
    <font>
      <b/>
      <sz val="10"/>
      <color rgb="FF663300"/>
      <name val="Arial"/>
      <family val="2"/>
    </font>
    <font>
      <b/>
      <sz val="12"/>
      <color rgb="FF663300"/>
      <name val="Arial"/>
      <family val="2"/>
    </font>
    <font>
      <sz val="10"/>
      <color rgb="FF663300"/>
      <name val="Arial"/>
      <family val="2"/>
    </font>
    <font>
      <i/>
      <sz val="10"/>
      <color rgb="FF663300"/>
      <name val="Arial"/>
      <family val="2"/>
    </font>
    <font>
      <b/>
      <sz val="10"/>
      <color rgb="FF000000"/>
      <name val="Times New Roman"/>
      <family val="1"/>
    </font>
    <font>
      <sz val="10"/>
      <color rgb="FF000000"/>
      <name val="Times New Roman"/>
      <family val="1"/>
    </font>
    <font>
      <b/>
      <sz val="10"/>
      <color rgb="FFC00000"/>
      <name val="Times New Roman"/>
      <family val="1"/>
    </font>
    <font>
      <vertAlign val="superscript"/>
      <sz val="10"/>
      <name val="Arial"/>
      <family val="2"/>
    </font>
    <font>
      <b/>
      <vertAlign val="superscript"/>
      <sz val="10"/>
      <name val="Arial"/>
      <family val="2"/>
    </font>
    <font>
      <b/>
      <sz val="8.5"/>
      <color rgb="FFFFFFFF"/>
      <name val="Mulish"/>
    </font>
    <font>
      <b/>
      <sz val="8.5"/>
      <color rgb="FF0137A6"/>
      <name val="Mulish"/>
    </font>
    <font>
      <sz val="8.5"/>
      <color rgb="FF0137A6"/>
      <name val="Mulish"/>
    </font>
    <font>
      <sz val="8.5"/>
      <color rgb="FFFF0000"/>
      <name val="Mulish"/>
    </font>
  </fonts>
  <fills count="123">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2F5BA6"/>
        <bgColor indexed="64"/>
      </patternFill>
    </fill>
    <fill>
      <patternFill patternType="solid">
        <fgColor rgb="FFFFD1BD"/>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CE4D6"/>
        <bgColor indexed="64"/>
      </patternFill>
    </fill>
    <fill>
      <patternFill patternType="solid">
        <fgColor rgb="FFFFFFFF"/>
        <bgColor rgb="FF000000"/>
      </patternFill>
    </fill>
    <fill>
      <patternFill patternType="solid">
        <fgColor rgb="FF2F5BA6"/>
        <bgColor rgb="FF000000"/>
      </patternFill>
    </fill>
    <fill>
      <patternFill patternType="solid">
        <fgColor rgb="FFFCE4D6"/>
        <bgColor rgb="FF000000"/>
      </patternFill>
    </fill>
    <fill>
      <patternFill patternType="solid">
        <fgColor rgb="FFFFFF00"/>
        <bgColor rgb="FF000000"/>
      </patternFill>
    </fill>
    <fill>
      <patternFill patternType="solid">
        <fgColor rgb="FFE6B8B7"/>
        <bgColor rgb="FF000000"/>
      </patternFill>
    </fill>
    <fill>
      <patternFill patternType="solid">
        <fgColor rgb="FFDCE6F1"/>
        <bgColor rgb="FF000000"/>
      </patternFill>
    </fill>
    <fill>
      <patternFill patternType="solid">
        <fgColor theme="0"/>
        <bgColor rgb="FF000000"/>
      </patternFill>
    </fill>
    <fill>
      <patternFill patternType="solid">
        <fgColor theme="0" tint="-0.14999847407452621"/>
        <bgColor indexed="64"/>
      </patternFill>
    </fill>
    <fill>
      <patternFill patternType="solid">
        <fgColor theme="0" tint="-0.14999847407452621"/>
        <bgColor rgb="FF000000"/>
      </patternFill>
    </fill>
    <fill>
      <patternFill patternType="solid">
        <fgColor rgb="FF0137A6"/>
        <bgColor indexed="64"/>
      </patternFill>
    </fill>
    <fill>
      <patternFill patternType="solid">
        <fgColor rgb="FF0137A6"/>
        <bgColor rgb="FF000000"/>
      </patternFill>
    </fill>
    <fill>
      <patternFill patternType="solid">
        <fgColor theme="0" tint="-4.9989318521683403E-2"/>
        <bgColor rgb="FF000000"/>
      </patternFill>
    </fill>
    <fill>
      <patternFill patternType="solid">
        <fgColor rgb="FFFFDFD1"/>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31"/>
        <bgColor indexed="26"/>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13"/>
      </patternFill>
    </fill>
    <fill>
      <patternFill patternType="solid">
        <fgColor indexed="43"/>
      </patternFill>
    </fill>
    <fill>
      <patternFill patternType="solid">
        <fgColor indexed="26"/>
      </patternFill>
    </fill>
    <fill>
      <patternFill patternType="solid">
        <fgColor indexed="9"/>
      </patternFill>
    </fill>
    <fill>
      <patternFill patternType="solid">
        <fgColor indexed="12"/>
      </patternFill>
    </fill>
    <fill>
      <patternFill patternType="solid">
        <fgColor rgb="FFF0F0F0"/>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9"/>
        <bgColor indexed="43"/>
      </patternFill>
    </fill>
    <fill>
      <patternFill patternType="solid">
        <fgColor indexed="27"/>
        <bgColor indexed="64"/>
      </patternFill>
    </fill>
    <fill>
      <patternFill patternType="solid">
        <fgColor indexed="33"/>
        <bgColor indexed="25"/>
      </patternFill>
    </fill>
    <fill>
      <patternFill patternType="solid">
        <fgColor indexed="11"/>
        <bgColor indexed="25"/>
      </patternFill>
    </fill>
    <fill>
      <patternFill patternType="solid">
        <fgColor indexed="50"/>
        <bgColor indexed="25"/>
      </patternFill>
    </fill>
    <fill>
      <patternFill patternType="solid">
        <fgColor indexed="53"/>
        <bgColor indexed="25"/>
      </patternFill>
    </fill>
    <fill>
      <patternFill patternType="solid">
        <fgColor indexed="49"/>
        <bgColor indexed="25"/>
      </patternFill>
    </fill>
    <fill>
      <patternFill patternType="solid">
        <fgColor indexed="13"/>
        <bgColor indexed="64"/>
      </patternFill>
    </fill>
    <fill>
      <patternFill patternType="solid">
        <fgColor indexed="47"/>
        <bgColor indexed="25"/>
      </patternFill>
    </fill>
    <fill>
      <patternFill patternType="solid">
        <fgColor indexed="44"/>
        <bgColor indexed="25"/>
      </patternFill>
    </fill>
    <fill>
      <patternFill patternType="solid">
        <fgColor indexed="42"/>
        <bgColor indexed="25"/>
      </patternFill>
    </fill>
    <fill>
      <patternFill patternType="solid">
        <fgColor indexed="10"/>
        <bgColor indexed="64"/>
      </patternFill>
    </fill>
    <fill>
      <patternFill patternType="solid">
        <fgColor indexed="45"/>
        <bgColor indexed="64"/>
      </patternFill>
    </fill>
    <fill>
      <patternFill patternType="solid">
        <fgColor indexed="43"/>
        <bgColor indexed="64"/>
      </patternFill>
    </fill>
    <fill>
      <patternFill patternType="solid">
        <fgColor indexed="51"/>
        <bgColor indexed="64"/>
      </patternFill>
    </fill>
    <fill>
      <patternFill patternType="solid">
        <fgColor indexed="41"/>
        <bgColor indexed="64"/>
      </patternFill>
    </fill>
    <fill>
      <patternFill patternType="solid">
        <fgColor indexed="15"/>
      </patternFill>
    </fill>
    <fill>
      <patternFill patternType="solid">
        <fgColor indexed="50"/>
        <bgColor indexed="64"/>
      </patternFill>
    </fill>
    <fill>
      <patternFill patternType="solid">
        <fgColor theme="6" tint="0.79998168889431442"/>
        <bgColor theme="6" tint="0.79998168889431442"/>
      </patternFill>
    </fill>
    <fill>
      <patternFill patternType="solid">
        <fgColor rgb="FFD9E1F2"/>
        <bgColor indexed="64"/>
      </patternFill>
    </fill>
    <fill>
      <patternFill patternType="solid">
        <fgColor rgb="FFF2F2F2"/>
        <bgColor rgb="FF000000"/>
      </patternFill>
    </fill>
    <fill>
      <patternFill patternType="solid">
        <fgColor theme="8" tint="0.79998168889431442"/>
        <bgColor indexed="64"/>
      </patternFill>
    </fill>
    <fill>
      <patternFill patternType="solid">
        <fgColor rgb="FFCC9900"/>
        <bgColor rgb="FF000000"/>
      </patternFill>
    </fill>
    <fill>
      <patternFill patternType="solid">
        <fgColor rgb="FFFFE699"/>
        <bgColor rgb="FF000000"/>
      </patternFill>
    </fill>
    <fill>
      <patternFill patternType="solid">
        <fgColor rgb="FFCC9900"/>
        <bgColor indexed="64"/>
      </patternFill>
    </fill>
    <fill>
      <patternFill patternType="solid">
        <fgColor theme="7" tint="0.59999389629810485"/>
        <bgColor indexed="64"/>
      </patternFill>
    </fill>
    <fill>
      <patternFill patternType="solid">
        <fgColor rgb="FF92D050"/>
        <bgColor indexed="64"/>
      </patternFill>
    </fill>
    <fill>
      <patternFill patternType="solid">
        <fgColor rgb="FFE7E6E6"/>
        <bgColor indexed="64"/>
      </patternFill>
    </fill>
  </fills>
  <borders count="176">
    <border>
      <left/>
      <right/>
      <top/>
      <bottom/>
      <diagonal/>
    </border>
    <border>
      <left/>
      <right/>
      <top/>
      <bottom style="medium">
        <color theme="4" tint="-0.499984740745262"/>
      </bottom>
      <diagonal/>
    </border>
    <border>
      <left/>
      <right/>
      <top style="medium">
        <color rgb="FFFF6622"/>
      </top>
      <bottom style="medium">
        <color rgb="FFFF6622"/>
      </bottom>
      <diagonal/>
    </border>
    <border>
      <left/>
      <right/>
      <top style="thin">
        <color rgb="FFFF6622"/>
      </top>
      <bottom style="thin">
        <color rgb="FFFF6622"/>
      </bottom>
      <diagonal/>
    </border>
    <border>
      <left/>
      <right style="thin">
        <color rgb="FFFF6622"/>
      </right>
      <top style="thin">
        <color rgb="FFFF6622"/>
      </top>
      <bottom style="thin">
        <color rgb="FFFF6622"/>
      </bottom>
      <diagonal/>
    </border>
    <border>
      <left style="thin">
        <color rgb="FFFF6622"/>
      </left>
      <right style="thin">
        <color rgb="FFFF6622"/>
      </right>
      <top style="thin">
        <color rgb="FFFF6622"/>
      </top>
      <bottom style="thin">
        <color rgb="FFFF6622"/>
      </bottom>
      <diagonal/>
    </border>
    <border>
      <left style="thin">
        <color rgb="FFFF6622"/>
      </left>
      <right/>
      <top style="thin">
        <color rgb="FFFF6622"/>
      </top>
      <bottom style="thin">
        <color rgb="FFFF6622"/>
      </bottom>
      <diagonal/>
    </border>
    <border>
      <left style="thin">
        <color rgb="FF2F5BA6"/>
      </left>
      <right style="thin">
        <color rgb="FF2F5BA6"/>
      </right>
      <top style="thin">
        <color rgb="FF2F5BA6"/>
      </top>
      <bottom/>
      <diagonal/>
    </border>
    <border>
      <left/>
      <right/>
      <top style="thin">
        <color indexed="64"/>
      </top>
      <bottom style="thin">
        <color indexed="64"/>
      </bottom>
      <diagonal/>
    </border>
    <border>
      <left/>
      <right/>
      <top style="thin">
        <color rgb="FFFF6623"/>
      </top>
      <bottom style="thin">
        <color rgb="FFFF6623"/>
      </bottom>
      <diagonal/>
    </border>
    <border>
      <left style="thin">
        <color rgb="FF2F5BA6"/>
      </left>
      <right style="thin">
        <color rgb="FF2F5BA6"/>
      </right>
      <top style="thin">
        <color rgb="FF2F5BA6"/>
      </top>
      <bottom style="thin">
        <color rgb="FF2F5BA6"/>
      </bottom>
      <diagonal/>
    </border>
    <border>
      <left/>
      <right style="thin">
        <color rgb="FF2F5BA6"/>
      </right>
      <top style="thin">
        <color rgb="FF2F5BA6"/>
      </top>
      <bottom style="thin">
        <color rgb="FF2F5BA6"/>
      </bottom>
      <diagonal/>
    </border>
    <border>
      <left/>
      <right/>
      <top style="thin">
        <color rgb="FF2F5BA6"/>
      </top>
      <bottom style="thin">
        <color rgb="FF2F5BA6"/>
      </bottom>
      <diagonal/>
    </border>
    <border>
      <left style="thin">
        <color rgb="FF2F5BA6"/>
      </left>
      <right/>
      <top style="thin">
        <color rgb="FF2F5BA6"/>
      </top>
      <bottom style="thin">
        <color rgb="FF2F5BA6"/>
      </bottom>
      <diagonal/>
    </border>
    <border>
      <left/>
      <right style="thin">
        <color rgb="FF2F5BA6"/>
      </right>
      <top style="thin">
        <color rgb="FF2F5BA6"/>
      </top>
      <bottom/>
      <diagonal/>
    </border>
    <border>
      <left style="thin">
        <color rgb="FF2F5BA6"/>
      </left>
      <right/>
      <top style="thin">
        <color rgb="FF2F5BA6"/>
      </top>
      <bottom style="medium">
        <color rgb="FF2F5BA6"/>
      </bottom>
      <diagonal/>
    </border>
    <border>
      <left style="thin">
        <color rgb="FF2F5BA6"/>
      </left>
      <right/>
      <top style="thin">
        <color rgb="FF2F5BA6"/>
      </top>
      <bottom/>
      <diagonal/>
    </border>
    <border>
      <left/>
      <right/>
      <top style="medium">
        <color rgb="FF2F5BA6"/>
      </top>
      <bottom style="medium">
        <color rgb="FF2F5BA6"/>
      </bottom>
      <diagonal/>
    </border>
    <border>
      <left/>
      <right/>
      <top style="thin">
        <color rgb="FF0B7C7C"/>
      </top>
      <bottom style="thin">
        <color rgb="FFFF662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indexed="64"/>
      </right>
      <top/>
      <bottom/>
      <diagonal/>
    </border>
    <border>
      <left/>
      <right/>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right/>
      <top style="thin">
        <color rgb="FFED1C24"/>
      </top>
      <bottom style="thin">
        <color rgb="FFED1C24"/>
      </bottom>
      <diagonal/>
    </border>
    <border>
      <left/>
      <right/>
      <top style="medium">
        <color rgb="FFED1C24"/>
      </top>
      <bottom style="medium">
        <color rgb="FFED1C24"/>
      </bottom>
      <diagonal/>
    </border>
    <border>
      <left/>
      <right/>
      <top style="thin">
        <color rgb="FF2F5BA6"/>
      </top>
      <bottom/>
      <diagonal/>
    </border>
    <border>
      <left style="thin">
        <color rgb="FF2F5BA6"/>
      </left>
      <right/>
      <top/>
      <bottom/>
      <diagonal/>
    </border>
    <border>
      <left/>
      <right/>
      <top style="medium">
        <color rgb="FF0070C0"/>
      </top>
      <bottom style="medium">
        <color rgb="FF0070C0"/>
      </bottom>
      <diagonal/>
    </border>
    <border>
      <left/>
      <right/>
      <top style="medium">
        <color rgb="FFC00000"/>
      </top>
      <bottom style="medium">
        <color rgb="FFC00000"/>
      </bottom>
      <diagonal/>
    </border>
    <border>
      <left/>
      <right style="medium">
        <color rgb="FFED1C24"/>
      </right>
      <top/>
      <bottom style="medium">
        <color rgb="FFED1C24"/>
      </bottom>
      <diagonal/>
    </border>
    <border>
      <left/>
      <right/>
      <top/>
      <bottom style="medium">
        <color rgb="FFED1C24"/>
      </bottom>
      <diagonal/>
    </border>
    <border>
      <left style="medium">
        <color rgb="FFED1C24"/>
      </left>
      <right/>
      <top/>
      <bottom style="medium">
        <color rgb="FFED1C24"/>
      </bottom>
      <diagonal/>
    </border>
    <border>
      <left/>
      <right/>
      <top/>
      <bottom style="thin">
        <color rgb="FF2F5BA6"/>
      </bottom>
      <diagonal/>
    </border>
    <border>
      <left/>
      <right/>
      <top/>
      <bottom style="thin">
        <color indexed="64"/>
      </bottom>
      <diagonal/>
    </border>
    <border>
      <left/>
      <right/>
      <top style="thin">
        <color indexed="64"/>
      </top>
      <bottom/>
      <diagonal/>
    </border>
    <border>
      <left/>
      <right/>
      <top/>
      <bottom style="double">
        <color indexed="64"/>
      </bottom>
      <diagonal/>
    </border>
    <border>
      <left/>
      <right/>
      <top style="medium">
        <color rgb="FFFF6622"/>
      </top>
      <bottom/>
      <diagonal/>
    </border>
    <border>
      <left/>
      <right/>
      <top style="thin">
        <color indexed="64"/>
      </top>
      <bottom style="medium">
        <color indexed="64"/>
      </bottom>
      <diagonal/>
    </border>
    <border>
      <left/>
      <right/>
      <top style="thin">
        <color indexed="64"/>
      </top>
      <bottom style="double">
        <color indexed="64"/>
      </bottom>
      <diagonal/>
    </border>
    <border>
      <left/>
      <right style="medium">
        <color rgb="FFED1C24"/>
      </right>
      <top/>
      <bottom/>
      <diagonal/>
    </border>
    <border>
      <left/>
      <right style="medium">
        <color rgb="FFED1C24"/>
      </right>
      <top style="medium">
        <color rgb="FFED1C24"/>
      </top>
      <bottom/>
      <diagonal/>
    </border>
    <border>
      <left style="medium">
        <color rgb="FFED1C24"/>
      </left>
      <right/>
      <top style="medium">
        <color rgb="FFED1C24"/>
      </top>
      <bottom/>
      <diagonal/>
    </border>
    <border>
      <left style="medium">
        <color rgb="FFED1C24"/>
      </left>
      <right/>
      <top/>
      <bottom/>
      <diagonal/>
    </border>
    <border>
      <left/>
      <right/>
      <top style="thin">
        <color rgb="FF0B7C7C"/>
      </top>
      <bottom style="thin">
        <color rgb="FF0B7C7C"/>
      </bottom>
      <diagonal/>
    </border>
    <border>
      <left style="thin">
        <color rgb="FF007B7B"/>
      </left>
      <right style="thin">
        <color rgb="FF007B7B"/>
      </right>
      <top style="thin">
        <color rgb="FF007B7B"/>
      </top>
      <bottom style="thin">
        <color rgb="FF007B7B"/>
      </bottom>
      <diagonal/>
    </border>
    <border>
      <left/>
      <right style="thin">
        <color rgb="FFFF6622"/>
      </right>
      <top style="thin">
        <color rgb="FFFF6622"/>
      </top>
      <bottom/>
      <diagonal/>
    </border>
    <border>
      <left style="thin">
        <color rgb="FFFF6622"/>
      </left>
      <right style="thin">
        <color rgb="FFFF6622"/>
      </right>
      <top style="thin">
        <color rgb="FFFF6622"/>
      </top>
      <bottom/>
      <diagonal/>
    </border>
    <border>
      <left style="thin">
        <color rgb="FFFF6622"/>
      </left>
      <right/>
      <top style="thin">
        <color rgb="FFFF6622"/>
      </top>
      <bottom/>
      <diagonal/>
    </border>
    <border>
      <left/>
      <right style="thin">
        <color rgb="FFFF6622"/>
      </right>
      <top/>
      <bottom/>
      <diagonal/>
    </border>
    <border>
      <left style="thin">
        <color rgb="FFFF6622"/>
      </left>
      <right style="thin">
        <color rgb="FFFF6622"/>
      </right>
      <top/>
      <bottom/>
      <diagonal/>
    </border>
    <border>
      <left style="thin">
        <color rgb="FFFF6622"/>
      </left>
      <right/>
      <top/>
      <bottom/>
      <diagonal/>
    </border>
    <border>
      <left/>
      <right style="thin">
        <color rgb="FFFF6622"/>
      </right>
      <top/>
      <bottom style="thin">
        <color rgb="FFFF6622"/>
      </bottom>
      <diagonal/>
    </border>
    <border>
      <left style="thin">
        <color rgb="FFFF6622"/>
      </left>
      <right style="thin">
        <color rgb="FFFF6622"/>
      </right>
      <top/>
      <bottom style="thin">
        <color rgb="FFFF6622"/>
      </bottom>
      <diagonal/>
    </border>
    <border>
      <left style="thin">
        <color rgb="FFFF6622"/>
      </left>
      <right/>
      <top/>
      <bottom style="thin">
        <color rgb="FFFF662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137A6"/>
      </top>
      <bottom style="thin">
        <color rgb="FF0137A6"/>
      </bottom>
      <diagonal/>
    </border>
    <border>
      <left/>
      <right style="thin">
        <color rgb="FF0137A6"/>
      </right>
      <top style="thin">
        <color rgb="FF0137A6"/>
      </top>
      <bottom style="thin">
        <color rgb="FF0137A6"/>
      </bottom>
      <diagonal/>
    </border>
    <border>
      <left style="thin">
        <color rgb="FF0137A6"/>
      </left>
      <right/>
      <top style="thin">
        <color rgb="FF0137A6"/>
      </top>
      <bottom style="thin">
        <color rgb="FF0137A6"/>
      </bottom>
      <diagonal/>
    </border>
    <border>
      <left/>
      <right/>
      <top style="medium">
        <color rgb="FF0137A6"/>
      </top>
      <bottom style="medium">
        <color rgb="FF0137A6"/>
      </bottom>
      <diagonal/>
    </border>
    <border>
      <left/>
      <right/>
      <top style="thin">
        <color rgb="FF0137A6"/>
      </top>
      <bottom/>
      <diagonal/>
    </border>
    <border>
      <left style="thin">
        <color rgb="FF0137A6"/>
      </left>
      <right style="thin">
        <color rgb="FF0137A6"/>
      </right>
      <top style="thin">
        <color rgb="FF0137A6"/>
      </top>
      <bottom style="thin">
        <color rgb="FF0137A6"/>
      </bottom>
      <diagonal/>
    </border>
    <border>
      <left style="medium">
        <color rgb="FF0137A6"/>
      </left>
      <right/>
      <top style="medium">
        <color rgb="FF0137A6"/>
      </top>
      <bottom style="medium">
        <color rgb="FF0137A6"/>
      </bottom>
      <diagonal/>
    </border>
    <border>
      <left/>
      <right style="medium">
        <color rgb="FF0137A6"/>
      </right>
      <top style="medium">
        <color rgb="FF0137A6"/>
      </top>
      <bottom style="medium">
        <color rgb="FF0137A6"/>
      </bottom>
      <diagonal/>
    </border>
    <border>
      <left style="medium">
        <color rgb="FF0137A6"/>
      </left>
      <right/>
      <top style="medium">
        <color rgb="FF0137A6"/>
      </top>
      <bottom/>
      <diagonal/>
    </border>
    <border>
      <left/>
      <right/>
      <top style="medium">
        <color rgb="FF0137A6"/>
      </top>
      <bottom/>
      <diagonal/>
    </border>
    <border>
      <left/>
      <right style="medium">
        <color rgb="FF0137A6"/>
      </right>
      <top style="medium">
        <color rgb="FF0137A6"/>
      </top>
      <bottom/>
      <diagonal/>
    </border>
    <border>
      <left style="medium">
        <color rgb="FF0137A6"/>
      </left>
      <right/>
      <top/>
      <bottom style="medium">
        <color rgb="FF0137A6"/>
      </bottom>
      <diagonal/>
    </border>
    <border>
      <left/>
      <right/>
      <top/>
      <bottom style="medium">
        <color rgb="FF0137A6"/>
      </bottom>
      <diagonal/>
    </border>
    <border>
      <left/>
      <right style="medium">
        <color rgb="FF0137A6"/>
      </right>
      <top/>
      <bottom style="medium">
        <color rgb="FF0137A6"/>
      </bottom>
      <diagonal/>
    </border>
    <border>
      <left style="medium">
        <color rgb="FF0137A6"/>
      </left>
      <right style="medium">
        <color rgb="FF0137A6"/>
      </right>
      <top style="medium">
        <color rgb="FF0137A6"/>
      </top>
      <bottom/>
      <diagonal/>
    </border>
    <border>
      <left style="medium">
        <color rgb="FF0137A6"/>
      </left>
      <right style="medium">
        <color rgb="FF0137A6"/>
      </right>
      <top/>
      <bottom style="medium">
        <color rgb="FF0137A6"/>
      </bottom>
      <diagonal/>
    </border>
    <border>
      <left style="medium">
        <color rgb="FF0137A6"/>
      </left>
      <right style="medium">
        <color rgb="FF0137A6"/>
      </right>
      <top/>
      <bottom/>
      <diagonal/>
    </border>
    <border>
      <left style="medium">
        <color rgb="FF0137A6"/>
      </left>
      <right/>
      <top/>
      <bottom/>
      <diagonal/>
    </border>
    <border>
      <left/>
      <right style="medium">
        <color rgb="FF0137A6"/>
      </right>
      <top/>
      <bottom/>
      <diagonal/>
    </border>
    <border>
      <left style="medium">
        <color rgb="FF2F5BA6"/>
      </left>
      <right/>
      <top/>
      <bottom/>
      <diagonal/>
    </border>
    <border>
      <left/>
      <right style="medium">
        <color rgb="FF2F5BA6"/>
      </right>
      <top/>
      <bottom/>
      <diagonal/>
    </border>
    <border>
      <left style="medium">
        <color rgb="FF0137A6"/>
      </left>
      <right style="medium">
        <color rgb="FF0137A6"/>
      </right>
      <top/>
      <bottom style="thin">
        <color indexed="64"/>
      </bottom>
      <diagonal/>
    </border>
    <border>
      <left/>
      <right style="thin">
        <color rgb="FF0137A6"/>
      </right>
      <top style="thin">
        <color rgb="FF0137A6"/>
      </top>
      <bottom style="medium">
        <color rgb="FF0137A6"/>
      </bottom>
      <diagonal/>
    </border>
    <border>
      <left/>
      <right style="thin">
        <color rgb="FF0137A6"/>
      </right>
      <top style="thin">
        <color rgb="FF0137A6"/>
      </top>
      <bottom/>
      <diagonal/>
    </border>
    <border>
      <left/>
      <right style="thin">
        <color rgb="FF0137A6"/>
      </right>
      <top style="medium">
        <color rgb="FF0137A6"/>
      </top>
      <bottom style="medium">
        <color rgb="FF0137A6"/>
      </bottom>
      <diagonal/>
    </border>
    <border>
      <left/>
      <right style="thin">
        <color rgb="FF0137A6"/>
      </right>
      <top/>
      <bottom style="thin">
        <color rgb="FF0137A6"/>
      </bottom>
      <diagonal/>
    </border>
    <border>
      <left/>
      <right/>
      <top/>
      <bottom style="thin">
        <color rgb="FF0137A6"/>
      </bottom>
      <diagonal/>
    </border>
    <border>
      <left/>
      <right/>
      <top style="medium">
        <color rgb="FF0137A6"/>
      </top>
      <bottom style="thin">
        <color rgb="FF0137A6"/>
      </bottom>
      <diagonal/>
    </border>
    <border>
      <left/>
      <right/>
      <top style="thin">
        <color rgb="FF0137A6"/>
      </top>
      <bottom style="medium">
        <color rgb="FF0137A6"/>
      </bottom>
      <diagonal/>
    </border>
    <border>
      <left/>
      <right style="thin">
        <color rgb="FF0137A6"/>
      </right>
      <top/>
      <bottom/>
      <diagonal/>
    </border>
    <border>
      <left/>
      <right/>
      <top/>
      <bottom style="thin">
        <color rgb="FF007B7B"/>
      </bottom>
      <diagonal/>
    </border>
    <border>
      <left style="thin">
        <color rgb="FF007B7B"/>
      </left>
      <right/>
      <top style="thin">
        <color rgb="FF007B7B"/>
      </top>
      <bottom/>
      <diagonal/>
    </border>
    <border>
      <left/>
      <right/>
      <top style="thin">
        <color rgb="FF007B7B"/>
      </top>
      <bottom/>
      <diagonal/>
    </border>
    <border>
      <left/>
      <right/>
      <top style="medium">
        <color rgb="FF2F5BA6"/>
      </top>
      <bottom/>
      <diagonal/>
    </border>
    <border>
      <left style="thin">
        <color rgb="FF2F5BA6"/>
      </left>
      <right/>
      <top style="medium">
        <color rgb="FF2F5BA6"/>
      </top>
      <bottom/>
      <diagonal/>
    </border>
    <border>
      <left/>
      <right/>
      <top/>
      <bottom style="medium">
        <color rgb="FF2F5BA6"/>
      </bottom>
      <diagonal/>
    </border>
    <border>
      <left style="thin">
        <color rgb="FF2F5BA6"/>
      </left>
      <right/>
      <top/>
      <bottom style="medium">
        <color rgb="FF2F5BA6"/>
      </bottom>
      <diagonal/>
    </border>
    <border>
      <left style="thin">
        <color indexed="64"/>
      </left>
      <right style="thin">
        <color indexed="64"/>
      </right>
      <top style="thin">
        <color indexed="64"/>
      </top>
      <bottom style="thin">
        <color indexed="64"/>
      </bottom>
      <diagonal/>
    </border>
    <border>
      <left style="thin">
        <color rgb="FF0137A6"/>
      </left>
      <right/>
      <top/>
      <bottom/>
      <diagonal/>
    </border>
    <border>
      <left style="thin">
        <color rgb="FF0137A6"/>
      </left>
      <right/>
      <top style="medium">
        <color rgb="FF0137A6"/>
      </top>
      <bottom style="thin">
        <color rgb="FF0137A6"/>
      </bottom>
      <diagonal/>
    </border>
    <border>
      <left/>
      <right style="thin">
        <color rgb="FF0137A6"/>
      </right>
      <top style="medium">
        <color rgb="FF0137A6"/>
      </top>
      <bottom style="thin">
        <color rgb="FF0137A6"/>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double">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medium">
        <color indexed="8"/>
      </top>
      <bottom style="medium">
        <color indexed="8"/>
      </bottom>
      <diagonal/>
    </border>
    <border>
      <left style="thin">
        <color indexed="64"/>
      </left>
      <right style="thin">
        <color indexed="64"/>
      </right>
      <top style="medium">
        <color indexed="64"/>
      </top>
      <bottom style="medium">
        <color indexed="64"/>
      </bottom>
      <diagonal/>
    </border>
    <border>
      <left/>
      <right/>
      <top style="thin">
        <color indexed="62"/>
      </top>
      <bottom style="double">
        <color indexed="62"/>
      </bottom>
      <diagonal/>
    </border>
    <border>
      <left/>
      <right/>
      <top style="double">
        <color indexed="64"/>
      </top>
      <bottom/>
      <diagonal/>
    </border>
    <border>
      <left style="thin">
        <color indexed="8"/>
      </left>
      <right style="thin">
        <color indexed="8"/>
      </right>
      <top style="double">
        <color indexed="8"/>
      </top>
      <bottom style="thin">
        <color indexed="8"/>
      </bottom>
      <diagonal/>
    </border>
    <border>
      <left/>
      <right style="thin">
        <color indexed="8"/>
      </right>
      <top/>
      <bottom/>
      <diagonal/>
    </border>
    <border>
      <left style="thin">
        <color indexed="64"/>
      </left>
      <right style="thin">
        <color indexed="64"/>
      </right>
      <top style="thin">
        <color indexed="64"/>
      </top>
      <bottom/>
      <diagonal/>
    </border>
    <border>
      <left/>
      <right/>
      <top style="hair">
        <color indexed="8"/>
      </top>
      <bottom style="hair">
        <color indexed="8"/>
      </bottom>
      <diagonal/>
    </border>
    <border>
      <left/>
      <right/>
      <top/>
      <bottom style="medium">
        <color indexed="18"/>
      </bottom>
      <diagonal/>
    </border>
    <border>
      <left/>
      <right/>
      <top/>
      <bottom style="hair">
        <color indexed="64"/>
      </bottom>
      <diagonal/>
    </border>
    <border>
      <left style="thin">
        <color indexed="23"/>
      </left>
      <right style="thin">
        <color indexed="23"/>
      </right>
      <top/>
      <bottom/>
      <diagonal/>
    </border>
    <border>
      <left/>
      <right/>
      <top/>
      <bottom style="hair">
        <color indexed="63"/>
      </bottom>
      <diagonal/>
    </border>
    <border>
      <left/>
      <right/>
      <top/>
      <bottom style="medium">
        <color indexed="64"/>
      </bottom>
      <diagonal/>
    </border>
    <border>
      <left style="medium">
        <color rgb="FF0137A6"/>
      </left>
      <right style="medium">
        <color rgb="FF0137A6"/>
      </right>
      <top/>
      <bottom style="medium">
        <color rgb="FF2F5BA6"/>
      </bottom>
      <diagonal/>
    </border>
    <border>
      <left/>
      <right/>
      <top style="medium">
        <color rgb="FFFFFFFF"/>
      </top>
      <bottom/>
      <diagonal/>
    </border>
    <border>
      <left/>
      <right/>
      <top/>
      <bottom style="medium">
        <color rgb="FFFFFFFF"/>
      </bottom>
      <diagonal/>
    </border>
    <border>
      <left/>
      <right/>
      <top style="medium">
        <color rgb="FFFFFFFF"/>
      </top>
      <bottom style="medium">
        <color rgb="FF0137A6"/>
      </bottom>
      <diagonal/>
    </border>
    <border>
      <left/>
      <right style="medium">
        <color rgb="FF0137A6"/>
      </right>
      <top style="medium">
        <color rgb="FFFFFFFF"/>
      </top>
      <bottom/>
      <diagonal/>
    </border>
    <border>
      <left style="medium">
        <color rgb="FF0137A6"/>
      </left>
      <right/>
      <top style="medium">
        <color rgb="FF0137A6"/>
      </top>
      <bottom style="medium">
        <color rgb="FF2F5BA6"/>
      </bottom>
      <diagonal/>
    </border>
    <border>
      <left/>
      <right style="medium">
        <color rgb="FF0137A6"/>
      </right>
      <top style="medium">
        <color rgb="FF0137A6"/>
      </top>
      <bottom style="medium">
        <color rgb="FF2F5BA6"/>
      </bottom>
      <diagonal/>
    </border>
    <border>
      <left/>
      <right/>
      <top style="medium">
        <color rgb="FF0137A6"/>
      </top>
      <bottom style="medium">
        <color rgb="FF2F5BA6"/>
      </bottom>
      <diagonal/>
    </border>
    <border>
      <left style="medium">
        <color rgb="FF0137A6"/>
      </left>
      <right/>
      <top style="medium">
        <color rgb="FF2F5BA6"/>
      </top>
      <bottom style="medium">
        <color rgb="FF0137A6"/>
      </bottom>
      <diagonal/>
    </border>
    <border>
      <left/>
      <right style="medium">
        <color rgb="FF0137A6"/>
      </right>
      <top style="medium">
        <color rgb="FF2F5BA6"/>
      </top>
      <bottom style="medium">
        <color rgb="FF0137A6"/>
      </bottom>
      <diagonal/>
    </border>
    <border>
      <left style="medium">
        <color rgb="FF0137A6"/>
      </left>
      <right/>
      <top style="medium">
        <color rgb="FF2F5BA6"/>
      </top>
      <bottom/>
      <diagonal/>
    </border>
    <border>
      <left/>
      <right style="medium">
        <color rgb="FF0137A6"/>
      </right>
      <top style="medium">
        <color rgb="FF2F5BA6"/>
      </top>
      <bottom/>
      <diagonal/>
    </border>
    <border>
      <left style="thin">
        <color rgb="FF0137A6"/>
      </left>
      <right style="thin">
        <color rgb="FF0137A6"/>
      </right>
      <top style="thin">
        <color rgb="FF0137A6"/>
      </top>
      <bottom/>
      <diagonal/>
    </border>
    <border>
      <left style="thin">
        <color rgb="FF0137A6"/>
      </left>
      <right/>
      <top style="thin">
        <color rgb="FF0137A6"/>
      </top>
      <bottom/>
      <diagonal/>
    </border>
    <border>
      <left style="thin">
        <color rgb="FF0137A6"/>
      </left>
      <right style="thin">
        <color rgb="FF0137A6"/>
      </right>
      <top/>
      <bottom/>
      <diagonal/>
    </border>
    <border>
      <left style="thin">
        <color rgb="FF0137A6"/>
      </left>
      <right style="thin">
        <color rgb="FF0137A6"/>
      </right>
      <top/>
      <bottom style="thin">
        <color rgb="FF0137A6"/>
      </bottom>
      <diagonal/>
    </border>
    <border>
      <left style="thin">
        <color rgb="FF0137A6"/>
      </left>
      <right/>
      <top/>
      <bottom style="thin">
        <color rgb="FF0137A6"/>
      </bottom>
      <diagonal/>
    </border>
    <border>
      <left style="thin">
        <color rgb="FF007B7B"/>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rgb="FF0137A6"/>
      </left>
      <right style="thin">
        <color rgb="FF0137A6"/>
      </right>
      <top style="medium">
        <color rgb="FF0137A6"/>
      </top>
      <bottom style="thin">
        <color rgb="FF0137A6"/>
      </bottom>
      <diagonal/>
    </border>
    <border>
      <left style="thin">
        <color rgb="FF0137A6"/>
      </left>
      <right/>
      <top style="thin">
        <color rgb="FF0137A6"/>
      </top>
      <bottom style="medium">
        <color rgb="FF0137A6"/>
      </bottom>
      <diagonal/>
    </border>
    <border>
      <left style="thin">
        <color rgb="FF0137A6"/>
      </left>
      <right/>
      <top style="medium">
        <color rgb="FF0137A6"/>
      </top>
      <bottom style="medium">
        <color rgb="FF0137A6"/>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style="double">
        <color rgb="FF663300"/>
      </right>
      <top style="medium">
        <color auto="1"/>
      </top>
      <bottom style="double">
        <color rgb="FF663300"/>
      </bottom>
      <diagonal/>
    </border>
    <border>
      <left style="double">
        <color rgb="FF663300"/>
      </left>
      <right/>
      <top style="medium">
        <color auto="1"/>
      </top>
      <bottom style="double">
        <color rgb="FF663300"/>
      </bottom>
      <diagonal/>
    </border>
    <border>
      <left style="medium">
        <color auto="1"/>
      </left>
      <right style="double">
        <color rgb="FF663300"/>
      </right>
      <top style="double">
        <color rgb="FF663300"/>
      </top>
      <bottom style="double">
        <color rgb="FF663300"/>
      </bottom>
      <diagonal/>
    </border>
    <border>
      <left style="double">
        <color rgb="FF663300"/>
      </left>
      <right/>
      <top style="double">
        <color rgb="FF663300"/>
      </top>
      <bottom style="double">
        <color rgb="FF663300"/>
      </bottom>
      <diagonal/>
    </border>
    <border>
      <left style="medium">
        <color auto="1"/>
      </left>
      <right style="double">
        <color rgb="FF663300"/>
      </right>
      <top style="double">
        <color rgb="FF663300"/>
      </top>
      <bottom style="medium">
        <color auto="1"/>
      </bottom>
      <diagonal/>
    </border>
    <border>
      <left style="medium">
        <color rgb="FF0137A6"/>
      </left>
      <right style="medium">
        <color rgb="FF0137A6"/>
      </right>
      <top style="medium">
        <color rgb="FF0137A6"/>
      </top>
      <bottom style="medium">
        <color rgb="FF0137A6"/>
      </bottom>
      <diagonal/>
    </border>
  </borders>
  <cellStyleXfs count="60467">
    <xf numFmtId="0" fontId="0" fillId="0" borderId="0"/>
    <xf numFmtId="166" fontId="1" fillId="0" borderId="0" applyFont="0" applyFill="0" applyBorder="0" applyAlignment="0" applyProtection="0"/>
    <xf numFmtId="9" fontId="1" fillId="0" borderId="0" applyFont="0" applyFill="0" applyBorder="0" applyAlignment="0" applyProtection="0"/>
    <xf numFmtId="0" fontId="3" fillId="0" borderId="0"/>
    <xf numFmtId="166" fontId="1" fillId="0" borderId="0" applyFont="0" applyFill="0" applyBorder="0" applyAlignment="0" applyProtection="0"/>
    <xf numFmtId="166" fontId="1" fillId="0" borderId="0" applyFont="0" applyFill="0" applyBorder="0" applyAlignment="0" applyProtection="0"/>
    <xf numFmtId="0" fontId="6" fillId="0" borderId="0"/>
    <xf numFmtId="166" fontId="6" fillId="0" borderId="0" applyFont="0" applyFill="0" applyBorder="0" applyAlignment="0" applyProtection="0"/>
    <xf numFmtId="9" fontId="6" fillId="0" borderId="0" applyFont="0" applyFill="0" applyBorder="0" applyAlignment="0" applyProtection="0"/>
    <xf numFmtId="166" fontId="1" fillId="0" borderId="0" applyFont="0" applyFill="0" applyBorder="0" applyAlignment="0" applyProtection="0"/>
    <xf numFmtId="173" fontId="9" fillId="0" borderId="0"/>
    <xf numFmtId="0" fontId="9" fillId="0" borderId="0"/>
    <xf numFmtId="0" fontId="20" fillId="0" borderId="0"/>
    <xf numFmtId="174" fontId="20" fillId="0" borderId="0" applyBorder="0" applyProtection="0"/>
    <xf numFmtId="9" fontId="20" fillId="0" borderId="0" applyBorder="0" applyProtection="0"/>
    <xf numFmtId="0" fontId="21" fillId="0" borderId="0"/>
    <xf numFmtId="173" fontId="9" fillId="0" borderId="0"/>
    <xf numFmtId="166" fontId="9" fillId="0" borderId="0" applyFont="0" applyFill="0" applyBorder="0" applyAlignment="0" applyProtection="0"/>
    <xf numFmtId="173" fontId="9" fillId="0" borderId="0"/>
    <xf numFmtId="0" fontId="1" fillId="0" borderId="0"/>
    <xf numFmtId="0" fontId="3"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01" fillId="0" borderId="0" applyNumberFormat="0" applyFill="0" applyBorder="0" applyAlignment="0" applyProtection="0"/>
    <xf numFmtId="0" fontId="102" fillId="0" borderId="105" applyNumberFormat="0" applyFill="0" applyAlignment="0" applyProtection="0"/>
    <xf numFmtId="0" fontId="103" fillId="0" borderId="106" applyNumberFormat="0" applyFill="0" applyAlignment="0" applyProtection="0"/>
    <xf numFmtId="0" fontId="104" fillId="0" borderId="107" applyNumberFormat="0" applyFill="0" applyAlignment="0" applyProtection="0"/>
    <xf numFmtId="0" fontId="104" fillId="0" borderId="0" applyNumberFormat="0" applyFill="0" applyBorder="0" applyAlignment="0" applyProtection="0"/>
    <xf numFmtId="0" fontId="105" fillId="31" borderId="0" applyNumberFormat="0" applyBorder="0" applyAlignment="0" applyProtection="0"/>
    <xf numFmtId="0" fontId="106" fillId="32" borderId="0" applyNumberFormat="0" applyBorder="0" applyAlignment="0" applyProtection="0"/>
    <xf numFmtId="0" fontId="107" fillId="33" borderId="0" applyNumberFormat="0" applyBorder="0" applyAlignment="0" applyProtection="0"/>
    <xf numFmtId="0" fontId="108" fillId="34" borderId="108" applyNumberFormat="0" applyAlignment="0" applyProtection="0"/>
    <xf numFmtId="0" fontId="109" fillId="35" borderId="109" applyNumberFormat="0" applyAlignment="0" applyProtection="0"/>
    <xf numFmtId="0" fontId="110" fillId="35" borderId="108" applyNumberFormat="0" applyAlignment="0" applyProtection="0"/>
    <xf numFmtId="0" fontId="111" fillId="0" borderId="110" applyNumberFormat="0" applyFill="0" applyAlignment="0" applyProtection="0"/>
    <xf numFmtId="0" fontId="112" fillId="36" borderId="111" applyNumberFormat="0" applyAlignment="0" applyProtection="0"/>
    <xf numFmtId="0" fontId="113" fillId="0" borderId="0" applyNumberFormat="0" applyFill="0" applyBorder="0" applyAlignment="0" applyProtection="0"/>
    <xf numFmtId="0" fontId="1" fillId="37" borderId="112" applyNumberFormat="0" applyFont="0" applyAlignment="0" applyProtection="0"/>
    <xf numFmtId="0" fontId="114" fillId="0" borderId="0" applyNumberFormat="0" applyFill="0" applyBorder="0" applyAlignment="0" applyProtection="0"/>
    <xf numFmtId="0" fontId="10" fillId="0" borderId="113" applyNumberFormat="0" applyFill="0" applyAlignment="0" applyProtection="0"/>
    <xf numFmtId="0" fontId="115"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15"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15"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15"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15"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15" fillId="58" borderId="0" applyNumberFormat="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38" fontId="116" fillId="62" borderId="0" applyNumberFormat="0" applyBorder="0" applyAlignment="0" applyProtection="0"/>
    <xf numFmtId="10" fontId="116" fillId="62" borderId="101" applyNumberFormat="0" applyBorder="0" applyAlignment="0" applyProtection="0"/>
    <xf numFmtId="14" fontId="9" fillId="0" borderId="0"/>
    <xf numFmtId="0" fontId="117" fillId="0" borderId="0"/>
    <xf numFmtId="185" fontId="118" fillId="0" borderId="0"/>
    <xf numFmtId="0" fontId="1" fillId="0" borderId="0"/>
    <xf numFmtId="0" fontId="1" fillId="0" borderId="0"/>
    <xf numFmtId="0" fontId="1" fillId="0" borderId="0"/>
    <xf numFmtId="0" fontId="9" fillId="0" borderId="0"/>
    <xf numFmtId="0" fontId="1" fillId="0" borderId="0"/>
    <xf numFmtId="0" fontId="1" fillId="0" borderId="0"/>
    <xf numFmtId="0" fontId="9" fillId="0" borderId="0"/>
    <xf numFmtId="0" fontId="9" fillId="0" borderId="0"/>
    <xf numFmtId="0" fontId="21" fillId="0" borderId="0"/>
    <xf numFmtId="0" fontId="1" fillId="0" borderId="0"/>
    <xf numFmtId="0" fontId="1" fillId="0" borderId="0"/>
    <xf numFmtId="0" fontId="1" fillId="0" borderId="0"/>
    <xf numFmtId="0" fontId="1" fillId="0" borderId="0"/>
    <xf numFmtId="0" fontId="1" fillId="0" borderId="0"/>
    <xf numFmtId="14" fontId="119" fillId="0" borderId="101">
      <alignment horizontal="center"/>
    </xf>
    <xf numFmtId="37" fontId="120" fillId="0" borderId="0"/>
    <xf numFmtId="10" fontId="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87"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180" fontId="9" fillId="0" borderId="0" applyFont="0" applyFill="0" applyBorder="0" applyAlignment="0" applyProtection="0"/>
    <xf numFmtId="180"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6" fontId="9" fillId="0" borderId="0" applyFont="0" applyFill="0" applyBorder="0" applyAlignment="0" applyProtection="0"/>
    <xf numFmtId="0" fontId="1" fillId="0" borderId="0"/>
    <xf numFmtId="43" fontId="1" fillId="0" borderId="0" applyFont="0" applyFill="0" applyBorder="0" applyAlignment="0" applyProtection="0"/>
    <xf numFmtId="0" fontId="21" fillId="0" borderId="0"/>
    <xf numFmtId="0" fontId="1" fillId="0" borderId="0"/>
    <xf numFmtId="0" fontId="126" fillId="0" borderId="0"/>
    <xf numFmtId="43" fontId="1" fillId="0" borderId="0" applyFont="0" applyFill="0" applyBorder="0" applyAlignment="0" applyProtection="0"/>
    <xf numFmtId="0" fontId="9" fillId="0" borderId="0" applyNumberFormat="0" applyFill="0" applyBorder="0" applyAlignment="0" applyProtection="0"/>
    <xf numFmtId="0" fontId="9" fillId="0" borderId="0"/>
    <xf numFmtId="0" fontId="127" fillId="0" borderId="0"/>
    <xf numFmtId="0" fontId="9" fillId="0" borderId="0"/>
    <xf numFmtId="0" fontId="1" fillId="39"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9"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9"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9"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7" borderId="0" applyNumberFormat="0" applyBorder="0" applyAlignment="0" applyProtection="0"/>
    <xf numFmtId="0" fontId="129"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9"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9"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173" fontId="9" fillId="0" borderId="0" applyProtection="0">
      <protection locked="0"/>
    </xf>
    <xf numFmtId="0" fontId="9" fillId="0" borderId="0" applyProtection="0">
      <protection locked="0"/>
    </xf>
    <xf numFmtId="0" fontId="1" fillId="4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9"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9"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2" borderId="0" applyNumberFormat="0" applyBorder="0" applyAlignment="0" applyProtection="0"/>
    <xf numFmtId="0" fontId="129"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9"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9"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9"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30" fillId="74" borderId="0" applyNumberFormat="0" applyBorder="0" applyAlignment="0" applyProtection="0"/>
    <xf numFmtId="0" fontId="131" fillId="41" borderId="0" applyNumberFormat="0" applyBorder="0" applyAlignment="0" applyProtection="0"/>
    <xf numFmtId="0" fontId="130" fillId="74" borderId="0" applyNumberFormat="0" applyBorder="0" applyAlignment="0" applyProtection="0"/>
    <xf numFmtId="0" fontId="130" fillId="71" borderId="0" applyNumberFormat="0" applyBorder="0" applyAlignment="0" applyProtection="0"/>
    <xf numFmtId="0" fontId="131" fillId="45" borderId="0" applyNumberFormat="0" applyBorder="0" applyAlignment="0" applyProtection="0"/>
    <xf numFmtId="0" fontId="130" fillId="71" borderId="0" applyNumberFormat="0" applyBorder="0" applyAlignment="0" applyProtection="0"/>
    <xf numFmtId="0" fontId="130" fillId="72" borderId="0" applyNumberFormat="0" applyBorder="0" applyAlignment="0" applyProtection="0"/>
    <xf numFmtId="0" fontId="131" fillId="49" borderId="0" applyNumberFormat="0" applyBorder="0" applyAlignment="0" applyProtection="0"/>
    <xf numFmtId="0" fontId="130" fillId="72" borderId="0" applyNumberFormat="0" applyBorder="0" applyAlignment="0" applyProtection="0"/>
    <xf numFmtId="0" fontId="130" fillId="75" borderId="0" applyNumberFormat="0" applyBorder="0" applyAlignment="0" applyProtection="0"/>
    <xf numFmtId="0" fontId="131" fillId="53" borderId="0" applyNumberFormat="0" applyBorder="0" applyAlignment="0" applyProtection="0"/>
    <xf numFmtId="0" fontId="130" fillId="75" borderId="0" applyNumberFormat="0" applyBorder="0" applyAlignment="0" applyProtection="0"/>
    <xf numFmtId="0" fontId="130" fillId="76" borderId="0" applyNumberFormat="0" applyBorder="0" applyAlignment="0" applyProtection="0"/>
    <xf numFmtId="0" fontId="131" fillId="57" borderId="0" applyNumberFormat="0" applyBorder="0" applyAlignment="0" applyProtection="0"/>
    <xf numFmtId="0" fontId="130" fillId="76" borderId="0" applyNumberFormat="0" applyBorder="0" applyAlignment="0" applyProtection="0"/>
    <xf numFmtId="0" fontId="130" fillId="77" borderId="0" applyNumberFormat="0" applyBorder="0" applyAlignment="0" applyProtection="0"/>
    <xf numFmtId="0" fontId="131" fillId="61" borderId="0" applyNumberFormat="0" applyBorder="0" applyAlignment="0" applyProtection="0"/>
    <xf numFmtId="0" fontId="130" fillId="77" borderId="0" applyNumberFormat="0" applyBorder="0" applyAlignment="0" applyProtection="0"/>
    <xf numFmtId="0" fontId="130" fillId="78" borderId="0" applyNumberFormat="0" applyBorder="0" applyAlignment="0" applyProtection="0"/>
    <xf numFmtId="0" fontId="131" fillId="38" borderId="0" applyNumberFormat="0" applyBorder="0" applyAlignment="0" applyProtection="0"/>
    <xf numFmtId="0" fontId="130" fillId="78" borderId="0" applyNumberFormat="0" applyBorder="0" applyAlignment="0" applyProtection="0"/>
    <xf numFmtId="0" fontId="132" fillId="42" borderId="0" applyNumberFormat="0" applyBorder="0" applyAlignment="0" applyProtection="0"/>
    <xf numFmtId="0" fontId="130" fillId="79" borderId="0" applyNumberFormat="0" applyBorder="0" applyAlignment="0" applyProtection="0"/>
    <xf numFmtId="0" fontId="131" fillId="42" borderId="0" applyNumberFormat="0" applyBorder="0" applyAlignment="0" applyProtection="0"/>
    <xf numFmtId="0" fontId="130" fillId="79" borderId="0" applyNumberFormat="0" applyBorder="0" applyAlignment="0" applyProtection="0"/>
    <xf numFmtId="0" fontId="130" fillId="80" borderId="0" applyNumberFormat="0" applyBorder="0" applyAlignment="0" applyProtection="0"/>
    <xf numFmtId="0" fontId="131" fillId="46" borderId="0" applyNumberFormat="0" applyBorder="0" applyAlignment="0" applyProtection="0"/>
    <xf numFmtId="0" fontId="130" fillId="80" borderId="0" applyNumberFormat="0" applyBorder="0" applyAlignment="0" applyProtection="0"/>
    <xf numFmtId="0" fontId="130" fillId="75" borderId="0" applyNumberFormat="0" applyBorder="0" applyAlignment="0" applyProtection="0"/>
    <xf numFmtId="0" fontId="131" fillId="50" borderId="0" applyNumberFormat="0" applyBorder="0" applyAlignment="0" applyProtection="0"/>
    <xf numFmtId="0" fontId="130" fillId="75" borderId="0" applyNumberFormat="0" applyBorder="0" applyAlignment="0" applyProtection="0"/>
    <xf numFmtId="0" fontId="130" fillId="76" borderId="0" applyNumberFormat="0" applyBorder="0" applyAlignment="0" applyProtection="0"/>
    <xf numFmtId="0" fontId="131" fillId="54" borderId="0" applyNumberFormat="0" applyBorder="0" applyAlignment="0" applyProtection="0"/>
    <xf numFmtId="0" fontId="130" fillId="76" borderId="0" applyNumberFormat="0" applyBorder="0" applyAlignment="0" applyProtection="0"/>
    <xf numFmtId="0" fontId="130" fillId="81" borderId="0" applyNumberFormat="0" applyBorder="0" applyAlignment="0" applyProtection="0"/>
    <xf numFmtId="0" fontId="131" fillId="58" borderId="0" applyNumberFormat="0" applyBorder="0" applyAlignment="0" applyProtection="0"/>
    <xf numFmtId="0" fontId="130" fillId="81" borderId="0" applyNumberFormat="0" applyBorder="0" applyAlignment="0" applyProtection="0"/>
    <xf numFmtId="0" fontId="9" fillId="0" borderId="0"/>
    <xf numFmtId="0" fontId="124" fillId="82" borderId="0" applyNumberFormat="0" applyBorder="0" applyAlignment="0" applyProtection="0"/>
    <xf numFmtId="0" fontId="133" fillId="65" borderId="0" applyNumberFormat="0" applyBorder="0" applyAlignment="0" applyProtection="0"/>
    <xf numFmtId="0" fontId="134" fillId="32" borderId="0" applyNumberFormat="0" applyBorder="0" applyAlignment="0" applyProtection="0"/>
    <xf numFmtId="0" fontId="133" fillId="65" borderId="0" applyNumberFormat="0" applyBorder="0" applyAlignment="0" applyProtection="0"/>
    <xf numFmtId="179" fontId="135" fillId="0" borderId="42" applyAlignment="0" applyProtection="0"/>
    <xf numFmtId="179" fontId="135" fillId="0" borderId="42" applyAlignment="0" applyProtection="0"/>
    <xf numFmtId="179" fontId="135" fillId="0" borderId="42" applyAlignment="0" applyProtection="0"/>
    <xf numFmtId="179" fontId="135" fillId="0" borderId="42" applyAlignment="0" applyProtection="0"/>
    <xf numFmtId="179" fontId="135" fillId="0" borderId="42" applyAlignment="0" applyProtection="0"/>
    <xf numFmtId="179" fontId="135" fillId="0" borderId="42" applyAlignment="0" applyProtection="0"/>
    <xf numFmtId="179" fontId="135" fillId="0" borderId="42" applyAlignment="0" applyProtection="0"/>
    <xf numFmtId="179" fontId="135" fillId="0" borderId="42" applyAlignment="0" applyProtection="0"/>
    <xf numFmtId="179" fontId="135" fillId="0" borderId="42" applyAlignment="0" applyProtection="0"/>
    <xf numFmtId="192" fontId="9" fillId="0" borderId="0" applyFill="0" applyBorder="0" applyAlignment="0"/>
    <xf numFmtId="193" fontId="9" fillId="0" borderId="0" applyFill="0" applyBorder="0" applyAlignment="0"/>
    <xf numFmtId="194" fontId="9" fillId="0" borderId="0" applyFill="0" applyBorder="0" applyAlignment="0"/>
    <xf numFmtId="195" fontId="9" fillId="0" borderId="0" applyFill="0" applyBorder="0" applyAlignment="0"/>
    <xf numFmtId="196" fontId="9" fillId="0" borderId="0" applyFill="0" applyBorder="0" applyAlignment="0"/>
    <xf numFmtId="192" fontId="9" fillId="0" borderId="0" applyFill="0" applyBorder="0" applyAlignment="0"/>
    <xf numFmtId="197" fontId="9" fillId="0" borderId="0" applyFill="0" applyBorder="0" applyAlignment="0"/>
    <xf numFmtId="193" fontId="9" fillId="0" borderId="0" applyFill="0" applyBorder="0" applyAlignment="0"/>
    <xf numFmtId="0" fontId="136" fillId="83" borderId="117" applyNumberFormat="0" applyAlignment="0" applyProtection="0"/>
    <xf numFmtId="0" fontId="137"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8" fillId="0" borderId="118">
      <alignment horizontal="right" vertical="center"/>
      <protection locked="0"/>
    </xf>
    <xf numFmtId="0" fontId="139" fillId="84" borderId="119" applyNumberFormat="0" applyAlignment="0" applyProtection="0"/>
    <xf numFmtId="0" fontId="140" fillId="36" borderId="111" applyNumberFormat="0" applyAlignment="0" applyProtection="0"/>
    <xf numFmtId="0" fontId="139" fillId="84" borderId="119" applyNumberFormat="0" applyAlignment="0" applyProtection="0"/>
    <xf numFmtId="198" fontId="141" fillId="0" borderId="0"/>
    <xf numFmtId="198" fontId="141" fillId="0" borderId="0"/>
    <xf numFmtId="198" fontId="141" fillId="0" borderId="0"/>
    <xf numFmtId="198" fontId="141" fillId="0" borderId="0"/>
    <xf numFmtId="198" fontId="141" fillId="0" borderId="0"/>
    <xf numFmtId="198" fontId="141" fillId="0" borderId="0"/>
    <xf numFmtId="198" fontId="141" fillId="0" borderId="0"/>
    <xf numFmtId="198" fontId="141" fillId="0" borderId="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24" fillId="0" borderId="0" applyFont="0" applyFill="0" applyBorder="0" applyAlignment="0" applyProtection="0"/>
    <xf numFmtId="199" fontId="123" fillId="0" borderId="120" applyFill="0" applyProtection="0"/>
    <xf numFmtId="199" fontId="123" fillId="0" borderId="120" applyFill="0" applyProtection="0"/>
    <xf numFmtId="41" fontId="124"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98"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21"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199" fontId="123" fillId="0" borderId="120" applyFill="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99" fontId="123" fillId="0" borderId="120" applyFill="0" applyProtection="0"/>
    <xf numFmtId="199" fontId="123" fillId="0" borderId="120" applyFill="0" applyProtection="0"/>
    <xf numFmtId="199" fontId="123" fillId="0" borderId="120" applyFill="0" applyProtection="0"/>
    <xf numFmtId="199" fontId="123" fillId="0" borderId="120" applyFill="0" applyProtection="0"/>
    <xf numFmtId="199" fontId="123" fillId="0" borderId="120" applyFill="0" applyProtection="0"/>
    <xf numFmtId="199" fontId="123" fillId="0" borderId="120" applyFill="0" applyProtection="0"/>
    <xf numFmtId="199" fontId="123" fillId="0" borderId="120" applyFill="0" applyProtection="0"/>
    <xf numFmtId="199" fontId="123" fillId="0" borderId="120" applyFill="0" applyProtection="0"/>
    <xf numFmtId="41" fontId="9" fillId="0" borderId="0" applyFont="0" applyFill="0" applyBorder="0" applyAlignment="0" applyProtection="0"/>
    <xf numFmtId="41" fontId="124" fillId="0" borderId="0" applyFont="0" applyFill="0" applyBorder="0" applyAlignment="0" applyProtection="0"/>
    <xf numFmtId="38" fontId="21"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92"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200"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4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40" fontId="9" fillId="0" borderId="0" applyFont="0" applyFill="0" applyBorder="0" applyAlignment="0" applyProtection="0"/>
    <xf numFmtId="20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4"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0" fontId="9" fillId="0" borderId="0" applyFont="0" applyFill="0" applyBorder="0" applyAlignment="0" applyProtection="0"/>
    <xf numFmtId="41"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197"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197" fontId="9" fillId="0" borderId="0" applyFont="0" applyFill="0" applyBorder="0" applyAlignment="0" applyProtection="0"/>
    <xf numFmtId="190"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197" fontId="9" fillId="0" borderId="0" applyFont="0" applyFill="0" applyBorder="0" applyAlignment="0" applyProtection="0"/>
    <xf numFmtId="41"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6" fontId="9" fillId="0" borderId="0" applyFont="0" applyFill="0" applyBorder="0" applyAlignment="0" applyProtection="0"/>
    <xf numFmtId="40" fontId="9" fillId="0" borderId="0" applyFont="0" applyFill="0" applyBorder="0" applyAlignment="0" applyProtection="0"/>
    <xf numFmtId="197" fontId="9" fillId="0" borderId="0" applyFont="0" applyFill="0" applyBorder="0" applyAlignment="0" applyProtection="0"/>
    <xf numFmtId="41"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4" fillId="0" borderId="0" applyFont="0" applyFill="0" applyBorder="0" applyAlignment="0" applyProtection="0"/>
    <xf numFmtId="40" fontId="9" fillId="0" borderId="0" applyFont="0" applyFill="0" applyBorder="0" applyAlignment="0" applyProtection="0"/>
    <xf numFmtId="40" fontId="9" fillId="0" borderId="0" applyFont="0" applyFill="0" applyBorder="0" applyAlignment="0" applyProtection="0"/>
    <xf numFmtId="40" fontId="9" fillId="0" borderId="0" applyFont="0" applyFill="0" applyBorder="0" applyAlignment="0" applyProtection="0"/>
    <xf numFmtId="40" fontId="9"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9"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67" fontId="9" fillId="0" borderId="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6" fontId="9" fillId="0" borderId="0" applyFont="0" applyFill="0" applyBorder="0" applyAlignment="0" applyProtection="0"/>
    <xf numFmtId="43" fontId="1" fillId="0" borderId="0" applyFont="0" applyFill="0" applyBorder="0" applyAlignment="0" applyProtection="0"/>
    <xf numFmtId="167" fontId="9" fillId="0" borderId="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1"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67" fontId="9" fillId="0" borderId="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21" fillId="0" borderId="0" applyFont="0" applyFill="0" applyBorder="0" applyAlignment="0" applyProtection="0"/>
    <xf numFmtId="167" fontId="9" fillId="0" borderId="0" applyFill="0" applyBorder="0" applyAlignment="0" applyProtection="0"/>
    <xf numFmtId="41"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2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201" fontId="9" fillId="0" borderId="0" applyFont="0" applyFill="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14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42" fillId="0" borderId="0" applyFont="0" applyFill="0" applyBorder="0" applyAlignment="0" applyProtection="0"/>
    <xf numFmtId="43" fontId="1" fillId="0" borderId="0" applyFont="0" applyFill="0" applyBorder="0" applyAlignment="0" applyProtection="0"/>
    <xf numFmtId="201" fontId="9" fillId="0" borderId="0" applyFont="0" applyFill="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43"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43"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164"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9" fillId="0" borderId="0" applyFont="0" applyFill="0" applyBorder="0" applyAlignment="0" applyProtection="0"/>
    <xf numFmtId="43" fontId="144" fillId="0" borderId="0" applyFont="0" applyFill="0" applyBorder="0" applyAlignment="0" applyProtection="0"/>
    <xf numFmtId="43" fontId="9" fillId="0" borderId="0" applyFont="0" applyFill="0" applyBorder="0" applyAlignment="0" applyProtection="0"/>
    <xf numFmtId="43" fontId="144" fillId="0" borderId="0" applyFont="0" applyFill="0" applyBorder="0" applyAlignment="0" applyProtection="0"/>
    <xf numFmtId="187" fontId="9" fillId="0" borderId="0" applyFont="0" applyFill="0" applyBorder="0" applyAlignment="0" applyProtection="0"/>
    <xf numFmtId="43" fontId="144"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187" fontId="9" fillId="0" borderId="0" applyFont="0" applyFill="0" applyBorder="0" applyAlignment="0" applyProtection="0"/>
    <xf numFmtId="43" fontId="144" fillId="0" borderId="0" applyFont="0" applyFill="0" applyBorder="0" applyAlignment="0" applyProtection="0"/>
    <xf numFmtId="187" fontId="9" fillId="0" borderId="0" applyFont="0" applyFill="0" applyBorder="0" applyAlignment="0" applyProtection="0"/>
    <xf numFmtId="43" fontId="144" fillId="0" borderId="0" applyFont="0" applyFill="0" applyBorder="0" applyAlignment="0" applyProtection="0"/>
    <xf numFmtId="187" fontId="9" fillId="0" borderId="0" applyFont="0" applyFill="0" applyBorder="0" applyAlignment="0" applyProtection="0"/>
    <xf numFmtId="43" fontId="144" fillId="0" borderId="0" applyFont="0" applyFill="0" applyBorder="0" applyAlignment="0" applyProtection="0"/>
    <xf numFmtId="187" fontId="9" fillId="0" borderId="0" applyFont="0" applyFill="0" applyBorder="0" applyAlignment="0" applyProtection="0"/>
    <xf numFmtId="43" fontId="1" fillId="0" borderId="0" applyFont="0" applyFill="0" applyBorder="0" applyAlignment="0" applyProtection="0"/>
    <xf numFmtId="0" fontId="9" fillId="0" borderId="0" applyFont="0" applyFill="0" applyBorder="0" applyAlignment="0" applyProtection="0"/>
    <xf numFmtId="43" fontId="144" fillId="0" borderId="0" applyFont="0" applyFill="0" applyBorder="0" applyAlignment="0" applyProtection="0"/>
    <xf numFmtId="187"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144" fillId="0" borderId="0" applyFont="0" applyFill="0" applyBorder="0" applyAlignment="0" applyProtection="0"/>
    <xf numFmtId="178"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4" fillId="0" borderId="0" applyFont="0" applyFill="0" applyBorder="0" applyAlignment="0" applyProtection="0"/>
    <xf numFmtId="43" fontId="1" fillId="0" borderId="0" applyFont="0" applyFill="0" applyBorder="0" applyAlignment="0" applyProtection="0"/>
    <xf numFmtId="187"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4" fillId="0" borderId="0" applyFont="0" applyFill="0" applyBorder="0" applyAlignment="0" applyProtection="0"/>
    <xf numFmtId="187"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4"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87"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43" fontId="14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9" fillId="0" borderId="0" applyFont="0" applyFill="0" applyBorder="0" applyAlignment="0" applyProtection="0"/>
    <xf numFmtId="43" fontId="144" fillId="0" borderId="0" applyFont="0" applyFill="0" applyBorder="0" applyAlignment="0" applyProtection="0"/>
    <xf numFmtId="187"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5" fontId="9" fillId="0" borderId="0" applyFont="0" applyFill="0" applyBorder="0" applyAlignment="0" applyProtection="0"/>
    <xf numFmtId="187"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9" fillId="0" borderId="0" applyFont="0" applyFill="0" applyBorder="0" applyAlignment="0" applyProtection="0"/>
    <xf numFmtId="43" fontId="9" fillId="0" borderId="0" applyFont="0" applyFill="0" applyBorder="0" applyAlignment="0" applyProtection="0"/>
    <xf numFmtId="187" fontId="9" fillId="0" borderId="0" applyFont="0" applyFill="0" applyBorder="0" applyAlignment="0" applyProtection="0"/>
    <xf numFmtId="43" fontId="1" fillId="0" borderId="0" applyFont="0" applyFill="0" applyBorder="0" applyAlignment="0" applyProtection="0"/>
    <xf numFmtId="187" fontId="9" fillId="0" borderId="0" applyFont="0" applyFill="0" applyBorder="0" applyAlignment="0" applyProtection="0"/>
    <xf numFmtId="187" fontId="9"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5"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80" fontId="144" fillId="0" borderId="0" applyFont="0" applyFill="0" applyBorder="0" applyAlignment="0" applyProtection="0"/>
    <xf numFmtId="43" fontId="9" fillId="0" borderId="0" applyFont="0" applyFill="0" applyBorder="0" applyAlignment="0" applyProtection="0"/>
    <xf numFmtId="180" fontId="144" fillId="0" borderId="0" applyFont="0" applyFill="0" applyBorder="0" applyAlignment="0" applyProtection="0"/>
    <xf numFmtId="43" fontId="9" fillId="0" borderId="0" applyFont="0" applyFill="0" applyBorder="0" applyAlignment="0" applyProtection="0"/>
    <xf numFmtId="180" fontId="144" fillId="0" borderId="0" applyFont="0" applyFill="0" applyBorder="0" applyAlignment="0" applyProtection="0"/>
    <xf numFmtId="43" fontId="128" fillId="0" borderId="0" applyFont="0" applyFill="0" applyBorder="0" applyAlignment="0" applyProtection="0"/>
    <xf numFmtId="180" fontId="144" fillId="0" borderId="0" applyFont="0" applyFill="0" applyBorder="0" applyAlignment="0" applyProtection="0"/>
    <xf numFmtId="43" fontId="9" fillId="0" borderId="0" applyFont="0" applyFill="0" applyBorder="0" applyAlignment="0" applyProtection="0"/>
    <xf numFmtId="180" fontId="144"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80" fontId="144" fillId="0" borderId="0" applyFont="0" applyFill="0" applyBorder="0" applyAlignment="0" applyProtection="0"/>
    <xf numFmtId="180" fontId="144"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78" fontId="9"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180" fontId="144" fillId="0" borderId="0" applyFont="0" applyFill="0" applyBorder="0" applyAlignment="0" applyProtection="0"/>
    <xf numFmtId="180" fontId="144" fillId="0" borderId="0" applyFont="0" applyFill="0" applyBorder="0" applyAlignment="0" applyProtection="0"/>
    <xf numFmtId="0" fontId="9" fillId="0" borderId="0" applyFont="0" applyFill="0" applyBorder="0" applyAlignment="0" applyProtection="0"/>
    <xf numFmtId="180" fontId="144" fillId="0" borderId="0" applyFont="0" applyFill="0" applyBorder="0" applyAlignment="0" applyProtection="0"/>
    <xf numFmtId="180" fontId="144" fillId="0" borderId="0" applyFont="0" applyFill="0" applyBorder="0" applyAlignment="0" applyProtection="0"/>
    <xf numFmtId="0" fontId="9" fillId="0" borderId="0" applyFont="0" applyFill="0" applyBorder="0" applyAlignment="0" applyProtection="0"/>
    <xf numFmtId="180" fontId="14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0" fontId="144" fillId="0" borderId="0" applyFont="0" applyFill="0" applyBorder="0" applyAlignment="0" applyProtection="0"/>
    <xf numFmtId="0" fontId="9" fillId="0" borderId="0" applyFont="0" applyFill="0" applyBorder="0" applyAlignment="0" applyProtection="0"/>
    <xf numFmtId="180" fontId="144" fillId="0" borderId="0" applyFont="0" applyFill="0" applyBorder="0" applyAlignment="0" applyProtection="0"/>
    <xf numFmtId="180" fontId="144"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6"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6"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40" fontId="21" fillId="0" borderId="0" applyFont="0" applyFill="0" applyBorder="0" applyAlignment="0" applyProtection="0"/>
    <xf numFmtId="187" fontId="128"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6"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87" fontId="128"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144" fillId="0" borderId="0" applyFont="0" applyFill="0" applyBorder="0" applyAlignment="0" applyProtection="0"/>
    <xf numFmtId="43" fontId="9" fillId="0" borderId="0" applyFont="0" applyFill="0" applyBorder="0" applyAlignment="0" applyProtection="0"/>
    <xf numFmtId="43" fontId="144" fillId="0" borderId="0" applyFont="0" applyFill="0" applyBorder="0" applyAlignment="0" applyProtection="0"/>
    <xf numFmtId="43" fontId="144" fillId="0" borderId="0" applyFont="0" applyFill="0" applyBorder="0" applyAlignment="0" applyProtection="0"/>
    <xf numFmtId="43" fontId="144" fillId="0" borderId="0" applyFont="0" applyFill="0" applyBorder="0" applyAlignment="0" applyProtection="0"/>
    <xf numFmtId="43" fontId="9" fillId="0" borderId="0" applyFont="0" applyFill="0" applyBorder="0" applyAlignment="0" applyProtection="0"/>
    <xf numFmtId="43" fontId="144" fillId="0" borderId="0" applyFont="0" applyFill="0" applyBorder="0" applyAlignment="0" applyProtection="0"/>
    <xf numFmtId="43" fontId="144" fillId="0" borderId="0" applyFont="0" applyFill="0" applyBorder="0" applyAlignment="0" applyProtection="0"/>
    <xf numFmtId="43" fontId="144" fillId="0" borderId="0" applyFont="0" applyFill="0" applyBorder="0" applyAlignment="0" applyProtection="0"/>
    <xf numFmtId="43" fontId="14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44"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2"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5" fontId="9" fillId="0" borderId="0" applyFont="0" applyFill="0" applyBorder="0" applyAlignment="0" applyProtection="0"/>
    <xf numFmtId="43" fontId="1"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40"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202"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6" fontId="9" fillId="0" borderId="0" applyFont="0" applyFill="0" applyBorder="0" applyAlignment="0" applyProtection="0"/>
    <xf numFmtId="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21" fillId="0" borderId="0" applyFont="0" applyFill="0" applyBorder="0" applyAlignment="0" applyProtection="0"/>
    <xf numFmtId="5"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5"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5"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7"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45"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4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45"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4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89"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187"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9"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43" fontId="124"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43" fontId="124"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43"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43"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45"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43"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3"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3"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170"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3" fontId="9"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3" fontId="9"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3" fontId="9" fillId="0" borderId="0" applyFont="0" applyFill="0" applyBorder="0" applyAlignment="0" applyProtection="0"/>
    <xf numFmtId="43" fontId="1" fillId="0" borderId="0" applyFont="0" applyFill="0" applyBorder="0" applyAlignment="0" applyProtection="0"/>
    <xf numFmtId="187"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3" fontId="9"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24" fillId="0" borderId="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170" fontId="128" fillId="0" borderId="0" applyFont="0" applyFill="0" applyBorder="0" applyAlignment="0" applyProtection="0"/>
    <xf numFmtId="0" fontId="9" fillId="0" borderId="0" applyFont="0" applyFill="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 fillId="0" borderId="0" applyFont="0" applyFill="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0" fontId="9" fillId="0" borderId="0" applyFont="0" applyFill="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Alignment="0" applyProtection="0"/>
    <xf numFmtId="43" fontId="9" fillId="0" borderId="0" applyFont="0" applyFill="0" applyBorder="0" applyAlignment="0" applyProtection="0"/>
    <xf numFmtId="0" fontId="9" fillId="0" borderId="0" applyFont="0" applyFill="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Alignment="0" applyProtection="0"/>
    <xf numFmtId="43" fontId="9" fillId="0" borderId="0" applyFont="0" applyFill="0" applyBorder="0" applyAlignment="0" applyProtection="0"/>
    <xf numFmtId="0" fontId="9" fillId="0" borderId="0" applyFont="0" applyFill="0" applyAlignment="0" applyProtection="0"/>
    <xf numFmtId="43" fontId="9" fillId="0" borderId="0" applyFont="0" applyFill="0" applyBorder="0" applyAlignment="0" applyProtection="0"/>
    <xf numFmtId="170" fontId="128" fillId="0" borderId="0" applyFont="0" applyFill="0" applyBorder="0" applyAlignment="0" applyProtection="0"/>
    <xf numFmtId="0" fontId="9" fillId="0" borderId="0" applyFont="0" applyFill="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124" fillId="0" borderId="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70"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0" fontId="9" fillId="0" borderId="0" applyFont="0" applyFill="0" applyBorder="0" applyAlignment="0" applyProtection="0"/>
    <xf numFmtId="170" fontId="128"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204"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170" fontId="9" fillId="0" borderId="0" applyFont="0" applyFill="0" applyBorder="0" applyAlignment="0" applyProtection="0"/>
    <xf numFmtId="204"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188"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170" fontId="9" fillId="0" borderId="0" applyFont="0" applyFill="0" applyBorder="0" applyAlignment="0" applyProtection="0"/>
    <xf numFmtId="190"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187"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9" fillId="0" borderId="0" applyFont="0" applyFill="0" applyBorder="0" applyAlignment="0" applyProtection="0"/>
    <xf numFmtId="187"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87"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87"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170" fontId="9" fillId="0" borderId="0" applyFont="0" applyFill="0" applyBorder="0" applyAlignment="0" applyProtection="0"/>
    <xf numFmtId="187"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87"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87"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174" fontId="124" fillId="0" borderId="0" applyBorder="0" applyAlignment="0" applyProtection="0"/>
    <xf numFmtId="0" fontId="146" fillId="0" borderId="0" applyNumberFormat="0" applyFill="0" applyBorder="0" applyAlignment="0" applyProtection="0"/>
    <xf numFmtId="0" fontId="147" fillId="0" borderId="0"/>
    <xf numFmtId="0" fontId="148" fillId="0" borderId="0"/>
    <xf numFmtId="3" fontId="149" fillId="0" borderId="0" applyFont="0" applyFill="0" applyBorder="0" applyAlignment="0" applyProtection="0"/>
    <xf numFmtId="0" fontId="147" fillId="0" borderId="0"/>
    <xf numFmtId="0" fontId="148" fillId="0" borderId="0"/>
    <xf numFmtId="205" fontId="150" fillId="0" borderId="121" applyBorder="0"/>
    <xf numFmtId="193" fontId="9"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168" fontId="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1" fillId="0" borderId="0" applyFont="0" applyFill="0" applyBorder="0" applyAlignment="0" applyProtection="0"/>
    <xf numFmtId="168"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83" fontId="9" fillId="0" borderId="0" applyFont="0" applyFill="0" applyBorder="0" applyAlignment="0" applyProtection="0"/>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0"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0"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173" fontId="9" fillId="0" borderId="0">
      <protection locked="0"/>
    </xf>
    <xf numFmtId="0" fontId="146" fillId="0" borderId="0" applyNumberFormat="0" applyFill="0" applyBorder="0" applyAlignment="0" applyProtection="0"/>
    <xf numFmtId="206" fontId="149" fillId="0" borderId="0" applyFont="0" applyFill="0" applyBorder="0" applyAlignment="0" applyProtection="0"/>
    <xf numFmtId="207" fontId="149" fillId="0" borderId="0" applyFont="0" applyFill="0" applyBorder="0" applyAlignment="0" applyProtection="0"/>
    <xf numFmtId="206" fontId="149" fillId="0" borderId="0" applyFont="0" applyFill="0" applyBorder="0" applyAlignment="0" applyProtection="0"/>
    <xf numFmtId="0" fontId="151" fillId="0" borderId="0"/>
    <xf numFmtId="0" fontId="151" fillId="0" borderId="0"/>
    <xf numFmtId="0" fontId="123" fillId="0" borderId="0"/>
    <xf numFmtId="0" fontId="151" fillId="0" borderId="120"/>
    <xf numFmtId="0" fontId="149" fillId="0" borderId="0" applyFont="0" applyFill="0" applyBorder="0" applyAlignment="0" applyProtection="0"/>
    <xf numFmtId="14" fontId="152" fillId="0" borderId="0" applyFill="0" applyBorder="0" applyAlignment="0"/>
    <xf numFmtId="208" fontId="153" fillId="0" borderId="0" applyFont="0" applyFill="0" applyBorder="0" applyAlignment="0" applyProtection="0"/>
    <xf numFmtId="209" fontId="153" fillId="0" borderId="0" applyFont="0" applyFill="0" applyBorder="0" applyAlignment="0" applyProtection="0"/>
    <xf numFmtId="0" fontId="154" fillId="0" borderId="0">
      <protection locked="0"/>
    </xf>
    <xf numFmtId="0" fontId="155" fillId="0" borderId="0">
      <protection locked="0"/>
    </xf>
    <xf numFmtId="0" fontId="155" fillId="0" borderId="0">
      <protection locked="0"/>
    </xf>
    <xf numFmtId="192" fontId="9" fillId="0" borderId="0" applyFill="0" applyBorder="0" applyAlignment="0"/>
    <xf numFmtId="193" fontId="9" fillId="0" borderId="0" applyFill="0" applyBorder="0" applyAlignment="0"/>
    <xf numFmtId="192" fontId="9" fillId="0" borderId="0" applyFill="0" applyBorder="0" applyAlignment="0"/>
    <xf numFmtId="197" fontId="9" fillId="0" borderId="0" applyFill="0" applyBorder="0" applyAlignment="0"/>
    <xf numFmtId="193" fontId="9" fillId="0" borderId="0" applyFill="0" applyBorder="0" applyAlignment="0"/>
    <xf numFmtId="210" fontId="152" fillId="0" borderId="0"/>
    <xf numFmtId="0" fontId="152" fillId="0" borderId="0"/>
    <xf numFmtId="9" fontId="9" fillId="0" borderId="0"/>
    <xf numFmtId="0" fontId="156" fillId="0" borderId="0" applyNumberFormat="0" applyFill="0" applyBorder="0" applyAlignment="0" applyProtection="0"/>
    <xf numFmtId="0" fontId="157" fillId="0" borderId="0" applyNumberFormat="0" applyFill="0" applyBorder="0" applyAlignment="0" applyProtection="0"/>
    <xf numFmtId="0" fontId="156" fillId="0" borderId="0" applyNumberFormat="0" applyFill="0" applyBorder="0" applyAlignment="0" applyProtection="0"/>
    <xf numFmtId="0" fontId="154" fillId="0" borderId="0">
      <protection locked="0"/>
    </xf>
    <xf numFmtId="0" fontId="154" fillId="0" borderId="0">
      <protection locked="0"/>
    </xf>
    <xf numFmtId="0" fontId="154" fillId="0" borderId="0">
      <protection locked="0"/>
    </xf>
    <xf numFmtId="0" fontId="154" fillId="0" borderId="0">
      <protection locked="0"/>
    </xf>
    <xf numFmtId="0" fontId="154" fillId="0" borderId="0">
      <protection locked="0"/>
    </xf>
    <xf numFmtId="0" fontId="154" fillId="0" borderId="0">
      <protection locked="0"/>
    </xf>
    <xf numFmtId="0" fontId="154" fillId="0" borderId="0">
      <protection locked="0"/>
    </xf>
    <xf numFmtId="0" fontId="154" fillId="0" borderId="0">
      <protection locked="0"/>
    </xf>
    <xf numFmtId="0" fontId="154" fillId="0" borderId="0">
      <protection locked="0"/>
    </xf>
    <xf numFmtId="2" fontId="149" fillId="0" borderId="0" applyFont="0" applyFill="0" applyBorder="0" applyAlignment="0" applyProtection="0"/>
    <xf numFmtId="0" fontId="158" fillId="66" borderId="0" applyNumberFormat="0" applyBorder="0" applyAlignment="0" applyProtection="0"/>
    <xf numFmtId="0" fontId="159" fillId="31" borderId="0" applyNumberFormat="0" applyBorder="0" applyAlignment="0" applyProtection="0"/>
    <xf numFmtId="0" fontId="158" fillId="66" borderId="0" applyNumberFormat="0" applyBorder="0" applyAlignment="0" applyProtection="0"/>
    <xf numFmtId="38" fontId="116" fillId="62" borderId="0" applyNumberFormat="0" applyBorder="0" applyAlignment="0" applyProtection="0"/>
    <xf numFmtId="0" fontId="160" fillId="0" borderId="27" applyNumberFormat="0" applyAlignment="0" applyProtection="0">
      <alignment horizontal="left" vertical="center"/>
    </xf>
    <xf numFmtId="0" fontId="160" fillId="0" borderId="8">
      <alignment horizontal="left" vertical="center"/>
    </xf>
    <xf numFmtId="0" fontId="160" fillId="0" borderId="8">
      <alignment horizontal="left" vertical="center"/>
    </xf>
    <xf numFmtId="0" fontId="160" fillId="0" borderId="8">
      <alignment horizontal="left" vertical="center"/>
    </xf>
    <xf numFmtId="0" fontId="160" fillId="0" borderId="8">
      <alignment horizontal="left" vertical="center"/>
    </xf>
    <xf numFmtId="0" fontId="160" fillId="0" borderId="8">
      <alignment horizontal="left" vertical="center"/>
    </xf>
    <xf numFmtId="0" fontId="160" fillId="0" borderId="8">
      <alignment horizontal="left" vertical="center"/>
    </xf>
    <xf numFmtId="0" fontId="160" fillId="0" borderId="8">
      <alignment horizontal="left" vertical="center"/>
    </xf>
    <xf numFmtId="0" fontId="160" fillId="0" borderId="8">
      <alignment horizontal="left" vertical="center"/>
    </xf>
    <xf numFmtId="0" fontId="160" fillId="0" borderId="8">
      <alignment horizontal="left" vertical="center"/>
    </xf>
    <xf numFmtId="0" fontId="161" fillId="0" borderId="122" applyNumberFormat="0" applyFill="0" applyAlignment="0" applyProtection="0"/>
    <xf numFmtId="0" fontId="162" fillId="0" borderId="105" applyNumberFormat="0" applyFill="0" applyAlignment="0" applyProtection="0"/>
    <xf numFmtId="0" fontId="161" fillId="0" borderId="122" applyNumberFormat="0" applyFill="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164" fillId="0" borderId="123" applyNumberFormat="0" applyFill="0" applyAlignment="0" applyProtection="0"/>
    <xf numFmtId="0" fontId="165" fillId="0" borderId="106" applyNumberFormat="0" applyFill="0" applyAlignment="0" applyProtection="0"/>
    <xf numFmtId="0" fontId="164" fillId="0" borderId="123" applyNumberFormat="0" applyFill="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6" fillId="0" borderId="0" applyNumberFormat="0" applyFill="0" applyBorder="0" applyAlignment="0" applyProtection="0"/>
    <xf numFmtId="0" fontId="167" fillId="0" borderId="124" applyNumberFormat="0" applyFill="0" applyAlignment="0" applyProtection="0"/>
    <xf numFmtId="0" fontId="168" fillId="0" borderId="107" applyNumberFormat="0" applyFill="0" applyAlignment="0" applyProtection="0"/>
    <xf numFmtId="0" fontId="167" fillId="0" borderId="124" applyNumberFormat="0" applyFill="0" applyAlignment="0" applyProtection="0"/>
    <xf numFmtId="0" fontId="167" fillId="0" borderId="0" applyNumberFormat="0" applyFill="0" applyBorder="0" applyAlignment="0" applyProtection="0"/>
    <xf numFmtId="0" fontId="168" fillId="0" borderId="0" applyNumberFormat="0" applyFill="0" applyBorder="0" applyAlignment="0" applyProtection="0"/>
    <xf numFmtId="0" fontId="167" fillId="0" borderId="0" applyNumberFormat="0" applyFill="0" applyBorder="0" applyAlignment="0" applyProtection="0"/>
    <xf numFmtId="0" fontId="169"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70" fillId="0" borderId="0" applyNumberFormat="0" applyFill="0" applyBorder="0" applyAlignment="0" applyProtection="0">
      <alignment vertical="top"/>
      <protection locked="0"/>
    </xf>
    <xf numFmtId="0" fontId="170"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70" fillId="0" borderId="0" applyNumberFormat="0" applyFill="0" applyBorder="0" applyAlignment="0" applyProtection="0">
      <alignment vertical="top"/>
      <protection locked="0"/>
    </xf>
    <xf numFmtId="0" fontId="170"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72" fillId="0" borderId="0" applyNumberFormat="0" applyFill="0" applyBorder="0" applyAlignment="0" applyProtection="0">
      <alignment vertical="top"/>
      <protection locked="0"/>
    </xf>
    <xf numFmtId="10" fontId="116" fillId="85" borderId="101" applyNumberFormat="0" applyBorder="0" applyAlignment="0" applyProtection="0"/>
    <xf numFmtId="10" fontId="116" fillId="85" borderId="101" applyNumberFormat="0" applyBorder="0" applyAlignment="0" applyProtection="0"/>
    <xf numFmtId="10" fontId="116" fillId="85" borderId="101" applyNumberFormat="0" applyBorder="0" applyAlignment="0" applyProtection="0"/>
    <xf numFmtId="10" fontId="116" fillId="85" borderId="101" applyNumberFormat="0" applyBorder="0" applyAlignment="0" applyProtection="0"/>
    <xf numFmtId="10" fontId="116" fillId="62" borderId="101" applyNumberFormat="0" applyBorder="0" applyAlignment="0" applyProtection="0"/>
    <xf numFmtId="0" fontId="173" fillId="34" borderId="108" applyNumberFormat="0" applyAlignment="0" applyProtection="0"/>
    <xf numFmtId="0" fontId="174" fillId="69" borderId="117" applyNumberFormat="0" applyAlignment="0" applyProtection="0"/>
    <xf numFmtId="0" fontId="175"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24" fillId="82" borderId="0" applyNumberFormat="0" applyBorder="0" applyAlignment="0" applyProtection="0"/>
    <xf numFmtId="0" fontId="124" fillId="82" borderId="0" applyNumberFormat="0" applyBorder="0" applyAlignment="0" applyProtection="0"/>
    <xf numFmtId="0" fontId="176" fillId="86" borderId="120"/>
    <xf numFmtId="0" fontId="9" fillId="0" borderId="0"/>
    <xf numFmtId="0" fontId="21" fillId="0" borderId="0"/>
    <xf numFmtId="0" fontId="21" fillId="0" borderId="0"/>
    <xf numFmtId="0" fontId="9" fillId="0" borderId="0"/>
    <xf numFmtId="0" fontId="21" fillId="0" borderId="0"/>
    <xf numFmtId="0" fontId="15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9" fillId="0" borderId="0"/>
    <xf numFmtId="0" fontId="9" fillId="0" borderId="0"/>
    <xf numFmtId="0" fontId="21" fillId="0" borderId="0"/>
    <xf numFmtId="0" fontId="21" fillId="0" borderId="0"/>
    <xf numFmtId="0" fontId="9" fillId="0" borderId="0"/>
    <xf numFmtId="0" fontId="9" fillId="0" borderId="0"/>
    <xf numFmtId="0" fontId="127" fillId="0" borderId="0"/>
    <xf numFmtId="0" fontId="21" fillId="0" borderId="0"/>
    <xf numFmtId="0" fontId="9" fillId="0" borderId="0"/>
    <xf numFmtId="0" fontId="21" fillId="0" borderId="0"/>
    <xf numFmtId="0" fontId="21" fillId="0" borderId="0"/>
    <xf numFmtId="0" fontId="21" fillId="0" borderId="0"/>
    <xf numFmtId="0" fontId="21" fillId="0" borderId="0"/>
    <xf numFmtId="192" fontId="9" fillId="0" borderId="0" applyFill="0" applyBorder="0" applyAlignment="0"/>
    <xf numFmtId="193" fontId="9" fillId="0" borderId="0" applyFill="0" applyBorder="0" applyAlignment="0"/>
    <xf numFmtId="192" fontId="9" fillId="0" borderId="0" applyFill="0" applyBorder="0" applyAlignment="0"/>
    <xf numFmtId="197" fontId="9" fillId="0" borderId="0" applyFill="0" applyBorder="0" applyAlignment="0"/>
    <xf numFmtId="193" fontId="9" fillId="0" borderId="0" applyFill="0" applyBorder="0" applyAlignment="0"/>
    <xf numFmtId="0" fontId="177" fillId="0" borderId="125" applyNumberFormat="0" applyFill="0" applyAlignment="0" applyProtection="0"/>
    <xf numFmtId="0" fontId="178" fillId="0" borderId="110" applyNumberFormat="0" applyFill="0" applyAlignment="0" applyProtection="0"/>
    <xf numFmtId="0" fontId="177" fillId="0" borderId="125" applyNumberFormat="0" applyFill="0" applyAlignment="0" applyProtection="0"/>
    <xf numFmtId="184" fontId="179" fillId="0" borderId="0" applyNumberFormat="0" applyBorder="0" applyProtection="0"/>
    <xf numFmtId="211" fontId="9" fillId="0" borderId="0" applyFont="0" applyFill="0" applyBorder="0" applyAlignment="0" applyProtection="0"/>
    <xf numFmtId="187" fontId="9" fillId="0" borderId="0" applyFont="0" applyFill="0" applyBorder="0" applyAlignment="0" applyProtection="0"/>
    <xf numFmtId="212" fontId="9" fillId="0" borderId="0" applyFont="0" applyFill="0" applyBorder="0" applyAlignment="0" applyProtection="0"/>
    <xf numFmtId="213" fontId="9" fillId="0" borderId="0" applyFont="0" applyFill="0" applyBorder="0" applyAlignment="0" applyProtection="0"/>
    <xf numFmtId="0" fontId="154" fillId="0" borderId="0">
      <protection locked="0"/>
    </xf>
    <xf numFmtId="0" fontId="180" fillId="33" borderId="0" applyNumberFormat="0" applyBorder="0" applyAlignment="0" applyProtection="0"/>
    <xf numFmtId="0" fontId="181" fillId="87" borderId="0" applyNumberFormat="0" applyBorder="0" applyAlignment="0" applyProtection="0"/>
    <xf numFmtId="0" fontId="182" fillId="33" borderId="0" applyNumberFormat="0" applyBorder="0" applyAlignment="0" applyProtection="0"/>
    <xf numFmtId="0" fontId="181" fillId="87" borderId="0" applyNumberFormat="0" applyBorder="0" applyAlignment="0" applyProtection="0"/>
    <xf numFmtId="37" fontId="18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0" fontId="9" fillId="0" borderId="0"/>
    <xf numFmtId="0" fontId="9" fillId="0" borderId="0"/>
    <xf numFmtId="0" fontId="9" fillId="0" borderId="0"/>
    <xf numFmtId="173"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0" fontId="9" fillId="0" borderId="0"/>
    <xf numFmtId="0" fontId="9" fillId="0" borderId="0"/>
    <xf numFmtId="0" fontId="21" fillId="0" borderId="0"/>
    <xf numFmtId="0" fontId="1" fillId="0" borderId="0"/>
    <xf numFmtId="0" fontId="9" fillId="0" borderId="0"/>
    <xf numFmtId="0" fontId="21" fillId="0" borderId="0"/>
    <xf numFmtId="0" fontId="9" fillId="0" borderId="0"/>
    <xf numFmtId="0" fontId="9" fillId="0" borderId="0"/>
    <xf numFmtId="173" fontId="9" fillId="0" borderId="0"/>
    <xf numFmtId="173" fontId="9" fillId="0" borderId="0"/>
    <xf numFmtId="0" fontId="9" fillId="0" borderId="0"/>
    <xf numFmtId="0" fontId="9" fillId="0" borderId="0"/>
    <xf numFmtId="0" fontId="2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173"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0" fontId="9" fillId="0" borderId="0"/>
    <xf numFmtId="0" fontId="9" fillId="0" borderId="0"/>
    <xf numFmtId="0" fontId="9" fillId="0" borderId="0"/>
    <xf numFmtId="173"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173" fontId="9" fillId="0" borderId="0"/>
    <xf numFmtId="0" fontId="21" fillId="0" borderId="0"/>
    <xf numFmtId="0" fontId="1" fillId="0" borderId="0"/>
    <xf numFmtId="0" fontId="1"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9"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2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173" fontId="2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24" fillId="0" borderId="0"/>
    <xf numFmtId="0" fontId="124" fillId="0" borderId="0"/>
    <xf numFmtId="0" fontId="124" fillId="0" borderId="0"/>
    <xf numFmtId="0" fontId="9"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24" fillId="0" borderId="0"/>
    <xf numFmtId="0" fontId="124" fillId="0" borderId="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173"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9"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 fillId="0" borderId="0"/>
    <xf numFmtId="0" fontId="1" fillId="0" borderId="0"/>
    <xf numFmtId="0" fontId="21" fillId="0" borderId="0"/>
    <xf numFmtId="0" fontId="21" fillId="0" borderId="0"/>
    <xf numFmtId="0" fontId="21" fillId="0" borderId="0"/>
    <xf numFmtId="0" fontId="1" fillId="0" borderId="0"/>
    <xf numFmtId="0" fontId="9" fillId="0" borderId="0"/>
    <xf numFmtId="0" fontId="1" fillId="0" borderId="0"/>
    <xf numFmtId="0" fontId="9" fillId="0" borderId="0"/>
    <xf numFmtId="0" fontId="1" fillId="0" borderId="0"/>
    <xf numFmtId="0" fontId="1" fillId="0" borderId="0"/>
    <xf numFmtId="173"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2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2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5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86" fontId="18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5" fontId="18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52"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0" fontId="2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0" fontId="144" fillId="0" borderId="0"/>
    <xf numFmtId="0" fontId="9" fillId="0" borderId="0"/>
    <xf numFmtId="0" fontId="144" fillId="0" borderId="0"/>
    <xf numFmtId="0" fontId="144" fillId="0" borderId="0"/>
    <xf numFmtId="0" fontId="9" fillId="0" borderId="0"/>
    <xf numFmtId="0" fontId="144" fillId="0" borderId="0"/>
    <xf numFmtId="0" fontId="144" fillId="0" borderId="0"/>
    <xf numFmtId="0" fontId="9" fillId="0" borderId="0"/>
    <xf numFmtId="0" fontId="144" fillId="0" borderId="0"/>
    <xf numFmtId="0" fontId="144" fillId="0" borderId="0"/>
    <xf numFmtId="0" fontId="9" fillId="0" borderId="0"/>
    <xf numFmtId="0" fontId="144"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44" fillId="0" borderId="0"/>
    <xf numFmtId="0" fontId="144" fillId="0" borderId="0"/>
    <xf numFmtId="0" fontId="144"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44"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9" fillId="0" borderId="0"/>
    <xf numFmtId="0" fontId="9" fillId="0" borderId="0"/>
    <xf numFmtId="0" fontId="144"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173" fontId="1"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173" fontId="1" fillId="0" borderId="0"/>
    <xf numFmtId="0" fontId="144"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144"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144" fillId="0" borderId="0"/>
    <xf numFmtId="185" fontId="185"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44" fillId="0" borderId="0"/>
    <xf numFmtId="0" fontId="144" fillId="0" borderId="0"/>
    <xf numFmtId="0" fontId="144" fillId="0" borderId="0"/>
    <xf numFmtId="0" fontId="144" fillId="0" borderId="0"/>
    <xf numFmtId="0" fontId="144"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0" fontId="144" fillId="0" borderId="0"/>
    <xf numFmtId="0" fontId="144" fillId="0" borderId="0"/>
    <xf numFmtId="0" fontId="1" fillId="0" borderId="0"/>
    <xf numFmtId="0" fontId="1" fillId="0" borderId="0"/>
    <xf numFmtId="0" fontId="1"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0" fontId="144"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173" fontId="1" fillId="0" borderId="0"/>
    <xf numFmtId="173" fontId="1" fillId="0" borderId="0"/>
    <xf numFmtId="0" fontId="1" fillId="0" borderId="0"/>
    <xf numFmtId="0" fontId="124" fillId="0" borderId="0"/>
    <xf numFmtId="173" fontId="1" fillId="0" borderId="0"/>
    <xf numFmtId="0" fontId="1" fillId="0" borderId="0"/>
    <xf numFmtId="0" fontId="144" fillId="0" borderId="0"/>
    <xf numFmtId="0" fontId="144"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186" fontId="18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0" fontId="14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44" fillId="0" borderId="0"/>
    <xf numFmtId="0" fontId="124" fillId="0" borderId="0"/>
    <xf numFmtId="0" fontId="144"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173" fontId="1" fillId="0" borderId="0"/>
    <xf numFmtId="173" fontId="1" fillId="0" borderId="0"/>
    <xf numFmtId="0" fontId="124"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4" fillId="0" borderId="0"/>
    <xf numFmtId="0" fontId="1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44" fillId="0" borderId="0"/>
    <xf numFmtId="185" fontId="185"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44" fillId="0" borderId="0"/>
    <xf numFmtId="0" fontId="124" fillId="0" borderId="0"/>
    <xf numFmtId="0" fontId="144" fillId="0" borderId="0"/>
    <xf numFmtId="185" fontId="185" fillId="0" borderId="0"/>
    <xf numFmtId="0" fontId="1" fillId="0" borderId="0"/>
    <xf numFmtId="0" fontId="124" fillId="0" borderId="0" applyNumberFormat="0" applyFont="0" applyFill="0" applyBorder="0" applyAlignment="0" applyProtection="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144" fillId="0" borderId="0"/>
    <xf numFmtId="0" fontId="124" fillId="0" borderId="0" applyNumberFormat="0" applyFont="0" applyFill="0" applyBorder="0" applyAlignment="0" applyProtection="0"/>
    <xf numFmtId="0" fontId="9" fillId="0" borderId="0"/>
    <xf numFmtId="0" fontId="1" fillId="0" borderId="0"/>
    <xf numFmtId="0" fontId="1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4" fillId="0" borderId="0"/>
    <xf numFmtId="0" fontId="1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4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4" fillId="0" borderId="0"/>
    <xf numFmtId="0" fontId="124" fillId="0" borderId="0" applyNumberFormat="0" applyFont="0" applyFill="0" applyBorder="0" applyAlignment="0" applyProtection="0"/>
    <xf numFmtId="0" fontId="9" fillId="0" borderId="0"/>
    <xf numFmtId="0" fontId="1" fillId="0" borderId="0"/>
    <xf numFmtId="0" fontId="1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4" fillId="0" borderId="0"/>
    <xf numFmtId="0" fontId="1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4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4" fillId="0" borderId="0"/>
    <xf numFmtId="173" fontId="1" fillId="0" borderId="0"/>
    <xf numFmtId="0" fontId="144" fillId="0" borderId="0"/>
    <xf numFmtId="0" fontId="144" fillId="0" borderId="0"/>
    <xf numFmtId="173" fontId="1" fillId="0" borderId="0"/>
    <xf numFmtId="173" fontId="1" fillId="0" borderId="0"/>
    <xf numFmtId="0" fontId="124" fillId="0" borderId="0"/>
    <xf numFmtId="173" fontId="1" fillId="0" borderId="0"/>
    <xf numFmtId="173" fontId="1" fillId="0" borderId="0"/>
    <xf numFmtId="0" fontId="144" fillId="0" borderId="0"/>
    <xf numFmtId="173" fontId="1" fillId="0" borderId="0"/>
    <xf numFmtId="173" fontId="1" fillId="0" borderId="0"/>
    <xf numFmtId="173" fontId="1" fillId="0" borderId="0"/>
    <xf numFmtId="173" fontId="1" fillId="0" borderId="0"/>
    <xf numFmtId="0" fontId="124" fillId="0" borderId="0"/>
    <xf numFmtId="0" fontId="144"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9" fillId="0" borderId="0"/>
    <xf numFmtId="173" fontId="1" fillId="0" borderId="0"/>
    <xf numFmtId="173" fontId="1" fillId="0" borderId="0"/>
    <xf numFmtId="0" fontId="144" fillId="0" borderId="0"/>
    <xf numFmtId="0" fontId="124" fillId="0" borderId="0"/>
    <xf numFmtId="0" fontId="144" fillId="0" borderId="0"/>
    <xf numFmtId="0" fontId="124" fillId="0" borderId="0" applyNumberFormat="0" applyFont="0" applyFill="0" applyBorder="0" applyAlignment="0" applyProtection="0"/>
    <xf numFmtId="0" fontId="144" fillId="0" borderId="0"/>
    <xf numFmtId="0" fontId="124" fillId="0" borderId="0"/>
    <xf numFmtId="0" fontId="144"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44"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144" fillId="0" borderId="0"/>
    <xf numFmtId="0" fontId="124" fillId="0" borderId="0" applyNumberFormat="0" applyFont="0" applyFill="0" applyBorder="0" applyAlignment="0" applyProtection="0"/>
    <xf numFmtId="0" fontId="124"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2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44" fillId="0" borderId="0"/>
    <xf numFmtId="0" fontId="124" fillId="0" borderId="0"/>
    <xf numFmtId="0" fontId="9" fillId="0" borderId="0"/>
    <xf numFmtId="0" fontId="9" fillId="0" borderId="0"/>
    <xf numFmtId="0" fontId="144"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21" fillId="0" borderId="0"/>
    <xf numFmtId="0" fontId="144" fillId="0" borderId="0"/>
    <xf numFmtId="0" fontId="124" fillId="0" borderId="0"/>
    <xf numFmtId="0" fontId="9" fillId="0" borderId="0"/>
    <xf numFmtId="0" fontId="9" fillId="0" borderId="0"/>
    <xf numFmtId="0" fontId="144" fillId="0" borderId="0"/>
    <xf numFmtId="0" fontId="124" fillId="0" borderId="0" applyNumberFormat="0" applyFont="0" applyFill="0" applyBorder="0" applyAlignment="0" applyProtection="0"/>
    <xf numFmtId="0" fontId="124" fillId="0" borderId="0"/>
    <xf numFmtId="0" fontId="9" fillId="0" borderId="0"/>
    <xf numFmtId="173" fontId="21" fillId="0" borderId="0"/>
    <xf numFmtId="0" fontId="124" fillId="0" borderId="0"/>
    <xf numFmtId="0" fontId="9" fillId="0" borderId="0"/>
    <xf numFmtId="0" fontId="9" fillId="0" borderId="0"/>
    <xf numFmtId="173" fontId="21" fillId="0" borderId="0"/>
    <xf numFmtId="0" fontId="124" fillId="0" borderId="0" applyNumberFormat="0" applyFont="0" applyFill="0" applyBorder="0" applyAlignment="0" applyProtection="0"/>
    <xf numFmtId="173" fontId="21" fillId="0" borderId="0"/>
    <xf numFmtId="0" fontId="124" fillId="0" borderId="0"/>
    <xf numFmtId="0" fontId="9" fillId="0" borderId="0"/>
    <xf numFmtId="0" fontId="9" fillId="0" borderId="0"/>
    <xf numFmtId="173" fontId="21"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44"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144" fillId="0" borderId="0"/>
    <xf numFmtId="0" fontId="124" fillId="0" borderId="0" applyNumberFormat="0" applyFont="0" applyFill="0" applyBorder="0" applyAlignment="0" applyProtection="0"/>
    <xf numFmtId="0" fontId="124"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44"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144" fillId="0" borderId="0"/>
    <xf numFmtId="0" fontId="124" fillId="0" borderId="0" applyNumberFormat="0" applyFont="0" applyFill="0" applyBorder="0" applyAlignment="0" applyProtection="0"/>
    <xf numFmtId="0" fontId="124"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44"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4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173" fontId="2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2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2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173" fontId="2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2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173" fontId="2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21" fillId="0" borderId="0"/>
    <xf numFmtId="0" fontId="124" fillId="0" borderId="0" applyNumberFormat="0" applyFont="0" applyFill="0" applyBorder="0" applyAlignment="0" applyProtection="0"/>
    <xf numFmtId="173" fontId="1" fillId="0" borderId="0"/>
    <xf numFmtId="173" fontId="1" fillId="0" borderId="0"/>
    <xf numFmtId="0" fontId="144"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44"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0" fontId="1" fillId="0" borderId="0"/>
    <xf numFmtId="0" fontId="144"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24" fillId="0" borderId="0" applyNumberFormat="0" applyFont="0" applyFill="0" applyBorder="0" applyAlignment="0" applyProtection="0"/>
    <xf numFmtId="0" fontId="124" fillId="0" borderId="0"/>
    <xf numFmtId="0" fontId="9"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43" fillId="0" borderId="0"/>
    <xf numFmtId="0" fontId="124" fillId="0" borderId="0" applyNumberFormat="0" applyFont="0" applyFill="0" applyBorder="0" applyAlignment="0" applyProtection="0"/>
    <xf numFmtId="0" fontId="2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44" fillId="0" borderId="0"/>
    <xf numFmtId="0" fontId="144" fillId="0" borderId="0"/>
    <xf numFmtId="0" fontId="124" fillId="0" borderId="0"/>
    <xf numFmtId="0" fontId="144" fillId="0" borderId="0"/>
    <xf numFmtId="0" fontId="14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2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9" fillId="0" borderId="0"/>
    <xf numFmtId="0" fontId="21"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186" fontId="18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186" fontId="184" fillId="0" borderId="0"/>
    <xf numFmtId="43" fontId="15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173" fontId="9"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24" fillId="0" borderId="0"/>
    <xf numFmtId="0" fontId="9" fillId="0" borderId="0"/>
    <xf numFmtId="0" fontId="9" fillId="0" borderId="0"/>
    <xf numFmtId="0" fontId="9" fillId="0" borderId="0"/>
    <xf numFmtId="0" fontId="9" fillId="0" borderId="0"/>
    <xf numFmtId="173"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124" fillId="0" borderId="0" applyNumberFormat="0" applyFont="0" applyFill="0" applyBorder="0" applyAlignment="0" applyProtection="0"/>
    <xf numFmtId="0" fontId="124" fillId="0" borderId="0"/>
    <xf numFmtId="0" fontId="124" fillId="0" borderId="0" applyNumberFormat="0" applyFont="0" applyFill="0" applyBorder="0" applyAlignment="0" applyProtection="0"/>
    <xf numFmtId="0" fontId="124" fillId="0" borderId="0"/>
    <xf numFmtId="0" fontId="9"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9" fillId="0" borderId="0"/>
    <xf numFmtId="0"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124" fillId="0" borderId="0" applyNumberFormat="0" applyFont="0" applyFill="0" applyBorder="0" applyAlignment="0" applyProtection="0"/>
    <xf numFmtId="0" fontId="124" fillId="0" borderId="0"/>
    <xf numFmtId="0" fontId="124" fillId="0" borderId="0" applyNumberFormat="0" applyFont="0" applyFill="0" applyBorder="0" applyAlignment="0" applyProtection="0"/>
    <xf numFmtId="0" fontId="124"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1" fillId="0" borderId="0"/>
    <xf numFmtId="0" fontId="124" fillId="0" borderId="0"/>
    <xf numFmtId="0" fontId="9" fillId="0" borderId="0"/>
    <xf numFmtId="0" fontId="9" fillId="0" borderId="0"/>
    <xf numFmtId="173"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21" fillId="0" borderId="0"/>
    <xf numFmtId="0" fontId="1" fillId="0" borderId="0"/>
    <xf numFmtId="0" fontId="124"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86" fillId="0" borderId="0" applyNumberFormat="0" applyFill="0" applyBorder="0" applyAlignment="0" applyProtection="0"/>
    <xf numFmtId="0" fontId="124" fillId="0" borderId="0"/>
    <xf numFmtId="0" fontId="9" fillId="0" borderId="0"/>
    <xf numFmtId="0" fontId="1" fillId="0" borderId="0"/>
    <xf numFmtId="0" fontId="124"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86" fillId="0" borderId="0" applyNumberFormat="0" applyFill="0" applyBorder="0" applyAlignment="0" applyProtection="0"/>
    <xf numFmtId="0" fontId="124" fillId="0" borderId="0"/>
    <xf numFmtId="0" fontId="1" fillId="0" borderId="0"/>
    <xf numFmtId="0" fontId="124" fillId="0" borderId="0"/>
    <xf numFmtId="0" fontId="9" fillId="0" borderId="0"/>
    <xf numFmtId="0" fontId="9" fillId="0" borderId="0"/>
    <xf numFmtId="0" fontId="9" fillId="0" borderId="0"/>
    <xf numFmtId="0" fontId="9"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145"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21" fillId="0" borderId="0"/>
    <xf numFmtId="0" fontId="21" fillId="0" borderId="0"/>
    <xf numFmtId="0" fontId="21" fillId="0" borderId="0"/>
    <xf numFmtId="0" fontId="1" fillId="0" borderId="0"/>
    <xf numFmtId="0" fontId="124" fillId="0" borderId="0"/>
    <xf numFmtId="0" fontId="9" fillId="0" borderId="0"/>
    <xf numFmtId="0" fontId="9" fillId="0" borderId="0"/>
    <xf numFmtId="0" fontId="9" fillId="0" borderId="0"/>
    <xf numFmtId="0" fontId="9" fillId="0" borderId="0"/>
    <xf numFmtId="0" fontId="9" fillId="0" borderId="0"/>
    <xf numFmtId="0" fontId="1" fillId="0" borderId="0"/>
    <xf numFmtId="0" fontId="186" fillId="0" borderId="0" applyNumberFormat="0" applyFill="0" applyBorder="0" applyAlignment="0" applyProtection="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186" fillId="0" borderId="0" applyNumberFormat="0" applyFill="0" applyBorder="0" applyAlignment="0" applyProtection="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86" fillId="0" borderId="0" applyNumberFormat="0" applyFill="0" applyBorder="0" applyAlignment="0" applyProtection="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52" fillId="0" borderId="0">
      <alignment vertical="top"/>
    </xf>
    <xf numFmtId="0" fontId="124" fillId="0" borderId="0" applyNumberFormat="0" applyFont="0" applyFill="0" applyBorder="0" applyAlignment="0" applyProtection="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21" fillId="0" borderId="0"/>
    <xf numFmtId="173" fontId="1" fillId="0" borderId="0"/>
    <xf numFmtId="173"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0" fontId="9" fillId="0" borderId="0"/>
    <xf numFmtId="0" fontId="9"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0" fontId="187" fillId="0" borderId="0"/>
    <xf numFmtId="0" fontId="124" fillId="0" borderId="0"/>
    <xf numFmtId="173" fontId="1" fillId="0" borderId="0"/>
    <xf numFmtId="173" fontId="1"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9" fillId="0" borderId="0"/>
    <xf numFmtId="173" fontId="1" fillId="0" borderId="0"/>
    <xf numFmtId="173" fontId="1" fillId="0" borderId="0"/>
    <xf numFmtId="0" fontId="21" fillId="0" borderId="0"/>
    <xf numFmtId="173" fontId="1" fillId="0" borderId="0"/>
    <xf numFmtId="173"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xf numFmtId="0" fontId="21" fillId="0" borderId="0"/>
    <xf numFmtId="0" fontId="21" fillId="0" borderId="0"/>
    <xf numFmtId="0" fontId="21" fillId="0" borderId="0"/>
    <xf numFmtId="214" fontId="184"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9"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0" fontId="9" fillId="0" borderId="0"/>
    <xf numFmtId="0" fontId="124" fillId="0" borderId="0"/>
    <xf numFmtId="0" fontId="9" fillId="0" borderId="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21" fillId="0" borderId="0"/>
    <xf numFmtId="173" fontId="1" fillId="0" borderId="0"/>
    <xf numFmtId="0" fontId="21" fillId="0" borderId="0"/>
    <xf numFmtId="173" fontId="1" fillId="0" borderId="0"/>
    <xf numFmtId="173"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73" fontId="1" fillId="0" borderId="0"/>
    <xf numFmtId="0" fontId="21" fillId="0" borderId="0"/>
    <xf numFmtId="173" fontId="1" fillId="0" borderId="0"/>
    <xf numFmtId="173" fontId="1" fillId="0" borderId="0"/>
    <xf numFmtId="0" fontId="9" fillId="0" borderId="0"/>
    <xf numFmtId="173" fontId="1" fillId="0" borderId="0"/>
    <xf numFmtId="0" fontId="9" fillId="0" borderId="0"/>
    <xf numFmtId="0" fontId="9"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21" fillId="0" borderId="0"/>
    <xf numFmtId="173" fontId="1" fillId="0" borderId="0"/>
    <xf numFmtId="173" fontId="1" fillId="0" borderId="0"/>
    <xf numFmtId="0" fontId="9" fillId="0" borderId="0"/>
    <xf numFmtId="0" fontId="21" fillId="0" borderId="0"/>
    <xf numFmtId="0" fontId="21" fillId="0" borderId="0"/>
    <xf numFmtId="0" fontId="21" fillId="0" borderId="0"/>
    <xf numFmtId="0" fontId="9" fillId="0" borderId="0"/>
    <xf numFmtId="214" fontId="184"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9" fillId="0" borderId="0"/>
    <xf numFmtId="0" fontId="1" fillId="0" borderId="0"/>
    <xf numFmtId="0" fontId="1" fillId="0" borderId="0"/>
    <xf numFmtId="0" fontId="1" fillId="0" borderId="0"/>
    <xf numFmtId="0" fontId="21" fillId="0" borderId="0"/>
    <xf numFmtId="0" fontId="1" fillId="0" borderId="0"/>
    <xf numFmtId="0" fontId="1" fillId="0" borderId="0"/>
    <xf numFmtId="0" fontId="9" fillId="0" borderId="0"/>
    <xf numFmtId="0" fontId="1" fillId="0" borderId="0"/>
    <xf numFmtId="0" fontId="1" fillId="0" borderId="0"/>
    <xf numFmtId="0" fontId="1" fillId="0" borderId="0"/>
    <xf numFmtId="0" fontId="21" fillId="0" borderId="0"/>
    <xf numFmtId="0" fontId="1" fillId="0" borderId="0"/>
    <xf numFmtId="0" fontId="1" fillId="0" borderId="0"/>
    <xf numFmtId="0" fontId="9" fillId="0" borderId="0"/>
    <xf numFmtId="0" fontId="1" fillId="0" borderId="0"/>
    <xf numFmtId="0" fontId="1" fillId="0" borderId="0"/>
    <xf numFmtId="0" fontId="1" fillId="0" borderId="0"/>
    <xf numFmtId="0" fontId="21" fillId="0" borderId="0"/>
    <xf numFmtId="0" fontId="1" fillId="0" borderId="0"/>
    <xf numFmtId="0" fontId="1" fillId="0" borderId="0"/>
    <xf numFmtId="0" fontId="9"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21" fillId="0" borderId="0"/>
    <xf numFmtId="0" fontId="1" fillId="0" borderId="0"/>
    <xf numFmtId="0" fontId="1" fillId="0" borderId="0"/>
    <xf numFmtId="0" fontId="9" fillId="0" borderId="0"/>
    <xf numFmtId="0" fontId="1" fillId="0" borderId="0"/>
    <xf numFmtId="0" fontId="1" fillId="0" borderId="0"/>
    <xf numFmtId="0" fontId="1" fillId="0" borderId="0"/>
    <xf numFmtId="0" fontId="21" fillId="0" borderId="0"/>
    <xf numFmtId="0" fontId="1" fillId="0" borderId="0"/>
    <xf numFmtId="0"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0" fontId="21" fillId="0" borderId="0"/>
    <xf numFmtId="173" fontId="1" fillId="0" borderId="0"/>
    <xf numFmtId="173"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73" fontId="1" fillId="0" borderId="0"/>
    <xf numFmtId="0" fontId="124" fillId="0" borderId="0"/>
    <xf numFmtId="173" fontId="1" fillId="0" borderId="0"/>
    <xf numFmtId="173" fontId="1" fillId="0" borderId="0"/>
    <xf numFmtId="0" fontId="1" fillId="0" borderId="0"/>
    <xf numFmtId="0" fontId="9" fillId="0" borderId="0"/>
    <xf numFmtId="173" fontId="1" fillId="0" borderId="0"/>
    <xf numFmtId="0" fontId="9" fillId="0" borderId="0"/>
    <xf numFmtId="0" fontId="9"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21" fillId="0" borderId="0"/>
    <xf numFmtId="173" fontId="1" fillId="0" borderId="0"/>
    <xf numFmtId="173" fontId="1" fillId="0" borderId="0"/>
    <xf numFmtId="0" fontId="21" fillId="0" borderId="0"/>
    <xf numFmtId="0" fontId="21" fillId="0" borderId="0"/>
    <xf numFmtId="0" fontId="21" fillId="0" borderId="0"/>
    <xf numFmtId="0" fontId="9" fillId="0" borderId="0"/>
    <xf numFmtId="214" fontId="184"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44" fillId="0" borderId="0"/>
    <xf numFmtId="0" fontId="144" fillId="0" borderId="0"/>
    <xf numFmtId="0" fontId="21" fillId="0" borderId="0"/>
    <xf numFmtId="0" fontId="144" fillId="0" borderId="0"/>
    <xf numFmtId="0" fontId="144" fillId="0" borderId="0"/>
    <xf numFmtId="0" fontId="21" fillId="0" borderId="0"/>
    <xf numFmtId="0" fontId="144" fillId="0" borderId="0"/>
    <xf numFmtId="0" fontId="144" fillId="0" borderId="0"/>
    <xf numFmtId="0" fontId="21" fillId="0" borderId="0"/>
    <xf numFmtId="0" fontId="144" fillId="0" borderId="0"/>
    <xf numFmtId="0" fontId="144" fillId="0" borderId="0"/>
    <xf numFmtId="0" fontId="21" fillId="0" borderId="0"/>
    <xf numFmtId="0" fontId="14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44" fillId="0" borderId="0"/>
    <xf numFmtId="0" fontId="21" fillId="0" borderId="0"/>
    <xf numFmtId="0" fontId="144" fillId="0" borderId="0"/>
    <xf numFmtId="0" fontId="144" fillId="0" borderId="0"/>
    <xf numFmtId="0" fontId="21" fillId="0" borderId="0"/>
    <xf numFmtId="0" fontId="124" fillId="0" borderId="0" applyNumberFormat="0" applyFont="0" applyFill="0" applyBorder="0" applyAlignment="0" applyProtection="0"/>
    <xf numFmtId="0" fontId="124" fillId="0" borderId="0"/>
    <xf numFmtId="0" fontId="21" fillId="0" borderId="0"/>
    <xf numFmtId="0" fontId="124" fillId="0" borderId="0" applyNumberFormat="0" applyFon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0" fontId="9" fillId="0" borderId="0"/>
    <xf numFmtId="0" fontId="9" fillId="0" borderId="0"/>
    <xf numFmtId="0" fontId="9" fillId="0" borderId="0"/>
    <xf numFmtId="173" fontId="1" fillId="0" borderId="0"/>
    <xf numFmtId="173" fontId="1" fillId="0" borderId="0"/>
    <xf numFmtId="0" fontId="128"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0" fontId="186" fillId="0" borderId="0" applyNumberFormat="0" applyFill="0" applyBorder="0" applyAlignment="0" applyProtection="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9" fillId="0" borderId="0"/>
    <xf numFmtId="0" fontId="186" fillId="0" borderId="0" applyNumberFormat="0" applyFill="0" applyBorder="0" applyAlignment="0" applyProtection="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9" fillId="0" borderId="0"/>
    <xf numFmtId="0" fontId="186" fillId="0" borderId="0" applyNumberFormat="0" applyFill="0" applyBorder="0" applyAlignment="0" applyProtection="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3" fillId="0" borderId="0"/>
    <xf numFmtId="0" fontId="186"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3" fillId="0" borderId="0"/>
    <xf numFmtId="0" fontId="186"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5"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9" fillId="0" borderId="0"/>
    <xf numFmtId="0" fontId="186"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87"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21" fillId="0" borderId="0"/>
    <xf numFmtId="0" fontId="124" fillId="0" borderId="0" applyNumberFormat="0" applyFon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xf numFmtId="0" fontId="9"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173" fontId="1" fillId="0" borderId="0"/>
    <xf numFmtId="173" fontId="1" fillId="0" borderId="0"/>
    <xf numFmtId="173" fontId="1" fillId="0" borderId="0"/>
    <xf numFmtId="0" fontId="124" fillId="0" borderId="0"/>
    <xf numFmtId="0" fontId="9"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xf numFmtId="0" fontId="9" fillId="0" borderId="0"/>
    <xf numFmtId="173" fontId="1" fillId="0" borderId="0"/>
    <xf numFmtId="173" fontId="1"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1" fillId="0" borderId="0"/>
    <xf numFmtId="173" fontId="1" fillId="0" borderId="0"/>
    <xf numFmtId="0" fontId="124"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1" fillId="0" borderId="0"/>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173"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1" fillId="0" borderId="0"/>
    <xf numFmtId="173"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4" fontId="184" fillId="0" borderId="0"/>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0" fontId="128"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24" fillId="0" borderId="0" applyNumberFormat="0" applyFont="0" applyFill="0" applyBorder="0" applyAlignment="0" applyProtection="0"/>
    <xf numFmtId="0" fontId="124" fillId="0" borderId="0"/>
    <xf numFmtId="0" fontId="9" fillId="0" borderId="0"/>
    <xf numFmtId="0" fontId="152" fillId="0" borderId="0">
      <alignment vertical="top"/>
    </xf>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1" fillId="0" borderId="0"/>
    <xf numFmtId="173"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1" fillId="0" borderId="0"/>
    <xf numFmtId="173" fontId="1" fillId="0" borderId="0"/>
    <xf numFmtId="173"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1" fillId="0" borderId="0"/>
    <xf numFmtId="173"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 fillId="0" borderId="0"/>
    <xf numFmtId="0"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86" fillId="0" borderId="0" applyNumberFormat="0" applyFill="0" applyBorder="0" applyAlignment="0" applyProtection="0"/>
    <xf numFmtId="173" fontId="1" fillId="0" borderId="0"/>
    <xf numFmtId="173" fontId="1" fillId="0" borderId="0"/>
    <xf numFmtId="173" fontId="1" fillId="0" borderId="0"/>
    <xf numFmtId="0" fontId="124" fillId="0" borderId="0"/>
    <xf numFmtId="173" fontId="1" fillId="0" borderId="0"/>
    <xf numFmtId="173" fontId="1" fillId="0" borderId="0"/>
    <xf numFmtId="0" fontId="186" fillId="0" borderId="0" applyNumberFormat="0" applyFill="0" applyBorder="0" applyAlignment="0" applyProtection="0"/>
    <xf numFmtId="173" fontId="1" fillId="0" borderId="0"/>
    <xf numFmtId="173"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173" fontId="1" fillId="0" borderId="0"/>
    <xf numFmtId="0" fontId="186" fillId="0" borderId="0" applyNumberFormat="0" applyFill="0" applyBorder="0" applyAlignment="0" applyProtection="0"/>
    <xf numFmtId="0" fontId="124" fillId="0" borderId="0"/>
    <xf numFmtId="173" fontId="1" fillId="0" borderId="0"/>
    <xf numFmtId="173" fontId="1" fillId="0" borderId="0"/>
    <xf numFmtId="0" fontId="124"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173"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1" fillId="0" borderId="0"/>
    <xf numFmtId="173"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173" fontId="1"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173" fontId="1" fillId="0" borderId="0"/>
    <xf numFmtId="173"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2" fillId="0" borderId="0">
      <alignment vertical="top"/>
    </xf>
    <xf numFmtId="0" fontId="152"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4" fontId="184" fillId="0" borderId="0"/>
    <xf numFmtId="0" fontId="9" fillId="0" borderId="0"/>
    <xf numFmtId="173" fontId="1" fillId="0" borderId="0"/>
    <xf numFmtId="173"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173"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173" fontId="1" fillId="0" borderId="0"/>
    <xf numFmtId="173" fontId="1" fillId="0" borderId="0"/>
    <xf numFmtId="0" fontId="124" fillId="0" borderId="0" applyNumberFormat="0" applyFont="0" applyFill="0" applyBorder="0" applyAlignment="0" applyProtection="0"/>
    <xf numFmtId="0" fontId="124" fillId="0" borderId="0"/>
    <xf numFmtId="167" fontId="18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215" fontId="185" fillId="0" borderId="0"/>
    <xf numFmtId="173" fontId="1" fillId="0" borderId="0"/>
    <xf numFmtId="173" fontId="1" fillId="0" borderId="0"/>
    <xf numFmtId="173" fontId="1" fillId="0" borderId="0"/>
    <xf numFmtId="173"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215" fontId="185" fillId="0" borderId="0"/>
    <xf numFmtId="185" fontId="185" fillId="0" borderId="0"/>
    <xf numFmtId="214" fontId="184" fillId="0" borderId="0"/>
    <xf numFmtId="173" fontId="1" fillId="0" borderId="0"/>
    <xf numFmtId="173" fontId="1" fillId="0" borderId="0"/>
    <xf numFmtId="173" fontId="1" fillId="0" borderId="0"/>
    <xf numFmtId="173" fontId="1" fillId="0" borderId="0"/>
    <xf numFmtId="173" fontId="1" fillId="0" borderId="0"/>
    <xf numFmtId="0" fontId="152" fillId="0" borderId="0">
      <alignment vertical="top"/>
    </xf>
    <xf numFmtId="173" fontId="1" fillId="0" borderId="0"/>
    <xf numFmtId="173" fontId="1" fillId="0" borderId="0"/>
    <xf numFmtId="173" fontId="1" fillId="0" borderId="0"/>
    <xf numFmtId="173" fontId="1" fillId="0" borderId="0"/>
    <xf numFmtId="173" fontId="1" fillId="0" borderId="0"/>
    <xf numFmtId="0" fontId="152" fillId="0" borderId="0">
      <alignment vertical="top"/>
    </xf>
    <xf numFmtId="173" fontId="1" fillId="0" borderId="0"/>
    <xf numFmtId="173" fontId="1" fillId="0" borderId="0"/>
    <xf numFmtId="0" fontId="152" fillId="0" borderId="0">
      <alignment vertical="top"/>
    </xf>
    <xf numFmtId="215" fontId="185" fillId="0" borderId="0"/>
    <xf numFmtId="0" fontId="152" fillId="0" borderId="0">
      <alignment vertical="top"/>
    </xf>
    <xf numFmtId="173" fontId="1" fillId="0" borderId="0"/>
    <xf numFmtId="173" fontId="1" fillId="0" borderId="0"/>
    <xf numFmtId="0" fontId="152" fillId="0" borderId="0">
      <alignment vertical="top"/>
    </xf>
    <xf numFmtId="0" fontId="152" fillId="0" borderId="0">
      <alignment vertical="top"/>
    </xf>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24" fillId="0" borderId="0" applyNumberFormat="0" applyFont="0" applyFill="0" applyBorder="0" applyAlignment="0" applyProtection="0"/>
    <xf numFmtId="0" fontId="124" fillId="0" borderId="0"/>
    <xf numFmtId="0" fontId="9" fillId="0" borderId="0"/>
    <xf numFmtId="0" fontId="186" fillId="0" borderId="0" applyNumberFormat="0" applyFill="0" applyBorder="0" applyAlignment="0" applyProtection="0"/>
    <xf numFmtId="0" fontId="124" fillId="0" borderId="0"/>
    <xf numFmtId="173" fontId="1" fillId="0" borderId="0"/>
    <xf numFmtId="173" fontId="1" fillId="0" borderId="0"/>
    <xf numFmtId="0" fontId="186" fillId="0" borderId="0" applyNumberFormat="0" applyFill="0" applyBorder="0" applyAlignment="0" applyProtection="0"/>
    <xf numFmtId="0" fontId="124"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5" fontId="184"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6" fontId="184" fillId="0" borderId="0"/>
    <xf numFmtId="0" fontId="1" fillId="0" borderId="0"/>
    <xf numFmtId="173" fontId="1" fillId="0" borderId="0"/>
    <xf numFmtId="173" fontId="1" fillId="0" borderId="0"/>
    <xf numFmtId="186" fontId="15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86" fontId="184" fillId="0" borderId="0"/>
    <xf numFmtId="0" fontId="124" fillId="0" borderId="0" applyNumberFormat="0" applyFon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21"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86" fillId="0" borderId="0" applyNumberFormat="0" applyFill="0" applyBorder="0" applyAlignment="0" applyProtection="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6" fontId="9" fillId="0" borderId="0"/>
    <xf numFmtId="0" fontId="124" fillId="0" borderId="0" applyNumberFormat="0" applyFont="0" applyFill="0" applyBorder="0" applyAlignment="0" applyProtection="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21" fillId="0" borderId="0"/>
    <xf numFmtId="0" fontId="124"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214" fontId="18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173" fontId="1" fillId="0" borderId="0"/>
    <xf numFmtId="173" fontId="1" fillId="0" borderId="0"/>
    <xf numFmtId="0" fontId="124" fillId="0" borderId="0" applyNumberFormat="0" applyFont="0" applyFill="0" applyBorder="0" applyAlignment="0" applyProtection="0"/>
    <xf numFmtId="173" fontId="1" fillId="0" borderId="0"/>
    <xf numFmtId="173"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24" fillId="0" borderId="0"/>
    <xf numFmtId="0" fontId="9"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9" fillId="0" borderId="0"/>
    <xf numFmtId="0" fontId="1" fillId="0" borderId="0"/>
    <xf numFmtId="0" fontId="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0" fontId="186" fillId="0" borderId="0" applyNumberFormat="0" applyFill="0" applyBorder="0" applyAlignment="0" applyProtection="0"/>
    <xf numFmtId="0" fontId="124" fillId="0" borderId="0"/>
    <xf numFmtId="0" fontId="186" fillId="0" borderId="0" applyNumberFormat="0" applyFill="0" applyBorder="0" applyAlignment="0" applyProtection="0"/>
    <xf numFmtId="0" fontId="124"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3" fontId="1" fillId="0" borderId="0"/>
    <xf numFmtId="173" fontId="1" fillId="0" borderId="0"/>
    <xf numFmtId="0" fontId="128"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214"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5" fontId="184" fillId="0" borderId="0"/>
    <xf numFmtId="0" fontId="124" fillId="0" borderId="0" applyNumberFormat="0" applyFont="0" applyFill="0" applyBorder="0" applyAlignment="0" applyProtection="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2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9" fillId="0" borderId="0"/>
    <xf numFmtId="173" fontId="1" fillId="0" borderId="0"/>
    <xf numFmtId="173" fontId="1" fillId="0" borderId="0"/>
    <xf numFmtId="0" fontId="21" fillId="0" borderId="0"/>
    <xf numFmtId="0" fontId="124"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52" fillId="0" borderId="0">
      <alignment vertical="top"/>
    </xf>
    <xf numFmtId="0" fontId="1" fillId="0" borderId="0"/>
    <xf numFmtId="0" fontId="1" fillId="0" borderId="0"/>
    <xf numFmtId="0" fontId="1" fillId="0" borderId="0"/>
    <xf numFmtId="0" fontId="1" fillId="0" borderId="0"/>
    <xf numFmtId="0" fontId="1" fillId="0" borderId="0"/>
    <xf numFmtId="0" fontId="152" fillId="0" borderId="0">
      <alignment vertical="top"/>
    </xf>
    <xf numFmtId="0" fontId="1" fillId="0" borderId="0"/>
    <xf numFmtId="0" fontId="1" fillId="0" borderId="0"/>
    <xf numFmtId="0" fontId="1" fillId="0" borderId="0"/>
    <xf numFmtId="41" fontId="21" fillId="0" borderId="0"/>
    <xf numFmtId="41" fontId="21" fillId="0" borderId="0"/>
    <xf numFmtId="0" fontId="1" fillId="0" borderId="0"/>
    <xf numFmtId="0" fontId="1" fillId="0" borderId="0"/>
    <xf numFmtId="0" fontId="152" fillId="0" borderId="0">
      <alignment vertical="top"/>
    </xf>
    <xf numFmtId="0" fontId="1" fillId="0" borderId="0"/>
    <xf numFmtId="0" fontId="1" fillId="0" borderId="0"/>
    <xf numFmtId="0" fontId="1" fillId="0" borderId="0"/>
    <xf numFmtId="0" fontId="1" fillId="0" borderId="0"/>
    <xf numFmtId="0" fontId="1" fillId="0" borderId="0"/>
    <xf numFmtId="0" fontId="152" fillId="0" borderId="0">
      <alignment vertical="top"/>
    </xf>
    <xf numFmtId="0" fontId="1" fillId="0" borderId="0"/>
    <xf numFmtId="0" fontId="1"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41" fontId="21" fillId="0" borderId="0"/>
    <xf numFmtId="41" fontId="21" fillId="0" borderId="0"/>
    <xf numFmtId="0" fontId="1" fillId="0" borderId="0"/>
    <xf numFmtId="0" fontId="1" fillId="0" borderId="0"/>
    <xf numFmtId="0" fontId="186" fillId="0" borderId="0" applyNumberFormat="0" applyFill="0" applyBorder="0" applyAlignment="0" applyProtection="0"/>
    <xf numFmtId="0" fontId="1" fillId="0" borderId="0"/>
    <xf numFmtId="0" fontId="1" fillId="0" borderId="0"/>
    <xf numFmtId="0" fontId="9" fillId="0" borderId="0"/>
    <xf numFmtId="0" fontId="1" fillId="0" borderId="0"/>
    <xf numFmtId="0" fontId="9" fillId="0" borderId="0"/>
    <xf numFmtId="0" fontId="9" fillId="0" borderId="0"/>
    <xf numFmtId="0" fontId="1" fillId="0" borderId="0"/>
    <xf numFmtId="0" fontId="1" fillId="0" borderId="0"/>
    <xf numFmtId="0" fontId="1" fillId="0" borderId="0"/>
    <xf numFmtId="0" fontId="9" fillId="0" borderId="0"/>
    <xf numFmtId="0" fontId="124"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9" fillId="0" borderId="0"/>
    <xf numFmtId="0" fontId="9" fillId="0" borderId="0"/>
    <xf numFmtId="0" fontId="9" fillId="0" borderId="0"/>
    <xf numFmtId="0" fontId="124" fillId="0" borderId="0"/>
    <xf numFmtId="0" fontId="1"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51"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2" fillId="0" borderId="0">
      <alignment vertical="top"/>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1"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52" fillId="0" borderId="0">
      <alignment vertical="top"/>
    </xf>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88" fillId="0" borderId="0"/>
    <xf numFmtId="0" fontId="9" fillId="0" borderId="0"/>
    <xf numFmtId="0" fontId="9" fillId="0" borderId="0"/>
    <xf numFmtId="0" fontId="152" fillId="0" borderId="0">
      <alignment vertical="top"/>
    </xf>
    <xf numFmtId="0" fontId="9" fillId="0" borderId="0"/>
    <xf numFmtId="0" fontId="9" fillId="0" borderId="0"/>
    <xf numFmtId="0" fontId="1" fillId="0" borderId="0"/>
    <xf numFmtId="0" fontId="152" fillId="0" borderId="0">
      <alignment vertical="top"/>
    </xf>
    <xf numFmtId="0" fontId="1" fillId="0" borderId="0"/>
    <xf numFmtId="0" fontId="1" fillId="0" borderId="0"/>
    <xf numFmtId="41"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21" fillId="0" borderId="0"/>
    <xf numFmtId="0" fontId="1" fillId="0" borderId="0"/>
    <xf numFmtId="0" fontId="1" fillId="0" borderId="0"/>
    <xf numFmtId="0" fontId="189" fillId="0" borderId="0"/>
    <xf numFmtId="0" fontId="152"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9" fillId="0" borderId="0"/>
    <xf numFmtId="0" fontId="186" fillId="0" borderId="0" applyNumberFormat="0" applyFill="0" applyBorder="0" applyAlignment="0" applyProtection="0"/>
    <xf numFmtId="0" fontId="9" fillId="0" borderId="0"/>
    <xf numFmtId="0" fontId="124" fillId="0" borderId="0"/>
    <xf numFmtId="0" fontId="9" fillId="0" borderId="0"/>
    <xf numFmtId="0" fontId="186" fillId="0" borderId="0" applyNumberFormat="0" applyFill="0" applyBorder="0" applyAlignment="0" applyProtection="0"/>
    <xf numFmtId="0" fontId="9" fillId="0" borderId="0"/>
    <xf numFmtId="0" fontId="124" fillId="0" borderId="0"/>
    <xf numFmtId="0" fontId="9" fillId="0" borderId="0"/>
    <xf numFmtId="0" fontId="186" fillId="0" borderId="0" applyNumberFormat="0" applyFill="0" applyBorder="0" applyAlignment="0" applyProtection="0"/>
    <xf numFmtId="0" fontId="9" fillId="0" borderId="0"/>
    <xf numFmtId="0" fontId="9" fillId="0" borderId="0"/>
    <xf numFmtId="0" fontId="124"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9" fillId="0" borderId="0"/>
    <xf numFmtId="0" fontId="9" fillId="0" borderId="0"/>
    <xf numFmtId="0" fontId="9" fillId="0" borderId="0"/>
    <xf numFmtId="0" fontId="124"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 fillId="0" borderId="0"/>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52"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124"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86" fillId="0" borderId="0" applyNumberFormat="0" applyFill="0" applyBorder="0" applyAlignment="0" applyProtection="0"/>
    <xf numFmtId="0" fontId="124" fillId="0" borderId="0"/>
    <xf numFmtId="0" fontId="1" fillId="0" borderId="0"/>
    <xf numFmtId="0" fontId="1" fillId="0" borderId="0"/>
    <xf numFmtId="0" fontId="9" fillId="0" borderId="0"/>
    <xf numFmtId="0" fontId="152" fillId="0" borderId="0">
      <alignment vertical="top"/>
    </xf>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9" fillId="0" borderId="0"/>
    <xf numFmtId="0" fontId="152" fillId="0" borderId="0">
      <alignment vertical="top"/>
    </xf>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143" fillId="0" borderId="0"/>
    <xf numFmtId="0" fontId="1" fillId="0" borderId="0"/>
    <xf numFmtId="0" fontId="186" fillId="0" borderId="0" applyNumberFormat="0" applyFill="0" applyBorder="0" applyAlignment="0" applyProtection="0"/>
    <xf numFmtId="0" fontId="124"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6" fillId="0" borderId="0" applyNumberFormat="0" applyFill="0" applyBorder="0" applyAlignment="0" applyProtection="0"/>
    <xf numFmtId="0" fontId="124" fillId="0" borderId="0"/>
    <xf numFmtId="0" fontId="9" fillId="0" borderId="0"/>
    <xf numFmtId="0" fontId="143" fillId="0" borderId="0"/>
    <xf numFmtId="0" fontId="124"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86" fillId="0" borderId="0" applyNumberFormat="0" applyFill="0" applyBorder="0" applyAlignment="0" applyProtection="0"/>
    <xf numFmtId="0" fontId="124" fillId="0" borderId="0"/>
    <xf numFmtId="0" fontId="1" fillId="0" borderId="0"/>
    <xf numFmtId="0" fontId="1" fillId="0" borderId="0"/>
    <xf numFmtId="0" fontId="186" fillId="0" borderId="0" applyNumberFormat="0" applyFill="0" applyBorder="0" applyAlignment="0" applyProtection="0"/>
    <xf numFmtId="0" fontId="124" fillId="0" borderId="0"/>
    <xf numFmtId="0" fontId="9" fillId="0" borderId="0"/>
    <xf numFmtId="0" fontId="1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4" fillId="0" borderId="0"/>
    <xf numFmtId="0" fontId="9" fillId="0" borderId="0"/>
    <xf numFmtId="0" fontId="186"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24" fillId="0" borderId="0"/>
    <xf numFmtId="0" fontId="9" fillId="0" borderId="0"/>
    <xf numFmtId="0" fontId="1" fillId="0" borderId="0"/>
    <xf numFmtId="0" fontId="186" fillId="0" borderId="0" applyNumberFormat="0" applyFill="0" applyBorder="0" applyAlignment="0" applyProtection="0"/>
    <xf numFmtId="0" fontId="1" fillId="0" borderId="0"/>
    <xf numFmtId="0" fontId="9" fillId="0" borderId="0"/>
    <xf numFmtId="0" fontId="9" fillId="0" borderId="0"/>
    <xf numFmtId="0" fontId="124" fillId="0" borderId="0"/>
    <xf numFmtId="0" fontId="9" fillId="0" borderId="0"/>
    <xf numFmtId="0" fontId="9" fillId="0" borderId="0"/>
    <xf numFmtId="0" fontId="9" fillId="0" borderId="0"/>
    <xf numFmtId="0" fontId="1" fillId="0" borderId="0"/>
    <xf numFmtId="0" fontId="1" fillId="0" borderId="0"/>
    <xf numFmtId="0" fontId="9"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24" fillId="0" borderId="112" applyNumberFormat="0" applyFont="0" applyAlignment="0" applyProtection="0"/>
    <xf numFmtId="0" fontId="128" fillId="88" borderId="126" applyNumberFormat="0" applyFont="0" applyAlignment="0" applyProtection="0"/>
    <xf numFmtId="0" fontId="124" fillId="0" borderId="112" applyNumberFormat="0" applyFont="0" applyAlignment="0" applyProtection="0"/>
    <xf numFmtId="0" fontId="124" fillId="0" borderId="0"/>
    <xf numFmtId="0" fontId="129" fillId="37" borderId="112" applyNumberFormat="0" applyFont="0" applyAlignment="0" applyProtection="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1" fillId="88" borderId="126" applyNumberFormat="0" applyFont="0" applyAlignment="0" applyProtection="0"/>
    <xf numFmtId="0" fontId="21" fillId="88" borderId="126"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1" fillId="88" borderId="126" applyNumberFormat="0" applyFont="0" applyAlignment="0" applyProtection="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1" fillId="88" borderId="126" applyNumberFormat="0" applyFont="0" applyAlignment="0" applyProtection="0"/>
    <xf numFmtId="0" fontId="21" fillId="88" borderId="126"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24" fillId="0" borderId="112" applyNumberFormat="0" applyFont="0" applyAlignment="0" applyProtection="0"/>
    <xf numFmtId="0" fontId="124" fillId="0" borderId="112" applyNumberFormat="0" applyFont="0" applyAlignment="0" applyProtection="0"/>
    <xf numFmtId="0" fontId="124" fillId="0" borderId="0"/>
    <xf numFmtId="0" fontId="124" fillId="0" borderId="112" applyNumberFormat="0" applyFont="0" applyAlignment="0" applyProtection="0"/>
    <xf numFmtId="0" fontId="124" fillId="0" borderId="0"/>
    <xf numFmtId="0" fontId="124" fillId="0" borderId="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90" fillId="83" borderId="127" applyNumberFormat="0" applyAlignment="0" applyProtection="0"/>
    <xf numFmtId="0" fontId="191"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196" fontId="9" fillId="0" borderId="0" applyFont="0" applyFill="0" applyBorder="0" applyAlignment="0" applyProtection="0"/>
    <xf numFmtId="217" fontId="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9" fontId="9" fillId="0" borderId="0" applyFont="0" applyFill="0" applyBorder="0" applyAlignment="0" applyProtection="0"/>
    <xf numFmtId="179" fontId="9" fillId="0" borderId="0" applyFont="0" applyFill="0" applyBorder="0" applyAlignment="0" applyProtection="0"/>
    <xf numFmtId="0" fontId="124" fillId="0" borderId="0"/>
    <xf numFmtId="9" fontId="9" fillId="0" borderId="0" applyFont="0" applyFill="0" applyBorder="0" applyAlignment="0" applyProtection="0"/>
    <xf numFmtId="9" fontId="14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0" fontId="124" fillId="0" borderId="0"/>
    <xf numFmtId="0" fontId="124" fillId="0" borderId="0"/>
    <xf numFmtId="9" fontId="9" fillId="0" borderId="0" applyFont="0" applyFill="0" applyBorder="0" applyAlignment="0" applyProtection="0"/>
    <xf numFmtId="179" fontId="9" fillId="0" borderId="0" applyFont="0" applyFill="0" applyBorder="0" applyAlignment="0" applyProtection="0"/>
    <xf numFmtId="9" fontId="9" fillId="0" borderId="0" applyFont="0" applyFill="0" applyBorder="0" applyAlignment="0" applyProtection="0"/>
    <xf numFmtId="9" fontId="144" fillId="0" borderId="0" applyFont="0" applyFill="0" applyBorder="0" applyAlignment="0" applyProtection="0"/>
    <xf numFmtId="0" fontId="124" fillId="0" borderId="0" applyNumberFormat="0" applyFont="0" applyFill="0" applyBorder="0" applyAlignment="0" applyProtection="0"/>
    <xf numFmtId="9" fontId="12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24" fillId="0" borderId="0"/>
    <xf numFmtId="179" fontId="9" fillId="0" borderId="0" applyFont="0" applyFill="0" applyBorder="0" applyAlignment="0" applyProtection="0"/>
    <xf numFmtId="9" fontId="9" fillId="0" borderId="0" applyFont="0" applyFill="0" applyBorder="0" applyAlignment="0" applyProtection="0"/>
    <xf numFmtId="0" fontId="124" fillId="0" borderId="0" applyNumberFormat="0" applyFont="0" applyFill="0" applyBorder="0" applyAlignment="0" applyProtection="0"/>
    <xf numFmtId="9" fontId="12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179" fontId="9" fillId="0" borderId="0" applyFont="0" applyFill="0" applyBorder="0" applyAlignment="0" applyProtection="0"/>
    <xf numFmtId="9" fontId="9" fillId="0" borderId="0" applyFont="0" applyFill="0" applyBorder="0" applyAlignment="0" applyProtection="0"/>
    <xf numFmtId="9" fontId="12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179" fontId="9" fillId="0" borderId="0" applyFont="0" applyFill="0" applyBorder="0" applyAlignment="0" applyProtection="0"/>
    <xf numFmtId="9" fontId="9" fillId="0" borderId="0" applyFont="0" applyFill="0" applyBorder="0" applyAlignment="0" applyProtection="0"/>
    <xf numFmtId="9" fontId="128" fillId="0" borderId="0" applyFont="0" applyFill="0" applyBorder="0" applyAlignment="0" applyProtection="0"/>
    <xf numFmtId="9" fontId="1" fillId="0" borderId="0" applyFont="0" applyFill="0" applyBorder="0" applyAlignment="0" applyProtection="0"/>
    <xf numFmtId="0" fontId="124" fillId="0" borderId="0" applyNumberFormat="0" applyFont="0" applyFill="0" applyBorder="0" applyAlignment="0" applyProtection="0"/>
    <xf numFmtId="0" fontId="124" fillId="0" borderId="0"/>
    <xf numFmtId="179" fontId="9" fillId="0" borderId="0" applyFont="0" applyFill="0" applyBorder="0" applyAlignment="0" applyProtection="0"/>
    <xf numFmtId="9" fontId="9" fillId="0" borderId="0" applyFont="0" applyFill="0" applyBorder="0" applyAlignment="0" applyProtection="0"/>
    <xf numFmtId="9" fontId="128"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179" fontId="9" fillId="0" borderId="0" applyFont="0" applyFill="0" applyBorder="0" applyAlignment="0" applyProtection="0"/>
    <xf numFmtId="9" fontId="128" fillId="0" borderId="0" applyFont="0" applyFill="0" applyBorder="0" applyAlignment="0" applyProtection="0"/>
    <xf numFmtId="0" fontId="124" fillId="0" borderId="0" applyNumberFormat="0" applyFont="0" applyFill="0" applyBorder="0" applyAlignment="0" applyProtection="0"/>
    <xf numFmtId="0" fontId="124" fillId="0" borderId="0"/>
    <xf numFmtId="9" fontId="9" fillId="0" borderId="0" applyFont="0" applyFill="0" applyBorder="0" applyAlignment="0" applyProtection="0"/>
    <xf numFmtId="9" fontId="2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2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0" fontId="124" fillId="0" borderId="0" applyNumberFormat="0" applyFont="0" applyFill="0" applyBorder="0" applyAlignment="0" applyProtection="0"/>
    <xf numFmtId="0" fontId="124" fillId="0" borderId="0"/>
    <xf numFmtId="0" fontId="12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24" fillId="0" borderId="0" applyNumberFormat="0" applyFont="0" applyFill="0" applyBorder="0" applyAlignment="0" applyProtection="0"/>
    <xf numFmtId="0" fontId="124" fillId="0" borderId="0"/>
    <xf numFmtId="9" fontId="128" fillId="0" borderId="0" applyFont="0" applyFill="0" applyBorder="0" applyAlignment="0" applyProtection="0"/>
    <xf numFmtId="0" fontId="124" fillId="0" borderId="0" applyNumberFormat="0" applyFont="0" applyFill="0" applyBorder="0" applyAlignment="0" applyProtection="0"/>
    <xf numFmtId="0" fontId="124" fillId="0" borderId="0"/>
    <xf numFmtId="0" fontId="124" fillId="0" borderId="0" applyNumberFormat="0" applyFont="0" applyFill="0" applyBorder="0" applyAlignment="0" applyProtection="0"/>
    <xf numFmtId="0" fontId="124" fillId="0" borderId="0"/>
    <xf numFmtId="0" fontId="12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9" fillId="0" borderId="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9" fontId="9" fillId="0" borderId="0" applyFont="0" applyFill="0" applyBorder="0" applyAlignment="0" applyProtection="0"/>
    <xf numFmtId="0" fontId="124" fillId="0" borderId="0"/>
    <xf numFmtId="9" fontId="9" fillId="0" borderId="0" applyFont="0" applyFill="0" applyBorder="0" applyAlignment="0" applyProtection="0"/>
    <xf numFmtId="0" fontId="124" fillId="0" borderId="0" applyNumberFormat="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24"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2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4" fillId="0" borderId="0" applyFont="0" applyFill="0" applyBorder="0" applyAlignment="0" applyProtection="0"/>
    <xf numFmtId="9" fontId="1" fillId="0" borderId="0" applyFont="0" applyFill="0" applyBorder="0" applyAlignment="0" applyProtection="0"/>
    <xf numFmtId="9" fontId="143" fillId="0" borderId="0" applyFont="0" applyFill="0" applyBorder="0" applyAlignment="0" applyProtection="0"/>
    <xf numFmtId="9" fontId="21"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4"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15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54" fillId="0" borderId="0">
      <protection locked="0"/>
    </xf>
    <xf numFmtId="192" fontId="9" fillId="0" borderId="0" applyFill="0" applyBorder="0" applyAlignment="0"/>
    <xf numFmtId="193" fontId="9" fillId="0" borderId="0" applyFill="0" applyBorder="0" applyAlignment="0"/>
    <xf numFmtId="192" fontId="9" fillId="0" borderId="0" applyFill="0" applyBorder="0" applyAlignment="0"/>
    <xf numFmtId="197" fontId="9" fillId="0" borderId="0" applyFill="0" applyBorder="0" applyAlignment="0"/>
    <xf numFmtId="193" fontId="9" fillId="0" borderId="0" applyFill="0" applyBorder="0" applyAlignment="0"/>
    <xf numFmtId="0" fontId="124" fillId="0" borderId="0" applyNumberFormat="0" applyFont="0" applyFill="0" applyBorder="0" applyAlignment="0" applyProtection="0"/>
    <xf numFmtId="0" fontId="124" fillId="0" borderId="0"/>
    <xf numFmtId="0" fontId="124" fillId="0" borderId="128" applyNumberFormat="0" applyFill="0" applyAlignment="0" applyProtection="0"/>
    <xf numFmtId="0" fontId="124" fillId="0" borderId="128" applyNumberFormat="0" applyFill="0" applyAlignment="0" applyProtection="0"/>
    <xf numFmtId="3" fontId="192" fillId="0" borderId="129" applyNumberFormat="0" applyFont="0" applyFill="0" applyAlignment="0" applyProtection="0">
      <alignment horizontal="left"/>
    </xf>
    <xf numFmtId="0" fontId="151" fillId="0" borderId="0"/>
    <xf numFmtId="0" fontId="151" fillId="0" borderId="0"/>
    <xf numFmtId="0" fontId="193" fillId="0" borderId="0"/>
    <xf numFmtId="0" fontId="194" fillId="0" borderId="0"/>
    <xf numFmtId="0" fontId="193" fillId="0" borderId="0"/>
    <xf numFmtId="0" fontId="193" fillId="0" borderId="0"/>
    <xf numFmtId="0" fontId="195" fillId="0" borderId="0"/>
    <xf numFmtId="38" fontId="196" fillId="0" borderId="0"/>
    <xf numFmtId="0" fontId="9" fillId="88" borderId="0" applyNumberFormat="0" applyFont="0" applyBorder="0" applyAlignment="0" applyProtection="0"/>
    <xf numFmtId="0" fontId="9" fillId="89" borderId="0" applyNumberFormat="0" applyFont="0" applyBorder="0" applyAlignment="0" applyProtection="0"/>
    <xf numFmtId="0" fontId="9" fillId="83" borderId="0" applyNumberFormat="0" applyFont="0" applyBorder="0" applyAlignment="0" applyProtection="0"/>
    <xf numFmtId="0" fontId="9" fillId="0" borderId="0" applyNumberFormat="0" applyFont="0" applyFill="0" applyBorder="0" applyAlignment="0" applyProtection="0"/>
    <xf numFmtId="0" fontId="9" fillId="83" borderId="0" applyNumberFormat="0" applyFont="0" applyBorder="0" applyAlignment="0" applyProtection="0"/>
    <xf numFmtId="0" fontId="9" fillId="0" borderId="0" applyNumberFormat="0" applyFont="0" applyFill="0" applyBorder="0" applyAlignment="0" applyProtection="0"/>
    <xf numFmtId="0" fontId="9" fillId="0" borderId="0" applyNumberFormat="0" applyFont="0" applyBorder="0" applyAlignment="0" applyProtection="0"/>
    <xf numFmtId="0" fontId="9" fillId="0" borderId="0"/>
    <xf numFmtId="0" fontId="77" fillId="0" borderId="0"/>
    <xf numFmtId="0" fontId="197" fillId="0" borderId="0"/>
    <xf numFmtId="0" fontId="9" fillId="0" borderId="0"/>
    <xf numFmtId="0" fontId="9" fillId="0" borderId="0"/>
    <xf numFmtId="0" fontId="198" fillId="0" borderId="0" applyNumberFormat="0" applyBorder="0" applyAlignment="0"/>
    <xf numFmtId="0" fontId="199" fillId="0" borderId="0" applyNumberFormat="0" applyBorder="0" applyAlignment="0"/>
    <xf numFmtId="0" fontId="199" fillId="0" borderId="0" applyNumberFormat="0" applyBorder="0" applyAlignment="0"/>
    <xf numFmtId="0" fontId="199" fillId="0" borderId="0" applyNumberFormat="0" applyBorder="0" applyAlignment="0"/>
    <xf numFmtId="0" fontId="199" fillId="0" borderId="0" applyNumberFormat="0" applyBorder="0" applyAlignment="0"/>
    <xf numFmtId="0" fontId="199" fillId="0" borderId="0" applyNumberFormat="0" applyBorder="0" applyAlignment="0"/>
    <xf numFmtId="0" fontId="199" fillId="0" borderId="0" applyNumberFormat="0" applyBorder="0" applyAlignment="0"/>
    <xf numFmtId="0" fontId="199" fillId="0" borderId="0" applyNumberFormat="0" applyBorder="0" applyAlignment="0"/>
    <xf numFmtId="0" fontId="199" fillId="0" borderId="0" applyNumberFormat="0" applyBorder="0" applyAlignment="0"/>
    <xf numFmtId="0" fontId="199" fillId="0" borderId="0" applyNumberFormat="0" applyBorder="0" applyAlignment="0"/>
    <xf numFmtId="0" fontId="200" fillId="0" borderId="0" applyNumberFormat="0" applyBorder="0" applyAlignment="0"/>
    <xf numFmtId="0" fontId="200" fillId="0" borderId="0" applyNumberFormat="0" applyBorder="0" applyAlignment="0"/>
    <xf numFmtId="0" fontId="200" fillId="0" borderId="0" applyNumberFormat="0" applyBorder="0" applyAlignment="0"/>
    <xf numFmtId="0" fontId="200" fillId="0" borderId="0" applyNumberFormat="0" applyBorder="0" applyAlignment="0"/>
    <xf numFmtId="0" fontId="200" fillId="0" borderId="0" applyNumberFormat="0" applyBorder="0" applyAlignment="0"/>
    <xf numFmtId="0" fontId="200" fillId="0" borderId="0" applyNumberFormat="0" applyBorder="0" applyAlignment="0"/>
    <xf numFmtId="0" fontId="201" fillId="0" borderId="0" applyNumberFormat="0" applyBorder="0" applyAlignment="0"/>
    <xf numFmtId="0" fontId="202" fillId="0" borderId="0" applyNumberFormat="0" applyBorder="0" applyAlignment="0"/>
    <xf numFmtId="0" fontId="202" fillId="0" borderId="0" applyNumberFormat="0" applyBorder="0" applyAlignment="0"/>
    <xf numFmtId="0" fontId="203" fillId="0" borderId="0" applyNumberFormat="0" applyBorder="0" applyAlignment="0"/>
    <xf numFmtId="0" fontId="151" fillId="0" borderId="120"/>
    <xf numFmtId="0" fontId="151" fillId="0" borderId="120"/>
    <xf numFmtId="0" fontId="204" fillId="0" borderId="0">
      <alignment horizontal="centerContinuous"/>
    </xf>
    <xf numFmtId="49" fontId="152" fillId="0" borderId="0" applyFill="0" applyBorder="0" applyAlignment="0"/>
    <xf numFmtId="218" fontId="9" fillId="0" borderId="0" applyFill="0" applyBorder="0" applyAlignment="0"/>
    <xf numFmtId="219" fontId="9" fillId="0" borderId="0" applyFill="0" applyBorder="0" applyAlignment="0"/>
    <xf numFmtId="0" fontId="205" fillId="90" borderId="0"/>
    <xf numFmtId="0" fontId="206" fillId="90" borderId="0"/>
    <xf numFmtId="0" fontId="207" fillId="0" borderId="0" applyNumberFormat="0" applyFill="0" applyBorder="0" applyAlignment="0" applyProtection="0"/>
    <xf numFmtId="0" fontId="101" fillId="0" borderId="0" applyNumberFormat="0" applyFill="0" applyBorder="0" applyAlignment="0" applyProtection="0"/>
    <xf numFmtId="0" fontId="207" fillId="0" borderId="0" applyNumberFormat="0" applyFill="0" applyBorder="0" applyAlignment="0" applyProtection="0"/>
    <xf numFmtId="0" fontId="208" fillId="0" borderId="130" applyNumberFormat="0" applyFill="0" applyAlignment="0" applyProtection="0"/>
    <xf numFmtId="0" fontId="209"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149" fillId="0" borderId="131" applyNumberFormat="0" applyFont="0" applyFill="0" applyAlignment="0" applyProtection="0"/>
    <xf numFmtId="0" fontId="149" fillId="0" borderId="131" applyNumberFormat="0" applyFont="0" applyFill="0" applyAlignment="0" applyProtection="0"/>
    <xf numFmtId="0" fontId="149" fillId="0" borderId="131" applyNumberFormat="0" applyFont="0" applyFill="0" applyAlignment="0" applyProtection="0"/>
    <xf numFmtId="0" fontId="149" fillId="0" borderId="131" applyNumberFormat="0" applyFont="0" applyFill="0" applyAlignment="0" applyProtection="0"/>
    <xf numFmtId="0" fontId="149" fillId="0" borderId="131" applyNumberFormat="0" applyFont="0" applyFill="0" applyAlignment="0" applyProtection="0"/>
    <xf numFmtId="0" fontId="149" fillId="0" borderId="131" applyNumberFormat="0" applyFont="0" applyFill="0" applyAlignment="0" applyProtection="0"/>
    <xf numFmtId="0" fontId="210" fillId="0" borderId="132"/>
    <xf numFmtId="0" fontId="176" fillId="0" borderId="132"/>
    <xf numFmtId="0" fontId="210" fillId="0" borderId="120"/>
    <xf numFmtId="0" fontId="176" fillId="0" borderId="120"/>
    <xf numFmtId="0" fontId="124" fillId="0" borderId="0" applyNumberFormat="0" applyFont="0" applyFill="0" applyBorder="0" applyAlignment="0" applyProtection="0"/>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211" fillId="0" borderId="116"/>
    <xf numFmtId="0" fontId="124" fillId="0" borderId="0"/>
    <xf numFmtId="0" fontId="211" fillId="0" borderId="116"/>
    <xf numFmtId="0" fontId="211" fillId="0" borderId="116"/>
    <xf numFmtId="0" fontId="211" fillId="0" borderId="116"/>
    <xf numFmtId="0" fontId="211" fillId="0" borderId="116"/>
    <xf numFmtId="0" fontId="124" fillId="0" borderId="0" applyNumberFormat="0" applyFont="0" applyFill="0" applyBorder="0" applyAlignment="0" applyProtection="0"/>
    <xf numFmtId="0" fontId="124" fillId="0" borderId="0"/>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124" fillId="0" borderId="0" applyNumberFormat="0" applyFont="0" applyFill="0" applyBorder="0" applyAlignment="0" applyProtection="0"/>
    <xf numFmtId="0" fontId="124" fillId="0" borderId="0"/>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124" fillId="0" borderId="0" applyNumberFormat="0" applyFont="0" applyFill="0" applyBorder="0" applyAlignment="0" applyProtection="0"/>
    <xf numFmtId="0" fontId="124" fillId="0" borderId="0"/>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1" fillId="0" borderId="116"/>
    <xf numFmtId="0" fontId="212" fillId="0" borderId="133"/>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211" fillId="0" borderId="116"/>
    <xf numFmtId="0" fontId="124" fillId="0" borderId="0" applyNumberFormat="0" applyFont="0" applyFill="0" applyBorder="0" applyAlignment="0" applyProtection="0"/>
    <xf numFmtId="0" fontId="124" fillId="0" borderId="0"/>
    <xf numFmtId="0" fontId="124" fillId="82" borderId="0" applyNumberFormat="0" applyBorder="0" applyAlignment="0" applyProtection="0"/>
    <xf numFmtId="198" fontId="9" fillId="0" borderId="0" applyFont="0" applyFill="0" applyBorder="0" applyAlignment="0" applyProtection="0"/>
    <xf numFmtId="220" fontId="9" fillId="0" borderId="0" applyFont="0" applyFill="0" applyBorder="0" applyAlignment="0" applyProtection="0"/>
    <xf numFmtId="0" fontId="213" fillId="0" borderId="0" applyNumberFormat="0" applyFill="0" applyBorder="0" applyAlignment="0" applyProtection="0"/>
    <xf numFmtId="0" fontId="214" fillId="0" borderId="0" applyNumberFormat="0" applyFill="0" applyBorder="0" applyAlignment="0" applyProtection="0"/>
    <xf numFmtId="0" fontId="213" fillId="0" borderId="0" applyNumberFormat="0" applyFill="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115" fillId="41" borderId="0" applyNumberFormat="0" applyBorder="0" applyAlignment="0" applyProtection="0"/>
    <xf numFmtId="0" fontId="130" fillId="74"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30" fillId="74"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115" fillId="45" borderId="0" applyNumberFormat="0" applyBorder="0" applyAlignment="0" applyProtection="0"/>
    <xf numFmtId="0" fontId="130" fillId="71"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30" fillId="71"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115" fillId="49" borderId="0" applyNumberFormat="0" applyBorder="0" applyAlignment="0" applyProtection="0"/>
    <xf numFmtId="0" fontId="130" fillId="72"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30" fillId="72"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115" fillId="53" borderId="0" applyNumberFormat="0" applyBorder="0" applyAlignment="0" applyProtection="0"/>
    <xf numFmtId="0" fontId="130" fillId="75"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30" fillId="75"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115" fillId="57" borderId="0" applyNumberFormat="0" applyBorder="0" applyAlignment="0" applyProtection="0"/>
    <xf numFmtId="0" fontId="130" fillId="76"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30" fillId="76"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115" fillId="61" borderId="0" applyNumberFormat="0" applyBorder="0" applyAlignment="0" applyProtection="0"/>
    <xf numFmtId="0" fontId="130" fillId="77"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30" fillId="77"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115" fillId="38" borderId="0" applyNumberFormat="0" applyBorder="0" applyAlignment="0" applyProtection="0"/>
    <xf numFmtId="0" fontId="130" fillId="7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30" fillId="7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115" fillId="42" borderId="0" applyNumberFormat="0" applyBorder="0" applyAlignment="0" applyProtection="0"/>
    <xf numFmtId="0" fontId="130" fillId="79"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115" fillId="46" borderId="0" applyNumberFormat="0" applyBorder="0" applyAlignment="0" applyProtection="0"/>
    <xf numFmtId="0" fontId="130" fillId="80"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30" fillId="80"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115" fillId="50" borderId="0" applyNumberFormat="0" applyBorder="0" applyAlignment="0" applyProtection="0"/>
    <xf numFmtId="0" fontId="130" fillId="75"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30" fillId="75"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115" fillId="54" borderId="0" applyNumberFormat="0" applyBorder="0" applyAlignment="0" applyProtection="0"/>
    <xf numFmtId="0" fontId="130" fillId="76"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30" fillId="76"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115" fillId="58" borderId="0" applyNumberFormat="0" applyBorder="0" applyAlignment="0" applyProtection="0"/>
    <xf numFmtId="0" fontId="130" fillId="81"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30" fillId="81"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106" fillId="32" borderId="0" applyNumberFormat="0" applyBorder="0" applyAlignment="0" applyProtection="0"/>
    <xf numFmtId="0" fontId="133" fillId="65"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33" fillId="65"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110" fillId="35" borderId="108" applyNumberFormat="0" applyAlignment="0" applyProtection="0"/>
    <xf numFmtId="0" fontId="136" fillId="83" borderId="117" applyNumberFormat="0" applyAlignment="0" applyProtection="0"/>
    <xf numFmtId="0" fontId="110" fillId="35" borderId="108" applyNumberFormat="0" applyAlignment="0" applyProtection="0"/>
    <xf numFmtId="0" fontId="110"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112" fillId="36" borderId="111" applyNumberFormat="0" applyAlignment="0" applyProtection="0"/>
    <xf numFmtId="0" fontId="139" fillId="84" borderId="119" applyNumberFormat="0" applyAlignment="0" applyProtection="0"/>
    <xf numFmtId="0" fontId="112" fillId="36" borderId="111" applyNumberFormat="0" applyAlignment="0" applyProtection="0"/>
    <xf numFmtId="0" fontId="112" fillId="36" borderId="111" applyNumberFormat="0" applyAlignment="0" applyProtection="0"/>
    <xf numFmtId="0" fontId="139" fillId="84" borderId="119"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114" fillId="0" borderId="0" applyNumberFormat="0" applyFill="0" applyBorder="0" applyAlignment="0" applyProtection="0"/>
    <xf numFmtId="0" fontId="156"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56"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105" fillId="31" borderId="0" applyNumberFormat="0" applyBorder="0" applyAlignment="0" applyProtection="0"/>
    <xf numFmtId="0" fontId="158" fillId="66"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58" fillId="66"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104" fillId="0" borderId="107" applyNumberFormat="0" applyFill="0" applyAlignment="0" applyProtection="0"/>
    <xf numFmtId="0" fontId="167" fillId="0" borderId="124"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67" fillId="0" borderId="124"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104" fillId="0" borderId="0" applyNumberFormat="0" applyFill="0" applyBorder="0" applyAlignment="0" applyProtection="0"/>
    <xf numFmtId="0" fontId="167"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67"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108" fillId="34" borderId="108" applyNumberFormat="0" applyAlignment="0" applyProtection="0"/>
    <xf numFmtId="0" fontId="174" fillId="69" borderId="117" applyNumberFormat="0" applyAlignment="0" applyProtection="0"/>
    <xf numFmtId="0" fontId="108" fillId="34" borderId="108" applyNumberFormat="0" applyAlignment="0" applyProtection="0"/>
    <xf numFmtId="0" fontId="108"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111" fillId="0" borderId="110" applyNumberFormat="0" applyFill="0" applyAlignment="0" applyProtection="0"/>
    <xf numFmtId="0" fontId="177" fillId="0" borderId="125"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77" fillId="0" borderId="125"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16" fillId="33" borderId="0" applyNumberFormat="0" applyBorder="0" applyAlignment="0" applyProtection="0"/>
    <xf numFmtId="0" fontId="181" fillId="87"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221" fontId="1" fillId="0" borderId="0"/>
    <xf numFmtId="221" fontId="1" fillId="0" borderId="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9" fillId="88" borderId="126"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109" fillId="35" borderId="109" applyNumberFormat="0" applyAlignment="0" applyProtection="0"/>
    <xf numFmtId="0" fontId="190" fillId="83" borderId="127" applyNumberFormat="0" applyAlignment="0" applyProtection="0"/>
    <xf numFmtId="0" fontId="109" fillId="35" borderId="109" applyNumberFormat="0" applyAlignment="0" applyProtection="0"/>
    <xf numFmtId="0" fontId="10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30" fillId="89" borderId="0">
      <alignment horizontal="center" vertical="center"/>
    </xf>
    <xf numFmtId="0" fontId="231" fillId="0" borderId="0">
      <alignment horizontal="left" vertical="top"/>
    </xf>
    <xf numFmtId="0" fontId="231" fillId="0" borderId="0">
      <alignment horizontal="left" vertical="top"/>
    </xf>
    <xf numFmtId="0" fontId="230" fillId="89" borderId="0">
      <alignment horizontal="center" vertical="center"/>
    </xf>
    <xf numFmtId="0" fontId="232" fillId="0" borderId="0">
      <alignment horizontal="left" vertical="center"/>
    </xf>
    <xf numFmtId="0" fontId="232" fillId="0" borderId="0">
      <alignment horizontal="left" vertical="center"/>
    </xf>
    <xf numFmtId="0" fontId="231" fillId="0" borderId="0">
      <alignment horizontal="left" vertical="top"/>
    </xf>
    <xf numFmtId="0" fontId="231" fillId="0" borderId="0">
      <alignment horizontal="left" vertical="top"/>
    </xf>
    <xf numFmtId="0" fontId="231" fillId="0" borderId="0">
      <alignment horizontal="right" vertical="top"/>
    </xf>
    <xf numFmtId="0" fontId="232" fillId="0" borderId="0">
      <alignment horizontal="right" vertical="top"/>
    </xf>
    <xf numFmtId="0" fontId="231" fillId="0" borderId="0">
      <alignment horizontal="left" vertical="top"/>
    </xf>
    <xf numFmtId="0" fontId="231" fillId="0" borderId="0">
      <alignment horizontal="left" vertical="top"/>
    </xf>
    <xf numFmtId="0" fontId="231" fillId="0" borderId="0">
      <alignment horizontal="left" vertical="top"/>
    </xf>
    <xf numFmtId="0" fontId="231" fillId="0" borderId="0">
      <alignment horizontal="right" vertical="top"/>
    </xf>
    <xf numFmtId="0" fontId="231" fillId="91" borderId="0">
      <alignment horizontal="left" vertical="top"/>
    </xf>
    <xf numFmtId="0" fontId="231" fillId="91" borderId="0">
      <alignment horizontal="left" vertical="top"/>
    </xf>
    <xf numFmtId="0" fontId="233" fillId="89" borderId="0">
      <alignment horizontal="right" vertical="center"/>
    </xf>
    <xf numFmtId="0" fontId="232" fillId="0" borderId="0">
      <alignment horizontal="left" vertical="center"/>
    </xf>
    <xf numFmtId="0" fontId="232" fillId="0" borderId="0">
      <alignment horizontal="left" vertical="center"/>
    </xf>
    <xf numFmtId="0" fontId="231" fillId="91" borderId="0">
      <alignment horizontal="right" vertical="top"/>
    </xf>
    <xf numFmtId="0" fontId="234" fillId="89" borderId="0">
      <alignment horizontal="left" vertical="center"/>
    </xf>
    <xf numFmtId="0" fontId="232" fillId="0" borderId="0">
      <alignment horizontal="right" vertical="center"/>
    </xf>
    <xf numFmtId="0" fontId="232" fillId="0" borderId="0">
      <alignment horizontal="right" vertical="center"/>
    </xf>
    <xf numFmtId="0" fontId="230" fillId="89" borderId="0">
      <alignment horizontal="left" vertical="center"/>
    </xf>
    <xf numFmtId="0" fontId="232" fillId="0" borderId="0">
      <alignment horizontal="left" vertical="center"/>
    </xf>
    <xf numFmtId="0" fontId="232" fillId="0" borderId="0">
      <alignment horizontal="left" vertical="center"/>
    </xf>
    <xf numFmtId="0" fontId="234" fillId="89" borderId="0">
      <alignment horizontal="right" vertical="center"/>
    </xf>
    <xf numFmtId="0" fontId="235" fillId="0" borderId="0">
      <alignment horizontal="left" vertical="center"/>
    </xf>
    <xf numFmtId="0" fontId="235" fillId="0" borderId="0">
      <alignment horizontal="left" vertical="center"/>
    </xf>
    <xf numFmtId="0" fontId="233" fillId="89" borderId="0">
      <alignment horizontal="right" vertical="center"/>
    </xf>
    <xf numFmtId="0" fontId="236" fillId="0" borderId="0">
      <alignment horizontal="left" vertical="center"/>
    </xf>
    <xf numFmtId="0" fontId="236" fillId="0" borderId="0">
      <alignment horizontal="left" vertical="center"/>
    </xf>
    <xf numFmtId="0" fontId="235" fillId="0" borderId="0">
      <alignment horizontal="left" vertical="top"/>
    </xf>
    <xf numFmtId="0" fontId="235" fillId="0" borderId="0">
      <alignment horizontal="right" vertical="top"/>
    </xf>
    <xf numFmtId="0" fontId="237" fillId="91" borderId="0">
      <alignment horizontal="left" vertical="top"/>
    </xf>
    <xf numFmtId="0" fontId="215" fillId="0" borderId="0" applyNumberFormat="0" applyFill="0" applyBorder="0" applyAlignment="0" applyProtection="0"/>
    <xf numFmtId="0" fontId="207" fillId="0" borderId="0" applyNumberForma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207" fillId="0" borderId="0" applyNumberForma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113" fillId="0" borderId="0" applyNumberFormat="0" applyFill="0" applyBorder="0" applyAlignment="0" applyProtection="0"/>
    <xf numFmtId="0" fontId="2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213"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8" fontId="240" fillId="0" borderId="0" applyFont="0" applyFill="0" applyBorder="0" applyAlignment="0" applyProtection="0"/>
    <xf numFmtId="222" fontId="240" fillId="0" borderId="0" applyFont="0" applyFill="0" applyBorder="0" applyAlignment="0" applyProtection="0"/>
    <xf numFmtId="40" fontId="240" fillId="0" borderId="0" applyFont="0" applyFill="0" applyBorder="0" applyAlignment="0" applyProtection="0"/>
    <xf numFmtId="223" fontId="241" fillId="0" borderId="0" applyFont="0" applyFill="0" applyBorder="0" applyAlignment="0" applyProtection="0"/>
    <xf numFmtId="182" fontId="124" fillId="0" borderId="0" applyFont="0" applyFill="0" applyBorder="0" applyAlignment="0" applyProtection="0"/>
    <xf numFmtId="41" fontId="124" fillId="0" borderId="0" applyFont="0" applyFill="0" applyBorder="0" applyAlignment="0" applyProtection="0"/>
    <xf numFmtId="43" fontId="124" fillId="0" borderId="0" applyFont="0" applyFill="0" applyBorder="0" applyAlignment="0" applyProtection="0"/>
    <xf numFmtId="224" fontId="242" fillId="0" borderId="0" applyFont="0" applyFill="0" applyBorder="0" applyAlignment="0" applyProtection="0"/>
    <xf numFmtId="183" fontId="124" fillId="0" borderId="0" applyFont="0" applyFill="0" applyBorder="0" applyAlignment="0" applyProtection="0"/>
    <xf numFmtId="225" fontId="9" fillId="0" borderId="0" applyFont="0" applyFill="0" applyBorder="0" applyAlignment="0" applyProtection="0"/>
    <xf numFmtId="226" fontId="9" fillId="0" borderId="0" applyFont="0" applyFill="0" applyBorder="0" applyAlignment="0" applyProtection="0"/>
    <xf numFmtId="0" fontId="127" fillId="0" borderId="0"/>
    <xf numFmtId="0" fontId="9" fillId="63" borderId="0"/>
    <xf numFmtId="0" fontId="77" fillId="63" borderId="0"/>
    <xf numFmtId="0" fontId="243" fillId="92" borderId="0"/>
    <xf numFmtId="0" fontId="77" fillId="63" borderId="0"/>
    <xf numFmtId="0" fontId="244" fillId="93" borderId="0"/>
    <xf numFmtId="0" fontId="245" fillId="94" borderId="0"/>
    <xf numFmtId="0" fontId="246" fillId="0" borderId="0"/>
    <xf numFmtId="0" fontId="247" fillId="0" borderId="0"/>
    <xf numFmtId="0" fontId="116" fillId="0" borderId="0"/>
    <xf numFmtId="227" fontId="9" fillId="0" borderId="0" applyFont="0" applyFill="0" applyBorder="0" applyAlignment="0" applyProtection="0"/>
    <xf numFmtId="228" fontId="9" fillId="0" borderId="0" applyFont="0" applyFill="0" applyBorder="0" applyAlignment="0" applyProtection="0"/>
    <xf numFmtId="229" fontId="9" fillId="0" borderId="0" applyFont="0" applyFill="0" applyBorder="0" applyAlignment="0" applyProtection="0"/>
    <xf numFmtId="4" fontId="9" fillId="85" borderId="0"/>
    <xf numFmtId="230" fontId="9" fillId="85" borderId="0"/>
    <xf numFmtId="4" fontId="9" fillId="85" borderId="0"/>
    <xf numFmtId="230" fontId="9" fillId="85" borderId="0"/>
    <xf numFmtId="230" fontId="9" fillId="85" borderId="114"/>
    <xf numFmtId="230" fontId="9" fillId="95" borderId="114"/>
    <xf numFmtId="0" fontId="197" fillId="0" borderId="0"/>
    <xf numFmtId="0" fontId="197" fillId="0" borderId="0"/>
    <xf numFmtId="0" fontId="197" fillId="0" borderId="0"/>
    <xf numFmtId="231" fontId="9" fillId="0" borderId="0" applyFont="0" applyFill="0" applyBorder="0" applyAlignment="0" applyProtection="0"/>
    <xf numFmtId="231" fontId="9" fillId="0" borderId="0" applyFont="0" applyFill="0" applyBorder="0" applyAlignment="0" applyProtection="0"/>
    <xf numFmtId="232" fontId="9" fillId="0" borderId="0" applyFont="0" applyFill="0" applyBorder="0" applyAlignment="0" applyProtection="0"/>
    <xf numFmtId="0" fontId="127" fillId="0" borderId="0"/>
    <xf numFmtId="0" fontId="248" fillId="96" borderId="0"/>
    <xf numFmtId="0" fontId="249" fillId="0" borderId="0" applyNumberFormat="0" applyFill="0" applyBorder="0" applyAlignment="0" applyProtection="0"/>
    <xf numFmtId="0" fontId="249" fillId="0" borderId="0" applyNumberFormat="0" applyFill="0" applyBorder="0" applyAlignment="0" applyProtection="0"/>
    <xf numFmtId="0" fontId="249" fillId="0" borderId="0" applyNumberFormat="0" applyFill="0" applyBorder="0" applyAlignment="0" applyProtection="0"/>
    <xf numFmtId="0" fontId="9" fillId="87" borderId="0" applyNumberFormat="0" applyFont="0" applyAlignment="0" applyProtection="0"/>
    <xf numFmtId="0" fontId="197" fillId="0" borderId="0"/>
    <xf numFmtId="0" fontId="127" fillId="0" borderId="0"/>
    <xf numFmtId="0" fontId="197" fillId="0" borderId="0"/>
    <xf numFmtId="0" fontId="197" fillId="0" borderId="0"/>
    <xf numFmtId="0" fontId="197" fillId="0" borderId="0"/>
    <xf numFmtId="233" fontId="9" fillId="0" borderId="0" applyFont="0" applyFill="0" applyBorder="0" applyAlignment="0" applyProtection="0"/>
    <xf numFmtId="234" fontId="9" fillId="0" borderId="0" applyFont="0" applyFill="0" applyBorder="0" applyProtection="0">
      <alignment horizontal="right"/>
    </xf>
    <xf numFmtId="0" fontId="197" fillId="0" borderId="0"/>
    <xf numFmtId="0" fontId="197" fillId="0" borderId="0"/>
    <xf numFmtId="0" fontId="127" fillId="0" borderId="0"/>
    <xf numFmtId="0" fontId="127" fillId="0" borderId="0"/>
    <xf numFmtId="0" fontId="127" fillId="0" borderId="0"/>
    <xf numFmtId="0" fontId="197" fillId="0" borderId="0"/>
    <xf numFmtId="0" fontId="9" fillId="63" borderId="0"/>
    <xf numFmtId="0" fontId="77" fillId="63" borderId="0"/>
    <xf numFmtId="0" fontId="243" fillId="92" borderId="0"/>
    <xf numFmtId="0" fontId="77" fillId="63" borderId="0"/>
    <xf numFmtId="0" fontId="244" fillId="93" borderId="0"/>
    <xf numFmtId="0" fontId="245" fillId="94" borderId="0"/>
    <xf numFmtId="0" fontId="246" fillId="0" borderId="0"/>
    <xf numFmtId="0" fontId="247" fillId="0" borderId="0"/>
    <xf numFmtId="0" fontId="116" fillId="0" borderId="0"/>
    <xf numFmtId="0" fontId="127" fillId="0" borderId="0"/>
    <xf numFmtId="0" fontId="250" fillId="0" borderId="0" applyNumberFormat="0" applyFill="0" applyBorder="0" applyProtection="0">
      <alignment vertical="top"/>
    </xf>
    <xf numFmtId="0" fontId="250" fillId="0" borderId="0" applyNumberFormat="0" applyFill="0" applyBorder="0" applyProtection="0">
      <alignment vertical="top"/>
    </xf>
    <xf numFmtId="0" fontId="250" fillId="0" borderId="0" applyNumberFormat="0" applyFill="0" applyBorder="0" applyProtection="0">
      <alignment vertical="top"/>
    </xf>
    <xf numFmtId="0" fontId="127" fillId="0" borderId="0"/>
    <xf numFmtId="0" fontId="251" fillId="0" borderId="135" applyNumberFormat="0" applyFill="0" applyAlignment="0" applyProtection="0"/>
    <xf numFmtId="0" fontId="251" fillId="0" borderId="135" applyNumberFormat="0" applyFill="0" applyAlignment="0" applyProtection="0"/>
    <xf numFmtId="0" fontId="251" fillId="0" borderId="135" applyNumberFormat="0" applyFill="0" applyAlignment="0" applyProtection="0"/>
    <xf numFmtId="0" fontId="252" fillId="0" borderId="136" applyNumberFormat="0" applyFill="0" applyProtection="0">
      <alignment horizontal="center"/>
    </xf>
    <xf numFmtId="0" fontId="252" fillId="0" borderId="136" applyNumberFormat="0" applyFill="0" applyProtection="0">
      <alignment horizontal="center"/>
    </xf>
    <xf numFmtId="0" fontId="252" fillId="0" borderId="136" applyNumberFormat="0" applyFill="0" applyProtection="0">
      <alignment horizontal="center"/>
    </xf>
    <xf numFmtId="0" fontId="252" fillId="0" borderId="0" applyNumberFormat="0" applyFill="0" applyBorder="0" applyProtection="0">
      <alignment horizontal="left"/>
    </xf>
    <xf numFmtId="0" fontId="252" fillId="0" borderId="0" applyNumberFormat="0" applyFill="0" applyBorder="0" applyProtection="0">
      <alignment horizontal="left"/>
    </xf>
    <xf numFmtId="0" fontId="252" fillId="0" borderId="0" applyNumberFormat="0" applyFill="0" applyBorder="0" applyProtection="0">
      <alignment horizontal="left"/>
    </xf>
    <xf numFmtId="0" fontId="253" fillId="0" borderId="0" applyNumberFormat="0" applyFill="0" applyBorder="0" applyProtection="0">
      <alignment horizontal="centerContinuous"/>
    </xf>
    <xf numFmtId="0" fontId="253" fillId="0" borderId="0" applyNumberFormat="0" applyFill="0" applyBorder="0" applyProtection="0">
      <alignment horizontal="centerContinuous"/>
    </xf>
    <xf numFmtId="0" fontId="253" fillId="0" borderId="0" applyNumberFormat="0" applyFill="0" applyBorder="0" applyProtection="0">
      <alignment horizontal="centerContinuous"/>
    </xf>
    <xf numFmtId="10" fontId="240" fillId="0" borderId="0" applyFont="0" applyFill="0" applyBorder="0" applyAlignment="0" applyProtection="0"/>
    <xf numFmtId="169" fontId="240" fillId="0" borderId="0" applyFont="0" applyFill="0" applyBorder="0" applyAlignment="0" applyProtection="0"/>
    <xf numFmtId="10" fontId="240" fillId="0" borderId="0" applyFont="0" applyFill="0" applyBorder="0" applyAlignment="0" applyProtection="0"/>
    <xf numFmtId="235" fontId="9" fillId="97" borderId="0" applyBorder="0" applyAlignment="0"/>
    <xf numFmtId="0" fontId="9" fillId="97" borderId="0" applyBorder="0" applyAlignment="0"/>
    <xf numFmtId="236" fontId="254" fillId="0" borderId="0" applyFill="0" applyBorder="0" applyAlignment="0" applyProtection="0">
      <alignment horizontal="right"/>
    </xf>
    <xf numFmtId="235" fontId="9" fillId="98" borderId="0" applyBorder="0" applyAlignment="0"/>
    <xf numFmtId="0" fontId="9" fillId="98" borderId="0" applyBorder="0" applyAlignment="0"/>
    <xf numFmtId="0" fontId="128" fillId="64" borderId="0" applyNumberFormat="0" applyBorder="0" applyAlignment="0" applyProtection="0"/>
    <xf numFmtId="0" fontId="255"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255"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255"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255"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255"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 fillId="39" borderId="0" applyNumberFormat="0" applyBorder="0" applyAlignment="0" applyProtection="0"/>
    <xf numFmtId="0" fontId="187"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87" fillId="39" borderId="0" applyNumberFormat="0" applyBorder="0" applyAlignment="0" applyProtection="0"/>
    <xf numFmtId="0" fontId="1" fillId="39" borderId="0" applyNumberFormat="0" applyBorder="0" applyAlignment="0" applyProtection="0"/>
    <xf numFmtId="0" fontId="187"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87" fillId="39" borderId="0" applyNumberFormat="0" applyBorder="0" applyAlignment="0" applyProtection="0"/>
    <xf numFmtId="0" fontId="187"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173" fontId="256"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255" fillId="64" borderId="0" applyNumberFormat="0" applyBorder="0" applyAlignment="0" applyProtection="0"/>
    <xf numFmtId="0" fontId="255" fillId="64" borderId="0" applyNumberFormat="0" applyBorder="0" applyAlignment="0" applyProtection="0"/>
    <xf numFmtId="0" fontId="255" fillId="64" borderId="0" applyNumberFormat="0" applyBorder="0" applyAlignment="0" applyProtection="0"/>
    <xf numFmtId="0" fontId="255"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 fillId="39" borderId="0" applyNumberFormat="0" applyBorder="0" applyAlignment="0" applyProtection="0"/>
    <xf numFmtId="0" fontId="128" fillId="64" borderId="0" applyNumberFormat="0" applyBorder="0" applyAlignment="0" applyProtection="0"/>
    <xf numFmtId="0" fontId="128" fillId="64" borderId="0" applyNumberFormat="0" applyBorder="0" applyAlignment="0" applyProtection="0"/>
    <xf numFmtId="0" fontId="128" fillId="65" borderId="0" applyNumberFormat="0" applyBorder="0" applyAlignment="0" applyProtection="0"/>
    <xf numFmtId="0" fontId="255"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255"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255"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255"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255"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 fillId="43" borderId="0" applyNumberFormat="0" applyBorder="0" applyAlignment="0" applyProtection="0"/>
    <xf numFmtId="0" fontId="187"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87" fillId="43" borderId="0" applyNumberFormat="0" applyBorder="0" applyAlignment="0" applyProtection="0"/>
    <xf numFmtId="0" fontId="1" fillId="43" borderId="0" applyNumberFormat="0" applyBorder="0" applyAlignment="0" applyProtection="0"/>
    <xf numFmtId="0" fontId="187"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87" fillId="43" borderId="0" applyNumberFormat="0" applyBorder="0" applyAlignment="0" applyProtection="0"/>
    <xf numFmtId="0" fontId="187"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173" fontId="256"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255" fillId="65" borderId="0" applyNumberFormat="0" applyBorder="0" applyAlignment="0" applyProtection="0"/>
    <xf numFmtId="0" fontId="255" fillId="65" borderId="0" applyNumberFormat="0" applyBorder="0" applyAlignment="0" applyProtection="0"/>
    <xf numFmtId="0" fontId="255" fillId="65" borderId="0" applyNumberFormat="0" applyBorder="0" applyAlignment="0" applyProtection="0"/>
    <xf numFmtId="0" fontId="255"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 fillId="43" borderId="0" applyNumberFormat="0" applyBorder="0" applyAlignment="0" applyProtection="0"/>
    <xf numFmtId="0" fontId="128" fillId="65" borderId="0" applyNumberFormat="0" applyBorder="0" applyAlignment="0" applyProtection="0"/>
    <xf numFmtId="0" fontId="128" fillId="65" borderId="0" applyNumberFormat="0" applyBorder="0" applyAlignment="0" applyProtection="0"/>
    <xf numFmtId="0" fontId="128" fillId="66" borderId="0" applyNumberFormat="0" applyBorder="0" applyAlignment="0" applyProtection="0"/>
    <xf numFmtId="0" fontId="255"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255"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255"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255"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255"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 fillId="47" borderId="0" applyNumberFormat="0" applyBorder="0" applyAlignment="0" applyProtection="0"/>
    <xf numFmtId="0" fontId="187"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87" fillId="47" borderId="0" applyNumberFormat="0" applyBorder="0" applyAlignment="0" applyProtection="0"/>
    <xf numFmtId="0" fontId="1" fillId="47" borderId="0" applyNumberFormat="0" applyBorder="0" applyAlignment="0" applyProtection="0"/>
    <xf numFmtId="0" fontId="187"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87" fillId="47" borderId="0" applyNumberFormat="0" applyBorder="0" applyAlignment="0" applyProtection="0"/>
    <xf numFmtId="0" fontId="187"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173" fontId="256"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255" fillId="66" borderId="0" applyNumberFormat="0" applyBorder="0" applyAlignment="0" applyProtection="0"/>
    <xf numFmtId="0" fontId="255" fillId="66" borderId="0" applyNumberFormat="0" applyBorder="0" applyAlignment="0" applyProtection="0"/>
    <xf numFmtId="0" fontId="255" fillId="66" borderId="0" applyNumberFormat="0" applyBorder="0" applyAlignment="0" applyProtection="0"/>
    <xf numFmtId="0" fontId="255"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 fillId="47" borderId="0" applyNumberFormat="0" applyBorder="0" applyAlignment="0" applyProtection="0"/>
    <xf numFmtId="0" fontId="128" fillId="66" borderId="0" applyNumberFormat="0" applyBorder="0" applyAlignment="0" applyProtection="0"/>
    <xf numFmtId="0" fontId="128" fillId="66" borderId="0" applyNumberFormat="0" applyBorder="0" applyAlignment="0" applyProtection="0"/>
    <xf numFmtId="0" fontId="128" fillId="67" borderId="0" applyNumberFormat="0" applyBorder="0" applyAlignment="0" applyProtection="0"/>
    <xf numFmtId="0" fontId="255"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255"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255"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255"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255"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 fillId="51" borderId="0" applyNumberFormat="0" applyBorder="0" applyAlignment="0" applyProtection="0"/>
    <xf numFmtId="0" fontId="187"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87" fillId="51" borderId="0" applyNumberFormat="0" applyBorder="0" applyAlignment="0" applyProtection="0"/>
    <xf numFmtId="0" fontId="1" fillId="51" borderId="0" applyNumberFormat="0" applyBorder="0" applyAlignment="0" applyProtection="0"/>
    <xf numFmtId="0" fontId="187"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1" borderId="0" applyNumberFormat="0" applyBorder="0" applyAlignment="0" applyProtection="0"/>
    <xf numFmtId="0" fontId="187"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173" fontId="256"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255" fillId="67" borderId="0" applyNumberFormat="0" applyBorder="0" applyAlignment="0" applyProtection="0"/>
    <xf numFmtId="0" fontId="255" fillId="67" borderId="0" applyNumberFormat="0" applyBorder="0" applyAlignment="0" applyProtection="0"/>
    <xf numFmtId="0" fontId="255" fillId="67" borderId="0" applyNumberFormat="0" applyBorder="0" applyAlignment="0" applyProtection="0"/>
    <xf numFmtId="0" fontId="255"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 fillId="51"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8" borderId="0" applyNumberFormat="0" applyBorder="0" applyAlignment="0" applyProtection="0"/>
    <xf numFmtId="0" fontId="255"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255"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255"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255"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255"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 fillId="55" borderId="0" applyNumberFormat="0" applyBorder="0" applyAlignment="0" applyProtection="0"/>
    <xf numFmtId="0" fontId="187"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87" fillId="55" borderId="0" applyNumberFormat="0" applyBorder="0" applyAlignment="0" applyProtection="0"/>
    <xf numFmtId="0" fontId="1" fillId="55" borderId="0" applyNumberFormat="0" applyBorder="0" applyAlignment="0" applyProtection="0"/>
    <xf numFmtId="0" fontId="187"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87" fillId="55" borderId="0" applyNumberFormat="0" applyBorder="0" applyAlignment="0" applyProtection="0"/>
    <xf numFmtId="0" fontId="187"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173" fontId="256"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255" fillId="68" borderId="0" applyNumberFormat="0" applyBorder="0" applyAlignment="0" applyProtection="0"/>
    <xf numFmtId="0" fontId="255" fillId="68" borderId="0" applyNumberFormat="0" applyBorder="0" applyAlignment="0" applyProtection="0"/>
    <xf numFmtId="0" fontId="255" fillId="68" borderId="0" applyNumberFormat="0" applyBorder="0" applyAlignment="0" applyProtection="0"/>
    <xf numFmtId="0" fontId="255"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 fillId="55" borderId="0" applyNumberFormat="0" applyBorder="0" applyAlignment="0" applyProtection="0"/>
    <xf numFmtId="0" fontId="128" fillId="68" borderId="0" applyNumberFormat="0" applyBorder="0" applyAlignment="0" applyProtection="0"/>
    <xf numFmtId="0" fontId="128" fillId="68" borderId="0" applyNumberFormat="0" applyBorder="0" applyAlignment="0" applyProtection="0"/>
    <xf numFmtId="0" fontId="128" fillId="69" borderId="0" applyNumberFormat="0" applyBorder="0" applyAlignment="0" applyProtection="0"/>
    <xf numFmtId="0" fontId="255"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255"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255"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255"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255"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 fillId="59" borderId="0" applyNumberFormat="0" applyBorder="0" applyAlignment="0" applyProtection="0"/>
    <xf numFmtId="0" fontId="187"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87" fillId="59" borderId="0" applyNumberFormat="0" applyBorder="0" applyAlignment="0" applyProtection="0"/>
    <xf numFmtId="0" fontId="1" fillId="59" borderId="0" applyNumberFormat="0" applyBorder="0" applyAlignment="0" applyProtection="0"/>
    <xf numFmtId="0" fontId="187"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187" fillId="59" borderId="0" applyNumberFormat="0" applyBorder="0" applyAlignment="0" applyProtection="0"/>
    <xf numFmtId="0" fontId="187"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173" fontId="256"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255" fillId="69" borderId="0" applyNumberFormat="0" applyBorder="0" applyAlignment="0" applyProtection="0"/>
    <xf numFmtId="0" fontId="255" fillId="69" borderId="0" applyNumberFormat="0" applyBorder="0" applyAlignment="0" applyProtection="0"/>
    <xf numFmtId="0" fontId="255" fillId="69" borderId="0" applyNumberFormat="0" applyBorder="0" applyAlignment="0" applyProtection="0"/>
    <xf numFmtId="0" fontId="255"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 fillId="59" borderId="0" applyNumberFormat="0" applyBorder="0" applyAlignment="0" applyProtection="0"/>
    <xf numFmtId="0" fontId="128" fillId="69" borderId="0" applyNumberFormat="0" applyBorder="0" applyAlignment="0" applyProtection="0"/>
    <xf numFmtId="0" fontId="128" fillId="69" borderId="0" applyNumberFormat="0" applyBorder="0" applyAlignment="0" applyProtection="0"/>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237" fontId="9" fillId="0" borderId="0" applyProtection="0">
      <protection locked="0"/>
    </xf>
    <xf numFmtId="0" fontId="257" fillId="0" borderId="0"/>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0" fontId="9" fillId="0" borderId="0" applyProtection="0">
      <protection locked="0"/>
    </xf>
    <xf numFmtId="235" fontId="9" fillId="99" borderId="0" applyBorder="0" applyAlignment="0"/>
    <xf numFmtId="0" fontId="9" fillId="99" borderId="0" applyBorder="0" applyAlignment="0"/>
    <xf numFmtId="235" fontId="9" fillId="100" borderId="0" applyBorder="0" applyAlignment="0"/>
    <xf numFmtId="0" fontId="9" fillId="100" borderId="0" applyBorder="0" applyAlignment="0"/>
    <xf numFmtId="0" fontId="128" fillId="70" borderId="0" applyNumberFormat="0" applyBorder="0" applyAlignment="0" applyProtection="0"/>
    <xf numFmtId="0" fontId="255"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255"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255"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255"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255"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 fillId="40" borderId="0" applyNumberFormat="0" applyBorder="0" applyAlignment="0" applyProtection="0"/>
    <xf numFmtId="0" fontId="187"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87" fillId="40" borderId="0" applyNumberFormat="0" applyBorder="0" applyAlignment="0" applyProtection="0"/>
    <xf numFmtId="0" fontId="1" fillId="40" borderId="0" applyNumberFormat="0" applyBorder="0" applyAlignment="0" applyProtection="0"/>
    <xf numFmtId="0" fontId="187"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40" borderId="0" applyNumberFormat="0" applyBorder="0" applyAlignment="0" applyProtection="0"/>
    <xf numFmtId="0" fontId="187"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173" fontId="256"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255" fillId="70" borderId="0" applyNumberFormat="0" applyBorder="0" applyAlignment="0" applyProtection="0"/>
    <xf numFmtId="0" fontId="255" fillId="70" borderId="0" applyNumberFormat="0" applyBorder="0" applyAlignment="0" applyProtection="0"/>
    <xf numFmtId="0" fontId="255" fillId="70" borderId="0" applyNumberFormat="0" applyBorder="0" applyAlignment="0" applyProtection="0"/>
    <xf numFmtId="0" fontId="255"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 fillId="4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1" borderId="0" applyNumberFormat="0" applyBorder="0" applyAlignment="0" applyProtection="0"/>
    <xf numFmtId="0" fontId="255"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255"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255"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255"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255"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 fillId="44" borderId="0" applyNumberFormat="0" applyBorder="0" applyAlignment="0" applyProtection="0"/>
    <xf numFmtId="0" fontId="187"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87" fillId="44" borderId="0" applyNumberFormat="0" applyBorder="0" applyAlignment="0" applyProtection="0"/>
    <xf numFmtId="0" fontId="1" fillId="44" borderId="0" applyNumberFormat="0" applyBorder="0" applyAlignment="0" applyProtection="0"/>
    <xf numFmtId="0" fontId="187"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87" fillId="44" borderId="0" applyNumberFormat="0" applyBorder="0" applyAlignment="0" applyProtection="0"/>
    <xf numFmtId="0" fontId="187"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173" fontId="256"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255" fillId="71" borderId="0" applyNumberFormat="0" applyBorder="0" applyAlignment="0" applyProtection="0"/>
    <xf numFmtId="0" fontId="255" fillId="71" borderId="0" applyNumberFormat="0" applyBorder="0" applyAlignment="0" applyProtection="0"/>
    <xf numFmtId="0" fontId="255" fillId="71" borderId="0" applyNumberFormat="0" applyBorder="0" applyAlignment="0" applyProtection="0"/>
    <xf numFmtId="0" fontId="255"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 fillId="44" borderId="0" applyNumberFormat="0" applyBorder="0" applyAlignment="0" applyProtection="0"/>
    <xf numFmtId="0" fontId="128" fillId="71" borderId="0" applyNumberFormat="0" applyBorder="0" applyAlignment="0" applyProtection="0"/>
    <xf numFmtId="0" fontId="128" fillId="71" borderId="0" applyNumberFormat="0" applyBorder="0" applyAlignment="0" applyProtection="0"/>
    <xf numFmtId="0" fontId="128" fillId="72" borderId="0" applyNumberFormat="0" applyBorder="0" applyAlignment="0" applyProtection="0"/>
    <xf numFmtId="0" fontId="255"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255"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255"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255"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255"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 fillId="48" borderId="0" applyNumberFormat="0" applyBorder="0" applyAlignment="0" applyProtection="0"/>
    <xf numFmtId="0" fontId="187"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87" fillId="48" borderId="0" applyNumberFormat="0" applyBorder="0" applyAlignment="0" applyProtection="0"/>
    <xf numFmtId="0" fontId="1" fillId="48" borderId="0" applyNumberFormat="0" applyBorder="0" applyAlignment="0" applyProtection="0"/>
    <xf numFmtId="0" fontId="187"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87" fillId="48" borderId="0" applyNumberFormat="0" applyBorder="0" applyAlignment="0" applyProtection="0"/>
    <xf numFmtId="0" fontId="187"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173" fontId="256"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255" fillId="72" borderId="0" applyNumberFormat="0" applyBorder="0" applyAlignment="0" applyProtection="0"/>
    <xf numFmtId="0" fontId="255" fillId="72" borderId="0" applyNumberFormat="0" applyBorder="0" applyAlignment="0" applyProtection="0"/>
    <xf numFmtId="0" fontId="255" fillId="72" borderId="0" applyNumberFormat="0" applyBorder="0" applyAlignment="0" applyProtection="0"/>
    <xf numFmtId="0" fontId="255"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 fillId="48" borderId="0" applyNumberFormat="0" applyBorder="0" applyAlignment="0" applyProtection="0"/>
    <xf numFmtId="0" fontId="128" fillId="72" borderId="0" applyNumberFormat="0" applyBorder="0" applyAlignment="0" applyProtection="0"/>
    <xf numFmtId="0" fontId="128" fillId="72" borderId="0" applyNumberFormat="0" applyBorder="0" applyAlignment="0" applyProtection="0"/>
    <xf numFmtId="0" fontId="128" fillId="67" borderId="0" applyNumberFormat="0" applyBorder="0" applyAlignment="0" applyProtection="0"/>
    <xf numFmtId="0" fontId="255"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255"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255"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255"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255"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 fillId="52" borderId="0" applyNumberFormat="0" applyBorder="0" applyAlignment="0" applyProtection="0"/>
    <xf numFmtId="0" fontId="187"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87" fillId="52" borderId="0" applyNumberFormat="0" applyBorder="0" applyAlignment="0" applyProtection="0"/>
    <xf numFmtId="0" fontId="1" fillId="52" borderId="0" applyNumberFormat="0" applyBorder="0" applyAlignment="0" applyProtection="0"/>
    <xf numFmtId="0" fontId="187"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87" fillId="52" borderId="0" applyNumberFormat="0" applyBorder="0" applyAlignment="0" applyProtection="0"/>
    <xf numFmtId="0" fontId="187"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173" fontId="256"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255" fillId="67" borderId="0" applyNumberFormat="0" applyBorder="0" applyAlignment="0" applyProtection="0"/>
    <xf numFmtId="0" fontId="255" fillId="67" borderId="0" applyNumberFormat="0" applyBorder="0" applyAlignment="0" applyProtection="0"/>
    <xf numFmtId="0" fontId="255" fillId="67" borderId="0" applyNumberFormat="0" applyBorder="0" applyAlignment="0" applyProtection="0"/>
    <xf numFmtId="0" fontId="255"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 fillId="52" borderId="0" applyNumberFormat="0" applyBorder="0" applyAlignment="0" applyProtection="0"/>
    <xf numFmtId="0" fontId="128" fillId="67" borderId="0" applyNumberFormat="0" applyBorder="0" applyAlignment="0" applyProtection="0"/>
    <xf numFmtId="0" fontId="128" fillId="67" borderId="0" applyNumberFormat="0" applyBorder="0" applyAlignment="0" applyProtection="0"/>
    <xf numFmtId="0" fontId="128" fillId="70" borderId="0" applyNumberFormat="0" applyBorder="0" applyAlignment="0" applyProtection="0"/>
    <xf numFmtId="0" fontId="255"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255"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255"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255"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255"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 fillId="56" borderId="0" applyNumberFormat="0" applyBorder="0" applyAlignment="0" applyProtection="0"/>
    <xf numFmtId="0" fontId="187"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87" fillId="56" borderId="0" applyNumberFormat="0" applyBorder="0" applyAlignment="0" applyProtection="0"/>
    <xf numFmtId="0" fontId="1" fillId="56" borderId="0" applyNumberFormat="0" applyBorder="0" applyAlignment="0" applyProtection="0"/>
    <xf numFmtId="0" fontId="187"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87" fillId="56" borderId="0" applyNumberFormat="0" applyBorder="0" applyAlignment="0" applyProtection="0"/>
    <xf numFmtId="0" fontId="187"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173" fontId="256"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255" fillId="70" borderId="0" applyNumberFormat="0" applyBorder="0" applyAlignment="0" applyProtection="0"/>
    <xf numFmtId="0" fontId="255" fillId="70" borderId="0" applyNumberFormat="0" applyBorder="0" applyAlignment="0" applyProtection="0"/>
    <xf numFmtId="0" fontId="255" fillId="70" borderId="0" applyNumberFormat="0" applyBorder="0" applyAlignment="0" applyProtection="0"/>
    <xf numFmtId="0" fontId="255"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 fillId="56" borderId="0" applyNumberFormat="0" applyBorder="0" applyAlignment="0" applyProtection="0"/>
    <xf numFmtId="0" fontId="128" fillId="70" borderId="0" applyNumberFormat="0" applyBorder="0" applyAlignment="0" applyProtection="0"/>
    <xf numFmtId="0" fontId="128" fillId="70" borderId="0" applyNumberFormat="0" applyBorder="0" applyAlignment="0" applyProtection="0"/>
    <xf numFmtId="0" fontId="128" fillId="73" borderId="0" applyNumberFormat="0" applyBorder="0" applyAlignment="0" applyProtection="0"/>
    <xf numFmtId="0" fontId="255"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255"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255"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255"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255"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 fillId="60" borderId="0" applyNumberFormat="0" applyBorder="0" applyAlignment="0" applyProtection="0"/>
    <xf numFmtId="0" fontId="187"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87" fillId="60" borderId="0" applyNumberFormat="0" applyBorder="0" applyAlignment="0" applyProtection="0"/>
    <xf numFmtId="0" fontId="1" fillId="60" borderId="0" applyNumberFormat="0" applyBorder="0" applyAlignment="0" applyProtection="0"/>
    <xf numFmtId="0" fontId="187"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0" fontId="187" fillId="60" borderId="0" applyNumberFormat="0" applyBorder="0" applyAlignment="0" applyProtection="0"/>
    <xf numFmtId="0" fontId="187"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173" fontId="256"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255" fillId="73" borderId="0" applyNumberFormat="0" applyBorder="0" applyAlignment="0" applyProtection="0"/>
    <xf numFmtId="0" fontId="255" fillId="73" borderId="0" applyNumberFormat="0" applyBorder="0" applyAlignment="0" applyProtection="0"/>
    <xf numFmtId="0" fontId="255" fillId="73" borderId="0" applyNumberFormat="0" applyBorder="0" applyAlignment="0" applyProtection="0"/>
    <xf numFmtId="0" fontId="255"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 fillId="60" borderId="0" applyNumberFormat="0" applyBorder="0" applyAlignment="0" applyProtection="0"/>
    <xf numFmtId="0" fontId="128" fillId="73" borderId="0" applyNumberFormat="0" applyBorder="0" applyAlignment="0" applyProtection="0"/>
    <xf numFmtId="0" fontId="128" fillId="73" borderId="0" applyNumberFormat="0" applyBorder="0" applyAlignment="0" applyProtection="0"/>
    <xf numFmtId="235" fontId="9" fillId="101" borderId="0" applyBorder="0" applyAlignment="0"/>
    <xf numFmtId="0" fontId="9" fillId="101" borderId="0" applyBorder="0" applyAlignment="0"/>
    <xf numFmtId="235" fontId="9" fillId="102" borderId="0" applyBorder="0" applyAlignment="0"/>
    <xf numFmtId="0" fontId="9" fillId="102" borderId="0" applyBorder="0" applyAlignment="0"/>
    <xf numFmtId="0" fontId="130" fillId="74" borderId="0" applyNumberFormat="0" applyBorder="0" applyAlignment="0" applyProtection="0"/>
    <xf numFmtId="0" fontId="258" fillId="74" borderId="0" applyNumberFormat="0" applyBorder="0" applyAlignment="0" applyProtection="0"/>
    <xf numFmtId="0" fontId="130" fillId="74" borderId="0" applyNumberFormat="0" applyBorder="0" applyAlignment="0" applyProtection="0"/>
    <xf numFmtId="0" fontId="115" fillId="41" borderId="0" applyNumberFormat="0" applyBorder="0" applyAlignment="0" applyProtection="0"/>
    <xf numFmtId="0" fontId="258" fillId="74" borderId="0" applyNumberFormat="0" applyBorder="0" applyAlignment="0" applyProtection="0"/>
    <xf numFmtId="0" fontId="115" fillId="41" borderId="0" applyNumberFormat="0" applyBorder="0" applyAlignment="0" applyProtection="0"/>
    <xf numFmtId="0" fontId="258" fillId="74" borderId="0" applyNumberFormat="0" applyBorder="0" applyAlignment="0" applyProtection="0"/>
    <xf numFmtId="0" fontId="115" fillId="41" borderId="0" applyNumberFormat="0" applyBorder="0" applyAlignment="0" applyProtection="0"/>
    <xf numFmtId="0" fontId="258" fillId="74" borderId="0" applyNumberFormat="0" applyBorder="0" applyAlignment="0" applyProtection="0"/>
    <xf numFmtId="0" fontId="115" fillId="41" borderId="0" applyNumberFormat="0" applyBorder="0" applyAlignment="0" applyProtection="0"/>
    <xf numFmtId="0" fontId="258" fillId="74"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217" fillId="41" borderId="0" applyNumberFormat="0" applyBorder="0" applyAlignment="0" applyProtection="0"/>
    <xf numFmtId="0" fontId="115"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30" fillId="74"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217" fillId="41" borderId="0" applyNumberFormat="0" applyBorder="0" applyAlignment="0" applyProtection="0"/>
    <xf numFmtId="0" fontId="130" fillId="74" borderId="0" applyNumberFormat="0" applyBorder="0" applyAlignment="0" applyProtection="0"/>
    <xf numFmtId="0" fontId="130" fillId="74" borderId="0" applyNumberFormat="0" applyBorder="0" applyAlignment="0" applyProtection="0"/>
    <xf numFmtId="0" fontId="130" fillId="74" borderId="0" applyNumberFormat="0" applyBorder="0" applyAlignment="0" applyProtection="0"/>
    <xf numFmtId="0" fontId="115" fillId="41" borderId="0" applyNumberFormat="0" applyBorder="0" applyAlignment="0" applyProtection="0"/>
    <xf numFmtId="0" fontId="217" fillId="41" borderId="0" applyNumberFormat="0" applyBorder="0" applyAlignment="0" applyProtection="0"/>
    <xf numFmtId="0" fontId="130" fillId="74" borderId="0" applyNumberFormat="0" applyBorder="0" applyAlignment="0" applyProtection="0"/>
    <xf numFmtId="0" fontId="217" fillId="41" borderId="0" applyNumberFormat="0" applyBorder="0" applyAlignment="0" applyProtection="0"/>
    <xf numFmtId="0" fontId="130" fillId="74" borderId="0" applyNumberFormat="0" applyBorder="0" applyAlignment="0" applyProtection="0"/>
    <xf numFmtId="0" fontId="217" fillId="41" borderId="0" applyNumberFormat="0" applyBorder="0" applyAlignment="0" applyProtection="0"/>
    <xf numFmtId="0" fontId="130" fillId="74" borderId="0" applyNumberFormat="0" applyBorder="0" applyAlignment="0" applyProtection="0"/>
    <xf numFmtId="0" fontId="217" fillId="41" borderId="0" applyNumberFormat="0" applyBorder="0" applyAlignment="0" applyProtection="0"/>
    <xf numFmtId="0" fontId="130" fillId="74" borderId="0" applyNumberFormat="0" applyBorder="0" applyAlignment="0" applyProtection="0"/>
    <xf numFmtId="0" fontId="217" fillId="41" borderId="0" applyNumberFormat="0" applyBorder="0" applyAlignment="0" applyProtection="0"/>
    <xf numFmtId="0" fontId="130" fillId="74" borderId="0" applyNumberFormat="0" applyBorder="0" applyAlignment="0" applyProtection="0"/>
    <xf numFmtId="0" fontId="217" fillId="41" borderId="0" applyNumberFormat="0" applyBorder="0" applyAlignment="0" applyProtection="0"/>
    <xf numFmtId="0" fontId="130" fillId="74" borderId="0" applyNumberFormat="0" applyBorder="0" applyAlignment="0" applyProtection="0"/>
    <xf numFmtId="0" fontId="217"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30" fillId="74" borderId="0" applyNumberFormat="0" applyBorder="0" applyAlignment="0" applyProtection="0"/>
    <xf numFmtId="0" fontId="258" fillId="74" borderId="0" applyNumberFormat="0" applyBorder="0" applyAlignment="0" applyProtection="0"/>
    <xf numFmtId="0" fontId="258" fillId="74" borderId="0" applyNumberFormat="0" applyBorder="0" applyAlignment="0" applyProtection="0"/>
    <xf numFmtId="0" fontId="258" fillId="74" borderId="0" applyNumberFormat="0" applyBorder="0" applyAlignment="0" applyProtection="0"/>
    <xf numFmtId="0" fontId="258" fillId="74" borderId="0" applyNumberFormat="0" applyBorder="0" applyAlignment="0" applyProtection="0"/>
    <xf numFmtId="0" fontId="258" fillId="74" borderId="0" applyNumberFormat="0" applyBorder="0" applyAlignment="0" applyProtection="0"/>
    <xf numFmtId="0" fontId="115" fillId="41" borderId="0" applyNumberFormat="0" applyBorder="0" applyAlignment="0" applyProtection="0"/>
    <xf numFmtId="0" fontId="130" fillId="74"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30" fillId="74"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30" fillId="74" borderId="0" applyNumberFormat="0" applyBorder="0" applyAlignment="0" applyProtection="0"/>
    <xf numFmtId="0" fontId="115" fillId="41" borderId="0" applyNumberFormat="0" applyBorder="0" applyAlignment="0" applyProtection="0"/>
    <xf numFmtId="0" fontId="115" fillId="41" borderId="0" applyNumberFormat="0" applyBorder="0" applyAlignment="0" applyProtection="0"/>
    <xf numFmtId="0" fontId="130" fillId="74" borderId="0" applyNumberFormat="0" applyBorder="0" applyAlignment="0" applyProtection="0"/>
    <xf numFmtId="0" fontId="115" fillId="41" borderId="0" applyNumberFormat="0" applyBorder="0" applyAlignment="0" applyProtection="0"/>
    <xf numFmtId="0" fontId="130" fillId="71" borderId="0" applyNumberFormat="0" applyBorder="0" applyAlignment="0" applyProtection="0"/>
    <xf numFmtId="0" fontId="258" fillId="71" borderId="0" applyNumberFormat="0" applyBorder="0" applyAlignment="0" applyProtection="0"/>
    <xf numFmtId="0" fontId="130" fillId="71" borderId="0" applyNumberFormat="0" applyBorder="0" applyAlignment="0" applyProtection="0"/>
    <xf numFmtId="0" fontId="115" fillId="45" borderId="0" applyNumberFormat="0" applyBorder="0" applyAlignment="0" applyProtection="0"/>
    <xf numFmtId="0" fontId="258" fillId="71" borderId="0" applyNumberFormat="0" applyBorder="0" applyAlignment="0" applyProtection="0"/>
    <xf numFmtId="0" fontId="115" fillId="45" borderId="0" applyNumberFormat="0" applyBorder="0" applyAlignment="0" applyProtection="0"/>
    <xf numFmtId="0" fontId="258" fillId="71" borderId="0" applyNumberFormat="0" applyBorder="0" applyAlignment="0" applyProtection="0"/>
    <xf numFmtId="0" fontId="115" fillId="45" borderId="0" applyNumberFormat="0" applyBorder="0" applyAlignment="0" applyProtection="0"/>
    <xf numFmtId="0" fontId="258" fillId="71" borderId="0" applyNumberFormat="0" applyBorder="0" applyAlignment="0" applyProtection="0"/>
    <xf numFmtId="0" fontId="115" fillId="45" borderId="0" applyNumberFormat="0" applyBorder="0" applyAlignment="0" applyProtection="0"/>
    <xf numFmtId="0" fontId="258" fillId="71"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217" fillId="45" borderId="0" applyNumberFormat="0" applyBorder="0" applyAlignment="0" applyProtection="0"/>
    <xf numFmtId="0" fontId="115"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30" fillId="71"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217" fillId="45" borderId="0" applyNumberFormat="0" applyBorder="0" applyAlignment="0" applyProtection="0"/>
    <xf numFmtId="0" fontId="130" fillId="71" borderId="0" applyNumberFormat="0" applyBorder="0" applyAlignment="0" applyProtection="0"/>
    <xf numFmtId="0" fontId="130" fillId="71" borderId="0" applyNumberFormat="0" applyBorder="0" applyAlignment="0" applyProtection="0"/>
    <xf numFmtId="0" fontId="130" fillId="71" borderId="0" applyNumberFormat="0" applyBorder="0" applyAlignment="0" applyProtection="0"/>
    <xf numFmtId="0" fontId="115" fillId="45" borderId="0" applyNumberFormat="0" applyBorder="0" applyAlignment="0" applyProtection="0"/>
    <xf numFmtId="0" fontId="217" fillId="45" borderId="0" applyNumberFormat="0" applyBorder="0" applyAlignment="0" applyProtection="0"/>
    <xf numFmtId="0" fontId="130" fillId="71" borderId="0" applyNumberFormat="0" applyBorder="0" applyAlignment="0" applyProtection="0"/>
    <xf numFmtId="0" fontId="217" fillId="45" borderId="0" applyNumberFormat="0" applyBorder="0" applyAlignment="0" applyProtection="0"/>
    <xf numFmtId="0" fontId="130" fillId="71" borderId="0" applyNumberFormat="0" applyBorder="0" applyAlignment="0" applyProtection="0"/>
    <xf numFmtId="0" fontId="217" fillId="45" borderId="0" applyNumberFormat="0" applyBorder="0" applyAlignment="0" applyProtection="0"/>
    <xf numFmtId="0" fontId="130" fillId="71" borderId="0" applyNumberFormat="0" applyBorder="0" applyAlignment="0" applyProtection="0"/>
    <xf numFmtId="0" fontId="217" fillId="45" borderId="0" applyNumberFormat="0" applyBorder="0" applyAlignment="0" applyProtection="0"/>
    <xf numFmtId="0" fontId="130" fillId="71" borderId="0" applyNumberFormat="0" applyBorder="0" applyAlignment="0" applyProtection="0"/>
    <xf numFmtId="0" fontId="217" fillId="45" borderId="0" applyNumberFormat="0" applyBorder="0" applyAlignment="0" applyProtection="0"/>
    <xf numFmtId="0" fontId="130" fillId="71" borderId="0" applyNumberFormat="0" applyBorder="0" applyAlignment="0" applyProtection="0"/>
    <xf numFmtId="0" fontId="217" fillId="45" borderId="0" applyNumberFormat="0" applyBorder="0" applyAlignment="0" applyProtection="0"/>
    <xf numFmtId="0" fontId="130" fillId="71" borderId="0" applyNumberFormat="0" applyBorder="0" applyAlignment="0" applyProtection="0"/>
    <xf numFmtId="0" fontId="217"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30" fillId="71" borderId="0" applyNumberFormat="0" applyBorder="0" applyAlignment="0" applyProtection="0"/>
    <xf numFmtId="0" fontId="258" fillId="71" borderId="0" applyNumberFormat="0" applyBorder="0" applyAlignment="0" applyProtection="0"/>
    <xf numFmtId="0" fontId="258" fillId="71" borderId="0" applyNumberFormat="0" applyBorder="0" applyAlignment="0" applyProtection="0"/>
    <xf numFmtId="0" fontId="258" fillId="71" borderId="0" applyNumberFormat="0" applyBorder="0" applyAlignment="0" applyProtection="0"/>
    <xf numFmtId="0" fontId="258" fillId="71" borderId="0" applyNumberFormat="0" applyBorder="0" applyAlignment="0" applyProtection="0"/>
    <xf numFmtId="0" fontId="258" fillId="71" borderId="0" applyNumberFormat="0" applyBorder="0" applyAlignment="0" applyProtection="0"/>
    <xf numFmtId="0" fontId="115" fillId="45" borderId="0" applyNumberFormat="0" applyBorder="0" applyAlignment="0" applyProtection="0"/>
    <xf numFmtId="0" fontId="130" fillId="71"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30" fillId="71"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30" fillId="71" borderId="0" applyNumberFormat="0" applyBorder="0" applyAlignment="0" applyProtection="0"/>
    <xf numFmtId="0" fontId="115" fillId="45" borderId="0" applyNumberFormat="0" applyBorder="0" applyAlignment="0" applyProtection="0"/>
    <xf numFmtId="0" fontId="115" fillId="45" borderId="0" applyNumberFormat="0" applyBorder="0" applyAlignment="0" applyProtection="0"/>
    <xf numFmtId="0" fontId="130" fillId="71" borderId="0" applyNumberFormat="0" applyBorder="0" applyAlignment="0" applyProtection="0"/>
    <xf numFmtId="0" fontId="115" fillId="45" borderId="0" applyNumberFormat="0" applyBorder="0" applyAlignment="0" applyProtection="0"/>
    <xf numFmtId="0" fontId="130" fillId="72" borderId="0" applyNumberFormat="0" applyBorder="0" applyAlignment="0" applyProtection="0"/>
    <xf numFmtId="0" fontId="258" fillId="72" borderId="0" applyNumberFormat="0" applyBorder="0" applyAlignment="0" applyProtection="0"/>
    <xf numFmtId="0" fontId="130" fillId="72" borderId="0" applyNumberFormat="0" applyBorder="0" applyAlignment="0" applyProtection="0"/>
    <xf numFmtId="0" fontId="115" fillId="49" borderId="0" applyNumberFormat="0" applyBorder="0" applyAlignment="0" applyProtection="0"/>
    <xf numFmtId="0" fontId="258" fillId="72" borderId="0" applyNumberFormat="0" applyBorder="0" applyAlignment="0" applyProtection="0"/>
    <xf numFmtId="0" fontId="115" fillId="49" borderId="0" applyNumberFormat="0" applyBorder="0" applyAlignment="0" applyProtection="0"/>
    <xf numFmtId="0" fontId="258" fillId="72" borderId="0" applyNumberFormat="0" applyBorder="0" applyAlignment="0" applyProtection="0"/>
    <xf numFmtId="0" fontId="115" fillId="49" borderId="0" applyNumberFormat="0" applyBorder="0" applyAlignment="0" applyProtection="0"/>
    <xf numFmtId="0" fontId="258" fillId="72" borderId="0" applyNumberFormat="0" applyBorder="0" applyAlignment="0" applyProtection="0"/>
    <xf numFmtId="0" fontId="115" fillId="49" borderId="0" applyNumberFormat="0" applyBorder="0" applyAlignment="0" applyProtection="0"/>
    <xf numFmtId="0" fontId="258" fillId="72"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217" fillId="49" borderId="0" applyNumberFormat="0" applyBorder="0" applyAlignment="0" applyProtection="0"/>
    <xf numFmtId="0" fontId="115"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30" fillId="72"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217" fillId="49" borderId="0" applyNumberFormat="0" applyBorder="0" applyAlignment="0" applyProtection="0"/>
    <xf numFmtId="0" fontId="130" fillId="72" borderId="0" applyNumberFormat="0" applyBorder="0" applyAlignment="0" applyProtection="0"/>
    <xf numFmtId="0" fontId="130" fillId="72" borderId="0" applyNumberFormat="0" applyBorder="0" applyAlignment="0" applyProtection="0"/>
    <xf numFmtId="0" fontId="130" fillId="72" borderId="0" applyNumberFormat="0" applyBorder="0" applyAlignment="0" applyProtection="0"/>
    <xf numFmtId="0" fontId="115" fillId="49" borderId="0" applyNumberFormat="0" applyBorder="0" applyAlignment="0" applyProtection="0"/>
    <xf numFmtId="0" fontId="217" fillId="49" borderId="0" applyNumberFormat="0" applyBorder="0" applyAlignment="0" applyProtection="0"/>
    <xf numFmtId="0" fontId="130" fillId="72" borderId="0" applyNumberFormat="0" applyBorder="0" applyAlignment="0" applyProtection="0"/>
    <xf numFmtId="0" fontId="217" fillId="49" borderId="0" applyNumberFormat="0" applyBorder="0" applyAlignment="0" applyProtection="0"/>
    <xf numFmtId="0" fontId="130" fillId="72" borderId="0" applyNumberFormat="0" applyBorder="0" applyAlignment="0" applyProtection="0"/>
    <xf numFmtId="0" fontId="217" fillId="49" borderId="0" applyNumberFormat="0" applyBorder="0" applyAlignment="0" applyProtection="0"/>
    <xf numFmtId="0" fontId="130" fillId="72" borderId="0" applyNumberFormat="0" applyBorder="0" applyAlignment="0" applyProtection="0"/>
    <xf numFmtId="0" fontId="217" fillId="49" borderId="0" applyNumberFormat="0" applyBorder="0" applyAlignment="0" applyProtection="0"/>
    <xf numFmtId="0" fontId="130" fillId="72" borderId="0" applyNumberFormat="0" applyBorder="0" applyAlignment="0" applyProtection="0"/>
    <xf numFmtId="0" fontId="217" fillId="49" borderId="0" applyNumberFormat="0" applyBorder="0" applyAlignment="0" applyProtection="0"/>
    <xf numFmtId="0" fontId="130" fillId="72" borderId="0" applyNumberFormat="0" applyBorder="0" applyAlignment="0" applyProtection="0"/>
    <xf numFmtId="0" fontId="217" fillId="49" borderId="0" applyNumberFormat="0" applyBorder="0" applyAlignment="0" applyProtection="0"/>
    <xf numFmtId="0" fontId="130" fillId="72" borderId="0" applyNumberFormat="0" applyBorder="0" applyAlignment="0" applyProtection="0"/>
    <xf numFmtId="0" fontId="217"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30" fillId="72" borderId="0" applyNumberFormat="0" applyBorder="0" applyAlignment="0" applyProtection="0"/>
    <xf numFmtId="0" fontId="258" fillId="72" borderId="0" applyNumberFormat="0" applyBorder="0" applyAlignment="0" applyProtection="0"/>
    <xf numFmtId="0" fontId="258" fillId="72" borderId="0" applyNumberFormat="0" applyBorder="0" applyAlignment="0" applyProtection="0"/>
    <xf numFmtId="0" fontId="258" fillId="72" borderId="0" applyNumberFormat="0" applyBorder="0" applyAlignment="0" applyProtection="0"/>
    <xf numFmtId="0" fontId="258" fillId="72" borderId="0" applyNumberFormat="0" applyBorder="0" applyAlignment="0" applyProtection="0"/>
    <xf numFmtId="0" fontId="258" fillId="72" borderId="0" applyNumberFormat="0" applyBorder="0" applyAlignment="0" applyProtection="0"/>
    <xf numFmtId="0" fontId="115" fillId="49" borderId="0" applyNumberFormat="0" applyBorder="0" applyAlignment="0" applyProtection="0"/>
    <xf numFmtId="0" fontId="130" fillId="72"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30" fillId="72"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30" fillId="72" borderId="0" applyNumberFormat="0" applyBorder="0" applyAlignment="0" applyProtection="0"/>
    <xf numFmtId="0" fontId="115" fillId="49" borderId="0" applyNumberFormat="0" applyBorder="0" applyAlignment="0" applyProtection="0"/>
    <xf numFmtId="0" fontId="115" fillId="49" borderId="0" applyNumberFormat="0" applyBorder="0" applyAlignment="0" applyProtection="0"/>
    <xf numFmtId="0" fontId="130" fillId="72" borderId="0" applyNumberFormat="0" applyBorder="0" applyAlignment="0" applyProtection="0"/>
    <xf numFmtId="0" fontId="115" fillId="49" borderId="0" applyNumberFormat="0" applyBorder="0" applyAlignment="0" applyProtection="0"/>
    <xf numFmtId="0" fontId="130" fillId="75" borderId="0" applyNumberFormat="0" applyBorder="0" applyAlignment="0" applyProtection="0"/>
    <xf numFmtId="0" fontId="258" fillId="75" borderId="0" applyNumberFormat="0" applyBorder="0" applyAlignment="0" applyProtection="0"/>
    <xf numFmtId="0" fontId="130" fillId="75" borderId="0" applyNumberFormat="0" applyBorder="0" applyAlignment="0" applyProtection="0"/>
    <xf numFmtId="0" fontId="115" fillId="53" borderId="0" applyNumberFormat="0" applyBorder="0" applyAlignment="0" applyProtection="0"/>
    <xf numFmtId="0" fontId="258" fillId="75" borderId="0" applyNumberFormat="0" applyBorder="0" applyAlignment="0" applyProtection="0"/>
    <xf numFmtId="0" fontId="115" fillId="53" borderId="0" applyNumberFormat="0" applyBorder="0" applyAlignment="0" applyProtection="0"/>
    <xf numFmtId="0" fontId="258" fillId="75" borderId="0" applyNumberFormat="0" applyBorder="0" applyAlignment="0" applyProtection="0"/>
    <xf numFmtId="0" fontId="115" fillId="53" borderId="0" applyNumberFormat="0" applyBorder="0" applyAlignment="0" applyProtection="0"/>
    <xf numFmtId="0" fontId="258" fillId="75" borderId="0" applyNumberFormat="0" applyBorder="0" applyAlignment="0" applyProtection="0"/>
    <xf numFmtId="0" fontId="115" fillId="53" borderId="0" applyNumberFormat="0" applyBorder="0" applyAlignment="0" applyProtection="0"/>
    <xf numFmtId="0" fontId="258" fillId="75"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217" fillId="53" borderId="0" applyNumberFormat="0" applyBorder="0" applyAlignment="0" applyProtection="0"/>
    <xf numFmtId="0" fontId="115"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30" fillId="75"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217" fillId="53" borderId="0" applyNumberFormat="0" applyBorder="0" applyAlignment="0" applyProtection="0"/>
    <xf numFmtId="0" fontId="130" fillId="75" borderId="0" applyNumberFormat="0" applyBorder="0" applyAlignment="0" applyProtection="0"/>
    <xf numFmtId="0" fontId="130" fillId="75" borderId="0" applyNumberFormat="0" applyBorder="0" applyAlignment="0" applyProtection="0"/>
    <xf numFmtId="0" fontId="130" fillId="75" borderId="0" applyNumberFormat="0" applyBorder="0" applyAlignment="0" applyProtection="0"/>
    <xf numFmtId="0" fontId="115" fillId="53" borderId="0" applyNumberFormat="0" applyBorder="0" applyAlignment="0" applyProtection="0"/>
    <xf numFmtId="0" fontId="217" fillId="53" borderId="0" applyNumberFormat="0" applyBorder="0" applyAlignment="0" applyProtection="0"/>
    <xf numFmtId="0" fontId="130" fillId="75" borderId="0" applyNumberFormat="0" applyBorder="0" applyAlignment="0" applyProtection="0"/>
    <xf numFmtId="0" fontId="217" fillId="53" borderId="0" applyNumberFormat="0" applyBorder="0" applyAlignment="0" applyProtection="0"/>
    <xf numFmtId="0" fontId="130" fillId="75" borderId="0" applyNumberFormat="0" applyBorder="0" applyAlignment="0" applyProtection="0"/>
    <xf numFmtId="0" fontId="217" fillId="53" borderId="0" applyNumberFormat="0" applyBorder="0" applyAlignment="0" applyProtection="0"/>
    <xf numFmtId="0" fontId="130" fillId="75" borderId="0" applyNumberFormat="0" applyBorder="0" applyAlignment="0" applyProtection="0"/>
    <xf numFmtId="0" fontId="217" fillId="53" borderId="0" applyNumberFormat="0" applyBorder="0" applyAlignment="0" applyProtection="0"/>
    <xf numFmtId="0" fontId="130" fillId="75" borderId="0" applyNumberFormat="0" applyBorder="0" applyAlignment="0" applyProtection="0"/>
    <xf numFmtId="0" fontId="217" fillId="53" borderId="0" applyNumberFormat="0" applyBorder="0" applyAlignment="0" applyProtection="0"/>
    <xf numFmtId="0" fontId="130" fillId="75" borderId="0" applyNumberFormat="0" applyBorder="0" applyAlignment="0" applyProtection="0"/>
    <xf numFmtId="0" fontId="217" fillId="53" borderId="0" applyNumberFormat="0" applyBorder="0" applyAlignment="0" applyProtection="0"/>
    <xf numFmtId="0" fontId="130" fillId="75" borderId="0" applyNumberFormat="0" applyBorder="0" applyAlignment="0" applyProtection="0"/>
    <xf numFmtId="0" fontId="217"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30" fillId="75" borderId="0" applyNumberFormat="0" applyBorder="0" applyAlignment="0" applyProtection="0"/>
    <xf numFmtId="0" fontId="258" fillId="75" borderId="0" applyNumberFormat="0" applyBorder="0" applyAlignment="0" applyProtection="0"/>
    <xf numFmtId="0" fontId="258" fillId="75" borderId="0" applyNumberFormat="0" applyBorder="0" applyAlignment="0" applyProtection="0"/>
    <xf numFmtId="0" fontId="258" fillId="75" borderId="0" applyNumberFormat="0" applyBorder="0" applyAlignment="0" applyProtection="0"/>
    <xf numFmtId="0" fontId="258" fillId="75" borderId="0" applyNumberFormat="0" applyBorder="0" applyAlignment="0" applyProtection="0"/>
    <xf numFmtId="0" fontId="258" fillId="75" borderId="0" applyNumberFormat="0" applyBorder="0" applyAlignment="0" applyProtection="0"/>
    <xf numFmtId="0" fontId="115" fillId="53" borderId="0" applyNumberFormat="0" applyBorder="0" applyAlignment="0" applyProtection="0"/>
    <xf numFmtId="0" fontId="130" fillId="75"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30" fillId="75"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30" fillId="75" borderId="0" applyNumberFormat="0" applyBorder="0" applyAlignment="0" applyProtection="0"/>
    <xf numFmtId="0" fontId="115" fillId="53" borderId="0" applyNumberFormat="0" applyBorder="0" applyAlignment="0" applyProtection="0"/>
    <xf numFmtId="0" fontId="115" fillId="53" borderId="0" applyNumberFormat="0" applyBorder="0" applyAlignment="0" applyProtection="0"/>
    <xf numFmtId="0" fontId="130" fillId="75" borderId="0" applyNumberFormat="0" applyBorder="0" applyAlignment="0" applyProtection="0"/>
    <xf numFmtId="0" fontId="115" fillId="53" borderId="0" applyNumberFormat="0" applyBorder="0" applyAlignment="0" applyProtection="0"/>
    <xf numFmtId="0" fontId="130" fillId="76" borderId="0" applyNumberFormat="0" applyBorder="0" applyAlignment="0" applyProtection="0"/>
    <xf numFmtId="0" fontId="258" fillId="76" borderId="0" applyNumberFormat="0" applyBorder="0" applyAlignment="0" applyProtection="0"/>
    <xf numFmtId="0" fontId="130" fillId="76" borderId="0" applyNumberFormat="0" applyBorder="0" applyAlignment="0" applyProtection="0"/>
    <xf numFmtId="0" fontId="115" fillId="57" borderId="0" applyNumberFormat="0" applyBorder="0" applyAlignment="0" applyProtection="0"/>
    <xf numFmtId="0" fontId="258" fillId="76" borderId="0" applyNumberFormat="0" applyBorder="0" applyAlignment="0" applyProtection="0"/>
    <xf numFmtId="0" fontId="115" fillId="57" borderId="0" applyNumberFormat="0" applyBorder="0" applyAlignment="0" applyProtection="0"/>
    <xf numFmtId="0" fontId="258" fillId="76" borderId="0" applyNumberFormat="0" applyBorder="0" applyAlignment="0" applyProtection="0"/>
    <xf numFmtId="0" fontId="115" fillId="57" borderId="0" applyNumberFormat="0" applyBorder="0" applyAlignment="0" applyProtection="0"/>
    <xf numFmtId="0" fontId="258" fillId="76" borderId="0" applyNumberFormat="0" applyBorder="0" applyAlignment="0" applyProtection="0"/>
    <xf numFmtId="0" fontId="115" fillId="57" borderId="0" applyNumberFormat="0" applyBorder="0" applyAlignment="0" applyProtection="0"/>
    <xf numFmtId="0" fontId="258" fillId="76"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217" fillId="57" borderId="0" applyNumberFormat="0" applyBorder="0" applyAlignment="0" applyProtection="0"/>
    <xf numFmtId="0" fontId="115"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30" fillId="76"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217" fillId="57" borderId="0" applyNumberFormat="0" applyBorder="0" applyAlignment="0" applyProtection="0"/>
    <xf numFmtId="0" fontId="130" fillId="76" borderId="0" applyNumberFormat="0" applyBorder="0" applyAlignment="0" applyProtection="0"/>
    <xf numFmtId="0" fontId="130" fillId="76" borderId="0" applyNumberFormat="0" applyBorder="0" applyAlignment="0" applyProtection="0"/>
    <xf numFmtId="0" fontId="130" fillId="76" borderId="0" applyNumberFormat="0" applyBorder="0" applyAlignment="0" applyProtection="0"/>
    <xf numFmtId="0" fontId="115" fillId="57" borderId="0" applyNumberFormat="0" applyBorder="0" applyAlignment="0" applyProtection="0"/>
    <xf numFmtId="0" fontId="217" fillId="57" borderId="0" applyNumberFormat="0" applyBorder="0" applyAlignment="0" applyProtection="0"/>
    <xf numFmtId="0" fontId="130" fillId="76" borderId="0" applyNumberFormat="0" applyBorder="0" applyAlignment="0" applyProtection="0"/>
    <xf numFmtId="0" fontId="217" fillId="57" borderId="0" applyNumberFormat="0" applyBorder="0" applyAlignment="0" applyProtection="0"/>
    <xf numFmtId="0" fontId="130" fillId="76" borderId="0" applyNumberFormat="0" applyBorder="0" applyAlignment="0" applyProtection="0"/>
    <xf numFmtId="0" fontId="217" fillId="57" borderId="0" applyNumberFormat="0" applyBorder="0" applyAlignment="0" applyProtection="0"/>
    <xf numFmtId="0" fontId="130" fillId="76" borderId="0" applyNumberFormat="0" applyBorder="0" applyAlignment="0" applyProtection="0"/>
    <xf numFmtId="0" fontId="217" fillId="57" borderId="0" applyNumberFormat="0" applyBorder="0" applyAlignment="0" applyProtection="0"/>
    <xf numFmtId="0" fontId="130" fillId="76" borderId="0" applyNumberFormat="0" applyBorder="0" applyAlignment="0" applyProtection="0"/>
    <xf numFmtId="0" fontId="217" fillId="57" borderId="0" applyNumberFormat="0" applyBorder="0" applyAlignment="0" applyProtection="0"/>
    <xf numFmtId="0" fontId="130" fillId="76" borderId="0" applyNumberFormat="0" applyBorder="0" applyAlignment="0" applyProtection="0"/>
    <xf numFmtId="0" fontId="217" fillId="57" borderId="0" applyNumberFormat="0" applyBorder="0" applyAlignment="0" applyProtection="0"/>
    <xf numFmtId="0" fontId="130" fillId="76" borderId="0" applyNumberFormat="0" applyBorder="0" applyAlignment="0" applyProtection="0"/>
    <xf numFmtId="0" fontId="217"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30" fillId="76" borderId="0" applyNumberFormat="0" applyBorder="0" applyAlignment="0" applyProtection="0"/>
    <xf numFmtId="0" fontId="258" fillId="76" borderId="0" applyNumberFormat="0" applyBorder="0" applyAlignment="0" applyProtection="0"/>
    <xf numFmtId="0" fontId="258" fillId="76" borderId="0" applyNumberFormat="0" applyBorder="0" applyAlignment="0" applyProtection="0"/>
    <xf numFmtId="0" fontId="258" fillId="76" borderId="0" applyNumberFormat="0" applyBorder="0" applyAlignment="0" applyProtection="0"/>
    <xf numFmtId="0" fontId="258" fillId="76" borderId="0" applyNumberFormat="0" applyBorder="0" applyAlignment="0" applyProtection="0"/>
    <xf numFmtId="0" fontId="258" fillId="76" borderId="0" applyNumberFormat="0" applyBorder="0" applyAlignment="0" applyProtection="0"/>
    <xf numFmtId="0" fontId="115" fillId="57" borderId="0" applyNumberFormat="0" applyBorder="0" applyAlignment="0" applyProtection="0"/>
    <xf numFmtId="0" fontId="130" fillId="76"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30" fillId="76"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30" fillId="76" borderId="0" applyNumberFormat="0" applyBorder="0" applyAlignment="0" applyProtection="0"/>
    <xf numFmtId="0" fontId="115" fillId="57" borderId="0" applyNumberFormat="0" applyBorder="0" applyAlignment="0" applyProtection="0"/>
    <xf numFmtId="0" fontId="115" fillId="57" borderId="0" applyNumberFormat="0" applyBorder="0" applyAlignment="0" applyProtection="0"/>
    <xf numFmtId="0" fontId="130" fillId="76" borderId="0" applyNumberFormat="0" applyBorder="0" applyAlignment="0" applyProtection="0"/>
    <xf numFmtId="0" fontId="115" fillId="57" borderId="0" applyNumberFormat="0" applyBorder="0" applyAlignment="0" applyProtection="0"/>
    <xf numFmtId="0" fontId="130" fillId="77" borderId="0" applyNumberFormat="0" applyBorder="0" applyAlignment="0" applyProtection="0"/>
    <xf numFmtId="0" fontId="258" fillId="77" borderId="0" applyNumberFormat="0" applyBorder="0" applyAlignment="0" applyProtection="0"/>
    <xf numFmtId="0" fontId="130" fillId="77" borderId="0" applyNumberFormat="0" applyBorder="0" applyAlignment="0" applyProtection="0"/>
    <xf numFmtId="0" fontId="115" fillId="61" borderId="0" applyNumberFormat="0" applyBorder="0" applyAlignment="0" applyProtection="0"/>
    <xf numFmtId="0" fontId="258" fillId="77" borderId="0" applyNumberFormat="0" applyBorder="0" applyAlignment="0" applyProtection="0"/>
    <xf numFmtId="0" fontId="115" fillId="61" borderId="0" applyNumberFormat="0" applyBorder="0" applyAlignment="0" applyProtection="0"/>
    <xf numFmtId="0" fontId="258" fillId="77" borderId="0" applyNumberFormat="0" applyBorder="0" applyAlignment="0" applyProtection="0"/>
    <xf numFmtId="0" fontId="115" fillId="61" borderId="0" applyNumberFormat="0" applyBorder="0" applyAlignment="0" applyProtection="0"/>
    <xf numFmtId="0" fontId="258" fillId="77" borderId="0" applyNumberFormat="0" applyBorder="0" applyAlignment="0" applyProtection="0"/>
    <xf numFmtId="0" fontId="115" fillId="61" borderId="0" applyNumberFormat="0" applyBorder="0" applyAlignment="0" applyProtection="0"/>
    <xf numFmtId="0" fontId="258" fillId="77"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217" fillId="61" borderId="0" applyNumberFormat="0" applyBorder="0" applyAlignment="0" applyProtection="0"/>
    <xf numFmtId="0" fontId="115"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30" fillId="77"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217" fillId="61" borderId="0" applyNumberFormat="0" applyBorder="0" applyAlignment="0" applyProtection="0"/>
    <xf numFmtId="0" fontId="130" fillId="77" borderId="0" applyNumberFormat="0" applyBorder="0" applyAlignment="0" applyProtection="0"/>
    <xf numFmtId="0" fontId="130" fillId="77" borderId="0" applyNumberFormat="0" applyBorder="0" applyAlignment="0" applyProtection="0"/>
    <xf numFmtId="0" fontId="130" fillId="77" borderId="0" applyNumberFormat="0" applyBorder="0" applyAlignment="0" applyProtection="0"/>
    <xf numFmtId="0" fontId="115" fillId="61" borderId="0" applyNumberFormat="0" applyBorder="0" applyAlignment="0" applyProtection="0"/>
    <xf numFmtId="0" fontId="217" fillId="61" borderId="0" applyNumberFormat="0" applyBorder="0" applyAlignment="0" applyProtection="0"/>
    <xf numFmtId="0" fontId="130" fillId="77" borderId="0" applyNumberFormat="0" applyBorder="0" applyAlignment="0" applyProtection="0"/>
    <xf numFmtId="0" fontId="217" fillId="61" borderId="0" applyNumberFormat="0" applyBorder="0" applyAlignment="0" applyProtection="0"/>
    <xf numFmtId="0" fontId="130" fillId="77" borderId="0" applyNumberFormat="0" applyBorder="0" applyAlignment="0" applyProtection="0"/>
    <xf numFmtId="0" fontId="217" fillId="61" borderId="0" applyNumberFormat="0" applyBorder="0" applyAlignment="0" applyProtection="0"/>
    <xf numFmtId="0" fontId="130" fillId="77" borderId="0" applyNumberFormat="0" applyBorder="0" applyAlignment="0" applyProtection="0"/>
    <xf numFmtId="0" fontId="217" fillId="61" borderId="0" applyNumberFormat="0" applyBorder="0" applyAlignment="0" applyProtection="0"/>
    <xf numFmtId="0" fontId="130" fillId="77" borderId="0" applyNumberFormat="0" applyBorder="0" applyAlignment="0" applyProtection="0"/>
    <xf numFmtId="0" fontId="217" fillId="61" borderId="0" applyNumberFormat="0" applyBorder="0" applyAlignment="0" applyProtection="0"/>
    <xf numFmtId="0" fontId="130" fillId="77" borderId="0" applyNumberFormat="0" applyBorder="0" applyAlignment="0" applyProtection="0"/>
    <xf numFmtId="0" fontId="217" fillId="61" borderId="0" applyNumberFormat="0" applyBorder="0" applyAlignment="0" applyProtection="0"/>
    <xf numFmtId="0" fontId="130" fillId="77" borderId="0" applyNumberFormat="0" applyBorder="0" applyAlignment="0" applyProtection="0"/>
    <xf numFmtId="0" fontId="217"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30" fillId="77" borderId="0" applyNumberFormat="0" applyBorder="0" applyAlignment="0" applyProtection="0"/>
    <xf numFmtId="0" fontId="258" fillId="77" borderId="0" applyNumberFormat="0" applyBorder="0" applyAlignment="0" applyProtection="0"/>
    <xf numFmtId="0" fontId="258" fillId="77" borderId="0" applyNumberFormat="0" applyBorder="0" applyAlignment="0" applyProtection="0"/>
    <xf numFmtId="0" fontId="258" fillId="77" borderId="0" applyNumberFormat="0" applyBorder="0" applyAlignment="0" applyProtection="0"/>
    <xf numFmtId="0" fontId="258" fillId="77" borderId="0" applyNumberFormat="0" applyBorder="0" applyAlignment="0" applyProtection="0"/>
    <xf numFmtId="0" fontId="258" fillId="77" borderId="0" applyNumberFormat="0" applyBorder="0" applyAlignment="0" applyProtection="0"/>
    <xf numFmtId="0" fontId="115" fillId="61" borderId="0" applyNumberFormat="0" applyBorder="0" applyAlignment="0" applyProtection="0"/>
    <xf numFmtId="0" fontId="130" fillId="77"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30" fillId="77"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30" fillId="77" borderId="0" applyNumberFormat="0" applyBorder="0" applyAlignment="0" applyProtection="0"/>
    <xf numFmtId="0" fontId="115" fillId="61" borderId="0" applyNumberFormat="0" applyBorder="0" applyAlignment="0" applyProtection="0"/>
    <xf numFmtId="0" fontId="115" fillId="61" borderId="0" applyNumberFormat="0" applyBorder="0" applyAlignment="0" applyProtection="0"/>
    <xf numFmtId="0" fontId="130" fillId="77" borderId="0" applyNumberFormat="0" applyBorder="0" applyAlignment="0" applyProtection="0"/>
    <xf numFmtId="0" fontId="115" fillId="61" borderId="0" applyNumberFormat="0" applyBorder="0" applyAlignment="0" applyProtection="0"/>
    <xf numFmtId="235" fontId="9" fillId="103" borderId="0" applyBorder="0" applyAlignment="0"/>
    <xf numFmtId="0" fontId="9" fillId="103" borderId="0" applyBorder="0" applyAlignment="0"/>
    <xf numFmtId="235" fontId="9" fillId="104" borderId="0" applyBorder="0" applyAlignment="0"/>
    <xf numFmtId="0" fontId="9" fillId="104" borderId="0" applyBorder="0" applyAlignment="0"/>
    <xf numFmtId="235" fontId="9" fillId="105" borderId="0" applyBorder="0" applyAlignment="0"/>
    <xf numFmtId="0" fontId="9" fillId="105" borderId="0" applyBorder="0" applyAlignment="0"/>
    <xf numFmtId="235" fontId="9" fillId="106" borderId="0" applyBorder="0" applyAlignment="0"/>
    <xf numFmtId="0" fontId="9" fillId="106" borderId="0" applyBorder="0" applyAlignment="0"/>
    <xf numFmtId="235" fontId="9" fillId="107" borderId="0" applyBorder="0" applyAlignment="0"/>
    <xf numFmtId="178" fontId="9" fillId="108" borderId="0" applyBorder="0" applyAlignment="0">
      <alignment horizontal="center" wrapText="1"/>
    </xf>
    <xf numFmtId="178" fontId="9" fillId="109" borderId="0" applyAlignment="0"/>
    <xf numFmtId="0" fontId="130" fillId="78" borderId="0" applyNumberFormat="0" applyBorder="0" applyAlignment="0" applyProtection="0"/>
    <xf numFmtId="0" fontId="258" fillId="78" borderId="0" applyNumberFormat="0" applyBorder="0" applyAlignment="0" applyProtection="0"/>
    <xf numFmtId="0" fontId="130" fillId="78" borderId="0" applyNumberFormat="0" applyBorder="0" applyAlignment="0" applyProtection="0"/>
    <xf numFmtId="0" fontId="115" fillId="38" borderId="0" applyNumberFormat="0" applyBorder="0" applyAlignment="0" applyProtection="0"/>
    <xf numFmtId="0" fontId="258" fillId="78" borderId="0" applyNumberFormat="0" applyBorder="0" applyAlignment="0" applyProtection="0"/>
    <xf numFmtId="0" fontId="115" fillId="38" borderId="0" applyNumberFormat="0" applyBorder="0" applyAlignment="0" applyProtection="0"/>
    <xf numFmtId="0" fontId="258" fillId="78" borderId="0" applyNumberFormat="0" applyBorder="0" applyAlignment="0" applyProtection="0"/>
    <xf numFmtId="0" fontId="115" fillId="38" borderId="0" applyNumberFormat="0" applyBorder="0" applyAlignment="0" applyProtection="0"/>
    <xf numFmtId="0" fontId="258" fillId="78" borderId="0" applyNumberFormat="0" applyBorder="0" applyAlignment="0" applyProtection="0"/>
    <xf numFmtId="0" fontId="115" fillId="38" borderId="0" applyNumberFormat="0" applyBorder="0" applyAlignment="0" applyProtection="0"/>
    <xf numFmtId="0" fontId="258" fillId="7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217" fillId="38" borderId="0" applyNumberFormat="0" applyBorder="0" applyAlignment="0" applyProtection="0"/>
    <xf numFmtId="0" fontId="115"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30" fillId="7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217" fillId="38" borderId="0" applyNumberFormat="0" applyBorder="0" applyAlignment="0" applyProtection="0"/>
    <xf numFmtId="0" fontId="130" fillId="78" borderId="0" applyNumberFormat="0" applyBorder="0" applyAlignment="0" applyProtection="0"/>
    <xf numFmtId="0" fontId="130" fillId="78" borderId="0" applyNumberFormat="0" applyBorder="0" applyAlignment="0" applyProtection="0"/>
    <xf numFmtId="0" fontId="130" fillId="78" borderId="0" applyNumberFormat="0" applyBorder="0" applyAlignment="0" applyProtection="0"/>
    <xf numFmtId="0" fontId="115" fillId="38" borderId="0" applyNumberFormat="0" applyBorder="0" applyAlignment="0" applyProtection="0"/>
    <xf numFmtId="0" fontId="217" fillId="38" borderId="0" applyNumberFormat="0" applyBorder="0" applyAlignment="0" applyProtection="0"/>
    <xf numFmtId="0" fontId="130" fillId="78" borderId="0" applyNumberFormat="0" applyBorder="0" applyAlignment="0" applyProtection="0"/>
    <xf numFmtId="0" fontId="217" fillId="38" borderId="0" applyNumberFormat="0" applyBorder="0" applyAlignment="0" applyProtection="0"/>
    <xf numFmtId="0" fontId="130" fillId="78" borderId="0" applyNumberFormat="0" applyBorder="0" applyAlignment="0" applyProtection="0"/>
    <xf numFmtId="0" fontId="217" fillId="38" borderId="0" applyNumberFormat="0" applyBorder="0" applyAlignment="0" applyProtection="0"/>
    <xf numFmtId="0" fontId="130" fillId="78" borderId="0" applyNumberFormat="0" applyBorder="0" applyAlignment="0" applyProtection="0"/>
    <xf numFmtId="0" fontId="217" fillId="38" borderId="0" applyNumberFormat="0" applyBorder="0" applyAlignment="0" applyProtection="0"/>
    <xf numFmtId="0" fontId="130" fillId="78" borderId="0" applyNumberFormat="0" applyBorder="0" applyAlignment="0" applyProtection="0"/>
    <xf numFmtId="0" fontId="217" fillId="38" borderId="0" applyNumberFormat="0" applyBorder="0" applyAlignment="0" applyProtection="0"/>
    <xf numFmtId="0" fontId="130" fillId="78" borderId="0" applyNumberFormat="0" applyBorder="0" applyAlignment="0" applyProtection="0"/>
    <xf numFmtId="0" fontId="217" fillId="38" borderId="0" applyNumberFormat="0" applyBorder="0" applyAlignment="0" applyProtection="0"/>
    <xf numFmtId="0" fontId="130" fillId="78" borderId="0" applyNumberFormat="0" applyBorder="0" applyAlignment="0" applyProtection="0"/>
    <xf numFmtId="0" fontId="217"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30" fillId="78" borderId="0" applyNumberFormat="0" applyBorder="0" applyAlignment="0" applyProtection="0"/>
    <xf numFmtId="0" fontId="258" fillId="78" borderId="0" applyNumberFormat="0" applyBorder="0" applyAlignment="0" applyProtection="0"/>
    <xf numFmtId="0" fontId="258" fillId="78" borderId="0" applyNumberFormat="0" applyBorder="0" applyAlignment="0" applyProtection="0"/>
    <xf numFmtId="0" fontId="258" fillId="78" borderId="0" applyNumberFormat="0" applyBorder="0" applyAlignment="0" applyProtection="0"/>
    <xf numFmtId="0" fontId="258" fillId="78" borderId="0" applyNumberFormat="0" applyBorder="0" applyAlignment="0" applyProtection="0"/>
    <xf numFmtId="0" fontId="258" fillId="78" borderId="0" applyNumberFormat="0" applyBorder="0" applyAlignment="0" applyProtection="0"/>
    <xf numFmtId="0" fontId="115" fillId="38" borderId="0" applyNumberFormat="0" applyBorder="0" applyAlignment="0" applyProtection="0"/>
    <xf numFmtId="0" fontId="130" fillId="7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30" fillId="7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30" fillId="78" borderId="0" applyNumberFormat="0" applyBorder="0" applyAlignment="0" applyProtection="0"/>
    <xf numFmtId="0" fontId="115" fillId="38" borderId="0" applyNumberFormat="0" applyBorder="0" applyAlignment="0" applyProtection="0"/>
    <xf numFmtId="0" fontId="115" fillId="38" borderId="0" applyNumberFormat="0" applyBorder="0" applyAlignment="0" applyProtection="0"/>
    <xf numFmtId="0" fontId="130" fillId="78" borderId="0" applyNumberFormat="0" applyBorder="0" applyAlignment="0" applyProtection="0"/>
    <xf numFmtId="0" fontId="115" fillId="38" borderId="0" applyNumberFormat="0" applyBorder="0" applyAlignment="0" applyProtection="0"/>
    <xf numFmtId="0" fontId="130" fillId="79" borderId="0" applyNumberFormat="0" applyBorder="0" applyAlignment="0" applyProtection="0"/>
    <xf numFmtId="0" fontId="258" fillId="79" borderId="0" applyNumberFormat="0" applyBorder="0" applyAlignment="0" applyProtection="0"/>
    <xf numFmtId="0" fontId="130" fillId="79" borderId="0" applyNumberFormat="0" applyBorder="0" applyAlignment="0" applyProtection="0"/>
    <xf numFmtId="0" fontId="115" fillId="42" borderId="0" applyNumberFormat="0" applyBorder="0" applyAlignment="0" applyProtection="0"/>
    <xf numFmtId="0" fontId="258" fillId="79" borderId="0" applyNumberFormat="0" applyBorder="0" applyAlignment="0" applyProtection="0"/>
    <xf numFmtId="0" fontId="115" fillId="42" borderId="0" applyNumberFormat="0" applyBorder="0" applyAlignment="0" applyProtection="0"/>
    <xf numFmtId="0" fontId="258" fillId="79" borderId="0" applyNumberFormat="0" applyBorder="0" applyAlignment="0" applyProtection="0"/>
    <xf numFmtId="0" fontId="115" fillId="42" borderId="0" applyNumberFormat="0" applyBorder="0" applyAlignment="0" applyProtection="0"/>
    <xf numFmtId="0" fontId="258" fillId="79" borderId="0" applyNumberFormat="0" applyBorder="0" applyAlignment="0" applyProtection="0"/>
    <xf numFmtId="0" fontId="115" fillId="42" borderId="0" applyNumberFormat="0" applyBorder="0" applyAlignment="0" applyProtection="0"/>
    <xf numFmtId="0" fontId="258" fillId="79"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217" fillId="42" borderId="0" applyNumberFormat="0" applyBorder="0" applyAlignment="0" applyProtection="0"/>
    <xf numFmtId="0" fontId="115"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30" fillId="79"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217" fillId="42" borderId="0" applyNumberFormat="0" applyBorder="0" applyAlignment="0" applyProtection="0"/>
    <xf numFmtId="0" fontId="130" fillId="79" borderId="0" applyNumberFormat="0" applyBorder="0" applyAlignment="0" applyProtection="0"/>
    <xf numFmtId="0" fontId="130" fillId="79" borderId="0" applyNumberFormat="0" applyBorder="0" applyAlignment="0" applyProtection="0"/>
    <xf numFmtId="0" fontId="130" fillId="79" borderId="0" applyNumberFormat="0" applyBorder="0" applyAlignment="0" applyProtection="0"/>
    <xf numFmtId="0" fontId="115" fillId="42" borderId="0" applyNumberFormat="0" applyBorder="0" applyAlignment="0" applyProtection="0"/>
    <xf numFmtId="0" fontId="217" fillId="42" borderId="0" applyNumberFormat="0" applyBorder="0" applyAlignment="0" applyProtection="0"/>
    <xf numFmtId="0" fontId="130" fillId="79" borderId="0" applyNumberFormat="0" applyBorder="0" applyAlignment="0" applyProtection="0"/>
    <xf numFmtId="0" fontId="217" fillId="42" borderId="0" applyNumberFormat="0" applyBorder="0" applyAlignment="0" applyProtection="0"/>
    <xf numFmtId="0" fontId="130" fillId="79" borderId="0" applyNumberFormat="0" applyBorder="0" applyAlignment="0" applyProtection="0"/>
    <xf numFmtId="0" fontId="217" fillId="42" borderId="0" applyNumberFormat="0" applyBorder="0" applyAlignment="0" applyProtection="0"/>
    <xf numFmtId="0" fontId="130" fillId="79" borderId="0" applyNumberFormat="0" applyBorder="0" applyAlignment="0" applyProtection="0"/>
    <xf numFmtId="0" fontId="217" fillId="42" borderId="0" applyNumberFormat="0" applyBorder="0" applyAlignment="0" applyProtection="0"/>
    <xf numFmtId="0" fontId="130" fillId="79" borderId="0" applyNumberFormat="0" applyBorder="0" applyAlignment="0" applyProtection="0"/>
    <xf numFmtId="0" fontId="217" fillId="42" borderId="0" applyNumberFormat="0" applyBorder="0" applyAlignment="0" applyProtection="0"/>
    <xf numFmtId="0" fontId="130" fillId="79" borderId="0" applyNumberFormat="0" applyBorder="0" applyAlignment="0" applyProtection="0"/>
    <xf numFmtId="0" fontId="217" fillId="42" borderId="0" applyNumberFormat="0" applyBorder="0" applyAlignment="0" applyProtection="0"/>
    <xf numFmtId="0" fontId="130" fillId="79" borderId="0" applyNumberFormat="0" applyBorder="0" applyAlignment="0" applyProtection="0"/>
    <xf numFmtId="0" fontId="217"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30" fillId="79" borderId="0" applyNumberFormat="0" applyBorder="0" applyAlignment="0" applyProtection="0"/>
    <xf numFmtId="0" fontId="258" fillId="79" borderId="0" applyNumberFormat="0" applyBorder="0" applyAlignment="0" applyProtection="0"/>
    <xf numFmtId="0" fontId="258" fillId="79" borderId="0" applyNumberFormat="0" applyBorder="0" applyAlignment="0" applyProtection="0"/>
    <xf numFmtId="0" fontId="258" fillId="79" borderId="0" applyNumberFormat="0" applyBorder="0" applyAlignment="0" applyProtection="0"/>
    <xf numFmtId="0" fontId="258" fillId="79" borderId="0" applyNumberFormat="0" applyBorder="0" applyAlignment="0" applyProtection="0"/>
    <xf numFmtId="0" fontId="258" fillId="79" borderId="0" applyNumberFormat="0" applyBorder="0" applyAlignment="0" applyProtection="0"/>
    <xf numFmtId="0" fontId="115" fillId="42" borderId="0" applyNumberFormat="0" applyBorder="0" applyAlignment="0" applyProtection="0"/>
    <xf numFmtId="0" fontId="130" fillId="79"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30" fillId="79"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30" fillId="79" borderId="0" applyNumberFormat="0" applyBorder="0" applyAlignment="0" applyProtection="0"/>
    <xf numFmtId="0" fontId="115" fillId="42" borderId="0" applyNumberFormat="0" applyBorder="0" applyAlignment="0" applyProtection="0"/>
    <xf numFmtId="0" fontId="115" fillId="42" borderId="0" applyNumberFormat="0" applyBorder="0" applyAlignment="0" applyProtection="0"/>
    <xf numFmtId="0" fontId="130" fillId="79" borderId="0" applyNumberFormat="0" applyBorder="0" applyAlignment="0" applyProtection="0"/>
    <xf numFmtId="0" fontId="115" fillId="42" borderId="0" applyNumberFormat="0" applyBorder="0" applyAlignment="0" applyProtection="0"/>
    <xf numFmtId="0" fontId="130" fillId="80" borderId="0" applyNumberFormat="0" applyBorder="0" applyAlignment="0" applyProtection="0"/>
    <xf numFmtId="0" fontId="258" fillId="80" borderId="0" applyNumberFormat="0" applyBorder="0" applyAlignment="0" applyProtection="0"/>
    <xf numFmtId="0" fontId="130" fillId="80" borderId="0" applyNumberFormat="0" applyBorder="0" applyAlignment="0" applyProtection="0"/>
    <xf numFmtId="0" fontId="115" fillId="46" borderId="0" applyNumberFormat="0" applyBorder="0" applyAlignment="0" applyProtection="0"/>
    <xf numFmtId="0" fontId="258" fillId="80" borderId="0" applyNumberFormat="0" applyBorder="0" applyAlignment="0" applyProtection="0"/>
    <xf numFmtId="0" fontId="115" fillId="46" borderId="0" applyNumberFormat="0" applyBorder="0" applyAlignment="0" applyProtection="0"/>
    <xf numFmtId="0" fontId="258" fillId="80" borderId="0" applyNumberFormat="0" applyBorder="0" applyAlignment="0" applyProtection="0"/>
    <xf numFmtId="0" fontId="115" fillId="46" borderId="0" applyNumberFormat="0" applyBorder="0" applyAlignment="0" applyProtection="0"/>
    <xf numFmtId="0" fontId="258" fillId="80" borderId="0" applyNumberFormat="0" applyBorder="0" applyAlignment="0" applyProtection="0"/>
    <xf numFmtId="0" fontId="115" fillId="46" borderId="0" applyNumberFormat="0" applyBorder="0" applyAlignment="0" applyProtection="0"/>
    <xf numFmtId="0" fontId="258" fillId="80"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217" fillId="46" borderId="0" applyNumberFormat="0" applyBorder="0" applyAlignment="0" applyProtection="0"/>
    <xf numFmtId="0" fontId="115"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30" fillId="80"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217" fillId="46" borderId="0" applyNumberFormat="0" applyBorder="0" applyAlignment="0" applyProtection="0"/>
    <xf numFmtId="0" fontId="130" fillId="80" borderId="0" applyNumberFormat="0" applyBorder="0" applyAlignment="0" applyProtection="0"/>
    <xf numFmtId="0" fontId="130" fillId="80" borderId="0" applyNumberFormat="0" applyBorder="0" applyAlignment="0" applyProtection="0"/>
    <xf numFmtId="0" fontId="130" fillId="80" borderId="0" applyNumberFormat="0" applyBorder="0" applyAlignment="0" applyProtection="0"/>
    <xf numFmtId="0" fontId="115" fillId="46" borderId="0" applyNumberFormat="0" applyBorder="0" applyAlignment="0" applyProtection="0"/>
    <xf numFmtId="0" fontId="217" fillId="46" borderId="0" applyNumberFormat="0" applyBorder="0" applyAlignment="0" applyProtection="0"/>
    <xf numFmtId="0" fontId="130" fillId="80" borderId="0" applyNumberFormat="0" applyBorder="0" applyAlignment="0" applyProtection="0"/>
    <xf numFmtId="0" fontId="217" fillId="46" borderId="0" applyNumberFormat="0" applyBorder="0" applyAlignment="0" applyProtection="0"/>
    <xf numFmtId="0" fontId="130" fillId="80" borderId="0" applyNumberFormat="0" applyBorder="0" applyAlignment="0" applyProtection="0"/>
    <xf numFmtId="0" fontId="217" fillId="46" borderId="0" applyNumberFormat="0" applyBorder="0" applyAlignment="0" applyProtection="0"/>
    <xf numFmtId="0" fontId="130" fillId="80" borderId="0" applyNumberFormat="0" applyBorder="0" applyAlignment="0" applyProtection="0"/>
    <xf numFmtId="0" fontId="217" fillId="46" borderId="0" applyNumberFormat="0" applyBorder="0" applyAlignment="0" applyProtection="0"/>
    <xf numFmtId="0" fontId="130" fillId="80" borderId="0" applyNumberFormat="0" applyBorder="0" applyAlignment="0" applyProtection="0"/>
    <xf numFmtId="0" fontId="217" fillId="46" borderId="0" applyNumberFormat="0" applyBorder="0" applyAlignment="0" applyProtection="0"/>
    <xf numFmtId="0" fontId="130" fillId="80" borderId="0" applyNumberFormat="0" applyBorder="0" applyAlignment="0" applyProtection="0"/>
    <xf numFmtId="0" fontId="217" fillId="46" borderId="0" applyNumberFormat="0" applyBorder="0" applyAlignment="0" applyProtection="0"/>
    <xf numFmtId="0" fontId="130" fillId="80" borderId="0" applyNumberFormat="0" applyBorder="0" applyAlignment="0" applyProtection="0"/>
    <xf numFmtId="0" fontId="217"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30" fillId="80" borderId="0" applyNumberFormat="0" applyBorder="0" applyAlignment="0" applyProtection="0"/>
    <xf numFmtId="0" fontId="258" fillId="80" borderId="0" applyNumberFormat="0" applyBorder="0" applyAlignment="0" applyProtection="0"/>
    <xf numFmtId="0" fontId="258" fillId="80" borderId="0" applyNumberFormat="0" applyBorder="0" applyAlignment="0" applyProtection="0"/>
    <xf numFmtId="0" fontId="258" fillId="80" borderId="0" applyNumberFormat="0" applyBorder="0" applyAlignment="0" applyProtection="0"/>
    <xf numFmtId="0" fontId="258" fillId="80" borderId="0" applyNumberFormat="0" applyBorder="0" applyAlignment="0" applyProtection="0"/>
    <xf numFmtId="0" fontId="258" fillId="80" borderId="0" applyNumberFormat="0" applyBorder="0" applyAlignment="0" applyProtection="0"/>
    <xf numFmtId="0" fontId="115" fillId="46" borderId="0" applyNumberFormat="0" applyBorder="0" applyAlignment="0" applyProtection="0"/>
    <xf numFmtId="0" fontId="130" fillId="80"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30" fillId="80"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30" fillId="80" borderId="0" applyNumberFormat="0" applyBorder="0" applyAlignment="0" applyProtection="0"/>
    <xf numFmtId="0" fontId="115" fillId="46" borderId="0" applyNumberFormat="0" applyBorder="0" applyAlignment="0" applyProtection="0"/>
    <xf numFmtId="0" fontId="115" fillId="46" borderId="0" applyNumberFormat="0" applyBorder="0" applyAlignment="0" applyProtection="0"/>
    <xf numFmtId="0" fontId="130" fillId="80" borderId="0" applyNumberFormat="0" applyBorder="0" applyAlignment="0" applyProtection="0"/>
    <xf numFmtId="0" fontId="115" fillId="46" borderId="0" applyNumberFormat="0" applyBorder="0" applyAlignment="0" applyProtection="0"/>
    <xf numFmtId="0" fontId="130" fillId="75" borderId="0" applyNumberFormat="0" applyBorder="0" applyAlignment="0" applyProtection="0"/>
    <xf numFmtId="0" fontId="258" fillId="75" borderId="0" applyNumberFormat="0" applyBorder="0" applyAlignment="0" applyProtection="0"/>
    <xf numFmtId="0" fontId="130" fillId="75" borderId="0" applyNumberFormat="0" applyBorder="0" applyAlignment="0" applyProtection="0"/>
    <xf numFmtId="0" fontId="115" fillId="50" borderId="0" applyNumberFormat="0" applyBorder="0" applyAlignment="0" applyProtection="0"/>
    <xf numFmtId="0" fontId="258" fillId="75" borderId="0" applyNumberFormat="0" applyBorder="0" applyAlignment="0" applyProtection="0"/>
    <xf numFmtId="0" fontId="115" fillId="50" borderId="0" applyNumberFormat="0" applyBorder="0" applyAlignment="0" applyProtection="0"/>
    <xf numFmtId="0" fontId="258" fillId="75" borderId="0" applyNumberFormat="0" applyBorder="0" applyAlignment="0" applyProtection="0"/>
    <xf numFmtId="0" fontId="115" fillId="50" borderId="0" applyNumberFormat="0" applyBorder="0" applyAlignment="0" applyProtection="0"/>
    <xf numFmtId="0" fontId="258" fillId="75" borderId="0" applyNumberFormat="0" applyBorder="0" applyAlignment="0" applyProtection="0"/>
    <xf numFmtId="0" fontId="115" fillId="50" borderId="0" applyNumberFormat="0" applyBorder="0" applyAlignment="0" applyProtection="0"/>
    <xf numFmtId="0" fontId="258" fillId="75"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217" fillId="50" borderId="0" applyNumberFormat="0" applyBorder="0" applyAlignment="0" applyProtection="0"/>
    <xf numFmtId="0" fontId="115"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30" fillId="75"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217" fillId="50" borderId="0" applyNumberFormat="0" applyBorder="0" applyAlignment="0" applyProtection="0"/>
    <xf numFmtId="0" fontId="130" fillId="75" borderId="0" applyNumberFormat="0" applyBorder="0" applyAlignment="0" applyProtection="0"/>
    <xf numFmtId="0" fontId="130" fillId="75" borderId="0" applyNumberFormat="0" applyBorder="0" applyAlignment="0" applyProtection="0"/>
    <xf numFmtId="0" fontId="130" fillId="75" borderId="0" applyNumberFormat="0" applyBorder="0" applyAlignment="0" applyProtection="0"/>
    <xf numFmtId="0" fontId="115" fillId="50" borderId="0" applyNumberFormat="0" applyBorder="0" applyAlignment="0" applyProtection="0"/>
    <xf numFmtId="0" fontId="217" fillId="50" borderId="0" applyNumberFormat="0" applyBorder="0" applyAlignment="0" applyProtection="0"/>
    <xf numFmtId="0" fontId="130" fillId="75" borderId="0" applyNumberFormat="0" applyBorder="0" applyAlignment="0" applyProtection="0"/>
    <xf numFmtId="0" fontId="217" fillId="50" borderId="0" applyNumberFormat="0" applyBorder="0" applyAlignment="0" applyProtection="0"/>
    <xf numFmtId="0" fontId="130" fillId="75" borderId="0" applyNumberFormat="0" applyBorder="0" applyAlignment="0" applyProtection="0"/>
    <xf numFmtId="0" fontId="217" fillId="50" borderId="0" applyNumberFormat="0" applyBorder="0" applyAlignment="0" applyProtection="0"/>
    <xf numFmtId="0" fontId="130" fillId="75" borderId="0" applyNumberFormat="0" applyBorder="0" applyAlignment="0" applyProtection="0"/>
    <xf numFmtId="0" fontId="217" fillId="50" borderId="0" applyNumberFormat="0" applyBorder="0" applyAlignment="0" applyProtection="0"/>
    <xf numFmtId="0" fontId="130" fillId="75" borderId="0" applyNumberFormat="0" applyBorder="0" applyAlignment="0" applyProtection="0"/>
    <xf numFmtId="0" fontId="217" fillId="50" borderId="0" applyNumberFormat="0" applyBorder="0" applyAlignment="0" applyProtection="0"/>
    <xf numFmtId="0" fontId="130" fillId="75" borderId="0" applyNumberFormat="0" applyBorder="0" applyAlignment="0" applyProtection="0"/>
    <xf numFmtId="0" fontId="217" fillId="50" borderId="0" applyNumberFormat="0" applyBorder="0" applyAlignment="0" applyProtection="0"/>
    <xf numFmtId="0" fontId="130" fillId="75" borderId="0" applyNumberFormat="0" applyBorder="0" applyAlignment="0" applyProtection="0"/>
    <xf numFmtId="0" fontId="217"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30" fillId="75" borderId="0" applyNumberFormat="0" applyBorder="0" applyAlignment="0" applyProtection="0"/>
    <xf numFmtId="0" fontId="258" fillId="75" borderId="0" applyNumberFormat="0" applyBorder="0" applyAlignment="0" applyProtection="0"/>
    <xf numFmtId="0" fontId="258" fillId="75" borderId="0" applyNumberFormat="0" applyBorder="0" applyAlignment="0" applyProtection="0"/>
    <xf numFmtId="0" fontId="258" fillId="75" borderId="0" applyNumberFormat="0" applyBorder="0" applyAlignment="0" applyProtection="0"/>
    <xf numFmtId="0" fontId="258" fillId="75" borderId="0" applyNumberFormat="0" applyBorder="0" applyAlignment="0" applyProtection="0"/>
    <xf numFmtId="0" fontId="258" fillId="75" borderId="0" applyNumberFormat="0" applyBorder="0" applyAlignment="0" applyProtection="0"/>
    <xf numFmtId="0" fontId="115" fillId="50" borderId="0" applyNumberFormat="0" applyBorder="0" applyAlignment="0" applyProtection="0"/>
    <xf numFmtId="0" fontId="130" fillId="75"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30" fillId="75"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30" fillId="75" borderId="0" applyNumberFormat="0" applyBorder="0" applyAlignment="0" applyProtection="0"/>
    <xf numFmtId="0" fontId="115" fillId="50" borderId="0" applyNumberFormat="0" applyBorder="0" applyAlignment="0" applyProtection="0"/>
    <xf numFmtId="0" fontId="115" fillId="50" borderId="0" applyNumberFormat="0" applyBorder="0" applyAlignment="0" applyProtection="0"/>
    <xf numFmtId="0" fontId="130" fillId="75" borderId="0" applyNumberFormat="0" applyBorder="0" applyAlignment="0" applyProtection="0"/>
    <xf numFmtId="0" fontId="115" fillId="50" borderId="0" applyNumberFormat="0" applyBorder="0" applyAlignment="0" applyProtection="0"/>
    <xf numFmtId="0" fontId="130" fillId="76" borderId="0" applyNumberFormat="0" applyBorder="0" applyAlignment="0" applyProtection="0"/>
    <xf numFmtId="0" fontId="258" fillId="76" borderId="0" applyNumberFormat="0" applyBorder="0" applyAlignment="0" applyProtection="0"/>
    <xf numFmtId="0" fontId="130" fillId="76" borderId="0" applyNumberFormat="0" applyBorder="0" applyAlignment="0" applyProtection="0"/>
    <xf numFmtId="0" fontId="115" fillId="54" borderId="0" applyNumberFormat="0" applyBorder="0" applyAlignment="0" applyProtection="0"/>
    <xf numFmtId="0" fontId="258" fillId="76" borderId="0" applyNumberFormat="0" applyBorder="0" applyAlignment="0" applyProtection="0"/>
    <xf numFmtId="0" fontId="115" fillId="54" borderId="0" applyNumberFormat="0" applyBorder="0" applyAlignment="0" applyProtection="0"/>
    <xf numFmtId="0" fontId="258" fillId="76" borderId="0" applyNumberFormat="0" applyBorder="0" applyAlignment="0" applyProtection="0"/>
    <xf numFmtId="0" fontId="115" fillId="54" borderId="0" applyNumberFormat="0" applyBorder="0" applyAlignment="0" applyProtection="0"/>
    <xf numFmtId="0" fontId="258" fillId="76" borderId="0" applyNumberFormat="0" applyBorder="0" applyAlignment="0" applyProtection="0"/>
    <xf numFmtId="0" fontId="115" fillId="54" borderId="0" applyNumberFormat="0" applyBorder="0" applyAlignment="0" applyProtection="0"/>
    <xf numFmtId="0" fontId="258" fillId="76"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217" fillId="54" borderId="0" applyNumberFormat="0" applyBorder="0" applyAlignment="0" applyProtection="0"/>
    <xf numFmtId="0" fontId="115"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30" fillId="76"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217" fillId="54" borderId="0" applyNumberFormat="0" applyBorder="0" applyAlignment="0" applyProtection="0"/>
    <xf numFmtId="0" fontId="130" fillId="76" borderId="0" applyNumberFormat="0" applyBorder="0" applyAlignment="0" applyProtection="0"/>
    <xf numFmtId="0" fontId="130" fillId="76" borderId="0" applyNumberFormat="0" applyBorder="0" applyAlignment="0" applyProtection="0"/>
    <xf numFmtId="0" fontId="130" fillId="76" borderId="0" applyNumberFormat="0" applyBorder="0" applyAlignment="0" applyProtection="0"/>
    <xf numFmtId="0" fontId="115" fillId="54" borderId="0" applyNumberFormat="0" applyBorder="0" applyAlignment="0" applyProtection="0"/>
    <xf numFmtId="0" fontId="217" fillId="54" borderId="0" applyNumberFormat="0" applyBorder="0" applyAlignment="0" applyProtection="0"/>
    <xf numFmtId="0" fontId="130" fillId="76" borderId="0" applyNumberFormat="0" applyBorder="0" applyAlignment="0" applyProtection="0"/>
    <xf numFmtId="0" fontId="217" fillId="54" borderId="0" applyNumberFormat="0" applyBorder="0" applyAlignment="0" applyProtection="0"/>
    <xf numFmtId="0" fontId="130" fillId="76" borderId="0" applyNumberFormat="0" applyBorder="0" applyAlignment="0" applyProtection="0"/>
    <xf numFmtId="0" fontId="217" fillId="54" borderId="0" applyNumberFormat="0" applyBorder="0" applyAlignment="0" applyProtection="0"/>
    <xf numFmtId="0" fontId="130" fillId="76" borderId="0" applyNumberFormat="0" applyBorder="0" applyAlignment="0" applyProtection="0"/>
    <xf numFmtId="0" fontId="217" fillId="54" borderId="0" applyNumberFormat="0" applyBorder="0" applyAlignment="0" applyProtection="0"/>
    <xf numFmtId="0" fontId="130" fillId="76" borderId="0" applyNumberFormat="0" applyBorder="0" applyAlignment="0" applyProtection="0"/>
    <xf numFmtId="0" fontId="217" fillId="54" borderId="0" applyNumberFormat="0" applyBorder="0" applyAlignment="0" applyProtection="0"/>
    <xf numFmtId="0" fontId="130" fillId="76" borderId="0" applyNumberFormat="0" applyBorder="0" applyAlignment="0" applyProtection="0"/>
    <xf numFmtId="0" fontId="217" fillId="54" borderId="0" applyNumberFormat="0" applyBorder="0" applyAlignment="0" applyProtection="0"/>
    <xf numFmtId="0" fontId="130" fillId="76" borderId="0" applyNumberFormat="0" applyBorder="0" applyAlignment="0" applyProtection="0"/>
    <xf numFmtId="0" fontId="217"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30" fillId="76" borderId="0" applyNumberFormat="0" applyBorder="0" applyAlignment="0" applyProtection="0"/>
    <xf numFmtId="0" fontId="258" fillId="76" borderId="0" applyNumberFormat="0" applyBorder="0" applyAlignment="0" applyProtection="0"/>
    <xf numFmtId="0" fontId="258" fillId="76" borderId="0" applyNumberFormat="0" applyBorder="0" applyAlignment="0" applyProtection="0"/>
    <xf numFmtId="0" fontId="258" fillId="76" borderId="0" applyNumberFormat="0" applyBorder="0" applyAlignment="0" applyProtection="0"/>
    <xf numFmtId="0" fontId="258" fillId="76" borderId="0" applyNumberFormat="0" applyBorder="0" applyAlignment="0" applyProtection="0"/>
    <xf numFmtId="0" fontId="258" fillId="76" borderId="0" applyNumberFormat="0" applyBorder="0" applyAlignment="0" applyProtection="0"/>
    <xf numFmtId="0" fontId="115" fillId="54" borderId="0" applyNumberFormat="0" applyBorder="0" applyAlignment="0" applyProtection="0"/>
    <xf numFmtId="0" fontId="130" fillId="76"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30" fillId="76"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30" fillId="76" borderId="0" applyNumberFormat="0" applyBorder="0" applyAlignment="0" applyProtection="0"/>
    <xf numFmtId="0" fontId="115" fillId="54" borderId="0" applyNumberFormat="0" applyBorder="0" applyAlignment="0" applyProtection="0"/>
    <xf numFmtId="0" fontId="115" fillId="54" borderId="0" applyNumberFormat="0" applyBorder="0" applyAlignment="0" applyProtection="0"/>
    <xf numFmtId="0" fontId="130" fillId="76" borderId="0" applyNumberFormat="0" applyBorder="0" applyAlignment="0" applyProtection="0"/>
    <xf numFmtId="0" fontId="115" fillId="54" borderId="0" applyNumberFormat="0" applyBorder="0" applyAlignment="0" applyProtection="0"/>
    <xf numFmtId="0" fontId="130" fillId="81" borderId="0" applyNumberFormat="0" applyBorder="0" applyAlignment="0" applyProtection="0"/>
    <xf numFmtId="0" fontId="258" fillId="81" borderId="0" applyNumberFormat="0" applyBorder="0" applyAlignment="0" applyProtection="0"/>
    <xf numFmtId="0" fontId="130" fillId="81" borderId="0" applyNumberFormat="0" applyBorder="0" applyAlignment="0" applyProtection="0"/>
    <xf numFmtId="0" fontId="115" fillId="58" borderId="0" applyNumberFormat="0" applyBorder="0" applyAlignment="0" applyProtection="0"/>
    <xf numFmtId="0" fontId="258" fillId="81" borderId="0" applyNumberFormat="0" applyBorder="0" applyAlignment="0" applyProtection="0"/>
    <xf numFmtId="0" fontId="115" fillId="58" borderId="0" applyNumberFormat="0" applyBorder="0" applyAlignment="0" applyProtection="0"/>
    <xf numFmtId="0" fontId="258" fillId="81" borderId="0" applyNumberFormat="0" applyBorder="0" applyAlignment="0" applyProtection="0"/>
    <xf numFmtId="0" fontId="115" fillId="58" borderId="0" applyNumberFormat="0" applyBorder="0" applyAlignment="0" applyProtection="0"/>
    <xf numFmtId="0" fontId="258" fillId="81" borderId="0" applyNumberFormat="0" applyBorder="0" applyAlignment="0" applyProtection="0"/>
    <xf numFmtId="0" fontId="115" fillId="58" borderId="0" applyNumberFormat="0" applyBorder="0" applyAlignment="0" applyProtection="0"/>
    <xf numFmtId="0" fontId="258" fillId="81"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217" fillId="58" borderId="0" applyNumberFormat="0" applyBorder="0" applyAlignment="0" applyProtection="0"/>
    <xf numFmtId="0" fontId="115"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30" fillId="81"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217" fillId="58" borderId="0" applyNumberFormat="0" applyBorder="0" applyAlignment="0" applyProtection="0"/>
    <xf numFmtId="0" fontId="130" fillId="81" borderId="0" applyNumberFormat="0" applyBorder="0" applyAlignment="0" applyProtection="0"/>
    <xf numFmtId="0" fontId="130" fillId="81" borderId="0" applyNumberFormat="0" applyBorder="0" applyAlignment="0" applyProtection="0"/>
    <xf numFmtId="0" fontId="130" fillId="81" borderId="0" applyNumberFormat="0" applyBorder="0" applyAlignment="0" applyProtection="0"/>
    <xf numFmtId="0" fontId="115" fillId="58" borderId="0" applyNumberFormat="0" applyBorder="0" applyAlignment="0" applyProtection="0"/>
    <xf numFmtId="0" fontId="217" fillId="58" borderId="0" applyNumberFormat="0" applyBorder="0" applyAlignment="0" applyProtection="0"/>
    <xf numFmtId="0" fontId="130" fillId="81" borderId="0" applyNumberFormat="0" applyBorder="0" applyAlignment="0" applyProtection="0"/>
    <xf numFmtId="0" fontId="217" fillId="58" borderId="0" applyNumberFormat="0" applyBorder="0" applyAlignment="0" applyProtection="0"/>
    <xf numFmtId="0" fontId="130" fillId="81" borderId="0" applyNumberFormat="0" applyBorder="0" applyAlignment="0" applyProtection="0"/>
    <xf numFmtId="0" fontId="217" fillId="58" borderId="0" applyNumberFormat="0" applyBorder="0" applyAlignment="0" applyProtection="0"/>
    <xf numFmtId="0" fontId="130" fillId="81" borderId="0" applyNumberFormat="0" applyBorder="0" applyAlignment="0" applyProtection="0"/>
    <xf numFmtId="0" fontId="217" fillId="58" borderId="0" applyNumberFormat="0" applyBorder="0" applyAlignment="0" applyProtection="0"/>
    <xf numFmtId="0" fontId="130" fillId="81" borderId="0" applyNumberFormat="0" applyBorder="0" applyAlignment="0" applyProtection="0"/>
    <xf numFmtId="0" fontId="217" fillId="58" borderId="0" applyNumberFormat="0" applyBorder="0" applyAlignment="0" applyProtection="0"/>
    <xf numFmtId="0" fontId="130" fillId="81" borderId="0" applyNumberFormat="0" applyBorder="0" applyAlignment="0" applyProtection="0"/>
    <xf numFmtId="0" fontId="217" fillId="58" borderId="0" applyNumberFormat="0" applyBorder="0" applyAlignment="0" applyProtection="0"/>
    <xf numFmtId="0" fontId="130" fillId="81" borderId="0" applyNumberFormat="0" applyBorder="0" applyAlignment="0" applyProtection="0"/>
    <xf numFmtId="0" fontId="217"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30" fillId="81" borderId="0" applyNumberFormat="0" applyBorder="0" applyAlignment="0" applyProtection="0"/>
    <xf numFmtId="0" fontId="258" fillId="81" borderId="0" applyNumberFormat="0" applyBorder="0" applyAlignment="0" applyProtection="0"/>
    <xf numFmtId="0" fontId="258" fillId="81" borderId="0" applyNumberFormat="0" applyBorder="0" applyAlignment="0" applyProtection="0"/>
    <xf numFmtId="0" fontId="258" fillId="81" borderId="0" applyNumberFormat="0" applyBorder="0" applyAlignment="0" applyProtection="0"/>
    <xf numFmtId="0" fontId="258" fillId="81" borderId="0" applyNumberFormat="0" applyBorder="0" applyAlignment="0" applyProtection="0"/>
    <xf numFmtId="0" fontId="258" fillId="81" borderId="0" applyNumberFormat="0" applyBorder="0" applyAlignment="0" applyProtection="0"/>
    <xf numFmtId="0" fontId="115" fillId="58" borderId="0" applyNumberFormat="0" applyBorder="0" applyAlignment="0" applyProtection="0"/>
    <xf numFmtId="0" fontId="130" fillId="81"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30" fillId="81"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30" fillId="81" borderId="0" applyNumberFormat="0" applyBorder="0" applyAlignment="0" applyProtection="0"/>
    <xf numFmtId="0" fontId="115" fillId="58" borderId="0" applyNumberFormat="0" applyBorder="0" applyAlignment="0" applyProtection="0"/>
    <xf numFmtId="0" fontId="115" fillId="58" borderId="0" applyNumberFormat="0" applyBorder="0" applyAlignment="0" applyProtection="0"/>
    <xf numFmtId="0" fontId="130" fillId="81" borderId="0" applyNumberFormat="0" applyBorder="0" applyAlignment="0" applyProtection="0"/>
    <xf numFmtId="0" fontId="115" fillId="58" borderId="0" applyNumberFormat="0" applyBorder="0" applyAlignment="0" applyProtection="0"/>
    <xf numFmtId="0" fontId="9" fillId="0" borderId="0"/>
    <xf numFmtId="0" fontId="259" fillId="0" borderId="0">
      <alignment horizontal="center" wrapText="1"/>
      <protection locked="0"/>
    </xf>
    <xf numFmtId="0" fontId="133" fillId="65" borderId="0" applyNumberFormat="0" applyBorder="0" applyAlignment="0" applyProtection="0"/>
    <xf numFmtId="0" fontId="260" fillId="65" borderId="0" applyNumberFormat="0" applyBorder="0" applyAlignment="0" applyProtection="0"/>
    <xf numFmtId="0" fontId="133" fillId="65" borderId="0" applyNumberFormat="0" applyBorder="0" applyAlignment="0" applyProtection="0"/>
    <xf numFmtId="0" fontId="106" fillId="32" borderId="0" applyNumberFormat="0" applyBorder="0" applyAlignment="0" applyProtection="0"/>
    <xf numFmtId="0" fontId="260" fillId="65" borderId="0" applyNumberFormat="0" applyBorder="0" applyAlignment="0" applyProtection="0"/>
    <xf numFmtId="0" fontId="106" fillId="32" borderId="0" applyNumberFormat="0" applyBorder="0" applyAlignment="0" applyProtection="0"/>
    <xf numFmtId="0" fontId="260" fillId="65" borderId="0" applyNumberFormat="0" applyBorder="0" applyAlignment="0" applyProtection="0"/>
    <xf numFmtId="0" fontId="106" fillId="32" borderId="0" applyNumberFormat="0" applyBorder="0" applyAlignment="0" applyProtection="0"/>
    <xf numFmtId="0" fontId="260" fillId="65" borderId="0" applyNumberFormat="0" applyBorder="0" applyAlignment="0" applyProtection="0"/>
    <xf numFmtId="0" fontId="106" fillId="32" borderId="0" applyNumberFormat="0" applyBorder="0" applyAlignment="0" applyProtection="0"/>
    <xf numFmtId="0" fontId="260" fillId="65"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218" fillId="32" borderId="0" applyNumberFormat="0" applyBorder="0" applyAlignment="0" applyProtection="0"/>
    <xf numFmtId="0" fontId="106"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33" fillId="65"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218" fillId="32" borderId="0" applyNumberFormat="0" applyBorder="0" applyAlignment="0" applyProtection="0"/>
    <xf numFmtId="0" fontId="133" fillId="65" borderId="0" applyNumberFormat="0" applyBorder="0" applyAlignment="0" applyProtection="0"/>
    <xf numFmtId="0" fontId="133" fillId="65" borderId="0" applyNumberFormat="0" applyBorder="0" applyAlignment="0" applyProtection="0"/>
    <xf numFmtId="0" fontId="133" fillId="65" borderId="0" applyNumberFormat="0" applyBorder="0" applyAlignment="0" applyProtection="0"/>
    <xf numFmtId="0" fontId="106" fillId="32" borderId="0" applyNumberFormat="0" applyBorder="0" applyAlignment="0" applyProtection="0"/>
    <xf numFmtId="0" fontId="218" fillId="32" borderId="0" applyNumberFormat="0" applyBorder="0" applyAlignment="0" applyProtection="0"/>
    <xf numFmtId="0" fontId="133" fillId="65" borderId="0" applyNumberFormat="0" applyBorder="0" applyAlignment="0" applyProtection="0"/>
    <xf numFmtId="0" fontId="218" fillId="32" borderId="0" applyNumberFormat="0" applyBorder="0" applyAlignment="0" applyProtection="0"/>
    <xf numFmtId="0" fontId="133" fillId="65" borderId="0" applyNumberFormat="0" applyBorder="0" applyAlignment="0" applyProtection="0"/>
    <xf numFmtId="0" fontId="218" fillId="32" borderId="0" applyNumberFormat="0" applyBorder="0" applyAlignment="0" applyProtection="0"/>
    <xf numFmtId="0" fontId="133" fillId="65" borderId="0" applyNumberFormat="0" applyBorder="0" applyAlignment="0" applyProtection="0"/>
    <xf numFmtId="0" fontId="218" fillId="32" borderId="0" applyNumberFormat="0" applyBorder="0" applyAlignment="0" applyProtection="0"/>
    <xf numFmtId="0" fontId="133" fillId="65" borderId="0" applyNumberFormat="0" applyBorder="0" applyAlignment="0" applyProtection="0"/>
    <xf numFmtId="0" fontId="218" fillId="32" borderId="0" applyNumberFormat="0" applyBorder="0" applyAlignment="0" applyProtection="0"/>
    <xf numFmtId="0" fontId="133" fillId="65" borderId="0" applyNumberFormat="0" applyBorder="0" applyAlignment="0" applyProtection="0"/>
    <xf numFmtId="0" fontId="218" fillId="32" borderId="0" applyNumberFormat="0" applyBorder="0" applyAlignment="0" applyProtection="0"/>
    <xf numFmtId="0" fontId="133" fillId="65" borderId="0" applyNumberFormat="0" applyBorder="0" applyAlignment="0" applyProtection="0"/>
    <xf numFmtId="0" fontId="218"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33" fillId="65" borderId="0" applyNumberFormat="0" applyBorder="0" applyAlignment="0" applyProtection="0"/>
    <xf numFmtId="0" fontId="260" fillId="65" borderId="0" applyNumberFormat="0" applyBorder="0" applyAlignment="0" applyProtection="0"/>
    <xf numFmtId="0" fontId="260" fillId="65" borderId="0" applyNumberFormat="0" applyBorder="0" applyAlignment="0" applyProtection="0"/>
    <xf numFmtId="0" fontId="260" fillId="65" borderId="0" applyNumberFormat="0" applyBorder="0" applyAlignment="0" applyProtection="0"/>
    <xf numFmtId="0" fontId="260" fillId="65" borderId="0" applyNumberFormat="0" applyBorder="0" applyAlignment="0" applyProtection="0"/>
    <xf numFmtId="0" fontId="260" fillId="65" borderId="0" applyNumberFormat="0" applyBorder="0" applyAlignment="0" applyProtection="0"/>
    <xf numFmtId="0" fontId="106" fillId="32" borderId="0" applyNumberFormat="0" applyBorder="0" applyAlignment="0" applyProtection="0"/>
    <xf numFmtId="0" fontId="133" fillId="65"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33" fillId="65"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33" fillId="65" borderId="0" applyNumberFormat="0" applyBorder="0" applyAlignment="0" applyProtection="0"/>
    <xf numFmtId="0" fontId="106" fillId="32" borderId="0" applyNumberFormat="0" applyBorder="0" applyAlignment="0" applyProtection="0"/>
    <xf numFmtId="0" fontId="106" fillId="32" borderId="0" applyNumberFormat="0" applyBorder="0" applyAlignment="0" applyProtection="0"/>
    <xf numFmtId="0" fontId="133" fillId="65" borderId="0" applyNumberFormat="0" applyBorder="0" applyAlignment="0" applyProtection="0"/>
    <xf numFmtId="0" fontId="106" fillId="32" borderId="0" applyNumberFormat="0" applyBorder="0" applyAlignment="0" applyProtection="0"/>
    <xf numFmtId="0" fontId="77" fillId="0" borderId="114" applyNumberFormat="0" applyFont="0" applyAlignment="0">
      <alignment horizontal="center"/>
    </xf>
    <xf numFmtId="3" fontId="261" fillId="0" borderId="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262" fillId="83" borderId="117" applyNumberFormat="0" applyAlignment="0" applyProtection="0"/>
    <xf numFmtId="0" fontId="263"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263" fillId="83" borderId="117" applyNumberFormat="0" applyAlignment="0" applyProtection="0"/>
    <xf numFmtId="0" fontId="110" fillId="35" borderId="108" applyNumberFormat="0" applyAlignment="0" applyProtection="0"/>
    <xf numFmtId="0" fontId="263" fillId="83" borderId="117" applyNumberFormat="0" applyAlignment="0" applyProtection="0"/>
    <xf numFmtId="0" fontId="110" fillId="35" borderId="108" applyNumberFormat="0" applyAlignment="0" applyProtection="0"/>
    <xf numFmtId="0" fontId="263" fillId="83" borderId="117" applyNumberFormat="0" applyAlignment="0" applyProtection="0"/>
    <xf numFmtId="0" fontId="110" fillId="35" borderId="108" applyNumberFormat="0" applyAlignment="0" applyProtection="0"/>
    <xf numFmtId="0" fontId="263" fillId="83" borderId="117"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219" fillId="35" borderId="108" applyNumberFormat="0" applyAlignment="0" applyProtection="0"/>
    <xf numFmtId="0" fontId="110"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219"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219" fillId="35" borderId="108" applyNumberFormat="0" applyAlignment="0" applyProtection="0"/>
    <xf numFmtId="0" fontId="136" fillId="83" borderId="117" applyNumberFormat="0" applyAlignment="0" applyProtection="0"/>
    <xf numFmtId="0" fontId="219"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219"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219"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219"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219"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219"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10"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263" fillId="83" borderId="117" applyNumberFormat="0" applyAlignment="0" applyProtection="0"/>
    <xf numFmtId="0" fontId="263" fillId="83" borderId="117" applyNumberFormat="0" applyAlignment="0" applyProtection="0"/>
    <xf numFmtId="0" fontId="263" fillId="83" borderId="117" applyNumberFormat="0" applyAlignment="0" applyProtection="0"/>
    <xf numFmtId="0" fontId="263" fillId="83" borderId="117" applyNumberFormat="0" applyAlignment="0" applyProtection="0"/>
    <xf numFmtId="0" fontId="263"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136" fillId="83" borderId="117" applyNumberFormat="0" applyAlignment="0" applyProtection="0"/>
    <xf numFmtId="0" fontId="110"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136" fillId="83" borderId="117" applyNumberFormat="0" applyAlignment="0" applyProtection="0"/>
    <xf numFmtId="0" fontId="110"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136" fillId="83" borderId="117" applyNumberFormat="0" applyAlignment="0" applyProtection="0"/>
    <xf numFmtId="0" fontId="110"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10" fillId="35" borderId="108" applyNumberFormat="0" applyAlignment="0" applyProtection="0"/>
    <xf numFmtId="0" fontId="136" fillId="83" borderId="117" applyNumberFormat="0" applyAlignment="0" applyProtection="0"/>
    <xf numFmtId="0" fontId="110" fillId="35" borderId="108"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136" fillId="83" borderId="117" applyNumberFormat="0" applyAlignment="0" applyProtection="0"/>
    <xf numFmtId="0" fontId="264" fillId="0" borderId="0"/>
    <xf numFmtId="0" fontId="139" fillId="84" borderId="119" applyNumberFormat="0" applyAlignment="0" applyProtection="0"/>
    <xf numFmtId="0" fontId="265" fillId="84" borderId="119" applyNumberFormat="0" applyAlignment="0" applyProtection="0"/>
    <xf numFmtId="0" fontId="139" fillId="84" borderId="119" applyNumberFormat="0" applyAlignment="0" applyProtection="0"/>
    <xf numFmtId="0" fontId="112" fillId="36" borderId="111" applyNumberFormat="0" applyAlignment="0" applyProtection="0"/>
    <xf numFmtId="0" fontId="265" fillId="84" borderId="119" applyNumberFormat="0" applyAlignment="0" applyProtection="0"/>
    <xf numFmtId="0" fontId="112" fillId="36" borderId="111" applyNumberFormat="0" applyAlignment="0" applyProtection="0"/>
    <xf numFmtId="0" fontId="265" fillId="84" borderId="119" applyNumberFormat="0" applyAlignment="0" applyProtection="0"/>
    <xf numFmtId="0" fontId="112" fillId="36" borderId="111" applyNumberFormat="0" applyAlignment="0" applyProtection="0"/>
    <xf numFmtId="0" fontId="265" fillId="84" borderId="119" applyNumberFormat="0" applyAlignment="0" applyProtection="0"/>
    <xf numFmtId="0" fontId="112" fillId="36" borderId="111" applyNumberFormat="0" applyAlignment="0" applyProtection="0"/>
    <xf numFmtId="0" fontId="265" fillId="84" borderId="119"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220" fillId="36" borderId="111" applyNumberFormat="0" applyAlignment="0" applyProtection="0"/>
    <xf numFmtId="0" fontId="112"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39" fillId="84" borderId="119"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220" fillId="36" borderId="111" applyNumberFormat="0" applyAlignment="0" applyProtection="0"/>
    <xf numFmtId="0" fontId="139" fillId="84" borderId="119" applyNumberFormat="0" applyAlignment="0" applyProtection="0"/>
    <xf numFmtId="0" fontId="139" fillId="84" borderId="119" applyNumberFormat="0" applyAlignment="0" applyProtection="0"/>
    <xf numFmtId="0" fontId="139" fillId="84" borderId="119" applyNumberFormat="0" applyAlignment="0" applyProtection="0"/>
    <xf numFmtId="0" fontId="112" fillId="36" borderId="111" applyNumberFormat="0" applyAlignment="0" applyProtection="0"/>
    <xf numFmtId="0" fontId="220" fillId="36" borderId="111" applyNumberFormat="0" applyAlignment="0" applyProtection="0"/>
    <xf numFmtId="0" fontId="139" fillId="84" borderId="119" applyNumberFormat="0" applyAlignment="0" applyProtection="0"/>
    <xf numFmtId="0" fontId="220" fillId="36" borderId="111" applyNumberFormat="0" applyAlignment="0" applyProtection="0"/>
    <xf numFmtId="0" fontId="139" fillId="84" borderId="119" applyNumberFormat="0" applyAlignment="0" applyProtection="0"/>
    <xf numFmtId="0" fontId="220" fillId="36" borderId="111" applyNumberFormat="0" applyAlignment="0" applyProtection="0"/>
    <xf numFmtId="0" fontId="139" fillId="84" borderId="119" applyNumberFormat="0" applyAlignment="0" applyProtection="0"/>
    <xf numFmtId="0" fontId="220" fillId="36" borderId="111" applyNumberFormat="0" applyAlignment="0" applyProtection="0"/>
    <xf numFmtId="0" fontId="139" fillId="84" borderId="119" applyNumberFormat="0" applyAlignment="0" applyProtection="0"/>
    <xf numFmtId="0" fontId="220" fillId="36" borderId="111" applyNumberFormat="0" applyAlignment="0" applyProtection="0"/>
    <xf numFmtId="0" fontId="139" fillId="84" borderId="119" applyNumberFormat="0" applyAlignment="0" applyProtection="0"/>
    <xf numFmtId="0" fontId="220" fillId="36" borderId="111" applyNumberFormat="0" applyAlignment="0" applyProtection="0"/>
    <xf numFmtId="0" fontId="139" fillId="84" borderId="119" applyNumberFormat="0" applyAlignment="0" applyProtection="0"/>
    <xf numFmtId="0" fontId="220"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12" fillId="36" borderId="111" applyNumberFormat="0" applyAlignment="0" applyProtection="0"/>
    <xf numFmtId="0" fontId="139" fillId="84" borderId="119" applyNumberFormat="0" applyAlignment="0" applyProtection="0"/>
    <xf numFmtId="0" fontId="265" fillId="84" borderId="119" applyNumberFormat="0" applyAlignment="0" applyProtection="0"/>
    <xf numFmtId="0" fontId="265" fillId="84" borderId="119" applyNumberFormat="0" applyAlignment="0" applyProtection="0"/>
    <xf numFmtId="0" fontId="265" fillId="84" borderId="119" applyNumberFormat="0" applyAlignment="0" applyProtection="0"/>
    <xf numFmtId="0" fontId="265" fillId="84" borderId="119" applyNumberFormat="0" applyAlignment="0" applyProtection="0"/>
    <xf numFmtId="0" fontId="265" fillId="84" borderId="119" applyNumberFormat="0" applyAlignment="0" applyProtection="0"/>
    <xf numFmtId="0" fontId="112" fillId="36" borderId="111" applyNumberFormat="0" applyAlignment="0" applyProtection="0"/>
    <xf numFmtId="0" fontId="139" fillId="84" borderId="119" applyNumberFormat="0" applyAlignment="0" applyProtection="0"/>
    <xf numFmtId="0" fontId="112" fillId="36" borderId="111" applyNumberFormat="0" applyAlignment="0" applyProtection="0"/>
    <xf numFmtId="0" fontId="112" fillId="36" borderId="111" applyNumberFormat="0" applyAlignment="0" applyProtection="0"/>
    <xf numFmtId="0" fontId="139" fillId="84" borderId="119" applyNumberFormat="0" applyAlignment="0" applyProtection="0"/>
    <xf numFmtId="0" fontId="112" fillId="36" borderId="111" applyNumberFormat="0" applyAlignment="0" applyProtection="0"/>
    <xf numFmtId="0" fontId="112" fillId="36" borderId="111" applyNumberFormat="0" applyAlignment="0" applyProtection="0"/>
    <xf numFmtId="0" fontId="139" fillId="84" borderId="119" applyNumberFormat="0" applyAlignment="0" applyProtection="0"/>
    <xf numFmtId="0" fontId="112" fillId="36" borderId="111" applyNumberFormat="0" applyAlignment="0" applyProtection="0"/>
    <xf numFmtId="0" fontId="112" fillId="36" borderId="111" applyNumberFormat="0" applyAlignment="0" applyProtection="0"/>
    <xf numFmtId="0" fontId="139" fillId="84" borderId="119" applyNumberFormat="0" applyAlignment="0" applyProtection="0"/>
    <xf numFmtId="0" fontId="112" fillId="36" borderId="111" applyNumberFormat="0" applyAlignment="0" applyProtection="0"/>
    <xf numFmtId="0" fontId="77" fillId="0" borderId="0" applyNumberFormat="0" applyFill="0" applyBorder="0" applyAlignment="0" applyProtection="0"/>
    <xf numFmtId="0" fontId="266" fillId="63" borderId="8">
      <alignment horizontal="center"/>
    </xf>
    <xf numFmtId="0" fontId="254" fillId="0" borderId="0" applyNumberFormat="0" applyFill="0" applyBorder="0" applyProtection="0">
      <alignment horizontal="center" wrapText="1"/>
    </xf>
    <xf numFmtId="0" fontId="266" fillId="0" borderId="137">
      <alignment horizontal="center" wrapText="1"/>
    </xf>
    <xf numFmtId="0" fontId="267" fillId="0" borderId="137">
      <alignment horizontal="center" wrapText="1"/>
    </xf>
    <xf numFmtId="0" fontId="268" fillId="0" borderId="137">
      <alignment horizontal="center" wrapText="1"/>
    </xf>
    <xf numFmtId="0" fontId="268" fillId="0" borderId="137">
      <alignment horizontal="center" wrapText="1"/>
    </xf>
    <xf numFmtId="0" fontId="254" fillId="0" borderId="134">
      <alignment horizontal="center"/>
    </xf>
    <xf numFmtId="198" fontId="153" fillId="0" borderId="0"/>
    <xf numFmtId="198" fontId="269" fillId="0" borderId="0"/>
    <xf numFmtId="198" fontId="141" fillId="0" borderId="0"/>
    <xf numFmtId="198" fontId="270" fillId="0" borderId="0"/>
    <xf numFmtId="198" fontId="153" fillId="0" borderId="0"/>
    <xf numFmtId="198" fontId="269" fillId="0" borderId="0"/>
    <xf numFmtId="198" fontId="141" fillId="0" borderId="0"/>
    <xf numFmtId="198" fontId="270" fillId="0" borderId="0"/>
    <xf numFmtId="198" fontId="153" fillId="0" borderId="0"/>
    <xf numFmtId="198" fontId="269" fillId="0" borderId="0"/>
    <xf numFmtId="198" fontId="141" fillId="0" borderId="0"/>
    <xf numFmtId="198" fontId="270" fillId="0" borderId="0"/>
    <xf numFmtId="198" fontId="153" fillId="0" borderId="0"/>
    <xf numFmtId="198" fontId="269" fillId="0" borderId="0"/>
    <xf numFmtId="198" fontId="141" fillId="0" borderId="0"/>
    <xf numFmtId="198" fontId="270" fillId="0" borderId="0"/>
    <xf numFmtId="198" fontId="153" fillId="0" borderId="0"/>
    <xf numFmtId="198" fontId="269" fillId="0" borderId="0"/>
    <xf numFmtId="198" fontId="141" fillId="0" borderId="0"/>
    <xf numFmtId="198" fontId="270" fillId="0" borderId="0"/>
    <xf numFmtId="198" fontId="153" fillId="0" borderId="0"/>
    <xf numFmtId="198" fontId="269" fillId="0" borderId="0"/>
    <xf numFmtId="198" fontId="141" fillId="0" borderId="0"/>
    <xf numFmtId="198" fontId="270" fillId="0" borderId="0"/>
    <xf numFmtId="198" fontId="153" fillId="0" borderId="0"/>
    <xf numFmtId="198" fontId="269" fillId="0" borderId="0"/>
    <xf numFmtId="198" fontId="141" fillId="0" borderId="0"/>
    <xf numFmtId="198" fontId="270" fillId="0" borderId="0"/>
    <xf numFmtId="198" fontId="153" fillId="0" borderId="0"/>
    <xf numFmtId="198" fontId="269" fillId="0" borderId="0"/>
    <xf numFmtId="198" fontId="141" fillId="0" borderId="0"/>
    <xf numFmtId="198" fontId="270" fillId="0" borderId="0"/>
    <xf numFmtId="238" fontId="127" fillId="0" borderId="0" applyFont="0" applyFill="0" applyBorder="0" applyAlignment="0" applyProtection="0"/>
    <xf numFmtId="41" fontId="21" fillId="0" borderId="0" applyFont="0" applyFill="0" applyBorder="0" applyAlignment="0" applyProtection="0"/>
    <xf numFmtId="38" fontId="21" fillId="0" borderId="0" applyFont="0" applyFill="0" applyBorder="0" applyAlignment="0" applyProtection="0"/>
    <xf numFmtId="41" fontId="9"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2" fillId="0" borderId="0" applyFont="0" applyFill="0" applyBorder="0" applyAlignment="0" applyProtection="0">
      <alignment vertical="top"/>
    </xf>
    <xf numFmtId="41" fontId="1" fillId="0" borderId="0" applyFont="0" applyFill="0" applyBorder="0" applyAlignment="0" applyProtection="0"/>
    <xf numFmtId="41" fontId="1" fillId="0" borderId="0" applyFont="0" applyFill="0" applyBorder="0" applyAlignment="0" applyProtection="0"/>
    <xf numFmtId="41" fontId="6" fillId="0" borderId="0" applyFont="0" applyFill="0" applyBorder="0" applyAlignment="0" applyProtection="0"/>
    <xf numFmtId="41" fontId="21" fillId="0" borderId="0" applyFont="0" applyFill="0" applyBorder="0" applyAlignment="0" applyProtection="0"/>
    <xf numFmtId="41" fontId="9"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185" fontId="9"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7"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7"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3" fontId="187"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43" fontId="187"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43" fontId="271" fillId="0" borderId="0" applyFont="0" applyFill="0" applyBorder="0" applyAlignment="0" applyProtection="0"/>
    <xf numFmtId="43" fontId="18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210" fontId="9"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39" fontId="12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43" fontId="9" fillId="0" borderId="0" applyFont="0" applyFill="0" applyBorder="0" applyAlignment="0" applyProtection="0"/>
    <xf numFmtId="43" fontId="18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87" fillId="0" borderId="0" applyFont="0" applyFill="0" applyBorder="0" applyAlignment="0" applyProtection="0"/>
    <xf numFmtId="40" fontId="21"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52" fillId="0" borderId="0" applyFont="0" applyFill="0" applyBorder="0" applyAlignment="0" applyProtection="0">
      <alignment vertical="top"/>
    </xf>
    <xf numFmtId="43"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27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230"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5" fontId="9"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183" fontId="9" fillId="0" borderId="0" applyFont="0" applyFill="0" applyBorder="0" applyAlignment="0" applyProtection="0"/>
    <xf numFmtId="43" fontId="27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9"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0" fontId="21"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5" fontId="9" fillId="0" borderId="0" applyFont="0" applyFill="0" applyBorder="0" applyAlignment="0" applyProtection="0"/>
    <xf numFmtId="40" fontId="2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40" fontId="9" fillId="0" borderId="0" applyFont="0" applyFill="0" applyBorder="0" applyAlignment="0" applyProtection="0"/>
    <xf numFmtId="240" fontId="9"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240" fontId="9" fillId="0" borderId="0" applyFont="0" applyFill="0" applyBorder="0" applyAlignment="0" applyProtection="0"/>
    <xf numFmtId="5" fontId="9"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152" fillId="0" borderId="0" applyFont="0" applyFill="0" applyBorder="0" applyAlignment="0" applyProtection="0">
      <alignment vertical="top"/>
    </xf>
    <xf numFmtId="43" fontId="126" fillId="0" borderId="0" applyFont="0" applyFill="0" applyBorder="0" applyAlignment="0" applyProtection="0"/>
    <xf numFmtId="5" fontId="9" fillId="0" borderId="0" applyFont="0" applyFill="0" applyBorder="0" applyAlignment="0" applyProtection="0"/>
    <xf numFmtId="5" fontId="9" fillId="0" borderId="0" applyFont="0" applyFill="0" applyBorder="0" applyAlignment="0" applyProtection="0"/>
    <xf numFmtId="0" fontId="9" fillId="0" borderId="0" applyFont="0" applyFill="0" applyBorder="0" applyAlignment="0" applyProtection="0"/>
    <xf numFmtId="43" fontId="1" fillId="0" borderId="0" applyFont="0" applyFill="0" applyBorder="0" applyAlignment="0" applyProtection="0"/>
    <xf numFmtId="167" fontId="9" fillId="0" borderId="0" applyFont="0" applyFill="0" applyBorder="0" applyAlignment="0" applyProtection="0"/>
    <xf numFmtId="43" fontId="9" fillId="0" borderId="0" applyFont="0" applyFill="0" applyBorder="0" applyAlignment="0" applyProtection="0"/>
    <xf numFmtId="187"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87"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230" fillId="0" borderId="0" applyFont="0" applyFill="0" applyBorder="0" applyAlignment="0" applyProtection="0"/>
    <xf numFmtId="43" fontId="128" fillId="0" borderId="0" applyFont="0" applyFill="0" applyBorder="0" applyAlignment="0" applyProtection="0"/>
    <xf numFmtId="44" fontId="1" fillId="0" borderId="0" applyFont="0" applyFill="0" applyBorder="0" applyAlignment="0" applyProtection="0"/>
    <xf numFmtId="241" fontId="9"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0" fontId="21" fillId="0" borderId="0" applyFont="0" applyFill="0" applyBorder="0" applyAlignment="0" applyProtection="0"/>
    <xf numFmtId="43" fontId="23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167" fontId="9"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0" fontId="21" fillId="0" borderId="0" applyFont="0" applyFill="0" applyBorder="0" applyAlignment="0" applyProtection="0"/>
    <xf numFmtId="43" fontId="272"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242" fontId="128" fillId="0" borderId="0" applyFont="0" applyFill="0" applyBorder="0" applyAlignment="0" applyProtection="0"/>
    <xf numFmtId="43" fontId="272" fillId="0" borderId="0" applyFont="0" applyFill="0" applyBorder="0" applyAlignment="0" applyProtection="0"/>
    <xf numFmtId="242" fontId="128" fillId="0" borderId="0" applyFont="0" applyFill="0" applyBorder="0" applyAlignment="0" applyProtection="0"/>
    <xf numFmtId="43" fontId="272" fillId="0" borderId="0" applyFont="0" applyFill="0" applyBorder="0" applyAlignment="0" applyProtection="0"/>
    <xf numFmtId="43" fontId="1" fillId="0" borderId="0" applyFont="0" applyFill="0" applyBorder="0" applyAlignment="0" applyProtection="0"/>
    <xf numFmtId="242"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2"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21" fillId="0" borderId="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5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42" fontId="128" fillId="0" borderId="0" applyFont="0" applyFill="0" applyBorder="0" applyAlignment="0" applyProtection="0"/>
    <xf numFmtId="43" fontId="128" fillId="0" borderId="0" applyFont="0" applyFill="0" applyBorder="0" applyAlignment="0" applyProtection="0"/>
    <xf numFmtId="242" fontId="128" fillId="0" borderId="0" applyFont="0" applyFill="0" applyBorder="0" applyAlignment="0" applyProtection="0"/>
    <xf numFmtId="43" fontId="1" fillId="0" borderId="0" applyFont="0" applyFill="0" applyBorder="0" applyAlignment="0" applyProtection="0"/>
    <xf numFmtId="242"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242" fontId="128" fillId="0" borderId="0" applyFont="0" applyFill="0" applyBorder="0" applyAlignment="0" applyProtection="0"/>
    <xf numFmtId="43" fontId="1" fillId="0" borderId="0" applyFont="0" applyFill="0" applyBorder="0" applyAlignment="0" applyProtection="0"/>
    <xf numFmtId="242" fontId="128" fillId="0" borderId="0" applyFont="0" applyFill="0" applyBorder="0" applyAlignment="0" applyProtection="0"/>
    <xf numFmtId="43" fontId="128" fillId="0" borderId="0" applyFont="0" applyFill="0" applyBorder="0" applyAlignment="0" applyProtection="0"/>
    <xf numFmtId="242" fontId="128" fillId="0" borderId="0" applyFont="0" applyFill="0" applyBorder="0" applyAlignment="0" applyProtection="0"/>
    <xf numFmtId="43" fontId="1" fillId="0" borderId="0" applyFont="0" applyFill="0" applyBorder="0" applyAlignment="0" applyProtection="0"/>
    <xf numFmtId="242"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242"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42" fontId="12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242" fontId="128" fillId="0" borderId="0" applyFont="0" applyFill="0" applyBorder="0" applyAlignment="0" applyProtection="0"/>
    <xf numFmtId="43" fontId="9" fillId="0" borderId="0" applyFont="0" applyFill="0" applyBorder="0" applyAlignment="0" applyProtection="0"/>
    <xf numFmtId="242" fontId="128" fillId="0" borderId="0" applyFont="0" applyFill="0" applyBorder="0" applyAlignment="0" applyProtection="0"/>
    <xf numFmtId="242"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98"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198" fontId="1" fillId="0" borderId="0" applyFont="0" applyFill="0" applyBorder="0" applyAlignment="0" applyProtection="0"/>
    <xf numFmtId="19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98" fontId="1" fillId="0" borderId="0" applyFont="0" applyFill="0" applyBorder="0" applyAlignment="0" applyProtection="0"/>
    <xf numFmtId="198" fontId="1" fillId="0" borderId="0" applyFont="0" applyFill="0" applyBorder="0" applyAlignment="0" applyProtection="0"/>
    <xf numFmtId="43" fontId="128" fillId="0" borderId="0" applyFont="0" applyFill="0" applyBorder="0" applyAlignment="0" applyProtection="0"/>
    <xf numFmtId="198" fontId="1"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98" fontId="1" fillId="0" borderId="0" applyFont="0" applyFill="0" applyBorder="0" applyAlignment="0" applyProtection="0"/>
    <xf numFmtId="242" fontId="128" fillId="0" borderId="0" applyFont="0" applyFill="0" applyBorder="0" applyAlignment="0" applyProtection="0"/>
    <xf numFmtId="43" fontId="128" fillId="0" borderId="0" applyFont="0" applyFill="0" applyBorder="0" applyAlignment="0" applyProtection="0"/>
    <xf numFmtId="198" fontId="1" fillId="0" borderId="0" applyFont="0" applyFill="0" applyBorder="0" applyAlignment="0" applyProtection="0"/>
    <xf numFmtId="43" fontId="1" fillId="0" borderId="0" applyFont="0" applyFill="0" applyBorder="0" applyAlignment="0" applyProtection="0"/>
    <xf numFmtId="43" fontId="189" fillId="0" borderId="0" applyFont="0" applyFill="0" applyBorder="0" applyAlignment="0" applyProtection="0"/>
    <xf numFmtId="242" fontId="128" fillId="0" borderId="0" applyFont="0" applyFill="0" applyBorder="0" applyAlignment="0" applyProtection="0"/>
    <xf numFmtId="43" fontId="128" fillId="0" borderId="0" applyFont="0" applyFill="0" applyBorder="0" applyAlignment="0" applyProtection="0"/>
    <xf numFmtId="198" fontId="1" fillId="0" borderId="0" applyFont="0" applyFill="0" applyBorder="0" applyAlignment="0" applyProtection="0"/>
    <xf numFmtId="43" fontId="9" fillId="0" borderId="0" applyFont="0" applyFill="0" applyBorder="0" applyAlignment="0" applyProtection="0"/>
    <xf numFmtId="242" fontId="128" fillId="0" borderId="0" applyFont="0" applyFill="0" applyBorder="0" applyAlignment="0" applyProtection="0"/>
    <xf numFmtId="43" fontId="1" fillId="0" borderId="0" applyFont="0" applyFill="0" applyBorder="0" applyAlignment="0" applyProtection="0"/>
    <xf numFmtId="198" fontId="1" fillId="0" borderId="0" applyFont="0" applyFill="0" applyBorder="0" applyAlignment="0" applyProtection="0"/>
    <xf numFmtId="242" fontId="128" fillId="0" borderId="0" applyFont="0" applyFill="0" applyBorder="0" applyAlignment="0" applyProtection="0"/>
    <xf numFmtId="242" fontId="128" fillId="0" borderId="0" applyFont="0" applyFill="0" applyBorder="0" applyAlignment="0" applyProtection="0"/>
    <xf numFmtId="43" fontId="128" fillId="0" borderId="0" applyFont="0" applyFill="0" applyBorder="0" applyAlignment="0" applyProtection="0"/>
    <xf numFmtId="198"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242" fontId="128" fillId="0" borderId="0" applyFont="0" applyFill="0" applyBorder="0" applyAlignment="0" applyProtection="0"/>
    <xf numFmtId="43" fontId="1" fillId="0" borderId="0" applyFont="0" applyFill="0" applyBorder="0" applyAlignment="0" applyProtection="0"/>
    <xf numFmtId="198" fontId="1" fillId="0" borderId="0" applyFont="0" applyFill="0" applyBorder="0" applyAlignment="0" applyProtection="0"/>
    <xf numFmtId="242" fontId="128" fillId="0" borderId="0" applyFont="0" applyFill="0" applyBorder="0" applyAlignment="0" applyProtection="0"/>
    <xf numFmtId="242" fontId="128" fillId="0" borderId="0" applyFont="0" applyFill="0" applyBorder="0" applyAlignment="0" applyProtection="0"/>
    <xf numFmtId="43" fontId="128" fillId="0" borderId="0" applyFont="0" applyFill="0" applyBorder="0" applyAlignment="0" applyProtection="0"/>
    <xf numFmtId="198"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242" fontId="128" fillId="0" borderId="0" applyFont="0" applyFill="0" applyBorder="0" applyAlignment="0" applyProtection="0"/>
    <xf numFmtId="43" fontId="1" fillId="0" borderId="0" applyFont="0" applyFill="0" applyBorder="0" applyAlignment="0" applyProtection="0"/>
    <xf numFmtId="198"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272" fillId="0" borderId="0" applyFont="0" applyFill="0" applyBorder="0" applyAlignment="0" applyProtection="0"/>
    <xf numFmtId="43" fontId="187" fillId="0" borderId="0" applyFont="0" applyFill="0" applyBorder="0" applyAlignment="0" applyProtection="0"/>
    <xf numFmtId="43" fontId="9" fillId="0" borderId="0" applyFont="0" applyFill="0" applyBorder="0" applyAlignment="0" applyProtection="0"/>
    <xf numFmtId="43" fontId="2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87" fillId="0" borderId="0" applyFont="0" applyFill="0" applyBorder="0" applyAlignment="0" applyProtection="0"/>
    <xf numFmtId="43" fontId="272" fillId="0" borderId="0" applyFont="0" applyFill="0" applyBorder="0" applyAlignment="0" applyProtection="0"/>
    <xf numFmtId="43" fontId="1" fillId="0" borderId="0" applyFont="0" applyFill="0" applyBorder="0" applyAlignment="0" applyProtection="0"/>
    <xf numFmtId="40" fontId="21" fillId="0" borderId="0" applyFont="0" applyFill="0" applyBorder="0" applyAlignment="0" applyProtection="0"/>
    <xf numFmtId="43" fontId="187" fillId="0" borderId="0" applyFont="0" applyFill="0" applyBorder="0" applyAlignment="0" applyProtection="0"/>
    <xf numFmtId="181" fontId="1" fillId="0" borderId="0" applyFont="0" applyFill="0" applyBorder="0" applyAlignment="0" applyProtection="0"/>
    <xf numFmtId="43"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243" fontId="9" fillId="0" borderId="0" applyFont="0" applyFill="0" applyBorder="0" applyAlignment="0" applyProtection="0"/>
    <xf numFmtId="43" fontId="1" fillId="0" borderId="0" applyFont="0" applyFill="0" applyBorder="0" applyAlignment="0" applyProtection="0"/>
    <xf numFmtId="43" fontId="187" fillId="0" borderId="0" applyFont="0" applyFill="0" applyBorder="0" applyAlignment="0" applyProtection="0"/>
    <xf numFmtId="0" fontId="9" fillId="0" borderId="0" applyFont="0" applyFill="0" applyBorder="0" applyAlignment="0" applyProtection="0"/>
    <xf numFmtId="3" fontId="9" fillId="0" borderId="0" applyFont="0" applyFill="0" applyBorder="0" applyAlignment="0" applyProtection="0"/>
    <xf numFmtId="3" fontId="9" fillId="0" borderId="0" applyFont="0" applyFill="0" applyBorder="0" applyAlignment="0" applyProtection="0"/>
    <xf numFmtId="0" fontId="273" fillId="0" borderId="0">
      <alignment horizontal="left" vertical="center" indent="1"/>
    </xf>
    <xf numFmtId="0" fontId="274" fillId="0" borderId="0" applyNumberFormat="0" applyAlignment="0">
      <alignment horizontal="left"/>
    </xf>
    <xf numFmtId="0" fontId="184" fillId="0" borderId="0" applyNumberFormat="0" applyAlignment="0"/>
    <xf numFmtId="244" fontId="116" fillId="0" borderId="138" applyFont="0" applyFill="0" applyBorder="0" applyAlignment="0" applyProtection="0"/>
    <xf numFmtId="245" fontId="150" fillId="0" borderId="0" applyBorder="0"/>
    <xf numFmtId="245" fontId="275" fillId="0" borderId="0"/>
    <xf numFmtId="205" fontId="150" fillId="0" borderId="121" applyBorder="0"/>
    <xf numFmtId="246" fontId="150" fillId="0" borderId="121" applyBorder="0"/>
    <xf numFmtId="179" fontId="9" fillId="0" borderId="0" applyFont="0" applyFill="0" applyBorder="0" applyAlignment="0" applyProtection="0"/>
    <xf numFmtId="181" fontId="21"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230"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247"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44" fontId="9" fillId="0" borderId="0" applyFont="0" applyFill="0" applyBorder="0" applyAlignment="0" applyProtection="0"/>
    <xf numFmtId="0" fontId="9" fillId="0" borderId="0">
      <protection locked="0"/>
    </xf>
    <xf numFmtId="0" fontId="9" fillId="0" borderId="0">
      <protection locked="0"/>
    </xf>
    <xf numFmtId="0" fontId="9" fillId="0" borderId="0">
      <protection locked="0"/>
    </xf>
    <xf numFmtId="206" fontId="9" fillId="0" borderId="0" applyFont="0" applyFill="0" applyBorder="0" applyAlignment="0" applyProtection="0"/>
    <xf numFmtId="206" fontId="9" fillId="0" borderId="0" applyFont="0" applyFill="0" applyBorder="0" applyAlignment="0" applyProtection="0"/>
    <xf numFmtId="0" fontId="276" fillId="110" borderId="0" applyNumberFormat="0" applyFont="0" applyBorder="0" applyAlignment="0">
      <protection locked="0"/>
    </xf>
    <xf numFmtId="248" fontId="254" fillId="0" borderId="0" applyFont="0" applyFill="0" applyBorder="0" applyAlignment="0" applyProtection="0"/>
    <xf numFmtId="249" fontId="116" fillId="0" borderId="0" applyFont="0" applyFill="0" applyBorder="0" applyAlignment="0" applyProtection="0"/>
    <xf numFmtId="250" fontId="277" fillId="85" borderId="115" applyFont="0" applyFill="0" applyBorder="0" applyAlignment="0" applyProtection="0"/>
    <xf numFmtId="251" fontId="254" fillId="0" borderId="41"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4" fontId="150" fillId="0" borderId="0">
      <alignment vertical="center"/>
    </xf>
    <xf numFmtId="0" fontId="278" fillId="0" borderId="0" applyNumberFormat="0" applyAlignment="0">
      <alignment horizontal="left"/>
    </xf>
    <xf numFmtId="191" fontId="266" fillId="102" borderId="46">
      <alignment horizontal="right"/>
    </xf>
    <xf numFmtId="191" fontId="268" fillId="0" borderId="139">
      <alignment horizontal="right"/>
    </xf>
    <xf numFmtId="191" fontId="266" fillId="0" borderId="41">
      <alignment horizontal="right"/>
    </xf>
    <xf numFmtId="191" fontId="266" fillId="102" borderId="8">
      <alignment horizontal="right"/>
    </xf>
    <xf numFmtId="252" fontId="9" fillId="0" borderId="0" applyFont="0" applyFill="0" applyBorder="0" applyAlignment="0" applyProtection="0"/>
    <xf numFmtId="252" fontId="9" fillId="0" borderId="0" applyFont="0" applyFill="0" applyBorder="0" applyAlignment="0" applyProtection="0"/>
    <xf numFmtId="7" fontId="9" fillId="0" borderId="0"/>
    <xf numFmtId="210" fontId="9" fillId="0" borderId="0"/>
    <xf numFmtId="0" fontId="128" fillId="0" borderId="0"/>
    <xf numFmtId="0" fontId="128" fillId="0" borderId="0"/>
    <xf numFmtId="0" fontId="9" fillId="0" borderId="0"/>
    <xf numFmtId="0" fontId="156" fillId="0" borderId="0" applyNumberFormat="0" applyFill="0" applyBorder="0" applyAlignment="0" applyProtection="0"/>
    <xf numFmtId="0" fontId="279" fillId="0" borderId="0" applyNumberFormat="0" applyFill="0" applyBorder="0" applyAlignment="0" applyProtection="0"/>
    <xf numFmtId="0" fontId="156" fillId="0" borderId="0" applyNumberFormat="0" applyFill="0" applyBorder="0" applyAlignment="0" applyProtection="0"/>
    <xf numFmtId="0" fontId="114" fillId="0" borderId="0" applyNumberFormat="0" applyFill="0" applyBorder="0" applyAlignment="0" applyProtection="0"/>
    <xf numFmtId="0" fontId="279" fillId="0" borderId="0" applyNumberFormat="0" applyFill="0" applyBorder="0" applyAlignment="0" applyProtection="0"/>
    <xf numFmtId="0" fontId="114" fillId="0" borderId="0" applyNumberFormat="0" applyFill="0" applyBorder="0" applyAlignment="0" applyProtection="0"/>
    <xf numFmtId="0" fontId="279" fillId="0" borderId="0" applyNumberFormat="0" applyFill="0" applyBorder="0" applyAlignment="0" applyProtection="0"/>
    <xf numFmtId="0" fontId="114" fillId="0" borderId="0" applyNumberFormat="0" applyFill="0" applyBorder="0" applyAlignment="0" applyProtection="0"/>
    <xf numFmtId="0" fontId="279" fillId="0" borderId="0" applyNumberFormat="0" applyFill="0" applyBorder="0" applyAlignment="0" applyProtection="0"/>
    <xf numFmtId="0" fontId="114" fillId="0" borderId="0" applyNumberFormat="0" applyFill="0" applyBorder="0" applyAlignment="0" applyProtection="0"/>
    <xf numFmtId="0" fontId="279"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221" fillId="0" borderId="0" applyNumberFormat="0" applyFill="0" applyBorder="0" applyAlignment="0" applyProtection="0"/>
    <xf numFmtId="0" fontId="114"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56"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14" fillId="0" borderId="0" applyNumberFormat="0" applyFill="0" applyBorder="0" applyAlignment="0" applyProtection="0"/>
    <xf numFmtId="0" fontId="221" fillId="0" borderId="0" applyNumberFormat="0" applyFill="0" applyBorder="0" applyAlignment="0" applyProtection="0"/>
    <xf numFmtId="0" fontId="156" fillId="0" borderId="0" applyNumberFormat="0" applyFill="0" applyBorder="0" applyAlignment="0" applyProtection="0"/>
    <xf numFmtId="0" fontId="221" fillId="0" borderId="0" applyNumberFormat="0" applyFill="0" applyBorder="0" applyAlignment="0" applyProtection="0"/>
    <xf numFmtId="0" fontId="156" fillId="0" borderId="0" applyNumberFormat="0" applyFill="0" applyBorder="0" applyAlignment="0" applyProtection="0"/>
    <xf numFmtId="0" fontId="221" fillId="0" borderId="0" applyNumberFormat="0" applyFill="0" applyBorder="0" applyAlignment="0" applyProtection="0"/>
    <xf numFmtId="0" fontId="156" fillId="0" borderId="0" applyNumberFormat="0" applyFill="0" applyBorder="0" applyAlignment="0" applyProtection="0"/>
    <xf numFmtId="0" fontId="221" fillId="0" borderId="0" applyNumberFormat="0" applyFill="0" applyBorder="0" applyAlignment="0" applyProtection="0"/>
    <xf numFmtId="0" fontId="156" fillId="0" borderId="0" applyNumberFormat="0" applyFill="0" applyBorder="0" applyAlignment="0" applyProtection="0"/>
    <xf numFmtId="0" fontId="221" fillId="0" borderId="0" applyNumberFormat="0" applyFill="0" applyBorder="0" applyAlignment="0" applyProtection="0"/>
    <xf numFmtId="0" fontId="156" fillId="0" borderId="0" applyNumberFormat="0" applyFill="0" applyBorder="0" applyAlignment="0" applyProtection="0"/>
    <xf numFmtId="0" fontId="221" fillId="0" borderId="0" applyNumberFormat="0" applyFill="0" applyBorder="0" applyAlignment="0" applyProtection="0"/>
    <xf numFmtId="0" fontId="156" fillId="0" borderId="0" applyNumberFormat="0" applyFill="0" applyBorder="0" applyAlignment="0" applyProtection="0"/>
    <xf numFmtId="0" fontId="221"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56" fillId="0" borderId="0" applyNumberFormat="0" applyFill="0" applyBorder="0" applyAlignment="0" applyProtection="0"/>
    <xf numFmtId="0" fontId="279" fillId="0" borderId="0" applyNumberFormat="0" applyFill="0" applyBorder="0" applyAlignment="0" applyProtection="0"/>
    <xf numFmtId="0" fontId="279" fillId="0" borderId="0" applyNumberFormat="0" applyFill="0" applyBorder="0" applyAlignment="0" applyProtection="0"/>
    <xf numFmtId="0" fontId="279" fillId="0" borderId="0" applyNumberFormat="0" applyFill="0" applyBorder="0" applyAlignment="0" applyProtection="0"/>
    <xf numFmtId="0" fontId="279" fillId="0" borderId="0" applyNumberFormat="0" applyFill="0" applyBorder="0" applyAlignment="0" applyProtection="0"/>
    <xf numFmtId="0" fontId="279" fillId="0" borderId="0" applyNumberFormat="0" applyFill="0" applyBorder="0" applyAlignment="0" applyProtection="0"/>
    <xf numFmtId="0" fontId="114" fillId="0" borderId="0" applyNumberFormat="0" applyFill="0" applyBorder="0" applyAlignment="0" applyProtection="0"/>
    <xf numFmtId="0" fontId="156"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56"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56"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56" fillId="0" borderId="0" applyNumberFormat="0" applyFill="0" applyBorder="0" applyAlignment="0" applyProtection="0"/>
    <xf numFmtId="0" fontId="114"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 fontId="9" fillId="0" borderId="0" applyFont="0" applyFill="0" applyBorder="0" applyAlignment="0" applyProtection="0"/>
    <xf numFmtId="2" fontId="9" fillId="0" borderId="0" applyFont="0" applyFill="0" applyBorder="0" applyAlignment="0" applyProtection="0"/>
    <xf numFmtId="0" fontId="9" fillId="0" borderId="0" applyFont="0" applyFill="0" applyBorder="0" applyAlignment="0" applyProtection="0"/>
    <xf numFmtId="0" fontId="158" fillId="66" borderId="0" applyNumberFormat="0" applyBorder="0" applyAlignment="0" applyProtection="0"/>
    <xf numFmtId="0" fontId="280" fillId="66" borderId="0" applyNumberFormat="0" applyBorder="0" applyAlignment="0" applyProtection="0"/>
    <xf numFmtId="0" fontId="158" fillId="66" borderId="0" applyNumberFormat="0" applyBorder="0" applyAlignment="0" applyProtection="0"/>
    <xf numFmtId="0" fontId="105" fillId="31" borderId="0" applyNumberFormat="0" applyBorder="0" applyAlignment="0" applyProtection="0"/>
    <xf numFmtId="0" fontId="280" fillId="66" borderId="0" applyNumberFormat="0" applyBorder="0" applyAlignment="0" applyProtection="0"/>
    <xf numFmtId="0" fontId="105" fillId="31" borderId="0" applyNumberFormat="0" applyBorder="0" applyAlignment="0" applyProtection="0"/>
    <xf numFmtId="0" fontId="280" fillId="66" borderId="0" applyNumberFormat="0" applyBorder="0" applyAlignment="0" applyProtection="0"/>
    <xf numFmtId="0" fontId="105" fillId="31" borderId="0" applyNumberFormat="0" applyBorder="0" applyAlignment="0" applyProtection="0"/>
    <xf numFmtId="0" fontId="280" fillId="66" borderId="0" applyNumberFormat="0" applyBorder="0" applyAlignment="0" applyProtection="0"/>
    <xf numFmtId="0" fontId="105" fillId="31" borderId="0" applyNumberFormat="0" applyBorder="0" applyAlignment="0" applyProtection="0"/>
    <xf numFmtId="0" fontId="280" fillId="66"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222" fillId="31" borderId="0" applyNumberFormat="0" applyBorder="0" applyAlignment="0" applyProtection="0"/>
    <xf numFmtId="0" fontId="105"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58" fillId="66"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222" fillId="31" borderId="0" applyNumberFormat="0" applyBorder="0" applyAlignment="0" applyProtection="0"/>
    <xf numFmtId="0" fontId="158" fillId="66" borderId="0" applyNumberFormat="0" applyBorder="0" applyAlignment="0" applyProtection="0"/>
    <xf numFmtId="0" fontId="158" fillId="66" borderId="0" applyNumberFormat="0" applyBorder="0" applyAlignment="0" applyProtection="0"/>
    <xf numFmtId="0" fontId="158" fillId="66" borderId="0" applyNumberFormat="0" applyBorder="0" applyAlignment="0" applyProtection="0"/>
    <xf numFmtId="0" fontId="105" fillId="31" borderId="0" applyNumberFormat="0" applyBorder="0" applyAlignment="0" applyProtection="0"/>
    <xf numFmtId="0" fontId="222" fillId="31" borderId="0" applyNumberFormat="0" applyBorder="0" applyAlignment="0" applyProtection="0"/>
    <xf numFmtId="0" fontId="158" fillId="66" borderId="0" applyNumberFormat="0" applyBorder="0" applyAlignment="0" applyProtection="0"/>
    <xf numFmtId="0" fontId="222" fillId="31" borderId="0" applyNumberFormat="0" applyBorder="0" applyAlignment="0" applyProtection="0"/>
    <xf numFmtId="0" fontId="158" fillId="66" borderId="0" applyNumberFormat="0" applyBorder="0" applyAlignment="0" applyProtection="0"/>
    <xf numFmtId="0" fontId="222" fillId="31" borderId="0" applyNumberFormat="0" applyBorder="0" applyAlignment="0" applyProtection="0"/>
    <xf numFmtId="0" fontId="158" fillId="66" borderId="0" applyNumberFormat="0" applyBorder="0" applyAlignment="0" applyProtection="0"/>
    <xf numFmtId="0" fontId="222" fillId="31" borderId="0" applyNumberFormat="0" applyBorder="0" applyAlignment="0" applyProtection="0"/>
    <xf numFmtId="0" fontId="158" fillId="66" borderId="0" applyNumberFormat="0" applyBorder="0" applyAlignment="0" applyProtection="0"/>
    <xf numFmtId="0" fontId="222" fillId="31" borderId="0" applyNumberFormat="0" applyBorder="0" applyAlignment="0" applyProtection="0"/>
    <xf numFmtId="0" fontId="158" fillId="66" borderId="0" applyNumberFormat="0" applyBorder="0" applyAlignment="0" applyProtection="0"/>
    <xf numFmtId="0" fontId="222" fillId="31" borderId="0" applyNumberFormat="0" applyBorder="0" applyAlignment="0" applyProtection="0"/>
    <xf numFmtId="0" fontId="158" fillId="66" borderId="0" applyNumberFormat="0" applyBorder="0" applyAlignment="0" applyProtection="0"/>
    <xf numFmtId="0" fontId="222"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58" fillId="66" borderId="0" applyNumberFormat="0" applyBorder="0" applyAlignment="0" applyProtection="0"/>
    <xf numFmtId="0" fontId="280" fillId="66" borderId="0" applyNumberFormat="0" applyBorder="0" applyAlignment="0" applyProtection="0"/>
    <xf numFmtId="0" fontId="280" fillId="66" borderId="0" applyNumberFormat="0" applyBorder="0" applyAlignment="0" applyProtection="0"/>
    <xf numFmtId="0" fontId="280" fillId="66" borderId="0" applyNumberFormat="0" applyBorder="0" applyAlignment="0" applyProtection="0"/>
    <xf numFmtId="0" fontId="280" fillId="66" borderId="0" applyNumberFormat="0" applyBorder="0" applyAlignment="0" applyProtection="0"/>
    <xf numFmtId="0" fontId="280" fillId="66" borderId="0" applyNumberFormat="0" applyBorder="0" applyAlignment="0" applyProtection="0"/>
    <xf numFmtId="0" fontId="105" fillId="31" borderId="0" applyNumberFormat="0" applyBorder="0" applyAlignment="0" applyProtection="0"/>
    <xf numFmtId="0" fontId="158" fillId="66"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58" fillId="66"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58" fillId="66" borderId="0" applyNumberFormat="0" applyBorder="0" applyAlignment="0" applyProtection="0"/>
    <xf numFmtId="0" fontId="105" fillId="31" borderId="0" applyNumberFormat="0" applyBorder="0" applyAlignment="0" applyProtection="0"/>
    <xf numFmtId="0" fontId="105" fillId="31" borderId="0" applyNumberFormat="0" applyBorder="0" applyAlignment="0" applyProtection="0"/>
    <xf numFmtId="0" fontId="158" fillId="66" borderId="0" applyNumberFormat="0" applyBorder="0" applyAlignment="0" applyProtection="0"/>
    <xf numFmtId="0" fontId="105" fillId="31" borderId="0" applyNumberFormat="0" applyBorder="0" applyAlignment="0" applyProtection="0"/>
    <xf numFmtId="0" fontId="281" fillId="0" borderId="0">
      <alignment horizontal="left"/>
    </xf>
    <xf numFmtId="0" fontId="282" fillId="0" borderId="0" applyNumberFormat="0" applyFill="0" applyBorder="0" applyProtection="0">
      <alignment horizontal="left"/>
    </xf>
    <xf numFmtId="0" fontId="161" fillId="0" borderId="122" applyNumberFormat="0" applyFill="0" applyAlignment="0" applyProtection="0"/>
    <xf numFmtId="0" fontId="283" fillId="0" borderId="122" applyNumberFormat="0" applyFill="0" applyAlignment="0" applyProtection="0"/>
    <xf numFmtId="0" fontId="161" fillId="0" borderId="122" applyNumberFormat="0" applyFill="0" applyAlignment="0" applyProtection="0"/>
    <xf numFmtId="0" fontId="102" fillId="0" borderId="105" applyNumberFormat="0" applyFill="0" applyAlignment="0" applyProtection="0"/>
    <xf numFmtId="0" fontId="283" fillId="0" borderId="122" applyNumberFormat="0" applyFill="0" applyAlignment="0" applyProtection="0"/>
    <xf numFmtId="0" fontId="102" fillId="0" borderId="105" applyNumberFormat="0" applyFill="0" applyAlignment="0" applyProtection="0"/>
    <xf numFmtId="0" fontId="283" fillId="0" borderId="122" applyNumberFormat="0" applyFill="0" applyAlignment="0" applyProtection="0"/>
    <xf numFmtId="0" fontId="102" fillId="0" borderId="105" applyNumberFormat="0" applyFill="0" applyAlignment="0" applyProtection="0"/>
    <xf numFmtId="0" fontId="283" fillId="0" borderId="122" applyNumberFormat="0" applyFill="0" applyAlignment="0" applyProtection="0"/>
    <xf numFmtId="0" fontId="102" fillId="0" borderId="105" applyNumberFormat="0" applyFill="0" applyAlignment="0" applyProtection="0"/>
    <xf numFmtId="0" fontId="283" fillId="0" borderId="122"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223" fillId="0" borderId="105" applyNumberFormat="0" applyFill="0" applyAlignment="0" applyProtection="0"/>
    <xf numFmtId="0" fontId="102"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223" fillId="0" borderId="105" applyNumberFormat="0" applyFill="0" applyAlignment="0" applyProtection="0"/>
    <xf numFmtId="0" fontId="161" fillId="0" borderId="122" applyNumberFormat="0" applyFill="0" applyAlignment="0" applyProtection="0"/>
    <xf numFmtId="0" fontId="161" fillId="0" borderId="122" applyNumberFormat="0" applyFill="0" applyAlignment="0" applyProtection="0"/>
    <xf numFmtId="0" fontId="161" fillId="0" borderId="122" applyNumberFormat="0" applyFill="0" applyAlignment="0" applyProtection="0"/>
    <xf numFmtId="0" fontId="102" fillId="0" borderId="105" applyNumberFormat="0" applyFill="0" applyAlignment="0" applyProtection="0"/>
    <xf numFmtId="0" fontId="223" fillId="0" borderId="105" applyNumberFormat="0" applyFill="0" applyAlignment="0" applyProtection="0"/>
    <xf numFmtId="0" fontId="161" fillId="0" borderId="122" applyNumberFormat="0" applyFill="0" applyAlignment="0" applyProtection="0"/>
    <xf numFmtId="0" fontId="223" fillId="0" borderId="105" applyNumberFormat="0" applyFill="0" applyAlignment="0" applyProtection="0"/>
    <xf numFmtId="0" fontId="161" fillId="0" borderId="122" applyNumberFormat="0" applyFill="0" applyAlignment="0" applyProtection="0"/>
    <xf numFmtId="0" fontId="223" fillId="0" borderId="105" applyNumberFormat="0" applyFill="0" applyAlignment="0" applyProtection="0"/>
    <xf numFmtId="0" fontId="161" fillId="0" borderId="122" applyNumberFormat="0" applyFill="0" applyAlignment="0" applyProtection="0"/>
    <xf numFmtId="0" fontId="223" fillId="0" borderId="105" applyNumberFormat="0" applyFill="0" applyAlignment="0" applyProtection="0"/>
    <xf numFmtId="0" fontId="161" fillId="0" borderId="122" applyNumberFormat="0" applyFill="0" applyAlignment="0" applyProtection="0"/>
    <xf numFmtId="0" fontId="223" fillId="0" borderId="105" applyNumberFormat="0" applyFill="0" applyAlignment="0" applyProtection="0"/>
    <xf numFmtId="0" fontId="161" fillId="0" borderId="122" applyNumberFormat="0" applyFill="0" applyAlignment="0" applyProtection="0"/>
    <xf numFmtId="0" fontId="223" fillId="0" borderId="105" applyNumberFormat="0" applyFill="0" applyAlignment="0" applyProtection="0"/>
    <xf numFmtId="0" fontId="161" fillId="0" borderId="122" applyNumberFormat="0" applyFill="0" applyAlignment="0" applyProtection="0"/>
    <xf numFmtId="0" fontId="223"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283" fillId="0" borderId="122" applyNumberFormat="0" applyFill="0" applyAlignment="0" applyProtection="0"/>
    <xf numFmtId="0" fontId="283" fillId="0" borderId="122" applyNumberFormat="0" applyFill="0" applyAlignment="0" applyProtection="0"/>
    <xf numFmtId="0" fontId="283" fillId="0" borderId="122" applyNumberFormat="0" applyFill="0" applyAlignment="0" applyProtection="0"/>
    <xf numFmtId="0" fontId="283" fillId="0" borderId="122" applyNumberFormat="0" applyFill="0" applyAlignment="0" applyProtection="0"/>
    <xf numFmtId="0" fontId="283" fillId="0" borderId="122"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102" fillId="0" borderId="105"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102" fillId="0" borderId="105" applyNumberFormat="0" applyFill="0" applyAlignment="0" applyProtection="0"/>
    <xf numFmtId="0" fontId="161" fillId="0" borderId="122" applyNumberFormat="0" applyFill="0" applyAlignment="0" applyProtection="0"/>
    <xf numFmtId="0" fontId="164" fillId="0" borderId="123" applyNumberFormat="0" applyFill="0" applyAlignment="0" applyProtection="0"/>
    <xf numFmtId="0" fontId="284" fillId="0" borderId="123" applyNumberFormat="0" applyFill="0" applyAlignment="0" applyProtection="0"/>
    <xf numFmtId="0" fontId="164" fillId="0" borderId="123" applyNumberFormat="0" applyFill="0" applyAlignment="0" applyProtection="0"/>
    <xf numFmtId="0" fontId="103" fillId="0" borderId="106" applyNumberFormat="0" applyFill="0" applyAlignment="0" applyProtection="0"/>
    <xf numFmtId="0" fontId="284" fillId="0" borderId="123" applyNumberFormat="0" applyFill="0" applyAlignment="0" applyProtection="0"/>
    <xf numFmtId="0" fontId="103" fillId="0" borderId="106" applyNumberFormat="0" applyFill="0" applyAlignment="0" applyProtection="0"/>
    <xf numFmtId="0" fontId="284" fillId="0" borderId="123" applyNumberFormat="0" applyFill="0" applyAlignment="0" applyProtection="0"/>
    <xf numFmtId="0" fontId="103" fillId="0" borderId="106" applyNumberFormat="0" applyFill="0" applyAlignment="0" applyProtection="0"/>
    <xf numFmtId="0" fontId="284" fillId="0" borderId="123" applyNumberFormat="0" applyFill="0" applyAlignment="0" applyProtection="0"/>
    <xf numFmtId="0" fontId="103" fillId="0" borderId="106" applyNumberFormat="0" applyFill="0" applyAlignment="0" applyProtection="0"/>
    <xf numFmtId="0" fontId="284" fillId="0" borderId="123"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224" fillId="0" borderId="106" applyNumberFormat="0" applyFill="0" applyAlignment="0" applyProtection="0"/>
    <xf numFmtId="0" fontId="103"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224" fillId="0" borderId="106" applyNumberFormat="0" applyFill="0" applyAlignment="0" applyProtection="0"/>
    <xf numFmtId="0" fontId="164" fillId="0" borderId="123" applyNumberFormat="0" applyFill="0" applyAlignment="0" applyProtection="0"/>
    <xf numFmtId="0" fontId="164" fillId="0" borderId="123" applyNumberFormat="0" applyFill="0" applyAlignment="0" applyProtection="0"/>
    <xf numFmtId="0" fontId="164" fillId="0" borderId="123" applyNumberFormat="0" applyFill="0" applyAlignment="0" applyProtection="0"/>
    <xf numFmtId="0" fontId="103" fillId="0" borderId="106" applyNumberFormat="0" applyFill="0" applyAlignment="0" applyProtection="0"/>
    <xf numFmtId="0" fontId="224" fillId="0" borderId="106" applyNumberFormat="0" applyFill="0" applyAlignment="0" applyProtection="0"/>
    <xf numFmtId="0" fontId="164" fillId="0" borderId="123" applyNumberFormat="0" applyFill="0" applyAlignment="0" applyProtection="0"/>
    <xf numFmtId="0" fontId="224" fillId="0" borderId="106" applyNumberFormat="0" applyFill="0" applyAlignment="0" applyProtection="0"/>
    <xf numFmtId="0" fontId="164" fillId="0" borderId="123" applyNumberFormat="0" applyFill="0" applyAlignment="0" applyProtection="0"/>
    <xf numFmtId="0" fontId="224" fillId="0" borderId="106" applyNumberFormat="0" applyFill="0" applyAlignment="0" applyProtection="0"/>
    <xf numFmtId="0" fontId="164" fillId="0" borderId="123" applyNumberFormat="0" applyFill="0" applyAlignment="0" applyProtection="0"/>
    <xf numFmtId="0" fontId="224" fillId="0" borderId="106" applyNumberFormat="0" applyFill="0" applyAlignment="0" applyProtection="0"/>
    <xf numFmtId="0" fontId="164" fillId="0" borderId="123" applyNumberFormat="0" applyFill="0" applyAlignment="0" applyProtection="0"/>
    <xf numFmtId="0" fontId="224" fillId="0" borderId="106" applyNumberFormat="0" applyFill="0" applyAlignment="0" applyProtection="0"/>
    <xf numFmtId="0" fontId="164" fillId="0" borderId="123" applyNumberFormat="0" applyFill="0" applyAlignment="0" applyProtection="0"/>
    <xf numFmtId="0" fontId="224" fillId="0" borderId="106" applyNumberFormat="0" applyFill="0" applyAlignment="0" applyProtection="0"/>
    <xf numFmtId="0" fontId="164" fillId="0" borderId="123" applyNumberFormat="0" applyFill="0" applyAlignment="0" applyProtection="0"/>
    <xf numFmtId="0" fontId="224"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284" fillId="0" borderId="123" applyNumberFormat="0" applyFill="0" applyAlignment="0" applyProtection="0"/>
    <xf numFmtId="0" fontId="284" fillId="0" borderId="123" applyNumberFormat="0" applyFill="0" applyAlignment="0" applyProtection="0"/>
    <xf numFmtId="0" fontId="284" fillId="0" borderId="123" applyNumberFormat="0" applyFill="0" applyAlignment="0" applyProtection="0"/>
    <xf numFmtId="0" fontId="284" fillId="0" borderId="123" applyNumberFormat="0" applyFill="0" applyAlignment="0" applyProtection="0"/>
    <xf numFmtId="0" fontId="284" fillId="0" borderId="123"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103" fillId="0" borderId="106" applyNumberFormat="0" applyFill="0" applyAlignment="0" applyProtection="0"/>
    <xf numFmtId="0" fontId="164" fillId="0" borderId="123" applyNumberFormat="0" applyFill="0" applyAlignment="0" applyProtection="0"/>
    <xf numFmtId="0" fontId="167" fillId="0" borderId="124" applyNumberFormat="0" applyFill="0" applyAlignment="0" applyProtection="0"/>
    <xf numFmtId="0" fontId="285" fillId="0" borderId="124" applyNumberFormat="0" applyFill="0" applyAlignment="0" applyProtection="0"/>
    <xf numFmtId="0" fontId="167" fillId="0" borderId="124" applyNumberFormat="0" applyFill="0" applyAlignment="0" applyProtection="0"/>
    <xf numFmtId="0" fontId="104" fillId="0" borderId="107" applyNumberFormat="0" applyFill="0" applyAlignment="0" applyProtection="0"/>
    <xf numFmtId="0" fontId="285" fillId="0" borderId="124" applyNumberFormat="0" applyFill="0" applyAlignment="0" applyProtection="0"/>
    <xf numFmtId="0" fontId="104" fillId="0" borderId="107" applyNumberFormat="0" applyFill="0" applyAlignment="0" applyProtection="0"/>
    <xf numFmtId="0" fontId="285" fillId="0" borderId="124" applyNumberFormat="0" applyFill="0" applyAlignment="0" applyProtection="0"/>
    <xf numFmtId="0" fontId="104" fillId="0" borderId="107" applyNumberFormat="0" applyFill="0" applyAlignment="0" applyProtection="0"/>
    <xf numFmtId="0" fontId="285" fillId="0" borderId="124" applyNumberFormat="0" applyFill="0" applyAlignment="0" applyProtection="0"/>
    <xf numFmtId="0" fontId="104" fillId="0" borderId="107" applyNumberFormat="0" applyFill="0" applyAlignment="0" applyProtection="0"/>
    <xf numFmtId="0" fontId="285" fillId="0" borderId="124"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225" fillId="0" borderId="107" applyNumberFormat="0" applyFill="0" applyAlignment="0" applyProtection="0"/>
    <xf numFmtId="0" fontId="104"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67" fillId="0" borderId="124"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225" fillId="0" borderId="107" applyNumberFormat="0" applyFill="0" applyAlignment="0" applyProtection="0"/>
    <xf numFmtId="0" fontId="167" fillId="0" borderId="124" applyNumberFormat="0" applyFill="0" applyAlignment="0" applyProtection="0"/>
    <xf numFmtId="0" fontId="167" fillId="0" borderId="124" applyNumberFormat="0" applyFill="0" applyAlignment="0" applyProtection="0"/>
    <xf numFmtId="0" fontId="167" fillId="0" borderId="124" applyNumberFormat="0" applyFill="0" applyAlignment="0" applyProtection="0"/>
    <xf numFmtId="0" fontId="104" fillId="0" borderId="107" applyNumberFormat="0" applyFill="0" applyAlignment="0" applyProtection="0"/>
    <xf numFmtId="0" fontId="225" fillId="0" borderId="107" applyNumberFormat="0" applyFill="0" applyAlignment="0" applyProtection="0"/>
    <xf numFmtId="0" fontId="167" fillId="0" borderId="124" applyNumberFormat="0" applyFill="0" applyAlignment="0" applyProtection="0"/>
    <xf numFmtId="0" fontId="225" fillId="0" borderId="107" applyNumberFormat="0" applyFill="0" applyAlignment="0" applyProtection="0"/>
    <xf numFmtId="0" fontId="167" fillId="0" borderId="124" applyNumberFormat="0" applyFill="0" applyAlignment="0" applyProtection="0"/>
    <xf numFmtId="0" fontId="225" fillId="0" borderId="107" applyNumberFormat="0" applyFill="0" applyAlignment="0" applyProtection="0"/>
    <xf numFmtId="0" fontId="167" fillId="0" borderId="124" applyNumberFormat="0" applyFill="0" applyAlignment="0" applyProtection="0"/>
    <xf numFmtId="0" fontId="225" fillId="0" borderId="107" applyNumberFormat="0" applyFill="0" applyAlignment="0" applyProtection="0"/>
    <xf numFmtId="0" fontId="167" fillId="0" borderId="124" applyNumberFormat="0" applyFill="0" applyAlignment="0" applyProtection="0"/>
    <xf numFmtId="0" fontId="225" fillId="0" borderId="107" applyNumberFormat="0" applyFill="0" applyAlignment="0" applyProtection="0"/>
    <xf numFmtId="0" fontId="167" fillId="0" borderId="124" applyNumberFormat="0" applyFill="0" applyAlignment="0" applyProtection="0"/>
    <xf numFmtId="0" fontId="225" fillId="0" borderId="107" applyNumberFormat="0" applyFill="0" applyAlignment="0" applyProtection="0"/>
    <xf numFmtId="0" fontId="167" fillId="0" borderId="124" applyNumberFormat="0" applyFill="0" applyAlignment="0" applyProtection="0"/>
    <xf numFmtId="0" fontId="225"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67" fillId="0" borderId="124" applyNumberFormat="0" applyFill="0" applyAlignment="0" applyProtection="0"/>
    <xf numFmtId="0" fontId="285" fillId="0" borderId="124" applyNumberFormat="0" applyFill="0" applyAlignment="0" applyProtection="0"/>
    <xf numFmtId="0" fontId="285" fillId="0" borderId="124" applyNumberFormat="0" applyFill="0" applyAlignment="0" applyProtection="0"/>
    <xf numFmtId="0" fontId="285" fillId="0" borderId="124" applyNumberFormat="0" applyFill="0" applyAlignment="0" applyProtection="0"/>
    <xf numFmtId="0" fontId="285" fillId="0" borderId="124" applyNumberFormat="0" applyFill="0" applyAlignment="0" applyProtection="0"/>
    <xf numFmtId="0" fontId="285" fillId="0" borderId="124" applyNumberFormat="0" applyFill="0" applyAlignment="0" applyProtection="0"/>
    <xf numFmtId="0" fontId="104" fillId="0" borderId="107" applyNumberFormat="0" applyFill="0" applyAlignment="0" applyProtection="0"/>
    <xf numFmtId="0" fontId="167" fillId="0" borderId="124"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67" fillId="0" borderId="124"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67" fillId="0" borderId="124" applyNumberFormat="0" applyFill="0" applyAlignment="0" applyProtection="0"/>
    <xf numFmtId="0" fontId="104" fillId="0" borderId="107" applyNumberFormat="0" applyFill="0" applyAlignment="0" applyProtection="0"/>
    <xf numFmtId="0" fontId="104" fillId="0" borderId="107" applyNumberFormat="0" applyFill="0" applyAlignment="0" applyProtection="0"/>
    <xf numFmtId="0" fontId="167" fillId="0" borderId="124" applyNumberFormat="0" applyFill="0" applyAlignment="0" applyProtection="0"/>
    <xf numFmtId="0" fontId="104" fillId="0" borderId="107" applyNumberFormat="0" applyFill="0" applyAlignment="0" applyProtection="0"/>
    <xf numFmtId="0" fontId="167" fillId="0" borderId="0" applyNumberFormat="0" applyFill="0" applyBorder="0" applyAlignment="0" applyProtection="0"/>
    <xf numFmtId="0" fontId="285" fillId="0" borderId="0" applyNumberFormat="0" applyFill="0" applyBorder="0" applyAlignment="0" applyProtection="0"/>
    <xf numFmtId="0" fontId="167" fillId="0" borderId="0" applyNumberFormat="0" applyFill="0" applyBorder="0" applyAlignment="0" applyProtection="0"/>
    <xf numFmtId="0" fontId="104" fillId="0" borderId="0" applyNumberFormat="0" applyFill="0" applyBorder="0" applyAlignment="0" applyProtection="0"/>
    <xf numFmtId="0" fontId="285" fillId="0" borderId="0" applyNumberFormat="0" applyFill="0" applyBorder="0" applyAlignment="0" applyProtection="0"/>
    <xf numFmtId="0" fontId="104" fillId="0" borderId="0" applyNumberFormat="0" applyFill="0" applyBorder="0" applyAlignment="0" applyProtection="0"/>
    <xf numFmtId="0" fontId="285" fillId="0" borderId="0" applyNumberFormat="0" applyFill="0" applyBorder="0" applyAlignment="0" applyProtection="0"/>
    <xf numFmtId="0" fontId="104" fillId="0" borderId="0" applyNumberFormat="0" applyFill="0" applyBorder="0" applyAlignment="0" applyProtection="0"/>
    <xf numFmtId="0" fontId="285" fillId="0" borderId="0" applyNumberFormat="0" applyFill="0" applyBorder="0" applyAlignment="0" applyProtection="0"/>
    <xf numFmtId="0" fontId="104" fillId="0" borderId="0" applyNumberFormat="0" applyFill="0" applyBorder="0" applyAlignment="0" applyProtection="0"/>
    <xf numFmtId="0" fontId="285"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225" fillId="0" borderId="0" applyNumberFormat="0" applyFill="0" applyBorder="0" applyAlignment="0" applyProtection="0"/>
    <xf numFmtId="0" fontId="104"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67"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225"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67" fillId="0" borderId="0" applyNumberFormat="0" applyFill="0" applyBorder="0" applyAlignment="0" applyProtection="0"/>
    <xf numFmtId="0" fontId="104" fillId="0" borderId="0" applyNumberFormat="0" applyFill="0" applyBorder="0" applyAlignment="0" applyProtection="0"/>
    <xf numFmtId="0" fontId="225" fillId="0" borderId="0" applyNumberFormat="0" applyFill="0" applyBorder="0" applyAlignment="0" applyProtection="0"/>
    <xf numFmtId="0" fontId="167" fillId="0" borderId="0" applyNumberFormat="0" applyFill="0" applyBorder="0" applyAlignment="0" applyProtection="0"/>
    <xf numFmtId="0" fontId="225" fillId="0" borderId="0" applyNumberFormat="0" applyFill="0" applyBorder="0" applyAlignment="0" applyProtection="0"/>
    <xf numFmtId="0" fontId="167" fillId="0" borderId="0" applyNumberFormat="0" applyFill="0" applyBorder="0" applyAlignment="0" applyProtection="0"/>
    <xf numFmtId="0" fontId="225" fillId="0" borderId="0" applyNumberFormat="0" applyFill="0" applyBorder="0" applyAlignment="0" applyProtection="0"/>
    <xf numFmtId="0" fontId="167" fillId="0" borderId="0" applyNumberFormat="0" applyFill="0" applyBorder="0" applyAlignment="0" applyProtection="0"/>
    <xf numFmtId="0" fontId="225" fillId="0" borderId="0" applyNumberFormat="0" applyFill="0" applyBorder="0" applyAlignment="0" applyProtection="0"/>
    <xf numFmtId="0" fontId="167" fillId="0" borderId="0" applyNumberFormat="0" applyFill="0" applyBorder="0" applyAlignment="0" applyProtection="0"/>
    <xf numFmtId="0" fontId="225" fillId="0" borderId="0" applyNumberFormat="0" applyFill="0" applyBorder="0" applyAlignment="0" applyProtection="0"/>
    <xf numFmtId="0" fontId="167" fillId="0" borderId="0" applyNumberFormat="0" applyFill="0" applyBorder="0" applyAlignment="0" applyProtection="0"/>
    <xf numFmtId="0" fontId="225" fillId="0" borderId="0" applyNumberFormat="0" applyFill="0" applyBorder="0" applyAlignment="0" applyProtection="0"/>
    <xf numFmtId="0" fontId="167" fillId="0" borderId="0" applyNumberFormat="0" applyFill="0" applyBorder="0" applyAlignment="0" applyProtection="0"/>
    <xf numFmtId="0" fontId="225"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67" fillId="0" borderId="0" applyNumberFormat="0" applyFill="0" applyBorder="0" applyAlignment="0" applyProtection="0"/>
    <xf numFmtId="0" fontId="285" fillId="0" borderId="0" applyNumberFormat="0" applyFill="0" applyBorder="0" applyAlignment="0" applyProtection="0"/>
    <xf numFmtId="0" fontId="285" fillId="0" borderId="0" applyNumberFormat="0" applyFill="0" applyBorder="0" applyAlignment="0" applyProtection="0"/>
    <xf numFmtId="0" fontId="285" fillId="0" borderId="0" applyNumberFormat="0" applyFill="0" applyBorder="0" applyAlignment="0" applyProtection="0"/>
    <xf numFmtId="0" fontId="285" fillId="0" borderId="0" applyNumberFormat="0" applyFill="0" applyBorder="0" applyAlignment="0" applyProtection="0"/>
    <xf numFmtId="0" fontId="285" fillId="0" borderId="0" applyNumberFormat="0" applyFill="0" applyBorder="0" applyAlignment="0" applyProtection="0"/>
    <xf numFmtId="0" fontId="104" fillId="0" borderId="0" applyNumberFormat="0" applyFill="0" applyBorder="0" applyAlignment="0" applyProtection="0"/>
    <xf numFmtId="0" fontId="167"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67"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67"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67" fillId="0" borderId="0" applyNumberFormat="0" applyFill="0" applyBorder="0" applyAlignment="0" applyProtection="0"/>
    <xf numFmtId="0" fontId="104" fillId="0" borderId="0" applyNumberFormat="0" applyFill="0" applyBorder="0" applyAlignment="0" applyProtection="0"/>
    <xf numFmtId="0" fontId="282" fillId="0" borderId="0" applyNumberFormat="0" applyFill="0" applyBorder="0" applyProtection="0">
      <alignment horizontal="left"/>
    </xf>
    <xf numFmtId="253" fontId="286" fillId="0" borderId="0">
      <protection locked="0"/>
    </xf>
    <xf numFmtId="253" fontId="287" fillId="0" borderId="0">
      <protection locked="0"/>
    </xf>
    <xf numFmtId="0" fontId="288" fillId="0" borderId="0" applyNumberFormat="0" applyFill="0" applyBorder="0" applyAlignment="0" applyProtection="0">
      <alignment vertical="top"/>
      <protection locked="0"/>
    </xf>
    <xf numFmtId="0" fontId="289" fillId="0" borderId="0" applyNumberFormat="0" applyFill="0" applyBorder="0" applyAlignment="0" applyProtection="0"/>
    <xf numFmtId="0" fontId="125"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290"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289" fillId="0" borderId="0" applyNumberFormat="0" applyFill="0" applyBorder="0" applyAlignment="0" applyProtection="0"/>
    <xf numFmtId="0" fontId="171"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291"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291"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292" fillId="0" borderId="0" applyNumberFormat="0" applyFill="0" applyBorder="0" applyAlignment="0" applyProtection="0">
      <alignment vertical="top"/>
      <protection locked="0"/>
    </xf>
    <xf numFmtId="0" fontId="291" fillId="0" borderId="0" applyNumberFormat="0" applyFill="0" applyBorder="0" applyAlignment="0" applyProtection="0">
      <alignment vertical="top"/>
      <protection locked="0"/>
    </xf>
    <xf numFmtId="0" fontId="293" fillId="0" borderId="0" applyNumberFormat="0" applyFill="0" applyBorder="0" applyAlignment="0" applyProtection="0">
      <alignment vertical="top"/>
      <protection locked="0"/>
    </xf>
    <xf numFmtId="0" fontId="125"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293" fillId="0" borderId="0" applyNumberFormat="0" applyFill="0" applyBorder="0" applyAlignment="0" applyProtection="0">
      <alignment vertical="top"/>
      <protection locked="0"/>
    </xf>
    <xf numFmtId="0" fontId="294" fillId="0" borderId="0" applyNumberFormat="0" applyFill="0" applyBorder="0" applyAlignment="0" applyProtection="0">
      <alignment vertical="top"/>
      <protection locked="0"/>
    </xf>
    <xf numFmtId="0" fontId="290" fillId="0" borderId="0" applyNumberFormat="0" applyFill="0" applyBorder="0" applyAlignment="0" applyProtection="0">
      <alignment vertical="top"/>
      <protection locked="0"/>
    </xf>
    <xf numFmtId="0" fontId="294"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291" fillId="0" borderId="0" applyNumberFormat="0" applyFill="0" applyBorder="0" applyAlignment="0" applyProtection="0">
      <alignment vertical="top"/>
      <protection locked="0"/>
    </xf>
    <xf numFmtId="0" fontId="289" fillId="0" borderId="0" applyNumberFormat="0" applyFill="0" applyBorder="0" applyAlignment="0" applyProtection="0"/>
    <xf numFmtId="0" fontId="289" fillId="0" borderId="0" applyNumberFormat="0" applyFill="0" applyBorder="0" applyAlignment="0" applyProtection="0"/>
    <xf numFmtId="0" fontId="295" fillId="0" borderId="0" applyNumberFormat="0" applyFill="0" applyBorder="0" applyAlignment="0" applyProtection="0">
      <alignment vertical="top"/>
      <protection locked="0"/>
    </xf>
    <xf numFmtId="0" fontId="125" fillId="0" borderId="0" applyNumberFormat="0" applyFill="0" applyBorder="0" applyAlignment="0" applyProtection="0">
      <alignment vertical="top"/>
      <protection locked="0"/>
    </xf>
    <xf numFmtId="0" fontId="296" fillId="0" borderId="0" applyNumberFormat="0" applyFill="0" applyBorder="0" applyAlignment="0" applyProtection="0"/>
    <xf numFmtId="0" fontId="296" fillId="0" borderId="0" applyNumberFormat="0" applyFill="0" applyBorder="0" applyAlignment="0" applyProtection="0"/>
    <xf numFmtId="0" fontId="289" fillId="0" borderId="0" applyNumberFormat="0" applyFill="0" applyBorder="0" applyAlignment="0" applyProtection="0"/>
    <xf numFmtId="0" fontId="125" fillId="0" borderId="0" applyNumberFormat="0" applyFill="0" applyBorder="0" applyAlignment="0" applyProtection="0">
      <alignment vertical="top"/>
      <protection locked="0"/>
    </xf>
    <xf numFmtId="0" fontId="125" fillId="0" borderId="0" applyNumberFormat="0" applyFill="0" applyBorder="0" applyAlignment="0" applyProtection="0">
      <alignment vertical="top"/>
      <protection locked="0"/>
    </xf>
    <xf numFmtId="0" fontId="297" fillId="0" borderId="0" applyNumberFormat="0" applyFill="0" applyBorder="0" applyAlignment="0" applyProtection="0">
      <alignment vertical="top"/>
      <protection locked="0"/>
    </xf>
    <xf numFmtId="0" fontId="298" fillId="0" borderId="0" applyNumberFormat="0" applyFill="0" applyBorder="0" applyAlignment="0" applyProtection="0">
      <alignment vertical="top"/>
      <protection locked="0"/>
    </xf>
    <xf numFmtId="0" fontId="298" fillId="0" borderId="0" applyNumberFormat="0" applyFill="0" applyBorder="0" applyAlignment="0" applyProtection="0">
      <alignment vertical="top"/>
      <protection locked="0"/>
    </xf>
    <xf numFmtId="0" fontId="9" fillId="0" borderId="0" applyNumberFormat="0" applyFont="0" applyFill="0" applyBorder="0" applyAlignment="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299" fillId="69" borderId="117" applyNumberFormat="0" applyAlignment="0" applyProtection="0"/>
    <xf numFmtId="0" fontId="300"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300" fillId="69" borderId="117" applyNumberFormat="0" applyAlignment="0" applyProtection="0"/>
    <xf numFmtId="0" fontId="108" fillId="34" borderId="108" applyNumberFormat="0" applyAlignment="0" applyProtection="0"/>
    <xf numFmtId="0" fontId="300" fillId="69" borderId="117" applyNumberFormat="0" applyAlignment="0" applyProtection="0"/>
    <xf numFmtId="0" fontId="108" fillId="34" borderId="108" applyNumberFormat="0" applyAlignment="0" applyProtection="0"/>
    <xf numFmtId="0" fontId="300" fillId="69" borderId="117" applyNumberFormat="0" applyAlignment="0" applyProtection="0"/>
    <xf numFmtId="0" fontId="108" fillId="34" borderId="108" applyNumberFormat="0" applyAlignment="0" applyProtection="0"/>
    <xf numFmtId="0" fontId="300" fillId="69" borderId="117"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226" fillId="34" borderId="108" applyNumberFormat="0" applyAlignment="0" applyProtection="0"/>
    <xf numFmtId="0" fontId="108"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226"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226" fillId="34" borderId="108" applyNumberFormat="0" applyAlignment="0" applyProtection="0"/>
    <xf numFmtId="0" fontId="174" fillId="69" borderId="117" applyNumberFormat="0" applyAlignment="0" applyProtection="0"/>
    <xf numFmtId="0" fontId="226"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226"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226"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226"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226"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226"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08" fillId="34" borderId="108" applyNumberFormat="0" applyAlignment="0" applyProtection="0"/>
    <xf numFmtId="0" fontId="174" fillId="69" borderId="117" applyNumberFormat="0" applyAlignment="0" applyProtection="0"/>
    <xf numFmtId="0" fontId="300" fillId="69" borderId="117" applyNumberFormat="0" applyAlignment="0" applyProtection="0"/>
    <xf numFmtId="0" fontId="300"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174" fillId="69" borderId="117" applyNumberFormat="0" applyAlignment="0" applyProtection="0"/>
    <xf numFmtId="0" fontId="108"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174" fillId="69" borderId="117" applyNumberFormat="0" applyAlignment="0" applyProtection="0"/>
    <xf numFmtId="0" fontId="108"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174" fillId="69" borderId="117" applyNumberFormat="0" applyAlignment="0" applyProtection="0"/>
    <xf numFmtId="0" fontId="108"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08" fillId="34" borderId="108" applyNumberFormat="0" applyAlignment="0" applyProtection="0"/>
    <xf numFmtId="0" fontId="174" fillId="69" borderId="117" applyNumberFormat="0" applyAlignment="0" applyProtection="0"/>
    <xf numFmtId="0" fontId="108" fillId="34" borderId="108"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0" fontId="174" fillId="69" borderId="117" applyNumberFormat="0" applyAlignment="0" applyProtection="0"/>
    <xf numFmtId="238" fontId="301" fillId="111" borderId="0"/>
    <xf numFmtId="0" fontId="9" fillId="112" borderId="118"/>
    <xf numFmtId="254" fontId="9" fillId="0" borderId="0" applyFont="0" applyFill="0" applyBorder="0" applyAlignment="0" applyProtection="0"/>
    <xf numFmtId="255" fontId="9" fillId="0" borderId="0" applyFont="0" applyFill="0" applyBorder="0" applyAlignment="0" applyProtection="0"/>
    <xf numFmtId="0" fontId="21" fillId="0" borderId="0"/>
    <xf numFmtId="0" fontId="127" fillId="0" borderId="0"/>
    <xf numFmtId="0" fontId="21" fillId="0" borderId="0"/>
    <xf numFmtId="0" fontId="127" fillId="0" borderId="0"/>
    <xf numFmtId="0" fontId="9" fillId="0" borderId="0"/>
    <xf numFmtId="0" fontId="185" fillId="0" borderId="0"/>
    <xf numFmtId="0" fontId="9" fillId="0" borderId="0"/>
    <xf numFmtId="0" fontId="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7" fillId="0" borderId="0"/>
    <xf numFmtId="0" fontId="21" fillId="0" borderId="0"/>
    <xf numFmtId="0" fontId="21" fillId="0" borderId="0"/>
    <xf numFmtId="0" fontId="21" fillId="0" borderId="0"/>
    <xf numFmtId="0" fontId="21" fillId="0" borderId="0"/>
    <xf numFmtId="0" fontId="21" fillId="0" borderId="0"/>
    <xf numFmtId="0" fontId="153" fillId="0" borderId="0"/>
    <xf numFmtId="0" fontId="9" fillId="0" borderId="0"/>
    <xf numFmtId="0" fontId="9" fillId="0" borderId="0"/>
    <xf numFmtId="0" fontId="9" fillId="0" borderId="0"/>
    <xf numFmtId="0" fontId="9" fillId="0" borderId="0"/>
    <xf numFmtId="0" fontId="21" fillId="0" borderId="0"/>
    <xf numFmtId="0" fontId="9" fillId="0" borderId="0"/>
    <xf numFmtId="0" fontId="9" fillId="0" borderId="0"/>
    <xf numFmtId="0" fontId="21" fillId="0" borderId="0"/>
    <xf numFmtId="0" fontId="127" fillId="0" borderId="0"/>
    <xf numFmtId="0" fontId="9" fillId="0" borderId="0"/>
    <xf numFmtId="0" fontId="153" fillId="0" borderId="0"/>
    <xf numFmtId="0" fontId="21" fillId="0" borderId="0"/>
    <xf numFmtId="0" fontId="9" fillId="0" borderId="0"/>
    <xf numFmtId="0" fontId="9" fillId="0" borderId="0"/>
    <xf numFmtId="0" fontId="21" fillId="0" borderId="0"/>
    <xf numFmtId="0" fontId="9" fillId="0" borderId="0"/>
    <xf numFmtId="0" fontId="9" fillId="0" borderId="0"/>
    <xf numFmtId="0" fontId="21" fillId="0" borderId="0"/>
    <xf numFmtId="0" fontId="9" fillId="0" borderId="0"/>
    <xf numFmtId="0" fontId="21" fillId="0" borderId="0"/>
    <xf numFmtId="0" fontId="21" fillId="0" borderId="0"/>
    <xf numFmtId="0" fontId="177" fillId="0" borderId="125" applyNumberFormat="0" applyFill="0" applyAlignment="0" applyProtection="0"/>
    <xf numFmtId="0" fontId="302" fillId="0" borderId="125" applyNumberFormat="0" applyFill="0" applyAlignment="0" applyProtection="0"/>
    <xf numFmtId="0" fontId="177" fillId="0" borderId="125" applyNumberFormat="0" applyFill="0" applyAlignment="0" applyProtection="0"/>
    <xf numFmtId="0" fontId="111" fillId="0" borderId="110" applyNumberFormat="0" applyFill="0" applyAlignment="0" applyProtection="0"/>
    <xf numFmtId="0" fontId="302" fillId="0" borderId="125" applyNumberFormat="0" applyFill="0" applyAlignment="0" applyProtection="0"/>
    <xf numFmtId="0" fontId="111" fillId="0" borderId="110" applyNumberFormat="0" applyFill="0" applyAlignment="0" applyProtection="0"/>
    <xf numFmtId="0" fontId="302" fillId="0" borderId="125" applyNumberFormat="0" applyFill="0" applyAlignment="0" applyProtection="0"/>
    <xf numFmtId="0" fontId="111" fillId="0" borderId="110" applyNumberFormat="0" applyFill="0" applyAlignment="0" applyProtection="0"/>
    <xf numFmtId="0" fontId="302" fillId="0" borderId="125" applyNumberFormat="0" applyFill="0" applyAlignment="0" applyProtection="0"/>
    <xf numFmtId="0" fontId="111" fillId="0" borderId="110" applyNumberFormat="0" applyFill="0" applyAlignment="0" applyProtection="0"/>
    <xf numFmtId="0" fontId="302" fillId="0" borderId="125"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227" fillId="0" borderId="110" applyNumberFormat="0" applyFill="0" applyAlignment="0" applyProtection="0"/>
    <xf numFmtId="0" fontId="111"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77" fillId="0" borderId="125"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227" fillId="0" borderId="110" applyNumberFormat="0" applyFill="0" applyAlignment="0" applyProtection="0"/>
    <xf numFmtId="0" fontId="177" fillId="0" borderId="125" applyNumberFormat="0" applyFill="0" applyAlignment="0" applyProtection="0"/>
    <xf numFmtId="0" fontId="177" fillId="0" borderId="125" applyNumberFormat="0" applyFill="0" applyAlignment="0" applyProtection="0"/>
    <xf numFmtId="0" fontId="177" fillId="0" borderId="125" applyNumberFormat="0" applyFill="0" applyAlignment="0" applyProtection="0"/>
    <xf numFmtId="0" fontId="111" fillId="0" borderId="110" applyNumberFormat="0" applyFill="0" applyAlignment="0" applyProtection="0"/>
    <xf numFmtId="0" fontId="227" fillId="0" borderId="110" applyNumberFormat="0" applyFill="0" applyAlignment="0" applyProtection="0"/>
    <xf numFmtId="0" fontId="177" fillId="0" borderId="125" applyNumberFormat="0" applyFill="0" applyAlignment="0" applyProtection="0"/>
    <xf numFmtId="0" fontId="227" fillId="0" borderId="110" applyNumberFormat="0" applyFill="0" applyAlignment="0" applyProtection="0"/>
    <xf numFmtId="0" fontId="177" fillId="0" borderId="125" applyNumberFormat="0" applyFill="0" applyAlignment="0" applyProtection="0"/>
    <xf numFmtId="0" fontId="227" fillId="0" borderId="110" applyNumberFormat="0" applyFill="0" applyAlignment="0" applyProtection="0"/>
    <xf numFmtId="0" fontId="177" fillId="0" borderId="125" applyNumberFormat="0" applyFill="0" applyAlignment="0" applyProtection="0"/>
    <xf numFmtId="0" fontId="227" fillId="0" borderId="110" applyNumberFormat="0" applyFill="0" applyAlignment="0" applyProtection="0"/>
    <xf numFmtId="0" fontId="177" fillId="0" borderId="125" applyNumberFormat="0" applyFill="0" applyAlignment="0" applyProtection="0"/>
    <xf numFmtId="0" fontId="227" fillId="0" borderId="110" applyNumberFormat="0" applyFill="0" applyAlignment="0" applyProtection="0"/>
    <xf numFmtId="0" fontId="177" fillId="0" borderId="125" applyNumberFormat="0" applyFill="0" applyAlignment="0" applyProtection="0"/>
    <xf numFmtId="0" fontId="227" fillId="0" borderId="110" applyNumberFormat="0" applyFill="0" applyAlignment="0" applyProtection="0"/>
    <xf numFmtId="0" fontId="177" fillId="0" borderId="125" applyNumberFormat="0" applyFill="0" applyAlignment="0" applyProtection="0"/>
    <xf numFmtId="0" fontId="227"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77" fillId="0" borderId="125" applyNumberFormat="0" applyFill="0" applyAlignment="0" applyProtection="0"/>
    <xf numFmtId="0" fontId="302" fillId="0" borderId="125" applyNumberFormat="0" applyFill="0" applyAlignment="0" applyProtection="0"/>
    <xf numFmtId="0" fontId="302" fillId="0" borderId="125" applyNumberFormat="0" applyFill="0" applyAlignment="0" applyProtection="0"/>
    <xf numFmtId="0" fontId="302" fillId="0" borderId="125" applyNumberFormat="0" applyFill="0" applyAlignment="0" applyProtection="0"/>
    <xf numFmtId="0" fontId="302" fillId="0" borderId="125" applyNumberFormat="0" applyFill="0" applyAlignment="0" applyProtection="0"/>
    <xf numFmtId="0" fontId="302" fillId="0" borderId="125" applyNumberFormat="0" applyFill="0" applyAlignment="0" applyProtection="0"/>
    <xf numFmtId="0" fontId="111" fillId="0" borderId="110" applyNumberFormat="0" applyFill="0" applyAlignment="0" applyProtection="0"/>
    <xf numFmtId="0" fontId="177" fillId="0" borderId="125"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77" fillId="0" borderId="125"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77" fillId="0" borderId="125" applyNumberFormat="0" applyFill="0" applyAlignment="0" applyProtection="0"/>
    <xf numFmtId="0" fontId="111" fillId="0" borderId="110" applyNumberFormat="0" applyFill="0" applyAlignment="0" applyProtection="0"/>
    <xf numFmtId="0" fontId="111" fillId="0" borderId="110" applyNumberFormat="0" applyFill="0" applyAlignment="0" applyProtection="0"/>
    <xf numFmtId="0" fontId="177" fillId="0" borderId="125" applyNumberFormat="0" applyFill="0" applyAlignment="0" applyProtection="0"/>
    <xf numFmtId="0" fontId="111" fillId="0" borderId="110" applyNumberFormat="0" applyFill="0" applyAlignment="0" applyProtection="0"/>
    <xf numFmtId="238" fontId="303" fillId="90" borderId="0"/>
    <xf numFmtId="14" fontId="254" fillId="0" borderId="41" applyFont="0" applyFill="0" applyBorder="0" applyAlignment="0" applyProtection="0"/>
    <xf numFmtId="41" fontId="9" fillId="0" borderId="0" applyFont="0" applyFill="0" applyBorder="0" applyAlignment="0" applyProtection="0"/>
    <xf numFmtId="41" fontId="304" fillId="0" borderId="0" applyFont="0" applyFill="0" applyBorder="0" applyAlignment="0" applyProtection="0"/>
    <xf numFmtId="43" fontId="304" fillId="0" borderId="0" applyFont="0" applyFill="0" applyBorder="0" applyAlignment="0" applyProtection="0"/>
    <xf numFmtId="256" fontId="9" fillId="0" borderId="0" applyFont="0" applyFill="0" applyBorder="0" applyAlignment="0" applyProtection="0"/>
    <xf numFmtId="257" fontId="9" fillId="0" borderId="0" applyFont="0" applyFill="0" applyBorder="0" applyAlignment="0" applyProtection="0"/>
    <xf numFmtId="0" fontId="305" fillId="0" borderId="140"/>
    <xf numFmtId="258" fontId="9" fillId="0" borderId="0" applyFont="0" applyFill="0" applyBorder="0" applyAlignment="0" applyProtection="0"/>
    <xf numFmtId="200" fontId="9" fillId="0" borderId="0" applyFont="0" applyFill="0" applyBorder="0" applyAlignment="0" applyProtection="0"/>
    <xf numFmtId="0" fontId="306" fillId="0" borderId="137" applyNumberFormat="0">
      <alignment horizontal="right"/>
    </xf>
    <xf numFmtId="0" fontId="181" fillId="87" borderId="0" applyNumberFormat="0" applyBorder="0" applyAlignment="0" applyProtection="0"/>
    <xf numFmtId="0" fontId="307" fillId="87" borderId="0" applyNumberFormat="0" applyBorder="0" applyAlignment="0" applyProtection="0"/>
    <xf numFmtId="0" fontId="181" fillId="87" borderId="0" applyNumberFormat="0" applyBorder="0" applyAlignment="0" applyProtection="0"/>
    <xf numFmtId="0" fontId="216" fillId="33" borderId="0" applyNumberFormat="0" applyBorder="0" applyAlignment="0" applyProtection="0"/>
    <xf numFmtId="0" fontId="307" fillId="87" borderId="0" applyNumberFormat="0" applyBorder="0" applyAlignment="0" applyProtection="0"/>
    <xf numFmtId="0" fontId="216" fillId="33" borderId="0" applyNumberFormat="0" applyBorder="0" applyAlignment="0" applyProtection="0"/>
    <xf numFmtId="0" fontId="307" fillId="87" borderId="0" applyNumberFormat="0" applyBorder="0" applyAlignment="0" applyProtection="0"/>
    <xf numFmtId="0" fontId="216" fillId="33" borderId="0" applyNumberFormat="0" applyBorder="0" applyAlignment="0" applyProtection="0"/>
    <xf numFmtId="0" fontId="307" fillId="87" borderId="0" applyNumberFormat="0" applyBorder="0" applyAlignment="0" applyProtection="0"/>
    <xf numFmtId="0" fontId="216" fillId="33" borderId="0" applyNumberFormat="0" applyBorder="0" applyAlignment="0" applyProtection="0"/>
    <xf numFmtId="0" fontId="307" fillId="87"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28" fillId="33" borderId="0" applyNumberFormat="0" applyBorder="0" applyAlignment="0" applyProtection="0"/>
    <xf numFmtId="0" fontId="216"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181" fillId="87"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228" fillId="33" borderId="0" applyNumberFormat="0" applyBorder="0" applyAlignment="0" applyProtection="0"/>
    <xf numFmtId="0" fontId="181" fillId="87" borderId="0" applyNumberFormat="0" applyBorder="0" applyAlignment="0" applyProtection="0"/>
    <xf numFmtId="0" fontId="181" fillId="87" borderId="0" applyNumberFormat="0" applyBorder="0" applyAlignment="0" applyProtection="0"/>
    <xf numFmtId="0" fontId="181" fillId="87" borderId="0" applyNumberFormat="0" applyBorder="0" applyAlignment="0" applyProtection="0"/>
    <xf numFmtId="0" fontId="216" fillId="33" borderId="0" applyNumberFormat="0" applyBorder="0" applyAlignment="0" applyProtection="0"/>
    <xf numFmtId="0" fontId="228" fillId="33" borderId="0" applyNumberFormat="0" applyBorder="0" applyAlignment="0" applyProtection="0"/>
    <xf numFmtId="0" fontId="181" fillId="87" borderId="0" applyNumberFormat="0" applyBorder="0" applyAlignment="0" applyProtection="0"/>
    <xf numFmtId="0" fontId="228" fillId="33" borderId="0" applyNumberFormat="0" applyBorder="0" applyAlignment="0" applyProtection="0"/>
    <xf numFmtId="0" fontId="181" fillId="87" borderId="0" applyNumberFormat="0" applyBorder="0" applyAlignment="0" applyProtection="0"/>
    <xf numFmtId="0" fontId="228" fillId="33" borderId="0" applyNumberFormat="0" applyBorder="0" applyAlignment="0" applyProtection="0"/>
    <xf numFmtId="0" fontId="181" fillId="87" borderId="0" applyNumberFormat="0" applyBorder="0" applyAlignment="0" applyProtection="0"/>
    <xf numFmtId="0" fontId="228" fillId="33" borderId="0" applyNumberFormat="0" applyBorder="0" applyAlignment="0" applyProtection="0"/>
    <xf numFmtId="0" fontId="181" fillId="87" borderId="0" applyNumberFormat="0" applyBorder="0" applyAlignment="0" applyProtection="0"/>
    <xf numFmtId="0" fontId="228" fillId="33" borderId="0" applyNumberFormat="0" applyBorder="0" applyAlignment="0" applyProtection="0"/>
    <xf numFmtId="0" fontId="181" fillId="87" borderId="0" applyNumberFormat="0" applyBorder="0" applyAlignment="0" applyProtection="0"/>
    <xf numFmtId="0" fontId="228" fillId="33" borderId="0" applyNumberFormat="0" applyBorder="0" applyAlignment="0" applyProtection="0"/>
    <xf numFmtId="0" fontId="181" fillId="87" borderId="0" applyNumberFormat="0" applyBorder="0" applyAlignment="0" applyProtection="0"/>
    <xf numFmtId="0" fontId="228"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181" fillId="87" borderId="0" applyNumberFormat="0" applyBorder="0" applyAlignment="0" applyProtection="0"/>
    <xf numFmtId="0" fontId="307" fillId="87" borderId="0" applyNumberFormat="0" applyBorder="0" applyAlignment="0" applyProtection="0"/>
    <xf numFmtId="0" fontId="307" fillId="87" borderId="0" applyNumberFormat="0" applyBorder="0" applyAlignment="0" applyProtection="0"/>
    <xf numFmtId="0" fontId="307" fillId="87" borderId="0" applyNumberFormat="0" applyBorder="0" applyAlignment="0" applyProtection="0"/>
    <xf numFmtId="0" fontId="307" fillId="87" borderId="0" applyNumberFormat="0" applyBorder="0" applyAlignment="0" applyProtection="0"/>
    <xf numFmtId="0" fontId="307" fillId="87" borderId="0" applyNumberFormat="0" applyBorder="0" applyAlignment="0" applyProtection="0"/>
    <xf numFmtId="0" fontId="216" fillId="33" borderId="0" applyNumberFormat="0" applyBorder="0" applyAlignment="0" applyProtection="0"/>
    <xf numFmtId="0" fontId="181" fillId="87"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181" fillId="87"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181" fillId="87" borderId="0" applyNumberFormat="0" applyBorder="0" applyAlignment="0" applyProtection="0"/>
    <xf numFmtId="0" fontId="216" fillId="33" borderId="0" applyNumberFormat="0" applyBorder="0" applyAlignment="0" applyProtection="0"/>
    <xf numFmtId="0" fontId="216" fillId="33" borderId="0" applyNumberFormat="0" applyBorder="0" applyAlignment="0" applyProtection="0"/>
    <xf numFmtId="0" fontId="181" fillId="87" borderId="0" applyNumberFormat="0" applyBorder="0" applyAlignment="0" applyProtection="0"/>
    <xf numFmtId="0" fontId="216" fillId="33" borderId="0" applyNumberFormat="0" applyBorder="0" applyAlignment="0" applyProtection="0"/>
    <xf numFmtId="0" fontId="184" fillId="0" borderId="0"/>
    <xf numFmtId="259" fontId="116" fillId="0" borderId="0" applyFont="0" applyFill="0" applyBorder="0" applyAlignment="0" applyProtection="0">
      <alignment horizontal="right"/>
    </xf>
    <xf numFmtId="185" fontId="308" fillId="0" borderId="0"/>
    <xf numFmtId="185" fontId="309" fillId="0" borderId="0"/>
    <xf numFmtId="185" fontId="118" fillId="0" borderId="0"/>
    <xf numFmtId="185" fontId="310"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37" fontId="277" fillId="108" borderId="0" applyFont="0" applyFill="0" applyBorder="0" applyAlignment="0" applyProtection="0"/>
    <xf numFmtId="214" fontId="9" fillId="0" borderId="0" applyFont="0" applyFill="0" applyBorder="0" applyAlignment="0"/>
    <xf numFmtId="260" fontId="116" fillId="0" borderId="0" applyFont="0" applyFill="0" applyBorder="0" applyAlignment="0"/>
    <xf numFmtId="0" fontId="21" fillId="0" borderId="0"/>
    <xf numFmtId="0" fontId="21" fillId="0" borderId="0"/>
    <xf numFmtId="0" fontId="9" fillId="0" borderId="0"/>
    <xf numFmtId="0" fontId="21" fillId="0" borderId="0"/>
    <xf numFmtId="0" fontId="21" fillId="0" borderId="0"/>
    <xf numFmtId="0" fontId="9" fillId="0" borderId="0"/>
    <xf numFmtId="0" fontId="128" fillId="0" borderId="0"/>
    <xf numFmtId="0" fontId="128" fillId="0" borderId="0"/>
    <xf numFmtId="0" fontId="1" fillId="0" borderId="0"/>
    <xf numFmtId="0" fontId="311" fillId="0" borderId="0"/>
    <xf numFmtId="0" fontId="152" fillId="0" borderId="0"/>
    <xf numFmtId="0" fontId="1" fillId="0" borderId="0"/>
    <xf numFmtId="0" fontId="128" fillId="0" borderId="0"/>
    <xf numFmtId="0" fontId="128" fillId="0" borderId="0"/>
    <xf numFmtId="0" fontId="1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87" fillId="0" borderId="0"/>
    <xf numFmtId="0" fontId="1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87" fillId="0" borderId="0"/>
    <xf numFmtId="0" fontId="21" fillId="0" borderId="0"/>
    <xf numFmtId="0" fontId="1" fillId="0" borderId="0"/>
    <xf numFmtId="0" fontId="128" fillId="0" borderId="0"/>
    <xf numFmtId="0" fontId="1" fillId="0" borderId="0"/>
    <xf numFmtId="0" fontId="1" fillId="0" borderId="0"/>
    <xf numFmtId="0" fontId="21" fillId="0" borderId="0"/>
    <xf numFmtId="0" fontId="187" fillId="0" borderId="0"/>
    <xf numFmtId="0" fontId="128" fillId="0" borderId="0"/>
    <xf numFmtId="0" fontId="128" fillId="0" borderId="0"/>
    <xf numFmtId="0" fontId="128" fillId="0" borderId="0"/>
    <xf numFmtId="0" fontId="21" fillId="0" borderId="0"/>
    <xf numFmtId="0" fontId="187" fillId="0" borderId="0"/>
    <xf numFmtId="0" fontId="128" fillId="0" borderId="0"/>
    <xf numFmtId="0" fontId="128" fillId="0" borderId="0"/>
    <xf numFmtId="0" fontId="1" fillId="0" borderId="0"/>
    <xf numFmtId="0" fontId="1" fillId="0" borderId="0"/>
    <xf numFmtId="0" fontId="1" fillId="0" borderId="0"/>
    <xf numFmtId="0" fontId="1" fillId="0" borderId="0"/>
    <xf numFmtId="0" fontId="187" fillId="0" borderId="0"/>
    <xf numFmtId="0" fontId="128" fillId="0" borderId="0"/>
    <xf numFmtId="0" fontId="128" fillId="0" borderId="0"/>
    <xf numFmtId="0" fontId="21" fillId="0" borderId="0"/>
    <xf numFmtId="0" fontId="187" fillId="0" borderId="0"/>
    <xf numFmtId="0" fontId="128" fillId="0" borderId="0"/>
    <xf numFmtId="0" fontId="128" fillId="0" borderId="0"/>
    <xf numFmtId="0" fontId="128" fillId="0" borderId="0"/>
    <xf numFmtId="0" fontId="128" fillId="0" borderId="0"/>
    <xf numFmtId="0" fontId="128" fillId="0" borderId="0"/>
    <xf numFmtId="0" fontId="187" fillId="0" borderId="0"/>
    <xf numFmtId="0" fontId="128" fillId="0" borderId="0"/>
    <xf numFmtId="0" fontId="128" fillId="0" borderId="0"/>
    <xf numFmtId="0" fontId="128" fillId="0" borderId="0"/>
    <xf numFmtId="0" fontId="128" fillId="0" borderId="0"/>
    <xf numFmtId="0" fontId="271" fillId="0" borderId="0"/>
    <xf numFmtId="0" fontId="271" fillId="0" borderId="0"/>
    <xf numFmtId="173" fontId="21" fillId="0" borderId="0"/>
    <xf numFmtId="0" fontId="1" fillId="0" borderId="0"/>
    <xf numFmtId="0" fontId="1" fillId="0" borderId="0"/>
    <xf numFmtId="0" fontId="1" fillId="0" borderId="0"/>
    <xf numFmtId="0" fontId="21" fillId="0" borderId="0"/>
    <xf numFmtId="0" fontId="128" fillId="0" borderId="0"/>
    <xf numFmtId="0" fontId="128" fillId="0" borderId="0"/>
    <xf numFmtId="0" fontId="9" fillId="0" borderId="0"/>
    <xf numFmtId="0" fontId="128" fillId="0" borderId="0"/>
    <xf numFmtId="0" fontId="187" fillId="0" borderId="0"/>
    <xf numFmtId="0" fontId="128" fillId="0" borderId="0"/>
    <xf numFmtId="0" fontId="128" fillId="0" borderId="0"/>
    <xf numFmtId="0" fontId="128" fillId="0" borderId="0"/>
    <xf numFmtId="0" fontId="1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7" fillId="0" borderId="0"/>
    <xf numFmtId="0" fontId="128" fillId="0" borderId="0"/>
    <xf numFmtId="0" fontId="128" fillId="0" borderId="0"/>
    <xf numFmtId="0" fontId="1" fillId="0" borderId="0"/>
    <xf numFmtId="0" fontId="1" fillId="0" borderId="0"/>
    <xf numFmtId="0" fontId="1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72" fillId="0" borderId="0"/>
    <xf numFmtId="0" fontId="272" fillId="0" borderId="0"/>
    <xf numFmtId="0" fontId="272" fillId="0" borderId="0"/>
    <xf numFmtId="0" fontId="9" fillId="0" borderId="0"/>
    <xf numFmtId="0" fontId="272" fillId="0" borderId="0"/>
    <xf numFmtId="0" fontId="21" fillId="0" borderId="0"/>
    <xf numFmtId="0" fontId="272" fillId="0" borderId="0"/>
    <xf numFmtId="0" fontId="152" fillId="0" borderId="0">
      <alignment vertical="top"/>
    </xf>
    <xf numFmtId="0" fontId="152" fillId="0" borderId="0">
      <alignment vertical="top"/>
    </xf>
    <xf numFmtId="0" fontId="1" fillId="0" borderId="0"/>
    <xf numFmtId="0" fontId="9" fillId="0" borderId="0"/>
    <xf numFmtId="0" fontId="1" fillId="0" borderId="0"/>
    <xf numFmtId="0" fontId="128" fillId="0" borderId="0"/>
    <xf numFmtId="0" fontId="1" fillId="0" borderId="0"/>
    <xf numFmtId="0" fontId="9" fillId="0" borderId="0"/>
    <xf numFmtId="0" fontId="9" fillId="0" borderId="0"/>
    <xf numFmtId="0" fontId="21" fillId="0" borderId="0"/>
    <xf numFmtId="0" fontId="152" fillId="0" borderId="0"/>
    <xf numFmtId="0" fontId="128" fillId="0" borderId="0"/>
    <xf numFmtId="0" fontId="152" fillId="0" borderId="0"/>
    <xf numFmtId="0" fontId="128"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72" fillId="0" borderId="0"/>
    <xf numFmtId="0" fontId="152" fillId="0" borderId="0">
      <alignment vertical="top"/>
    </xf>
    <xf numFmtId="0" fontId="27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8" fillId="0" borderId="0"/>
    <xf numFmtId="0" fontId="18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4" fillId="0" borderId="0"/>
    <xf numFmtId="0" fontId="18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21" fillId="0" borderId="0" applyNumberFormat="0" applyFont="0" applyFill="0" applyBorder="0" applyAlignment="0" applyProtection="0"/>
    <xf numFmtId="0" fontId="187" fillId="0" borderId="0"/>
    <xf numFmtId="0" fontId="21" fillId="0" borderId="0" applyNumberFormat="0" applyFont="0" applyFill="0" applyBorder="0" applyAlignment="0" applyProtection="0"/>
    <xf numFmtId="0" fontId="187"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xf numFmtId="0" fontId="187" fillId="0" borderId="0"/>
    <xf numFmtId="0" fontId="21" fillId="0" borderId="0"/>
    <xf numFmtId="0" fontId="21"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xf numFmtId="0" fontId="21" fillId="0" borderId="0" applyNumberFormat="0" applyFont="0" applyFill="0" applyBorder="0" applyAlignment="0" applyProtection="0"/>
    <xf numFmtId="0" fontId="187" fillId="0" borderId="0"/>
    <xf numFmtId="0" fontId="21" fillId="0" borderId="0"/>
    <xf numFmtId="0" fontId="21" fillId="0" borderId="0" applyNumberFormat="0" applyFont="0" applyFill="0" applyBorder="0" applyAlignment="0" applyProtection="0"/>
    <xf numFmtId="0" fontId="1" fillId="0" borderId="0"/>
    <xf numFmtId="0" fontId="2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21" fillId="0" borderId="0" applyNumberFormat="0" applyFont="0" applyFill="0" applyBorder="0" applyAlignment="0" applyProtection="0"/>
    <xf numFmtId="0" fontId="1" fillId="0" borderId="0"/>
    <xf numFmtId="0" fontId="21" fillId="0" borderId="0"/>
    <xf numFmtId="0" fontId="21" fillId="0" borderId="0" applyNumberFormat="0" applyFont="0" applyFill="0" applyBorder="0" applyAlignment="0" applyProtection="0"/>
    <xf numFmtId="0" fontId="152" fillId="0" borderId="0"/>
    <xf numFmtId="0" fontId="21" fillId="0" borderId="0" applyNumberFormat="0" applyFont="0" applyFill="0" applyBorder="0" applyAlignment="0" applyProtection="0"/>
    <xf numFmtId="0" fontId="1" fillId="0" borderId="0"/>
    <xf numFmtId="0" fontId="1" fillId="0" borderId="0"/>
    <xf numFmtId="0" fontId="272" fillId="0" borderId="0"/>
    <xf numFmtId="0" fontId="1" fillId="0" borderId="0"/>
    <xf numFmtId="0" fontId="21" fillId="0" borderId="0" applyNumberFormat="0" applyFont="0" applyFill="0" applyBorder="0" applyAlignment="0" applyProtection="0"/>
    <xf numFmtId="0" fontId="6" fillId="0" borderId="0"/>
    <xf numFmtId="0" fontId="21" fillId="0" borderId="0"/>
    <xf numFmtId="0" fontId="21" fillId="0" borderId="0" applyNumberFormat="0" applyFont="0" applyFill="0" applyBorder="0" applyAlignment="0" applyProtection="0"/>
    <xf numFmtId="0" fontId="21" fillId="0" borderId="0"/>
    <xf numFmtId="0" fontId="9" fillId="0" borderId="0"/>
    <xf numFmtId="0" fontId="21" fillId="0" borderId="0"/>
    <xf numFmtId="0" fontId="21" fillId="0" borderId="0"/>
    <xf numFmtId="0" fontId="6"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26" fillId="0" borderId="0"/>
    <xf numFmtId="0" fontId="152" fillId="0" borderId="0"/>
    <xf numFmtId="0" fontId="21" fillId="0" borderId="0"/>
    <xf numFmtId="0" fontId="9" fillId="0" borderId="0"/>
    <xf numFmtId="0" fontId="312" fillId="0" borderId="0"/>
    <xf numFmtId="0" fontId="1" fillId="0" borderId="0"/>
    <xf numFmtId="0" fontId="9" fillId="0" borderId="0"/>
    <xf numFmtId="0" fontId="2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8" fillId="0" borderId="0"/>
    <xf numFmtId="0" fontId="1" fillId="0" borderId="0"/>
    <xf numFmtId="0" fontId="1" fillId="0" borderId="0"/>
    <xf numFmtId="0" fontId="1" fillId="0" borderId="0"/>
    <xf numFmtId="0" fontId="128" fillId="0" borderId="0"/>
    <xf numFmtId="0" fontId="1" fillId="0" borderId="0"/>
    <xf numFmtId="0" fontId="1" fillId="0" borderId="0"/>
    <xf numFmtId="0" fontId="128" fillId="0" borderId="0"/>
    <xf numFmtId="0" fontId="1" fillId="0" borderId="0"/>
    <xf numFmtId="0" fontId="21" fillId="0" borderId="0" applyNumberFormat="0" applyFont="0" applyFill="0" applyBorder="0" applyAlignment="0" applyProtection="0"/>
    <xf numFmtId="0" fontId="1" fillId="0" borderId="0"/>
    <xf numFmtId="0" fontId="128" fillId="0" borderId="0"/>
    <xf numFmtId="0" fontId="1" fillId="0" borderId="0"/>
    <xf numFmtId="0" fontId="128" fillId="0" borderId="0"/>
    <xf numFmtId="0" fontId="1" fillId="0" borderId="0"/>
    <xf numFmtId="0" fontId="1" fillId="0" borderId="0"/>
    <xf numFmtId="0" fontId="1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72"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313"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187" fillId="0" borderId="0"/>
    <xf numFmtId="0" fontId="152" fillId="0" borderId="0"/>
    <xf numFmtId="0" fontId="187" fillId="0" borderId="0"/>
    <xf numFmtId="0" fontId="187" fillId="0" borderId="0"/>
    <xf numFmtId="0" fontId="187" fillId="0" borderId="0"/>
    <xf numFmtId="0" fontId="187" fillId="0" borderId="0"/>
    <xf numFmtId="0" fontId="187" fillId="0" borderId="0"/>
    <xf numFmtId="0" fontId="187" fillId="0" borderId="0"/>
    <xf numFmtId="0" fontId="187" fillId="0" borderId="0"/>
    <xf numFmtId="0" fontId="187" fillId="0" borderId="0"/>
    <xf numFmtId="216" fontId="9" fillId="0" borderId="0"/>
    <xf numFmtId="0" fontId="21" fillId="0" borderId="0" applyNumberFormat="0" applyFont="0" applyFill="0" applyBorder="0" applyAlignment="0" applyProtection="0"/>
    <xf numFmtId="0" fontId="1" fillId="0" borderId="0"/>
    <xf numFmtId="261" fontId="122"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87" fillId="0" borderId="0"/>
    <xf numFmtId="0" fontId="9" fillId="0" borderId="0"/>
    <xf numFmtId="0" fontId="1" fillId="0" borderId="0"/>
    <xf numFmtId="0" fontId="1" fillId="0" borderId="0"/>
    <xf numFmtId="0" fontId="128" fillId="0" borderId="0"/>
    <xf numFmtId="0" fontId="21" fillId="0" borderId="0" applyNumberFormat="0" applyFont="0" applyFill="0" applyBorder="0" applyAlignment="0" applyProtection="0"/>
    <xf numFmtId="0" fontId="128" fillId="0" borderId="0"/>
    <xf numFmtId="0" fontId="187"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7" fillId="0" borderId="0"/>
    <xf numFmtId="0" fontId="128" fillId="0" borderId="0"/>
    <xf numFmtId="0" fontId="9" fillId="0" borderId="0"/>
    <xf numFmtId="0" fontId="187" fillId="0" borderId="0"/>
    <xf numFmtId="261" fontId="122" fillId="0" borderId="0"/>
    <xf numFmtId="0" fontId="21" fillId="0" borderId="0" applyNumberFormat="0" applyFont="0" applyFill="0" applyBorder="0" applyAlignment="0" applyProtection="0"/>
    <xf numFmtId="0" fontId="187" fillId="0" borderId="0"/>
    <xf numFmtId="0" fontId="187" fillId="0" borderId="0"/>
    <xf numFmtId="0" fontId="128" fillId="0" borderId="0"/>
    <xf numFmtId="0" fontId="9" fillId="0" borderId="0"/>
    <xf numFmtId="0" fontId="187" fillId="0" borderId="0"/>
    <xf numFmtId="216" fontId="9" fillId="0" borderId="0"/>
    <xf numFmtId="0" fontId="21" fillId="0" borderId="0"/>
    <xf numFmtId="0" fontId="21" fillId="0" borderId="0" applyNumberFormat="0" applyFont="0" applyFill="0" applyBorder="0" applyAlignment="0" applyProtection="0"/>
    <xf numFmtId="0" fontId="187" fillId="0" borderId="0"/>
    <xf numFmtId="0" fontId="187" fillId="0" borderId="0"/>
    <xf numFmtId="0" fontId="128" fillId="0" borderId="0"/>
    <xf numFmtId="0" fontId="9" fillId="0" borderId="0"/>
    <xf numFmtId="0" fontId="187" fillId="0" borderId="0"/>
    <xf numFmtId="216" fontId="9" fillId="0" borderId="0"/>
    <xf numFmtId="0" fontId="21" fillId="0" borderId="0" applyNumberFormat="0" applyFont="0" applyFill="0" applyBorder="0" applyAlignment="0" applyProtection="0"/>
    <xf numFmtId="261" fontId="122" fillId="0" borderId="0"/>
    <xf numFmtId="0" fontId="187" fillId="0" borderId="0"/>
    <xf numFmtId="0" fontId="187" fillId="0" borderId="0"/>
    <xf numFmtId="0" fontId="128" fillId="0" borderId="0"/>
    <xf numFmtId="0" fontId="9" fillId="0" borderId="0"/>
    <xf numFmtId="0" fontId="187" fillId="0" borderId="0"/>
    <xf numFmtId="0" fontId="187" fillId="0" borderId="0"/>
    <xf numFmtId="216" fontId="9" fillId="0" borderId="0"/>
    <xf numFmtId="0" fontId="187" fillId="0" borderId="0"/>
    <xf numFmtId="0" fontId="9" fillId="0" borderId="0"/>
    <xf numFmtId="0" fontId="21" fillId="0" borderId="0" applyNumberFormat="0" applyFont="0" applyFill="0" applyBorder="0" applyAlignment="0" applyProtection="0"/>
    <xf numFmtId="0" fontId="1" fillId="0" borderId="0"/>
    <xf numFmtId="0" fontId="128" fillId="0" borderId="0"/>
    <xf numFmtId="0" fontId="1"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1" fillId="0" borderId="0"/>
    <xf numFmtId="0" fontId="9" fillId="0" borderId="0"/>
    <xf numFmtId="0" fontId="128" fillId="0" borderId="0"/>
    <xf numFmtId="0" fontId="9" fillId="0" borderId="0"/>
    <xf numFmtId="0" fontId="21" fillId="0" borderId="0"/>
    <xf numFmtId="0" fontId="21" fillId="0" borderId="0" applyNumberFormat="0" applyFont="0" applyFill="0" applyBorder="0" applyAlignment="0" applyProtection="0"/>
    <xf numFmtId="0" fontId="21" fillId="0" borderId="0"/>
    <xf numFmtId="0" fontId="1"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9" fillId="0" borderId="0"/>
    <xf numFmtId="0" fontId="9" fillId="0" borderId="0"/>
    <xf numFmtId="0" fontId="21" fillId="0" borderId="0" applyNumberFormat="0" applyFont="0" applyFill="0" applyBorder="0" applyAlignment="0" applyProtection="0"/>
    <xf numFmtId="0" fontId="1" fillId="0" borderId="0"/>
    <xf numFmtId="0" fontId="152" fillId="0" borderId="0"/>
    <xf numFmtId="0" fontId="152" fillId="0" borderId="0"/>
    <xf numFmtId="0" fontId="152" fillId="0" borderId="0"/>
    <xf numFmtId="0" fontId="152" fillId="0" borderId="0"/>
    <xf numFmtId="0" fontId="1" fillId="0" borderId="0"/>
    <xf numFmtId="0" fontId="9" fillId="0" borderId="0"/>
    <xf numFmtId="0" fontId="21" fillId="0" borderId="0"/>
    <xf numFmtId="0" fontId="21" fillId="0" borderId="0" applyNumberFormat="0" applyFont="0" applyFill="0" applyBorder="0" applyAlignment="0" applyProtection="0"/>
    <xf numFmtId="0" fontId="21" fillId="0" borderId="0"/>
    <xf numFmtId="216" fontId="9" fillId="0" borderId="0"/>
    <xf numFmtId="0" fontId="21" fillId="0" borderId="0"/>
    <xf numFmtId="0" fontId="9" fillId="0" borderId="0"/>
    <xf numFmtId="0" fontId="21" fillId="0" borderId="0" applyNumberFormat="0" applyFont="0" applyFill="0" applyBorder="0" applyAlignment="0" applyProtection="0"/>
    <xf numFmtId="0" fontId="21" fillId="0" borderId="0"/>
    <xf numFmtId="216" fontId="9" fillId="0" borderId="0"/>
    <xf numFmtId="0" fontId="1"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4" fillId="0" borderId="0"/>
    <xf numFmtId="0" fontId="272" fillId="0" borderId="0"/>
    <xf numFmtId="0" fontId="1" fillId="0" borderId="0"/>
    <xf numFmtId="0" fontId="128" fillId="0" borderId="0"/>
    <xf numFmtId="0" fontId="21" fillId="0" borderId="0" applyNumberFormat="0" applyFont="0" applyFill="0" applyBorder="0" applyAlignment="0" applyProtection="0"/>
    <xf numFmtId="0" fontId="1" fillId="0" borderId="0"/>
    <xf numFmtId="0" fontId="1" fillId="0" borderId="0"/>
    <xf numFmtId="0" fontId="128" fillId="0" borderId="0"/>
    <xf numFmtId="0" fontId="1" fillId="0" borderId="0"/>
    <xf numFmtId="0" fontId="1" fillId="0" borderId="0"/>
    <xf numFmtId="0" fontId="128" fillId="0" borderId="0"/>
    <xf numFmtId="0" fontId="1" fillId="0" borderId="0"/>
    <xf numFmtId="0" fontId="21" fillId="0" borderId="0" applyNumberFormat="0" applyFont="0" applyFill="0" applyBorder="0" applyAlignment="0" applyProtection="0"/>
    <xf numFmtId="0" fontId="128" fillId="0" borderId="0"/>
    <xf numFmtId="262" fontId="128" fillId="0" borderId="0"/>
    <xf numFmtId="0" fontId="21" fillId="0" borderId="0" applyNumberFormat="0" applyFont="0" applyFill="0" applyBorder="0" applyAlignment="0" applyProtection="0"/>
    <xf numFmtId="0" fontId="152" fillId="0" borderId="0">
      <alignment vertical="top"/>
    </xf>
    <xf numFmtId="0" fontId="21" fillId="0" borderId="0" applyNumberFormat="0" applyFont="0" applyFill="0" applyBorder="0" applyAlignment="0" applyProtection="0"/>
    <xf numFmtId="0" fontId="128"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262" fontId="128" fillId="0" borderId="0"/>
    <xf numFmtId="0" fontId="152" fillId="0" borderId="0"/>
    <xf numFmtId="0" fontId="21" fillId="0" borderId="0" applyNumberFormat="0" applyFont="0" applyFill="0" applyBorder="0" applyAlignment="0" applyProtection="0"/>
    <xf numFmtId="0" fontId="1" fillId="0" borderId="0"/>
    <xf numFmtId="0" fontId="21" fillId="0" borderId="0"/>
    <xf numFmtId="0" fontId="21" fillId="0" borderId="0" applyNumberFormat="0" applyFont="0" applyFill="0" applyBorder="0" applyAlignment="0" applyProtection="0"/>
    <xf numFmtId="0" fontId="128" fillId="0" borderId="0"/>
    <xf numFmtId="0" fontId="9" fillId="0" borderId="0"/>
    <xf numFmtId="0" fontId="21" fillId="0" borderId="0" applyNumberFormat="0" applyFont="0" applyFill="0" applyBorder="0" applyAlignment="0" applyProtection="0"/>
    <xf numFmtId="0" fontId="128" fillId="0" borderId="0"/>
    <xf numFmtId="0" fontId="1" fillId="0" borderId="0"/>
    <xf numFmtId="0" fontId="21" fillId="0" borderId="0" applyNumberFormat="0" applyFont="0" applyFill="0" applyBorder="0" applyAlignment="0" applyProtection="0"/>
    <xf numFmtId="0" fontId="128"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7" fillId="0" borderId="0"/>
    <xf numFmtId="0" fontId="1" fillId="0" borderId="0"/>
    <xf numFmtId="0" fontId="152" fillId="0" borderId="0"/>
    <xf numFmtId="0" fontId="21" fillId="0" borderId="0"/>
    <xf numFmtId="0" fontId="128" fillId="0" borderId="0"/>
    <xf numFmtId="0" fontId="21" fillId="0" borderId="0" applyNumberFormat="0" applyFont="0" applyFill="0" applyBorder="0" applyAlignment="0" applyProtection="0"/>
    <xf numFmtId="0" fontId="1" fillId="0" borderId="0"/>
    <xf numFmtId="0" fontId="128" fillId="0" borderId="0"/>
    <xf numFmtId="0" fontId="1" fillId="0" borderId="0"/>
    <xf numFmtId="0" fontId="21" fillId="0" borderId="0" applyNumberFormat="0" applyFont="0" applyFill="0" applyBorder="0" applyAlignment="0" applyProtection="0"/>
    <xf numFmtId="0" fontId="1" fillId="0" borderId="0"/>
    <xf numFmtId="0" fontId="128" fillId="0" borderId="0"/>
    <xf numFmtId="0" fontId="21" fillId="0" borderId="0" applyNumberFormat="0" applyFont="0" applyFill="0" applyBorder="0" applyAlignment="0" applyProtection="0"/>
    <xf numFmtId="0" fontId="128"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 fillId="0" borderId="0"/>
    <xf numFmtId="0" fontId="128" fillId="0" borderId="0"/>
    <xf numFmtId="0" fontId="1" fillId="0" borderId="0"/>
    <xf numFmtId="0" fontId="128" fillId="0" borderId="0"/>
    <xf numFmtId="0" fontId="1" fillId="0" borderId="0"/>
    <xf numFmtId="0" fontId="1" fillId="0" borderId="0"/>
    <xf numFmtId="0" fontId="128" fillId="0" borderId="0"/>
    <xf numFmtId="0" fontId="128" fillId="0" borderId="0"/>
    <xf numFmtId="0" fontId="1" fillId="0" borderId="0"/>
    <xf numFmtId="0" fontId="21" fillId="0" borderId="0" applyNumberFormat="0" applyFont="0" applyFill="0" applyBorder="0" applyAlignment="0" applyProtection="0"/>
    <xf numFmtId="0" fontId="1" fillId="0" borderId="0"/>
    <xf numFmtId="0" fontId="128" fillId="0" borderId="0"/>
    <xf numFmtId="0" fontId="1" fillId="0" borderId="0"/>
    <xf numFmtId="0" fontId="128" fillId="0" borderId="0"/>
    <xf numFmtId="0" fontId="1" fillId="0" borderId="0"/>
    <xf numFmtId="0" fontId="21" fillId="0" borderId="0" applyNumberFormat="0" applyFont="0" applyFill="0" applyBorder="0" applyAlignment="0" applyProtection="0"/>
    <xf numFmtId="0" fontId="1" fillId="0" borderId="0"/>
    <xf numFmtId="0" fontId="128" fillId="0" borderId="0"/>
    <xf numFmtId="0" fontId="1" fillId="0" borderId="0"/>
    <xf numFmtId="0" fontId="128" fillId="0" borderId="0"/>
    <xf numFmtId="0" fontId="1" fillId="0" borderId="0"/>
    <xf numFmtId="0" fontId="128" fillId="0" borderId="0"/>
    <xf numFmtId="0" fontId="1" fillId="0" borderId="0"/>
    <xf numFmtId="0" fontId="128" fillId="0" borderId="0"/>
    <xf numFmtId="0" fontId="1" fillId="0" borderId="0"/>
    <xf numFmtId="0" fontId="1" fillId="0" borderId="0"/>
    <xf numFmtId="0" fontId="128" fillId="0" borderId="0"/>
    <xf numFmtId="0" fontId="1" fillId="0" borderId="0"/>
    <xf numFmtId="0" fontId="2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applyNumberFormat="0" applyFont="0" applyFill="0" applyBorder="0" applyAlignment="0" applyProtection="0"/>
    <xf numFmtId="0" fontId="21" fillId="0" borderId="0" applyNumberFormat="0" applyFont="0" applyFill="0" applyBorder="0" applyAlignment="0" applyProtection="0"/>
    <xf numFmtId="0" fontId="128" fillId="88" borderId="126" applyNumberFormat="0" applyFont="0" applyAlignment="0" applyProtection="0"/>
    <xf numFmtId="0" fontId="128" fillId="88" borderId="126" applyNumberFormat="0" applyFont="0" applyAlignment="0" applyProtection="0"/>
    <xf numFmtId="0" fontId="128" fillId="88" borderId="126" applyNumberFormat="0" applyFont="0" applyAlignment="0" applyProtection="0"/>
    <xf numFmtId="0" fontId="128" fillId="88" borderId="126"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1" fillId="0" borderId="0" applyNumberFormat="0" applyFont="0" applyFill="0" applyBorder="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1" fillId="0" borderId="0" applyNumberFormat="0" applyFont="0" applyFill="0" applyBorder="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1" fillId="0" borderId="0" applyNumberFormat="0" applyFont="0" applyFill="0" applyBorder="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1" fillId="0" borderId="0" applyNumberFormat="0" applyFont="0" applyFill="0" applyBorder="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87" fillId="37" borderId="112" applyNumberFormat="0" applyFont="0" applyAlignment="0" applyProtection="0"/>
    <xf numFmtId="0" fontId="1"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128" fillId="37" borderId="112" applyNumberFormat="0" applyFont="0" applyAlignment="0" applyProtection="0"/>
    <xf numFmtId="0" fontId="21" fillId="0" borderId="0" applyNumberFormat="0" applyFont="0" applyFill="0" applyBorder="0" applyAlignment="0" applyProtection="0"/>
    <xf numFmtId="0" fontId="9"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21" fillId="88" borderId="126" applyNumberFormat="0" applyFont="0" applyAlignment="0" applyProtection="0"/>
    <xf numFmtId="0" fontId="21" fillId="0" borderId="0" applyNumberFormat="0" applyFont="0" applyFill="0" applyBorder="0" applyAlignment="0" applyProtection="0"/>
    <xf numFmtId="0" fontId="9" fillId="88" borderId="126" applyNumberFormat="0" applyFont="0" applyAlignment="0" applyProtection="0"/>
    <xf numFmtId="0" fontId="9" fillId="88" borderId="126" applyNumberFormat="0" applyFont="0" applyAlignment="0" applyProtection="0"/>
    <xf numFmtId="0" fontId="21" fillId="0" borderId="0" applyNumberFormat="0" applyFont="0" applyFill="0" applyBorder="0" applyAlignment="0" applyProtection="0"/>
    <xf numFmtId="0" fontId="9"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187" fillId="37" borderId="112" applyNumberFormat="0" applyFont="0" applyAlignment="0" applyProtection="0"/>
    <xf numFmtId="0" fontId="187" fillId="37" borderId="112" applyNumberFormat="0" applyFont="0" applyAlignment="0" applyProtection="0"/>
    <xf numFmtId="0" fontId="21" fillId="0" borderId="0" applyNumberFormat="0" applyFont="0" applyFill="0" applyBorder="0" applyAlignment="0" applyProtection="0"/>
    <xf numFmtId="0" fontId="187" fillId="37" borderId="112" applyNumberFormat="0" applyFont="0" applyAlignment="0" applyProtection="0"/>
    <xf numFmtId="0" fontId="187" fillId="37" borderId="112"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21" fillId="0" borderId="0" applyNumberFormat="0" applyFont="0" applyFill="0" applyBorder="0" applyAlignment="0" applyProtection="0"/>
    <xf numFmtId="0" fontId="187" fillId="37" borderId="112" applyNumberFormat="0" applyFont="0" applyAlignment="0" applyProtection="0"/>
    <xf numFmtId="0" fontId="187" fillId="37" borderId="112"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21" fillId="0" borderId="0" applyNumberFormat="0" applyFont="0" applyFill="0" applyBorder="0" applyAlignment="0" applyProtection="0"/>
    <xf numFmtId="0" fontId="187" fillId="37" borderId="112" applyNumberFormat="0" applyFont="0" applyAlignment="0" applyProtection="0"/>
    <xf numFmtId="0" fontId="187" fillId="37" borderId="112"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21" fillId="0" borderId="0" applyNumberFormat="0" applyFont="0" applyFill="0" applyBorder="0" applyAlignment="0" applyProtection="0"/>
    <xf numFmtId="0" fontId="187" fillId="37" borderId="112" applyNumberFormat="0" applyFont="0" applyAlignment="0" applyProtection="0"/>
    <xf numFmtId="0" fontId="187" fillId="37" borderId="112"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21" fillId="0" borderId="0" applyNumberFormat="0" applyFont="0" applyFill="0" applyBorder="0" applyAlignment="0" applyProtection="0"/>
    <xf numFmtId="0" fontId="187" fillId="37" borderId="112" applyNumberFormat="0" applyFont="0" applyAlignment="0" applyProtection="0"/>
    <xf numFmtId="0" fontId="187" fillId="37" borderId="112"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21" fillId="0" borderId="0" applyNumberFormat="0" applyFont="0" applyFill="0" applyBorder="0" applyAlignment="0" applyProtection="0"/>
    <xf numFmtId="0" fontId="187" fillId="37" borderId="112" applyNumberFormat="0" applyFont="0" applyAlignment="0" applyProtection="0"/>
    <xf numFmtId="0" fontId="187" fillId="37" borderId="112"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28" fillId="88" borderId="126" applyNumberFormat="0" applyFont="0" applyAlignment="0" applyProtection="0"/>
    <xf numFmtId="0" fontId="128" fillId="88" borderId="126" applyNumberFormat="0" applyFont="0" applyAlignment="0" applyProtection="0"/>
    <xf numFmtId="0" fontId="9" fillId="88" borderId="126"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1" fillId="37" borderId="112" applyNumberFormat="0" applyFont="0" applyAlignment="0" applyProtection="0"/>
    <xf numFmtId="0" fontId="21" fillId="0" borderId="0" applyNumberFormat="0" applyFont="0" applyFill="0" applyBorder="0" applyAlignment="0" applyProtection="0"/>
    <xf numFmtId="0" fontId="128" fillId="88" borderId="126" applyNumberFormat="0" applyFont="0" applyAlignment="0" applyProtection="0"/>
    <xf numFmtId="0" fontId="9" fillId="88" borderId="126" applyNumberFormat="0" applyFont="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9"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128" fillId="37" borderId="112" applyNumberFormat="0" applyFont="0" applyAlignment="0" applyProtection="0"/>
    <xf numFmtId="0" fontId="21" fillId="0" borderId="0" applyNumberFormat="0" applyFont="0" applyFill="0" applyBorder="0" applyAlignment="0" applyProtection="0"/>
    <xf numFmtId="0" fontId="9"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28" fillId="37" borderId="112" applyNumberFormat="0" applyFont="0" applyAlignment="0" applyProtection="0"/>
    <xf numFmtId="0" fontId="128" fillId="37" borderId="112" applyNumberFormat="0" applyFont="0" applyAlignment="0" applyProtection="0"/>
    <xf numFmtId="0" fontId="21" fillId="0" borderId="112" applyNumberFormat="0" applyFont="0" applyAlignment="0" applyProtection="0"/>
    <xf numFmtId="0" fontId="128" fillId="37" borderId="112" applyNumberFormat="0" applyFont="0" applyAlignment="0" applyProtection="0"/>
    <xf numFmtId="0" fontId="9" fillId="88" borderId="126" applyNumberFormat="0" applyFont="0" applyAlignment="0" applyProtection="0"/>
    <xf numFmtId="0" fontId="128"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28"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28"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28"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28" fillId="88" borderId="126" applyNumberFormat="0" applyFont="0" applyAlignment="0" applyProtection="0"/>
    <xf numFmtId="0" fontId="9" fillId="88" borderId="126" applyNumberFormat="0" applyFont="0" applyAlignment="0" applyProtection="0"/>
    <xf numFmtId="0" fontId="9" fillId="88" borderId="126" applyNumberFormat="0" applyFont="0" applyAlignment="0" applyProtection="0"/>
    <xf numFmtId="0" fontId="128" fillId="88" borderId="126" applyNumberFormat="0" applyFont="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315" fillId="83" borderId="127" applyNumberFormat="0" applyAlignment="0" applyProtection="0"/>
    <xf numFmtId="0" fontId="21" fillId="0" borderId="0" applyNumberFormat="0" applyFont="0" applyFill="0" applyBorder="0" applyAlignment="0" applyProtection="0"/>
    <xf numFmtId="0" fontId="190" fillId="83" borderId="127" applyNumberFormat="0" applyAlignment="0" applyProtection="0"/>
    <xf numFmtId="0" fontId="109" fillId="35" borderId="109" applyNumberFormat="0" applyAlignment="0" applyProtection="0"/>
    <xf numFmtId="0" fontId="21" fillId="0" borderId="0" applyNumberFormat="0" applyFont="0" applyFill="0" applyBorder="0" applyAlignment="0" applyProtection="0"/>
    <xf numFmtId="0" fontId="109" fillId="35" borderId="109" applyNumberFormat="0" applyAlignment="0" applyProtection="0"/>
    <xf numFmtId="0" fontId="21" fillId="0" borderId="0" applyNumberFormat="0" applyFont="0" applyFill="0" applyBorder="0" applyAlignment="0" applyProtection="0"/>
    <xf numFmtId="0" fontId="109" fillId="35" borderId="109" applyNumberFormat="0" applyAlignment="0" applyProtection="0"/>
    <xf numFmtId="0" fontId="21" fillId="0" borderId="0" applyNumberFormat="0" applyFont="0" applyFill="0" applyBorder="0" applyAlignment="0" applyProtection="0"/>
    <xf numFmtId="0" fontId="109" fillId="35" borderId="109" applyNumberFormat="0" applyAlignment="0" applyProtection="0"/>
    <xf numFmtId="0" fontId="21" fillId="0" borderId="0" applyNumberFormat="0" applyFont="0" applyFill="0" applyBorder="0" applyAlignment="0" applyProtection="0"/>
    <xf numFmtId="0" fontId="109" fillId="35" borderId="109" applyNumberFormat="0" applyAlignment="0" applyProtection="0"/>
    <xf numFmtId="0" fontId="109" fillId="35" borderId="109" applyNumberFormat="0" applyAlignment="0" applyProtection="0"/>
    <xf numFmtId="0" fontId="109" fillId="35" borderId="109" applyNumberFormat="0" applyAlignment="0" applyProtection="0"/>
    <xf numFmtId="0" fontId="109" fillId="35" borderId="109" applyNumberFormat="0" applyAlignment="0" applyProtection="0"/>
    <xf numFmtId="0" fontId="109" fillId="35" borderId="109" applyNumberFormat="0" applyAlignment="0" applyProtection="0"/>
    <xf numFmtId="0" fontId="109" fillId="35" borderId="109" applyNumberFormat="0" applyAlignment="0" applyProtection="0"/>
    <xf numFmtId="0" fontId="229" fillId="35" borderId="109" applyNumberFormat="0" applyAlignment="0" applyProtection="0"/>
    <xf numFmtId="0" fontId="10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109" fillId="35" borderId="109" applyNumberFormat="0" applyAlignment="0" applyProtection="0"/>
    <xf numFmtId="0" fontId="21" fillId="0" borderId="0" applyNumberFormat="0" applyFont="0" applyFill="0" applyBorder="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22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316" fillId="0" borderId="109" applyNumberFormat="0" applyAlignment="0" applyProtection="0"/>
    <xf numFmtId="0" fontId="109" fillId="35" borderId="109" applyNumberFormat="0" applyAlignment="0" applyProtection="0"/>
    <xf numFmtId="0" fontId="229" fillId="35" borderId="109" applyNumberFormat="0" applyAlignment="0" applyProtection="0"/>
    <xf numFmtId="0" fontId="21" fillId="0" borderId="0" applyNumberFormat="0" applyFont="0" applyFill="0" applyBorder="0" applyAlignment="0" applyProtection="0"/>
    <xf numFmtId="0" fontId="22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22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22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22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22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22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109" fillId="35" borderId="109" applyNumberFormat="0" applyAlignment="0" applyProtection="0"/>
    <xf numFmtId="0" fontId="109" fillId="35" borderId="109" applyNumberFormat="0" applyAlignment="0" applyProtection="0"/>
    <xf numFmtId="0" fontId="10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109" fillId="35"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316" fillId="0" borderId="109" applyNumberFormat="0" applyAlignment="0" applyProtection="0"/>
    <xf numFmtId="0" fontId="10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90" fillId="83" borderId="127" applyNumberFormat="0" applyAlignment="0" applyProtection="0"/>
    <xf numFmtId="0" fontId="109" fillId="35" borderId="109" applyNumberFormat="0" applyAlignment="0" applyProtection="0"/>
    <xf numFmtId="0" fontId="190" fillId="83" borderId="127" applyNumberFormat="0" applyAlignment="0" applyProtection="0"/>
    <xf numFmtId="0" fontId="10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109" fillId="35" borderId="109" applyNumberFormat="0" applyAlignment="0" applyProtection="0"/>
    <xf numFmtId="0" fontId="190" fillId="83" borderId="127" applyNumberFormat="0" applyAlignment="0" applyProtection="0"/>
    <xf numFmtId="0" fontId="10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109" fillId="35" borderId="109" applyNumberFormat="0" applyAlignment="0" applyProtection="0"/>
    <xf numFmtId="0" fontId="190" fillId="83" borderId="127" applyNumberFormat="0" applyAlignment="0" applyProtection="0"/>
    <xf numFmtId="0" fontId="10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109" fillId="35" borderId="109" applyNumberFormat="0" applyAlignment="0" applyProtection="0"/>
    <xf numFmtId="0" fontId="190" fillId="83" borderId="127" applyNumberFormat="0" applyAlignment="0" applyProtection="0"/>
    <xf numFmtId="0" fontId="109" fillId="35" borderId="109" applyNumberFormat="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190" fillId="83" borderId="127" applyNumberFormat="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263" fontId="9" fillId="0" borderId="0" applyFont="0" applyFill="0" applyBorder="0" applyAlignment="0" applyProtection="0"/>
    <xf numFmtId="0" fontId="21" fillId="0" borderId="0" applyNumberFormat="0" applyFont="0" applyFill="0" applyBorder="0" applyAlignment="0" applyProtection="0"/>
    <xf numFmtId="9" fontId="21" fillId="0" borderId="0" applyFont="0" applyFill="0" applyBorder="0" applyAlignment="0" applyProtection="0"/>
    <xf numFmtId="9" fontId="317" fillId="0" borderId="0" applyFont="0" applyFill="0" applyBorder="0" applyAlignment="0" applyProtection="0"/>
    <xf numFmtId="9" fontId="21" fillId="0" borderId="0" applyFont="0" applyFill="0" applyBorder="0" applyAlignment="0" applyProtection="0"/>
    <xf numFmtId="9" fontId="272" fillId="0" borderId="0" applyFont="0" applyFill="0" applyBorder="0" applyAlignment="0" applyProtection="0"/>
    <xf numFmtId="9" fontId="2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27" fillId="0" borderId="0"/>
    <xf numFmtId="0" fontId="197" fillId="0" borderId="0"/>
    <xf numFmtId="0" fontId="148" fillId="0" borderId="0"/>
    <xf numFmtId="0" fontId="197" fillId="0" borderId="0"/>
    <xf numFmtId="0" fontId="9" fillId="0" borderId="0"/>
    <xf numFmtId="0" fontId="197" fillId="0" borderId="0"/>
    <xf numFmtId="0" fontId="127" fillId="0" borderId="0"/>
    <xf numFmtId="0" fontId="198" fillId="0" borderId="0" applyNumberFormat="0" applyBorder="0" applyAlignment="0"/>
    <xf numFmtId="0" fontId="152" fillId="0" borderId="0" applyNumberFormat="0" applyBorder="0" applyAlignment="0"/>
    <xf numFmtId="0" fontId="198" fillId="0" borderId="0" applyNumberFormat="0" applyBorder="0" applyAlignment="0"/>
    <xf numFmtId="0" fontId="21" fillId="0" borderId="0" applyNumberFormat="0" applyFont="0" applyFill="0" applyBorder="0" applyAlignment="0" applyProtection="0"/>
    <xf numFmtId="0" fontId="199" fillId="0" borderId="0" applyNumberFormat="0" applyBorder="0" applyAlignment="0"/>
    <xf numFmtId="0" fontId="202" fillId="0" borderId="0" applyNumberFormat="0" applyBorder="0" applyAlignment="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318" fillId="0" borderId="0" applyFill="0" applyBorder="0" applyProtection="0">
      <alignment horizontal="center" vertical="top"/>
    </xf>
    <xf numFmtId="0" fontId="318" fillId="0" borderId="0">
      <alignment horizontal="center" vertical="top"/>
    </xf>
    <xf numFmtId="0" fontId="21" fillId="0" borderId="0" applyNumberFormat="0" applyFon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5" fillId="0" borderId="0" applyNumberFormat="0" applyFill="0" applyBorder="0" applyAlignment="0" applyProtection="0"/>
    <xf numFmtId="0" fontId="207"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15" fillId="0" borderId="0" applyNumberFormat="0" applyFill="0" applyBorder="0" applyAlignment="0" applyProtection="0"/>
    <xf numFmtId="0" fontId="319" fillId="0" borderId="0" applyNumberForma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5" fillId="0" borderId="0" applyNumberFormat="0" applyFill="0" applyBorder="0" applyAlignment="0" applyProtection="0"/>
    <xf numFmtId="0" fontId="207" fillId="0" borderId="0" applyNumberForma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207" fillId="0" borderId="0" applyNumberFormat="0" applyFill="0" applyBorder="0" applyAlignment="0" applyProtection="0"/>
    <xf numFmtId="0" fontId="215" fillId="0" borderId="0" applyNumberFormat="0" applyFill="0" applyBorder="0" applyAlignment="0" applyProtection="0"/>
    <xf numFmtId="0" fontId="320" fillId="0" borderId="0" applyNumberFormat="0" applyFill="0" applyBorder="0" applyAlignment="0" applyProtection="0"/>
    <xf numFmtId="0" fontId="215" fillId="0" borderId="0" applyNumberFormat="0" applyFill="0" applyBorder="0" applyAlignment="0" applyProtection="0"/>
    <xf numFmtId="0" fontId="207" fillId="0" borderId="0" applyNumberFormat="0" applyFill="0" applyBorder="0" applyAlignment="0" applyProtection="0"/>
    <xf numFmtId="0" fontId="215" fillId="0" borderId="0" applyNumberFormat="0" applyFill="0" applyBorder="0" applyAlignment="0" applyProtection="0"/>
    <xf numFmtId="0" fontId="21" fillId="0" borderId="0" applyNumberFormat="0" applyFont="0" applyFill="0" applyBorder="0" applyAlignment="0" applyProtection="0"/>
    <xf numFmtId="0" fontId="215" fillId="0" borderId="0" applyNumberFormat="0" applyFill="0" applyBorder="0" applyAlignment="0" applyProtection="0"/>
    <xf numFmtId="0" fontId="207" fillId="0" borderId="0" applyNumberFormat="0" applyFill="0" applyBorder="0" applyAlignment="0" applyProtection="0"/>
    <xf numFmtId="0" fontId="215"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1" fillId="0" borderId="0" applyNumberFormat="0" applyFont="0" applyFill="0" applyBorder="0" applyAlignment="0" applyProtection="0"/>
    <xf numFmtId="0" fontId="207" fillId="0" borderId="0" applyNumberFormat="0" applyFill="0" applyBorder="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30" fillId="0" borderId="130" applyNumberFormat="0" applyFill="0" applyAlignment="0" applyProtection="0"/>
    <xf numFmtId="0" fontId="21" fillId="0" borderId="0" applyNumberFormat="0" applyFont="0" applyFill="0" applyBorder="0" applyAlignment="0" applyProtection="0"/>
    <xf numFmtId="0" fontId="208" fillId="0" borderId="130" applyNumberFormat="0" applyFill="0" applyAlignment="0" applyProtection="0"/>
    <xf numFmtId="0" fontId="10" fillId="0" borderId="113" applyNumberFormat="0" applyFill="0" applyAlignment="0" applyProtection="0"/>
    <xf numFmtId="0" fontId="21" fillId="0" borderId="0" applyNumberFormat="0" applyFont="0" applyFill="0" applyBorder="0" applyAlignment="0" applyProtection="0"/>
    <xf numFmtId="0" fontId="10" fillId="0" borderId="113" applyNumberFormat="0" applyFill="0" applyAlignment="0" applyProtection="0"/>
    <xf numFmtId="0" fontId="21" fillId="0" borderId="0" applyNumberFormat="0" applyFont="0" applyFill="0" applyBorder="0" applyAlignment="0" applyProtection="0"/>
    <xf numFmtId="0" fontId="10" fillId="0" borderId="113" applyNumberFormat="0" applyFill="0" applyAlignment="0" applyProtection="0"/>
    <xf numFmtId="0" fontId="21" fillId="0" borderId="0" applyNumberFormat="0" applyFont="0" applyFill="0" applyBorder="0" applyAlignment="0" applyProtection="0"/>
    <xf numFmtId="0" fontId="10" fillId="0" borderId="113" applyNumberFormat="0" applyFill="0" applyAlignment="0" applyProtection="0"/>
    <xf numFmtId="0" fontId="21" fillId="0" borderId="0" applyNumberFormat="0" applyFont="0" applyFill="0" applyBorder="0" applyAlignment="0" applyProtection="0"/>
    <xf numFmtId="0" fontId="10" fillId="0" borderId="113"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238" fillId="0" borderId="113" applyNumberFormat="0" applyFill="0" applyAlignment="0" applyProtection="0"/>
    <xf numFmtId="0" fontId="10"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21" fillId="0" borderId="0" applyNumberFormat="0" applyFont="0" applyFill="0" applyBorder="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38"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08" fillId="0" borderId="130" applyNumberFormat="0" applyFill="0" applyAlignment="0" applyProtection="0"/>
    <xf numFmtId="0" fontId="208" fillId="0" borderId="130" applyNumberFormat="0" applyFill="0" applyAlignment="0" applyProtection="0"/>
    <xf numFmtId="0" fontId="21" fillId="0" borderId="0" applyNumberFormat="0" applyFont="0" applyFill="0" applyBorder="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238" fillId="0" borderId="113" applyNumberFormat="0" applyFill="0" applyAlignment="0" applyProtection="0"/>
    <xf numFmtId="0" fontId="21" fillId="0" borderId="0" applyNumberFormat="0" applyFont="0" applyFill="0" applyBorder="0" applyAlignment="0" applyProtection="0"/>
    <xf numFmtId="0" fontId="238"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1" fillId="0" borderId="0" applyNumberFormat="0" applyFont="0" applyFill="0" applyBorder="0" applyAlignment="0" applyProtection="0"/>
    <xf numFmtId="0" fontId="238"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1" fillId="0" borderId="0" applyNumberFormat="0" applyFont="0" applyFill="0" applyBorder="0" applyAlignment="0" applyProtection="0"/>
    <xf numFmtId="0" fontId="238"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1" fillId="0" borderId="0" applyNumberFormat="0" applyFont="0" applyFill="0" applyBorder="0" applyAlignment="0" applyProtection="0"/>
    <xf numFmtId="0" fontId="238"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1" fillId="0" borderId="0" applyNumberFormat="0" applyFont="0" applyFill="0" applyBorder="0" applyAlignment="0" applyProtection="0"/>
    <xf numFmtId="0" fontId="238"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1" fillId="0" borderId="0" applyNumberFormat="0" applyFont="0" applyFill="0" applyBorder="0" applyAlignment="0" applyProtection="0"/>
    <xf numFmtId="0" fontId="238"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6" fillId="0" borderId="113"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08" fillId="0" borderId="130"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10" fillId="0" borderId="113"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208" fillId="0" borderId="130" applyNumberFormat="0" applyFill="0" applyAlignment="0" applyProtection="0"/>
    <xf numFmtId="0" fontId="321" fillId="0" borderId="0">
      <alignment vertical="top"/>
    </xf>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264" fontId="9" fillId="0" borderId="0" applyFont="0" applyFill="0" applyProtection="0"/>
    <xf numFmtId="0" fontId="213" fillId="0" borderId="0" applyNumberFormat="0" applyFill="0" applyBorder="0" applyAlignment="0" applyProtection="0"/>
    <xf numFmtId="0" fontId="213" fillId="0" borderId="0" applyNumberFormat="0" applyFill="0" applyBorder="0" applyAlignment="0" applyProtection="0"/>
    <xf numFmtId="0" fontId="21" fillId="0" borderId="0" applyNumberFormat="0" applyFont="0" applyFill="0" applyBorder="0" applyAlignment="0" applyProtection="0"/>
    <xf numFmtId="0" fontId="213" fillId="0" borderId="0" applyNumberFormat="0" applyFill="0" applyBorder="0" applyAlignment="0" applyProtection="0"/>
    <xf numFmtId="0" fontId="113" fillId="0" borderId="0" applyNumberFormat="0" applyFill="0" applyBorder="0" applyAlignment="0" applyProtection="0"/>
    <xf numFmtId="0" fontId="21" fillId="0" borderId="0" applyNumberFormat="0" applyFont="0" applyFill="0" applyBorder="0" applyAlignment="0" applyProtection="0"/>
    <xf numFmtId="0" fontId="113" fillId="0" borderId="0" applyNumberFormat="0" applyFill="0" applyBorder="0" applyAlignment="0" applyProtection="0"/>
    <xf numFmtId="0" fontId="21" fillId="0" borderId="0" applyNumberFormat="0" applyFont="0" applyFill="0" applyBorder="0" applyAlignment="0" applyProtection="0"/>
    <xf numFmtId="0" fontId="113" fillId="0" borderId="0" applyNumberFormat="0" applyFill="0" applyBorder="0" applyAlignment="0" applyProtection="0"/>
    <xf numFmtId="0" fontId="21" fillId="0" borderId="0" applyNumberFormat="0" applyFont="0" applyFill="0" applyBorder="0" applyAlignment="0" applyProtection="0"/>
    <xf numFmtId="0" fontId="113" fillId="0" borderId="0" applyNumberFormat="0" applyFill="0" applyBorder="0" applyAlignment="0" applyProtection="0"/>
    <xf numFmtId="0" fontId="21" fillId="0" borderId="0" applyNumberFormat="0" applyFon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239" fillId="0" borderId="0" applyNumberFormat="0" applyFill="0" applyBorder="0" applyAlignment="0" applyProtection="0"/>
    <xf numFmtId="0" fontId="113"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21" fillId="0" borderId="0" applyNumberFormat="0" applyFon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39" fillId="0" borderId="0" applyNumberFormat="0" applyFill="0" applyBorder="0" applyAlignment="0" applyProtection="0"/>
    <xf numFmtId="0" fontId="213" fillId="0" borderId="0" applyNumberForma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3" fillId="0" borderId="0" applyNumberFormat="0" applyFill="0" applyBorder="0" applyAlignment="0" applyProtection="0"/>
    <xf numFmtId="0" fontId="21" fillId="0" borderId="0" applyNumberFormat="0" applyFon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239" fillId="0" borderId="0" applyNumberFormat="0" applyFill="0" applyBorder="0" applyAlignment="0" applyProtection="0"/>
    <xf numFmtId="0" fontId="21" fillId="0" borderId="0" applyNumberFormat="0" applyFont="0" applyFill="0" applyBorder="0" applyAlignment="0" applyProtection="0"/>
    <xf numFmtId="0" fontId="239" fillId="0" borderId="0" applyNumberFormat="0" applyFill="0" applyBorder="0" applyAlignment="0" applyProtection="0"/>
    <xf numFmtId="0" fontId="21" fillId="0" borderId="0" applyNumberFormat="0" applyFont="0" applyFill="0" applyBorder="0" applyAlignment="0" applyProtection="0"/>
    <xf numFmtId="0" fontId="239" fillId="0" borderId="0" applyNumberFormat="0" applyFill="0" applyBorder="0" applyAlignment="0" applyProtection="0"/>
    <xf numFmtId="0" fontId="21" fillId="0" borderId="0" applyNumberFormat="0" applyFont="0" applyFill="0" applyBorder="0" applyAlignment="0" applyProtection="0"/>
    <xf numFmtId="0" fontId="239" fillId="0" borderId="0" applyNumberFormat="0" applyFill="0" applyBorder="0" applyAlignment="0" applyProtection="0"/>
    <xf numFmtId="0" fontId="21" fillId="0" borderId="0" applyNumberFormat="0" applyFont="0" applyFill="0" applyBorder="0" applyAlignment="0" applyProtection="0"/>
    <xf numFmtId="0" fontId="239" fillId="0" borderId="0" applyNumberFormat="0" applyFill="0" applyBorder="0" applyAlignment="0" applyProtection="0"/>
    <xf numFmtId="0" fontId="21" fillId="0" borderId="0" applyNumberFormat="0" applyFont="0" applyFill="0" applyBorder="0" applyAlignment="0" applyProtection="0"/>
    <xf numFmtId="0" fontId="239" fillId="0" borderId="0" applyNumberFormat="0" applyFill="0" applyBorder="0" applyAlignment="0" applyProtection="0"/>
    <xf numFmtId="0" fontId="21" fillId="0" borderId="0" applyNumberFormat="0" applyFont="0" applyFill="0" applyBorder="0" applyAlignment="0" applyProtection="0"/>
    <xf numFmtId="0" fontId="239"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113" fillId="0" borderId="0" applyNumberFormat="0" applyFill="0" applyBorder="0" applyAlignment="0" applyProtection="0"/>
    <xf numFmtId="0" fontId="322" fillId="0" borderId="0" applyNumberFormat="0" applyFill="0" applyBorder="0" applyAlignment="0" applyProtection="0"/>
    <xf numFmtId="0" fontId="213" fillId="0" borderId="0" applyNumberForma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13" fillId="0" borderId="0" applyNumberFormat="0" applyFill="0" applyBorder="0" applyAlignment="0" applyProtection="0"/>
    <xf numFmtId="0" fontId="2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2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2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213" fillId="0" borderId="0" applyNumberFormat="0" applyFill="0" applyBorder="0" applyAlignment="0" applyProtection="0"/>
    <xf numFmtId="0" fontId="113" fillId="0" borderId="0" applyNumberFormat="0" applyFill="0" applyBorder="0" applyAlignment="0" applyProtection="0"/>
    <xf numFmtId="0" fontId="213" fillId="0" borderId="0" applyNumberFormat="0" applyFill="0" applyBorder="0" applyAlignment="0" applyProtection="0"/>
    <xf numFmtId="0" fontId="213" fillId="0" borderId="0" applyNumberForma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21" fillId="0" borderId="0" applyNumberFormat="0" applyFont="0" applyFill="0" applyBorder="0" applyAlignment="0" applyProtection="0"/>
    <xf numFmtId="0" fontId="187" fillId="0" borderId="0"/>
    <xf numFmtId="41" fontId="187" fillId="0" borderId="0" applyFont="0" applyFill="0" applyBorder="0" applyAlignment="0" applyProtection="0"/>
    <xf numFmtId="0" fontId="323" fillId="0" borderId="0"/>
    <xf numFmtId="0" fontId="324" fillId="113" borderId="0" applyNumberFormat="0" applyBorder="0" applyAlignment="0" applyProtection="0"/>
    <xf numFmtId="0" fontId="325" fillId="34" borderId="108" applyNumberFormat="0" applyAlignment="0" applyProtection="0"/>
    <xf numFmtId="0" fontId="326" fillId="35" borderId="108" applyNumberFormat="0" applyAlignment="0" applyProtection="0"/>
    <xf numFmtId="9" fontId="187" fillId="0" borderId="0" applyFont="0" applyFill="0" applyBorder="0" applyAlignment="0" applyProtection="0"/>
    <xf numFmtId="43" fontId="18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16">
    <xf numFmtId="0" fontId="0" fillId="0" borderId="0" xfId="0"/>
    <xf numFmtId="0" fontId="2" fillId="2" borderId="0" xfId="0" applyFont="1" applyFill="1"/>
    <xf numFmtId="0" fontId="11" fillId="13" borderId="20" xfId="0" applyFont="1" applyFill="1" applyBorder="1" applyAlignment="1">
      <alignment horizontal="left" vertical="center"/>
    </xf>
    <xf numFmtId="0" fontId="12" fillId="13" borderId="20" xfId="0" applyFont="1" applyFill="1" applyBorder="1" applyAlignment="1">
      <alignment horizontal="right" vertical="center"/>
    </xf>
    <xf numFmtId="0" fontId="13" fillId="13" borderId="24" xfId="0" applyFont="1" applyFill="1" applyBorder="1" applyAlignment="1">
      <alignment horizontal="left" vertical="center"/>
    </xf>
    <xf numFmtId="0" fontId="14" fillId="13" borderId="24" xfId="0" applyFont="1" applyFill="1" applyBorder="1" applyAlignment="1">
      <alignment horizontal="right" vertical="center"/>
    </xf>
    <xf numFmtId="0" fontId="0" fillId="0" borderId="0" xfId="0" applyAlignment="1">
      <alignment horizontal="left" indent="2"/>
    </xf>
    <xf numFmtId="167" fontId="0" fillId="15" borderId="0" xfId="1" applyNumberFormat="1" applyFont="1" applyFill="1" applyAlignment="1">
      <alignment horizontal="left"/>
    </xf>
    <xf numFmtId="0" fontId="5" fillId="13" borderId="20" xfId="0" applyFont="1" applyFill="1" applyBorder="1" applyAlignment="1">
      <alignment horizontal="left" vertical="center"/>
    </xf>
    <xf numFmtId="0" fontId="5" fillId="13" borderId="20" xfId="0" applyFont="1" applyFill="1" applyBorder="1" applyAlignment="1">
      <alignment horizontal="right" vertical="center"/>
    </xf>
    <xf numFmtId="0" fontId="5" fillId="13" borderId="24" xfId="0" applyFont="1" applyFill="1" applyBorder="1" applyAlignment="1">
      <alignment horizontal="left" vertical="center"/>
    </xf>
    <xf numFmtId="0" fontId="5" fillId="13" borderId="24" xfId="0" applyFont="1" applyFill="1" applyBorder="1" applyAlignment="1">
      <alignment horizontal="right" vertical="center"/>
    </xf>
    <xf numFmtId="0" fontId="2" fillId="0" borderId="0" xfId="0" applyFont="1" applyAlignment="1">
      <alignment horizontal="left"/>
    </xf>
    <xf numFmtId="0" fontId="4" fillId="14" borderId="0" xfId="0" applyFont="1" applyFill="1" applyAlignment="1">
      <alignment horizontal="left"/>
    </xf>
    <xf numFmtId="167" fontId="4" fillId="14" borderId="0" xfId="1" applyNumberFormat="1" applyFont="1" applyFill="1" applyAlignment="1">
      <alignment horizontal="left"/>
    </xf>
    <xf numFmtId="0" fontId="2" fillId="0" borderId="0" xfId="0" applyFont="1" applyAlignment="1">
      <alignment horizontal="left" indent="2"/>
    </xf>
    <xf numFmtId="167" fontId="2" fillId="0" borderId="0" xfId="1" applyNumberFormat="1" applyFont="1" applyAlignment="1">
      <alignment horizontal="left" indent="2"/>
    </xf>
    <xf numFmtId="167" fontId="2" fillId="15" borderId="0" xfId="1" applyNumberFormat="1" applyFont="1" applyFill="1" applyAlignment="1">
      <alignment horizontal="left"/>
    </xf>
    <xf numFmtId="167" fontId="2" fillId="0" borderId="0" xfId="1" applyNumberFormat="1" applyFont="1" applyAlignment="1">
      <alignment horizontal="left"/>
    </xf>
    <xf numFmtId="0" fontId="4" fillId="0" borderId="20" xfId="0" applyFont="1" applyBorder="1" applyAlignment="1">
      <alignment horizontal="left"/>
    </xf>
    <xf numFmtId="167" fontId="4" fillId="0" borderId="20" xfId="1" applyNumberFormat="1" applyFont="1" applyBorder="1" applyAlignment="1">
      <alignment horizontal="left"/>
    </xf>
    <xf numFmtId="9" fontId="2" fillId="0" borderId="0" xfId="2" applyFont="1" applyAlignment="1">
      <alignment horizontal="left"/>
    </xf>
    <xf numFmtId="166" fontId="2" fillId="0" borderId="0" xfId="1" applyFont="1" applyAlignment="1">
      <alignment horizontal="left"/>
    </xf>
    <xf numFmtId="0" fontId="2" fillId="14" borderId="0" xfId="0" applyFont="1" applyFill="1" applyAlignment="1">
      <alignment horizontal="left"/>
    </xf>
    <xf numFmtId="167" fontId="2" fillId="14" borderId="0" xfId="1" applyNumberFormat="1" applyFont="1" applyFill="1" applyAlignment="1">
      <alignment horizontal="left"/>
    </xf>
    <xf numFmtId="167" fontId="2" fillId="14" borderId="0" xfId="1" applyNumberFormat="1" applyFont="1" applyFill="1" applyAlignment="1">
      <alignment horizontal="left" indent="2"/>
    </xf>
    <xf numFmtId="167" fontId="4" fillId="11" borderId="20" xfId="1" applyNumberFormat="1" applyFont="1" applyFill="1" applyBorder="1" applyAlignment="1">
      <alignment horizontal="left"/>
    </xf>
    <xf numFmtId="0" fontId="4" fillId="0" borderId="0" xfId="0" applyFont="1" applyAlignment="1">
      <alignment horizontal="left"/>
    </xf>
    <xf numFmtId="167" fontId="4" fillId="0" borderId="0" xfId="1" applyNumberFormat="1" applyFont="1" applyAlignment="1">
      <alignment horizontal="left"/>
    </xf>
    <xf numFmtId="0" fontId="4" fillId="0" borderId="27" xfId="0" applyFont="1" applyBorder="1" applyAlignment="1">
      <alignment horizontal="left" vertical="center"/>
    </xf>
    <xf numFmtId="167" fontId="4" fillId="0" borderId="27" xfId="1" applyNumberFormat="1" applyFont="1" applyBorder="1" applyAlignment="1">
      <alignment horizontal="left" vertical="center"/>
    </xf>
    <xf numFmtId="0" fontId="4" fillId="0" borderId="0" xfId="0" applyFont="1" applyAlignment="1">
      <alignment horizontal="left" vertical="center"/>
    </xf>
    <xf numFmtId="167" fontId="2" fillId="0" borderId="0" xfId="1" applyNumberFormat="1" applyFont="1" applyAlignment="1">
      <alignment horizontal="left" vertical="center"/>
    </xf>
    <xf numFmtId="0" fontId="15" fillId="14" borderId="35" xfId="0" applyFont="1" applyFill="1" applyBorder="1" applyAlignment="1">
      <alignment horizontal="left" vertical="center"/>
    </xf>
    <xf numFmtId="167" fontId="15" fillId="14" borderId="35" xfId="1" applyNumberFormat="1" applyFont="1" applyFill="1" applyBorder="1" applyAlignment="1">
      <alignment horizontal="left" vertical="center"/>
    </xf>
    <xf numFmtId="0" fontId="7" fillId="0" borderId="36" xfId="0" applyFont="1" applyBorder="1" applyAlignment="1">
      <alignment horizontal="left" vertical="center"/>
    </xf>
    <xf numFmtId="167" fontId="7" fillId="0" borderId="36" xfId="1" applyNumberFormat="1" applyFont="1" applyBorder="1" applyAlignment="1">
      <alignment horizontal="left" vertical="center"/>
    </xf>
    <xf numFmtId="0" fontId="16" fillId="2" borderId="0" xfId="0" applyFont="1" applyFill="1"/>
    <xf numFmtId="0" fontId="17" fillId="0" borderId="0" xfId="0" applyFont="1"/>
    <xf numFmtId="167" fontId="0" fillId="0" borderId="0" xfId="1" applyNumberFormat="1" applyFont="1"/>
    <xf numFmtId="167" fontId="18" fillId="0" borderId="0" xfId="1" applyNumberFormat="1" applyFont="1"/>
    <xf numFmtId="0" fontId="18" fillId="0" borderId="0" xfId="0" applyFont="1" applyAlignment="1">
      <alignment horizontal="left" indent="2"/>
    </xf>
    <xf numFmtId="0" fontId="10" fillId="0" borderId="20" xfId="0" applyFont="1" applyBorder="1"/>
    <xf numFmtId="167" fontId="10" fillId="0" borderId="20" xfId="1" applyNumberFormat="1" applyFont="1" applyBorder="1"/>
    <xf numFmtId="0" fontId="19" fillId="0" borderId="35" xfId="0" applyFont="1" applyBorder="1" applyAlignment="1">
      <alignment vertical="center"/>
    </xf>
    <xf numFmtId="167" fontId="19" fillId="0" borderId="35" xfId="1" applyNumberFormat="1" applyFont="1" applyBorder="1" applyAlignment="1">
      <alignment vertical="center"/>
    </xf>
    <xf numFmtId="167" fontId="4" fillId="11" borderId="0" xfId="1" applyNumberFormat="1" applyFont="1" applyFill="1" applyAlignment="1">
      <alignment horizontal="left"/>
    </xf>
    <xf numFmtId="167" fontId="2" fillId="11" borderId="0" xfId="1" applyNumberFormat="1" applyFont="1" applyFill="1" applyAlignment="1">
      <alignment horizontal="left" indent="2"/>
    </xf>
    <xf numFmtId="167" fontId="2" fillId="11" borderId="0" xfId="1" applyNumberFormat="1" applyFont="1" applyFill="1" applyAlignment="1">
      <alignment horizontal="left"/>
    </xf>
    <xf numFmtId="9" fontId="2" fillId="11" borderId="0" xfId="2" applyFont="1" applyFill="1" applyAlignment="1">
      <alignment horizontal="left"/>
    </xf>
    <xf numFmtId="166" fontId="2" fillId="11" borderId="0" xfId="1" applyFont="1" applyFill="1" applyAlignment="1">
      <alignment horizontal="left"/>
    </xf>
    <xf numFmtId="167" fontId="4" fillId="11" borderId="27" xfId="1" applyNumberFormat="1" applyFont="1" applyFill="1" applyBorder="1" applyAlignment="1">
      <alignment horizontal="left" vertical="center"/>
    </xf>
    <xf numFmtId="167" fontId="2" fillId="11" borderId="0" xfId="1" applyNumberFormat="1" applyFont="1" applyFill="1" applyAlignment="1">
      <alignment horizontal="left" vertical="center"/>
    </xf>
    <xf numFmtId="167" fontId="15" fillId="11" borderId="35" xfId="1" applyNumberFormat="1" applyFont="1" applyFill="1" applyBorder="1" applyAlignment="1">
      <alignment horizontal="left" vertical="center"/>
    </xf>
    <xf numFmtId="167" fontId="7" fillId="11" borderId="36" xfId="1" applyNumberFormat="1" applyFont="1" applyFill="1" applyBorder="1" applyAlignment="1">
      <alignment horizontal="left"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29" xfId="0" applyFont="1" applyFill="1" applyBorder="1" applyAlignment="1">
      <alignment horizontal="right" vertical="center"/>
    </xf>
    <xf numFmtId="9" fontId="25" fillId="2" borderId="0" xfId="2" applyFont="1" applyFill="1" applyAlignment="1">
      <alignment vertical="center"/>
    </xf>
    <xf numFmtId="0" fontId="25" fillId="0" borderId="0" xfId="0" applyFont="1" applyAlignment="1">
      <alignment vertical="center"/>
    </xf>
    <xf numFmtId="0" fontId="30" fillId="0" borderId="0" xfId="0" applyFont="1" applyAlignment="1">
      <alignment vertical="center" wrapText="1"/>
    </xf>
    <xf numFmtId="0" fontId="30" fillId="0" borderId="0" xfId="0" applyFont="1" applyAlignment="1">
      <alignment vertical="center"/>
    </xf>
    <xf numFmtId="0" fontId="29" fillId="2" borderId="0" xfId="0" applyFont="1" applyFill="1" applyAlignment="1">
      <alignment vertical="center"/>
    </xf>
    <xf numFmtId="0" fontId="26" fillId="0" borderId="0" xfId="0" applyFont="1" applyAlignment="1">
      <alignment horizontal="right" vertical="center"/>
    </xf>
    <xf numFmtId="0" fontId="26" fillId="0" borderId="0" xfId="0" applyFont="1" applyAlignment="1">
      <alignment horizontal="right" vertical="center" wrapText="1"/>
    </xf>
    <xf numFmtId="0" fontId="31" fillId="2" borderId="0" xfId="0" applyFont="1" applyFill="1" applyAlignment="1">
      <alignment horizontal="right" vertical="center"/>
    </xf>
    <xf numFmtId="167" fontId="28" fillId="0" borderId="0" xfId="1" applyNumberFormat="1" applyFont="1" applyFill="1" applyBorder="1" applyAlignment="1">
      <alignment vertical="center"/>
    </xf>
    <xf numFmtId="0" fontId="25" fillId="2" borderId="0" xfId="0" applyFont="1" applyFill="1" applyAlignment="1">
      <alignment horizontal="right" vertical="center"/>
    </xf>
    <xf numFmtId="168" fontId="25" fillId="2" borderId="0" xfId="1" applyNumberFormat="1" applyFont="1" applyFill="1" applyAlignment="1">
      <alignment vertical="center"/>
    </xf>
    <xf numFmtId="0" fontId="32" fillId="0" borderId="0" xfId="0" applyFont="1" applyAlignment="1">
      <alignment horizontal="right" vertical="center"/>
    </xf>
    <xf numFmtId="168" fontId="32" fillId="0" borderId="0" xfId="1" applyNumberFormat="1" applyFont="1" applyFill="1" applyBorder="1" applyAlignment="1">
      <alignment horizontal="right" vertical="center"/>
    </xf>
    <xf numFmtId="0" fontId="25" fillId="2" borderId="0" xfId="0" applyFont="1" applyFill="1"/>
    <xf numFmtId="9" fontId="25" fillId="2" borderId="0" xfId="2" applyFont="1" applyFill="1"/>
    <xf numFmtId="0" fontId="37" fillId="2" borderId="0" xfId="0" applyFont="1" applyFill="1"/>
    <xf numFmtId="0" fontId="29" fillId="2" borderId="0" xfId="0" applyFont="1" applyFill="1"/>
    <xf numFmtId="9" fontId="29" fillId="2" borderId="0" xfId="2" applyFont="1" applyFill="1"/>
    <xf numFmtId="0" fontId="31" fillId="2" borderId="0" xfId="0" applyFont="1" applyFill="1" applyAlignment="1">
      <alignment vertical="center"/>
    </xf>
    <xf numFmtId="168" fontId="25" fillId="10" borderId="0" xfId="0" applyNumberFormat="1" applyFont="1" applyFill="1" applyAlignment="1">
      <alignment vertical="center"/>
    </xf>
    <xf numFmtId="169" fontId="25" fillId="10" borderId="0" xfId="0" applyNumberFormat="1" applyFont="1" applyFill="1" applyAlignment="1">
      <alignment vertical="center"/>
    </xf>
    <xf numFmtId="3" fontId="25" fillId="2" borderId="0" xfId="0" applyNumberFormat="1" applyFont="1" applyFill="1" applyAlignment="1">
      <alignment vertical="center"/>
    </xf>
    <xf numFmtId="0" fontId="38" fillId="2" borderId="0" xfId="0" applyFont="1" applyFill="1" applyAlignment="1">
      <alignment vertical="center"/>
    </xf>
    <xf numFmtId="3" fontId="25" fillId="0" borderId="0" xfId="0" applyNumberFormat="1" applyFont="1" applyAlignment="1">
      <alignment vertical="center"/>
    </xf>
    <xf numFmtId="0" fontId="31" fillId="0" borderId="0" xfId="0" applyFont="1" applyAlignment="1">
      <alignment horizontal="center" vertical="center"/>
    </xf>
    <xf numFmtId="0" fontId="27" fillId="2" borderId="0" xfId="0" applyFont="1" applyFill="1" applyAlignment="1">
      <alignment vertical="center"/>
    </xf>
    <xf numFmtId="0" fontId="31" fillId="2" borderId="12" xfId="0" applyFont="1" applyFill="1" applyBorder="1" applyAlignment="1">
      <alignment horizontal="right" vertical="center"/>
    </xf>
    <xf numFmtId="0" fontId="31" fillId="0" borderId="0" xfId="0" applyFont="1" applyAlignment="1">
      <alignment horizontal="right" vertical="center"/>
    </xf>
    <xf numFmtId="168" fontId="40" fillId="17" borderId="44" xfId="1" applyNumberFormat="1" applyFont="1" applyFill="1" applyBorder="1" applyAlignment="1">
      <alignment horizontal="right" vertical="center" wrapText="1"/>
    </xf>
    <xf numFmtId="168" fontId="25" fillId="10" borderId="0" xfId="1" applyNumberFormat="1" applyFont="1" applyFill="1" applyAlignment="1">
      <alignment vertical="center"/>
    </xf>
    <xf numFmtId="0" fontId="42" fillId="6" borderId="4" xfId="0" applyFont="1" applyFill="1" applyBorder="1" applyAlignment="1">
      <alignment vertical="center"/>
    </xf>
    <xf numFmtId="0" fontId="33" fillId="6" borderId="5" xfId="0" applyFont="1" applyFill="1" applyBorder="1" applyAlignment="1">
      <alignment horizontal="right" vertical="center"/>
    </xf>
    <xf numFmtId="0" fontId="33" fillId="6" borderId="6" xfId="0" applyFont="1" applyFill="1" applyBorder="1" applyAlignment="1">
      <alignment horizontal="right" vertical="center"/>
    </xf>
    <xf numFmtId="0" fontId="28" fillId="0" borderId="11" xfId="0" applyFont="1" applyBorder="1" applyAlignment="1">
      <alignment horizontal="right" vertical="center" wrapText="1"/>
    </xf>
    <xf numFmtId="168" fontId="28" fillId="0" borderId="10" xfId="1" applyNumberFormat="1" applyFont="1" applyBorder="1" applyAlignment="1">
      <alignment horizontal="center" vertical="center" wrapText="1"/>
    </xf>
    <xf numFmtId="9" fontId="28" fillId="0" borderId="13" xfId="2" applyFont="1" applyBorder="1" applyAlignment="1">
      <alignment horizontal="right" vertical="center" wrapText="1"/>
    </xf>
    <xf numFmtId="0" fontId="28" fillId="0" borderId="11" xfId="0" applyFont="1" applyBorder="1" applyAlignment="1">
      <alignment horizontal="right" vertical="center"/>
    </xf>
    <xf numFmtId="168" fontId="28" fillId="2" borderId="10" xfId="1" applyNumberFormat="1" applyFont="1" applyFill="1" applyBorder="1" applyAlignment="1">
      <alignment horizontal="center" vertical="center" wrapText="1"/>
    </xf>
    <xf numFmtId="168" fontId="28" fillId="0" borderId="0" xfId="1" applyNumberFormat="1" applyFont="1" applyFill="1" applyBorder="1" applyAlignment="1">
      <alignment horizontal="center" vertical="center"/>
    </xf>
    <xf numFmtId="168" fontId="40" fillId="17" borderId="3" xfId="1" applyNumberFormat="1" applyFont="1" applyFill="1" applyBorder="1" applyAlignment="1">
      <alignment horizontal="right" vertical="center" wrapText="1"/>
    </xf>
    <xf numFmtId="9" fontId="25" fillId="3" borderId="0" xfId="2" applyFont="1" applyFill="1" applyAlignment="1">
      <alignment vertical="center"/>
    </xf>
    <xf numFmtId="0" fontId="41" fillId="2" borderId="31" xfId="0" applyFont="1" applyFill="1" applyBorder="1" applyAlignment="1">
      <alignment horizontal="right" vertical="center"/>
    </xf>
    <xf numFmtId="0" fontId="43" fillId="9" borderId="4" xfId="0" applyFont="1" applyFill="1" applyBorder="1" applyAlignment="1">
      <alignment horizontal="center" vertical="center"/>
    </xf>
    <xf numFmtId="166" fontId="43" fillId="9" borderId="5" xfId="1" applyFont="1" applyFill="1" applyBorder="1" applyAlignment="1">
      <alignment horizontal="center" vertical="center"/>
    </xf>
    <xf numFmtId="166" fontId="43" fillId="9" borderId="6" xfId="1" applyFont="1" applyFill="1" applyBorder="1" applyAlignment="1">
      <alignment vertical="center"/>
    </xf>
    <xf numFmtId="168" fontId="28" fillId="0" borderId="10" xfId="1" applyNumberFormat="1" applyFont="1" applyBorder="1" applyAlignment="1">
      <alignment horizontal="center" vertical="center"/>
    </xf>
    <xf numFmtId="168" fontId="28" fillId="2" borderId="10" xfId="1" applyNumberFormat="1" applyFont="1" applyFill="1" applyBorder="1" applyAlignment="1">
      <alignment horizontal="center" vertical="center"/>
    </xf>
    <xf numFmtId="168" fontId="40" fillId="17" borderId="0" xfId="1" applyNumberFormat="1" applyFont="1" applyFill="1" applyBorder="1" applyAlignment="1">
      <alignment horizontal="right" vertical="center" wrapText="1"/>
    </xf>
    <xf numFmtId="9" fontId="31" fillId="2" borderId="0" xfId="2" applyFont="1" applyFill="1" applyAlignment="1">
      <alignment vertical="center"/>
    </xf>
    <xf numFmtId="9" fontId="25" fillId="2" borderId="0" xfId="0" applyNumberFormat="1" applyFont="1" applyFill="1" applyAlignment="1">
      <alignment vertical="center"/>
    </xf>
    <xf numFmtId="0" fontId="47" fillId="7" borderId="4" xfId="0" applyFont="1" applyFill="1" applyBorder="1" applyAlignment="1">
      <alignment horizontal="center" vertical="center"/>
    </xf>
    <xf numFmtId="166" fontId="47" fillId="7" borderId="5" xfId="1" applyFont="1" applyFill="1" applyBorder="1" applyAlignment="1">
      <alignment horizontal="center" vertical="center"/>
    </xf>
    <xf numFmtId="166" fontId="47" fillId="7" borderId="6" xfId="1" applyFont="1" applyFill="1" applyBorder="1" applyAlignment="1">
      <alignment vertical="center"/>
    </xf>
    <xf numFmtId="168" fontId="40" fillId="17" borderId="2" xfId="1" applyNumberFormat="1" applyFont="1" applyFill="1" applyBorder="1" applyAlignment="1">
      <alignment horizontal="right" vertical="center" wrapText="1"/>
    </xf>
    <xf numFmtId="166" fontId="25" fillId="0" borderId="5" xfId="1" applyFont="1" applyBorder="1" applyAlignment="1">
      <alignment vertical="center"/>
    </xf>
    <xf numFmtId="166" fontId="25" fillId="0" borderId="6" xfId="1" applyFont="1" applyBorder="1" applyAlignment="1">
      <alignment vertical="center"/>
    </xf>
    <xf numFmtId="168" fontId="25" fillId="2" borderId="0" xfId="0" applyNumberFormat="1" applyFont="1" applyFill="1" applyAlignment="1">
      <alignment vertical="center"/>
    </xf>
    <xf numFmtId="166" fontId="47" fillId="2" borderId="5" xfId="1" applyFont="1" applyFill="1" applyBorder="1" applyAlignment="1">
      <alignment horizontal="center" vertical="center"/>
    </xf>
    <xf numFmtId="166" fontId="47" fillId="2" borderId="6" xfId="1" applyFont="1" applyFill="1" applyBorder="1" applyAlignment="1">
      <alignment vertical="center"/>
    </xf>
    <xf numFmtId="0" fontId="48" fillId="0" borderId="0" xfId="0" applyFont="1" applyAlignment="1">
      <alignment vertical="center"/>
    </xf>
    <xf numFmtId="0" fontId="28" fillId="0" borderId="14" xfId="0" applyFont="1" applyBorder="1" applyAlignment="1">
      <alignment horizontal="right" vertical="center" wrapText="1"/>
    </xf>
    <xf numFmtId="168" fontId="28" fillId="0" borderId="7" xfId="1" applyNumberFormat="1" applyFont="1" applyBorder="1" applyAlignment="1">
      <alignment horizontal="center" vertical="center" wrapText="1"/>
    </xf>
    <xf numFmtId="9" fontId="28" fillId="0" borderId="15" xfId="2" applyFont="1" applyBorder="1" applyAlignment="1">
      <alignment horizontal="right" vertical="center" wrapText="1"/>
    </xf>
    <xf numFmtId="0" fontId="28" fillId="0" borderId="14" xfId="0" applyFont="1" applyBorder="1" applyAlignment="1">
      <alignment horizontal="right" vertical="center"/>
    </xf>
    <xf numFmtId="168" fontId="28" fillId="0" borderId="7" xfId="1" applyNumberFormat="1" applyFont="1" applyBorder="1" applyAlignment="1">
      <alignment horizontal="center" vertical="center"/>
    </xf>
    <xf numFmtId="168" fontId="28" fillId="2" borderId="7" xfId="1" applyNumberFormat="1" applyFont="1" applyFill="1" applyBorder="1" applyAlignment="1">
      <alignment horizontal="center" vertical="center"/>
    </xf>
    <xf numFmtId="0" fontId="26" fillId="0" borderId="17" xfId="0" applyFont="1" applyBorder="1" applyAlignment="1">
      <alignment horizontal="right" vertical="center"/>
    </xf>
    <xf numFmtId="168" fontId="31" fillId="2" borderId="17" xfId="1" applyNumberFormat="1" applyFont="1" applyFill="1" applyBorder="1" applyAlignment="1">
      <alignment vertical="center"/>
    </xf>
    <xf numFmtId="9" fontId="31" fillId="2" borderId="17" xfId="2" applyFont="1" applyFill="1" applyBorder="1" applyAlignment="1">
      <alignment horizontal="right" vertical="center"/>
    </xf>
    <xf numFmtId="168" fontId="31" fillId="0" borderId="0" xfId="1" applyNumberFormat="1" applyFont="1" applyFill="1" applyBorder="1" applyAlignment="1">
      <alignment vertical="center"/>
    </xf>
    <xf numFmtId="9" fontId="45" fillId="2" borderId="0" xfId="2" applyFont="1" applyFill="1" applyAlignment="1">
      <alignment horizontal="center" vertical="center"/>
    </xf>
    <xf numFmtId="0" fontId="44" fillId="2" borderId="0" xfId="0" applyFont="1" applyFill="1" applyAlignment="1">
      <alignment horizontal="right" vertical="center"/>
    </xf>
    <xf numFmtId="166" fontId="25" fillId="2" borderId="0" xfId="0" applyNumberFormat="1" applyFont="1" applyFill="1" applyAlignment="1">
      <alignment vertical="center"/>
    </xf>
    <xf numFmtId="3" fontId="49" fillId="2" borderId="0" xfId="1" applyNumberFormat="1" applyFont="1" applyFill="1" applyAlignment="1">
      <alignment horizontal="center" vertical="center"/>
    </xf>
    <xf numFmtId="168" fontId="25" fillId="0" borderId="0" xfId="0" applyNumberFormat="1" applyFont="1" applyAlignment="1">
      <alignment vertical="center"/>
    </xf>
    <xf numFmtId="0" fontId="49" fillId="2" borderId="0" xfId="0" applyFont="1" applyFill="1" applyAlignment="1">
      <alignment vertical="center"/>
    </xf>
    <xf numFmtId="0" fontId="31" fillId="0" borderId="0" xfId="0" applyFont="1" applyAlignment="1">
      <alignment vertical="center"/>
    </xf>
    <xf numFmtId="0" fontId="42" fillId="2" borderId="0" xfId="0" applyFont="1" applyFill="1" applyAlignment="1">
      <alignment vertical="center"/>
    </xf>
    <xf numFmtId="0" fontId="25" fillId="2" borderId="0" xfId="0" applyFont="1" applyFill="1" applyAlignment="1">
      <alignment horizontal="center" vertical="center"/>
    </xf>
    <xf numFmtId="169" fontId="47" fillId="8" borderId="0" xfId="2" applyNumberFormat="1" applyFont="1" applyFill="1" applyAlignment="1">
      <alignment vertical="center"/>
    </xf>
    <xf numFmtId="168" fontId="47" fillId="10" borderId="0" xfId="1" applyNumberFormat="1" applyFont="1" applyFill="1" applyBorder="1" applyAlignment="1">
      <alignment horizontal="left" vertical="center"/>
    </xf>
    <xf numFmtId="168" fontId="47" fillId="10" borderId="0" xfId="1" applyNumberFormat="1" applyFont="1" applyFill="1" applyAlignment="1">
      <alignment horizontal="left" vertical="center"/>
    </xf>
    <xf numFmtId="9" fontId="29" fillId="2" borderId="0" xfId="2" applyFont="1" applyFill="1" applyAlignment="1">
      <alignment vertical="center"/>
    </xf>
    <xf numFmtId="168" fontId="28" fillId="10" borderId="0" xfId="1" applyNumberFormat="1" applyFont="1" applyFill="1" applyAlignment="1">
      <alignment horizontal="left" vertical="center"/>
    </xf>
    <xf numFmtId="168" fontId="28" fillId="10" borderId="0" xfId="1" applyNumberFormat="1" applyFont="1" applyFill="1" applyBorder="1" applyAlignment="1">
      <alignment horizontal="left" vertical="center"/>
    </xf>
    <xf numFmtId="10" fontId="47" fillId="7" borderId="0" xfId="2" applyNumberFormat="1" applyFont="1" applyFill="1" applyAlignment="1">
      <alignment vertical="center"/>
    </xf>
    <xf numFmtId="170" fontId="32" fillId="10" borderId="32" xfId="0" applyNumberFormat="1" applyFont="1" applyFill="1" applyBorder="1" applyAlignment="1">
      <alignment horizontal="right" vertical="center"/>
    </xf>
    <xf numFmtId="4" fontId="27" fillId="2" borderId="0" xfId="0" applyNumberFormat="1" applyFont="1" applyFill="1" applyAlignment="1">
      <alignment horizontal="center" vertical="center"/>
    </xf>
    <xf numFmtId="9" fontId="54" fillId="2" borderId="0" xfId="0" applyNumberFormat="1" applyFont="1" applyFill="1" applyAlignment="1">
      <alignment horizontal="center" vertical="center"/>
    </xf>
    <xf numFmtId="9" fontId="25" fillId="2" borderId="0" xfId="0" applyNumberFormat="1" applyFont="1" applyFill="1" applyAlignment="1">
      <alignment horizontal="center" vertical="center"/>
    </xf>
    <xf numFmtId="0" fontId="25" fillId="0" borderId="0" xfId="0" applyFont="1"/>
    <xf numFmtId="40" fontId="28" fillId="0" borderId="0" xfId="1" applyNumberFormat="1" applyFont="1" applyFill="1" applyBorder="1"/>
    <xf numFmtId="37" fontId="26" fillId="0" borderId="0" xfId="15" quotePrefix="1" applyNumberFormat="1" applyFont="1" applyAlignment="1">
      <alignment horizontal="center"/>
    </xf>
    <xf numFmtId="0" fontId="50" fillId="0" borderId="0" xfId="19" applyFont="1"/>
    <xf numFmtId="167" fontId="50" fillId="0" borderId="0" xfId="9" applyNumberFormat="1" applyFont="1" applyFill="1" applyBorder="1"/>
    <xf numFmtId="173" fontId="26" fillId="0" borderId="0" xfId="16" applyFont="1"/>
    <xf numFmtId="1" fontId="26" fillId="0" borderId="0" xfId="15" quotePrefix="1" applyNumberFormat="1" applyFont="1" applyAlignment="1">
      <alignment horizontal="center"/>
    </xf>
    <xf numFmtId="167" fontId="47" fillId="0" borderId="0" xfId="9" applyNumberFormat="1" applyFont="1" applyFill="1" applyBorder="1" applyAlignment="1"/>
    <xf numFmtId="37" fontId="26" fillId="0" borderId="0" xfId="15" applyNumberFormat="1" applyFont="1" applyAlignment="1">
      <alignment horizontal="center"/>
    </xf>
    <xf numFmtId="14" fontId="50" fillId="0" borderId="0" xfId="9" applyNumberFormat="1" applyFont="1" applyFill="1" applyBorder="1" applyAlignment="1">
      <alignment horizontal="center"/>
    </xf>
    <xf numFmtId="15" fontId="47" fillId="0" borderId="0" xfId="19" applyNumberFormat="1" applyFont="1"/>
    <xf numFmtId="167" fontId="50" fillId="0" borderId="41" xfId="9" applyNumberFormat="1" applyFont="1" applyFill="1" applyBorder="1" applyAlignment="1">
      <alignment horizontal="center"/>
    </xf>
    <xf numFmtId="0" fontId="50" fillId="0" borderId="0" xfId="0" applyFont="1" applyAlignment="1">
      <alignment horizontal="left"/>
    </xf>
    <xf numFmtId="37" fontId="26" fillId="0" borderId="0" xfId="15" applyNumberFormat="1" applyFont="1"/>
    <xf numFmtId="38" fontId="26" fillId="0" borderId="43" xfId="1" applyNumberFormat="1" applyFont="1" applyFill="1" applyBorder="1" applyAlignment="1"/>
    <xf numFmtId="167" fontId="26" fillId="0" borderId="43" xfId="1" applyNumberFormat="1" applyFont="1" applyFill="1" applyBorder="1" applyAlignment="1"/>
    <xf numFmtId="167" fontId="47" fillId="0" borderId="0" xfId="0" applyNumberFormat="1" applyFont="1"/>
    <xf numFmtId="167" fontId="47" fillId="0" borderId="0" xfId="9" applyNumberFormat="1" applyFont="1" applyFill="1" applyBorder="1"/>
    <xf numFmtId="0" fontId="50" fillId="0" borderId="0" xfId="0" applyFont="1"/>
    <xf numFmtId="0" fontId="47" fillId="0" borderId="0" xfId="0" applyFont="1" applyAlignment="1">
      <alignment horizontal="left" indent="2"/>
    </xf>
    <xf numFmtId="37" fontId="28" fillId="0" borderId="0" xfId="15" applyNumberFormat="1" applyFont="1"/>
    <xf numFmtId="38" fontId="28" fillId="0" borderId="0" xfId="1" applyNumberFormat="1" applyFont="1" applyFill="1" applyBorder="1" applyAlignment="1"/>
    <xf numFmtId="0" fontId="47" fillId="22" borderId="0" xfId="19" applyFont="1" applyFill="1"/>
    <xf numFmtId="167" fontId="47" fillId="22" borderId="0" xfId="9" applyNumberFormat="1" applyFont="1" applyFill="1" applyBorder="1"/>
    <xf numFmtId="0" fontId="47" fillId="0" borderId="0" xfId="0" applyFont="1" applyAlignment="1">
      <alignment horizontal="left"/>
    </xf>
    <xf numFmtId="38" fontId="28" fillId="0" borderId="41" xfId="17" applyNumberFormat="1" applyFont="1" applyFill="1" applyBorder="1" applyAlignment="1"/>
    <xf numFmtId="0" fontId="47" fillId="0" borderId="0" xfId="19" applyFont="1"/>
    <xf numFmtId="0" fontId="31" fillId="6" borderId="9" xfId="0" applyFont="1" applyFill="1" applyBorder="1" applyAlignment="1">
      <alignment horizontal="right" vertical="center"/>
    </xf>
    <xf numFmtId="0" fontId="31" fillId="6" borderId="9" xfId="0" applyFont="1" applyFill="1" applyBorder="1" applyAlignment="1">
      <alignment vertical="center"/>
    </xf>
    <xf numFmtId="38" fontId="26" fillId="0" borderId="0" xfId="1" applyNumberFormat="1" applyFont="1" applyFill="1" applyBorder="1" applyAlignment="1"/>
    <xf numFmtId="0" fontId="31" fillId="2" borderId="0" xfId="0" applyFont="1" applyFill="1" applyAlignment="1">
      <alignment horizontal="right"/>
    </xf>
    <xf numFmtId="168" fontId="25" fillId="2" borderId="0" xfId="0" applyNumberFormat="1" applyFont="1" applyFill="1"/>
    <xf numFmtId="173" fontId="28" fillId="0" borderId="0" xfId="16" applyFont="1"/>
    <xf numFmtId="170" fontId="25" fillId="2" borderId="0" xfId="0" applyNumberFormat="1" applyFont="1" applyFill="1"/>
    <xf numFmtId="38" fontId="28" fillId="0" borderId="42" xfId="16" applyNumberFormat="1" applyFont="1" applyBorder="1"/>
    <xf numFmtId="0" fontId="31" fillId="2" borderId="9" xfId="0" applyFont="1" applyFill="1" applyBorder="1" applyAlignment="1">
      <alignment horizontal="right" vertical="center"/>
    </xf>
    <xf numFmtId="168" fontId="31" fillId="2" borderId="9" xfId="1" applyNumberFormat="1" applyFont="1" applyFill="1" applyBorder="1" applyAlignment="1">
      <alignment vertical="center"/>
    </xf>
    <xf numFmtId="38" fontId="26" fillId="0" borderId="41" xfId="16" applyNumberFormat="1" applyFont="1" applyBorder="1"/>
    <xf numFmtId="38" fontId="28" fillId="0" borderId="0" xfId="16" applyNumberFormat="1" applyFont="1"/>
    <xf numFmtId="167" fontId="28" fillId="0" borderId="0" xfId="1" applyNumberFormat="1" applyFont="1" applyFill="1" applyBorder="1"/>
    <xf numFmtId="165" fontId="28" fillId="0" borderId="0" xfId="16" applyNumberFormat="1" applyFont="1"/>
    <xf numFmtId="0" fontId="28" fillId="0" borderId="0" xfId="11" applyFont="1"/>
    <xf numFmtId="165" fontId="28" fillId="0" borderId="42" xfId="16" applyNumberFormat="1" applyFont="1" applyBorder="1"/>
    <xf numFmtId="167" fontId="50" fillId="0" borderId="45" xfId="9" applyNumberFormat="1" applyFont="1" applyFill="1" applyBorder="1"/>
    <xf numFmtId="165" fontId="26" fillId="0" borderId="41" xfId="16" applyNumberFormat="1" applyFont="1" applyBorder="1"/>
    <xf numFmtId="0" fontId="26" fillId="0" borderId="0" xfId="11" applyFont="1"/>
    <xf numFmtId="165" fontId="28" fillId="0" borderId="41" xfId="16" applyNumberFormat="1" applyFont="1" applyBorder="1"/>
    <xf numFmtId="38" fontId="28" fillId="0" borderId="41" xfId="16" applyNumberFormat="1" applyFont="1" applyBorder="1"/>
    <xf numFmtId="38" fontId="47" fillId="0" borderId="0" xfId="1" applyNumberFormat="1" applyFont="1" applyFill="1" applyBorder="1"/>
    <xf numFmtId="12" fontId="28" fillId="0" borderId="42" xfId="1" applyNumberFormat="1" applyFont="1" applyFill="1" applyBorder="1"/>
    <xf numFmtId="37" fontId="26" fillId="0" borderId="0" xfId="15" applyNumberFormat="1" applyFont="1" applyAlignment="1">
      <alignment wrapText="1"/>
    </xf>
    <xf numFmtId="165" fontId="25" fillId="0" borderId="0" xfId="0" applyNumberFormat="1" applyFont="1"/>
    <xf numFmtId="166" fontId="28" fillId="0" borderId="0" xfId="16" applyNumberFormat="1" applyFont="1"/>
    <xf numFmtId="167" fontId="26" fillId="0" borderId="0" xfId="1" applyNumberFormat="1" applyFont="1" applyFill="1" applyBorder="1"/>
    <xf numFmtId="37" fontId="26" fillId="20" borderId="0" xfId="15" applyNumberFormat="1" applyFont="1" applyFill="1"/>
    <xf numFmtId="165" fontId="26" fillId="20" borderId="43" xfId="16" applyNumberFormat="1" applyFont="1" applyFill="1" applyBorder="1"/>
    <xf numFmtId="40" fontId="28" fillId="0" borderId="43" xfId="1" applyNumberFormat="1" applyFont="1" applyFill="1" applyBorder="1"/>
    <xf numFmtId="167" fontId="50" fillId="0" borderId="46" xfId="9" applyNumberFormat="1" applyFont="1" applyFill="1" applyBorder="1"/>
    <xf numFmtId="9" fontId="28" fillId="0" borderId="43" xfId="2" applyFont="1" applyFill="1" applyBorder="1"/>
    <xf numFmtId="9" fontId="28" fillId="0" borderId="0" xfId="2" applyFont="1" applyFill="1" applyBorder="1"/>
    <xf numFmtId="167" fontId="47" fillId="0" borderId="0" xfId="1" applyNumberFormat="1" applyFont="1" applyFill="1" applyBorder="1"/>
    <xf numFmtId="0" fontId="50" fillId="0" borderId="0" xfId="0" applyFont="1" applyAlignment="1">
      <alignment horizontal="left" vertical="center"/>
    </xf>
    <xf numFmtId="0" fontId="55" fillId="0" borderId="0" xfId="0" applyFont="1" applyAlignment="1">
      <alignment horizontal="left" vertical="center"/>
    </xf>
    <xf numFmtId="38" fontId="26" fillId="0" borderId="0" xfId="16" applyNumberFormat="1" applyFont="1"/>
    <xf numFmtId="173" fontId="26" fillId="11" borderId="0" xfId="16" applyFont="1" applyFill="1"/>
    <xf numFmtId="38" fontId="26" fillId="11" borderId="0" xfId="16" applyNumberFormat="1" applyFont="1" applyFill="1"/>
    <xf numFmtId="173" fontId="27" fillId="0" borderId="0" xfId="16" applyFont="1"/>
    <xf numFmtId="166" fontId="25" fillId="0" borderId="0" xfId="0" applyNumberFormat="1" applyFont="1"/>
    <xf numFmtId="0" fontId="34" fillId="0" borderId="0" xfId="0" applyFont="1" applyAlignment="1">
      <alignment horizontal="left" vertical="center"/>
    </xf>
    <xf numFmtId="9" fontId="28" fillId="21" borderId="0" xfId="2" applyFont="1" applyFill="1" applyBorder="1"/>
    <xf numFmtId="9" fontId="25" fillId="21" borderId="0" xfId="2" applyFont="1" applyFill="1" applyBorder="1"/>
    <xf numFmtId="167" fontId="25" fillId="0" borderId="0" xfId="0" applyNumberFormat="1" applyFont="1"/>
    <xf numFmtId="38" fontId="28" fillId="0" borderId="0" xfId="16" applyNumberFormat="1" applyFont="1" applyAlignment="1">
      <alignment horizontal="center"/>
    </xf>
    <xf numFmtId="0" fontId="56" fillId="2" borderId="0" xfId="0" applyFont="1" applyFill="1" applyAlignment="1">
      <alignment vertical="center"/>
    </xf>
    <xf numFmtId="0" fontId="57" fillId="5" borderId="0" xfId="0" applyFont="1" applyFill="1" applyAlignment="1">
      <alignment horizontal="right" vertical="center" wrapText="1"/>
    </xf>
    <xf numFmtId="0" fontId="25" fillId="2" borderId="31" xfId="0" applyFont="1" applyFill="1" applyBorder="1" applyAlignment="1">
      <alignment horizontal="right" vertical="center"/>
    </xf>
    <xf numFmtId="171" fontId="25" fillId="2" borderId="0" xfId="0" applyNumberFormat="1" applyFont="1" applyFill="1" applyAlignment="1">
      <alignment horizontal="right" vertical="center"/>
    </xf>
    <xf numFmtId="9" fontId="25" fillId="2" borderId="0" xfId="2" applyFont="1" applyFill="1" applyAlignment="1">
      <alignment horizontal="right" vertical="center"/>
    </xf>
    <xf numFmtId="9" fontId="25" fillId="2" borderId="0" xfId="2" applyFont="1" applyFill="1" applyBorder="1" applyAlignment="1">
      <alignment horizontal="right" vertical="center"/>
    </xf>
    <xf numFmtId="177" fontId="25" fillId="2" borderId="0" xfId="0" applyNumberFormat="1" applyFont="1" applyFill="1" applyAlignment="1">
      <alignment vertical="center"/>
    </xf>
    <xf numFmtId="168" fontId="29" fillId="2" borderId="0" xfId="0" applyNumberFormat="1" applyFont="1" applyFill="1" applyAlignment="1">
      <alignment vertical="center"/>
    </xf>
    <xf numFmtId="0" fontId="25" fillId="4" borderId="0" xfId="0" applyFont="1" applyFill="1" applyAlignment="1">
      <alignment vertical="center"/>
    </xf>
    <xf numFmtId="168" fontId="25" fillId="2" borderId="0" xfId="1" applyNumberFormat="1" applyFont="1" applyFill="1" applyAlignment="1">
      <alignment horizontal="right" vertical="center"/>
    </xf>
    <xf numFmtId="9" fontId="46" fillId="4" borderId="0" xfId="2" applyFont="1" applyFill="1" applyAlignment="1">
      <alignment vertical="center"/>
    </xf>
    <xf numFmtId="0" fontId="46" fillId="4" borderId="0" xfId="0" applyFont="1" applyFill="1" applyAlignment="1">
      <alignment vertical="center"/>
    </xf>
    <xf numFmtId="0" fontId="46" fillId="2" borderId="0" xfId="0" applyFont="1" applyFill="1" applyAlignment="1">
      <alignment vertical="center"/>
    </xf>
    <xf numFmtId="0" fontId="34" fillId="2" borderId="0" xfId="0" applyFont="1" applyFill="1" applyAlignment="1">
      <alignment vertical="center"/>
    </xf>
    <xf numFmtId="0" fontId="51" fillId="7" borderId="0" xfId="6" applyFont="1" applyFill="1" applyAlignment="1">
      <alignment horizontal="right" vertical="center"/>
    </xf>
    <xf numFmtId="0" fontId="58" fillId="2" borderId="0" xfId="0" applyFont="1" applyFill="1" applyAlignment="1">
      <alignment horizontal="right" vertical="center" wrapText="1"/>
    </xf>
    <xf numFmtId="168" fontId="35" fillId="2" borderId="0" xfId="1" applyNumberFormat="1" applyFont="1" applyFill="1" applyAlignment="1">
      <alignment horizontal="right" vertical="center"/>
    </xf>
    <xf numFmtId="168" fontId="35" fillId="2" borderId="0" xfId="0" applyNumberFormat="1" applyFont="1" applyFill="1" applyAlignment="1">
      <alignment vertical="center"/>
    </xf>
    <xf numFmtId="9" fontId="51" fillId="7" borderId="0" xfId="6" applyNumberFormat="1" applyFont="1" applyFill="1" applyAlignment="1">
      <alignment horizontal="right" vertical="center"/>
    </xf>
    <xf numFmtId="168" fontId="31" fillId="2" borderId="0" xfId="0" applyNumberFormat="1" applyFont="1" applyFill="1" applyAlignment="1">
      <alignment vertical="center"/>
    </xf>
    <xf numFmtId="9" fontId="25" fillId="0" borderId="31" xfId="0" applyNumberFormat="1" applyFont="1" applyBorder="1" applyAlignment="1">
      <alignment horizontal="right" vertical="center"/>
    </xf>
    <xf numFmtId="0" fontId="25" fillId="0" borderId="31" xfId="0" applyFont="1" applyBorder="1" applyAlignment="1">
      <alignment horizontal="right" vertical="center"/>
    </xf>
    <xf numFmtId="9" fontId="29" fillId="0" borderId="31" xfId="0" applyNumberFormat="1" applyFont="1" applyBorder="1" applyAlignment="1">
      <alignment horizontal="right" vertical="center"/>
    </xf>
    <xf numFmtId="9" fontId="28" fillId="0" borderId="31" xfId="0" applyNumberFormat="1" applyFont="1" applyBorder="1" applyAlignment="1">
      <alignment horizontal="right" vertical="center"/>
    </xf>
    <xf numFmtId="0" fontId="28" fillId="0" borderId="31" xfId="0" applyFont="1" applyBorder="1" applyAlignment="1">
      <alignment horizontal="right" vertical="center"/>
    </xf>
    <xf numFmtId="9" fontId="25" fillId="0" borderId="31" xfId="2" applyFont="1" applyFill="1" applyBorder="1" applyAlignment="1">
      <alignment horizontal="right" vertical="center"/>
    </xf>
    <xf numFmtId="173" fontId="59" fillId="0" borderId="0" xfId="16" applyFont="1"/>
    <xf numFmtId="173" fontId="28" fillId="0" borderId="0" xfId="16" applyFont="1" applyAlignment="1">
      <alignment horizontal="center"/>
    </xf>
    <xf numFmtId="173" fontId="59" fillId="0" borderId="0" xfId="0" applyNumberFormat="1" applyFont="1"/>
    <xf numFmtId="37" fontId="59" fillId="0" borderId="41" xfId="15" applyNumberFormat="1" applyFont="1" applyBorder="1"/>
    <xf numFmtId="173" fontId="59" fillId="0" borderId="41" xfId="16" applyFont="1" applyBorder="1"/>
    <xf numFmtId="173" fontId="28" fillId="0" borderId="41" xfId="16" applyFont="1" applyBorder="1"/>
    <xf numFmtId="17" fontId="26" fillId="0" borderId="0" xfId="16" applyNumberFormat="1" applyFont="1" applyAlignment="1">
      <alignment horizontal="center"/>
    </xf>
    <xf numFmtId="173" fontId="26" fillId="0" borderId="0" xfId="0" applyNumberFormat="1" applyFont="1"/>
    <xf numFmtId="49" fontId="26" fillId="0" borderId="0" xfId="1" applyNumberFormat="1" applyFont="1" applyFill="1" applyBorder="1" applyAlignment="1">
      <alignment horizontal="center"/>
    </xf>
    <xf numFmtId="173" fontId="26" fillId="0" borderId="0" xfId="16" applyFont="1" applyAlignment="1">
      <alignment horizontal="center"/>
    </xf>
    <xf numFmtId="38" fontId="28" fillId="0" borderId="43" xfId="1" applyNumberFormat="1" applyFont="1" applyFill="1" applyBorder="1" applyAlignment="1"/>
    <xf numFmtId="167" fontId="28" fillId="0" borderId="41" xfId="17" applyNumberFormat="1" applyFont="1" applyFill="1" applyBorder="1" applyAlignment="1"/>
    <xf numFmtId="38" fontId="26" fillId="0" borderId="41" xfId="1" applyNumberFormat="1" applyFont="1" applyFill="1" applyBorder="1" applyAlignment="1"/>
    <xf numFmtId="165" fontId="26" fillId="0" borderId="0" xfId="16" applyNumberFormat="1" applyFont="1"/>
    <xf numFmtId="165" fontId="26" fillId="0" borderId="43" xfId="16" applyNumberFormat="1" applyFont="1" applyBorder="1"/>
    <xf numFmtId="0" fontId="28" fillId="0" borderId="0" xfId="15" quotePrefix="1" applyFont="1" applyAlignment="1">
      <alignment horizontal="center"/>
    </xf>
    <xf numFmtId="165" fontId="28" fillId="0" borderId="0" xfId="15" applyNumberFormat="1" applyFont="1"/>
    <xf numFmtId="168" fontId="28" fillId="0" borderId="0" xfId="1" applyNumberFormat="1" applyFont="1" applyAlignment="1">
      <alignment horizontal="center"/>
    </xf>
    <xf numFmtId="0" fontId="28" fillId="0" borderId="0" xfId="16" applyNumberFormat="1" applyFont="1" applyAlignment="1">
      <alignment horizontal="center"/>
    </xf>
    <xf numFmtId="176" fontId="28" fillId="0" borderId="43" xfId="16" applyNumberFormat="1" applyFont="1" applyBorder="1"/>
    <xf numFmtId="0" fontId="30" fillId="2" borderId="0" xfId="0" applyFont="1" applyFill="1" applyAlignment="1">
      <alignment vertical="center"/>
    </xf>
    <xf numFmtId="167" fontId="28" fillId="3" borderId="41" xfId="17" applyNumberFormat="1" applyFont="1" applyFill="1" applyBorder="1" applyAlignment="1"/>
    <xf numFmtId="38" fontId="28" fillId="0" borderId="42" xfId="4" applyNumberFormat="1" applyFont="1" applyFill="1" applyBorder="1" applyAlignment="1"/>
    <xf numFmtId="38" fontId="28" fillId="0" borderId="43" xfId="4" applyNumberFormat="1" applyFont="1" applyFill="1" applyBorder="1" applyAlignment="1"/>
    <xf numFmtId="38" fontId="28" fillId="0" borderId="0" xfId="4" applyNumberFormat="1" applyFont="1" applyFill="1" applyBorder="1" applyAlignment="1"/>
    <xf numFmtId="38" fontId="28" fillId="3" borderId="0" xfId="16" applyNumberFormat="1" applyFont="1" applyFill="1"/>
    <xf numFmtId="38" fontId="28" fillId="0" borderId="0" xfId="15" applyNumberFormat="1" applyFont="1"/>
    <xf numFmtId="38" fontId="28" fillId="0" borderId="0" xfId="4" applyNumberFormat="1" applyFont="1" applyFill="1" applyBorder="1"/>
    <xf numFmtId="173" fontId="28" fillId="0" borderId="0" xfId="18" applyFont="1"/>
    <xf numFmtId="175" fontId="28" fillId="0" borderId="0" xfId="16" applyNumberFormat="1" applyFont="1" applyAlignment="1">
      <alignment horizontal="center"/>
    </xf>
    <xf numFmtId="167" fontId="28" fillId="0" borderId="0" xfId="17" applyNumberFormat="1" applyFont="1" applyFill="1" applyBorder="1" applyAlignment="1"/>
    <xf numFmtId="0" fontId="26" fillId="0" borderId="0" xfId="0" applyFont="1"/>
    <xf numFmtId="38" fontId="28" fillId="0" borderId="43" xfId="16" applyNumberFormat="1" applyFont="1" applyBorder="1"/>
    <xf numFmtId="38" fontId="25" fillId="2" borderId="0" xfId="0" applyNumberFormat="1" applyFont="1" applyFill="1" applyAlignment="1">
      <alignment vertical="center"/>
    </xf>
    <xf numFmtId="0" fontId="50" fillId="17" borderId="0" xfId="19" applyFont="1" applyFill="1"/>
    <xf numFmtId="167" fontId="47" fillId="17" borderId="0" xfId="9" applyNumberFormat="1" applyFont="1" applyFill="1" applyBorder="1"/>
    <xf numFmtId="9" fontId="47" fillId="17" borderId="0" xfId="2" applyFont="1" applyFill="1" applyBorder="1"/>
    <xf numFmtId="0" fontId="60" fillId="18" borderId="0" xfId="0" applyFont="1" applyFill="1" applyAlignment="1">
      <alignment horizontal="right" vertical="center"/>
    </xf>
    <xf numFmtId="170" fontId="60" fillId="18" borderId="0" xfId="9" applyNumberFormat="1" applyFont="1" applyFill="1" applyBorder="1" applyAlignment="1">
      <alignment horizontal="right" vertical="center" wrapText="1"/>
    </xf>
    <xf numFmtId="0" fontId="28" fillId="19" borderId="31" xfId="0" applyFont="1" applyFill="1" applyBorder="1" applyAlignment="1">
      <alignment horizontal="right" vertical="center"/>
    </xf>
    <xf numFmtId="170" fontId="61" fillId="19" borderId="31" xfId="0" applyNumberFormat="1" applyFont="1" applyFill="1" applyBorder="1" applyAlignment="1">
      <alignment horizontal="right" vertical="center"/>
    </xf>
    <xf numFmtId="170" fontId="61" fillId="19" borderId="31" xfId="1" applyNumberFormat="1" applyFont="1" applyFill="1" applyBorder="1" applyAlignment="1">
      <alignment horizontal="right" vertical="center"/>
    </xf>
    <xf numFmtId="170" fontId="47" fillId="19" borderId="31" xfId="0" applyNumberFormat="1" applyFont="1" applyFill="1" applyBorder="1" applyAlignment="1">
      <alignment vertical="center"/>
    </xf>
    <xf numFmtId="0" fontId="47" fillId="17" borderId="0" xfId="0" applyFont="1" applyFill="1" applyAlignment="1">
      <alignment vertical="center"/>
    </xf>
    <xf numFmtId="170" fontId="47" fillId="17" borderId="0" xfId="0" applyNumberFormat="1" applyFont="1" applyFill="1" applyAlignment="1">
      <alignment vertical="center"/>
    </xf>
    <xf numFmtId="0" fontId="50" fillId="17" borderId="0" xfId="0" applyFont="1" applyFill="1" applyAlignment="1">
      <alignment vertical="center"/>
    </xf>
    <xf numFmtId="170" fontId="50" fillId="17" borderId="0" xfId="0" applyNumberFormat="1" applyFont="1" applyFill="1" applyAlignment="1">
      <alignment vertical="center"/>
    </xf>
    <xf numFmtId="0" fontId="62" fillId="2" borderId="0" xfId="0" applyFont="1" applyFill="1" applyAlignment="1">
      <alignment horizontal="right" vertical="center"/>
    </xf>
    <xf numFmtId="170" fontId="63" fillId="2" borderId="0" xfId="0" applyNumberFormat="1" applyFont="1" applyFill="1" applyAlignment="1">
      <alignment horizontal="right" vertical="center"/>
    </xf>
    <xf numFmtId="170" fontId="63" fillId="2" borderId="0" xfId="1" applyNumberFormat="1" applyFont="1" applyFill="1" applyAlignment="1">
      <alignment horizontal="right" vertical="center"/>
    </xf>
    <xf numFmtId="0" fontId="64" fillId="2" borderId="0" xfId="0" applyFont="1" applyFill="1" applyAlignment="1">
      <alignment horizontal="right" vertical="center"/>
    </xf>
    <xf numFmtId="9" fontId="65" fillId="2" borderId="0" xfId="2" applyFont="1" applyFill="1" applyAlignment="1">
      <alignment vertical="center"/>
    </xf>
    <xf numFmtId="0" fontId="66" fillId="2" borderId="0" xfId="0" applyFont="1" applyFill="1" applyAlignment="1">
      <alignment horizontal="right" vertical="center"/>
    </xf>
    <xf numFmtId="170" fontId="46" fillId="2" borderId="0" xfId="0" applyNumberFormat="1" applyFont="1" applyFill="1" applyAlignment="1">
      <alignment vertical="center"/>
    </xf>
    <xf numFmtId="170" fontId="46" fillId="2" borderId="0" xfId="1" applyNumberFormat="1" applyFont="1" applyFill="1" applyAlignment="1">
      <alignment vertical="center"/>
    </xf>
    <xf numFmtId="9" fontId="46" fillId="2" borderId="0" xfId="2" applyFont="1" applyFill="1" applyAlignment="1">
      <alignment vertical="center"/>
    </xf>
    <xf numFmtId="0" fontId="67" fillId="5" borderId="0" xfId="0" applyFont="1" applyFill="1" applyAlignment="1">
      <alignment horizontal="right" vertical="center"/>
    </xf>
    <xf numFmtId="170" fontId="67" fillId="5" borderId="0" xfId="9" applyNumberFormat="1" applyFont="1" applyFill="1" applyAlignment="1">
      <alignment horizontal="right" vertical="center" wrapText="1"/>
    </xf>
    <xf numFmtId="0" fontId="44" fillId="4" borderId="31" xfId="0" applyFont="1" applyFill="1" applyBorder="1" applyAlignment="1">
      <alignment horizontal="right" vertical="center"/>
    </xf>
    <xf numFmtId="170" fontId="68" fillId="4" borderId="31" xfId="0" applyNumberFormat="1" applyFont="1" applyFill="1" applyBorder="1" applyAlignment="1">
      <alignment horizontal="right" vertical="center"/>
    </xf>
    <xf numFmtId="170" fontId="68" fillId="4" borderId="31" xfId="1" applyNumberFormat="1" applyFont="1" applyFill="1" applyBorder="1" applyAlignment="1">
      <alignment horizontal="right" vertical="center"/>
    </xf>
    <xf numFmtId="170" fontId="46" fillId="4" borderId="31" xfId="0" applyNumberFormat="1" applyFont="1" applyFill="1" applyBorder="1" applyAlignment="1">
      <alignment vertical="center"/>
    </xf>
    <xf numFmtId="3" fontId="46" fillId="2" borderId="0" xfId="0" applyNumberFormat="1" applyFont="1" applyFill="1" applyAlignment="1">
      <alignment vertical="center"/>
    </xf>
    <xf numFmtId="38" fontId="69" fillId="2" borderId="0" xfId="10" applyNumberFormat="1" applyFont="1" applyFill="1" applyAlignment="1" applyProtection="1">
      <alignment horizontal="right"/>
      <protection locked="0" hidden="1"/>
    </xf>
    <xf numFmtId="170" fontId="41" fillId="2" borderId="0" xfId="1" applyNumberFormat="1" applyFont="1" applyFill="1" applyBorder="1"/>
    <xf numFmtId="0" fontId="49" fillId="2" borderId="0" xfId="0" applyFont="1" applyFill="1" applyAlignment="1">
      <alignment horizontal="right" vertical="center"/>
    </xf>
    <xf numFmtId="38" fontId="70" fillId="2" borderId="0" xfId="10" applyNumberFormat="1" applyFont="1" applyFill="1" applyAlignment="1" applyProtection="1">
      <alignment horizontal="right"/>
      <protection locked="0" hidden="1"/>
    </xf>
    <xf numFmtId="170" fontId="44" fillId="2" borderId="0" xfId="1" applyNumberFormat="1" applyFont="1" applyFill="1" applyBorder="1"/>
    <xf numFmtId="0" fontId="46" fillId="2" borderId="0" xfId="0" applyFont="1" applyFill="1" applyAlignment="1">
      <alignment horizontal="right" vertical="center"/>
    </xf>
    <xf numFmtId="168" fontId="46" fillId="2" borderId="0" xfId="1" applyNumberFormat="1" applyFont="1" applyFill="1" applyAlignment="1">
      <alignment vertical="center"/>
    </xf>
    <xf numFmtId="168" fontId="46" fillId="2" borderId="0" xfId="0" applyNumberFormat="1" applyFont="1" applyFill="1" applyAlignment="1">
      <alignment vertical="center"/>
    </xf>
    <xf numFmtId="0" fontId="44" fillId="2" borderId="0" xfId="11" applyFont="1" applyFill="1" applyAlignment="1">
      <alignment horizontal="right"/>
    </xf>
    <xf numFmtId="38" fontId="70" fillId="2" borderId="0" xfId="10" applyNumberFormat="1" applyFont="1" applyFill="1" applyAlignment="1">
      <alignment horizontal="right"/>
    </xf>
    <xf numFmtId="170" fontId="44" fillId="2" borderId="0" xfId="1" applyNumberFormat="1" applyFont="1" applyFill="1" applyBorder="1" applyAlignment="1">
      <alignment horizontal="right"/>
    </xf>
    <xf numFmtId="170" fontId="49" fillId="2" borderId="31" xfId="0" applyNumberFormat="1" applyFont="1" applyFill="1" applyBorder="1" applyAlignment="1">
      <alignment vertical="center"/>
    </xf>
    <xf numFmtId="170" fontId="49" fillId="2" borderId="31" xfId="1" applyNumberFormat="1" applyFont="1" applyFill="1" applyBorder="1" applyAlignment="1">
      <alignment vertical="center"/>
    </xf>
    <xf numFmtId="170" fontId="44" fillId="2" borderId="0" xfId="1" applyNumberFormat="1" applyFont="1" applyFill="1" applyBorder="1" applyAlignment="1">
      <alignment horizontal="center"/>
    </xf>
    <xf numFmtId="0" fontId="44" fillId="2" borderId="32" xfId="0" applyFont="1" applyFill="1" applyBorder="1" applyAlignment="1">
      <alignment horizontal="right" vertical="center"/>
    </xf>
    <xf numFmtId="170" fontId="46" fillId="2" borderId="32" xfId="0" applyNumberFormat="1" applyFont="1" applyFill="1" applyBorder="1" applyAlignment="1">
      <alignment vertical="center"/>
    </xf>
    <xf numFmtId="170" fontId="46" fillId="2" borderId="32" xfId="1" applyNumberFormat="1" applyFont="1" applyFill="1" applyBorder="1" applyAlignment="1">
      <alignment vertical="center"/>
    </xf>
    <xf numFmtId="168" fontId="49" fillId="2" borderId="0" xfId="0" applyNumberFormat="1" applyFont="1" applyFill="1" applyAlignment="1">
      <alignment vertical="center"/>
    </xf>
    <xf numFmtId="170" fontId="46" fillId="2" borderId="0" xfId="9" applyNumberFormat="1" applyFont="1" applyFill="1" applyBorder="1"/>
    <xf numFmtId="170" fontId="44" fillId="12" borderId="0" xfId="1" applyNumberFormat="1" applyFont="1" applyFill="1" applyBorder="1" applyAlignment="1">
      <alignment horizontal="right"/>
    </xf>
    <xf numFmtId="38" fontId="69" fillId="2" borderId="0" xfId="10" applyNumberFormat="1" applyFont="1" applyFill="1" applyAlignment="1">
      <alignment horizontal="right"/>
    </xf>
    <xf numFmtId="170" fontId="41" fillId="2" borderId="0" xfId="1" applyNumberFormat="1" applyFont="1" applyFill="1" applyBorder="1" applyAlignment="1">
      <alignment horizontal="right"/>
    </xf>
    <xf numFmtId="0" fontId="46" fillId="2" borderId="0" xfId="11" applyFont="1" applyFill="1" applyAlignment="1">
      <alignment horizontal="right"/>
    </xf>
    <xf numFmtId="170" fontId="46" fillId="2" borderId="0" xfId="1" applyNumberFormat="1" applyFont="1" applyFill="1" applyBorder="1" applyAlignment="1">
      <alignment horizontal="right"/>
    </xf>
    <xf numFmtId="170" fontId="46" fillId="2" borderId="0" xfId="1" applyNumberFormat="1" applyFont="1" applyFill="1" applyBorder="1" applyAlignment="1">
      <alignment vertical="center"/>
    </xf>
    <xf numFmtId="0" fontId="44" fillId="11" borderId="31" xfId="0" applyFont="1" applyFill="1" applyBorder="1" applyAlignment="1">
      <alignment horizontal="right" vertical="center"/>
    </xf>
    <xf numFmtId="0" fontId="50" fillId="7" borderId="47" xfId="0" applyFont="1" applyFill="1" applyBorder="1" applyAlignment="1">
      <alignment vertical="center" wrapText="1"/>
    </xf>
    <xf numFmtId="0" fontId="47" fillId="7" borderId="37" xfId="0" applyFont="1" applyFill="1" applyBorder="1" applyAlignment="1">
      <alignment vertical="center" wrapText="1"/>
    </xf>
    <xf numFmtId="0" fontId="47" fillId="7" borderId="47" xfId="0" applyFont="1" applyFill="1" applyBorder="1" applyAlignment="1">
      <alignment vertical="center" wrapText="1"/>
    </xf>
    <xf numFmtId="0" fontId="71" fillId="2" borderId="0" xfId="0" applyFont="1" applyFill="1"/>
    <xf numFmtId="0" fontId="73" fillId="2" borderId="0" xfId="0" applyFont="1" applyFill="1" applyAlignment="1">
      <alignment vertical="center"/>
    </xf>
    <xf numFmtId="0" fontId="25" fillId="3" borderId="0" xfId="0" applyFont="1" applyFill="1" applyAlignment="1">
      <alignment vertical="center"/>
    </xf>
    <xf numFmtId="0" fontId="46" fillId="3" borderId="0" xfId="0" applyFont="1" applyFill="1"/>
    <xf numFmtId="0" fontId="46" fillId="2" borderId="0" xfId="0" applyFont="1" applyFill="1"/>
    <xf numFmtId="0" fontId="74" fillId="2" borderId="0" xfId="3" applyFont="1" applyFill="1" applyAlignment="1">
      <alignment vertical="center"/>
    </xf>
    <xf numFmtId="0" fontId="26" fillId="0" borderId="0" xfId="0" applyFont="1" applyAlignment="1">
      <alignment horizontal="center"/>
    </xf>
    <xf numFmtId="0" fontId="25" fillId="11" borderId="0" xfId="0" applyFont="1" applyFill="1" applyAlignment="1">
      <alignment vertical="center"/>
    </xf>
    <xf numFmtId="0" fontId="31" fillId="11" borderId="0" xfId="0" applyFont="1" applyFill="1" applyAlignment="1">
      <alignment vertical="center"/>
    </xf>
    <xf numFmtId="168" fontId="25" fillId="11" borderId="0" xfId="0" applyNumberFormat="1" applyFont="1" applyFill="1" applyAlignment="1">
      <alignment vertical="center"/>
    </xf>
    <xf numFmtId="169" fontId="25" fillId="11" borderId="0" xfId="0" applyNumberFormat="1" applyFont="1" applyFill="1" applyAlignment="1">
      <alignment vertical="center"/>
    </xf>
    <xf numFmtId="168" fontId="25" fillId="11" borderId="0" xfId="1" applyNumberFormat="1" applyFont="1" applyFill="1" applyAlignment="1">
      <alignment vertical="center"/>
    </xf>
    <xf numFmtId="9" fontId="25" fillId="11" borderId="0" xfId="2" applyFont="1" applyFill="1" applyAlignment="1">
      <alignment vertical="center"/>
    </xf>
    <xf numFmtId="0" fontId="29" fillId="11" borderId="0" xfId="0" applyFont="1" applyFill="1" applyAlignment="1">
      <alignment vertical="center"/>
    </xf>
    <xf numFmtId="168" fontId="40" fillId="20" borderId="44" xfId="1" applyNumberFormat="1" applyFont="1" applyFill="1" applyBorder="1" applyAlignment="1">
      <alignment horizontal="right" vertical="center" wrapText="1"/>
    </xf>
    <xf numFmtId="0" fontId="75" fillId="0" borderId="0" xfId="0" applyFont="1"/>
    <xf numFmtId="0" fontId="71" fillId="0" borderId="0" xfId="0" applyFont="1"/>
    <xf numFmtId="38" fontId="25" fillId="0" borderId="0" xfId="1" applyNumberFormat="1" applyFont="1" applyFill="1" applyBorder="1" applyAlignment="1"/>
    <xf numFmtId="170" fontId="25" fillId="17" borderId="0" xfId="0" applyNumberFormat="1" applyFont="1" applyFill="1" applyAlignment="1">
      <alignment vertical="center"/>
    </xf>
    <xf numFmtId="0" fontId="50" fillId="16" borderId="38" xfId="0" applyFont="1" applyFill="1" applyBorder="1" applyAlignment="1">
      <alignment vertical="center" wrapText="1"/>
    </xf>
    <xf numFmtId="0" fontId="48" fillId="2" borderId="0" xfId="0" applyFont="1" applyFill="1"/>
    <xf numFmtId="0" fontId="48" fillId="0" borderId="0" xfId="0" applyFont="1"/>
    <xf numFmtId="166" fontId="43" fillId="9" borderId="5" xfId="1" applyFont="1" applyFill="1" applyBorder="1" applyAlignment="1">
      <alignment horizontal="right" vertical="center"/>
    </xf>
    <xf numFmtId="166" fontId="43" fillId="9" borderId="6" xfId="1" applyFont="1" applyFill="1" applyBorder="1" applyAlignment="1">
      <alignment horizontal="right" vertical="center"/>
    </xf>
    <xf numFmtId="166" fontId="47" fillId="7" borderId="5" xfId="1" applyFont="1" applyFill="1" applyBorder="1" applyAlignment="1">
      <alignment horizontal="right" vertical="center"/>
    </xf>
    <xf numFmtId="166" fontId="47" fillId="7" borderId="6" xfId="1" applyFont="1" applyFill="1" applyBorder="1" applyAlignment="1">
      <alignment horizontal="right" vertical="center"/>
    </xf>
    <xf numFmtId="166" fontId="25" fillId="0" borderId="5" xfId="1" applyFont="1" applyBorder="1" applyAlignment="1">
      <alignment horizontal="right" vertical="center"/>
    </xf>
    <xf numFmtId="166" fontId="25" fillId="0" borderId="6" xfId="1" applyFont="1" applyBorder="1" applyAlignment="1">
      <alignment horizontal="right" vertical="center"/>
    </xf>
    <xf numFmtId="166" fontId="47" fillId="2" borderId="5" xfId="1" applyFont="1" applyFill="1" applyBorder="1" applyAlignment="1">
      <alignment horizontal="right" vertical="center"/>
    </xf>
    <xf numFmtId="166" fontId="47" fillId="2" borderId="6" xfId="1" applyFont="1" applyFill="1" applyBorder="1" applyAlignment="1">
      <alignment horizontal="right" vertical="center"/>
    </xf>
    <xf numFmtId="0" fontId="31" fillId="2" borderId="0" xfId="0" applyFont="1" applyFill="1" applyAlignment="1">
      <alignment horizontal="center" vertical="center"/>
    </xf>
    <xf numFmtId="0" fontId="41" fillId="11" borderId="52" xfId="0" applyFont="1" applyFill="1" applyBorder="1" applyAlignment="1">
      <alignment horizontal="right" vertical="center"/>
    </xf>
    <xf numFmtId="0" fontId="50" fillId="23" borderId="0" xfId="19" applyFont="1" applyFill="1"/>
    <xf numFmtId="38" fontId="28" fillId="2" borderId="0" xfId="16" applyNumberFormat="1" applyFont="1" applyFill="1"/>
    <xf numFmtId="167" fontId="28" fillId="2" borderId="41" xfId="17" applyNumberFormat="1" applyFont="1" applyFill="1" applyBorder="1" applyAlignment="1"/>
    <xf numFmtId="38" fontId="28" fillId="2" borderId="42" xfId="4" applyNumberFormat="1" applyFont="1" applyFill="1" applyBorder="1" applyAlignment="1"/>
    <xf numFmtId="38" fontId="28" fillId="2" borderId="43" xfId="4" applyNumberFormat="1" applyFont="1" applyFill="1" applyBorder="1" applyAlignment="1"/>
    <xf numFmtId="38" fontId="28" fillId="2" borderId="0" xfId="4" applyNumberFormat="1" applyFont="1" applyFill="1" applyBorder="1" applyAlignment="1"/>
    <xf numFmtId="38" fontId="28" fillId="2" borderId="42" xfId="16" applyNumberFormat="1" applyFont="1" applyFill="1" applyBorder="1"/>
    <xf numFmtId="38" fontId="28" fillId="2" borderId="41" xfId="16" applyNumberFormat="1" applyFont="1" applyFill="1" applyBorder="1"/>
    <xf numFmtId="173" fontId="28" fillId="2" borderId="0" xfId="16" applyFont="1" applyFill="1"/>
    <xf numFmtId="38" fontId="28" fillId="2" borderId="0" xfId="4" applyNumberFormat="1" applyFont="1" applyFill="1" applyBorder="1"/>
    <xf numFmtId="175" fontId="28" fillId="2" borderId="0" xfId="16" applyNumberFormat="1" applyFont="1" applyFill="1" applyAlignment="1">
      <alignment horizontal="center"/>
    </xf>
    <xf numFmtId="167" fontId="28" fillId="2" borderId="0" xfId="17" applyNumberFormat="1" applyFont="1" applyFill="1" applyBorder="1" applyAlignment="1"/>
    <xf numFmtId="38" fontId="28" fillId="2" borderId="43" xfId="16" applyNumberFormat="1" applyFont="1" applyFill="1" applyBorder="1"/>
    <xf numFmtId="0" fontId="47" fillId="7" borderId="53" xfId="0" applyFont="1" applyFill="1" applyBorder="1" applyAlignment="1">
      <alignment horizontal="center" vertical="center"/>
    </xf>
    <xf numFmtId="166" fontId="47" fillId="7" borderId="54" xfId="1" applyFont="1" applyFill="1" applyBorder="1" applyAlignment="1">
      <alignment horizontal="right" vertical="center"/>
    </xf>
    <xf numFmtId="166" fontId="47" fillId="7" borderId="55" xfId="1" applyFont="1" applyFill="1" applyBorder="1" applyAlignment="1">
      <alignment horizontal="right" vertical="center"/>
    </xf>
    <xf numFmtId="0" fontId="47" fillId="7" borderId="56" xfId="0" applyFont="1" applyFill="1" applyBorder="1" applyAlignment="1">
      <alignment horizontal="center" vertical="center"/>
    </xf>
    <xf numFmtId="166" fontId="47" fillId="7" borderId="57" xfId="1" applyFont="1" applyFill="1" applyBorder="1" applyAlignment="1">
      <alignment horizontal="right" vertical="center"/>
    </xf>
    <xf numFmtId="166" fontId="47" fillId="7" borderId="58" xfId="1" applyFont="1" applyFill="1" applyBorder="1" applyAlignment="1">
      <alignment horizontal="right" vertical="center"/>
    </xf>
    <xf numFmtId="166" fontId="25" fillId="0" borderId="57" xfId="1" applyFont="1" applyBorder="1" applyAlignment="1">
      <alignment horizontal="right" vertical="center"/>
    </xf>
    <xf numFmtId="166" fontId="25" fillId="0" borderId="58" xfId="1" applyFont="1" applyBorder="1" applyAlignment="1">
      <alignment horizontal="right" vertical="center"/>
    </xf>
    <xf numFmtId="166" fontId="47" fillId="2" borderId="57" xfId="1" applyFont="1" applyFill="1" applyBorder="1" applyAlignment="1">
      <alignment horizontal="right" vertical="center"/>
    </xf>
    <xf numFmtId="166" fontId="47" fillId="2" borderId="58" xfId="1" applyFont="1" applyFill="1" applyBorder="1" applyAlignment="1">
      <alignment horizontal="right" vertical="center"/>
    </xf>
    <xf numFmtId="0" fontId="47" fillId="7" borderId="59" xfId="0" applyFont="1" applyFill="1" applyBorder="1" applyAlignment="1">
      <alignment horizontal="center" vertical="center"/>
    </xf>
    <xf numFmtId="166" fontId="47" fillId="7" borderId="60" xfId="1" applyFont="1" applyFill="1" applyBorder="1" applyAlignment="1">
      <alignment horizontal="right" vertical="center"/>
    </xf>
    <xf numFmtId="166" fontId="47" fillId="7" borderId="61" xfId="1" applyFont="1" applyFill="1" applyBorder="1" applyAlignment="1">
      <alignment horizontal="right" vertical="center"/>
    </xf>
    <xf numFmtId="167" fontId="26" fillId="24" borderId="43" xfId="1" applyNumberFormat="1" applyFont="1" applyFill="1" applyBorder="1" applyAlignment="1"/>
    <xf numFmtId="38" fontId="28" fillId="24" borderId="0" xfId="1" applyNumberFormat="1" applyFont="1" applyFill="1" applyBorder="1" applyAlignment="1"/>
    <xf numFmtId="38" fontId="28" fillId="24" borderId="41" xfId="17" applyNumberFormat="1" applyFont="1" applyFill="1" applyBorder="1" applyAlignment="1"/>
    <xf numFmtId="38" fontId="26" fillId="24" borderId="0" xfId="1" applyNumberFormat="1" applyFont="1" applyFill="1" applyBorder="1" applyAlignment="1"/>
    <xf numFmtId="38" fontId="28" fillId="24" borderId="42" xfId="16" applyNumberFormat="1" applyFont="1" applyFill="1" applyBorder="1"/>
    <xf numFmtId="38" fontId="26" fillId="24" borderId="41" xfId="16" applyNumberFormat="1" applyFont="1" applyFill="1" applyBorder="1"/>
    <xf numFmtId="167" fontId="28" fillId="24" borderId="0" xfId="1" applyNumberFormat="1" applyFont="1" applyFill="1" applyBorder="1"/>
    <xf numFmtId="165" fontId="28" fillId="24" borderId="0" xfId="16" applyNumberFormat="1" applyFont="1" applyFill="1"/>
    <xf numFmtId="38" fontId="28" fillId="24" borderId="0" xfId="16" applyNumberFormat="1" applyFont="1" applyFill="1"/>
    <xf numFmtId="165" fontId="28" fillId="24" borderId="42" xfId="16" applyNumberFormat="1" applyFont="1" applyFill="1" applyBorder="1"/>
    <xf numFmtId="165" fontId="26" fillId="24" borderId="41" xfId="16" applyNumberFormat="1" applyFont="1" applyFill="1" applyBorder="1"/>
    <xf numFmtId="165" fontId="28" fillId="24" borderId="41" xfId="16" applyNumberFormat="1" applyFont="1" applyFill="1" applyBorder="1"/>
    <xf numFmtId="167" fontId="26" fillId="24" borderId="0" xfId="1" applyNumberFormat="1" applyFont="1" applyFill="1" applyBorder="1"/>
    <xf numFmtId="165" fontId="26" fillId="25" borderId="43" xfId="16" applyNumberFormat="1" applyFont="1" applyFill="1" applyBorder="1"/>
    <xf numFmtId="173" fontId="78" fillId="0" borderId="0" xfId="16" applyFont="1"/>
    <xf numFmtId="173" fontId="79" fillId="0" borderId="0" xfId="16" applyFont="1"/>
    <xf numFmtId="37" fontId="78" fillId="0" borderId="0" xfId="15" applyNumberFormat="1" applyFont="1" applyAlignment="1">
      <alignment horizontal="left"/>
    </xf>
    <xf numFmtId="37" fontId="78" fillId="0" borderId="0" xfId="15" quotePrefix="1" applyNumberFormat="1" applyFont="1" applyAlignment="1">
      <alignment horizontal="center"/>
    </xf>
    <xf numFmtId="37" fontId="78" fillId="0" borderId="0" xfId="15" applyNumberFormat="1" applyFont="1" applyAlignment="1">
      <alignment horizontal="center"/>
    </xf>
    <xf numFmtId="173" fontId="78" fillId="0" borderId="0" xfId="16" applyFont="1" applyAlignment="1">
      <alignment horizontal="center"/>
    </xf>
    <xf numFmtId="37" fontId="79" fillId="0" borderId="0" xfId="15" applyNumberFormat="1" applyFont="1"/>
    <xf numFmtId="0" fontId="79" fillId="0" borderId="0" xfId="16" applyNumberFormat="1" applyFont="1" applyAlignment="1">
      <alignment horizontal="center"/>
    </xf>
    <xf numFmtId="167" fontId="79" fillId="0" borderId="0" xfId="17" applyNumberFormat="1" applyFont="1" applyFill="1" applyBorder="1" applyAlignment="1"/>
    <xf numFmtId="38" fontId="79" fillId="0" borderId="43" xfId="1" applyNumberFormat="1" applyFont="1" applyFill="1" applyBorder="1" applyAlignment="1"/>
    <xf numFmtId="38" fontId="79" fillId="0" borderId="0" xfId="1" applyNumberFormat="1" applyFont="1" applyFill="1" applyBorder="1" applyAlignment="1"/>
    <xf numFmtId="167" fontId="79" fillId="0" borderId="41" xfId="17" applyNumberFormat="1" applyFont="1" applyFill="1" applyBorder="1" applyAlignment="1"/>
    <xf numFmtId="37" fontId="78" fillId="0" borderId="0" xfId="15" applyNumberFormat="1" applyFont="1"/>
    <xf numFmtId="167" fontId="78" fillId="0" borderId="0" xfId="17" applyNumberFormat="1" applyFont="1" applyFill="1" applyBorder="1" applyAlignment="1"/>
    <xf numFmtId="38" fontId="78" fillId="0" borderId="41" xfId="1" applyNumberFormat="1" applyFont="1" applyFill="1" applyBorder="1" applyAlignment="1"/>
    <xf numFmtId="0" fontId="79" fillId="0" borderId="0" xfId="16" quotePrefix="1" applyNumberFormat="1" applyFont="1" applyAlignment="1">
      <alignment horizontal="center"/>
    </xf>
    <xf numFmtId="38" fontId="79" fillId="0" borderId="42" xfId="16" applyNumberFormat="1" applyFont="1" applyBorder="1"/>
    <xf numFmtId="38" fontId="78" fillId="0" borderId="41" xfId="16" applyNumberFormat="1" applyFont="1" applyBorder="1"/>
    <xf numFmtId="38" fontId="79" fillId="0" borderId="0" xfId="16" applyNumberFormat="1" applyFont="1"/>
    <xf numFmtId="165" fontId="79" fillId="0" borderId="0" xfId="16" applyNumberFormat="1" applyFont="1"/>
    <xf numFmtId="0" fontId="79" fillId="0" borderId="0" xfId="11" applyFont="1"/>
    <xf numFmtId="165" fontId="79" fillId="0" borderId="42" xfId="16" applyNumberFormat="1" applyFont="1" applyBorder="1"/>
    <xf numFmtId="165" fontId="78" fillId="0" borderId="41" xfId="16" applyNumberFormat="1" applyFont="1" applyBorder="1"/>
    <xf numFmtId="0" fontId="78" fillId="0" borderId="0" xfId="11" applyFont="1"/>
    <xf numFmtId="165" fontId="78" fillId="0" borderId="0" xfId="16" applyNumberFormat="1" applyFont="1"/>
    <xf numFmtId="165" fontId="78" fillId="0" borderId="43" xfId="16" applyNumberFormat="1" applyFont="1" applyBorder="1"/>
    <xf numFmtId="38" fontId="28" fillId="10" borderId="43" xfId="1" applyNumberFormat="1" applyFont="1" applyFill="1" applyBorder="1" applyAlignment="1"/>
    <xf numFmtId="38" fontId="28" fillId="10" borderId="0" xfId="1" applyNumberFormat="1" applyFont="1" applyFill="1" applyBorder="1" applyAlignment="1"/>
    <xf numFmtId="167" fontId="28" fillId="10" borderId="41" xfId="17" applyNumberFormat="1" applyFont="1" applyFill="1" applyBorder="1" applyAlignment="1"/>
    <xf numFmtId="38" fontId="26" fillId="10" borderId="41" xfId="1" applyNumberFormat="1" applyFont="1" applyFill="1" applyBorder="1" applyAlignment="1"/>
    <xf numFmtId="38" fontId="28" fillId="10" borderId="42" xfId="16" applyNumberFormat="1" applyFont="1" applyFill="1" applyBorder="1"/>
    <xf numFmtId="38" fontId="26" fillId="10" borderId="41" xfId="16" applyNumberFormat="1" applyFont="1" applyFill="1" applyBorder="1"/>
    <xf numFmtId="38" fontId="25" fillId="10" borderId="0" xfId="16" applyNumberFormat="1" applyFont="1" applyFill="1"/>
    <xf numFmtId="165" fontId="28" fillId="10" borderId="0" xfId="16" applyNumberFormat="1" applyFont="1" applyFill="1"/>
    <xf numFmtId="165" fontId="28" fillId="10" borderId="42" xfId="16" applyNumberFormat="1" applyFont="1" applyFill="1" applyBorder="1"/>
    <xf numFmtId="165" fontId="26" fillId="10" borderId="41" xfId="16" applyNumberFormat="1" applyFont="1" applyFill="1" applyBorder="1"/>
    <xf numFmtId="165" fontId="26" fillId="10" borderId="43" xfId="16" applyNumberFormat="1" applyFont="1" applyFill="1" applyBorder="1"/>
    <xf numFmtId="168" fontId="28" fillId="10" borderId="0" xfId="1" applyNumberFormat="1" applyFont="1" applyFill="1" applyAlignment="1">
      <alignment horizontal="center"/>
    </xf>
    <xf numFmtId="165" fontId="28" fillId="10" borderId="0" xfId="15" applyNumberFormat="1" applyFont="1" applyFill="1"/>
    <xf numFmtId="176" fontId="28" fillId="10" borderId="43" xfId="16" applyNumberFormat="1" applyFont="1" applyFill="1" applyBorder="1"/>
    <xf numFmtId="165" fontId="28" fillId="10" borderId="41" xfId="16" applyNumberFormat="1" applyFont="1" applyFill="1" applyBorder="1"/>
    <xf numFmtId="0" fontId="25" fillId="10" borderId="0" xfId="0" applyFont="1" applyFill="1" applyAlignment="1">
      <alignment vertical="center"/>
    </xf>
    <xf numFmtId="1" fontId="80" fillId="0" borderId="0" xfId="1" applyNumberFormat="1" applyFont="1"/>
    <xf numFmtId="165" fontId="0" fillId="0" borderId="0" xfId="1" applyNumberFormat="1" applyFont="1"/>
    <xf numFmtId="0" fontId="77" fillId="0" borderId="62" xfId="0" applyFont="1" applyBorder="1"/>
    <xf numFmtId="165" fontId="77" fillId="0" borderId="63" xfId="1" applyNumberFormat="1" applyFont="1" applyBorder="1"/>
    <xf numFmtId="38" fontId="0" fillId="0" borderId="0" xfId="1" applyNumberFormat="1" applyFont="1"/>
    <xf numFmtId="9" fontId="25" fillId="2" borderId="0" xfId="0" applyNumberFormat="1" applyFont="1" applyFill="1" applyAlignment="1">
      <alignment horizontal="right" vertical="center"/>
    </xf>
    <xf numFmtId="9" fontId="28" fillId="2" borderId="0" xfId="0" applyNumberFormat="1" applyFont="1" applyFill="1" applyAlignment="1">
      <alignment horizontal="right" vertical="center"/>
    </xf>
    <xf numFmtId="9" fontId="29" fillId="2" borderId="0" xfId="0" applyNumberFormat="1" applyFont="1" applyFill="1" applyAlignment="1">
      <alignment horizontal="right" vertical="center"/>
    </xf>
    <xf numFmtId="0" fontId="83" fillId="8" borderId="64" xfId="0" applyFont="1" applyFill="1" applyBorder="1" applyAlignment="1">
      <alignment vertical="center"/>
    </xf>
    <xf numFmtId="0" fontId="84" fillId="7" borderId="64" xfId="0" applyFont="1" applyFill="1" applyBorder="1" applyAlignment="1">
      <alignment vertical="center"/>
    </xf>
    <xf numFmtId="0" fontId="83" fillId="7" borderId="64" xfId="0" applyFont="1" applyFill="1" applyBorder="1" applyAlignment="1">
      <alignment vertical="center"/>
    </xf>
    <xf numFmtId="0" fontId="84" fillId="7" borderId="64" xfId="0" applyFont="1" applyFill="1" applyBorder="1" applyAlignment="1">
      <alignment horizontal="right" vertical="center"/>
    </xf>
    <xf numFmtId="0" fontId="84" fillId="8" borderId="0" xfId="0" applyFont="1" applyFill="1" applyAlignment="1">
      <alignment vertical="center"/>
    </xf>
    <xf numFmtId="0" fontId="83" fillId="8" borderId="0" xfId="0" applyFont="1" applyFill="1" applyAlignment="1">
      <alignment horizontal="center" vertical="center"/>
    </xf>
    <xf numFmtId="0" fontId="83" fillId="2" borderId="65" xfId="0" applyFont="1" applyFill="1" applyBorder="1" applyAlignment="1">
      <alignment horizontal="right" vertical="center"/>
    </xf>
    <xf numFmtId="0" fontId="83" fillId="2" borderId="66" xfId="0" applyFont="1" applyFill="1" applyBorder="1" applyAlignment="1">
      <alignment vertical="center"/>
    </xf>
    <xf numFmtId="0" fontId="84" fillId="2" borderId="65" xfId="0" applyFont="1" applyFill="1" applyBorder="1" applyAlignment="1">
      <alignment horizontal="right" vertical="center"/>
    </xf>
    <xf numFmtId="167" fontId="83" fillId="2" borderId="66" xfId="1" applyNumberFormat="1" applyFont="1" applyFill="1" applyBorder="1" applyAlignment="1">
      <alignment horizontal="right" vertical="center"/>
    </xf>
    <xf numFmtId="0" fontId="83" fillId="2" borderId="64" xfId="0" applyFont="1" applyFill="1" applyBorder="1" applyAlignment="1">
      <alignment vertical="center"/>
    </xf>
    <xf numFmtId="167" fontId="84" fillId="0" borderId="66" xfId="1" applyNumberFormat="1" applyFont="1" applyFill="1" applyBorder="1" applyAlignment="1">
      <alignment vertical="center"/>
    </xf>
    <xf numFmtId="167" fontId="84" fillId="0" borderId="64" xfId="1" applyNumberFormat="1" applyFont="1" applyFill="1" applyBorder="1" applyAlignment="1">
      <alignment vertical="center"/>
    </xf>
    <xf numFmtId="167" fontId="84" fillId="10" borderId="64" xfId="1" applyNumberFormat="1" applyFont="1" applyFill="1" applyBorder="1" applyAlignment="1">
      <alignment vertical="center"/>
    </xf>
    <xf numFmtId="167" fontId="83" fillId="2" borderId="64" xfId="1" applyNumberFormat="1" applyFont="1" applyFill="1" applyBorder="1" applyAlignment="1">
      <alignment horizontal="right" vertical="center"/>
    </xf>
    <xf numFmtId="0" fontId="84" fillId="2" borderId="64" xfId="0" applyFont="1" applyFill="1" applyBorder="1" applyAlignment="1">
      <alignment vertical="center"/>
    </xf>
    <xf numFmtId="0" fontId="83" fillId="8" borderId="64" xfId="0" applyFont="1" applyFill="1" applyBorder="1" applyAlignment="1">
      <alignment horizontal="right" vertical="center"/>
    </xf>
    <xf numFmtId="0" fontId="83" fillId="8" borderId="64" xfId="0" applyFont="1" applyFill="1" applyBorder="1" applyAlignment="1">
      <alignment horizontal="right" vertical="center" wrapText="1"/>
    </xf>
    <xf numFmtId="0" fontId="84" fillId="2" borderId="64" xfId="0" applyFont="1" applyFill="1" applyBorder="1" applyAlignment="1">
      <alignment horizontal="right" vertical="center"/>
    </xf>
    <xf numFmtId="3" fontId="84" fillId="2" borderId="64" xfId="0" applyNumberFormat="1" applyFont="1" applyFill="1" applyBorder="1" applyAlignment="1">
      <alignment horizontal="right" vertical="center"/>
    </xf>
    <xf numFmtId="9" fontId="84" fillId="2" borderId="64" xfId="0" applyNumberFormat="1" applyFont="1" applyFill="1" applyBorder="1" applyAlignment="1">
      <alignment horizontal="right" vertical="center" wrapText="1"/>
    </xf>
    <xf numFmtId="0" fontId="84" fillId="2" borderId="68" xfId="0" applyFont="1" applyFill="1" applyBorder="1" applyAlignment="1">
      <alignment horizontal="right" vertical="center"/>
    </xf>
    <xf numFmtId="9" fontId="84" fillId="2" borderId="68" xfId="0" applyNumberFormat="1" applyFont="1" applyFill="1" applyBorder="1" applyAlignment="1">
      <alignment horizontal="right" vertical="center" wrapText="1"/>
    </xf>
    <xf numFmtId="0" fontId="83" fillId="2" borderId="67" xfId="0" applyFont="1" applyFill="1" applyBorder="1" applyAlignment="1">
      <alignment horizontal="right" vertical="center"/>
    </xf>
    <xf numFmtId="0" fontId="85" fillId="2" borderId="67" xfId="0" applyFont="1" applyFill="1" applyBorder="1" applyAlignment="1">
      <alignment horizontal="right" vertical="center"/>
    </xf>
    <xf numFmtId="3" fontId="83" fillId="2" borderId="67" xfId="0" applyNumberFormat="1" applyFont="1" applyFill="1" applyBorder="1" applyAlignment="1">
      <alignment horizontal="right" vertical="center"/>
    </xf>
    <xf numFmtId="9" fontId="83" fillId="2" borderId="67" xfId="0" applyNumberFormat="1" applyFont="1" applyFill="1" applyBorder="1" applyAlignment="1">
      <alignment horizontal="right" vertical="center" wrapText="1"/>
    </xf>
    <xf numFmtId="0" fontId="83" fillId="8" borderId="69" xfId="0" applyFont="1" applyFill="1" applyBorder="1" applyAlignment="1">
      <alignment horizontal="right" vertical="center"/>
    </xf>
    <xf numFmtId="14" fontId="84" fillId="2" borderId="69" xfId="0" applyNumberFormat="1" applyFont="1" applyFill="1" applyBorder="1" applyAlignment="1">
      <alignment horizontal="right" vertical="center"/>
    </xf>
    <xf numFmtId="0" fontId="25" fillId="3" borderId="0" xfId="0" applyFont="1" applyFill="1"/>
    <xf numFmtId="0" fontId="84" fillId="7" borderId="72" xfId="0" applyFont="1" applyFill="1" applyBorder="1" applyAlignment="1">
      <alignment vertical="center"/>
    </xf>
    <xf numFmtId="0" fontId="84" fillId="7" borderId="75" xfId="0" applyFont="1" applyFill="1" applyBorder="1" applyAlignment="1">
      <alignment vertical="center"/>
    </xf>
    <xf numFmtId="0" fontId="84" fillId="7" borderId="82" xfId="0" applyFont="1" applyFill="1" applyBorder="1" applyAlignment="1">
      <alignment vertical="center"/>
    </xf>
    <xf numFmtId="0" fontId="84" fillId="7" borderId="76" xfId="0" applyFont="1" applyFill="1" applyBorder="1" applyAlignment="1">
      <alignment vertical="center"/>
    </xf>
    <xf numFmtId="0" fontId="84" fillId="7" borderId="76" xfId="0" applyFont="1" applyFill="1" applyBorder="1" applyAlignment="1">
      <alignment vertical="center" wrapText="1"/>
    </xf>
    <xf numFmtId="0" fontId="84" fillId="7" borderId="77" xfId="0" applyFont="1" applyFill="1" applyBorder="1" applyAlignment="1">
      <alignment vertical="center" wrapText="1"/>
    </xf>
    <xf numFmtId="0" fontId="84" fillId="7" borderId="81" xfId="0" applyFont="1" applyFill="1" applyBorder="1" applyAlignment="1">
      <alignment vertical="center"/>
    </xf>
    <xf numFmtId="0" fontId="84" fillId="7" borderId="74" xfId="0" applyFont="1" applyFill="1" applyBorder="1" applyAlignment="1">
      <alignment vertical="center"/>
    </xf>
    <xf numFmtId="0" fontId="84" fillId="7" borderId="77" xfId="0" applyFont="1" applyFill="1" applyBorder="1" applyAlignment="1">
      <alignment vertical="center"/>
    </xf>
    <xf numFmtId="0" fontId="83" fillId="8" borderId="79" xfId="0" applyFont="1" applyFill="1" applyBorder="1" applyAlignment="1">
      <alignment vertical="center" wrapText="1"/>
    </xf>
    <xf numFmtId="0" fontId="83" fillId="7" borderId="78" xfId="0" applyFont="1" applyFill="1" applyBorder="1" applyAlignment="1">
      <alignment vertical="center"/>
    </xf>
    <xf numFmtId="0" fontId="83" fillId="7" borderId="80" xfId="0" applyFont="1" applyFill="1" applyBorder="1" applyAlignment="1">
      <alignment vertical="center" wrapText="1"/>
    </xf>
    <xf numFmtId="0" fontId="83" fillId="7" borderId="80" xfId="0" applyFont="1" applyFill="1" applyBorder="1" applyAlignment="1">
      <alignment horizontal="right" vertical="top"/>
    </xf>
    <xf numFmtId="0" fontId="84" fillId="7" borderId="80" xfId="0" applyFont="1" applyFill="1" applyBorder="1" applyAlignment="1">
      <alignment vertical="center" wrapText="1"/>
    </xf>
    <xf numFmtId="0" fontId="83" fillId="7" borderId="80" xfId="0" applyFont="1" applyFill="1" applyBorder="1" applyAlignment="1">
      <alignment horizontal="right" vertical="center"/>
    </xf>
    <xf numFmtId="0" fontId="84" fillId="0" borderId="79" xfId="0" applyFont="1" applyBorder="1" applyAlignment="1">
      <alignment horizontal="justify" vertical="center"/>
    </xf>
    <xf numFmtId="0" fontId="84" fillId="0" borderId="79" xfId="0" applyFont="1" applyBorder="1" applyAlignment="1">
      <alignment horizontal="left" vertical="center" wrapText="1"/>
    </xf>
    <xf numFmtId="0" fontId="83" fillId="7" borderId="72" xfId="0" applyFont="1" applyFill="1" applyBorder="1" applyAlignment="1">
      <alignment vertical="center"/>
    </xf>
    <xf numFmtId="0" fontId="83" fillId="7" borderId="78" xfId="0" applyFont="1" applyFill="1" applyBorder="1" applyAlignment="1">
      <alignment vertical="center" wrapText="1"/>
    </xf>
    <xf numFmtId="0" fontId="83" fillId="7" borderId="81" xfId="0" applyFont="1" applyFill="1" applyBorder="1" applyAlignment="1">
      <alignment horizontal="right" vertical="center"/>
    </xf>
    <xf numFmtId="0" fontId="84" fillId="7" borderId="80" xfId="0" applyFont="1" applyFill="1" applyBorder="1" applyAlignment="1">
      <alignment vertical="top" wrapText="1"/>
    </xf>
    <xf numFmtId="0" fontId="83" fillId="7" borderId="81" xfId="0" applyFont="1" applyFill="1" applyBorder="1" applyAlignment="1">
      <alignment horizontal="right" vertical="top"/>
    </xf>
    <xf numFmtId="0" fontId="83" fillId="7" borderId="75" xfId="0" applyFont="1" applyFill="1" applyBorder="1" applyAlignment="1">
      <alignment horizontal="right" vertical="top"/>
    </xf>
    <xf numFmtId="0" fontId="84" fillId="7" borderId="85" xfId="0" applyFont="1" applyFill="1" applyBorder="1" applyAlignment="1">
      <alignment vertical="center" wrapText="1"/>
    </xf>
    <xf numFmtId="0" fontId="83" fillId="7" borderId="79" xfId="0" applyFont="1" applyFill="1" applyBorder="1" applyAlignment="1">
      <alignment horizontal="right" vertical="top"/>
    </xf>
    <xf numFmtId="0" fontId="84" fillId="7" borderId="79" xfId="0" applyFont="1" applyFill="1" applyBorder="1" applyAlignment="1">
      <alignment vertical="center" wrapText="1"/>
    </xf>
    <xf numFmtId="0" fontId="84" fillId="2" borderId="78" xfId="0" applyFont="1" applyFill="1" applyBorder="1" applyAlignment="1">
      <alignment vertical="center" wrapText="1"/>
    </xf>
    <xf numFmtId="0" fontId="83" fillId="8" borderId="0" xfId="0" applyFont="1" applyFill="1" applyAlignment="1">
      <alignment vertical="center"/>
    </xf>
    <xf numFmtId="0" fontId="83" fillId="8" borderId="0" xfId="0" applyFont="1" applyFill="1" applyAlignment="1">
      <alignment horizontal="right" vertical="center" wrapText="1"/>
    </xf>
    <xf numFmtId="0" fontId="84" fillId="2" borderId="0" xfId="0" applyFont="1" applyFill="1" applyAlignment="1">
      <alignment horizontal="right" vertical="center"/>
    </xf>
    <xf numFmtId="0" fontId="84" fillId="2" borderId="0" xfId="0" applyFont="1" applyFill="1" applyAlignment="1">
      <alignment vertical="center"/>
    </xf>
    <xf numFmtId="167" fontId="84" fillId="2" borderId="0" xfId="1" applyNumberFormat="1" applyFont="1" applyFill="1" applyAlignment="1">
      <alignment vertical="center"/>
    </xf>
    <xf numFmtId="0" fontId="84" fillId="10" borderId="0" xfId="0" applyFont="1" applyFill="1" applyAlignment="1">
      <alignment horizontal="right" vertical="center"/>
    </xf>
    <xf numFmtId="168" fontId="84" fillId="2" borderId="0" xfId="1" applyNumberFormat="1" applyFont="1" applyFill="1" applyAlignment="1">
      <alignment vertical="center"/>
    </xf>
    <xf numFmtId="0" fontId="83" fillId="2" borderId="8" xfId="0" applyFont="1" applyFill="1" applyBorder="1" applyAlignment="1">
      <alignment horizontal="right" vertical="center"/>
    </xf>
    <xf numFmtId="168" fontId="83" fillId="2" borderId="8" xfId="1" applyNumberFormat="1" applyFont="1" applyFill="1" applyBorder="1" applyAlignment="1">
      <alignment vertical="center"/>
    </xf>
    <xf numFmtId="170" fontId="84" fillId="2" borderId="0" xfId="1" applyNumberFormat="1" applyFont="1" applyFill="1" applyAlignment="1">
      <alignment vertical="center"/>
    </xf>
    <xf numFmtId="168" fontId="83" fillId="2" borderId="8" xfId="0" applyNumberFormat="1" applyFont="1" applyFill="1" applyBorder="1" applyAlignment="1">
      <alignment vertical="center"/>
    </xf>
    <xf numFmtId="168" fontId="86" fillId="2" borderId="64" xfId="1" applyNumberFormat="1" applyFont="1" applyFill="1" applyBorder="1" applyAlignment="1">
      <alignment horizontal="center" vertical="center"/>
    </xf>
    <xf numFmtId="168" fontId="86" fillId="2" borderId="68" xfId="1" applyNumberFormat="1" applyFont="1" applyFill="1" applyBorder="1" applyAlignment="1">
      <alignment horizontal="center" vertical="center"/>
    </xf>
    <xf numFmtId="0" fontId="87" fillId="2" borderId="67" xfId="0" applyFont="1" applyFill="1" applyBorder="1" applyAlignment="1">
      <alignment horizontal="right" vertical="center"/>
    </xf>
    <xf numFmtId="168" fontId="87" fillId="7" borderId="67" xfId="1" applyNumberFormat="1" applyFont="1" applyFill="1" applyBorder="1" applyAlignment="1">
      <alignment horizontal="center" vertical="center"/>
    </xf>
    <xf numFmtId="0" fontId="86" fillId="2" borderId="67" xfId="0" applyFont="1" applyFill="1" applyBorder="1" applyAlignment="1">
      <alignment horizontal="right" vertical="center"/>
    </xf>
    <xf numFmtId="3" fontId="86" fillId="2" borderId="67" xfId="0" applyNumberFormat="1" applyFont="1" applyFill="1" applyBorder="1" applyAlignment="1">
      <alignment horizontal="center" vertical="center"/>
    </xf>
    <xf numFmtId="9" fontId="86" fillId="2" borderId="67" xfId="0" applyNumberFormat="1" applyFont="1" applyFill="1" applyBorder="1" applyAlignment="1">
      <alignment horizontal="center" vertical="center"/>
    </xf>
    <xf numFmtId="0" fontId="86" fillId="2" borderId="67" xfId="0" applyFont="1" applyFill="1" applyBorder="1" applyAlignment="1">
      <alignment vertical="center"/>
    </xf>
    <xf numFmtId="168" fontId="87" fillId="2" borderId="67" xfId="1" applyNumberFormat="1" applyFont="1" applyFill="1" applyBorder="1" applyAlignment="1">
      <alignment vertical="center"/>
    </xf>
    <xf numFmtId="168" fontId="87" fillId="10" borderId="67" xfId="1" applyNumberFormat="1" applyFont="1" applyFill="1" applyBorder="1" applyAlignment="1">
      <alignment vertical="center"/>
    </xf>
    <xf numFmtId="0" fontId="86" fillId="2" borderId="65" xfId="0" applyFont="1" applyFill="1" applyBorder="1" applyAlignment="1">
      <alignment horizontal="right" vertical="center"/>
    </xf>
    <xf numFmtId="0" fontId="86" fillId="2" borderId="87" xfId="0" applyFont="1" applyFill="1" applyBorder="1" applyAlignment="1">
      <alignment horizontal="right" vertical="center"/>
    </xf>
    <xf numFmtId="0" fontId="87" fillId="2" borderId="88" xfId="0" applyFont="1" applyFill="1" applyBorder="1" applyAlignment="1">
      <alignment horizontal="right" vertical="center"/>
    </xf>
    <xf numFmtId="0" fontId="86" fillId="2" borderId="89" xfId="0" applyFont="1" applyFill="1" applyBorder="1" applyAlignment="1">
      <alignment horizontal="right" vertical="center"/>
    </xf>
    <xf numFmtId="168" fontId="86" fillId="2" borderId="90" xfId="1" applyNumberFormat="1" applyFont="1" applyFill="1" applyBorder="1" applyAlignment="1">
      <alignment horizontal="center" vertical="center"/>
    </xf>
    <xf numFmtId="0" fontId="88" fillId="2" borderId="0" xfId="0" applyFont="1" applyFill="1" applyAlignment="1">
      <alignment vertical="center"/>
    </xf>
    <xf numFmtId="169" fontId="86" fillId="2" borderId="64" xfId="2" applyNumberFormat="1" applyFont="1" applyFill="1" applyBorder="1" applyAlignment="1">
      <alignment horizontal="right" vertical="center"/>
    </xf>
    <xf numFmtId="169" fontId="86" fillId="2" borderId="68" xfId="2" applyNumberFormat="1" applyFont="1" applyFill="1" applyBorder="1" applyAlignment="1">
      <alignment horizontal="right" vertical="center"/>
    </xf>
    <xf numFmtId="169" fontId="86" fillId="2" borderId="90" xfId="2" applyNumberFormat="1" applyFont="1" applyFill="1" applyBorder="1" applyAlignment="1">
      <alignment horizontal="right" vertical="center"/>
    </xf>
    <xf numFmtId="0" fontId="87" fillId="7" borderId="88" xfId="0" applyFont="1" applyFill="1" applyBorder="1" applyAlignment="1">
      <alignment horizontal="right" vertical="center"/>
    </xf>
    <xf numFmtId="169" fontId="87" fillId="7" borderId="67" xfId="0" applyNumberFormat="1" applyFont="1" applyFill="1" applyBorder="1" applyAlignment="1">
      <alignment horizontal="right" vertical="center"/>
    </xf>
    <xf numFmtId="0" fontId="60" fillId="26" borderId="77" xfId="0" applyFont="1" applyFill="1" applyBorder="1" applyAlignment="1">
      <alignment vertical="center"/>
    </xf>
    <xf numFmtId="0" fontId="57" fillId="26" borderId="77" xfId="0" applyFont="1" applyFill="1" applyBorder="1" applyAlignment="1">
      <alignment horizontal="center" vertical="center"/>
    </xf>
    <xf numFmtId="0" fontId="57" fillId="26" borderId="76" xfId="0" applyFont="1" applyFill="1" applyBorder="1" applyAlignment="1">
      <alignment horizontal="center" vertical="center"/>
    </xf>
    <xf numFmtId="0" fontId="83" fillId="9" borderId="77" xfId="0" applyFont="1" applyFill="1" applyBorder="1" applyAlignment="1">
      <alignment horizontal="right" vertical="center"/>
    </xf>
    <xf numFmtId="0" fontId="84" fillId="7" borderId="82" xfId="0" applyFont="1" applyFill="1" applyBorder="1" applyAlignment="1">
      <alignment horizontal="right" vertical="center"/>
    </xf>
    <xf numFmtId="0" fontId="84" fillId="7" borderId="0" xfId="0" applyFont="1" applyFill="1" applyAlignment="1">
      <alignment horizontal="right" vertical="center"/>
    </xf>
    <xf numFmtId="0" fontId="84" fillId="0" borderId="0" xfId="0" applyFont="1" applyAlignment="1">
      <alignment horizontal="right" vertical="center"/>
    </xf>
    <xf numFmtId="0" fontId="84" fillId="7" borderId="77" xfId="0" applyFont="1" applyFill="1" applyBorder="1" applyAlignment="1">
      <alignment horizontal="right" vertical="center"/>
    </xf>
    <xf numFmtId="0" fontId="89" fillId="0" borderId="0" xfId="0" applyFont="1" applyAlignment="1">
      <alignment horizontal="right" vertical="center"/>
    </xf>
    <xf numFmtId="168" fontId="84" fillId="8" borderId="0" xfId="1" applyNumberFormat="1" applyFont="1" applyFill="1" applyAlignment="1">
      <alignment vertical="center"/>
    </xf>
    <xf numFmtId="170" fontId="84" fillId="8" borderId="0" xfId="1" applyNumberFormat="1" applyFont="1" applyFill="1" applyAlignment="1">
      <alignment vertical="center"/>
    </xf>
    <xf numFmtId="0" fontId="84" fillId="2" borderId="0" xfId="0" applyFont="1" applyFill="1" applyAlignment="1">
      <alignment horizontal="center" vertical="center"/>
    </xf>
    <xf numFmtId="9" fontId="84" fillId="2" borderId="0" xfId="0" applyNumberFormat="1" applyFont="1" applyFill="1" applyAlignment="1">
      <alignment horizontal="center" vertical="center"/>
    </xf>
    <xf numFmtId="0" fontId="83" fillId="8" borderId="64" xfId="0" applyFont="1" applyFill="1" applyBorder="1" applyAlignment="1">
      <alignment horizontal="center" vertical="center"/>
    </xf>
    <xf numFmtId="0" fontId="83" fillId="8" borderId="64" xfId="0" applyFont="1" applyFill="1" applyBorder="1" applyAlignment="1">
      <alignment horizontal="center" vertical="center" wrapText="1"/>
    </xf>
    <xf numFmtId="0" fontId="84" fillId="2" borderId="68" xfId="0" applyFont="1" applyFill="1" applyBorder="1" applyAlignment="1">
      <alignment horizontal="center" vertical="center"/>
    </xf>
    <xf numFmtId="0" fontId="84" fillId="2" borderId="68" xfId="0" applyFont="1" applyFill="1" applyBorder="1" applyAlignment="1">
      <alignment vertical="center"/>
    </xf>
    <xf numFmtId="9" fontId="84" fillId="2" borderId="68" xfId="0" applyNumberFormat="1" applyFont="1" applyFill="1" applyBorder="1" applyAlignment="1">
      <alignment horizontal="center" vertical="center"/>
    </xf>
    <xf numFmtId="0" fontId="84" fillId="2" borderId="90" xfId="0" applyFont="1" applyFill="1" applyBorder="1" applyAlignment="1">
      <alignment horizontal="center" vertical="center"/>
    </xf>
    <xf numFmtId="0" fontId="84" fillId="2" borderId="90" xfId="0" applyFont="1" applyFill="1" applyBorder="1" applyAlignment="1">
      <alignment vertical="center"/>
    </xf>
    <xf numFmtId="9" fontId="84" fillId="2" borderId="90" xfId="0" applyNumberFormat="1" applyFont="1" applyFill="1" applyBorder="1" applyAlignment="1">
      <alignment horizontal="center" vertical="center"/>
    </xf>
    <xf numFmtId="0" fontId="57" fillId="26" borderId="0" xfId="0" applyFont="1" applyFill="1" applyAlignment="1">
      <alignment horizontal="justify" vertical="center" wrapText="1"/>
    </xf>
    <xf numFmtId="0" fontId="57" fillId="26" borderId="0" xfId="0" applyFont="1" applyFill="1" applyAlignment="1">
      <alignment horizontal="right" vertical="center" wrapText="1"/>
    </xf>
    <xf numFmtId="0" fontId="84" fillId="2" borderId="0" xfId="0" applyFont="1" applyFill="1" applyAlignment="1">
      <alignment horizontal="justify" vertical="center" wrapText="1"/>
    </xf>
    <xf numFmtId="9" fontId="84" fillId="2" borderId="0" xfId="0" applyNumberFormat="1" applyFont="1" applyFill="1" applyAlignment="1">
      <alignment horizontal="right" vertical="center" wrapText="1"/>
    </xf>
    <xf numFmtId="0" fontId="84" fillId="2" borderId="68" xfId="0" applyFont="1" applyFill="1" applyBorder="1" applyAlignment="1">
      <alignment horizontal="justify" vertical="center" wrapText="1"/>
    </xf>
    <xf numFmtId="0" fontId="84" fillId="2" borderId="90" xfId="0" applyFont="1" applyFill="1" applyBorder="1" applyAlignment="1">
      <alignment horizontal="justify" vertical="center" wrapText="1"/>
    </xf>
    <xf numFmtId="9" fontId="84" fillId="2" borderId="90" xfId="0" applyNumberFormat="1" applyFont="1" applyFill="1" applyBorder="1" applyAlignment="1">
      <alignment horizontal="right" vertical="center" wrapText="1"/>
    </xf>
    <xf numFmtId="0" fontId="84" fillId="2" borderId="64" xfId="0" applyFont="1" applyFill="1" applyBorder="1" applyAlignment="1">
      <alignment horizontal="center" vertical="center"/>
    </xf>
    <xf numFmtId="0" fontId="84" fillId="2" borderId="64" xfId="0" applyFont="1" applyFill="1" applyBorder="1" applyAlignment="1">
      <alignment vertical="center" wrapText="1"/>
    </xf>
    <xf numFmtId="1" fontId="84" fillId="2" borderId="64" xfId="0" applyNumberFormat="1" applyFont="1" applyFill="1" applyBorder="1" applyAlignment="1">
      <alignment horizontal="center" vertical="center"/>
    </xf>
    <xf numFmtId="0" fontId="84" fillId="2" borderId="0" xfId="0" applyFont="1" applyFill="1" applyAlignment="1">
      <alignment horizontal="right" vertical="center" wrapText="1"/>
    </xf>
    <xf numFmtId="1" fontId="84" fillId="2" borderId="0" xfId="0" applyNumberFormat="1" applyFont="1" applyFill="1" applyAlignment="1">
      <alignment horizontal="center" vertical="center"/>
    </xf>
    <xf numFmtId="0" fontId="84" fillId="2" borderId="68" xfId="0" applyFont="1" applyFill="1" applyBorder="1" applyAlignment="1">
      <alignment vertical="center" wrapText="1"/>
    </xf>
    <xf numFmtId="0" fontId="84" fillId="2" borderId="90" xfId="0" applyFont="1" applyFill="1" applyBorder="1" applyAlignment="1">
      <alignment horizontal="right" vertical="center" wrapText="1"/>
    </xf>
    <xf numFmtId="1" fontId="84" fillId="2" borderId="90" xfId="0" applyNumberFormat="1" applyFont="1" applyFill="1" applyBorder="1" applyAlignment="1">
      <alignment horizontal="center" vertical="center"/>
    </xf>
    <xf numFmtId="0" fontId="83" fillId="17" borderId="0" xfId="19" applyFont="1" applyFill="1"/>
    <xf numFmtId="0" fontId="83" fillId="23" borderId="0" xfId="19" applyFont="1" applyFill="1"/>
    <xf numFmtId="0" fontId="57" fillId="27" borderId="0" xfId="0" applyFont="1" applyFill="1" applyAlignment="1">
      <alignment horizontal="right" vertical="center"/>
    </xf>
    <xf numFmtId="170" fontId="57" fillId="27" borderId="0" xfId="9" applyNumberFormat="1" applyFont="1" applyFill="1" applyBorder="1" applyAlignment="1">
      <alignment horizontal="right" vertical="center" wrapText="1"/>
    </xf>
    <xf numFmtId="0" fontId="84" fillId="17" borderId="0" xfId="0" applyFont="1" applyFill="1" applyAlignment="1">
      <alignment vertical="center"/>
    </xf>
    <xf numFmtId="170" fontId="84" fillId="17" borderId="0" xfId="0" applyNumberFormat="1" applyFont="1" applyFill="1" applyAlignment="1">
      <alignment vertical="center"/>
    </xf>
    <xf numFmtId="0" fontId="83" fillId="17" borderId="0" xfId="0" applyFont="1" applyFill="1" applyAlignment="1">
      <alignment vertical="center"/>
    </xf>
    <xf numFmtId="170" fontId="83" fillId="17" borderId="0" xfId="0" applyNumberFormat="1" applyFont="1" applyFill="1" applyAlignment="1">
      <alignment vertical="center"/>
    </xf>
    <xf numFmtId="0" fontId="30" fillId="26" borderId="0" xfId="0" applyFont="1" applyFill="1" applyAlignment="1">
      <alignment horizontal="right" vertical="center"/>
    </xf>
    <xf numFmtId="0" fontId="89" fillId="2" borderId="0" xfId="0" applyFont="1" applyFill="1" applyAlignment="1">
      <alignment horizontal="right" vertical="center"/>
    </xf>
    <xf numFmtId="9" fontId="84" fillId="7" borderId="0" xfId="0" applyNumberFormat="1" applyFont="1" applyFill="1" applyAlignment="1">
      <alignment horizontal="right" vertical="center"/>
    </xf>
    <xf numFmtId="0" fontId="83" fillId="8" borderId="67" xfId="0" applyFont="1" applyFill="1" applyBorder="1" applyAlignment="1">
      <alignment horizontal="right" vertical="center"/>
    </xf>
    <xf numFmtId="0" fontId="83" fillId="7" borderId="67" xfId="0" applyFont="1" applyFill="1" applyBorder="1" applyAlignment="1">
      <alignment horizontal="right" vertical="center"/>
    </xf>
    <xf numFmtId="170" fontId="83" fillId="7" borderId="67" xfId="0" applyNumberFormat="1" applyFont="1" applyFill="1" applyBorder="1" applyAlignment="1">
      <alignment horizontal="right" vertical="center"/>
    </xf>
    <xf numFmtId="9" fontId="83" fillId="7" borderId="67" xfId="2" applyFont="1" applyFill="1" applyBorder="1" applyAlignment="1">
      <alignment horizontal="right" vertical="center"/>
    </xf>
    <xf numFmtId="0" fontId="83" fillId="8" borderId="88" xfId="0" applyFont="1" applyFill="1" applyBorder="1" applyAlignment="1">
      <alignment horizontal="right" vertical="center"/>
    </xf>
    <xf numFmtId="9" fontId="84" fillId="2" borderId="64" xfId="2" applyFont="1" applyFill="1" applyBorder="1" applyAlignment="1">
      <alignment horizontal="right" vertical="center"/>
    </xf>
    <xf numFmtId="9" fontId="84" fillId="8" borderId="64" xfId="2" applyFont="1" applyFill="1" applyBorder="1" applyAlignment="1">
      <alignment horizontal="right" vertical="center"/>
    </xf>
    <xf numFmtId="0" fontId="84" fillId="2" borderId="87" xfId="0" applyFont="1" applyFill="1" applyBorder="1" applyAlignment="1">
      <alignment horizontal="right" vertical="center"/>
    </xf>
    <xf numFmtId="9" fontId="84" fillId="2" borderId="68" xfId="2" applyFont="1" applyFill="1" applyBorder="1" applyAlignment="1">
      <alignment horizontal="right" vertical="center"/>
    </xf>
    <xf numFmtId="9" fontId="84" fillId="8" borderId="68" xfId="2" applyFont="1" applyFill="1" applyBorder="1" applyAlignment="1">
      <alignment horizontal="right" vertical="center"/>
    </xf>
    <xf numFmtId="0" fontId="84" fillId="2" borderId="89" xfId="0" applyFont="1" applyFill="1" applyBorder="1" applyAlignment="1">
      <alignment horizontal="right" vertical="center"/>
    </xf>
    <xf numFmtId="9" fontId="84" fillId="2" borderId="90" xfId="2" applyFont="1" applyFill="1" applyBorder="1" applyAlignment="1">
      <alignment horizontal="right" vertical="center"/>
    </xf>
    <xf numFmtId="9" fontId="84" fillId="8" borderId="90" xfId="2" applyFont="1" applyFill="1" applyBorder="1" applyAlignment="1">
      <alignment horizontal="right" vertical="center"/>
    </xf>
    <xf numFmtId="168" fontId="83" fillId="2" borderId="88" xfId="1" applyNumberFormat="1" applyFont="1" applyFill="1" applyBorder="1" applyAlignment="1">
      <alignment horizontal="right" vertical="center"/>
    </xf>
    <xf numFmtId="9" fontId="83" fillId="8" borderId="67" xfId="2" applyFont="1" applyFill="1" applyBorder="1" applyAlignment="1">
      <alignment horizontal="right" vertical="center"/>
    </xf>
    <xf numFmtId="167" fontId="84" fillId="2" borderId="90" xfId="1" applyNumberFormat="1" applyFont="1" applyFill="1" applyBorder="1" applyAlignment="1">
      <alignment horizontal="right" vertical="center"/>
    </xf>
    <xf numFmtId="167" fontId="84" fillId="2" borderId="64" xfId="1" applyNumberFormat="1" applyFont="1" applyFill="1" applyBorder="1" applyAlignment="1">
      <alignment horizontal="right" vertical="center"/>
    </xf>
    <xf numFmtId="167" fontId="84" fillId="2" borderId="68" xfId="1" applyNumberFormat="1" applyFont="1" applyFill="1" applyBorder="1" applyAlignment="1">
      <alignment horizontal="right" vertical="center"/>
    </xf>
    <xf numFmtId="167" fontId="83" fillId="7" borderId="67" xfId="1" applyNumberFormat="1" applyFont="1" applyFill="1" applyBorder="1" applyAlignment="1">
      <alignment horizontal="right" vertical="center"/>
    </xf>
    <xf numFmtId="0" fontId="83" fillId="9" borderId="77" xfId="0" applyFont="1" applyFill="1" applyBorder="1" applyAlignment="1">
      <alignment horizontal="center" vertical="center"/>
    </xf>
    <xf numFmtId="0" fontId="83" fillId="9" borderId="76" xfId="0" applyFont="1" applyFill="1" applyBorder="1" applyAlignment="1">
      <alignment horizontal="center" vertical="center"/>
    </xf>
    <xf numFmtId="0" fontId="83" fillId="7" borderId="77" xfId="0" applyFont="1" applyFill="1" applyBorder="1" applyAlignment="1">
      <alignment horizontal="right" vertical="center"/>
    </xf>
    <xf numFmtId="3" fontId="84" fillId="7" borderId="77" xfId="0" applyNumberFormat="1" applyFont="1" applyFill="1" applyBorder="1" applyAlignment="1">
      <alignment horizontal="right" vertical="center"/>
    </xf>
    <xf numFmtId="9" fontId="84" fillId="7" borderId="76" xfId="0" applyNumberFormat="1" applyFont="1" applyFill="1" applyBorder="1" applyAlignment="1">
      <alignment horizontal="right" vertical="center"/>
    </xf>
    <xf numFmtId="0" fontId="83" fillId="7" borderId="82" xfId="0" applyFont="1" applyFill="1" applyBorder="1" applyAlignment="1">
      <alignment horizontal="right" vertical="center"/>
    </xf>
    <xf numFmtId="3" fontId="84" fillId="7" borderId="82" xfId="0" applyNumberFormat="1" applyFont="1" applyFill="1" applyBorder="1" applyAlignment="1">
      <alignment horizontal="right" vertical="center"/>
    </xf>
    <xf numFmtId="0" fontId="83" fillId="7" borderId="71" xfId="0" applyFont="1" applyFill="1" applyBorder="1" applyAlignment="1">
      <alignment horizontal="right" vertical="center"/>
    </xf>
    <xf numFmtId="3" fontId="83" fillId="7" borderId="71" xfId="0" applyNumberFormat="1" applyFont="1" applyFill="1" applyBorder="1" applyAlignment="1">
      <alignment horizontal="right" vertical="center"/>
    </xf>
    <xf numFmtId="9" fontId="83" fillId="7" borderId="67" xfId="0" applyNumberFormat="1" applyFont="1" applyFill="1" applyBorder="1" applyAlignment="1">
      <alignment horizontal="right" vertical="center"/>
    </xf>
    <xf numFmtId="0" fontId="92" fillId="9" borderId="77" xfId="0" applyFont="1" applyFill="1" applyBorder="1" applyAlignment="1">
      <alignment horizontal="right" vertical="center"/>
    </xf>
    <xf numFmtId="0" fontId="92" fillId="9" borderId="76" xfId="0" applyFont="1" applyFill="1" applyBorder="1" applyAlignment="1">
      <alignment horizontal="right" vertical="center"/>
    </xf>
    <xf numFmtId="3" fontId="84" fillId="0" borderId="77" xfId="0" applyNumberFormat="1" applyFont="1" applyBorder="1" applyAlignment="1">
      <alignment horizontal="right" vertical="center"/>
    </xf>
    <xf numFmtId="0" fontId="83" fillId="9" borderId="71" xfId="0" applyFont="1" applyFill="1" applyBorder="1" applyAlignment="1">
      <alignment horizontal="right" vertical="center"/>
    </xf>
    <xf numFmtId="0" fontId="83" fillId="9" borderId="67" xfId="0" applyFont="1" applyFill="1" applyBorder="1" applyAlignment="1">
      <alignment horizontal="right" vertical="center"/>
    </xf>
    <xf numFmtId="0" fontId="83" fillId="8" borderId="76" xfId="0" applyFont="1" applyFill="1" applyBorder="1" applyAlignment="1">
      <alignment vertical="center"/>
    </xf>
    <xf numFmtId="0" fontId="90" fillId="2" borderId="0" xfId="0" applyFont="1" applyFill="1" applyAlignment="1">
      <alignment horizontal="right" vertical="center"/>
    </xf>
    <xf numFmtId="9" fontId="90" fillId="2" borderId="0" xfId="2" applyFont="1" applyFill="1" applyAlignment="1">
      <alignment vertical="center"/>
    </xf>
    <xf numFmtId="0" fontId="83" fillId="2" borderId="0" xfId="0" applyFont="1" applyFill="1" applyAlignment="1">
      <alignment vertical="center"/>
    </xf>
    <xf numFmtId="0" fontId="83" fillId="2" borderId="0" xfId="0" applyFont="1" applyFill="1" applyAlignment="1">
      <alignment horizontal="right" vertical="center"/>
    </xf>
    <xf numFmtId="0" fontId="83" fillId="2" borderId="76" xfId="0" applyFont="1" applyFill="1" applyBorder="1" applyAlignment="1">
      <alignment horizontal="right" vertical="center"/>
    </xf>
    <xf numFmtId="168" fontId="84" fillId="2" borderId="0" xfId="1" applyNumberFormat="1" applyFont="1" applyFill="1" applyBorder="1" applyAlignment="1">
      <alignment horizontal="left" vertical="center"/>
    </xf>
    <xf numFmtId="168" fontId="84" fillId="7" borderId="0" xfId="1" applyNumberFormat="1" applyFont="1" applyFill="1" applyBorder="1" applyAlignment="1">
      <alignment horizontal="left" vertical="center"/>
    </xf>
    <xf numFmtId="9" fontId="89" fillId="7" borderId="0" xfId="2" applyFont="1" applyFill="1" applyBorder="1" applyAlignment="1">
      <alignment horizontal="right" vertical="center"/>
    </xf>
    <xf numFmtId="0" fontId="53" fillId="26" borderId="0" xfId="0" applyFont="1" applyFill="1" applyAlignment="1">
      <alignment horizontal="right" vertical="center"/>
    </xf>
    <xf numFmtId="0" fontId="30" fillId="26" borderId="0" xfId="0" applyFont="1" applyFill="1" applyAlignment="1">
      <alignment horizontal="center" vertical="center" wrapText="1"/>
    </xf>
    <xf numFmtId="0" fontId="83" fillId="8" borderId="71" xfId="0" applyFont="1" applyFill="1" applyBorder="1" applyAlignment="1">
      <alignment horizontal="right" vertical="center"/>
    </xf>
    <xf numFmtId="0" fontId="84" fillId="2" borderId="82" xfId="0" applyFont="1" applyFill="1" applyBorder="1" applyAlignment="1">
      <alignment horizontal="right" vertical="center"/>
    </xf>
    <xf numFmtId="0" fontId="27" fillId="0" borderId="0" xfId="0" applyFont="1"/>
    <xf numFmtId="0" fontId="94" fillId="2" borderId="0" xfId="0" applyFont="1" applyFill="1"/>
    <xf numFmtId="0" fontId="90" fillId="0" borderId="0" xfId="0" applyFont="1"/>
    <xf numFmtId="0" fontId="27" fillId="2" borderId="0" xfId="0" applyFont="1" applyFill="1"/>
    <xf numFmtId="0" fontId="95" fillId="2" borderId="0" xfId="0" applyFont="1" applyFill="1"/>
    <xf numFmtId="0" fontId="33" fillId="29" borderId="0" xfId="0" applyFont="1" applyFill="1" applyAlignment="1">
      <alignment horizontal="right"/>
    </xf>
    <xf numFmtId="0" fontId="33" fillId="29" borderId="95" xfId="0" applyFont="1" applyFill="1" applyBorder="1" applyAlignment="1">
      <alignment horizontal="right" vertical="center"/>
    </xf>
    <xf numFmtId="0" fontId="33" fillId="29" borderId="96" xfId="0" applyFont="1" applyFill="1" applyBorder="1" applyAlignment="1">
      <alignment horizontal="right" vertical="center"/>
    </xf>
    <xf numFmtId="0" fontId="26" fillId="11" borderId="52" xfId="0" applyFont="1" applyFill="1" applyBorder="1" applyAlignment="1">
      <alignment horizontal="right" vertical="center"/>
    </xf>
    <xf numFmtId="0" fontId="33" fillId="29" borderId="17" xfId="0" applyFont="1" applyFill="1" applyBorder="1" applyAlignment="1">
      <alignment horizontal="right" vertical="center"/>
    </xf>
    <xf numFmtId="0" fontId="83" fillId="8" borderId="0" xfId="0" applyFont="1" applyFill="1" applyAlignment="1">
      <alignment horizontal="right"/>
    </xf>
    <xf numFmtId="0" fontId="83" fillId="8" borderId="95" xfId="0" applyFont="1" applyFill="1" applyBorder="1" applyAlignment="1">
      <alignment horizontal="right" vertical="center"/>
    </xf>
    <xf numFmtId="0" fontId="83" fillId="8" borderId="96" xfId="0" applyFont="1" applyFill="1" applyBorder="1" applyAlignment="1">
      <alignment horizontal="right" vertical="center"/>
    </xf>
    <xf numFmtId="168" fontId="84" fillId="2" borderId="0" xfId="5" applyNumberFormat="1" applyFont="1" applyFill="1" applyBorder="1" applyAlignment="1">
      <alignment horizontal="right" vertical="center"/>
    </xf>
    <xf numFmtId="3" fontId="25" fillId="0" borderId="0" xfId="0" applyNumberFormat="1" applyFont="1"/>
    <xf numFmtId="0" fontId="42" fillId="3" borderId="97" xfId="0" applyFont="1" applyFill="1" applyBorder="1" applyAlignment="1">
      <alignment horizontal="right" vertical="center"/>
    </xf>
    <xf numFmtId="168" fontId="28" fillId="2" borderId="98" xfId="5" applyNumberFormat="1" applyFont="1" applyFill="1" applyBorder="1" applyAlignment="1">
      <alignment horizontal="right" vertical="center"/>
    </xf>
    <xf numFmtId="168" fontId="28" fillId="2" borderId="97" xfId="5" applyNumberFormat="1" applyFont="1" applyFill="1" applyBorder="1" applyAlignment="1">
      <alignment horizontal="right" vertical="center"/>
    </xf>
    <xf numFmtId="9" fontId="28" fillId="12" borderId="98" xfId="2" applyFont="1" applyFill="1" applyBorder="1" applyAlignment="1">
      <alignment horizontal="right" vertical="center"/>
    </xf>
    <xf numFmtId="9" fontId="28" fillId="12" borderId="97" xfId="2" applyFont="1" applyFill="1" applyBorder="1" applyAlignment="1">
      <alignment horizontal="right" vertical="center"/>
    </xf>
    <xf numFmtId="9" fontId="28" fillId="30" borderId="97" xfId="2" applyFont="1" applyFill="1" applyBorder="1" applyAlignment="1">
      <alignment horizontal="right" vertical="center"/>
    </xf>
    <xf numFmtId="0" fontId="84" fillId="0" borderId="97" xfId="0" applyFont="1" applyBorder="1" applyAlignment="1">
      <alignment horizontal="right" vertical="center"/>
    </xf>
    <xf numFmtId="168" fontId="84" fillId="0" borderId="98" xfId="5" applyNumberFormat="1" applyFont="1" applyFill="1" applyBorder="1" applyAlignment="1">
      <alignment horizontal="right" vertical="center"/>
    </xf>
    <xf numFmtId="168" fontId="84" fillId="0" borderId="97" xfId="5" applyNumberFormat="1" applyFont="1" applyFill="1" applyBorder="1" applyAlignment="1">
      <alignment horizontal="right" vertical="center"/>
    </xf>
    <xf numFmtId="0" fontId="42" fillId="3" borderId="0" xfId="0" applyFont="1" applyFill="1" applyAlignment="1">
      <alignment horizontal="right" vertical="center"/>
    </xf>
    <xf numFmtId="168" fontId="28" fillId="2" borderId="34" xfId="5" applyNumberFormat="1" applyFont="1" applyFill="1" applyBorder="1" applyAlignment="1">
      <alignment horizontal="right" vertical="center"/>
    </xf>
    <xf numFmtId="168" fontId="28" fillId="2" borderId="0" xfId="5" applyNumberFormat="1" applyFont="1" applyFill="1" applyBorder="1" applyAlignment="1">
      <alignment horizontal="right" vertical="center"/>
    </xf>
    <xf numFmtId="9" fontId="28" fillId="12" borderId="34" xfId="2" applyFont="1" applyFill="1" applyBorder="1" applyAlignment="1">
      <alignment horizontal="right" vertical="center"/>
    </xf>
    <xf numFmtId="9" fontId="28" fillId="12" borderId="0" xfId="2" applyFont="1" applyFill="1" applyBorder="1" applyAlignment="1">
      <alignment horizontal="right" vertical="center"/>
    </xf>
    <xf numFmtId="9" fontId="28" fillId="30" borderId="0" xfId="2" applyFont="1" applyFill="1" applyBorder="1" applyAlignment="1">
      <alignment horizontal="right" vertical="center"/>
    </xf>
    <xf numFmtId="168" fontId="84" fillId="0" borderId="34" xfId="5" applyNumberFormat="1" applyFont="1" applyFill="1" applyBorder="1" applyAlignment="1">
      <alignment horizontal="right" vertical="center"/>
    </xf>
    <xf numFmtId="168" fontId="84" fillId="0" borderId="0" xfId="5" applyNumberFormat="1" applyFont="1" applyFill="1" applyBorder="1" applyAlignment="1">
      <alignment horizontal="right" vertical="center"/>
    </xf>
    <xf numFmtId="0" fontId="84" fillId="2" borderId="77" xfId="0" applyFont="1" applyFill="1" applyBorder="1" applyAlignment="1">
      <alignment horizontal="right" vertical="center"/>
    </xf>
    <xf numFmtId="0" fontId="42" fillId="3" borderId="99" xfId="0" applyFont="1" applyFill="1" applyBorder="1" applyAlignment="1">
      <alignment horizontal="right" vertical="center"/>
    </xf>
    <xf numFmtId="168" fontId="28" fillId="2" borderId="100" xfId="5" applyNumberFormat="1" applyFont="1" applyFill="1" applyBorder="1" applyAlignment="1">
      <alignment horizontal="right" vertical="center"/>
    </xf>
    <xf numFmtId="168" fontId="28" fillId="2" borderId="99" xfId="5" applyNumberFormat="1" applyFont="1" applyFill="1" applyBorder="1" applyAlignment="1">
      <alignment horizontal="right" vertical="center"/>
    </xf>
    <xf numFmtId="9" fontId="28" fillId="12" borderId="100" xfId="2" applyFont="1" applyFill="1" applyBorder="1" applyAlignment="1">
      <alignment horizontal="right" vertical="center"/>
    </xf>
    <xf numFmtId="9" fontId="28" fillId="12" borderId="99" xfId="2" applyFont="1" applyFill="1" applyBorder="1" applyAlignment="1">
      <alignment horizontal="right" vertical="center"/>
    </xf>
    <xf numFmtId="9" fontId="28" fillId="30" borderId="99" xfId="2" applyFont="1" applyFill="1" applyBorder="1" applyAlignment="1">
      <alignment horizontal="right" vertical="center"/>
    </xf>
    <xf numFmtId="0" fontId="84" fillId="0" borderId="99" xfId="0" applyFont="1" applyBorder="1" applyAlignment="1">
      <alignment horizontal="right" vertical="center"/>
    </xf>
    <xf numFmtId="168" fontId="84" fillId="0" borderId="100" xfId="5" applyNumberFormat="1" applyFont="1" applyFill="1" applyBorder="1" applyAlignment="1">
      <alignment horizontal="right" vertical="center"/>
    </xf>
    <xf numFmtId="168" fontId="84" fillId="0" borderId="99" xfId="5" applyNumberFormat="1" applyFont="1" applyFill="1" applyBorder="1" applyAlignment="1">
      <alignment horizontal="right" vertical="center"/>
    </xf>
    <xf numFmtId="0" fontId="83" fillId="2" borderId="67" xfId="20" applyFont="1" applyFill="1" applyBorder="1" applyAlignment="1">
      <alignment horizontal="right" vertical="center"/>
    </xf>
    <xf numFmtId="168" fontId="83" fillId="2" borderId="67" xfId="1" applyNumberFormat="1" applyFont="1" applyFill="1" applyBorder="1" applyAlignment="1">
      <alignment horizontal="right" vertical="center"/>
    </xf>
    <xf numFmtId="0" fontId="36" fillId="2" borderId="17" xfId="20" applyFont="1" applyFill="1" applyBorder="1" applyAlignment="1">
      <alignment horizontal="right" vertical="center"/>
    </xf>
    <xf numFmtId="168" fontId="36" fillId="2" borderId="17" xfId="1" applyNumberFormat="1" applyFont="1" applyFill="1" applyBorder="1" applyAlignment="1">
      <alignment horizontal="right" vertical="center"/>
    </xf>
    <xf numFmtId="9" fontId="36" fillId="12" borderId="17" xfId="2" applyFont="1" applyFill="1" applyBorder="1" applyAlignment="1">
      <alignment horizontal="right" vertical="center"/>
    </xf>
    <xf numFmtId="9" fontId="36" fillId="30" borderId="17" xfId="2" applyFont="1" applyFill="1" applyBorder="1" applyAlignment="1">
      <alignment horizontal="right" vertical="center"/>
    </xf>
    <xf numFmtId="0" fontId="83" fillId="0" borderId="17" xfId="20" applyFont="1" applyBorder="1" applyAlignment="1">
      <alignment horizontal="right" vertical="center"/>
    </xf>
    <xf numFmtId="168" fontId="83" fillId="0" borderId="17" xfId="1" applyNumberFormat="1" applyFont="1" applyFill="1" applyBorder="1" applyAlignment="1">
      <alignment horizontal="right" vertical="center"/>
    </xf>
    <xf numFmtId="0" fontId="95" fillId="0" borderId="0" xfId="0" applyFont="1"/>
    <xf numFmtId="168" fontId="25" fillId="0" borderId="0" xfId="0" applyNumberFormat="1" applyFont="1"/>
    <xf numFmtId="0" fontId="0" fillId="2" borderId="0" xfId="0" applyFill="1"/>
    <xf numFmtId="0" fontId="96" fillId="2" borderId="0" xfId="0" applyFont="1" applyFill="1" applyAlignment="1">
      <alignment wrapText="1"/>
    </xf>
    <xf numFmtId="168" fontId="25" fillId="2" borderId="0" xfId="1" applyNumberFormat="1" applyFont="1" applyFill="1"/>
    <xf numFmtId="3" fontId="25" fillId="2" borderId="0" xfId="0" applyNumberFormat="1" applyFont="1" applyFill="1"/>
    <xf numFmtId="4" fontId="25" fillId="0" borderId="0" xfId="0" applyNumberFormat="1" applyFont="1"/>
    <xf numFmtId="0" fontId="97" fillId="0" borderId="0" xfId="0" applyFont="1" applyAlignment="1">
      <alignment vertical="center"/>
    </xf>
    <xf numFmtId="0" fontId="98" fillId="0" borderId="0" xfId="0" applyFont="1" applyAlignment="1">
      <alignment vertical="center"/>
    </xf>
    <xf numFmtId="3" fontId="99" fillId="0" borderId="0" xfId="0" applyNumberFormat="1" applyFont="1" applyAlignment="1">
      <alignment vertical="center"/>
    </xf>
    <xf numFmtId="3" fontId="100" fillId="0" borderId="0" xfId="0" applyNumberFormat="1" applyFont="1" applyAlignment="1">
      <alignment horizontal="left" vertical="center" indent="1"/>
    </xf>
    <xf numFmtId="168" fontId="84" fillId="2" borderId="0" xfId="1" applyNumberFormat="1" applyFont="1" applyFill="1" applyBorder="1" applyAlignment="1">
      <alignment vertical="center"/>
    </xf>
    <xf numFmtId="168" fontId="84" fillId="2" borderId="0" xfId="1" applyNumberFormat="1" applyFont="1" applyFill="1" applyBorder="1" applyAlignment="1">
      <alignment horizontal="right" vertical="center" wrapText="1"/>
    </xf>
    <xf numFmtId="0" fontId="83" fillId="2" borderId="67" xfId="0" applyFont="1" applyFill="1" applyBorder="1" applyAlignment="1">
      <alignment horizontal="right" vertical="center" wrapText="1"/>
    </xf>
    <xf numFmtId="168" fontId="83" fillId="2" borderId="67" xfId="1" applyNumberFormat="1" applyFont="1" applyFill="1" applyBorder="1" applyAlignment="1">
      <alignment horizontal="right" vertical="center" wrapText="1"/>
    </xf>
    <xf numFmtId="168" fontId="84" fillId="2" borderId="0" xfId="1" applyNumberFormat="1" applyFont="1" applyFill="1" applyAlignment="1">
      <alignment horizontal="right" vertical="center"/>
    </xf>
    <xf numFmtId="9" fontId="84" fillId="2" borderId="0" xfId="2" applyFont="1" applyFill="1" applyAlignment="1">
      <alignment horizontal="right" vertical="center"/>
    </xf>
    <xf numFmtId="9" fontId="83" fillId="2" borderId="67" xfId="2" applyFont="1" applyFill="1" applyBorder="1" applyAlignment="1">
      <alignment horizontal="right" vertical="center"/>
    </xf>
    <xf numFmtId="9" fontId="84" fillId="2" borderId="64" xfId="0" applyNumberFormat="1" applyFont="1" applyFill="1" applyBorder="1" applyAlignment="1">
      <alignment horizontal="right" vertical="center"/>
    </xf>
    <xf numFmtId="9" fontId="84" fillId="10" borderId="64" xfId="0" applyNumberFormat="1" applyFont="1" applyFill="1" applyBorder="1" applyAlignment="1">
      <alignment horizontal="right" vertical="center"/>
    </xf>
    <xf numFmtId="0" fontId="84" fillId="10" borderId="64" xfId="0" applyFont="1" applyFill="1" applyBorder="1" applyAlignment="1">
      <alignment horizontal="right" vertical="center"/>
    </xf>
    <xf numFmtId="172" fontId="84" fillId="2" borderId="102" xfId="0" applyNumberFormat="1" applyFont="1" applyFill="1" applyBorder="1" applyAlignment="1">
      <alignment horizontal="right" vertical="center"/>
    </xf>
    <xf numFmtId="9" fontId="84" fillId="2" borderId="93" xfId="2" applyFont="1" applyFill="1" applyBorder="1" applyAlignment="1">
      <alignment horizontal="right" vertical="center"/>
    </xf>
    <xf numFmtId="0" fontId="84" fillId="2" borderId="93" xfId="0" applyFont="1" applyFill="1" applyBorder="1" applyAlignment="1">
      <alignment horizontal="right" vertical="center"/>
    </xf>
    <xf numFmtId="0" fontId="31" fillId="4" borderId="0" xfId="0" applyFont="1" applyFill="1" applyAlignment="1">
      <alignment horizontal="center" vertical="center"/>
    </xf>
    <xf numFmtId="0" fontId="25" fillId="30" borderId="0" xfId="0" applyFont="1" applyFill="1"/>
    <xf numFmtId="4" fontId="25" fillId="30" borderId="0" xfId="0" applyNumberFormat="1" applyFont="1" applyFill="1"/>
    <xf numFmtId="171" fontId="84" fillId="2" borderId="0" xfId="2" applyNumberFormat="1" applyFont="1" applyFill="1" applyBorder="1" applyAlignment="1">
      <alignment horizontal="right" vertical="center" wrapText="1"/>
    </xf>
    <xf numFmtId="171" fontId="83" fillId="2" borderId="0" xfId="0" applyNumberFormat="1" applyFont="1" applyFill="1" applyAlignment="1">
      <alignment vertical="center"/>
    </xf>
    <xf numFmtId="0" fontId="83" fillId="2" borderId="64" xfId="0" applyFont="1" applyFill="1" applyBorder="1" applyAlignment="1">
      <alignment horizontal="right" vertical="center" wrapText="1"/>
    </xf>
    <xf numFmtId="177" fontId="83" fillId="2" borderId="64" xfId="2" applyNumberFormat="1" applyFont="1" applyFill="1" applyBorder="1" applyAlignment="1">
      <alignment horizontal="right" vertical="center" wrapText="1"/>
    </xf>
    <xf numFmtId="0" fontId="83" fillId="2" borderId="65" xfId="0" applyFont="1" applyFill="1" applyBorder="1" applyAlignment="1">
      <alignment horizontal="right" vertical="center" wrapText="1"/>
    </xf>
    <xf numFmtId="0" fontId="84" fillId="8" borderId="64" xfId="0" applyFont="1" applyFill="1" applyBorder="1" applyAlignment="1">
      <alignment vertical="center"/>
    </xf>
    <xf numFmtId="0" fontId="83" fillId="7" borderId="0" xfId="6" applyFont="1" applyFill="1" applyAlignment="1">
      <alignment vertical="center"/>
    </xf>
    <xf numFmtId="0" fontId="83" fillId="7" borderId="0" xfId="6" applyFont="1" applyFill="1" applyAlignment="1">
      <alignment horizontal="right" vertical="center"/>
    </xf>
    <xf numFmtId="0" fontId="84" fillId="7" borderId="0" xfId="6" applyFont="1" applyFill="1" applyAlignment="1">
      <alignment horizontal="right" vertical="center"/>
    </xf>
    <xf numFmtId="3" fontId="84" fillId="10" borderId="0" xfId="7" applyNumberFormat="1" applyFont="1" applyFill="1" applyAlignment="1">
      <alignment horizontal="right" vertical="center"/>
    </xf>
    <xf numFmtId="0" fontId="84" fillId="7" borderId="0" xfId="6" applyFont="1" applyFill="1" applyAlignment="1">
      <alignment vertical="center"/>
    </xf>
    <xf numFmtId="168" fontId="84" fillId="7" borderId="0" xfId="1" applyNumberFormat="1" applyFont="1" applyFill="1" applyAlignment="1">
      <alignment horizontal="right" vertical="center"/>
    </xf>
    <xf numFmtId="3" fontId="89" fillId="7" borderId="0" xfId="6" applyNumberFormat="1" applyFont="1" applyFill="1" applyAlignment="1">
      <alignment horizontal="right" vertical="center"/>
    </xf>
    <xf numFmtId="0" fontId="89" fillId="7" borderId="0" xfId="6" applyFont="1" applyFill="1" applyAlignment="1">
      <alignment horizontal="right" vertical="center"/>
    </xf>
    <xf numFmtId="9" fontId="327" fillId="7" borderId="0" xfId="6" applyNumberFormat="1" applyFont="1" applyFill="1" applyAlignment="1">
      <alignment horizontal="right" vertical="center"/>
    </xf>
    <xf numFmtId="9" fontId="327" fillId="7" borderId="0" xfId="8" applyFont="1" applyFill="1" applyAlignment="1">
      <alignment horizontal="right" vertical="center"/>
    </xf>
    <xf numFmtId="0" fontId="86" fillId="2" borderId="0" xfId="0" applyFont="1" applyFill="1" applyAlignment="1">
      <alignment horizontal="right" vertical="top"/>
    </xf>
    <xf numFmtId="0" fontId="83" fillId="7" borderId="64" xfId="6" applyFont="1" applyFill="1" applyBorder="1" applyAlignment="1">
      <alignment vertical="center"/>
    </xf>
    <xf numFmtId="0" fontId="83" fillId="7" borderId="64" xfId="6" applyFont="1" applyFill="1" applyBorder="1" applyAlignment="1">
      <alignment horizontal="right" vertical="center"/>
    </xf>
    <xf numFmtId="168" fontId="83" fillId="2" borderId="64" xfId="1" applyNumberFormat="1" applyFont="1" applyFill="1" applyBorder="1" applyAlignment="1">
      <alignment horizontal="right" vertical="center"/>
    </xf>
    <xf numFmtId="3" fontId="89" fillId="7" borderId="64" xfId="6" applyNumberFormat="1" applyFont="1" applyFill="1" applyBorder="1" applyAlignment="1">
      <alignment horizontal="right" vertical="center"/>
    </xf>
    <xf numFmtId="168" fontId="83" fillId="7" borderId="64" xfId="1" applyNumberFormat="1" applyFont="1" applyFill="1" applyBorder="1" applyAlignment="1">
      <alignment horizontal="right" vertical="center"/>
    </xf>
    <xf numFmtId="0" fontId="89" fillId="2" borderId="64" xfId="0" applyFont="1" applyFill="1" applyBorder="1" applyAlignment="1">
      <alignment horizontal="right" vertical="center"/>
    </xf>
    <xf numFmtId="9" fontId="90" fillId="8" borderId="64" xfId="2" applyFont="1" applyFill="1" applyBorder="1" applyAlignment="1">
      <alignment horizontal="right" vertical="center"/>
    </xf>
    <xf numFmtId="0" fontId="328" fillId="7" borderId="0" xfId="6" applyFont="1" applyFill="1" applyAlignment="1">
      <alignment horizontal="right" vertical="center"/>
    </xf>
    <xf numFmtId="166" fontId="83" fillId="8" borderId="64" xfId="0" applyNumberFormat="1" applyFont="1" applyFill="1" applyBorder="1" applyAlignment="1">
      <alignment horizontal="right" vertical="center"/>
    </xf>
    <xf numFmtId="3" fontId="83" fillId="2" borderId="64" xfId="0" applyNumberFormat="1" applyFont="1" applyFill="1" applyBorder="1" applyAlignment="1">
      <alignment horizontal="right" vertical="center"/>
    </xf>
    <xf numFmtId="168" fontId="83" fillId="2" borderId="64" xfId="1" applyNumberFormat="1" applyFont="1" applyFill="1" applyBorder="1" applyAlignment="1">
      <alignment vertical="center"/>
    </xf>
    <xf numFmtId="3" fontId="83" fillId="2" borderId="64" xfId="0" applyNumberFormat="1" applyFont="1" applyFill="1" applyBorder="1" applyAlignment="1">
      <alignment vertical="center"/>
    </xf>
    <xf numFmtId="0" fontId="89" fillId="7" borderId="90" xfId="6" applyFont="1" applyFill="1" applyBorder="1" applyAlignment="1">
      <alignment horizontal="right" vertical="center"/>
    </xf>
    <xf numFmtId="9" fontId="327" fillId="7" borderId="90" xfId="6" applyNumberFormat="1" applyFont="1" applyFill="1" applyBorder="1" applyAlignment="1">
      <alignment horizontal="right" vertical="center"/>
    </xf>
    <xf numFmtId="168" fontId="25" fillId="8" borderId="0" xfId="0" applyNumberFormat="1" applyFont="1" applyFill="1" applyAlignment="1">
      <alignment vertical="center"/>
    </xf>
    <xf numFmtId="0" fontId="31" fillId="8" borderId="0" xfId="0" applyFont="1" applyFill="1" applyAlignment="1">
      <alignment vertical="center"/>
    </xf>
    <xf numFmtId="4" fontId="25" fillId="2" borderId="0" xfId="0" applyNumberFormat="1" applyFont="1" applyFill="1" applyAlignment="1">
      <alignment vertical="center"/>
    </xf>
    <xf numFmtId="3" fontId="52" fillId="2" borderId="0" xfId="1" applyNumberFormat="1" applyFont="1" applyFill="1" applyAlignment="1">
      <alignment vertical="center"/>
    </xf>
    <xf numFmtId="3" fontId="30" fillId="26" borderId="0" xfId="1" applyNumberFormat="1" applyFont="1" applyFill="1" applyAlignment="1">
      <alignment vertical="center"/>
    </xf>
    <xf numFmtId="9" fontId="29" fillId="2" borderId="0" xfId="99" applyFont="1" applyFill="1" applyAlignment="1">
      <alignment vertical="center"/>
    </xf>
    <xf numFmtId="3" fontId="30" fillId="26" borderId="0" xfId="0" applyNumberFormat="1" applyFont="1" applyFill="1" applyAlignment="1">
      <alignment horizontal="right" vertical="center"/>
    </xf>
    <xf numFmtId="0" fontId="329" fillId="2" borderId="0" xfId="0" applyFont="1" applyFill="1" applyAlignment="1">
      <alignment vertical="center"/>
    </xf>
    <xf numFmtId="9" fontId="27" fillId="2" borderId="0" xfId="0" applyNumberFormat="1" applyFont="1" applyFill="1" applyAlignment="1">
      <alignment vertical="center"/>
    </xf>
    <xf numFmtId="9" fontId="83" fillId="2" borderId="0" xfId="0" applyNumberFormat="1" applyFont="1" applyFill="1" applyAlignment="1">
      <alignment vertical="center"/>
    </xf>
    <xf numFmtId="0" fontId="30" fillId="26" borderId="0" xfId="0" applyFont="1" applyFill="1" applyAlignment="1">
      <alignment vertical="center"/>
    </xf>
    <xf numFmtId="168" fontId="84" fillId="2" borderId="0" xfId="0" applyNumberFormat="1" applyFont="1" applyFill="1" applyAlignment="1">
      <alignment vertical="center"/>
    </xf>
    <xf numFmtId="169" fontId="84" fillId="2" borderId="0" xfId="0" applyNumberFormat="1" applyFont="1" applyFill="1" applyAlignment="1">
      <alignment vertical="center"/>
    </xf>
    <xf numFmtId="0" fontId="84" fillId="0" borderId="0" xfId="0" applyFont="1" applyAlignment="1">
      <alignment vertical="center"/>
    </xf>
    <xf numFmtId="0" fontId="83" fillId="0" borderId="0" xfId="0" applyFont="1" applyAlignment="1">
      <alignment vertical="center"/>
    </xf>
    <xf numFmtId="3" fontId="83" fillId="7" borderId="64" xfId="0" applyNumberFormat="1" applyFont="1" applyFill="1" applyBorder="1" applyAlignment="1">
      <alignment horizontal="right" vertical="center"/>
    </xf>
    <xf numFmtId="168" fontId="84" fillId="7" borderId="64" xfId="1" applyNumberFormat="1" applyFont="1" applyFill="1" applyBorder="1" applyAlignment="1">
      <alignment horizontal="left" vertical="center"/>
    </xf>
    <xf numFmtId="9" fontId="89" fillId="7" borderId="64" xfId="0" applyNumberFormat="1" applyFont="1" applyFill="1" applyBorder="1" applyAlignment="1">
      <alignment horizontal="center" vertical="center"/>
    </xf>
    <xf numFmtId="0" fontId="83" fillId="2" borderId="90" xfId="0" applyFont="1" applyFill="1" applyBorder="1" applyAlignment="1">
      <alignment vertical="center"/>
    </xf>
    <xf numFmtId="0" fontId="83" fillId="0" borderId="90" xfId="0" applyFont="1" applyBorder="1" applyAlignment="1">
      <alignment vertical="center"/>
    </xf>
    <xf numFmtId="0" fontId="83" fillId="28" borderId="64" xfId="0" applyFont="1" applyFill="1" applyBorder="1" applyAlignment="1">
      <alignment horizontal="right" vertical="center"/>
    </xf>
    <xf numFmtId="170" fontId="83" fillId="28" borderId="64" xfId="0" applyNumberFormat="1" applyFont="1" applyFill="1" applyBorder="1" applyAlignment="1">
      <alignment horizontal="right" vertical="center"/>
    </xf>
    <xf numFmtId="170" fontId="83" fillId="28" borderId="64" xfId="1" applyNumberFormat="1" applyFont="1" applyFill="1" applyBorder="1" applyAlignment="1">
      <alignment horizontal="right" vertical="center"/>
    </xf>
    <xf numFmtId="170" fontId="83" fillId="28" borderId="64" xfId="0" applyNumberFormat="1" applyFont="1" applyFill="1" applyBorder="1" applyAlignment="1">
      <alignment vertical="center"/>
    </xf>
    <xf numFmtId="1" fontId="71" fillId="0" borderId="0" xfId="1" applyNumberFormat="1" applyFont="1"/>
    <xf numFmtId="9" fontId="84" fillId="2" borderId="0" xfId="2" applyFont="1" applyFill="1" applyBorder="1" applyAlignment="1">
      <alignment vertical="center"/>
    </xf>
    <xf numFmtId="9" fontId="84" fillId="2" borderId="67" xfId="2" applyFont="1" applyFill="1" applyBorder="1" applyAlignment="1">
      <alignment horizontal="right" vertical="center" wrapText="1"/>
    </xf>
    <xf numFmtId="0" fontId="9" fillId="2" borderId="0" xfId="0" applyFont="1" applyFill="1"/>
    <xf numFmtId="167" fontId="9" fillId="2" borderId="0" xfId="0" applyNumberFormat="1" applyFont="1" applyFill="1" applyAlignment="1">
      <alignment horizontal="right"/>
    </xf>
    <xf numFmtId="165" fontId="9" fillId="2" borderId="0" xfId="1" applyNumberFormat="1" applyFont="1" applyFill="1"/>
    <xf numFmtId="38" fontId="9" fillId="2" borderId="0" xfId="1" applyNumberFormat="1" applyFont="1" applyFill="1"/>
    <xf numFmtId="0" fontId="77" fillId="2" borderId="62" xfId="0" applyFont="1" applyFill="1" applyBorder="1"/>
    <xf numFmtId="165" fontId="77" fillId="2" borderId="63" xfId="1" applyNumberFormat="1" applyFont="1" applyFill="1" applyBorder="1"/>
    <xf numFmtId="168" fontId="84" fillId="8" borderId="0" xfId="1" applyNumberFormat="1" applyFont="1" applyFill="1" applyBorder="1" applyAlignment="1">
      <alignment vertical="center"/>
    </xf>
    <xf numFmtId="168" fontId="83" fillId="8" borderId="67" xfId="1" applyNumberFormat="1" applyFont="1" applyFill="1" applyBorder="1" applyAlignment="1">
      <alignment horizontal="right" vertical="center" wrapText="1"/>
    </xf>
    <xf numFmtId="3" fontId="84" fillId="2" borderId="0" xfId="1" applyNumberFormat="1" applyFont="1" applyFill="1" applyAlignment="1">
      <alignment vertical="center"/>
    </xf>
    <xf numFmtId="3" fontId="84" fillId="0" borderId="0" xfId="1" applyNumberFormat="1" applyFont="1" applyFill="1" applyAlignment="1">
      <alignment vertical="center"/>
    </xf>
    <xf numFmtId="3" fontId="84" fillId="2" borderId="0" xfId="0" applyNumberFormat="1" applyFont="1" applyFill="1" applyAlignment="1">
      <alignment vertical="center"/>
    </xf>
    <xf numFmtId="3" fontId="84" fillId="2" borderId="76" xfId="0" applyNumberFormat="1" applyFont="1" applyFill="1" applyBorder="1" applyAlignment="1">
      <alignment vertical="center"/>
    </xf>
    <xf numFmtId="3" fontId="84" fillId="0" borderId="0" xfId="0" applyNumberFormat="1" applyFont="1" applyAlignment="1">
      <alignment vertical="center"/>
    </xf>
    <xf numFmtId="3" fontId="26" fillId="3" borderId="0" xfId="0" applyNumberFormat="1" applyFont="1" applyFill="1" applyAlignment="1">
      <alignment horizontal="right" vertical="center"/>
    </xf>
    <xf numFmtId="3" fontId="83" fillId="3" borderId="0" xfId="1" applyNumberFormat="1" applyFont="1" applyFill="1" applyAlignment="1">
      <alignment vertical="center"/>
    </xf>
    <xf numFmtId="3" fontId="83" fillId="3" borderId="76" xfId="0" applyNumberFormat="1" applyFont="1" applyFill="1" applyBorder="1" applyAlignment="1">
      <alignment vertical="center"/>
    </xf>
    <xf numFmtId="0" fontId="83" fillId="8" borderId="65" xfId="0" applyFont="1" applyFill="1" applyBorder="1" applyAlignment="1">
      <alignment horizontal="right" vertical="center"/>
    </xf>
    <xf numFmtId="0" fontId="83" fillId="8" borderId="69" xfId="0" applyFont="1" applyFill="1" applyBorder="1" applyAlignment="1">
      <alignment horizontal="right" vertical="center" wrapText="1"/>
    </xf>
    <xf numFmtId="168" fontId="84" fillId="2" borderId="69" xfId="1" applyNumberFormat="1" applyFont="1" applyFill="1" applyBorder="1" applyAlignment="1">
      <alignment vertical="center"/>
    </xf>
    <xf numFmtId="0" fontId="83" fillId="8" borderId="66" xfId="0" applyFont="1" applyFill="1" applyBorder="1" applyAlignment="1">
      <alignment horizontal="right" vertical="center" wrapText="1"/>
    </xf>
    <xf numFmtId="168" fontId="84" fillId="2" borderId="66" xfId="1" applyNumberFormat="1" applyFont="1" applyFill="1" applyBorder="1" applyAlignment="1">
      <alignment vertical="center"/>
    </xf>
    <xf numFmtId="0" fontId="83" fillId="7" borderId="0" xfId="0" applyFont="1" applyFill="1" applyAlignment="1">
      <alignment horizontal="right" vertical="center"/>
    </xf>
    <xf numFmtId="4" fontId="90" fillId="2" borderId="0" xfId="0" applyNumberFormat="1" applyFont="1" applyFill="1" applyAlignment="1">
      <alignment horizontal="right" vertical="center"/>
    </xf>
    <xf numFmtId="3" fontId="83" fillId="2" borderId="0" xfId="0" applyNumberFormat="1" applyFont="1" applyFill="1" applyAlignment="1">
      <alignment horizontal="right" vertical="center"/>
    </xf>
    <xf numFmtId="3" fontId="25" fillId="2" borderId="46" xfId="0" applyNumberFormat="1" applyFont="1" applyFill="1" applyBorder="1" applyAlignment="1">
      <alignment vertical="center"/>
    </xf>
    <xf numFmtId="169" fontId="25" fillId="8" borderId="0" xfId="0" applyNumberFormat="1" applyFont="1" applyFill="1" applyAlignment="1">
      <alignment vertical="center"/>
    </xf>
    <xf numFmtId="169" fontId="83" fillId="9" borderId="77" xfId="2" applyNumberFormat="1" applyFont="1" applyFill="1" applyBorder="1" applyAlignment="1">
      <alignment horizontal="right" vertical="center"/>
    </xf>
    <xf numFmtId="169" fontId="83" fillId="9" borderId="76" xfId="2" applyNumberFormat="1" applyFont="1" applyFill="1" applyBorder="1" applyAlignment="1">
      <alignment horizontal="right" vertical="center"/>
    </xf>
    <xf numFmtId="169" fontId="84" fillId="7" borderId="82" xfId="2" applyNumberFormat="1" applyFont="1" applyFill="1" applyBorder="1" applyAlignment="1">
      <alignment horizontal="right" vertical="center"/>
    </xf>
    <xf numFmtId="169" fontId="84" fillId="7" borderId="0" xfId="2" applyNumberFormat="1" applyFont="1" applyFill="1" applyAlignment="1">
      <alignment horizontal="right" vertical="center"/>
    </xf>
    <xf numFmtId="169" fontId="84" fillId="0" borderId="82" xfId="2" applyNumberFormat="1" applyFont="1" applyBorder="1" applyAlignment="1">
      <alignment horizontal="right" vertical="center"/>
    </xf>
    <xf numFmtId="169" fontId="84" fillId="0" borderId="0" xfId="2" applyNumberFormat="1" applyFont="1" applyAlignment="1">
      <alignment horizontal="right" vertical="center"/>
    </xf>
    <xf numFmtId="169" fontId="84" fillId="7" borderId="77" xfId="2" applyNumberFormat="1" applyFont="1" applyFill="1" applyBorder="1" applyAlignment="1">
      <alignment horizontal="right" vertical="center"/>
    </xf>
    <xf numFmtId="169" fontId="84" fillId="7" borderId="76" xfId="2" applyNumberFormat="1" applyFont="1" applyFill="1" applyBorder="1" applyAlignment="1">
      <alignment horizontal="right" vertical="center"/>
    </xf>
    <xf numFmtId="3" fontId="30" fillId="26" borderId="0" xfId="0" applyNumberFormat="1" applyFont="1" applyFill="1" applyAlignment="1">
      <alignment horizontal="center" vertical="center" wrapText="1"/>
    </xf>
    <xf numFmtId="0" fontId="83" fillId="28" borderId="0" xfId="0" applyFont="1" applyFill="1" applyAlignment="1">
      <alignment horizontal="right" vertical="center"/>
    </xf>
    <xf numFmtId="170" fontId="83" fillId="28" borderId="0" xfId="0" applyNumberFormat="1" applyFont="1" applyFill="1" applyAlignment="1">
      <alignment horizontal="right" vertical="center"/>
    </xf>
    <xf numFmtId="170" fontId="83" fillId="28" borderId="0" xfId="1" applyNumberFormat="1" applyFont="1" applyFill="1" applyBorder="1" applyAlignment="1">
      <alignment horizontal="right" vertical="center"/>
    </xf>
    <xf numFmtId="170" fontId="83" fillId="28" borderId="0" xfId="0" applyNumberFormat="1" applyFont="1" applyFill="1" applyAlignment="1">
      <alignment vertical="center"/>
    </xf>
    <xf numFmtId="0" fontId="83" fillId="20" borderId="64" xfId="0" applyFont="1" applyFill="1" applyBorder="1" applyAlignment="1">
      <alignment horizontal="right" vertical="center"/>
    </xf>
    <xf numFmtId="3" fontId="84" fillId="11" borderId="77" xfId="0" applyNumberFormat="1" applyFont="1" applyFill="1" applyBorder="1" applyAlignment="1">
      <alignment horizontal="right" vertical="center"/>
    </xf>
    <xf numFmtId="0" fontId="83" fillId="11" borderId="77" xfId="0" applyFont="1" applyFill="1" applyBorder="1" applyAlignment="1">
      <alignment horizontal="right" vertical="center"/>
    </xf>
    <xf numFmtId="0" fontId="25" fillId="114" borderId="81" xfId="0" applyFont="1" applyFill="1" applyBorder="1" applyAlignment="1">
      <alignment vertical="center"/>
    </xf>
    <xf numFmtId="0" fontId="25" fillId="114" borderId="82" xfId="0" applyFont="1" applyFill="1" applyBorder="1" applyAlignment="1">
      <alignment vertical="center"/>
    </xf>
    <xf numFmtId="0" fontId="25" fillId="114" borderId="0" xfId="0" applyFont="1" applyFill="1" applyAlignment="1">
      <alignment vertical="center"/>
    </xf>
    <xf numFmtId="0" fontId="25" fillId="114" borderId="79" xfId="0" applyFont="1" applyFill="1" applyBorder="1" applyAlignment="1">
      <alignment vertical="center"/>
    </xf>
    <xf numFmtId="0" fontId="25" fillId="7" borderId="81" xfId="0" applyFont="1" applyFill="1" applyBorder="1" applyAlignment="1">
      <alignment vertical="center"/>
    </xf>
    <xf numFmtId="0" fontId="25" fillId="7" borderId="0" xfId="0" applyFont="1" applyFill="1" applyAlignment="1">
      <alignment vertical="center"/>
    </xf>
    <xf numFmtId="0" fontId="25" fillId="7" borderId="81" xfId="0" applyFont="1" applyFill="1" applyBorder="1" applyAlignment="1">
      <alignment vertical="center" wrapText="1"/>
    </xf>
    <xf numFmtId="0" fontId="25" fillId="7" borderId="82" xfId="0" applyFont="1" applyFill="1" applyBorder="1" applyAlignment="1">
      <alignment vertical="center"/>
    </xf>
    <xf numFmtId="0" fontId="25" fillId="7" borderId="73" xfId="0" applyFont="1" applyFill="1" applyBorder="1" applyAlignment="1">
      <alignment vertical="center"/>
    </xf>
    <xf numFmtId="0" fontId="25" fillId="7" borderId="72" xfId="0" applyFont="1" applyFill="1" applyBorder="1" applyAlignment="1">
      <alignment vertical="center"/>
    </xf>
    <xf numFmtId="0" fontId="25" fillId="7" borderId="74" xfId="0" applyFont="1" applyFill="1" applyBorder="1" applyAlignment="1">
      <alignment vertical="center"/>
    </xf>
    <xf numFmtId="0" fontId="25" fillId="7" borderId="0" xfId="0" applyFont="1" applyFill="1" applyAlignment="1">
      <alignment vertical="center" wrapText="1"/>
    </xf>
    <xf numFmtId="0" fontId="25" fillId="7" borderId="145" xfId="0" applyFont="1" applyFill="1" applyBorder="1" applyAlignment="1">
      <alignment vertical="center"/>
    </xf>
    <xf numFmtId="0" fontId="25" fillId="0" borderId="81" xfId="0" applyFont="1" applyBorder="1" applyAlignment="1">
      <alignment vertical="center" wrapText="1"/>
    </xf>
    <xf numFmtId="0" fontId="25" fillId="0" borderId="0" xfId="0" applyFont="1" applyAlignment="1">
      <alignment vertical="center" wrapText="1"/>
    </xf>
    <xf numFmtId="0" fontId="25" fillId="7" borderId="75" xfId="0" applyFont="1" applyFill="1" applyBorder="1" applyAlignment="1">
      <alignment vertical="center" wrapText="1"/>
    </xf>
    <xf numFmtId="0" fontId="25" fillId="7" borderId="76" xfId="0" applyFont="1" applyFill="1" applyBorder="1" applyAlignment="1">
      <alignment vertical="center"/>
    </xf>
    <xf numFmtId="0" fontId="25" fillId="7" borderId="75" xfId="0" applyFont="1" applyFill="1" applyBorder="1" applyAlignment="1">
      <alignment vertical="center"/>
    </xf>
    <xf numFmtId="0" fontId="57" fillId="26" borderId="141" xfId="0" applyFont="1" applyFill="1" applyBorder="1" applyAlignment="1">
      <alignment horizontal="center" vertical="center"/>
    </xf>
    <xf numFmtId="0" fontId="50" fillId="114" borderId="73" xfId="0" applyFont="1" applyFill="1" applyBorder="1" applyAlignment="1">
      <alignment horizontal="right" vertical="center"/>
    </xf>
    <xf numFmtId="0" fontId="83" fillId="114" borderId="81" xfId="0" applyFont="1" applyFill="1" applyBorder="1" applyAlignment="1">
      <alignment horizontal="right" vertical="center"/>
    </xf>
    <xf numFmtId="0" fontId="83" fillId="114" borderId="0" xfId="0" applyFont="1" applyFill="1" applyAlignment="1">
      <alignment horizontal="right" vertical="center"/>
    </xf>
    <xf numFmtId="0" fontId="50" fillId="114" borderId="81" xfId="0" applyFont="1" applyFill="1" applyBorder="1" applyAlignment="1">
      <alignment horizontal="right" vertical="center"/>
    </xf>
    <xf numFmtId="0" fontId="50" fillId="114" borderId="77" xfId="0" applyFont="1" applyFill="1" applyBorder="1" applyAlignment="1">
      <alignment horizontal="right" vertical="center"/>
    </xf>
    <xf numFmtId="0" fontId="83" fillId="114" borderId="67" xfId="0" applyFont="1" applyFill="1" applyBorder="1" applyAlignment="1">
      <alignment horizontal="right" vertical="center"/>
    </xf>
    <xf numFmtId="0" fontId="83" fillId="114" borderId="76" xfId="0" applyFont="1" applyFill="1" applyBorder="1" applyAlignment="1">
      <alignment horizontal="right" vertical="center"/>
    </xf>
    <xf numFmtId="0" fontId="50" fillId="114" borderId="70" xfId="0" applyFont="1" applyFill="1" applyBorder="1" applyAlignment="1">
      <alignment horizontal="right" vertical="center"/>
    </xf>
    <xf numFmtId="0" fontId="83" fillId="114" borderId="71" xfId="0" applyFont="1" applyFill="1" applyBorder="1" applyAlignment="1">
      <alignment horizontal="right" vertical="center"/>
    </xf>
    <xf numFmtId="0" fontId="47" fillId="0" borderId="82" xfId="0" applyFont="1" applyBorder="1" applyAlignment="1">
      <alignment vertical="center" wrapText="1"/>
    </xf>
    <xf numFmtId="0" fontId="47" fillId="7" borderId="73" xfId="0" applyFont="1" applyFill="1" applyBorder="1" applyAlignment="1">
      <alignment horizontal="right" vertical="center"/>
    </xf>
    <xf numFmtId="0" fontId="84" fillId="7" borderId="72" xfId="0" applyFont="1" applyFill="1" applyBorder="1" applyAlignment="1">
      <alignment horizontal="right" vertical="center"/>
    </xf>
    <xf numFmtId="0" fontId="84" fillId="7" borderId="73" xfId="0" applyFont="1" applyFill="1" applyBorder="1" applyAlignment="1">
      <alignment horizontal="right" vertical="center"/>
    </xf>
    <xf numFmtId="0" fontId="47" fillId="7" borderId="72" xfId="0" applyFont="1" applyFill="1" applyBorder="1" applyAlignment="1">
      <alignment horizontal="right" vertical="center"/>
    </xf>
    <xf numFmtId="0" fontId="47" fillId="7" borderId="82" xfId="0" applyFont="1" applyFill="1" applyBorder="1" applyAlignment="1">
      <alignment horizontal="right" vertical="center"/>
    </xf>
    <xf numFmtId="3" fontId="84" fillId="7" borderId="0" xfId="0" applyNumberFormat="1" applyFont="1" applyFill="1" applyAlignment="1">
      <alignment horizontal="right" vertical="center"/>
    </xf>
    <xf numFmtId="0" fontId="47" fillId="7" borderId="81" xfId="0" applyFont="1" applyFill="1" applyBorder="1" applyAlignment="1">
      <alignment horizontal="right" vertical="center" wrapText="1"/>
    </xf>
    <xf numFmtId="0" fontId="47" fillId="0" borderId="0" xfId="0" applyFont="1" applyAlignment="1">
      <alignment vertical="center" wrapText="1"/>
    </xf>
    <xf numFmtId="0" fontId="47" fillId="0" borderId="0" xfId="0" applyFont="1" applyAlignment="1">
      <alignment horizontal="right" vertical="center" wrapText="1"/>
    </xf>
    <xf numFmtId="0" fontId="47" fillId="7" borderId="81" xfId="0" applyFont="1" applyFill="1" applyBorder="1" applyAlignment="1">
      <alignment horizontal="right" vertical="center"/>
    </xf>
    <xf numFmtId="0" fontId="47" fillId="7" borderId="0" xfId="0" applyFont="1" applyFill="1" applyAlignment="1">
      <alignment horizontal="right" vertical="center"/>
    </xf>
    <xf numFmtId="0" fontId="84" fillId="7" borderId="81" xfId="0" applyFont="1" applyFill="1" applyBorder="1" applyAlignment="1">
      <alignment horizontal="right" vertical="center"/>
    </xf>
    <xf numFmtId="0" fontId="47" fillId="7" borderId="142" xfId="0" applyFont="1" applyFill="1" applyBorder="1" applyAlignment="1">
      <alignment horizontal="right" vertical="center" wrapText="1"/>
    </xf>
    <xf numFmtId="0" fontId="47" fillId="7" borderId="143" xfId="0" applyFont="1" applyFill="1" applyBorder="1" applyAlignment="1">
      <alignment horizontal="right" vertical="center" wrapText="1"/>
    </xf>
    <xf numFmtId="0" fontId="47" fillId="0" borderId="82" xfId="0" applyFont="1" applyBorder="1" applyAlignment="1">
      <alignment horizontal="right" vertical="center" wrapText="1"/>
    </xf>
    <xf numFmtId="0" fontId="47" fillId="7" borderId="0" xfId="0" applyFont="1" applyFill="1" applyAlignment="1">
      <alignment horizontal="right" vertical="center" wrapText="1"/>
    </xf>
    <xf numFmtId="0" fontId="47" fillId="7" borderId="75" xfId="0" applyFont="1" applyFill="1" applyBorder="1" applyAlignment="1">
      <alignment horizontal="right" vertical="center"/>
    </xf>
    <xf numFmtId="0" fontId="47" fillId="7" borderId="77" xfId="0" applyFont="1" applyFill="1" applyBorder="1" applyAlignment="1">
      <alignment horizontal="right" vertical="center"/>
    </xf>
    <xf numFmtId="0" fontId="84" fillId="7" borderId="144" xfId="0" applyFont="1" applyFill="1" applyBorder="1" applyAlignment="1">
      <alignment horizontal="right" vertical="center"/>
    </xf>
    <xf numFmtId="0" fontId="47" fillId="7" borderId="75" xfId="0" applyFont="1" applyFill="1" applyBorder="1" applyAlignment="1">
      <alignment horizontal="right" vertical="center" wrapText="1"/>
    </xf>
    <xf numFmtId="0" fontId="47" fillId="0" borderId="73" xfId="0" applyFont="1" applyBorder="1" applyAlignment="1">
      <alignment vertical="center" wrapText="1"/>
    </xf>
    <xf numFmtId="9" fontId="47" fillId="7" borderId="0" xfId="0" applyNumberFormat="1" applyFont="1" applyFill="1" applyAlignment="1">
      <alignment horizontal="right" vertical="center"/>
    </xf>
    <xf numFmtId="9" fontId="84" fillId="7" borderId="81" xfId="0" applyNumberFormat="1" applyFont="1" applyFill="1" applyBorder="1" applyAlignment="1">
      <alignment horizontal="right" vertical="center"/>
    </xf>
    <xf numFmtId="9" fontId="47" fillId="7" borderId="81" xfId="0" applyNumberFormat="1" applyFont="1" applyFill="1" applyBorder="1" applyAlignment="1">
      <alignment horizontal="right" vertical="center"/>
    </xf>
    <xf numFmtId="0" fontId="47" fillId="0" borderId="76" xfId="0" applyFont="1" applyBorder="1" applyAlignment="1">
      <alignment vertical="center" wrapText="1"/>
    </xf>
    <xf numFmtId="0" fontId="84" fillId="7" borderId="76" xfId="0" applyFont="1" applyFill="1" applyBorder="1" applyAlignment="1">
      <alignment horizontal="right" vertical="center"/>
    </xf>
    <xf numFmtId="0" fontId="47" fillId="7" borderId="76" xfId="0" applyFont="1" applyFill="1" applyBorder="1" applyAlignment="1">
      <alignment horizontal="right" vertical="center"/>
    </xf>
    <xf numFmtId="0" fontId="84" fillId="7" borderId="75" xfId="0" applyFont="1" applyFill="1" applyBorder="1" applyAlignment="1">
      <alignment horizontal="right" vertical="center"/>
    </xf>
    <xf numFmtId="0" fontId="47" fillId="7" borderId="76" xfId="0" applyFont="1" applyFill="1" applyBorder="1" applyAlignment="1">
      <alignment horizontal="right" vertical="center" wrapText="1"/>
    </xf>
    <xf numFmtId="0" fontId="47" fillId="0" borderId="74" xfId="0" applyFont="1" applyBorder="1" applyAlignment="1">
      <alignment horizontal="right" vertical="center" wrapText="1"/>
    </xf>
    <xf numFmtId="0" fontId="84" fillId="7" borderId="74" xfId="0" applyFont="1" applyFill="1" applyBorder="1" applyAlignment="1">
      <alignment horizontal="right" vertical="center"/>
    </xf>
    <xf numFmtId="0" fontId="47" fillId="0" borderId="77" xfId="0" applyFont="1" applyBorder="1" applyAlignment="1">
      <alignment horizontal="right" vertical="center" wrapText="1"/>
    </xf>
    <xf numFmtId="0" fontId="83" fillId="8" borderId="72" xfId="0" applyFont="1" applyFill="1" applyBorder="1" applyAlignment="1">
      <alignment vertical="center"/>
    </xf>
    <xf numFmtId="0" fontId="83" fillId="8" borderId="73" xfId="0" applyFont="1" applyFill="1" applyBorder="1" applyAlignment="1">
      <alignment vertical="center"/>
    </xf>
    <xf numFmtId="0" fontId="83" fillId="8" borderId="70" xfId="0" applyFont="1" applyFill="1" applyBorder="1" applyAlignment="1">
      <alignment horizontal="right" vertical="center"/>
    </xf>
    <xf numFmtId="0" fontId="83" fillId="8" borderId="75" xfId="0" applyFont="1" applyFill="1" applyBorder="1" applyAlignment="1">
      <alignment vertical="center"/>
    </xf>
    <xf numFmtId="0" fontId="84" fillId="7" borderId="74" xfId="0" applyFont="1" applyFill="1" applyBorder="1" applyAlignment="1">
      <alignment vertical="center" wrapText="1"/>
    </xf>
    <xf numFmtId="0" fontId="84" fillId="7" borderId="82" xfId="0" applyFont="1" applyFill="1" applyBorder="1" applyAlignment="1">
      <alignment vertical="center" wrapText="1"/>
    </xf>
    <xf numFmtId="0" fontId="84" fillId="7" borderId="82" xfId="0" applyFont="1" applyFill="1" applyBorder="1" applyAlignment="1">
      <alignment horizontal="right" vertical="center" wrapText="1"/>
    </xf>
    <xf numFmtId="0" fontId="84" fillId="7" borderId="77" xfId="0" applyFont="1" applyFill="1" applyBorder="1" applyAlignment="1">
      <alignment horizontal="right" vertical="center" wrapText="1"/>
    </xf>
    <xf numFmtId="9" fontId="84" fillId="7" borderId="75" xfId="0" applyNumberFormat="1" applyFont="1" applyFill="1" applyBorder="1" applyAlignment="1">
      <alignment horizontal="right" vertical="center"/>
    </xf>
    <xf numFmtId="0" fontId="83" fillId="7" borderId="70" xfId="0" applyFont="1" applyFill="1" applyBorder="1" applyAlignment="1">
      <alignment horizontal="right" vertical="center" wrapText="1"/>
    </xf>
    <xf numFmtId="0" fontId="83" fillId="7" borderId="76" xfId="0" applyFont="1" applyFill="1" applyBorder="1" applyAlignment="1">
      <alignment horizontal="right" vertical="center" wrapText="1"/>
    </xf>
    <xf numFmtId="0" fontId="84" fillId="7" borderId="74" xfId="0" applyFont="1" applyFill="1" applyBorder="1" applyAlignment="1">
      <alignment horizontal="right" vertical="center" wrapText="1"/>
    </xf>
    <xf numFmtId="168" fontId="83" fillId="2" borderId="0" xfId="1" applyNumberFormat="1" applyFont="1" applyFill="1" applyBorder="1" applyAlignment="1">
      <alignment horizontal="right" vertical="center"/>
    </xf>
    <xf numFmtId="170" fontId="32" fillId="10" borderId="0" xfId="0" applyNumberFormat="1" applyFont="1" applyFill="1" applyAlignment="1">
      <alignment horizontal="right" vertical="center"/>
    </xf>
    <xf numFmtId="0" fontId="52" fillId="26" borderId="65" xfId="0" applyFont="1" applyFill="1" applyBorder="1" applyAlignment="1">
      <alignment vertical="center"/>
    </xf>
    <xf numFmtId="0" fontId="30" fillId="26" borderId="69" xfId="0" applyFont="1" applyFill="1" applyBorder="1" applyAlignment="1">
      <alignment horizontal="center" vertical="center"/>
    </xf>
    <xf numFmtId="0" fontId="30" fillId="26" borderId="66" xfId="0" applyFont="1" applyFill="1" applyBorder="1" applyAlignment="1">
      <alignment horizontal="center" vertical="center"/>
    </xf>
    <xf numFmtId="0" fontId="83" fillId="9" borderId="65" xfId="0" applyFont="1" applyFill="1" applyBorder="1" applyAlignment="1">
      <alignment horizontal="right" vertical="center"/>
    </xf>
    <xf numFmtId="43" fontId="83" fillId="9" borderId="69" xfId="103" applyFont="1" applyFill="1" applyBorder="1" applyAlignment="1">
      <alignment horizontal="right" vertical="center"/>
    </xf>
    <xf numFmtId="43" fontId="83" fillId="9" borderId="66" xfId="103" applyFont="1" applyFill="1" applyBorder="1" applyAlignment="1">
      <alignment horizontal="right" vertical="center"/>
    </xf>
    <xf numFmtId="0" fontId="84" fillId="7" borderId="87" xfId="0" applyFont="1" applyFill="1" applyBorder="1" applyAlignment="1">
      <alignment horizontal="right" vertical="center"/>
    </xf>
    <xf numFmtId="43" fontId="84" fillId="7" borderId="153" xfId="103" applyFont="1" applyFill="1" applyBorder="1" applyAlignment="1">
      <alignment horizontal="right" vertical="center"/>
    </xf>
    <xf numFmtId="43" fontId="84" fillId="7" borderId="154" xfId="103" applyFont="1" applyFill="1" applyBorder="1" applyAlignment="1">
      <alignment horizontal="right" vertical="center"/>
    </xf>
    <xf numFmtId="0" fontId="84" fillId="7" borderId="93" xfId="0" applyFont="1" applyFill="1" applyBorder="1" applyAlignment="1">
      <alignment horizontal="right" vertical="center"/>
    </xf>
    <xf numFmtId="43" fontId="84" fillId="7" borderId="155" xfId="103" applyFont="1" applyFill="1" applyBorder="1" applyAlignment="1">
      <alignment horizontal="right" vertical="center"/>
    </xf>
    <xf numFmtId="43" fontId="84" fillId="7" borderId="102" xfId="103" applyFont="1" applyFill="1" applyBorder="1" applyAlignment="1">
      <alignment horizontal="right" vertical="center"/>
    </xf>
    <xf numFmtId="43" fontId="84" fillId="0" borderId="155" xfId="103" applyFont="1" applyBorder="1" applyAlignment="1">
      <alignment horizontal="right"/>
    </xf>
    <xf numFmtId="43" fontId="84" fillId="0" borderId="102" xfId="103" applyFont="1" applyBorder="1" applyAlignment="1">
      <alignment horizontal="right"/>
    </xf>
    <xf numFmtId="0" fontId="84" fillId="7" borderId="89" xfId="0" applyFont="1" applyFill="1" applyBorder="1" applyAlignment="1">
      <alignment horizontal="right" vertical="center"/>
    </xf>
    <xf numFmtId="43" fontId="84" fillId="7" borderId="156" xfId="103" applyFont="1" applyFill="1" applyBorder="1" applyAlignment="1">
      <alignment horizontal="right" vertical="center"/>
    </xf>
    <xf numFmtId="43" fontId="84" fillId="7" borderId="157" xfId="103" applyFont="1" applyFill="1" applyBorder="1" applyAlignment="1">
      <alignment horizontal="right" vertical="center"/>
    </xf>
    <xf numFmtId="0" fontId="327" fillId="0" borderId="0" xfId="0" applyFont="1" applyAlignment="1">
      <alignment horizontal="right"/>
    </xf>
    <xf numFmtId="0" fontId="84" fillId="2" borderId="0" xfId="0" applyFont="1" applyFill="1" applyAlignment="1">
      <alignment horizontal="right"/>
    </xf>
    <xf numFmtId="4" fontId="25" fillId="11" borderId="0" xfId="0" applyNumberFormat="1" applyFont="1" applyFill="1"/>
    <xf numFmtId="168" fontId="83" fillId="0" borderId="17" xfId="103" applyNumberFormat="1" applyFont="1" applyFill="1" applyBorder="1" applyAlignment="1">
      <alignment horizontal="right" vertical="center"/>
    </xf>
    <xf numFmtId="0" fontId="83" fillId="115" borderId="0" xfId="0" applyFont="1" applyFill="1" applyAlignment="1">
      <alignment horizontal="right"/>
    </xf>
    <xf numFmtId="0" fontId="83" fillId="115" borderId="158" xfId="0" applyFont="1" applyFill="1" applyBorder="1" applyAlignment="1">
      <alignment horizontal="right" vertical="center"/>
    </xf>
    <xf numFmtId="0" fontId="83" fillId="115" borderId="0" xfId="0" applyFont="1" applyFill="1" applyAlignment="1">
      <alignment horizontal="right" vertical="center"/>
    </xf>
    <xf numFmtId="168" fontId="84" fillId="0" borderId="98" xfId="0" applyNumberFormat="1" applyFont="1" applyBorder="1" applyAlignment="1">
      <alignment horizontal="right" vertical="center"/>
    </xf>
    <xf numFmtId="168" fontId="84" fillId="0" borderId="97" xfId="0" applyNumberFormat="1" applyFont="1" applyBorder="1" applyAlignment="1">
      <alignment horizontal="right" vertical="center"/>
    </xf>
    <xf numFmtId="168" fontId="84" fillId="0" borderId="34" xfId="0" applyNumberFormat="1" applyFont="1" applyBorder="1" applyAlignment="1">
      <alignment horizontal="right" vertical="center"/>
    </xf>
    <xf numFmtId="168" fontId="84" fillId="0" borderId="0" xfId="0" applyNumberFormat="1" applyFont="1" applyAlignment="1">
      <alignment horizontal="right" vertical="center"/>
    </xf>
    <xf numFmtId="168" fontId="84" fillId="17" borderId="0" xfId="0" applyNumberFormat="1" applyFont="1" applyFill="1" applyAlignment="1">
      <alignment horizontal="right" vertical="center"/>
    </xf>
    <xf numFmtId="168" fontId="84" fillId="0" borderId="100" xfId="0" applyNumberFormat="1" applyFont="1" applyBorder="1" applyAlignment="1">
      <alignment horizontal="right" vertical="center"/>
    </xf>
    <xf numFmtId="168" fontId="84" fillId="0" borderId="99" xfId="0" applyNumberFormat="1" applyFont="1" applyBorder="1" applyAlignment="1">
      <alignment horizontal="right" vertical="center"/>
    </xf>
    <xf numFmtId="0" fontId="83" fillId="0" borderId="99" xfId="0" applyFont="1" applyBorder="1" applyAlignment="1">
      <alignment horizontal="right" vertical="center"/>
    </xf>
    <xf numFmtId="168" fontId="83" fillId="0" borderId="99" xfId="0" applyNumberFormat="1" applyFont="1" applyBorder="1" applyAlignment="1">
      <alignment horizontal="right" vertical="center"/>
    </xf>
    <xf numFmtId="3" fontId="86" fillId="0" borderId="67" xfId="0" applyNumberFormat="1" applyFont="1" applyBorder="1" applyAlignment="1">
      <alignment horizontal="center" vertical="center"/>
    </xf>
    <xf numFmtId="168" fontId="87" fillId="0" borderId="67" xfId="1" applyNumberFormat="1" applyFont="1" applyFill="1" applyBorder="1" applyAlignment="1">
      <alignment vertical="center"/>
    </xf>
    <xf numFmtId="0" fontId="30" fillId="11" borderId="0" xfId="0" applyFont="1" applyFill="1" applyAlignment="1">
      <alignment vertical="center"/>
    </xf>
    <xf numFmtId="168" fontId="28" fillId="0" borderId="97" xfId="5" applyNumberFormat="1" applyFont="1" applyFill="1" applyBorder="1" applyAlignment="1">
      <alignment horizontal="right" vertical="center"/>
    </xf>
    <xf numFmtId="168" fontId="28" fillId="0" borderId="0" xfId="5" applyNumberFormat="1" applyFont="1" applyFill="1" applyBorder="1" applyAlignment="1">
      <alignment horizontal="right" vertical="center"/>
    </xf>
    <xf numFmtId="9" fontId="25" fillId="0" borderId="0" xfId="0" applyNumberFormat="1" applyFont="1"/>
    <xf numFmtId="170" fontId="84" fillId="23" borderId="0" xfId="0" applyNumberFormat="1" applyFont="1" applyFill="1" applyAlignment="1">
      <alignment vertical="center"/>
    </xf>
    <xf numFmtId="167" fontId="28" fillId="2" borderId="0" xfId="1" applyNumberFormat="1" applyFont="1" applyFill="1"/>
    <xf numFmtId="38" fontId="28" fillId="11" borderId="0" xfId="16" applyNumberFormat="1" applyFont="1" applyFill="1"/>
    <xf numFmtId="0" fontId="330" fillId="2" borderId="19" xfId="0" applyFont="1" applyFill="1" applyBorder="1" applyAlignment="1">
      <alignment vertical="center"/>
    </xf>
    <xf numFmtId="0" fontId="330" fillId="2" borderId="20" xfId="0" applyFont="1" applyFill="1" applyBorder="1" applyAlignment="1">
      <alignment vertical="center"/>
    </xf>
    <xf numFmtId="0" fontId="330" fillId="2" borderId="21" xfId="0" applyFont="1" applyFill="1" applyBorder="1" applyAlignment="1">
      <alignment vertical="center"/>
    </xf>
    <xf numFmtId="0" fontId="330" fillId="2" borderId="159" xfId="0" applyFont="1" applyFill="1" applyBorder="1" applyAlignment="1">
      <alignment vertical="center"/>
    </xf>
    <xf numFmtId="0" fontId="330" fillId="2" borderId="140" xfId="0" applyFont="1" applyFill="1" applyBorder="1" applyAlignment="1">
      <alignment vertical="center"/>
    </xf>
    <xf numFmtId="0" fontId="330" fillId="2" borderId="160" xfId="0" applyFont="1" applyFill="1" applyBorder="1" applyAlignment="1">
      <alignment vertical="center"/>
    </xf>
    <xf numFmtId="0" fontId="330" fillId="2" borderId="25" xfId="0" applyFont="1" applyFill="1" applyBorder="1" applyAlignment="1">
      <alignment horizontal="right" vertical="center"/>
    </xf>
    <xf numFmtId="0" fontId="330" fillId="2" borderId="161" xfId="0" applyFont="1" applyFill="1" applyBorder="1" applyAlignment="1">
      <alignment horizontal="right" vertical="center" wrapText="1"/>
    </xf>
    <xf numFmtId="0" fontId="330" fillId="2" borderId="29" xfId="0" applyFont="1" applyFill="1" applyBorder="1" applyAlignment="1">
      <alignment horizontal="right" vertical="center" wrapText="1"/>
    </xf>
    <xf numFmtId="0" fontId="92" fillId="2" borderId="29" xfId="0" applyFont="1" applyFill="1" applyBorder="1" applyAlignment="1">
      <alignment horizontal="right" vertical="center" wrapText="1"/>
    </xf>
    <xf numFmtId="0" fontId="28" fillId="2" borderId="30" xfId="0" applyFont="1" applyFill="1" applyBorder="1" applyAlignment="1">
      <alignment horizontal="right" vertical="center"/>
    </xf>
    <xf numFmtId="0" fontId="28" fillId="2" borderId="161" xfId="0" applyFont="1" applyFill="1" applyBorder="1" applyAlignment="1">
      <alignment horizontal="right" vertical="center"/>
    </xf>
    <xf numFmtId="0" fontId="331" fillId="2" borderId="0" xfId="0" applyFont="1" applyFill="1" applyAlignment="1">
      <alignment horizontal="left" vertical="center"/>
    </xf>
    <xf numFmtId="168" fontId="28" fillId="17" borderId="30" xfId="1" applyNumberFormat="1" applyFont="1" applyFill="1" applyBorder="1" applyAlignment="1">
      <alignment horizontal="right" vertical="center"/>
    </xf>
    <xf numFmtId="168" fontId="84" fillId="17" borderId="30" xfId="1" applyNumberFormat="1" applyFont="1" applyFill="1" applyBorder="1" applyAlignment="1">
      <alignment horizontal="right" vertical="center"/>
    </xf>
    <xf numFmtId="168" fontId="28" fillId="17" borderId="161" xfId="1" applyNumberFormat="1" applyFont="1" applyFill="1" applyBorder="1" applyAlignment="1">
      <alignment horizontal="right" vertical="center"/>
    </xf>
    <xf numFmtId="168" fontId="84" fillId="17" borderId="161" xfId="1" applyNumberFormat="1" applyFont="1" applyFill="1" applyBorder="1" applyAlignment="1">
      <alignment horizontal="right" vertical="center"/>
    </xf>
    <xf numFmtId="168" fontId="26" fillId="17" borderId="29" xfId="1" applyNumberFormat="1" applyFont="1" applyFill="1" applyBorder="1" applyAlignment="1">
      <alignment horizontal="right" vertical="center"/>
    </xf>
    <xf numFmtId="168" fontId="83" fillId="17" borderId="29" xfId="1" applyNumberFormat="1" applyFont="1" applyFill="1" applyBorder="1" applyAlignment="1">
      <alignment horizontal="right" vertical="center"/>
    </xf>
    <xf numFmtId="9" fontId="86" fillId="2" borderId="73" xfId="0" applyNumberFormat="1" applyFont="1" applyFill="1" applyBorder="1" applyAlignment="1">
      <alignment horizontal="center" vertical="center"/>
    </xf>
    <xf numFmtId="168" fontId="46" fillId="2" borderId="90" xfId="1" applyNumberFormat="1" applyFont="1" applyFill="1" applyBorder="1" applyAlignment="1">
      <alignment horizontal="center" vertical="center"/>
    </xf>
    <xf numFmtId="168" fontId="46" fillId="8" borderId="89" xfId="1" applyNumberFormat="1" applyFont="1" applyFill="1" applyBorder="1" applyAlignment="1">
      <alignment horizontal="center" vertical="center"/>
    </xf>
    <xf numFmtId="168" fontId="46" fillId="0" borderId="90" xfId="1" applyNumberFormat="1" applyFont="1" applyFill="1" applyBorder="1" applyAlignment="1">
      <alignment horizontal="center" vertical="center"/>
    </xf>
    <xf numFmtId="168" fontId="46" fillId="10" borderId="89" xfId="1" applyNumberFormat="1" applyFont="1" applyFill="1" applyBorder="1" applyAlignment="1">
      <alignment horizontal="center" vertical="center"/>
    </xf>
    <xf numFmtId="9" fontId="46" fillId="7" borderId="64" xfId="2" applyFont="1" applyFill="1" applyBorder="1" applyAlignment="1">
      <alignment horizontal="right" vertical="center"/>
    </xf>
    <xf numFmtId="9" fontId="46" fillId="7" borderId="90" xfId="2" applyFont="1" applyFill="1" applyBorder="1" applyAlignment="1">
      <alignment horizontal="right" vertical="center"/>
    </xf>
    <xf numFmtId="9" fontId="46" fillId="0" borderId="90" xfId="2" applyFont="1" applyFill="1" applyBorder="1" applyAlignment="1">
      <alignment horizontal="right" vertical="center"/>
    </xf>
    <xf numFmtId="9" fontId="46" fillId="8" borderId="89" xfId="2" applyFont="1" applyFill="1" applyBorder="1" applyAlignment="1">
      <alignment horizontal="right" vertical="center"/>
    </xf>
    <xf numFmtId="9" fontId="46" fillId="2" borderId="90" xfId="2" applyFont="1" applyFill="1" applyBorder="1" applyAlignment="1">
      <alignment horizontal="right" vertical="center"/>
    </xf>
    <xf numFmtId="9" fontId="46" fillId="8" borderId="90" xfId="2" applyFont="1" applyFill="1" applyBorder="1" applyAlignment="1">
      <alignment horizontal="right" vertical="center"/>
    </xf>
    <xf numFmtId="168" fontId="46" fillId="2" borderId="64" xfId="1" applyNumberFormat="1" applyFont="1" applyFill="1" applyBorder="1" applyAlignment="1">
      <alignment horizontal="center" vertical="center"/>
    </xf>
    <xf numFmtId="168" fontId="46" fillId="8" borderId="65" xfId="1" applyNumberFormat="1" applyFont="1" applyFill="1" applyBorder="1" applyAlignment="1">
      <alignment horizontal="center" vertical="center"/>
    </xf>
    <xf numFmtId="168" fontId="46" fillId="0" borderId="64" xfId="1" applyNumberFormat="1" applyFont="1" applyFill="1" applyBorder="1" applyAlignment="1">
      <alignment horizontal="center" vertical="center"/>
    </xf>
    <xf numFmtId="168" fontId="46" fillId="10" borderId="65" xfId="1" applyNumberFormat="1" applyFont="1" applyFill="1" applyBorder="1" applyAlignment="1">
      <alignment horizontal="center" vertical="center"/>
    </xf>
    <xf numFmtId="9" fontId="46" fillId="0" borderId="64" xfId="2" applyFont="1" applyFill="1" applyBorder="1" applyAlignment="1">
      <alignment horizontal="right" vertical="center"/>
    </xf>
    <xf numFmtId="9" fontId="46" fillId="8" borderId="65" xfId="2" applyFont="1" applyFill="1" applyBorder="1" applyAlignment="1">
      <alignment horizontal="right" vertical="center"/>
    </xf>
    <xf numFmtId="9" fontId="46" fillId="2" borderId="64" xfId="2" applyFont="1" applyFill="1" applyBorder="1" applyAlignment="1">
      <alignment horizontal="right" vertical="center"/>
    </xf>
    <xf numFmtId="9" fontId="46" fillId="8" borderId="64" xfId="2" applyFont="1" applyFill="1" applyBorder="1" applyAlignment="1">
      <alignment horizontal="right" vertical="center"/>
    </xf>
    <xf numFmtId="168" fontId="46" fillId="2" borderId="68" xfId="1" applyNumberFormat="1" applyFont="1" applyFill="1" applyBorder="1" applyAlignment="1">
      <alignment horizontal="center" vertical="center"/>
    </xf>
    <xf numFmtId="168" fontId="46" fillId="0" borderId="68" xfId="1" applyNumberFormat="1" applyFont="1" applyFill="1" applyBorder="1" applyAlignment="1">
      <alignment horizontal="center" vertical="center"/>
    </xf>
    <xf numFmtId="168" fontId="46" fillId="10" borderId="87" xfId="1" applyNumberFormat="1" applyFont="1" applyFill="1" applyBorder="1" applyAlignment="1">
      <alignment horizontal="center" vertical="center"/>
    </xf>
    <xf numFmtId="9" fontId="46" fillId="7" borderId="68" xfId="2" applyFont="1" applyFill="1" applyBorder="1" applyAlignment="1">
      <alignment horizontal="right" vertical="center"/>
    </xf>
    <xf numFmtId="9" fontId="46" fillId="0" borderId="68" xfId="2" applyFont="1" applyFill="1" applyBorder="1" applyAlignment="1">
      <alignment horizontal="right" vertical="center"/>
    </xf>
    <xf numFmtId="9" fontId="46" fillId="8" borderId="87" xfId="2" applyFont="1" applyFill="1" applyBorder="1" applyAlignment="1">
      <alignment horizontal="right" vertical="center"/>
    </xf>
    <xf numFmtId="9" fontId="46" fillId="2" borderId="68" xfId="2" applyFont="1" applyFill="1" applyBorder="1" applyAlignment="1">
      <alignment horizontal="right" vertical="center"/>
    </xf>
    <xf numFmtId="9" fontId="46" fillId="8" borderId="68" xfId="2" applyFont="1" applyFill="1" applyBorder="1" applyAlignment="1">
      <alignment horizontal="right" vertical="center"/>
    </xf>
    <xf numFmtId="168" fontId="49" fillId="7" borderId="67" xfId="1" applyNumberFormat="1" applyFont="1" applyFill="1" applyBorder="1" applyAlignment="1">
      <alignment horizontal="center" vertical="center"/>
    </xf>
    <xf numFmtId="168" fontId="49" fillId="2" borderId="67" xfId="1" applyNumberFormat="1" applyFont="1" applyFill="1" applyBorder="1" applyAlignment="1">
      <alignment horizontal="center" vertical="center"/>
    </xf>
    <xf numFmtId="168" fontId="49" fillId="8" borderId="88" xfId="1" applyNumberFormat="1" applyFont="1" applyFill="1" applyBorder="1" applyAlignment="1">
      <alignment horizontal="center" vertical="center"/>
    </xf>
    <xf numFmtId="168" fontId="49" fillId="0" borderId="67" xfId="1" applyNumberFormat="1" applyFont="1" applyFill="1" applyBorder="1" applyAlignment="1">
      <alignment horizontal="center" vertical="center"/>
    </xf>
    <xf numFmtId="168" fontId="49" fillId="10" borderId="88" xfId="1" applyNumberFormat="1" applyFont="1" applyFill="1" applyBorder="1" applyAlignment="1">
      <alignment horizontal="center" vertical="center"/>
    </xf>
    <xf numFmtId="9" fontId="49" fillId="7" borderId="67" xfId="2" applyFont="1" applyFill="1" applyBorder="1" applyAlignment="1">
      <alignment horizontal="right" vertical="center"/>
    </xf>
    <xf numFmtId="9" fontId="49" fillId="0" borderId="67" xfId="2" applyFont="1" applyFill="1" applyBorder="1" applyAlignment="1">
      <alignment horizontal="right" vertical="center"/>
    </xf>
    <xf numFmtId="9" fontId="49" fillId="8" borderId="88" xfId="2" applyFont="1" applyFill="1" applyBorder="1" applyAlignment="1">
      <alignment horizontal="right" vertical="center"/>
    </xf>
    <xf numFmtId="9" fontId="49" fillId="2" borderId="67" xfId="2" applyFont="1" applyFill="1" applyBorder="1" applyAlignment="1">
      <alignment horizontal="right" vertical="center"/>
    </xf>
    <xf numFmtId="9" fontId="49" fillId="8" borderId="67" xfId="2" applyFont="1" applyFill="1" applyBorder="1" applyAlignment="1">
      <alignment horizontal="right" vertical="center"/>
    </xf>
    <xf numFmtId="0" fontId="83" fillId="116" borderId="71" xfId="0" applyFont="1" applyFill="1" applyBorder="1" applyAlignment="1">
      <alignment horizontal="right"/>
    </xf>
    <xf numFmtId="0" fontId="83" fillId="116" borderId="67" xfId="0" applyFont="1" applyFill="1" applyBorder="1" applyAlignment="1">
      <alignment horizontal="center" vertical="center"/>
    </xf>
    <xf numFmtId="168" fontId="25" fillId="2" borderId="0" xfId="5" applyNumberFormat="1" applyFont="1" applyFill="1" applyBorder="1" applyAlignment="1">
      <alignment horizontal="right" vertical="center"/>
    </xf>
    <xf numFmtId="168" fontId="25" fillId="2" borderId="0" xfId="103" applyNumberFormat="1" applyFont="1" applyFill="1" applyBorder="1" applyAlignment="1">
      <alignment horizontal="right" vertical="center"/>
    </xf>
    <xf numFmtId="168" fontId="31" fillId="2" borderId="67" xfId="1" applyNumberFormat="1" applyFont="1" applyFill="1" applyBorder="1" applyAlignment="1">
      <alignment horizontal="right" vertical="center"/>
    </xf>
    <xf numFmtId="170" fontId="83" fillId="2" borderId="67" xfId="0" applyNumberFormat="1" applyFont="1" applyFill="1" applyBorder="1" applyAlignment="1">
      <alignment horizontal="right" vertical="center"/>
    </xf>
    <xf numFmtId="168" fontId="25" fillId="7" borderId="0" xfId="1" applyNumberFormat="1" applyFont="1" applyFill="1" applyBorder="1" applyAlignment="1">
      <alignment horizontal="right" vertical="center"/>
    </xf>
    <xf numFmtId="168" fontId="25" fillId="2" borderId="0" xfId="1" applyNumberFormat="1" applyFont="1" applyFill="1" applyBorder="1" applyAlignment="1">
      <alignment horizontal="right" vertical="center"/>
    </xf>
    <xf numFmtId="9" fontId="73" fillId="7" borderId="0" xfId="2" applyFont="1" applyFill="1" applyBorder="1" applyAlignment="1">
      <alignment horizontal="right" vertical="center"/>
    </xf>
    <xf numFmtId="168" fontId="25" fillId="0" borderId="0" xfId="1" applyNumberFormat="1" applyFont="1" applyFill="1" applyBorder="1" applyAlignment="1">
      <alignment horizontal="right" vertical="center"/>
    </xf>
    <xf numFmtId="168" fontId="25" fillId="0" borderId="0" xfId="1" applyNumberFormat="1" applyFont="1" applyFill="1" applyAlignment="1">
      <alignment horizontal="right" vertical="center"/>
    </xf>
    <xf numFmtId="170" fontId="25" fillId="2" borderId="0" xfId="1" applyNumberFormat="1" applyFont="1" applyFill="1" applyBorder="1" applyAlignment="1">
      <alignment horizontal="right" vertical="center"/>
    </xf>
    <xf numFmtId="9" fontId="332" fillId="7" borderId="67" xfId="2" applyFont="1" applyFill="1" applyBorder="1" applyAlignment="1">
      <alignment horizontal="right" vertical="center"/>
    </xf>
    <xf numFmtId="170" fontId="31" fillId="0" borderId="67" xfId="0" applyNumberFormat="1" applyFont="1" applyBorder="1" applyAlignment="1">
      <alignment horizontal="right" vertical="center"/>
    </xf>
    <xf numFmtId="168" fontId="25" fillId="2" borderId="0" xfId="1" applyNumberFormat="1" applyFont="1" applyFill="1" applyBorder="1" applyAlignment="1">
      <alignment vertical="center"/>
    </xf>
    <xf numFmtId="168" fontId="25" fillId="2" borderId="0" xfId="1" applyNumberFormat="1" applyFont="1" applyFill="1" applyBorder="1" applyAlignment="1">
      <alignment horizontal="right" vertical="center" wrapText="1"/>
    </xf>
    <xf numFmtId="168" fontId="25" fillId="8" borderId="0" xfId="1" applyNumberFormat="1" applyFont="1" applyFill="1" applyBorder="1" applyAlignment="1">
      <alignment vertical="center"/>
    </xf>
    <xf numFmtId="0" fontId="31" fillId="116" borderId="104" xfId="0" applyFont="1" applyFill="1" applyBorder="1" applyAlignment="1">
      <alignment horizontal="right" vertical="center" wrapText="1"/>
    </xf>
    <xf numFmtId="168" fontId="25" fillId="2" borderId="102" xfId="1" applyNumberFormat="1" applyFont="1" applyFill="1" applyBorder="1" applyAlignment="1">
      <alignment vertical="center"/>
    </xf>
    <xf numFmtId="168" fontId="25" fillId="8" borderId="93" xfId="1" applyNumberFormat="1" applyFont="1" applyFill="1" applyBorder="1" applyAlignment="1">
      <alignment vertical="center"/>
    </xf>
    <xf numFmtId="0" fontId="31" fillId="116" borderId="65" xfId="0" applyFont="1" applyFill="1" applyBorder="1" applyAlignment="1">
      <alignment horizontal="right" vertical="center" wrapText="1"/>
    </xf>
    <xf numFmtId="0" fontId="31" fillId="116" borderId="66" xfId="0" applyFont="1" applyFill="1" applyBorder="1" applyAlignment="1">
      <alignment horizontal="right" vertical="center" wrapText="1"/>
    </xf>
    <xf numFmtId="0" fontId="31" fillId="116" borderId="64" xfId="0" applyFont="1" applyFill="1" applyBorder="1" applyAlignment="1">
      <alignment horizontal="right" vertical="center" wrapText="1"/>
    </xf>
    <xf numFmtId="0" fontId="83" fillId="116" borderId="67" xfId="0" applyFont="1" applyFill="1" applyBorder="1" applyAlignment="1">
      <alignment horizontal="right" vertical="center"/>
    </xf>
    <xf numFmtId="0" fontId="83" fillId="116" borderId="88" xfId="0" applyFont="1" applyFill="1" applyBorder="1" applyAlignment="1">
      <alignment horizontal="right" vertical="center"/>
    </xf>
    <xf numFmtId="170" fontId="25" fillId="8" borderId="93" xfId="1" applyNumberFormat="1" applyFont="1" applyFill="1" applyBorder="1" applyAlignment="1">
      <alignment horizontal="right" vertical="center"/>
    </xf>
    <xf numFmtId="170" fontId="25" fillId="7" borderId="0" xfId="0" applyNumberFormat="1" applyFont="1" applyFill="1" applyAlignment="1">
      <alignment horizontal="right" vertical="center"/>
    </xf>
    <xf numFmtId="9" fontId="25" fillId="7" borderId="0" xfId="0" applyNumberFormat="1" applyFont="1" applyFill="1" applyAlignment="1">
      <alignment horizontal="right" vertical="center"/>
    </xf>
    <xf numFmtId="170" fontId="31" fillId="7" borderId="67" xfId="0" applyNumberFormat="1" applyFont="1" applyFill="1" applyBorder="1" applyAlignment="1">
      <alignment horizontal="right" vertical="center"/>
    </xf>
    <xf numFmtId="170" fontId="31" fillId="2" borderId="67" xfId="0" applyNumberFormat="1" applyFont="1" applyFill="1" applyBorder="1" applyAlignment="1">
      <alignment horizontal="right" vertical="center"/>
    </xf>
    <xf numFmtId="170" fontId="31" fillId="8" borderId="88" xfId="0" applyNumberFormat="1" applyFont="1" applyFill="1" applyBorder="1" applyAlignment="1">
      <alignment horizontal="right" vertical="center"/>
    </xf>
    <xf numFmtId="9" fontId="31" fillId="7" borderId="67" xfId="2" applyFont="1" applyFill="1" applyBorder="1" applyAlignment="1">
      <alignment horizontal="right" vertical="center"/>
    </xf>
    <xf numFmtId="0" fontId="25" fillId="7" borderId="0" xfId="0" applyFont="1" applyFill="1" applyAlignment="1">
      <alignment horizontal="right" vertical="center"/>
    </xf>
    <xf numFmtId="0" fontId="25" fillId="8" borderId="93" xfId="0" applyFont="1" applyFill="1" applyBorder="1" applyAlignment="1">
      <alignment horizontal="right" vertical="center"/>
    </xf>
    <xf numFmtId="9" fontId="73" fillId="7" borderId="0" xfId="0" applyNumberFormat="1" applyFont="1" applyFill="1" applyAlignment="1">
      <alignment horizontal="right" vertical="center"/>
    </xf>
    <xf numFmtId="9" fontId="73" fillId="2" borderId="0" xfId="2" applyFont="1" applyFill="1" applyBorder="1" applyAlignment="1">
      <alignment horizontal="right" vertical="center"/>
    </xf>
    <xf numFmtId="9" fontId="73" fillId="8" borderId="93" xfId="2" applyFont="1" applyFill="1" applyBorder="1" applyAlignment="1">
      <alignment horizontal="right" vertical="center"/>
    </xf>
    <xf numFmtId="0" fontId="73" fillId="2" borderId="0" xfId="0" applyFont="1" applyFill="1" applyAlignment="1">
      <alignment horizontal="right" vertical="center"/>
    </xf>
    <xf numFmtId="169" fontId="25" fillId="7" borderId="0" xfId="2" applyNumberFormat="1" applyFont="1" applyFill="1" applyAlignment="1">
      <alignment vertical="center"/>
    </xf>
    <xf numFmtId="0" fontId="333" fillId="2" borderId="0" xfId="0" applyFont="1" applyFill="1" applyAlignment="1">
      <alignment horizontal="right" vertical="center"/>
    </xf>
    <xf numFmtId="9" fontId="332" fillId="2" borderId="67" xfId="2" applyFont="1" applyFill="1" applyBorder="1" applyAlignment="1">
      <alignment horizontal="right" vertical="center"/>
    </xf>
    <xf numFmtId="0" fontId="83" fillId="2" borderId="90" xfId="0" applyFont="1" applyFill="1" applyBorder="1" applyAlignment="1">
      <alignment horizontal="right" vertical="center"/>
    </xf>
    <xf numFmtId="0" fontId="83" fillId="2" borderId="64" xfId="0" applyFont="1" applyFill="1" applyBorder="1" applyAlignment="1">
      <alignment horizontal="right" vertical="center"/>
    </xf>
    <xf numFmtId="168" fontId="84" fillId="2" borderId="64" xfId="1" applyNumberFormat="1" applyFont="1" applyFill="1" applyBorder="1" applyAlignment="1">
      <alignment horizontal="left" vertical="center"/>
    </xf>
    <xf numFmtId="9" fontId="89" fillId="2" borderId="64" xfId="0" applyNumberFormat="1" applyFont="1" applyFill="1" applyBorder="1" applyAlignment="1">
      <alignment horizontal="center" vertical="center"/>
    </xf>
    <xf numFmtId="10" fontId="25" fillId="2" borderId="0" xfId="2" applyNumberFormat="1" applyFont="1" applyFill="1" applyAlignment="1">
      <alignment vertical="center"/>
    </xf>
    <xf numFmtId="0" fontId="84" fillId="116" borderId="64" xfId="0" applyFont="1" applyFill="1" applyBorder="1" applyAlignment="1">
      <alignment vertical="center"/>
    </xf>
    <xf numFmtId="0" fontId="87" fillId="116" borderId="65" xfId="0" applyFont="1" applyFill="1" applyBorder="1" applyAlignment="1">
      <alignment horizontal="right" vertical="center"/>
    </xf>
    <xf numFmtId="0" fontId="87" fillId="116" borderId="64" xfId="0" applyFont="1" applyFill="1" applyBorder="1" applyAlignment="1">
      <alignment horizontal="right" vertical="center"/>
    </xf>
    <xf numFmtId="0" fontId="84" fillId="116" borderId="91" xfId="0" applyFont="1" applyFill="1" applyBorder="1" applyAlignment="1">
      <alignment vertical="center"/>
    </xf>
    <xf numFmtId="0" fontId="87" fillId="116" borderId="86" xfId="0" applyFont="1" applyFill="1" applyBorder="1" applyAlignment="1">
      <alignment horizontal="right" vertical="center"/>
    </xf>
    <xf numFmtId="0" fontId="87" fillId="116" borderId="92" xfId="0" applyFont="1" applyFill="1" applyBorder="1" applyAlignment="1">
      <alignment horizontal="right" vertical="center"/>
    </xf>
    <xf numFmtId="169" fontId="44" fillId="2" borderId="90" xfId="2" applyNumberFormat="1" applyFont="1" applyFill="1" applyBorder="1" applyAlignment="1">
      <alignment horizontal="right" vertical="center"/>
    </xf>
    <xf numFmtId="169" fontId="44" fillId="0" borderId="90" xfId="2" applyNumberFormat="1" applyFont="1" applyFill="1" applyBorder="1" applyAlignment="1">
      <alignment horizontal="right" vertical="center"/>
    </xf>
    <xf numFmtId="169" fontId="44" fillId="8" borderId="89" xfId="2" applyNumberFormat="1" applyFont="1" applyFill="1" applyBorder="1" applyAlignment="1">
      <alignment horizontal="right" vertical="center"/>
    </xf>
    <xf numFmtId="9" fontId="44" fillId="2" borderId="90" xfId="2" applyFont="1" applyFill="1" applyBorder="1" applyAlignment="1">
      <alignment horizontal="right" vertical="center"/>
    </xf>
    <xf numFmtId="9" fontId="44" fillId="0" borderId="90" xfId="2" applyFont="1" applyFill="1" applyBorder="1" applyAlignment="1">
      <alignment horizontal="right" vertical="center"/>
    </xf>
    <xf numFmtId="9" fontId="44" fillId="8" borderId="89" xfId="2" applyFont="1" applyFill="1" applyBorder="1" applyAlignment="1">
      <alignment horizontal="right" vertical="center"/>
    </xf>
    <xf numFmtId="9" fontId="44" fillId="8" borderId="90" xfId="2" applyFont="1" applyFill="1" applyBorder="1" applyAlignment="1">
      <alignment horizontal="right" vertical="center"/>
    </xf>
    <xf numFmtId="169" fontId="44" fillId="2" borderId="64" xfId="2" applyNumberFormat="1" applyFont="1" applyFill="1" applyBorder="1" applyAlignment="1">
      <alignment horizontal="right" vertical="center"/>
    </xf>
    <xf numFmtId="169" fontId="44" fillId="0" borderId="64" xfId="2" applyNumberFormat="1" applyFont="1" applyFill="1" applyBorder="1" applyAlignment="1">
      <alignment horizontal="right" vertical="center"/>
    </xf>
    <xf numFmtId="169" fontId="44" fillId="8" borderId="65" xfId="2" applyNumberFormat="1" applyFont="1" applyFill="1" applyBorder="1" applyAlignment="1">
      <alignment horizontal="right" vertical="center"/>
    </xf>
    <xf numFmtId="9" fontId="44" fillId="2" borderId="64" xfId="2" applyFont="1" applyFill="1" applyBorder="1" applyAlignment="1">
      <alignment horizontal="right" vertical="center"/>
    </xf>
    <xf numFmtId="9" fontId="44" fillId="0" borderId="64" xfId="2" applyFont="1" applyFill="1" applyBorder="1" applyAlignment="1">
      <alignment horizontal="right" vertical="center"/>
    </xf>
    <xf numFmtId="9" fontId="44" fillId="8" borderId="65" xfId="2" applyFont="1" applyFill="1" applyBorder="1" applyAlignment="1">
      <alignment horizontal="right" vertical="center"/>
    </xf>
    <xf numFmtId="9" fontId="44" fillId="8" borderId="64" xfId="2" applyFont="1" applyFill="1" applyBorder="1" applyAlignment="1">
      <alignment horizontal="right" vertical="center"/>
    </xf>
    <xf numFmtId="169" fontId="44" fillId="2" borderId="68" xfId="2" applyNumberFormat="1" applyFont="1" applyFill="1" applyBorder="1" applyAlignment="1">
      <alignment horizontal="right" vertical="center"/>
    </xf>
    <xf numFmtId="169" fontId="44" fillId="0" borderId="68" xfId="2" applyNumberFormat="1" applyFont="1" applyFill="1" applyBorder="1" applyAlignment="1">
      <alignment horizontal="right" vertical="center"/>
    </xf>
    <xf numFmtId="169" fontId="44" fillId="8" borderId="87" xfId="2" applyNumberFormat="1" applyFont="1" applyFill="1" applyBorder="1" applyAlignment="1">
      <alignment horizontal="right" vertical="center"/>
    </xf>
    <xf numFmtId="9" fontId="44" fillId="2" borderId="68" xfId="2" applyFont="1" applyFill="1" applyBorder="1" applyAlignment="1">
      <alignment horizontal="right" vertical="center"/>
    </xf>
    <xf numFmtId="9" fontId="44" fillId="0" borderId="68" xfId="2" applyFont="1" applyFill="1" applyBorder="1" applyAlignment="1">
      <alignment horizontal="right" vertical="center"/>
    </xf>
    <xf numFmtId="9" fontId="44" fillId="8" borderId="87" xfId="2" applyFont="1" applyFill="1" applyBorder="1" applyAlignment="1">
      <alignment horizontal="right" vertical="center"/>
    </xf>
    <xf numFmtId="9" fontId="44" fillId="8" borderId="68" xfId="2" applyFont="1" applyFill="1" applyBorder="1" applyAlignment="1">
      <alignment horizontal="right" vertical="center"/>
    </xf>
    <xf numFmtId="169" fontId="41" fillId="7" borderId="67" xfId="0" applyNumberFormat="1" applyFont="1" applyFill="1" applyBorder="1" applyAlignment="1">
      <alignment horizontal="right" vertical="center"/>
    </xf>
    <xf numFmtId="169" fontId="41" fillId="0" borderId="67" xfId="0" applyNumberFormat="1" applyFont="1" applyBorder="1" applyAlignment="1">
      <alignment horizontal="right" vertical="center"/>
    </xf>
    <xf numFmtId="169" fontId="41" fillId="8" borderId="88" xfId="0" applyNumberFormat="1" applyFont="1" applyFill="1" applyBorder="1" applyAlignment="1">
      <alignment horizontal="right" vertical="center"/>
    </xf>
    <xf numFmtId="9" fontId="41" fillId="7" borderId="67" xfId="2" applyFont="1" applyFill="1" applyBorder="1" applyAlignment="1">
      <alignment horizontal="right" vertical="center"/>
    </xf>
    <xf numFmtId="9" fontId="41" fillId="0" borderId="67" xfId="2" applyFont="1" applyFill="1" applyBorder="1" applyAlignment="1">
      <alignment horizontal="right" vertical="center"/>
    </xf>
    <xf numFmtId="9" fontId="41" fillId="8" borderId="88" xfId="2" applyFont="1" applyFill="1" applyBorder="1" applyAlignment="1">
      <alignment horizontal="right" vertical="center"/>
    </xf>
    <xf numFmtId="9" fontId="41" fillId="8" borderId="67" xfId="2" applyFont="1" applyFill="1" applyBorder="1" applyAlignment="1">
      <alignment horizontal="right" vertical="center"/>
    </xf>
    <xf numFmtId="0" fontId="87" fillId="116" borderId="163" xfId="0" applyFont="1" applyFill="1" applyBorder="1" applyAlignment="1">
      <alignment horizontal="right" vertical="center"/>
    </xf>
    <xf numFmtId="0" fontId="329" fillId="0" borderId="0" xfId="0" applyFont="1"/>
    <xf numFmtId="1" fontId="80" fillId="2" borderId="0" xfId="1" applyNumberFormat="1" applyFont="1" applyFill="1"/>
    <xf numFmtId="43" fontId="25" fillId="2" borderId="0" xfId="0" applyNumberFormat="1" applyFont="1" applyFill="1" applyAlignment="1">
      <alignment vertical="center"/>
    </xf>
    <xf numFmtId="0" fontId="83" fillId="116" borderId="64" xfId="6" applyFont="1" applyFill="1" applyBorder="1" applyAlignment="1">
      <alignment horizontal="right" vertical="center"/>
    </xf>
    <xf numFmtId="168" fontId="25" fillId="7" borderId="0" xfId="1" applyNumberFormat="1" applyFont="1" applyFill="1" applyAlignment="1">
      <alignment horizontal="right" vertical="center"/>
    </xf>
    <xf numFmtId="168" fontId="25" fillId="10" borderId="0" xfId="1" applyNumberFormat="1" applyFont="1" applyFill="1" applyAlignment="1">
      <alignment horizontal="right" vertical="center"/>
    </xf>
    <xf numFmtId="168" fontId="31" fillId="2" borderId="64" xfId="1" applyNumberFormat="1" applyFont="1" applyFill="1" applyBorder="1" applyAlignment="1">
      <alignment horizontal="right" vertical="center"/>
    </xf>
    <xf numFmtId="168" fontId="31" fillId="10" borderId="64" xfId="1" applyNumberFormat="1" applyFont="1" applyFill="1" applyBorder="1" applyAlignment="1">
      <alignment horizontal="right" vertical="center"/>
    </xf>
    <xf numFmtId="3" fontId="73" fillId="7" borderId="0" xfId="6" applyNumberFormat="1" applyFont="1" applyFill="1" applyAlignment="1">
      <alignment horizontal="right" vertical="center"/>
    </xf>
    <xf numFmtId="3" fontId="73" fillId="10" borderId="0" xfId="6" applyNumberFormat="1" applyFont="1" applyFill="1" applyAlignment="1">
      <alignment horizontal="right" vertical="center"/>
    </xf>
    <xf numFmtId="3" fontId="73" fillId="7" borderId="64" xfId="6" applyNumberFormat="1" applyFont="1" applyFill="1" applyBorder="1" applyAlignment="1">
      <alignment horizontal="right" vertical="center"/>
    </xf>
    <xf numFmtId="3" fontId="73" fillId="10" borderId="64" xfId="6" applyNumberFormat="1" applyFont="1" applyFill="1" applyBorder="1" applyAlignment="1">
      <alignment horizontal="right" vertical="center"/>
    </xf>
    <xf numFmtId="168" fontId="31" fillId="7" borderId="64" xfId="1" applyNumberFormat="1" applyFont="1" applyFill="1" applyBorder="1" applyAlignment="1">
      <alignment horizontal="right" vertical="center"/>
    </xf>
    <xf numFmtId="0" fontId="25" fillId="7" borderId="0" xfId="6" applyFont="1" applyFill="1" applyAlignment="1">
      <alignment horizontal="right" vertical="center"/>
    </xf>
    <xf numFmtId="0" fontId="25" fillId="10" borderId="0" xfId="6" applyFont="1" applyFill="1" applyAlignment="1">
      <alignment horizontal="right" vertical="center"/>
    </xf>
    <xf numFmtId="9" fontId="334" fillId="7" borderId="0" xfId="6" applyNumberFormat="1" applyFont="1" applyFill="1" applyAlignment="1">
      <alignment horizontal="right" vertical="center"/>
    </xf>
    <xf numFmtId="9" fontId="334" fillId="10" borderId="0" xfId="6" applyNumberFormat="1" applyFont="1" applyFill="1" applyAlignment="1">
      <alignment horizontal="right" vertical="center"/>
    </xf>
    <xf numFmtId="0" fontId="25" fillId="2" borderId="64" xfId="0" applyFont="1" applyFill="1" applyBorder="1" applyAlignment="1">
      <alignment horizontal="right" vertical="center"/>
    </xf>
    <xf numFmtId="0" fontId="25" fillId="10" borderId="64" xfId="0" applyFont="1" applyFill="1" applyBorder="1" applyAlignment="1">
      <alignment horizontal="right" vertical="center"/>
    </xf>
    <xf numFmtId="9" fontId="332" fillId="8" borderId="64" xfId="2" applyFont="1" applyFill="1" applyBorder="1" applyAlignment="1">
      <alignment horizontal="right" vertical="center"/>
    </xf>
    <xf numFmtId="9" fontId="25" fillId="2" borderId="90" xfId="2" applyFont="1" applyFill="1" applyBorder="1" applyAlignment="1">
      <alignment horizontal="right" vertical="center"/>
    </xf>
    <xf numFmtId="9" fontId="25" fillId="2" borderId="64" xfId="2" applyFont="1" applyFill="1" applyBorder="1" applyAlignment="1">
      <alignment horizontal="right" vertical="center"/>
    </xf>
    <xf numFmtId="9" fontId="25" fillId="2" borderId="68" xfId="2" applyFont="1" applyFill="1" applyBorder="1" applyAlignment="1">
      <alignment horizontal="right" vertical="center"/>
    </xf>
    <xf numFmtId="9" fontId="25" fillId="8" borderId="90" xfId="2" applyFont="1" applyFill="1" applyBorder="1" applyAlignment="1">
      <alignment horizontal="right" vertical="center"/>
    </xf>
    <xf numFmtId="9" fontId="25" fillId="8" borderId="64" xfId="2" applyFont="1" applyFill="1" applyBorder="1" applyAlignment="1">
      <alignment horizontal="right" vertical="center"/>
    </xf>
    <xf numFmtId="9" fontId="25" fillId="8" borderId="68" xfId="2" applyFont="1" applyFill="1" applyBorder="1" applyAlignment="1">
      <alignment horizontal="right" vertical="center"/>
    </xf>
    <xf numFmtId="9" fontId="31" fillId="8" borderId="67" xfId="2" applyFont="1" applyFill="1" applyBorder="1" applyAlignment="1">
      <alignment horizontal="right" vertical="center"/>
    </xf>
    <xf numFmtId="0" fontId="83" fillId="116" borderId="104" xfId="0" applyFont="1" applyFill="1" applyBorder="1" applyAlignment="1">
      <alignment horizontal="right" vertical="center"/>
    </xf>
    <xf numFmtId="0" fontId="83" fillId="116" borderId="91" xfId="0" applyFont="1" applyFill="1" applyBorder="1" applyAlignment="1">
      <alignment horizontal="right" vertical="center"/>
    </xf>
    <xf numFmtId="0" fontId="83" fillId="8" borderId="91" xfId="0" applyFont="1" applyFill="1" applyBorder="1" applyAlignment="1">
      <alignment horizontal="right" vertical="center"/>
    </xf>
    <xf numFmtId="0" fontId="31" fillId="116" borderId="64" xfId="0" applyFont="1" applyFill="1" applyBorder="1" applyAlignment="1">
      <alignment horizontal="right" vertical="center"/>
    </xf>
    <xf numFmtId="0" fontId="31" fillId="116" borderId="104" xfId="0" applyFont="1" applyFill="1" applyBorder="1" applyAlignment="1">
      <alignment vertical="center"/>
    </xf>
    <xf numFmtId="0" fontId="31" fillId="116" borderId="65" xfId="0" applyFont="1" applyFill="1" applyBorder="1" applyAlignment="1">
      <alignment horizontal="right" vertical="center"/>
    </xf>
    <xf numFmtId="170" fontId="83" fillId="7" borderId="88" xfId="0" applyNumberFormat="1" applyFont="1" applyFill="1" applyBorder="1" applyAlignment="1">
      <alignment horizontal="right" vertical="center"/>
    </xf>
    <xf numFmtId="168" fontId="25" fillId="8" borderId="93" xfId="1" applyNumberFormat="1" applyFont="1" applyFill="1" applyBorder="1" applyAlignment="1">
      <alignment horizontal="right" vertical="center"/>
    </xf>
    <xf numFmtId="170" fontId="83" fillId="8" borderId="88" xfId="0" applyNumberFormat="1" applyFont="1" applyFill="1" applyBorder="1" applyAlignment="1">
      <alignment horizontal="right" vertical="center"/>
    </xf>
    <xf numFmtId="170" fontId="83" fillId="7" borderId="0" xfId="0" applyNumberFormat="1" applyFont="1" applyFill="1" applyAlignment="1">
      <alignment horizontal="right" vertical="center"/>
    </xf>
    <xf numFmtId="170" fontId="83" fillId="2" borderId="0" xfId="0" applyNumberFormat="1" applyFont="1" applyFill="1" applyAlignment="1">
      <alignment horizontal="right" vertical="center"/>
    </xf>
    <xf numFmtId="170" fontId="83" fillId="7" borderId="93" xfId="0" applyNumberFormat="1" applyFont="1" applyFill="1" applyBorder="1" applyAlignment="1">
      <alignment horizontal="right" vertical="center"/>
    </xf>
    <xf numFmtId="0" fontId="25" fillId="2" borderId="93" xfId="0" applyFont="1" applyFill="1" applyBorder="1" applyAlignment="1">
      <alignment vertical="center"/>
    </xf>
    <xf numFmtId="0" fontId="31" fillId="116" borderId="66" xfId="0" applyFont="1" applyFill="1" applyBorder="1" applyAlignment="1">
      <alignment horizontal="right" vertical="center"/>
    </xf>
    <xf numFmtId="168" fontId="25" fillId="7" borderId="102" xfId="1" applyNumberFormat="1" applyFont="1" applyFill="1" applyBorder="1" applyAlignment="1">
      <alignment horizontal="right" vertical="center"/>
    </xf>
    <xf numFmtId="170" fontId="83" fillId="8" borderId="164" xfId="0" applyNumberFormat="1" applyFont="1" applyFill="1" applyBorder="1" applyAlignment="1">
      <alignment horizontal="right" vertical="center"/>
    </xf>
    <xf numFmtId="4" fontId="90" fillId="2" borderId="102" xfId="0" applyNumberFormat="1" applyFont="1" applyFill="1" applyBorder="1" applyAlignment="1">
      <alignment horizontal="right" vertical="center"/>
    </xf>
    <xf numFmtId="4" fontId="83" fillId="2" borderId="0" xfId="0" applyNumberFormat="1" applyFont="1" applyFill="1" applyAlignment="1">
      <alignment horizontal="right" vertical="center"/>
    </xf>
    <xf numFmtId="4" fontId="83" fillId="8" borderId="93" xfId="0" applyNumberFormat="1" applyFont="1" applyFill="1" applyBorder="1" applyAlignment="1">
      <alignment horizontal="right" vertical="center"/>
    </xf>
    <xf numFmtId="0" fontId="84" fillId="2" borderId="102" xfId="0" applyFont="1" applyFill="1" applyBorder="1" applyAlignment="1">
      <alignment horizontal="right" vertical="center"/>
    </xf>
    <xf numFmtId="0" fontId="84" fillId="8" borderId="93" xfId="0" applyFont="1" applyFill="1" applyBorder="1" applyAlignment="1">
      <alignment horizontal="right" vertical="center"/>
    </xf>
    <xf numFmtId="9" fontId="73" fillId="7" borderId="102" xfId="2" applyFont="1" applyFill="1" applyBorder="1" applyAlignment="1">
      <alignment horizontal="right" vertical="center"/>
    </xf>
    <xf numFmtId="9" fontId="73" fillId="10" borderId="93" xfId="2" applyFont="1" applyFill="1" applyBorder="1" applyAlignment="1">
      <alignment horizontal="right" vertical="center"/>
    </xf>
    <xf numFmtId="9" fontId="332" fillId="7" borderId="164" xfId="2" applyFont="1" applyFill="1" applyBorder="1" applyAlignment="1">
      <alignment horizontal="right" vertical="center"/>
    </xf>
    <xf numFmtId="9" fontId="332" fillId="10" borderId="88" xfId="2" applyFont="1" applyFill="1" applyBorder="1" applyAlignment="1">
      <alignment horizontal="right" vertical="center"/>
    </xf>
    <xf numFmtId="0" fontId="84" fillId="116" borderId="64" xfId="0" applyFont="1" applyFill="1" applyBorder="1" applyAlignment="1">
      <alignment horizontal="right" vertical="center"/>
    </xf>
    <xf numFmtId="0" fontId="83" fillId="116" borderId="64" xfId="0" applyFont="1" applyFill="1" applyBorder="1" applyAlignment="1">
      <alignment horizontal="right" vertical="center"/>
    </xf>
    <xf numFmtId="0" fontId="83" fillId="116" borderId="65" xfId="0" applyFont="1" applyFill="1" applyBorder="1" applyAlignment="1">
      <alignment horizontal="right" vertical="center"/>
    </xf>
    <xf numFmtId="0" fontId="90" fillId="116" borderId="64" xfId="0" applyFont="1" applyFill="1" applyBorder="1" applyAlignment="1">
      <alignment horizontal="right" vertical="center"/>
    </xf>
    <xf numFmtId="168" fontId="84" fillId="2" borderId="102" xfId="1" applyNumberFormat="1" applyFont="1" applyFill="1" applyBorder="1" applyAlignment="1">
      <alignment vertical="center"/>
    </xf>
    <xf numFmtId="168" fontId="83" fillId="2" borderId="164" xfId="1" applyNumberFormat="1" applyFont="1" applyFill="1" applyBorder="1" applyAlignment="1">
      <alignment horizontal="right" vertical="center" wrapText="1"/>
    </xf>
    <xf numFmtId="0" fontId="83" fillId="8" borderId="91" xfId="0" applyFont="1" applyFill="1" applyBorder="1" applyAlignment="1">
      <alignment horizontal="right" vertical="center" wrapText="1"/>
    </xf>
    <xf numFmtId="0" fontId="83" fillId="2" borderId="66" xfId="0" applyFont="1" applyFill="1" applyBorder="1" applyAlignment="1">
      <alignment horizontal="right" vertical="center" wrapText="1"/>
    </xf>
    <xf numFmtId="168" fontId="84" fillId="8" borderId="93" xfId="1" applyNumberFormat="1" applyFont="1" applyFill="1" applyBorder="1" applyAlignment="1">
      <alignment vertical="center"/>
    </xf>
    <xf numFmtId="168" fontId="83" fillId="8" borderId="88" xfId="1" applyNumberFormat="1" applyFont="1" applyFill="1" applyBorder="1" applyAlignment="1">
      <alignment horizontal="right" vertical="center" wrapText="1"/>
    </xf>
    <xf numFmtId="0" fontId="83" fillId="9" borderId="76" xfId="0" applyFont="1" applyFill="1" applyBorder="1" applyAlignment="1">
      <alignment vertical="center"/>
    </xf>
    <xf numFmtId="0" fontId="83" fillId="9" borderId="77" xfId="0" applyFont="1" applyFill="1" applyBorder="1" applyAlignment="1">
      <alignment vertical="center" wrapText="1"/>
    </xf>
    <xf numFmtId="0" fontId="83" fillId="7" borderId="82" xfId="0" applyFont="1" applyFill="1" applyBorder="1" applyAlignment="1">
      <alignment vertical="center" wrapText="1"/>
    </xf>
    <xf numFmtId="0" fontId="83" fillId="7" borderId="79" xfId="0" applyFont="1" applyFill="1" applyBorder="1" applyAlignment="1">
      <alignment horizontal="center" vertical="center"/>
    </xf>
    <xf numFmtId="0" fontId="83" fillId="7" borderId="80" xfId="0" applyFont="1" applyFill="1" applyBorder="1" applyAlignment="1">
      <alignment horizontal="center" vertical="center"/>
    </xf>
    <xf numFmtId="0" fontId="83" fillId="7" borderId="74" xfId="0" applyFont="1" applyFill="1" applyBorder="1" applyAlignment="1">
      <alignment vertical="center" wrapText="1"/>
    </xf>
    <xf numFmtId="170" fontId="84" fillId="20" borderId="0" xfId="0" applyNumberFormat="1" applyFont="1" applyFill="1" applyAlignment="1">
      <alignment vertical="center"/>
    </xf>
    <xf numFmtId="0" fontId="83" fillId="2" borderId="88" xfId="0" applyFont="1" applyFill="1" applyBorder="1" applyAlignment="1">
      <alignment horizontal="right" vertical="center" wrapText="1"/>
    </xf>
    <xf numFmtId="168" fontId="31" fillId="2" borderId="164" xfId="1" applyNumberFormat="1" applyFont="1" applyFill="1" applyBorder="1" applyAlignment="1">
      <alignment horizontal="right" vertical="center" wrapText="1"/>
    </xf>
    <xf numFmtId="168" fontId="31" fillId="2" borderId="67" xfId="1" applyNumberFormat="1" applyFont="1" applyFill="1" applyBorder="1" applyAlignment="1">
      <alignment horizontal="right" vertical="center" wrapText="1"/>
    </xf>
    <xf numFmtId="168" fontId="31" fillId="8" borderId="88" xfId="1" applyNumberFormat="1" applyFont="1" applyFill="1" applyBorder="1" applyAlignment="1">
      <alignment horizontal="right" vertical="center" wrapText="1"/>
    </xf>
    <xf numFmtId="168" fontId="31" fillId="8" borderId="67" xfId="1" applyNumberFormat="1" applyFont="1" applyFill="1" applyBorder="1" applyAlignment="1">
      <alignment horizontal="right" vertical="center" wrapText="1"/>
    </xf>
    <xf numFmtId="0" fontId="83" fillId="116" borderId="64" xfId="0" applyFont="1" applyFill="1" applyBorder="1" applyAlignment="1">
      <alignment horizontal="center" vertical="center" wrapText="1"/>
    </xf>
    <xf numFmtId="0" fontId="83" fillId="116" borderId="87" xfId="0" applyFont="1" applyFill="1" applyBorder="1" applyAlignment="1">
      <alignment horizontal="right" vertical="center" wrapText="1"/>
    </xf>
    <xf numFmtId="0" fontId="84" fillId="116" borderId="65" xfId="0" applyFont="1" applyFill="1" applyBorder="1" applyAlignment="1">
      <alignment vertical="center"/>
    </xf>
    <xf numFmtId="0" fontId="83" fillId="116" borderId="66" xfId="0" applyFont="1" applyFill="1" applyBorder="1" applyAlignment="1">
      <alignment horizontal="right" vertical="center"/>
    </xf>
    <xf numFmtId="172" fontId="25" fillId="2" borderId="102" xfId="0" applyNumberFormat="1" applyFont="1" applyFill="1" applyBorder="1" applyAlignment="1">
      <alignment horizontal="right" vertical="center"/>
    </xf>
    <xf numFmtId="9" fontId="25" fillId="2" borderId="93" xfId="2" applyFont="1" applyFill="1" applyBorder="1" applyAlignment="1">
      <alignment horizontal="right" vertical="center"/>
    </xf>
    <xf numFmtId="3" fontId="25" fillId="2" borderId="0" xfId="0" applyNumberFormat="1" applyFont="1" applyFill="1" applyAlignment="1">
      <alignment horizontal="right" vertical="center"/>
    </xf>
    <xf numFmtId="3" fontId="31" fillId="2" borderId="67" xfId="0" applyNumberFormat="1" applyFont="1" applyFill="1" applyBorder="1" applyAlignment="1">
      <alignment horizontal="right" vertical="center"/>
    </xf>
    <xf numFmtId="9" fontId="31" fillId="2" borderId="67" xfId="2" applyFont="1" applyFill="1" applyBorder="1" applyAlignment="1">
      <alignment horizontal="right" vertical="center"/>
    </xf>
    <xf numFmtId="3" fontId="25" fillId="8" borderId="0" xfId="0" applyNumberFormat="1" applyFont="1" applyFill="1" applyAlignment="1">
      <alignment horizontal="right" vertical="center"/>
    </xf>
    <xf numFmtId="9" fontId="25" fillId="8" borderId="0" xfId="2" applyFont="1" applyFill="1" applyAlignment="1">
      <alignment horizontal="right" vertical="center"/>
    </xf>
    <xf numFmtId="3" fontId="31" fillId="8" borderId="67" xfId="0" applyNumberFormat="1" applyFont="1" applyFill="1" applyBorder="1" applyAlignment="1">
      <alignment horizontal="right" vertical="center"/>
    </xf>
    <xf numFmtId="0" fontId="335" fillId="17" borderId="0" xfId="0" applyFont="1" applyFill="1"/>
    <xf numFmtId="0" fontId="336" fillId="17" borderId="0" xfId="0" applyFont="1" applyFill="1" applyAlignment="1">
      <alignment horizontal="left"/>
    </xf>
    <xf numFmtId="0" fontId="337" fillId="17" borderId="0" xfId="0" applyFont="1" applyFill="1" applyAlignment="1">
      <alignment horizontal="center"/>
    </xf>
    <xf numFmtId="0" fontId="338" fillId="17" borderId="0" xfId="0" applyFont="1" applyFill="1"/>
    <xf numFmtId="0" fontId="339" fillId="17" borderId="0" xfId="0" applyFont="1" applyFill="1"/>
    <xf numFmtId="0" fontId="338" fillId="17" borderId="41" xfId="0" applyFont="1" applyFill="1" applyBorder="1"/>
    <xf numFmtId="0" fontId="339" fillId="17" borderId="41" xfId="0" applyFont="1" applyFill="1" applyBorder="1"/>
    <xf numFmtId="265" fontId="9" fillId="17" borderId="41" xfId="0" applyNumberFormat="1" applyFont="1" applyFill="1" applyBorder="1"/>
    <xf numFmtId="0" fontId="77" fillId="17" borderId="0" xfId="0" applyFont="1" applyFill="1"/>
    <xf numFmtId="265" fontId="77" fillId="117" borderId="118" xfId="0" applyNumberFormat="1" applyFont="1" applyFill="1" applyBorder="1" applyAlignment="1">
      <alignment horizontal="center" vertical="center" wrapText="1"/>
    </xf>
    <xf numFmtId="0" fontId="340" fillId="7" borderId="27" xfId="0" applyFont="1" applyFill="1" applyBorder="1" applyAlignment="1">
      <alignment vertical="center"/>
    </xf>
    <xf numFmtId="15" fontId="340" fillId="7" borderId="27" xfId="0" applyNumberFormat="1" applyFont="1" applyFill="1" applyBorder="1" applyAlignment="1">
      <alignment horizontal="right" vertical="center"/>
    </xf>
    <xf numFmtId="0" fontId="341" fillId="7" borderId="0" xfId="0" applyFont="1" applyFill="1" applyAlignment="1">
      <alignment vertical="center"/>
    </xf>
    <xf numFmtId="0" fontId="341" fillId="7" borderId="0" xfId="0" applyFont="1" applyFill="1" applyAlignment="1">
      <alignment horizontal="right" vertical="center"/>
    </xf>
    <xf numFmtId="168" fontId="341" fillId="7" borderId="0" xfId="1" applyNumberFormat="1" applyFont="1" applyFill="1" applyAlignment="1">
      <alignment horizontal="right" vertical="center"/>
    </xf>
    <xf numFmtId="0" fontId="9" fillId="118" borderId="118" xfId="0" applyFont="1" applyFill="1" applyBorder="1"/>
    <xf numFmtId="0" fontId="9" fillId="118" borderId="118" xfId="0" applyFont="1" applyFill="1" applyBorder="1" applyAlignment="1">
      <alignment horizontal="center"/>
    </xf>
    <xf numFmtId="265" fontId="77" fillId="115" borderId="118" xfId="0" applyNumberFormat="1" applyFont="1" applyFill="1" applyBorder="1"/>
    <xf numFmtId="0" fontId="77" fillId="118" borderId="118" xfId="0" applyFont="1" applyFill="1" applyBorder="1"/>
    <xf numFmtId="0" fontId="340" fillId="7" borderId="27" xfId="0" applyFont="1" applyFill="1" applyBorder="1" applyAlignment="1">
      <alignment horizontal="right" vertical="center"/>
    </xf>
    <xf numFmtId="168" fontId="340" fillId="7" borderId="27" xfId="0" applyNumberFormat="1" applyFont="1" applyFill="1" applyBorder="1" applyAlignment="1">
      <alignment horizontal="right" vertical="center"/>
    </xf>
    <xf numFmtId="1" fontId="341" fillId="7" borderId="0" xfId="0" applyNumberFormat="1" applyFont="1" applyFill="1" applyAlignment="1">
      <alignment horizontal="right" vertical="center"/>
    </xf>
    <xf numFmtId="9" fontId="77" fillId="115" borderId="118" xfId="2" applyFont="1" applyFill="1" applyBorder="1" applyProtection="1"/>
    <xf numFmtId="0" fontId="202" fillId="17" borderId="0" xfId="0" applyFont="1" applyFill="1" applyAlignment="1">
      <alignment horizontal="right"/>
    </xf>
    <xf numFmtId="265" fontId="77" fillId="119" borderId="118" xfId="0" applyNumberFormat="1" applyFont="1" applyFill="1" applyBorder="1" applyAlignment="1">
      <alignment horizontal="center" vertical="center" wrapText="1"/>
    </xf>
    <xf numFmtId="265" fontId="341" fillId="7" borderId="0" xfId="0" applyNumberFormat="1" applyFont="1" applyFill="1" applyAlignment="1">
      <alignment horizontal="right" vertical="center"/>
    </xf>
    <xf numFmtId="0" fontId="9" fillId="120" borderId="118" xfId="0" applyFont="1" applyFill="1" applyBorder="1"/>
    <xf numFmtId="0" fontId="9" fillId="120" borderId="118" xfId="0" applyFont="1" applyFill="1" applyBorder="1" applyAlignment="1">
      <alignment horizontal="center"/>
    </xf>
    <xf numFmtId="265" fontId="77" fillId="8" borderId="118" xfId="0" applyNumberFormat="1" applyFont="1" applyFill="1" applyBorder="1"/>
    <xf numFmtId="9" fontId="340" fillId="7" borderId="27" xfId="0" applyNumberFormat="1" applyFont="1" applyFill="1" applyBorder="1" applyAlignment="1">
      <alignment horizontal="right" vertical="center"/>
    </xf>
    <xf numFmtId="0" fontId="340" fillId="7" borderId="0" xfId="0" applyFont="1" applyFill="1" applyAlignment="1">
      <alignment vertical="center"/>
    </xf>
    <xf numFmtId="0" fontId="340" fillId="7" borderId="0" xfId="0" applyFont="1" applyFill="1" applyAlignment="1">
      <alignment horizontal="right" vertical="center"/>
    </xf>
    <xf numFmtId="202" fontId="340" fillId="8" borderId="0" xfId="0" applyNumberFormat="1" applyFont="1" applyFill="1" applyAlignment="1">
      <alignment horizontal="right" vertical="center"/>
    </xf>
    <xf numFmtId="167" fontId="342" fillId="8" borderId="0" xfId="0" applyNumberFormat="1" applyFont="1" applyFill="1" applyAlignment="1">
      <alignment horizontal="right" vertical="center"/>
    </xf>
    <xf numFmtId="0" fontId="77" fillId="120" borderId="118" xfId="0" applyFont="1" applyFill="1" applyBorder="1"/>
    <xf numFmtId="0" fontId="336" fillId="2" borderId="0" xfId="0" applyFont="1" applyFill="1" applyAlignment="1">
      <alignment horizontal="left"/>
    </xf>
    <xf numFmtId="0" fontId="337" fillId="2" borderId="0" xfId="0" applyFont="1" applyFill="1" applyAlignment="1">
      <alignment horizontal="center"/>
    </xf>
    <xf numFmtId="265" fontId="9" fillId="2" borderId="0" xfId="0" applyNumberFormat="1" applyFont="1" applyFill="1"/>
    <xf numFmtId="0" fontId="338" fillId="2" borderId="0" xfId="0" applyFont="1" applyFill="1"/>
    <xf numFmtId="0" fontId="339" fillId="2" borderId="0" xfId="0" applyFont="1" applyFill="1"/>
    <xf numFmtId="0" fontId="338" fillId="2" borderId="41" xfId="0" applyFont="1" applyFill="1" applyBorder="1"/>
    <xf numFmtId="0" fontId="339" fillId="2" borderId="41" xfId="0" applyFont="1" applyFill="1" applyBorder="1"/>
    <xf numFmtId="265" fontId="9" fillId="2" borderId="41" xfId="0" applyNumberFormat="1" applyFont="1" applyFill="1" applyBorder="1"/>
    <xf numFmtId="0" fontId="248" fillId="2" borderId="0" xfId="0" applyFont="1" applyFill="1"/>
    <xf numFmtId="0" fontId="248" fillId="0" borderId="0" xfId="0" applyFont="1"/>
    <xf numFmtId="0" fontId="77" fillId="2" borderId="0" xfId="0" applyFont="1" applyFill="1"/>
    <xf numFmtId="0" fontId="9" fillId="120" borderId="170" xfId="0" applyFont="1" applyFill="1" applyBorder="1"/>
    <xf numFmtId="0" fontId="9" fillId="120" borderId="171" xfId="0" applyFont="1" applyFill="1" applyBorder="1" applyAlignment="1">
      <alignment horizontal="center"/>
    </xf>
    <xf numFmtId="265" fontId="77" fillId="108" borderId="118" xfId="0" applyNumberFormat="1" applyFont="1" applyFill="1" applyBorder="1"/>
    <xf numFmtId="0" fontId="9" fillId="120" borderId="172" xfId="0" applyFont="1" applyFill="1" applyBorder="1"/>
    <xf numFmtId="0" fontId="9" fillId="120" borderId="173" xfId="0" applyFont="1" applyFill="1" applyBorder="1" applyAlignment="1">
      <alignment horizontal="center"/>
    </xf>
    <xf numFmtId="265" fontId="77" fillId="121" borderId="118" xfId="0" applyNumberFormat="1" applyFont="1" applyFill="1" applyBorder="1"/>
    <xf numFmtId="0" fontId="77" fillId="120" borderId="174" xfId="0" applyFont="1" applyFill="1" applyBorder="1"/>
    <xf numFmtId="0" fontId="77" fillId="120" borderId="174" xfId="0" applyFont="1" applyFill="1" applyBorder="1" applyAlignment="1">
      <alignment horizontal="center"/>
    </xf>
    <xf numFmtId="0" fontId="0" fillId="7" borderId="0" xfId="0" applyFill="1" applyAlignment="1">
      <alignment vertical="center"/>
    </xf>
    <xf numFmtId="0" fontId="346" fillId="7" borderId="0" xfId="0" applyFont="1" applyFill="1" applyAlignment="1">
      <alignment vertical="center"/>
    </xf>
    <xf numFmtId="0" fontId="346" fillId="7" borderId="67" xfId="0" applyFont="1" applyFill="1" applyBorder="1" applyAlignment="1">
      <alignment vertical="center"/>
    </xf>
    <xf numFmtId="15" fontId="346" fillId="7" borderId="67" xfId="0" applyNumberFormat="1" applyFont="1" applyFill="1" applyBorder="1" applyAlignment="1">
      <alignment horizontal="right" vertical="center"/>
    </xf>
    <xf numFmtId="15" fontId="346" fillId="9" borderId="67" xfId="0" applyNumberFormat="1" applyFont="1" applyFill="1" applyBorder="1" applyAlignment="1">
      <alignment horizontal="right" vertical="center"/>
    </xf>
    <xf numFmtId="0" fontId="347" fillId="7" borderId="0" xfId="0" applyFont="1" applyFill="1" applyAlignment="1">
      <alignment vertical="center"/>
    </xf>
    <xf numFmtId="0" fontId="347" fillId="7" borderId="0" xfId="0" applyFont="1" applyFill="1" applyAlignment="1">
      <alignment horizontal="right" vertical="center"/>
    </xf>
    <xf numFmtId="0" fontId="0" fillId="9" borderId="0" xfId="0" applyFill="1" applyAlignment="1">
      <alignment vertical="center"/>
    </xf>
    <xf numFmtId="0" fontId="347" fillId="9" borderId="0" xfId="0" applyFont="1" applyFill="1" applyAlignment="1">
      <alignment horizontal="right" vertical="center"/>
    </xf>
    <xf numFmtId="0" fontId="348" fillId="7" borderId="0" xfId="0" applyFont="1" applyFill="1" applyAlignment="1">
      <alignment horizontal="right" vertical="center"/>
    </xf>
    <xf numFmtId="0" fontId="346" fillId="7" borderId="67" xfId="0" applyFont="1" applyFill="1" applyBorder="1" applyAlignment="1">
      <alignment horizontal="right" vertical="center"/>
    </xf>
    <xf numFmtId="0" fontId="346" fillId="9" borderId="67" xfId="0" applyFont="1" applyFill="1" applyBorder="1" applyAlignment="1">
      <alignment horizontal="right" vertical="center"/>
    </xf>
    <xf numFmtId="9" fontId="346" fillId="7" borderId="67" xfId="0" applyNumberFormat="1" applyFont="1" applyFill="1" applyBorder="1" applyAlignment="1">
      <alignment horizontal="right" vertical="center"/>
    </xf>
    <xf numFmtId="9" fontId="346" fillId="9" borderId="67" xfId="0" applyNumberFormat="1" applyFont="1" applyFill="1" applyBorder="1" applyAlignment="1">
      <alignment horizontal="right" vertical="center"/>
    </xf>
    <xf numFmtId="0" fontId="346" fillId="7" borderId="0" xfId="0" applyFont="1" applyFill="1" applyAlignment="1">
      <alignment horizontal="right" vertical="center"/>
    </xf>
    <xf numFmtId="3" fontId="348" fillId="7" borderId="0" xfId="0" applyNumberFormat="1" applyFont="1" applyFill="1" applyAlignment="1">
      <alignment horizontal="right" vertical="center"/>
    </xf>
    <xf numFmtId="168" fontId="347" fillId="9" borderId="0" xfId="0" applyNumberFormat="1" applyFont="1" applyFill="1" applyAlignment="1">
      <alignment horizontal="right" vertical="center"/>
    </xf>
    <xf numFmtId="168" fontId="346" fillId="9" borderId="67" xfId="0" applyNumberFormat="1" applyFont="1" applyFill="1" applyBorder="1" applyAlignment="1">
      <alignment horizontal="right" vertical="center"/>
    </xf>
    <xf numFmtId="1" fontId="347" fillId="9" borderId="0" xfId="0" applyNumberFormat="1" applyFont="1" applyFill="1" applyAlignment="1">
      <alignment horizontal="right" vertical="center"/>
    </xf>
    <xf numFmtId="265" fontId="347" fillId="9" borderId="0" xfId="0" applyNumberFormat="1" applyFont="1" applyFill="1" applyAlignment="1">
      <alignment horizontal="right" vertical="center"/>
    </xf>
    <xf numFmtId="15" fontId="346" fillId="2" borderId="67" xfId="0" applyNumberFormat="1" applyFont="1" applyFill="1" applyBorder="1" applyAlignment="1">
      <alignment horizontal="right" vertical="center"/>
    </xf>
    <xf numFmtId="0" fontId="0" fillId="2" borderId="0" xfId="0" applyFill="1" applyAlignment="1">
      <alignment vertical="center"/>
    </xf>
    <xf numFmtId="0" fontId="347" fillId="2" borderId="0" xfId="0" applyFont="1" applyFill="1" applyAlignment="1">
      <alignment horizontal="right" vertical="center"/>
    </xf>
    <xf numFmtId="0" fontId="346" fillId="2" borderId="67" xfId="0" applyFont="1" applyFill="1" applyBorder="1" applyAlignment="1">
      <alignment horizontal="right" vertical="center"/>
    </xf>
    <xf numFmtId="9" fontId="346" fillId="2" borderId="67" xfId="0" applyNumberFormat="1" applyFont="1" applyFill="1" applyBorder="1" applyAlignment="1">
      <alignment horizontal="right" vertical="center"/>
    </xf>
    <xf numFmtId="15" fontId="346" fillId="116" borderId="67" xfId="0" applyNumberFormat="1" applyFont="1" applyFill="1" applyBorder="1" applyAlignment="1">
      <alignment horizontal="right" vertical="center"/>
    </xf>
    <xf numFmtId="168" fontId="342" fillId="7" borderId="0" xfId="0" applyNumberFormat="1" applyFont="1" applyFill="1" applyAlignment="1">
      <alignment horizontal="right" vertical="center"/>
    </xf>
    <xf numFmtId="167" fontId="347" fillId="9" borderId="0" xfId="1" applyNumberFormat="1" applyFont="1" applyFill="1" applyAlignment="1">
      <alignment horizontal="right" vertical="center"/>
    </xf>
    <xf numFmtId="167" fontId="348" fillId="9" borderId="0" xfId="1" applyNumberFormat="1" applyFont="1" applyFill="1" applyAlignment="1">
      <alignment horizontal="right" vertical="center"/>
    </xf>
    <xf numFmtId="168" fontId="84" fillId="9" borderId="0" xfId="0" applyNumberFormat="1" applyFont="1" applyFill="1" applyAlignment="1">
      <alignment horizontal="right" vertical="center"/>
    </xf>
    <xf numFmtId="168" fontId="83" fillId="9" borderId="67" xfId="0" applyNumberFormat="1" applyFont="1" applyFill="1" applyBorder="1" applyAlignment="1">
      <alignment horizontal="right" vertical="center"/>
    </xf>
    <xf numFmtId="167" fontId="29" fillId="9" borderId="0" xfId="1" applyNumberFormat="1" applyFont="1" applyFill="1" applyAlignment="1">
      <alignment horizontal="right" vertical="center"/>
    </xf>
    <xf numFmtId="0" fontId="84" fillId="7" borderId="0" xfId="0" applyFont="1" applyFill="1" applyAlignment="1">
      <alignment vertical="center"/>
    </xf>
    <xf numFmtId="167" fontId="348" fillId="7" borderId="0" xfId="1" applyNumberFormat="1" applyFont="1" applyFill="1" applyAlignment="1">
      <alignment horizontal="right" vertical="center"/>
    </xf>
    <xf numFmtId="167" fontId="347" fillId="7" borderId="0" xfId="1" applyNumberFormat="1" applyFont="1" applyFill="1" applyAlignment="1">
      <alignment horizontal="right" vertical="center"/>
    </xf>
    <xf numFmtId="167" fontId="347" fillId="2" borderId="0" xfId="1" applyNumberFormat="1" applyFont="1" applyFill="1" applyAlignment="1">
      <alignment horizontal="right" vertical="center"/>
    </xf>
    <xf numFmtId="167" fontId="348" fillId="2" borderId="0" xfId="1" applyNumberFormat="1" applyFont="1" applyFill="1" applyAlignment="1">
      <alignment horizontal="right" vertical="center"/>
    </xf>
    <xf numFmtId="0" fontId="84" fillId="2" borderId="0" xfId="0" applyFont="1" applyFill="1" applyAlignment="1">
      <alignment vertical="center" wrapText="1"/>
    </xf>
    <xf numFmtId="166" fontId="25" fillId="2" borderId="102" xfId="1" applyFont="1" applyFill="1" applyBorder="1" applyAlignment="1">
      <alignment horizontal="right" vertical="center"/>
    </xf>
    <xf numFmtId="167" fontId="25" fillId="2" borderId="102" xfId="1" applyNumberFormat="1" applyFont="1" applyFill="1" applyBorder="1" applyAlignment="1">
      <alignment horizontal="right" vertical="center"/>
    </xf>
    <xf numFmtId="167" fontId="25" fillId="2" borderId="0" xfId="1" applyNumberFormat="1" applyFont="1" applyFill="1" applyAlignment="1">
      <alignment horizontal="right" vertical="center"/>
    </xf>
    <xf numFmtId="0" fontId="83" fillId="2" borderId="93" xfId="0" applyFont="1" applyFill="1" applyBorder="1" applyAlignment="1">
      <alignment horizontal="right" vertical="center"/>
    </xf>
    <xf numFmtId="0" fontId="83" fillId="2" borderId="88" xfId="0" applyFont="1" applyFill="1" applyBorder="1" applyAlignment="1">
      <alignment horizontal="right" vertical="center"/>
    </xf>
    <xf numFmtId="168" fontId="84" fillId="2" borderId="102" xfId="1" applyNumberFormat="1" applyFont="1" applyFill="1" applyBorder="1" applyAlignment="1">
      <alignment horizontal="right" vertical="center"/>
    </xf>
    <xf numFmtId="168" fontId="84" fillId="2" borderId="0" xfId="1" applyNumberFormat="1" applyFont="1" applyFill="1" applyBorder="1" applyAlignment="1">
      <alignment horizontal="right" vertical="center"/>
    </xf>
    <xf numFmtId="168" fontId="83" fillId="2" borderId="164" xfId="1" applyNumberFormat="1" applyFont="1" applyFill="1" applyBorder="1" applyAlignment="1">
      <alignment horizontal="right" vertical="center"/>
    </xf>
    <xf numFmtId="0" fontId="83" fillId="116" borderId="66" xfId="6" applyFont="1" applyFill="1" applyBorder="1" applyAlignment="1">
      <alignment horizontal="right" vertical="center"/>
    </xf>
    <xf numFmtId="0" fontId="83" fillId="116" borderId="64" xfId="0" applyFont="1" applyFill="1" applyBorder="1" applyAlignment="1">
      <alignment horizontal="right" vertical="center" wrapText="1"/>
    </xf>
    <xf numFmtId="9" fontId="327" fillId="2" borderId="0" xfId="6" applyNumberFormat="1" applyFont="1" applyFill="1" applyAlignment="1">
      <alignment horizontal="right" vertical="center"/>
    </xf>
    <xf numFmtId="9" fontId="327" fillId="2" borderId="90" xfId="6" applyNumberFormat="1" applyFont="1" applyFill="1" applyBorder="1" applyAlignment="1">
      <alignment horizontal="right" vertical="center"/>
    </xf>
    <xf numFmtId="168" fontId="83" fillId="8" borderId="64" xfId="1" applyNumberFormat="1" applyFont="1" applyFill="1" applyBorder="1" applyAlignment="1">
      <alignment vertical="center"/>
    </xf>
    <xf numFmtId="3" fontId="83" fillId="8" borderId="64" xfId="0" applyNumberFormat="1" applyFont="1" applyFill="1" applyBorder="1" applyAlignment="1">
      <alignment vertical="center"/>
    </xf>
    <xf numFmtId="9" fontId="327" fillId="8" borderId="0" xfId="6" applyNumberFormat="1" applyFont="1" applyFill="1" applyAlignment="1">
      <alignment horizontal="right" vertical="center"/>
    </xf>
    <xf numFmtId="9" fontId="327" fillId="8" borderId="90" xfId="6" applyNumberFormat="1" applyFont="1" applyFill="1" applyBorder="1" applyAlignment="1">
      <alignment horizontal="right" vertical="center"/>
    </xf>
    <xf numFmtId="1" fontId="84" fillId="122" borderId="0" xfId="0" applyNumberFormat="1" applyFont="1" applyFill="1" applyAlignment="1">
      <alignment horizontal="right" vertical="center"/>
    </xf>
    <xf numFmtId="1" fontId="84" fillId="122" borderId="76" xfId="0" applyNumberFormat="1" applyFont="1" applyFill="1" applyBorder="1" applyAlignment="1">
      <alignment horizontal="right" vertical="center"/>
    </xf>
    <xf numFmtId="0" fontId="83" fillId="7" borderId="76" xfId="0" applyFont="1" applyFill="1" applyBorder="1" applyAlignment="1">
      <alignment horizontal="right" vertical="center"/>
    </xf>
    <xf numFmtId="3" fontId="84" fillId="11" borderId="175" xfId="0" applyNumberFormat="1" applyFont="1" applyFill="1" applyBorder="1" applyAlignment="1">
      <alignment horizontal="right" vertical="center"/>
    </xf>
    <xf numFmtId="0" fontId="83" fillId="9" borderId="82" xfId="0" applyFont="1" applyFill="1" applyBorder="1" applyAlignment="1">
      <alignment horizontal="center" vertical="center"/>
    </xf>
    <xf numFmtId="0" fontId="84" fillId="11" borderId="79" xfId="0" applyFont="1" applyFill="1" applyBorder="1" applyAlignment="1">
      <alignment horizontal="right" vertical="center"/>
    </xf>
    <xf numFmtId="9" fontId="332" fillId="2" borderId="0" xfId="2" applyFont="1" applyFill="1" applyBorder="1" applyAlignment="1">
      <alignment horizontal="right" vertical="center"/>
    </xf>
    <xf numFmtId="9" fontId="73" fillId="7" borderId="93" xfId="2" applyFont="1" applyFill="1" applyBorder="1" applyAlignment="1">
      <alignment horizontal="right" vertical="center"/>
    </xf>
    <xf numFmtId="9" fontId="73" fillId="2" borderId="0" xfId="0" applyNumberFormat="1" applyFont="1" applyFill="1" applyAlignment="1">
      <alignment horizontal="right" vertical="center"/>
    </xf>
    <xf numFmtId="3" fontId="30" fillId="26" borderId="0" xfId="1" applyNumberFormat="1" applyFont="1" applyFill="1" applyAlignment="1">
      <alignment horizontal="right" vertical="center"/>
    </xf>
    <xf numFmtId="3" fontId="52" fillId="2" borderId="0" xfId="1" applyNumberFormat="1" applyFont="1" applyFill="1" applyAlignment="1">
      <alignment horizontal="right" vertical="center"/>
    </xf>
    <xf numFmtId="3" fontId="25" fillId="2" borderId="0" xfId="1" applyNumberFormat="1" applyFont="1" applyFill="1" applyAlignment="1">
      <alignment horizontal="right" vertical="center"/>
    </xf>
    <xf numFmtId="3" fontId="31" fillId="3" borderId="0" xfId="1" applyNumberFormat="1" applyFont="1" applyFill="1" applyAlignment="1">
      <alignment horizontal="right" vertical="center"/>
    </xf>
    <xf numFmtId="3" fontId="25" fillId="0" borderId="0" xfId="1" applyNumberFormat="1" applyFont="1" applyFill="1" applyAlignment="1">
      <alignment horizontal="right" vertical="center"/>
    </xf>
    <xf numFmtId="3" fontId="25" fillId="0" borderId="76" xfId="1" applyNumberFormat="1" applyFont="1" applyFill="1" applyBorder="1" applyAlignment="1">
      <alignment horizontal="right" vertical="center"/>
    </xf>
    <xf numFmtId="3" fontId="25" fillId="2" borderId="76" xfId="0" applyNumberFormat="1" applyFont="1" applyFill="1" applyBorder="1" applyAlignment="1">
      <alignment horizontal="right" vertical="center"/>
    </xf>
    <xf numFmtId="3" fontId="25" fillId="0" borderId="0" xfId="0" applyNumberFormat="1" applyFont="1" applyAlignment="1">
      <alignment horizontal="right" vertical="center"/>
    </xf>
    <xf numFmtId="3" fontId="25" fillId="0" borderId="76" xfId="0" applyNumberFormat="1" applyFont="1" applyBorder="1" applyAlignment="1">
      <alignment horizontal="right" vertical="center"/>
    </xf>
    <xf numFmtId="3" fontId="31" fillId="3" borderId="76" xfId="0" applyNumberFormat="1" applyFont="1" applyFill="1" applyBorder="1" applyAlignment="1">
      <alignment horizontal="right" vertical="center"/>
    </xf>
    <xf numFmtId="9" fontId="332" fillId="2" borderId="0" xfId="2" applyFont="1" applyFill="1" applyAlignment="1">
      <alignment vertical="center"/>
    </xf>
    <xf numFmtId="266" fontId="46" fillId="2" borderId="0" xfId="0" applyNumberFormat="1" applyFont="1" applyFill="1" applyAlignment="1">
      <alignment vertical="center"/>
    </xf>
    <xf numFmtId="171" fontId="84" fillId="2" borderId="0" xfId="2" applyNumberFormat="1" applyFont="1" applyFill="1" applyAlignment="1">
      <alignment horizontal="right" vertical="center" wrapText="1"/>
    </xf>
    <xf numFmtId="0" fontId="26" fillId="8" borderId="0" xfId="0" applyFont="1" applyFill="1" applyAlignment="1">
      <alignment horizontal="center"/>
    </xf>
    <xf numFmtId="37" fontId="26" fillId="8" borderId="0" xfId="15" applyNumberFormat="1" applyFont="1" applyFill="1" applyAlignment="1">
      <alignment horizontal="center"/>
    </xf>
    <xf numFmtId="38" fontId="28" fillId="8" borderId="0" xfId="16" applyNumberFormat="1" applyFont="1" applyFill="1"/>
    <xf numFmtId="167" fontId="28" fillId="8" borderId="41" xfId="17" applyNumberFormat="1" applyFont="1" applyFill="1" applyBorder="1" applyAlignment="1"/>
    <xf numFmtId="38" fontId="28" fillId="8" borderId="42" xfId="4" applyNumberFormat="1" applyFont="1" applyFill="1" applyBorder="1" applyAlignment="1"/>
    <xf numFmtId="38" fontId="28" fillId="8" borderId="43" xfId="4" applyNumberFormat="1" applyFont="1" applyFill="1" applyBorder="1" applyAlignment="1"/>
    <xf numFmtId="38" fontId="28" fillId="8" borderId="0" xfId="4" applyNumberFormat="1" applyFont="1" applyFill="1" applyBorder="1" applyAlignment="1"/>
    <xf numFmtId="0" fontId="25" fillId="8" borderId="0" xfId="0" applyFont="1" applyFill="1" applyAlignment="1">
      <alignment vertical="center"/>
    </xf>
    <xf numFmtId="38" fontId="28" fillId="8" borderId="42" xfId="16" applyNumberFormat="1" applyFont="1" applyFill="1" applyBorder="1"/>
    <xf numFmtId="38" fontId="28" fillId="8" borderId="41" xfId="16" applyNumberFormat="1" applyFont="1" applyFill="1" applyBorder="1"/>
    <xf numFmtId="173" fontId="28" fillId="8" borderId="0" xfId="16" applyFont="1" applyFill="1"/>
    <xf numFmtId="38" fontId="28" fillId="8" borderId="0" xfId="4" applyNumberFormat="1" applyFont="1" applyFill="1" applyBorder="1"/>
    <xf numFmtId="167" fontId="28" fillId="8" borderId="0" xfId="1" applyNumberFormat="1" applyFont="1" applyFill="1" applyAlignment="1">
      <alignment horizontal="center"/>
    </xf>
    <xf numFmtId="167" fontId="28" fillId="8" borderId="0" xfId="17" applyNumberFormat="1" applyFont="1" applyFill="1" applyBorder="1" applyAlignment="1"/>
    <xf numFmtId="38" fontId="28" fillId="8" borderId="43" xfId="16" applyNumberFormat="1" applyFont="1" applyFill="1" applyBorder="1"/>
    <xf numFmtId="38" fontId="25" fillId="8" borderId="0" xfId="0" applyNumberFormat="1" applyFont="1" applyFill="1" applyAlignment="1">
      <alignment vertical="center"/>
    </xf>
    <xf numFmtId="265" fontId="77" fillId="108" borderId="101" xfId="0" applyNumberFormat="1" applyFont="1" applyFill="1" applyBorder="1"/>
    <xf numFmtId="1" fontId="340" fillId="7" borderId="27" xfId="0" applyNumberFormat="1" applyFont="1" applyFill="1" applyBorder="1" applyAlignment="1">
      <alignment horizontal="right" vertical="center"/>
    </xf>
    <xf numFmtId="0" fontId="25" fillId="0" borderId="0" xfId="0" applyFont="1" applyAlignment="1">
      <alignment horizontal="right" vertical="center"/>
    </xf>
    <xf numFmtId="1" fontId="71" fillId="0" borderId="0" xfId="1" applyNumberFormat="1" applyFont="1" applyFill="1"/>
    <xf numFmtId="0" fontId="83" fillId="0" borderId="65" xfId="0" applyFont="1" applyBorder="1" applyAlignment="1">
      <alignment horizontal="right" vertical="center" wrapText="1"/>
    </xf>
    <xf numFmtId="171" fontId="84" fillId="8" borderId="0" xfId="2" applyNumberFormat="1" applyFont="1" applyFill="1" applyAlignment="1">
      <alignment horizontal="right" vertical="center" wrapText="1"/>
    </xf>
    <xf numFmtId="177" fontId="83" fillId="8" borderId="64" xfId="2" applyNumberFormat="1" applyFont="1" applyFill="1" applyBorder="1" applyAlignment="1">
      <alignment horizontal="right" vertical="center" wrapText="1"/>
    </xf>
    <xf numFmtId="0" fontId="83" fillId="8" borderId="65" xfId="0" applyFont="1" applyFill="1" applyBorder="1" applyAlignment="1">
      <alignment horizontal="right" vertical="center" wrapText="1"/>
    </xf>
    <xf numFmtId="168" fontId="83" fillId="8" borderId="88" xfId="1" applyNumberFormat="1" applyFont="1" applyFill="1" applyBorder="1" applyAlignment="1">
      <alignment horizontal="right" vertical="center"/>
    </xf>
    <xf numFmtId="167" fontId="25" fillId="8" borderId="0" xfId="1" applyNumberFormat="1" applyFont="1" applyFill="1" applyAlignment="1">
      <alignment vertical="center"/>
    </xf>
    <xf numFmtId="167" fontId="28" fillId="8" borderId="0" xfId="1" applyNumberFormat="1" applyFont="1" applyFill="1"/>
    <xf numFmtId="9" fontId="28" fillId="2" borderId="64" xfId="0" applyNumberFormat="1" applyFont="1" applyFill="1" applyBorder="1" applyAlignment="1">
      <alignment horizontal="right" vertical="center"/>
    </xf>
    <xf numFmtId="0" fontId="28" fillId="2" borderId="64" xfId="0" applyFont="1" applyFill="1" applyBorder="1" applyAlignment="1">
      <alignment horizontal="right" vertical="center"/>
    </xf>
    <xf numFmtId="9" fontId="28" fillId="10" borderId="64" xfId="0" applyNumberFormat="1" applyFont="1" applyFill="1" applyBorder="1" applyAlignment="1">
      <alignment horizontal="right" vertical="center"/>
    </xf>
    <xf numFmtId="9" fontId="28" fillId="8" borderId="64" xfId="0" applyNumberFormat="1" applyFont="1" applyFill="1" applyBorder="1" applyAlignment="1">
      <alignment horizontal="right" vertical="center"/>
    </xf>
    <xf numFmtId="0" fontId="28" fillId="10" borderId="64" xfId="0" applyFont="1" applyFill="1" applyBorder="1" applyAlignment="1">
      <alignment horizontal="right" vertical="center"/>
    </xf>
    <xf numFmtId="167" fontId="28" fillId="2" borderId="0" xfId="1" applyNumberFormat="1" applyFont="1" applyFill="1" applyAlignment="1">
      <alignment vertical="center"/>
    </xf>
    <xf numFmtId="9" fontId="28" fillId="8" borderId="0" xfId="0" applyNumberFormat="1" applyFont="1" applyFill="1" applyAlignment="1">
      <alignment vertical="center"/>
    </xf>
    <xf numFmtId="0" fontId="28" fillId="8" borderId="64" xfId="0" applyFont="1" applyFill="1" applyBorder="1" applyAlignment="1">
      <alignment horizontal="right" vertical="center"/>
    </xf>
    <xf numFmtId="9" fontId="28" fillId="2" borderId="0" xfId="0" applyNumberFormat="1" applyFont="1" applyFill="1" applyAlignment="1">
      <alignment vertical="center"/>
    </xf>
    <xf numFmtId="9" fontId="28" fillId="2" borderId="64" xfId="2" applyFont="1" applyFill="1" applyBorder="1" applyAlignment="1">
      <alignment horizontal="right" vertical="center"/>
    </xf>
    <xf numFmtId="171" fontId="25" fillId="2" borderId="0" xfId="0" applyNumberFormat="1" applyFont="1" applyFill="1" applyAlignment="1">
      <alignment vertical="center"/>
    </xf>
    <xf numFmtId="0" fontId="83" fillId="3" borderId="87" xfId="0" applyFont="1" applyFill="1" applyBorder="1" applyAlignment="1">
      <alignment horizontal="right" vertical="center" wrapText="1"/>
    </xf>
    <xf numFmtId="3" fontId="83" fillId="2" borderId="164" xfId="0" applyNumberFormat="1" applyFont="1" applyFill="1" applyBorder="1" applyAlignment="1">
      <alignment horizontal="right" vertical="center"/>
    </xf>
    <xf numFmtId="9" fontId="83" fillId="2" borderId="88" xfId="2" applyFont="1" applyFill="1" applyBorder="1" applyAlignment="1">
      <alignment horizontal="right" vertical="center"/>
    </xf>
    <xf numFmtId="3" fontId="31" fillId="2" borderId="164" xfId="0" applyNumberFormat="1" applyFont="1" applyFill="1" applyBorder="1" applyAlignment="1">
      <alignment horizontal="right" vertical="center"/>
    </xf>
    <xf numFmtId="9" fontId="31" fillId="2" borderId="88" xfId="2" applyFont="1" applyFill="1" applyBorder="1" applyAlignment="1">
      <alignment horizontal="right" vertical="center"/>
    </xf>
    <xf numFmtId="0" fontId="81" fillId="2" borderId="0" xfId="3" applyFont="1" applyFill="1" applyAlignment="1">
      <alignment horizontal="center" vertical="center"/>
    </xf>
    <xf numFmtId="0" fontId="82" fillId="2" borderId="1" xfId="3" applyFont="1" applyFill="1" applyBorder="1" applyAlignment="1">
      <alignment horizontal="center" vertical="center"/>
    </xf>
    <xf numFmtId="0" fontId="57" fillId="26" borderId="0" xfId="0" applyFont="1" applyFill="1" applyAlignment="1">
      <alignment horizontal="center" vertical="center" wrapText="1"/>
    </xf>
    <xf numFmtId="0" fontId="30" fillId="26" borderId="0" xfId="0" applyFont="1" applyFill="1" applyAlignment="1">
      <alignment horizontal="center" vertical="center" wrapText="1"/>
    </xf>
    <xf numFmtId="0" fontId="83" fillId="8" borderId="0" xfId="0" applyFont="1" applyFill="1" applyAlignment="1">
      <alignment horizontal="center" vertical="center"/>
    </xf>
    <xf numFmtId="0" fontId="72" fillId="2" borderId="0" xfId="0" applyFont="1" applyFill="1" applyAlignment="1">
      <alignment horizontal="center" vertical="center"/>
    </xf>
    <xf numFmtId="0" fontId="93" fillId="26" borderId="76" xfId="0" applyFont="1" applyFill="1" applyBorder="1" applyAlignment="1">
      <alignment horizontal="center" vertical="center" wrapText="1"/>
    </xf>
    <xf numFmtId="0" fontId="57" fillId="26" borderId="76" xfId="0" applyFont="1" applyFill="1" applyBorder="1" applyAlignment="1">
      <alignment horizontal="center" vertical="center" wrapText="1"/>
    </xf>
    <xf numFmtId="0" fontId="83" fillId="9" borderId="74" xfId="0" applyFont="1" applyFill="1" applyBorder="1" applyAlignment="1">
      <alignment horizontal="center" vertical="center"/>
    </xf>
    <xf numFmtId="0" fontId="83" fillId="9" borderId="77" xfId="0" applyFont="1" applyFill="1" applyBorder="1" applyAlignment="1">
      <alignment horizontal="center" vertical="center"/>
    </xf>
    <xf numFmtId="0" fontId="83" fillId="9" borderId="70" xfId="0" applyFont="1" applyFill="1" applyBorder="1" applyAlignment="1">
      <alignment horizontal="center" vertical="center"/>
    </xf>
    <xf numFmtId="0" fontId="83" fillId="9" borderId="67" xfId="0" applyFont="1" applyFill="1" applyBorder="1" applyAlignment="1">
      <alignment horizontal="center" vertical="center"/>
    </xf>
    <xf numFmtId="0" fontId="91" fillId="26" borderId="0" xfId="0" applyFont="1" applyFill="1" applyAlignment="1">
      <alignment horizontal="center" vertical="center" wrapText="1"/>
    </xf>
    <xf numFmtId="0" fontId="91" fillId="26" borderId="76" xfId="0" applyFont="1" applyFill="1" applyBorder="1" applyAlignment="1">
      <alignment horizontal="center" vertical="center" wrapText="1"/>
    </xf>
    <xf numFmtId="0" fontId="92" fillId="9" borderId="74" xfId="0" applyFont="1" applyFill="1" applyBorder="1" applyAlignment="1">
      <alignment horizontal="right" vertical="center"/>
    </xf>
    <xf numFmtId="0" fontId="92" fillId="9" borderId="77" xfId="0" applyFont="1" applyFill="1" applyBorder="1" applyAlignment="1">
      <alignment horizontal="right" vertical="center"/>
    </xf>
    <xf numFmtId="0" fontId="92" fillId="9" borderId="70" xfId="0" applyFont="1" applyFill="1" applyBorder="1" applyAlignment="1">
      <alignment horizontal="center" vertical="center"/>
    </xf>
    <xf numFmtId="0" fontId="92" fillId="9" borderId="67" xfId="0" applyFont="1" applyFill="1" applyBorder="1" applyAlignment="1">
      <alignment horizontal="center" vertical="center"/>
    </xf>
    <xf numFmtId="0" fontId="93" fillId="26" borderId="0" xfId="0" applyFont="1" applyFill="1" applyAlignment="1">
      <alignment horizontal="center" vertical="center" wrapText="1"/>
    </xf>
    <xf numFmtId="0" fontId="57" fillId="26" borderId="73" xfId="0" applyFont="1" applyFill="1" applyBorder="1" applyAlignment="1">
      <alignment horizontal="center" vertical="center" wrapText="1"/>
    </xf>
    <xf numFmtId="0" fontId="330" fillId="2" borderId="22" xfId="0" applyFont="1" applyFill="1" applyBorder="1" applyAlignment="1">
      <alignment horizontal="center" vertical="center"/>
    </xf>
    <xf numFmtId="0" fontId="330" fillId="2" borderId="0" xfId="0" applyFont="1" applyFill="1" applyAlignment="1">
      <alignment horizontal="center" vertical="center"/>
    </xf>
    <xf numFmtId="0" fontId="330" fillId="2" borderId="23" xfId="0" applyFont="1" applyFill="1" applyBorder="1" applyAlignment="1">
      <alignment horizontal="center" vertical="center"/>
    </xf>
    <xf numFmtId="0" fontId="330" fillId="2" borderId="26" xfId="0" applyFont="1" applyFill="1" applyBorder="1" applyAlignment="1">
      <alignment horizontal="center" vertical="center"/>
    </xf>
    <xf numFmtId="0" fontId="330" fillId="2" borderId="27" xfId="0" applyFont="1" applyFill="1" applyBorder="1" applyAlignment="1">
      <alignment horizontal="center" vertical="center"/>
    </xf>
    <xf numFmtId="0" fontId="330" fillId="2" borderId="28" xfId="0" applyFont="1" applyFill="1" applyBorder="1" applyAlignment="1">
      <alignment horizontal="center" vertical="center"/>
    </xf>
    <xf numFmtId="0" fontId="83" fillId="7" borderId="78" xfId="0" applyFont="1" applyFill="1" applyBorder="1" applyAlignment="1">
      <alignment horizontal="center" vertical="center" wrapText="1"/>
    </xf>
    <xf numFmtId="0" fontId="83" fillId="7" borderId="79" xfId="0" applyFont="1" applyFill="1" applyBorder="1" applyAlignment="1">
      <alignment horizontal="center" vertical="center" wrapText="1"/>
    </xf>
    <xf numFmtId="0" fontId="83" fillId="7" borderId="72" xfId="0" applyFont="1" applyFill="1" applyBorder="1" applyAlignment="1">
      <alignment horizontal="center" vertical="center" wrapText="1"/>
    </xf>
    <xf numFmtId="0" fontId="83" fillId="7" borderId="75" xfId="0" applyFont="1" applyFill="1" applyBorder="1" applyAlignment="1">
      <alignment horizontal="center" vertical="center" wrapText="1"/>
    </xf>
    <xf numFmtId="0" fontId="83" fillId="8" borderId="70" xfId="0" applyFont="1" applyFill="1" applyBorder="1" applyAlignment="1">
      <alignment horizontal="center" vertical="center"/>
    </xf>
    <xf numFmtId="0" fontId="83" fillId="8" borderId="71" xfId="0" applyFont="1" applyFill="1" applyBorder="1" applyAlignment="1">
      <alignment horizontal="center" vertical="center"/>
    </xf>
    <xf numFmtId="0" fontId="83" fillId="8" borderId="70" xfId="0" applyFont="1" applyFill="1" applyBorder="1" applyAlignment="1">
      <alignment horizontal="right" vertical="center"/>
    </xf>
    <xf numFmtId="0" fontId="83" fillId="8" borderId="71" xfId="0" applyFont="1" applyFill="1" applyBorder="1" applyAlignment="1">
      <alignment horizontal="right" vertical="center"/>
    </xf>
    <xf numFmtId="0" fontId="83" fillId="7" borderId="81" xfId="0" applyFont="1" applyFill="1" applyBorder="1" applyAlignment="1">
      <alignment horizontal="center" vertical="center" wrapText="1"/>
    </xf>
    <xf numFmtId="0" fontId="83" fillId="7" borderId="72" xfId="0" applyFont="1" applyFill="1" applyBorder="1" applyAlignment="1">
      <alignment horizontal="center" vertical="center"/>
    </xf>
    <xf numFmtId="0" fontId="83" fillId="7" borderId="81" xfId="0" applyFont="1" applyFill="1" applyBorder="1" applyAlignment="1">
      <alignment horizontal="center" vertical="center"/>
    </xf>
    <xf numFmtId="0" fontId="83" fillId="7" borderId="75" xfId="0" applyFont="1" applyFill="1" applyBorder="1" applyAlignment="1">
      <alignment horizontal="center" vertical="center"/>
    </xf>
    <xf numFmtId="0" fontId="83" fillId="7" borderId="73" xfId="0" applyFont="1" applyFill="1" applyBorder="1" applyAlignment="1">
      <alignment horizontal="center" vertical="center" wrapText="1"/>
    </xf>
    <xf numFmtId="0" fontId="83" fillId="7" borderId="74" xfId="0" applyFont="1" applyFill="1" applyBorder="1" applyAlignment="1">
      <alignment horizontal="center" vertical="center" wrapText="1"/>
    </xf>
    <xf numFmtId="0" fontId="83" fillId="7" borderId="76" xfId="0" applyFont="1" applyFill="1" applyBorder="1" applyAlignment="1">
      <alignment horizontal="center" vertical="center" wrapText="1"/>
    </xf>
    <xf numFmtId="0" fontId="83" fillId="7" borderId="77" xfId="0" applyFont="1" applyFill="1" applyBorder="1" applyAlignment="1">
      <alignment horizontal="center" vertical="center" wrapText="1"/>
    </xf>
    <xf numFmtId="0" fontId="30" fillId="26" borderId="81" xfId="0" applyFont="1" applyFill="1" applyBorder="1" applyAlignment="1">
      <alignment vertical="center"/>
    </xf>
    <xf numFmtId="0" fontId="30" fillId="26" borderId="0" xfId="0" applyFont="1" applyFill="1" applyAlignment="1">
      <alignment vertical="center"/>
    </xf>
    <xf numFmtId="0" fontId="30" fillId="26" borderId="0" xfId="0" applyFont="1" applyFill="1" applyAlignment="1">
      <alignment horizontal="center" vertical="center"/>
    </xf>
    <xf numFmtId="0" fontId="30" fillId="26" borderId="82" xfId="0" applyFont="1" applyFill="1" applyBorder="1" applyAlignment="1">
      <alignment horizontal="center" vertical="center"/>
    </xf>
    <xf numFmtId="0" fontId="83" fillId="0" borderId="72" xfId="0" applyFont="1" applyBorder="1" applyAlignment="1">
      <alignment horizontal="center" vertical="center" wrapText="1"/>
    </xf>
    <xf numFmtId="0" fontId="83" fillId="0" borderId="73" xfId="0" applyFont="1" applyBorder="1" applyAlignment="1">
      <alignment horizontal="center" vertical="center" wrapText="1"/>
    </xf>
    <xf numFmtId="0" fontId="83" fillId="0" borderId="74" xfId="0" applyFont="1" applyBorder="1" applyAlignment="1">
      <alignment horizontal="center" vertical="center" wrapText="1"/>
    </xf>
    <xf numFmtId="0" fontId="83" fillId="0" borderId="75" xfId="0" applyFont="1" applyBorder="1" applyAlignment="1">
      <alignment horizontal="center" vertical="center" wrapText="1"/>
    </xf>
    <xf numFmtId="0" fontId="83" fillId="0" borderId="76" xfId="0" applyFont="1" applyBorder="1" applyAlignment="1">
      <alignment horizontal="center" vertical="center" wrapText="1"/>
    </xf>
    <xf numFmtId="0" fontId="83" fillId="0" borderId="77" xfId="0" applyFont="1" applyBorder="1" applyAlignment="1">
      <alignment horizontal="center" vertical="center" wrapText="1"/>
    </xf>
    <xf numFmtId="0" fontId="57" fillId="26" borderId="146" xfId="0" applyFont="1" applyFill="1" applyBorder="1" applyAlignment="1">
      <alignment horizontal="center" vertical="center"/>
    </xf>
    <xf numFmtId="0" fontId="57" fillId="26" borderId="147" xfId="0" applyFont="1" applyFill="1" applyBorder="1" applyAlignment="1">
      <alignment horizontal="center" vertical="center"/>
    </xf>
    <xf numFmtId="0" fontId="57" fillId="26" borderId="148" xfId="0" applyFont="1" applyFill="1" applyBorder="1" applyAlignment="1">
      <alignment horizontal="center" vertical="center"/>
    </xf>
    <xf numFmtId="0" fontId="57" fillId="26" borderId="70" xfId="0" applyFont="1" applyFill="1" applyBorder="1" applyAlignment="1">
      <alignment horizontal="center" vertical="center"/>
    </xf>
    <xf numFmtId="0" fontId="57" fillId="26" borderId="71" xfId="0" applyFont="1" applyFill="1" applyBorder="1" applyAlignment="1">
      <alignment horizontal="center" vertical="center"/>
    </xf>
    <xf numFmtId="0" fontId="50" fillId="114" borderId="149" xfId="0" applyFont="1" applyFill="1" applyBorder="1" applyAlignment="1">
      <alignment horizontal="center" vertical="center"/>
    </xf>
    <xf numFmtId="0" fontId="50" fillId="114" borderId="150" xfId="0" applyFont="1" applyFill="1" applyBorder="1" applyAlignment="1">
      <alignment horizontal="center" vertical="center"/>
    </xf>
    <xf numFmtId="0" fontId="83" fillId="114" borderId="149" xfId="0" applyFont="1" applyFill="1" applyBorder="1" applyAlignment="1">
      <alignment horizontal="center" vertical="center"/>
    </xf>
    <xf numFmtId="0" fontId="83" fillId="114" borderId="150" xfId="0" applyFont="1" applyFill="1" applyBorder="1" applyAlignment="1">
      <alignment horizontal="center" vertical="center"/>
    </xf>
    <xf numFmtId="0" fontId="83" fillId="114" borderId="151" xfId="0" applyFont="1" applyFill="1" applyBorder="1" applyAlignment="1">
      <alignment horizontal="center" vertical="center"/>
    </xf>
    <xf numFmtId="0" fontId="83" fillId="114" borderId="152" xfId="0" applyFont="1" applyFill="1" applyBorder="1" applyAlignment="1">
      <alignment horizontal="center" vertical="center"/>
    </xf>
    <xf numFmtId="0" fontId="25" fillId="114" borderId="70" xfId="0" applyFont="1" applyFill="1" applyBorder="1" applyAlignment="1">
      <alignment vertical="center"/>
    </xf>
    <xf numFmtId="0" fontId="25" fillId="114" borderId="71" xfId="0" applyFont="1" applyFill="1" applyBorder="1" applyAlignment="1">
      <alignment vertical="center"/>
    </xf>
    <xf numFmtId="0" fontId="50" fillId="0" borderId="78" xfId="0" applyFont="1" applyBorder="1" applyAlignment="1">
      <alignment horizontal="right" vertical="center" wrapText="1"/>
    </xf>
    <xf numFmtId="0" fontId="50" fillId="0" borderId="80" xfId="0" applyFont="1" applyBorder="1" applyAlignment="1">
      <alignment horizontal="right" vertical="center" wrapText="1"/>
    </xf>
    <xf numFmtId="0" fontId="50" fillId="0" borderId="79" xfId="0" applyFont="1" applyBorder="1" applyAlignment="1">
      <alignment horizontal="right" vertical="center" wrapText="1"/>
    </xf>
    <xf numFmtId="3" fontId="30" fillId="26" borderId="76" xfId="0" applyNumberFormat="1" applyFont="1" applyFill="1" applyBorder="1" applyAlignment="1">
      <alignment horizontal="center" vertical="center" wrapText="1"/>
    </xf>
    <xf numFmtId="3" fontId="30" fillId="26" borderId="0" xfId="0" applyNumberFormat="1" applyFont="1" applyFill="1" applyAlignment="1">
      <alignment horizontal="center" vertical="center" wrapText="1"/>
    </xf>
    <xf numFmtId="0" fontId="84" fillId="7" borderId="78" xfId="0" applyFont="1" applyFill="1" applyBorder="1" applyAlignment="1">
      <alignment vertical="center" wrapText="1"/>
    </xf>
    <xf numFmtId="0" fontId="84" fillId="7" borderId="80" xfId="0" applyFont="1" applyFill="1" applyBorder="1" applyAlignment="1">
      <alignment vertical="center" wrapText="1"/>
    </xf>
    <xf numFmtId="0" fontId="84" fillId="7" borderId="79" xfId="0" applyFont="1" applyFill="1" applyBorder="1" applyAlignment="1">
      <alignment vertical="center" wrapText="1"/>
    </xf>
    <xf numFmtId="0" fontId="84" fillId="0" borderId="78" xfId="0" applyFont="1" applyBorder="1" applyAlignment="1">
      <alignment horizontal="left" vertical="center" wrapText="1"/>
    </xf>
    <xf numFmtId="0" fontId="84" fillId="0" borderId="80" xfId="0" applyFont="1" applyBorder="1" applyAlignment="1">
      <alignment horizontal="left" vertical="center" wrapText="1"/>
    </xf>
    <xf numFmtId="0" fontId="84" fillId="0" borderId="79" xfId="0" applyFont="1" applyBorder="1" applyAlignment="1">
      <alignment horizontal="left" vertical="center" wrapText="1"/>
    </xf>
    <xf numFmtId="0" fontId="84" fillId="0" borderId="78" xfId="0" applyFont="1" applyBorder="1" applyAlignment="1">
      <alignment horizontal="left" vertical="center"/>
    </xf>
    <xf numFmtId="0" fontId="84" fillId="0" borderId="80" xfId="0" applyFont="1" applyBorder="1" applyAlignment="1">
      <alignment horizontal="left" vertical="center"/>
    </xf>
    <xf numFmtId="0" fontId="84" fillId="0" borderId="79" xfId="0" applyFont="1" applyBorder="1" applyAlignment="1">
      <alignment horizontal="left" vertical="center"/>
    </xf>
    <xf numFmtId="0" fontId="83" fillId="7" borderId="78" xfId="0" applyFont="1" applyFill="1" applyBorder="1" applyAlignment="1">
      <alignment horizontal="right" vertical="top"/>
    </xf>
    <xf numFmtId="0" fontId="83" fillId="7" borderId="79" xfId="0" applyFont="1" applyFill="1" applyBorder="1" applyAlignment="1">
      <alignment horizontal="right" vertical="top"/>
    </xf>
    <xf numFmtId="0" fontId="57" fillId="26" borderId="83" xfId="0" applyFont="1" applyFill="1" applyBorder="1" applyAlignment="1">
      <alignment horizontal="center" vertical="center"/>
    </xf>
    <xf numFmtId="0" fontId="57" fillId="26" borderId="0" xfId="0" applyFont="1" applyFill="1" applyAlignment="1">
      <alignment horizontal="center" vertical="center"/>
    </xf>
    <xf numFmtId="0" fontId="57" fillId="26" borderId="84" xfId="0" applyFont="1" applyFill="1" applyBorder="1" applyAlignment="1">
      <alignment horizontal="center" vertical="center"/>
    </xf>
    <xf numFmtId="0" fontId="83" fillId="8" borderId="79" xfId="0" applyFont="1" applyFill="1" applyBorder="1" applyAlignment="1">
      <alignment vertical="center"/>
    </xf>
    <xf numFmtId="0" fontId="50" fillId="7" borderId="48" xfId="0" applyFont="1" applyFill="1" applyBorder="1" applyAlignment="1">
      <alignment horizontal="right" vertical="center" wrapText="1"/>
    </xf>
    <xf numFmtId="0" fontId="50" fillId="7" borderId="47" xfId="0" applyFont="1" applyFill="1" applyBorder="1" applyAlignment="1">
      <alignment horizontal="right" vertical="center" wrapText="1"/>
    </xf>
    <xf numFmtId="0" fontId="50" fillId="7" borderId="37" xfId="0" applyFont="1" applyFill="1" applyBorder="1" applyAlignment="1">
      <alignment horizontal="right" vertical="center" wrapText="1"/>
    </xf>
    <xf numFmtId="0" fontId="25" fillId="0" borderId="49" xfId="0" applyFont="1" applyBorder="1" applyAlignment="1">
      <alignment vertical="center" wrapText="1"/>
    </xf>
    <xf numFmtId="0" fontId="25" fillId="0" borderId="50" xfId="0" applyFont="1" applyBorder="1" applyAlignment="1">
      <alignment vertical="center" wrapText="1"/>
    </xf>
    <xf numFmtId="0" fontId="25" fillId="0" borderId="39" xfId="0" applyFont="1" applyBorder="1" applyAlignment="1">
      <alignment vertical="center" wrapText="1"/>
    </xf>
    <xf numFmtId="0" fontId="47" fillId="0" borderId="49" xfId="0" applyFont="1" applyBorder="1" applyAlignment="1">
      <alignment vertical="center" wrapText="1"/>
    </xf>
    <xf numFmtId="0" fontId="47" fillId="0" borderId="39" xfId="0" applyFont="1" applyBorder="1" applyAlignment="1">
      <alignment vertical="center" wrapText="1"/>
    </xf>
    <xf numFmtId="0" fontId="57" fillId="5" borderId="0" xfId="0" applyFont="1" applyFill="1" applyAlignment="1">
      <alignment horizontal="center" vertical="center" wrapText="1"/>
    </xf>
    <xf numFmtId="0" fontId="50" fillId="16" borderId="38" xfId="0" applyFont="1" applyFill="1" applyBorder="1" applyAlignment="1">
      <alignment horizontal="left" vertical="center" wrapText="1" indent="2"/>
    </xf>
    <xf numFmtId="0" fontId="50" fillId="16" borderId="37" xfId="0" applyFont="1" applyFill="1" applyBorder="1" applyAlignment="1">
      <alignment horizontal="left" vertical="center" wrapText="1" indent="2"/>
    </xf>
    <xf numFmtId="0" fontId="83" fillId="7" borderId="78" xfId="0" applyFont="1" applyFill="1" applyBorder="1" applyAlignment="1">
      <alignment horizontal="center" vertical="center"/>
    </xf>
    <xf numFmtId="0" fontId="83" fillId="7" borderId="80" xfId="0" applyFont="1" applyFill="1" applyBorder="1" applyAlignment="1">
      <alignment horizontal="center" vertical="center"/>
    </xf>
    <xf numFmtId="0" fontId="83" fillId="9" borderId="75" xfId="0" applyFont="1" applyFill="1" applyBorder="1" applyAlignment="1">
      <alignment vertical="center"/>
    </xf>
    <xf numFmtId="0" fontId="83" fillId="9" borderId="77" xfId="0" applyFont="1" applyFill="1" applyBorder="1" applyAlignment="1">
      <alignment vertical="center"/>
    </xf>
    <xf numFmtId="0" fontId="83" fillId="7" borderId="79" xfId="0" applyFont="1" applyFill="1" applyBorder="1" applyAlignment="1">
      <alignment horizontal="center" vertical="center"/>
    </xf>
    <xf numFmtId="265" fontId="77" fillId="117" borderId="25" xfId="0" applyNumberFormat="1" applyFont="1" applyFill="1" applyBorder="1" applyAlignment="1">
      <alignment horizontal="center" vertical="center" wrapText="1"/>
    </xf>
    <xf numFmtId="265" fontId="77" fillId="117" borderId="161" xfId="0" applyNumberFormat="1" applyFont="1" applyFill="1" applyBorder="1" applyAlignment="1">
      <alignment horizontal="center" vertical="center" wrapText="1"/>
    </xf>
    <xf numFmtId="265" fontId="77" fillId="117" borderId="165" xfId="0" applyNumberFormat="1" applyFont="1" applyFill="1" applyBorder="1" applyAlignment="1">
      <alignment horizontal="center" vertical="center" wrapText="1"/>
    </xf>
    <xf numFmtId="265" fontId="77" fillId="117" borderId="166" xfId="0" applyNumberFormat="1" applyFont="1" applyFill="1" applyBorder="1" applyAlignment="1">
      <alignment horizontal="center" vertical="center" wrapText="1"/>
    </xf>
    <xf numFmtId="0" fontId="340" fillId="7" borderId="27" xfId="0" applyFont="1" applyFill="1" applyBorder="1" applyAlignment="1">
      <alignment vertical="center"/>
    </xf>
    <xf numFmtId="265" fontId="77" fillId="119" borderId="25" xfId="0" applyNumberFormat="1" applyFont="1" applyFill="1" applyBorder="1" applyAlignment="1">
      <alignment horizontal="center" vertical="center" wrapText="1"/>
    </xf>
    <xf numFmtId="265" fontId="77" fillId="119" borderId="161" xfId="0" applyNumberFormat="1" applyFont="1" applyFill="1" applyBorder="1" applyAlignment="1">
      <alignment horizontal="center" vertical="center" wrapText="1"/>
    </xf>
    <xf numFmtId="265" fontId="77" fillId="119" borderId="167" xfId="0" applyNumberFormat="1" applyFont="1" applyFill="1" applyBorder="1" applyAlignment="1">
      <alignment horizontal="center" vertical="center" wrapText="1"/>
    </xf>
    <xf numFmtId="265" fontId="77" fillId="119" borderId="168" xfId="0" applyNumberFormat="1" applyFont="1" applyFill="1" applyBorder="1" applyAlignment="1">
      <alignment horizontal="center" vertical="center" wrapText="1"/>
    </xf>
    <xf numFmtId="0" fontId="83" fillId="7" borderId="67" xfId="0" applyFont="1" applyFill="1" applyBorder="1" applyAlignment="1">
      <alignment vertical="center"/>
    </xf>
    <xf numFmtId="0" fontId="345" fillId="26" borderId="0" xfId="0" applyFont="1" applyFill="1" applyAlignment="1">
      <alignment horizontal="center" vertical="center" wrapText="1"/>
    </xf>
    <xf numFmtId="0" fontId="345" fillId="26" borderId="76" xfId="0" applyFont="1" applyFill="1" applyBorder="1" applyAlignment="1">
      <alignment horizontal="center" vertical="center" wrapText="1"/>
    </xf>
    <xf numFmtId="265" fontId="77" fillId="119" borderId="169" xfId="0" applyNumberFormat="1" applyFont="1" applyFill="1" applyBorder="1" applyAlignment="1">
      <alignment horizontal="center" vertical="center" wrapText="1"/>
    </xf>
    <xf numFmtId="265" fontId="77" fillId="119" borderId="115" xfId="0" applyNumberFormat="1" applyFont="1" applyFill="1" applyBorder="1" applyAlignment="1">
      <alignment horizontal="center" vertical="center" wrapText="1"/>
    </xf>
    <xf numFmtId="0" fontId="346" fillId="116" borderId="67" xfId="0" applyFont="1" applyFill="1" applyBorder="1" applyAlignment="1">
      <alignment vertical="center"/>
    </xf>
    <xf numFmtId="0" fontId="346" fillId="7" borderId="67" xfId="0" applyFont="1" applyFill="1" applyBorder="1" applyAlignment="1">
      <alignment vertical="center"/>
    </xf>
    <xf numFmtId="0" fontId="83" fillId="7" borderId="67" xfId="0" applyFont="1" applyFill="1" applyBorder="1" applyAlignment="1">
      <alignment horizontal="right" vertical="center"/>
    </xf>
    <xf numFmtId="0" fontId="26" fillId="0" borderId="0" xfId="0" applyFont="1" applyAlignment="1">
      <alignment horizontal="center"/>
    </xf>
    <xf numFmtId="37" fontId="30" fillId="26" borderId="0" xfId="15" applyNumberFormat="1" applyFont="1" applyFill="1" applyAlignment="1">
      <alignment horizontal="center"/>
    </xf>
    <xf numFmtId="0" fontId="30" fillId="26" borderId="94" xfId="0" applyFont="1" applyFill="1" applyBorder="1" applyAlignment="1">
      <alignment horizontal="center" vertical="center" wrapText="1"/>
    </xf>
    <xf numFmtId="0" fontId="30" fillId="26" borderId="76" xfId="0" applyFont="1" applyFill="1" applyBorder="1" applyAlignment="1">
      <alignment horizontal="center" vertical="center" wrapText="1"/>
    </xf>
    <xf numFmtId="0" fontId="86" fillId="2" borderId="67" xfId="0" applyFont="1" applyFill="1" applyBorder="1" applyAlignment="1">
      <alignment horizontal="center" vertical="center"/>
    </xf>
    <xf numFmtId="0" fontId="30" fillId="26" borderId="51" xfId="0" applyFont="1" applyFill="1" applyBorder="1" applyAlignment="1">
      <alignment horizontal="center" vertical="center"/>
    </xf>
    <xf numFmtId="0" fontId="57" fillId="26" borderId="67" xfId="0" applyFont="1" applyFill="1" applyBorder="1" applyAlignment="1">
      <alignment horizontal="center" vertical="center"/>
    </xf>
    <xf numFmtId="0" fontId="30" fillId="5" borderId="51" xfId="0" applyFont="1" applyFill="1" applyBorder="1" applyAlignment="1">
      <alignment horizontal="center" vertical="center"/>
    </xf>
    <xf numFmtId="0" fontId="31" fillId="2" borderId="40" xfId="0" applyFont="1" applyFill="1" applyBorder="1" applyAlignment="1">
      <alignment horizontal="center" vertical="center"/>
    </xf>
    <xf numFmtId="0" fontId="30" fillId="5" borderId="18" xfId="0" applyFont="1" applyFill="1" applyBorder="1" applyAlignment="1">
      <alignment horizontal="center" vertical="center"/>
    </xf>
    <xf numFmtId="0" fontId="39" fillId="26" borderId="34" xfId="0" applyFont="1" applyFill="1" applyBorder="1" applyAlignment="1">
      <alignment horizontal="center" vertical="center" wrapText="1"/>
    </xf>
    <xf numFmtId="0" fontId="39" fillId="26" borderId="0" xfId="0" applyFont="1" applyFill="1" applyAlignment="1">
      <alignment horizontal="center" vertical="center" wrapText="1"/>
    </xf>
    <xf numFmtId="0" fontId="87" fillId="116" borderId="64" xfId="0" applyFont="1" applyFill="1" applyBorder="1" applyAlignment="1">
      <alignment horizontal="center" vertical="center"/>
    </xf>
    <xf numFmtId="0" fontId="87" fillId="116" borderId="91" xfId="0" applyFont="1" applyFill="1" applyBorder="1" applyAlignment="1">
      <alignment horizontal="center" vertical="center"/>
    </xf>
    <xf numFmtId="0" fontId="87" fillId="116" borderId="104" xfId="0" applyFont="1" applyFill="1" applyBorder="1" applyAlignment="1">
      <alignment horizontal="center" vertical="center"/>
    </xf>
    <xf numFmtId="0" fontId="87" fillId="116" borderId="103" xfId="0" applyFont="1" applyFill="1" applyBorder="1" applyAlignment="1">
      <alignment horizontal="center" vertical="center"/>
    </xf>
    <xf numFmtId="0" fontId="30" fillId="26" borderId="34" xfId="0" applyFont="1" applyFill="1" applyBorder="1" applyAlignment="1">
      <alignment horizontal="center" vertical="center" wrapText="1"/>
    </xf>
    <xf numFmtId="0" fontId="87" fillId="116" borderId="157" xfId="0" applyFont="1" applyFill="1" applyBorder="1" applyAlignment="1">
      <alignment horizontal="center" vertical="center"/>
    </xf>
    <xf numFmtId="0" fontId="87" fillId="116" borderId="90" xfId="0" applyFont="1" applyFill="1" applyBorder="1" applyAlignment="1">
      <alignment horizontal="center" vertical="center"/>
    </xf>
    <xf numFmtId="0" fontId="30" fillId="26" borderId="16" xfId="0" applyFont="1" applyFill="1" applyBorder="1" applyAlignment="1">
      <alignment horizontal="center" vertical="center" wrapText="1"/>
    </xf>
    <xf numFmtId="0" fontId="30" fillId="26" borderId="33" xfId="0" applyFont="1" applyFill="1" applyBorder="1" applyAlignment="1">
      <alignment horizontal="center" vertical="center" wrapText="1"/>
    </xf>
    <xf numFmtId="0" fontId="31" fillId="116" borderId="91" xfId="0" applyFont="1" applyFill="1" applyBorder="1" applyAlignment="1">
      <alignment horizontal="center" vertical="center"/>
    </xf>
    <xf numFmtId="0" fontId="31" fillId="116" borderId="104" xfId="0" applyFont="1" applyFill="1" applyBorder="1" applyAlignment="1">
      <alignment horizontal="center" vertical="center"/>
    </xf>
    <xf numFmtId="0" fontId="31" fillId="116" borderId="103" xfId="0" applyFont="1" applyFill="1" applyBorder="1" applyAlignment="1">
      <alignment horizontal="center" vertical="center"/>
    </xf>
    <xf numFmtId="0" fontId="332" fillId="116" borderId="103" xfId="0" applyFont="1" applyFill="1" applyBorder="1" applyAlignment="1">
      <alignment horizontal="center" vertical="center"/>
    </xf>
    <xf numFmtId="0" fontId="332" fillId="116" borderId="91" xfId="0" applyFont="1" applyFill="1" applyBorder="1" applyAlignment="1">
      <alignment horizontal="center" vertical="center"/>
    </xf>
    <xf numFmtId="0" fontId="332" fillId="116" borderId="104" xfId="0" applyFont="1" applyFill="1" applyBorder="1" applyAlignment="1">
      <alignment horizontal="center" vertical="center"/>
    </xf>
    <xf numFmtId="0" fontId="31" fillId="116" borderId="66" xfId="0" applyFont="1" applyFill="1" applyBorder="1" applyAlignment="1">
      <alignment horizontal="center" vertical="center"/>
    </xf>
    <xf numFmtId="0" fontId="31" fillId="116" borderId="64" xfId="0" applyFont="1" applyFill="1" applyBorder="1" applyAlignment="1">
      <alignment horizontal="center" vertical="center"/>
    </xf>
    <xf numFmtId="0" fontId="31" fillId="116" borderId="69" xfId="0" applyFont="1" applyFill="1" applyBorder="1" applyAlignment="1">
      <alignment horizontal="center" vertical="center" wrapText="1"/>
    </xf>
    <xf numFmtId="0" fontId="31" fillId="116" borderId="66" xfId="0" applyFont="1" applyFill="1" applyBorder="1" applyAlignment="1">
      <alignment horizontal="center" vertical="center" wrapText="1"/>
    </xf>
    <xf numFmtId="0" fontId="83" fillId="116" borderId="64" xfId="0" applyFont="1" applyFill="1" applyBorder="1" applyAlignment="1">
      <alignment horizontal="center" vertical="center"/>
    </xf>
    <xf numFmtId="9" fontId="84" fillId="2" borderId="68" xfId="0" applyNumberFormat="1" applyFont="1" applyFill="1" applyBorder="1" applyAlignment="1">
      <alignment horizontal="right" vertical="center" wrapText="1"/>
    </xf>
    <xf numFmtId="9" fontId="84" fillId="2" borderId="90" xfId="0" applyNumberFormat="1" applyFont="1" applyFill="1" applyBorder="1" applyAlignment="1">
      <alignment horizontal="right" vertical="center" wrapText="1"/>
    </xf>
    <xf numFmtId="0" fontId="84" fillId="2" borderId="68" xfId="0" applyFont="1" applyFill="1" applyBorder="1" applyAlignment="1">
      <alignment horizontal="center" vertical="center"/>
    </xf>
    <xf numFmtId="0" fontId="84" fillId="2" borderId="0" xfId="0" applyFont="1" applyFill="1" applyAlignment="1">
      <alignment horizontal="center" vertical="center"/>
    </xf>
    <xf numFmtId="0" fontId="84" fillId="2" borderId="90" xfId="0" applyFont="1" applyFill="1" applyBorder="1" applyAlignment="1">
      <alignment horizontal="center" vertical="center"/>
    </xf>
    <xf numFmtId="0" fontId="84" fillId="2" borderId="68" xfId="0" applyFont="1" applyFill="1" applyBorder="1" applyAlignment="1">
      <alignment horizontal="justify" vertical="center" wrapText="1"/>
    </xf>
    <xf numFmtId="0" fontId="84" fillId="2" borderId="0" xfId="0" applyFont="1" applyFill="1" applyAlignment="1">
      <alignment horizontal="justify" vertical="center" wrapText="1"/>
    </xf>
    <xf numFmtId="0" fontId="84" fillId="2" borderId="90" xfId="0" applyFont="1" applyFill="1" applyBorder="1" applyAlignment="1">
      <alignment horizontal="justify" vertical="center" wrapText="1"/>
    </xf>
    <xf numFmtId="0" fontId="30" fillId="26" borderId="90" xfId="6" applyFont="1" applyFill="1" applyBorder="1" applyAlignment="1">
      <alignment horizontal="center" vertical="center" wrapText="1"/>
    </xf>
    <xf numFmtId="166" fontId="30" fillId="26" borderId="90" xfId="1" applyFont="1" applyFill="1" applyBorder="1" applyAlignment="1">
      <alignment horizontal="center" vertical="center" wrapText="1"/>
    </xf>
    <xf numFmtId="0" fontId="30" fillId="26" borderId="90" xfId="0" applyFont="1" applyFill="1" applyBorder="1" applyAlignment="1">
      <alignment horizontal="center" vertical="center" wrapText="1"/>
    </xf>
    <xf numFmtId="0" fontId="83" fillId="116" borderId="69" xfId="6" applyFont="1" applyFill="1" applyBorder="1" applyAlignment="1">
      <alignment horizontal="center" vertical="center"/>
    </xf>
    <xf numFmtId="0" fontId="83" fillId="116" borderId="66" xfId="6" applyFont="1" applyFill="1" applyBorder="1" applyAlignment="1">
      <alignment horizontal="center" vertical="center"/>
    </xf>
    <xf numFmtId="0" fontId="25" fillId="4" borderId="0" xfId="0" applyFont="1" applyFill="1" applyAlignment="1">
      <alignment horizontal="center" vertical="center"/>
    </xf>
    <xf numFmtId="0" fontId="31" fillId="4" borderId="0" xfId="0" applyFont="1" applyFill="1" applyAlignment="1">
      <alignment horizontal="center" vertical="center"/>
    </xf>
    <xf numFmtId="0" fontId="83" fillId="116" borderId="65" xfId="6" applyFont="1" applyFill="1" applyBorder="1" applyAlignment="1">
      <alignment horizontal="center" vertical="center"/>
    </xf>
    <xf numFmtId="0" fontId="31" fillId="116" borderId="162" xfId="0" applyFont="1" applyFill="1" applyBorder="1" applyAlignment="1">
      <alignment horizontal="center" vertical="center" wrapText="1"/>
    </xf>
    <xf numFmtId="0" fontId="83" fillId="116" borderId="0" xfId="0" applyFont="1" applyFill="1" applyAlignment="1">
      <alignment horizontal="center" vertical="center" wrapText="1"/>
    </xf>
    <xf numFmtId="0" fontId="83" fillId="116" borderId="104" xfId="0" applyFont="1" applyFill="1" applyBorder="1" applyAlignment="1">
      <alignment horizontal="right" vertical="center"/>
    </xf>
    <xf numFmtId="0" fontId="83" fillId="116" borderId="65" xfId="0" applyFont="1" applyFill="1" applyBorder="1" applyAlignment="1">
      <alignment horizontal="right" vertical="center"/>
    </xf>
    <xf numFmtId="0" fontId="90" fillId="8" borderId="64" xfId="0" applyFont="1" applyFill="1" applyBorder="1" applyAlignment="1">
      <alignment horizontal="right" vertical="center"/>
    </xf>
    <xf numFmtId="0" fontId="83" fillId="8" borderId="90" xfId="0" applyFont="1" applyFill="1" applyBorder="1" applyAlignment="1">
      <alignment horizontal="center" vertical="center" wrapText="1"/>
    </xf>
    <xf numFmtId="0" fontId="83" fillId="116" borderId="66" xfId="0" applyFont="1" applyFill="1" applyBorder="1" applyAlignment="1">
      <alignment horizontal="center" vertical="center"/>
    </xf>
    <xf numFmtId="0" fontId="83" fillId="116" borderId="65" xfId="0" applyFont="1" applyFill="1" applyBorder="1" applyAlignment="1">
      <alignment horizontal="center" vertical="center"/>
    </xf>
    <xf numFmtId="0" fontId="77" fillId="0" borderId="62" xfId="0" applyFont="1" applyBorder="1" applyAlignment="1">
      <alignment horizontal="center"/>
    </xf>
    <xf numFmtId="0" fontId="77" fillId="0" borderId="63" xfId="0" applyFont="1" applyBorder="1" applyAlignment="1">
      <alignment horizontal="center"/>
    </xf>
    <xf numFmtId="0" fontId="83" fillId="8" borderId="103" xfId="0" applyFont="1" applyFill="1" applyBorder="1" applyAlignment="1">
      <alignment horizontal="center" vertical="center" wrapText="1"/>
    </xf>
    <xf numFmtId="0" fontId="83" fillId="8" borderId="91" xfId="0" applyFont="1" applyFill="1" applyBorder="1" applyAlignment="1">
      <alignment horizontal="center" vertical="center" wrapText="1"/>
    </xf>
    <xf numFmtId="0" fontId="83" fillId="8" borderId="104" xfId="0" applyFont="1" applyFill="1" applyBorder="1" applyAlignment="1">
      <alignment horizontal="center" vertical="center" wrapText="1"/>
    </xf>
    <xf numFmtId="0" fontId="30" fillId="26" borderId="64" xfId="0" applyFont="1" applyFill="1" applyBorder="1" applyAlignment="1">
      <alignment horizontal="center" vertical="center" wrapText="1"/>
    </xf>
    <xf numFmtId="0" fontId="83" fillId="3" borderId="0" xfId="0" applyFont="1" applyFill="1" applyAlignment="1">
      <alignment horizontal="center" vertical="center" wrapText="1"/>
    </xf>
    <xf numFmtId="0" fontId="30" fillId="26" borderId="90" xfId="0" applyFont="1" applyFill="1" applyBorder="1" applyAlignment="1">
      <alignment horizontal="center"/>
    </xf>
  </cellXfs>
  <cellStyles count="60467">
    <cellStyle name="_x000a_386grabber=M" xfId="137" xr:uid="{0151D949-4405-4B61-B05C-8CE2BAD8F341}"/>
    <cellStyle name="_x000d__x000a_JournalTemplate=C:\COMFO\CTALK\JOURSTD.TPL_x000d__x000a_LbStateAddress=3 3 0 251 1 89 2 311_x000d__x000a_LbStateJou" xfId="138" xr:uid="{C3FF5C8D-588B-48A1-BECC-F56C74829029}"/>
    <cellStyle name="%" xfId="51508" xr:uid="{57495FD8-2EFD-4608-B49E-7DC707C710D7}"/>
    <cellStyle name="% 2" xfId="51509" xr:uid="{7824CCB9-4BDC-4A8E-9C99-2EF860D8E235}"/>
    <cellStyle name="% 3" xfId="51510" xr:uid="{9826BC8A-1952-4AA4-8802-A26DCEF9A13F}"/>
    <cellStyle name="% 4" xfId="51511" xr:uid="{D58F4187-E4B0-45CD-911C-47BAFD569793}"/>
    <cellStyle name="% 5" xfId="51512" xr:uid="{D87D7E98-105B-4880-B719-FB558C1B82CE}"/>
    <cellStyle name="%_Cordia Limited 2008" xfId="51513" xr:uid="{B0927170-AADC-4C63-B12B-B0A272980E27}"/>
    <cellStyle name="%_HCPL 2008 f" xfId="51514" xr:uid="{155473C8-31B9-4537-B794-C76709378F63}"/>
    <cellStyle name="%_HCPL 2008 f 2" xfId="51515" xr:uid="{29E5C319-A1D7-4520-9DD9-216F84835986}"/>
    <cellStyle name="%_HCPL 2008 f 3" xfId="51516" xr:uid="{4ED98B55-FA5A-4670-8BBB-941BC9588713}"/>
    <cellStyle name="%_HCPL 2008 f 4" xfId="51517" xr:uid="{8311AD67-81B7-447E-837F-32EF9FEDF08B}"/>
    <cellStyle name="%_HCPL 2008 f 5" xfId="51518" xr:uid="{35E7A4D3-B6A3-4DDB-8271-8E7E02C191F1}"/>
    <cellStyle name="%_High Chem Essentials Limited 2008." xfId="51519" xr:uid="{449A2743-2E44-400E-9048-EDD7C8FD0C8A}"/>
    <cellStyle name="%_Northwood Trading Company Ltd 2009" xfId="51520" xr:uid="{F26A5140-14AA-4BD5-BCCE-FC18A2A631D7}"/>
    <cellStyle name="%_Premier Cookies Limited 2009 final" xfId="51521" xr:uid="{5A6BA18E-88A0-44E9-84D5-40DA4F8CE672}"/>
    <cellStyle name="%_Z011" xfId="51522" xr:uid="{0E3A4A12-B239-4870-B4D8-7119FCE28D33}"/>
    <cellStyle name=",." xfId="51523" xr:uid="{F5D617C2-1D34-400A-BADA-BE1EC8880158}"/>
    <cellStyle name=",.0" xfId="51524" xr:uid="{5C2380B4-7873-4789-82ED-31CB7201E849}"/>
    <cellStyle name=",.00" xfId="51525" xr:uid="{DD3444C0-EB09-4666-A5DA-E876437EB9FE}"/>
    <cellStyle name="??" xfId="51526" xr:uid="{C4B20291-0D11-45A2-BD09-008CA0B0FD2B}"/>
    <cellStyle name="?? [0]_02-RECAP" xfId="51527" xr:uid="{168788CF-6670-4496-8E6D-2BB478B2D249}"/>
    <cellStyle name="???[0]_02-RECAP" xfId="51528" xr:uid="{CBBFFD1C-A2D3-4B8B-BC80-C301FB3901A3}"/>
    <cellStyle name="???_02-RECAP" xfId="51529" xr:uid="{37557F2C-867B-47C0-9DE9-5E1F0BC11CB8}"/>
    <cellStyle name="??[0]_laroux" xfId="51530" xr:uid="{39CF86AA-0263-46C6-B97C-4720C75CD4CF}"/>
    <cellStyle name="??_02-RECAP" xfId="51531" xr:uid="{6EB74288-1FFD-4426-AECA-F1481D2CA4C4}"/>
    <cellStyle name="_%(SignOnly)" xfId="51532" xr:uid="{043C9E45-2E79-4334-BC90-E932F3746CDA}"/>
    <cellStyle name="_%(SignSpaceOnly)" xfId="51533" xr:uid="{0CBD9D10-EEDD-4560-B8AD-843923426C0D}"/>
    <cellStyle name="_Book1" xfId="51534" xr:uid="{EA88DE3D-1B97-4C1E-B7D8-1C2CBC1CE139}"/>
    <cellStyle name="_borrowings" xfId="139" xr:uid="{247FA281-197D-4B8B-A57B-F9B94981EA5A}"/>
    <cellStyle name="_Column1" xfId="51535" xr:uid="{F0CB1FD9-F442-4827-A254-3BE009C93734}"/>
    <cellStyle name="_Column1_trimestralizzazione" xfId="51536" xr:uid="{051A5ACC-40EA-4DEA-9EA0-28B32D1403DC}"/>
    <cellStyle name="_Column2" xfId="51537" xr:uid="{62951A52-FDBC-41FD-B4B5-4302B3836B24}"/>
    <cellStyle name="_Column2_trimestralizzazione" xfId="51538" xr:uid="{CF3C495C-4707-462D-86D0-80FDD6699777}"/>
    <cellStyle name="_Column3" xfId="51539" xr:uid="{E4E0D054-6525-41A8-81A8-AA2961DEFD10}"/>
    <cellStyle name="_Column4" xfId="51540" xr:uid="{5521A891-CD6F-4EE0-8F7A-A7C195E8C557}"/>
    <cellStyle name="_Column5" xfId="51541" xr:uid="{AFA7C2FE-8380-4937-AB7B-DEFAB5390224}"/>
    <cellStyle name="_Column6" xfId="51542" xr:uid="{66206323-8082-4DE6-80A2-02128E84BF60}"/>
    <cellStyle name="_Column7" xfId="51543" xr:uid="{F052762D-5ED0-4600-9F0E-4EE40CEAD892}"/>
    <cellStyle name="_Comma" xfId="51544" xr:uid="{5E052963-D5D3-455F-AC86-3DC7B0637675}"/>
    <cellStyle name="_Currency" xfId="51545" xr:uid="{74A089C6-0E1C-4D1D-895E-043E0B0C6595}"/>
    <cellStyle name="_CurrencySpace" xfId="51546" xr:uid="{0F2A8F18-AEAB-47E4-85BC-030264961D11}"/>
    <cellStyle name="_Data" xfId="51547" xr:uid="{AE889AEF-1ADD-4C07-A2B2-6D2FB8BDF664}"/>
    <cellStyle name="_Data_Giu 04" xfId="51548" xr:uid="{746CF35D-ABB4-44C8-8C10-5E3B67AA9215}"/>
    <cellStyle name="_Data_MANCANTI" xfId="51549" xr:uid="{B7230C52-EFA8-47D5-BD87-EABEB9A683BC}"/>
    <cellStyle name="_Data_Sheet1" xfId="51550" xr:uid="{929B533A-1BDD-480D-BF56-3BF9DF9B28A0}"/>
    <cellStyle name="_Data_SINTESI_FORTI_PRE_EXECUTIVE" xfId="51551" xr:uid="{1EF6C572-7FA3-420B-94B8-0981CC0E2476}"/>
    <cellStyle name="_Data_trimestralizzazione" xfId="51552" xr:uid="{A5A3548C-C7FE-48D2-B025-A32C35A326E2}"/>
    <cellStyle name="_DBO &amp; DPO" xfId="51553" xr:uid="{0050FD45-D85C-4E95-8B86-2D15DCF8B78F}"/>
    <cellStyle name="_DBO DPO" xfId="51554" xr:uid="{F9B1186C-810B-4E77-B137-FFF5FAE65B5B}"/>
    <cellStyle name="_DPO &amp; DBO Retrieve File 8-5-08" xfId="51555" xr:uid="{BD742AE7-7B40-46C2-A8A1-87ED29FAC240}"/>
    <cellStyle name="_Euro" xfId="51556" xr:uid="{DB4DEC38-F4DF-42F3-959B-655EA3BAA688}"/>
    <cellStyle name="_Euro_Louis Strategic Plan - CEE_FINAL formula" xfId="51557" xr:uid="{2F836AC2-7E67-4445-AA5D-781E3CC68713}"/>
    <cellStyle name="_Euro_Louis Strategic Plan - China (HiTech FMCG)_FINAL formula" xfId="51558" xr:uid="{0C6BA901-E39D-4D92-89B4-0C3306B70140}"/>
    <cellStyle name="_Fintech Kenya Limited(CWM)" xfId="51559" xr:uid="{B8AC055F-1EAA-4933-BBFF-CB72DD9B8F94}"/>
    <cellStyle name="_Header" xfId="51560" xr:uid="{84C84315-C73B-4046-89CA-129F34FEBC95}"/>
    <cellStyle name="_Heading" xfId="51561" xr:uid="{9111820A-7A51-426E-9F1B-DFC3E9623F11}"/>
    <cellStyle name="_Heading_Louis Strategic Plan - CEE_FINAL formula" xfId="51562" xr:uid="{AF5B1547-12E4-478A-8F3D-DCCFA827A69B}"/>
    <cellStyle name="_Heading_Louis Strategic Plan - China (HiTech FMCG)_FINAL formula" xfId="51563" xr:uid="{39C5A348-53FC-467E-9167-2118841B4EF4}"/>
    <cellStyle name="_Highlight" xfId="51564" xr:uid="{3B9023CB-AA7B-460A-8F8D-F678E64DBC36}"/>
    <cellStyle name="_Income Statement 2008 Plan Kuwait Submission (11-12-07)" xfId="51565" xr:uid="{F72DEE2C-6487-42C5-83A0-17EC7090748C}"/>
    <cellStyle name="_International school of Kenya 30 June 2008" xfId="51566" xr:uid="{4DA7F2A5-987C-42E8-BE11-ED766039DEAC}"/>
    <cellStyle name="_Microsoft License Allocation Summary" xfId="51567" xr:uid="{1CCB189E-5F85-4641-ABC5-29A6D54B27EE}"/>
    <cellStyle name="_MJV Electric Limited 2008" xfId="51568" xr:uid="{BD56256F-828A-4664-83F9-C20A2549F44F}"/>
    <cellStyle name="_Model - Actuals ROIC 7-31-08" xfId="51569" xr:uid="{17BFA41E-E170-4CDE-B940-980BF805B477}"/>
    <cellStyle name="_Multiple" xfId="51570" xr:uid="{55E3642E-E7A9-4BD5-8B48-7BFC8DC14832}"/>
    <cellStyle name="_MultipleSpace" xfId="51571" xr:uid="{F4EFF990-D892-409E-BA16-385A27A8A2E2}"/>
    <cellStyle name="_Payables Schedules 2010" xfId="51572" xr:uid="{22494C84-0260-472B-B48D-B6EB8D08257D}"/>
    <cellStyle name="_PPE" xfId="51573" xr:uid="{63261E00-8361-4F2E-9F8D-90FB720192BE}"/>
    <cellStyle name="_PPE &amp; working papers Load Runners ltd 2008" xfId="51574" xr:uid="{1C52078A-644E-4FCA-943C-3F85A9679D7F}"/>
    <cellStyle name="_PPE lead sheet with other working papers" xfId="51575" xr:uid="{D206B3B1-09EB-42C3-B0F4-BC11B4AFBBEE}"/>
    <cellStyle name="_PRICE_SPM4A2_06_R_0001_Government Copy2" xfId="51576" xr:uid="{BD139E3C-4FE9-4412-9ED0-13509FDB4550}"/>
    <cellStyle name="_Razco Limited 2008" xfId="51577" xr:uid="{BCB36104-B589-4A37-937A-677A1F69BDD2}"/>
    <cellStyle name="_Row1" xfId="51578" xr:uid="{1B1C754B-A825-4F0D-8F76-3131F948DCFB}"/>
    <cellStyle name="_Row1_trimestralizzazione" xfId="51579" xr:uid="{C125DCB9-0879-48FB-B5B1-DC3A069A7831}"/>
    <cellStyle name="_Row2" xfId="51580" xr:uid="{B057B930-4154-4B26-9CF7-ECD72FE1C5FA}"/>
    <cellStyle name="_Row2_trimestralizzazione" xfId="51581" xr:uid="{83E48EC7-A5FC-4BEB-ABB0-BDA02091C7AC}"/>
    <cellStyle name="_Row3" xfId="51582" xr:uid="{3929A384-77E9-4332-B620-9FF01DCA9616}"/>
    <cellStyle name="_Row4" xfId="51583" xr:uid="{E39261C3-ACA1-4D55-A708-CED558B1FA5B}"/>
    <cellStyle name="_Row5" xfId="51584" xr:uid="{03D7743C-86AF-46BF-A0A7-7E00655FD31A}"/>
    <cellStyle name="_Row6" xfId="51585" xr:uid="{E4AF99BA-18DF-413E-8C1F-1F34FF7C9D2A}"/>
    <cellStyle name="_Row7" xfId="51586" xr:uid="{4114DB15-3540-4AC7-BB97-AE2796A4DBB0}"/>
    <cellStyle name="_salaries nursery" xfId="51587" xr:uid="{0B90C49A-08FB-4A76-820A-BEB427C357D8}"/>
    <cellStyle name="_SubHeading" xfId="51588" xr:uid="{947876FF-BE2D-4A6E-B88F-16FE8562F967}"/>
    <cellStyle name="_SubHeading_Louis Strategic Plan - CEE_FINAL formula" xfId="51589" xr:uid="{8CD43164-A109-4109-A84C-FC3E758AAFBB}"/>
    <cellStyle name="_SubHeading_Louis Strategic Plan - China (HiTech FMCG)_FINAL formula" xfId="51590" xr:uid="{FD16480B-1D24-45DB-8AE9-AA2ADABD4B0F}"/>
    <cellStyle name="_Sunrose Nurseries 2008" xfId="51591" xr:uid="{E0DE5EB4-D1FB-4D8F-BA27-2BB55D899109}"/>
    <cellStyle name="_Table" xfId="51592" xr:uid="{0460F892-6022-41B4-A216-2F4429B977DD}"/>
    <cellStyle name="_Table_Louis Strategic Plan - CEE_FINAL formula" xfId="51593" xr:uid="{DCEBB909-0CF7-452D-8B6A-AE3DD72D4B81}"/>
    <cellStyle name="_Table_Louis Strategic Plan - China (HiTech FMCG)_FINAL formula" xfId="51594" xr:uid="{6D9ADCFA-EC83-4332-A11C-FCA184AE8888}"/>
    <cellStyle name="_TableHead" xfId="51595" xr:uid="{AB8B21D0-06A7-4ABD-982D-7D0FA4045508}"/>
    <cellStyle name="_TableHead_Louis Strategic Plan - CEE_FINAL formula" xfId="51596" xr:uid="{857A4C6D-F273-4276-AB64-78B2AEF3F26A}"/>
    <cellStyle name="_TableHead_Louis Strategic Plan - China (HiTech FMCG)_FINAL formula" xfId="51597" xr:uid="{21236C47-3D4F-4129-A1E9-96B9548DCBD4}"/>
    <cellStyle name="_TableRowHead" xfId="51598" xr:uid="{4D1E4E31-AB64-4E68-9ED9-F0175AABB861}"/>
    <cellStyle name="_TableRowHead_Louis Strategic Plan - CEE_FINAL formula" xfId="51599" xr:uid="{D5F33984-0D0D-4BD9-89F0-56923CF2E072}"/>
    <cellStyle name="_TableRowHead_Louis Strategic Plan - China (HiTech FMCG)_FINAL formula" xfId="51600" xr:uid="{3AB453BF-F1A8-4004-ADEA-27675A32E9C3}"/>
    <cellStyle name="_TableSuperHead" xfId="51601" xr:uid="{52FA047F-D9D4-4CCA-8ED2-0C13D868515D}"/>
    <cellStyle name="_TableSuperHead_Louis Strategic Plan - CEE_FINAL formula" xfId="51602" xr:uid="{B5ABC8B4-5E32-4F5F-8E9E-F6DD3EFB2844}"/>
    <cellStyle name="_TableSuperHead_Louis Strategic Plan - China (HiTech FMCG)_FINAL formula" xfId="51603" xr:uid="{D5FC8764-7BB3-498A-9884-C42E6EFC4180}"/>
    <cellStyle name="=C:\WINNT\SYSTEM32\COMMAND.COM" xfId="140" xr:uid="{0D0A4F78-7FFA-4B37-949D-3FDFAC0C613A}"/>
    <cellStyle name="0%" xfId="51604" xr:uid="{13BD29F1-35B3-444D-A76F-5F390F833BD2}"/>
    <cellStyle name="0.0%" xfId="51605" xr:uid="{BB7C1D39-2F82-4A31-A1CE-31862590C8F1}"/>
    <cellStyle name="0.00%" xfId="51606" xr:uid="{7EF8A76E-DD2D-4FE3-9241-076264A7B526}"/>
    <cellStyle name="1_Calculation in model" xfId="51607" xr:uid="{61D9998C-2D2F-4491-B2BC-51CB73CEA038}"/>
    <cellStyle name="1_Calculation in model_Matrix CM 12.05.04" xfId="51608" xr:uid="{54E3DCC2-F30C-4941-9A8A-432E98F1F53A}"/>
    <cellStyle name="10Q" xfId="51609" xr:uid="{358F9947-2693-4761-B0D9-21D9B1592491}"/>
    <cellStyle name="2_BUSINESS DRIVERS AND/OR FINANCIAL STATEMENT" xfId="51610" xr:uid="{C38E252A-8DBD-4CEA-9D1F-C47682C9B71A}"/>
    <cellStyle name="2_BUSINESS DRIVERS AND/OR FINANCIAL STATEMENT_Matrix CM 12.05.04" xfId="51611" xr:uid="{D282887F-C002-4E2F-A0F3-3FA65FD28806}"/>
    <cellStyle name="20% - Accent1" xfId="42" builtinId="30" customBuiltin="1"/>
    <cellStyle name="20% - Accent1 10" xfId="50418" xr:uid="{EAE9838A-B6A8-42C5-89A4-992245FF7AD2}"/>
    <cellStyle name="20% - Accent1 10 2" xfId="51612" xr:uid="{885E5C04-0686-487F-9DBD-7009311A72FF}"/>
    <cellStyle name="20% - Accent1 11" xfId="50419" xr:uid="{B5426F09-2B92-483D-A790-6148C7BACDAB}"/>
    <cellStyle name="20% - Accent1 12" xfId="50420" xr:uid="{BF7EC468-9E17-4151-96E5-9F62A854A19A}"/>
    <cellStyle name="20% - Accent1 13" xfId="50421" xr:uid="{607C7551-8C42-40AA-B37D-CB9586150BE8}"/>
    <cellStyle name="20% - Accent1 14" xfId="50422" xr:uid="{7310193D-EBC3-43C3-A620-FA9136BB48A9}"/>
    <cellStyle name="20% - Accent1 15" xfId="50423" xr:uid="{8450DE0E-1209-44CB-AD13-93F1BC0A750C}"/>
    <cellStyle name="20% - Accent1 16" xfId="50424" xr:uid="{00CE049A-05D6-4336-BD71-E2AD4BFB79B0}"/>
    <cellStyle name="20% - Accent1 17" xfId="50425" xr:uid="{82F55AAB-7FB6-454D-9981-E8942EA5CA7B}"/>
    <cellStyle name="20% - Accent1 18" xfId="50426" xr:uid="{6A963ABE-0208-4BA0-A0FC-B91D931FF9A6}"/>
    <cellStyle name="20% - Accent1 19" xfId="50427" xr:uid="{F54A4C40-7741-4F4E-87A0-8607BD15D489}"/>
    <cellStyle name="20% - Accent1 2" xfId="141" xr:uid="{43EFF45C-31B6-474D-8860-7C864E0B6DDC}"/>
    <cellStyle name="20% - Accent1 2 10" xfId="51613" xr:uid="{D6D9B365-1488-4576-89B9-5196E3765FA3}"/>
    <cellStyle name="20% - Accent1 2 10 2" xfId="51614" xr:uid="{87A2331B-8FFF-4AC1-9258-D7A33F5EF2E6}"/>
    <cellStyle name="20% - Accent1 2 10 2 2" xfId="51615" xr:uid="{90A58A67-1443-4815-AAC5-D88033967388}"/>
    <cellStyle name="20% - Accent1 2 10 3" xfId="51616" xr:uid="{C4A1D333-EB09-4ACA-A93F-9E7F811DFBF5}"/>
    <cellStyle name="20% - Accent1 2 10 3 2" xfId="51617" xr:uid="{100EBD6B-6DA4-4DD6-A87F-AAAB47C92EDC}"/>
    <cellStyle name="20% - Accent1 2 10 4" xfId="51618" xr:uid="{77BD7F8A-62DA-4663-B6D4-7FC4926ED809}"/>
    <cellStyle name="20% - Accent1 2 10 5" xfId="51619" xr:uid="{0CE86F66-AC3B-4FA1-90CC-D3462E37A6CA}"/>
    <cellStyle name="20% - Accent1 2 11" xfId="51620" xr:uid="{D67821F6-6E3E-4590-9227-70810ABB3DD6}"/>
    <cellStyle name="20% - Accent1 2 11 2" xfId="51621" xr:uid="{81D38F4D-802E-40F7-A9B8-F8FEFE32207D}"/>
    <cellStyle name="20% - Accent1 2 11 2 2" xfId="51622" xr:uid="{D37019A5-025B-4AE0-8E0A-2BDABAD04D3F}"/>
    <cellStyle name="20% - Accent1 2 11 3" xfId="51623" xr:uid="{7D6CD240-6D35-485E-A364-63D5B34B18F0}"/>
    <cellStyle name="20% - Accent1 2 11 3 2" xfId="51624" xr:uid="{307FCB8C-FBD3-4A8A-975D-33389BB3E837}"/>
    <cellStyle name="20% - Accent1 2 11 4" xfId="51625" xr:uid="{F53E77DF-F868-4D2F-A9E3-6921D783FD10}"/>
    <cellStyle name="20% - Accent1 2 11 5" xfId="51626" xr:uid="{87CE2279-0C18-4FFF-8320-5022B123D42F}"/>
    <cellStyle name="20% - Accent1 2 12" xfId="51627" xr:uid="{CE6D886B-0A1F-467E-A4A2-3FA6D8F07D71}"/>
    <cellStyle name="20% - Accent1 2 12 2" xfId="51628" xr:uid="{D28A6656-9DFA-494B-9101-CF196689F492}"/>
    <cellStyle name="20% - Accent1 2 12 2 2" xfId="51629" xr:uid="{BDAAB4A0-8F86-43F1-A69D-8D5186FFFD1D}"/>
    <cellStyle name="20% - Accent1 2 12 3" xfId="51630" xr:uid="{931D1537-6D69-4D06-85DB-E7C1E3FDBBFA}"/>
    <cellStyle name="20% - Accent1 2 12 3 2" xfId="51631" xr:uid="{050E2482-AE58-4588-A748-DBDAE09490DB}"/>
    <cellStyle name="20% - Accent1 2 12 4" xfId="51632" xr:uid="{88BC6EA8-09FB-48CE-826D-F95BA19648BF}"/>
    <cellStyle name="20% - Accent1 2 12 5" xfId="51633" xr:uid="{EACB2701-8EF4-48F4-8A77-D882E0A7B5B0}"/>
    <cellStyle name="20% - Accent1 2 13" xfId="51634" xr:uid="{FF7C4742-B2AD-4701-823E-692B68C0030A}"/>
    <cellStyle name="20% - Accent1 2 13 2" xfId="51635" xr:uid="{469F816C-24DA-4CF4-80CF-69F85EF2B8F6}"/>
    <cellStyle name="20% - Accent1 2 13 2 2" xfId="51636" xr:uid="{74B3AC70-16B0-4D66-B02A-5A87175952A3}"/>
    <cellStyle name="20% - Accent1 2 13 3" xfId="51637" xr:uid="{CE4D0999-DF77-477C-975B-F3531BFD3772}"/>
    <cellStyle name="20% - Accent1 2 13 3 2" xfId="51638" xr:uid="{626F23E8-393B-44B9-A944-6F3EFE400CE2}"/>
    <cellStyle name="20% - Accent1 2 13 4" xfId="51639" xr:uid="{1FA2EBB0-E224-4303-8D42-9CC0FF464EB2}"/>
    <cellStyle name="20% - Accent1 2 13 5" xfId="51640" xr:uid="{55813994-6649-4FBD-97AC-DEEE915CAE10}"/>
    <cellStyle name="20% - Accent1 2 14" xfId="51641" xr:uid="{A0F92FF7-A905-487F-8A9A-B053A05A3952}"/>
    <cellStyle name="20% - Accent1 2 14 2" xfId="51642" xr:uid="{1AF85841-5C86-4747-8AE3-31903239622B}"/>
    <cellStyle name="20% - Accent1 2 14 2 2" xfId="51643" xr:uid="{91BD7ED7-B96E-4141-82EC-2EA753694BAD}"/>
    <cellStyle name="20% - Accent1 2 14 3" xfId="51644" xr:uid="{664DD6F7-5F1B-4DEE-A376-F96F378FA1AF}"/>
    <cellStyle name="20% - Accent1 2 14 3 2" xfId="51645" xr:uid="{D557161C-DC34-40E7-B33E-74BE6DB71F4A}"/>
    <cellStyle name="20% - Accent1 2 14 4" xfId="51646" xr:uid="{795FEE46-C3F9-4183-AC43-F805047DF58C}"/>
    <cellStyle name="20% - Accent1 2 14 5" xfId="51647" xr:uid="{F9D5A40C-9497-4064-B2A0-22548D09668E}"/>
    <cellStyle name="20% - Accent1 2 15" xfId="51648" xr:uid="{43AA9B16-F4FA-4C2D-8EC8-89B4B42F2611}"/>
    <cellStyle name="20% - Accent1 2 15 2" xfId="51649" xr:uid="{81796C04-4279-49BF-AC1C-ECA3B5AC412D}"/>
    <cellStyle name="20% - Accent1 2 15 2 2" xfId="51650" xr:uid="{D4AC0093-4417-4339-A8ED-A48571A35DF0}"/>
    <cellStyle name="20% - Accent1 2 15 3" xfId="51651" xr:uid="{B9756ED9-B435-42F5-A2DB-02A0811765D4}"/>
    <cellStyle name="20% - Accent1 2 15 3 2" xfId="51652" xr:uid="{2F1A100D-3BF7-4592-A80B-CF11A8C85CFB}"/>
    <cellStyle name="20% - Accent1 2 15 4" xfId="51653" xr:uid="{8ACB2F23-8B82-4F39-9CEC-DF47C58AF214}"/>
    <cellStyle name="20% - Accent1 2 15 5" xfId="51654" xr:uid="{91124645-8603-43CF-82FC-CE9F0CBC794F}"/>
    <cellStyle name="20% - Accent1 2 16" xfId="51655" xr:uid="{EEE1A5F0-E224-4FC6-8499-722770FBFCAA}"/>
    <cellStyle name="20% - Accent1 2 16 2" xfId="51656" xr:uid="{56B79FFC-1FED-45A3-A579-4AF001767CC8}"/>
    <cellStyle name="20% - Accent1 2 16 2 2" xfId="51657" xr:uid="{EADEB595-9068-48FF-AB8A-FA1B1B43ADD4}"/>
    <cellStyle name="20% - Accent1 2 16 3" xfId="51658" xr:uid="{BBD39C28-8FA3-440A-831B-E55F23D8835F}"/>
    <cellStyle name="20% - Accent1 2 16 3 2" xfId="51659" xr:uid="{7AF583A9-DCDF-4F7A-81B9-2FFF0557EF35}"/>
    <cellStyle name="20% - Accent1 2 16 4" xfId="51660" xr:uid="{B19ED498-4EFB-4677-8003-C63EE71C1B37}"/>
    <cellStyle name="20% - Accent1 2 16 5" xfId="51661" xr:uid="{30C207D5-E412-49D6-B544-5B7C302EE022}"/>
    <cellStyle name="20% - Accent1 2 17" xfId="51662" xr:uid="{8F73856E-DE3B-4A2C-8BD4-7BD6A3329863}"/>
    <cellStyle name="20% - Accent1 2 17 2" xfId="51663" xr:uid="{2130DDD6-66F8-46C1-A887-649C3674B391}"/>
    <cellStyle name="20% - Accent1 2 17 2 2" xfId="51664" xr:uid="{41EC7299-FF28-40FE-83B0-9C48CB1F80E6}"/>
    <cellStyle name="20% - Accent1 2 17 3" xfId="51665" xr:uid="{E7A3471C-7AE0-46B8-B809-0F4EFD0055A2}"/>
    <cellStyle name="20% - Accent1 2 17 3 2" xfId="51666" xr:uid="{F797AA0C-ABB4-439B-9A2D-2322D0BE5A62}"/>
    <cellStyle name="20% - Accent1 2 17 4" xfId="51667" xr:uid="{6A9D3497-06EC-406E-9CBB-A3A006D5CFC5}"/>
    <cellStyle name="20% - Accent1 2 17 5" xfId="51668" xr:uid="{6ACA2577-0761-4A18-AE60-9ABCE272C63F}"/>
    <cellStyle name="20% - Accent1 2 18" xfId="51669" xr:uid="{3F70E9CA-5F2A-40BA-8AAA-F9EFAD02CFCC}"/>
    <cellStyle name="20% - Accent1 2 18 2" xfId="51670" xr:uid="{44D9439D-B893-4316-822B-56CBD0193D15}"/>
    <cellStyle name="20% - Accent1 2 18 2 2" xfId="51671" xr:uid="{C825BF19-E39C-4988-8312-417733478693}"/>
    <cellStyle name="20% - Accent1 2 18 3" xfId="51672" xr:uid="{19F9CF87-CCB7-4782-9A00-8E5AA7AEB8FB}"/>
    <cellStyle name="20% - Accent1 2 18 3 2" xfId="51673" xr:uid="{0A0515D8-F2BC-4C18-BF29-91239B2E66DC}"/>
    <cellStyle name="20% - Accent1 2 18 4" xfId="51674" xr:uid="{8B388961-782F-4D2F-BF96-2674A96F8A6A}"/>
    <cellStyle name="20% - Accent1 2 18 5" xfId="51675" xr:uid="{8361867C-2108-4C05-9692-4312BFAFF64B}"/>
    <cellStyle name="20% - Accent1 2 19" xfId="51676" xr:uid="{72729089-723A-4362-B270-F821F2D5082A}"/>
    <cellStyle name="20% - Accent1 2 19 2" xfId="51677" xr:uid="{5EB07A96-4224-4127-B3EA-708EEF2C4C5F}"/>
    <cellStyle name="20% - Accent1 2 19 2 2" xfId="51678" xr:uid="{90E6D73D-9E3B-47D8-BF18-CDA1F927156C}"/>
    <cellStyle name="20% - Accent1 2 19 3" xfId="51679" xr:uid="{97499B44-6A49-48B6-8B9A-9A214CCE421C}"/>
    <cellStyle name="20% - Accent1 2 19 3 2" xfId="51680" xr:uid="{FB81DD1E-D789-47D4-B700-47ECB260CB4B}"/>
    <cellStyle name="20% - Accent1 2 19 4" xfId="51681" xr:uid="{EF245330-80D8-4575-B8FD-BA6CDCBC1A6E}"/>
    <cellStyle name="20% - Accent1 2 19 5" xfId="51682" xr:uid="{EA4CB135-E7DC-4182-A664-F4EB5EFDD73E}"/>
    <cellStyle name="20% - Accent1 2 2" xfId="142" xr:uid="{79AFF0E7-AD6D-4A17-B79B-CF89A98B5DB3}"/>
    <cellStyle name="20% - Accent1 2 2 10" xfId="51683" xr:uid="{B6445162-6FB3-40DB-985B-0B3A4FC9CD00}"/>
    <cellStyle name="20% - Accent1 2 2 10 2" xfId="51684" xr:uid="{AE5A29CE-C109-4AEE-B0BD-A172CC6D2EA6}"/>
    <cellStyle name="20% - Accent1 2 2 10 2 2" xfId="51685" xr:uid="{D26AF2C5-B19B-41E5-9448-F0AE20C60621}"/>
    <cellStyle name="20% - Accent1 2 2 11" xfId="51686" xr:uid="{6D8F5785-27D4-44E6-BBAC-322B0D64BF54}"/>
    <cellStyle name="20% - Accent1 2 2 11 2" xfId="51687" xr:uid="{6CEEEC8B-1F8C-4B2A-BDCA-573DC963FFF4}"/>
    <cellStyle name="20% - Accent1 2 2 11 3" xfId="51688" xr:uid="{532FB6CD-75AD-4321-B71D-32E063BDB41F}"/>
    <cellStyle name="20% - Accent1 2 2 12" xfId="51689" xr:uid="{DFA93CEC-3817-474F-A37A-9728B8D15CDF}"/>
    <cellStyle name="20% - Accent1 2 2 12 2" xfId="51690" xr:uid="{4DF4A7E6-1B0E-434B-A6B9-286689251D89}"/>
    <cellStyle name="20% - Accent1 2 2 13" xfId="51691" xr:uid="{18816FB0-B081-4090-BAF0-D0F65728EE62}"/>
    <cellStyle name="20% - Accent1 2 2 13 2" xfId="51692" xr:uid="{84FC319C-C1DA-4312-B277-A613EF2E8252}"/>
    <cellStyle name="20% - Accent1 2 2 14" xfId="51693" xr:uid="{3A0573F6-7724-4919-9C96-77CD9617FB0A}"/>
    <cellStyle name="20% - Accent1 2 2 14 2" xfId="51694" xr:uid="{A3599560-399C-49B4-BAB1-F9A36696DA4E}"/>
    <cellStyle name="20% - Accent1 2 2 15" xfId="51695" xr:uid="{B7B62B99-8697-447B-B8E8-47162EF72D3E}"/>
    <cellStyle name="20% - Accent1 2 2 15 2" xfId="51696" xr:uid="{EFD2815B-F727-4E26-BDAA-48EF29C0556F}"/>
    <cellStyle name="20% - Accent1 2 2 16" xfId="51697" xr:uid="{338A631F-949E-4364-BA61-1BF987ABB152}"/>
    <cellStyle name="20% - Accent1 2 2 16 2" xfId="51698" xr:uid="{38E017B6-4507-4657-8B09-DD4DECF7CD3E}"/>
    <cellStyle name="20% - Accent1 2 2 17" xfId="51699" xr:uid="{C023A3A6-EE61-4DAE-98A6-F817D9CEFCE4}"/>
    <cellStyle name="20% - Accent1 2 2 17 2" xfId="51700" xr:uid="{0C07B792-C998-497D-8805-4131773B5547}"/>
    <cellStyle name="20% - Accent1 2 2 18" xfId="51701" xr:uid="{D1EF38DF-6106-4BCE-913B-DC23024F9BD5}"/>
    <cellStyle name="20% - Accent1 2 2 18 2" xfId="51702" xr:uid="{054C94D2-4395-4294-A7C5-E88427143500}"/>
    <cellStyle name="20% - Accent1 2 2 19" xfId="51703" xr:uid="{55E4F926-45BF-4B2C-B8A3-F10889B494CB}"/>
    <cellStyle name="20% - Accent1 2 2 19 2" xfId="51704" xr:uid="{12A18297-5BC5-40D1-8AAD-2D391769AA0B}"/>
    <cellStyle name="20% - Accent1 2 2 2" xfId="50428" xr:uid="{ADBE8C04-E326-47E9-AF29-0099BB2A7944}"/>
    <cellStyle name="20% - Accent1 2 2 2 10" xfId="51705" xr:uid="{82E10B9A-4326-463B-9843-12C3D1B1C8BC}"/>
    <cellStyle name="20% - Accent1 2 2 2 10 2" xfId="51706" xr:uid="{9A642533-EAD6-4448-8909-D38CB05038C6}"/>
    <cellStyle name="20% - Accent1 2 2 2 10 3" xfId="51707" xr:uid="{C254DC8C-88D5-4B33-BC61-3E0462275324}"/>
    <cellStyle name="20% - Accent1 2 2 2 11" xfId="51708" xr:uid="{69438FB5-F883-4AE5-A814-D92AD2EA07F6}"/>
    <cellStyle name="20% - Accent1 2 2 2 11 2" xfId="51709" xr:uid="{F100199A-7ECC-4CD3-B39E-0A0018901B89}"/>
    <cellStyle name="20% - Accent1 2 2 2 12" xfId="51710" xr:uid="{4FD93390-9AA1-437F-BADF-A288B17C8EA3}"/>
    <cellStyle name="20% - Accent1 2 2 2 2" xfId="50429" xr:uid="{90C4DDEF-AE95-48D9-9708-16CEBE944B9B}"/>
    <cellStyle name="20% - Accent1 2 2 2 2 2" xfId="50430" xr:uid="{D8E65BC7-A8D7-4127-8898-97799830B12C}"/>
    <cellStyle name="20% - Accent1 2 2 2 2 2 2" xfId="50431" xr:uid="{E4E4882B-DAE8-418C-BC4B-7F31AFF3084E}"/>
    <cellStyle name="20% - Accent1 2 2 2 2 2 2 2" xfId="51711" xr:uid="{66A27078-1F2D-466B-9CA9-0944F79FA578}"/>
    <cellStyle name="20% - Accent1 2 2 2 2 2 2 2 2" xfId="51712" xr:uid="{9EE1F6DC-7E18-4285-B95D-489A28699B36}"/>
    <cellStyle name="20% - Accent1 2 2 2 2 2 2 3" xfId="51713" xr:uid="{66E0426C-8BEE-403C-80ED-A53E58F1084C}"/>
    <cellStyle name="20% - Accent1 2 2 2 2 2 2 3 2" xfId="51714" xr:uid="{11A2626A-97C3-4094-A07F-93C39FA0DED9}"/>
    <cellStyle name="20% - Accent1 2 2 2 2 2 2 4" xfId="51715" xr:uid="{CF730D2C-898E-45AA-A02A-B7A56C364E40}"/>
    <cellStyle name="20% - Accent1 2 2 2 2 2 2 5" xfId="51716" xr:uid="{8F8F4B18-A76E-43DD-8B06-A9DC352CBB73}"/>
    <cellStyle name="20% - Accent1 2 2 2 2 2 3" xfId="51717" xr:uid="{DF77055C-D234-4298-9B0B-65BF27A39F8D}"/>
    <cellStyle name="20% - Accent1 2 2 2 2 2 3 2" xfId="51718" xr:uid="{BB828996-818B-4F54-9985-750A46005481}"/>
    <cellStyle name="20% - Accent1 2 2 2 2 2 3 2 2" xfId="51719" xr:uid="{044A6FFF-213C-4E57-AB28-FE3A6108E249}"/>
    <cellStyle name="20% - Accent1 2 2 2 2 2 3 3" xfId="51720" xr:uid="{D1045109-D75C-497C-8D93-FF6749D22A1E}"/>
    <cellStyle name="20% - Accent1 2 2 2 2 2 3 3 2" xfId="51721" xr:uid="{BEE46A29-8780-4AF9-8C23-FAA73F504E84}"/>
    <cellStyle name="20% - Accent1 2 2 2 2 2 3 4" xfId="51722" xr:uid="{6280F164-04BB-4F24-A9C7-F66C0CB54EA1}"/>
    <cellStyle name="20% - Accent1 2 2 2 2 2 3 5" xfId="51723" xr:uid="{658B4766-0778-4DA7-9333-14FEED4AF2D8}"/>
    <cellStyle name="20% - Accent1 2 2 2 2 2 4" xfId="51724" xr:uid="{6F29E849-E073-4BE2-A8FE-0AF2FB3E2B8F}"/>
    <cellStyle name="20% - Accent1 2 2 2 2 2 4 2" xfId="51725" xr:uid="{3419FDB9-8FB2-4369-B2AA-6C3F8E0B1005}"/>
    <cellStyle name="20% - Accent1 2 2 2 2 2 5" xfId="51726" xr:uid="{4DEC5706-C9E6-4020-AE39-E33F3054C1E3}"/>
    <cellStyle name="20% - Accent1 2 2 2 2 2 5 2" xfId="51727" xr:uid="{8B948EB7-FBC8-4013-A859-E1B7262D1B4F}"/>
    <cellStyle name="20% - Accent1 2 2 2 2 2 6" xfId="51728" xr:uid="{C869E4B7-BB1A-4EC8-8EDB-F19EEB4516CA}"/>
    <cellStyle name="20% - Accent1 2 2 2 2 2 7" xfId="51729" xr:uid="{F0F3EDD2-C606-4D4B-833C-C7C9062949AF}"/>
    <cellStyle name="20% - Accent1 2 2 2 2 3" xfId="51730" xr:uid="{130D2CEA-9AEA-478C-9FF6-D1A77585D615}"/>
    <cellStyle name="20% - Accent1 2 2 2 2 3 2" xfId="51731" xr:uid="{47917627-8148-4049-BA2A-04EED7936F9E}"/>
    <cellStyle name="20% - Accent1 2 2 2 2 4" xfId="51732" xr:uid="{5AAAFA16-D244-4746-B6B0-39CED059F778}"/>
    <cellStyle name="20% - Accent1 2 2 2 3" xfId="50432" xr:uid="{017CAB66-5A6C-413F-AD9E-5914ABE4FCC7}"/>
    <cellStyle name="20% - Accent1 2 2 2 3 2" xfId="51733" xr:uid="{9D017B97-9E28-4186-8524-C7688DD91F17}"/>
    <cellStyle name="20% - Accent1 2 2 2 3 2 2" xfId="51734" xr:uid="{3F34BAE6-25C7-4AAB-810F-86426124C7B4}"/>
    <cellStyle name="20% - Accent1 2 2 2 3 3" xfId="51735" xr:uid="{21BFCDD9-9F58-4A1E-9C56-95F0FCE416F2}"/>
    <cellStyle name="20% - Accent1 2 2 2 3 3 2" xfId="51736" xr:uid="{8EA4DC79-E418-443F-A201-BF7B153563C2}"/>
    <cellStyle name="20% - Accent1 2 2 2 3 4" xfId="51737" xr:uid="{58B0D9F1-25CB-41EA-B730-E541D96242BB}"/>
    <cellStyle name="20% - Accent1 2 2 2 3 5" xfId="51738" xr:uid="{10D1C2B5-ED15-4208-9EB6-6AADB19BF181}"/>
    <cellStyle name="20% - Accent1 2 2 2 4" xfId="51739" xr:uid="{32AB3F54-6A09-4BA0-A6FD-B7DB99C750D1}"/>
    <cellStyle name="20% - Accent1 2 2 2 4 2" xfId="51740" xr:uid="{001AEC46-22B1-4220-B4AC-F8D1208A3343}"/>
    <cellStyle name="20% - Accent1 2 2 2 4 2 2" xfId="51741" xr:uid="{2CF35253-91D4-4678-A1C5-38D22C963553}"/>
    <cellStyle name="20% - Accent1 2 2 2 4 3" xfId="51742" xr:uid="{E914C55A-21F5-4E9E-A396-426E8A53AE76}"/>
    <cellStyle name="20% - Accent1 2 2 2 4 3 2" xfId="51743" xr:uid="{0D2ECB38-59CB-494B-B34A-CDD402198F43}"/>
    <cellStyle name="20% - Accent1 2 2 2 4 4" xfId="51744" xr:uid="{7B043984-7420-43A5-8F9B-2D6AEDD6C0B3}"/>
    <cellStyle name="20% - Accent1 2 2 2 4 5" xfId="51745" xr:uid="{19546F2F-E18F-450F-82EB-2E53EB9B74FF}"/>
    <cellStyle name="20% - Accent1 2 2 2 5" xfId="51746" xr:uid="{59213B48-69F6-41DC-8F58-5E686830CE29}"/>
    <cellStyle name="20% - Accent1 2 2 2 5 2" xfId="51747" xr:uid="{899FC080-2880-4F0F-8EB9-9ACCE4CFC7A9}"/>
    <cellStyle name="20% - Accent1 2 2 2 5 2 2" xfId="51748" xr:uid="{7BB4D468-4078-4EF9-A92D-F8DC7C565DB0}"/>
    <cellStyle name="20% - Accent1 2 2 2 5 3" xfId="51749" xr:uid="{0B201AB5-8D27-4B2D-806A-94A6024DC80E}"/>
    <cellStyle name="20% - Accent1 2 2 2 5 3 2" xfId="51750" xr:uid="{6CAEC6F3-843E-45E0-96B8-6FB9D9721495}"/>
    <cellStyle name="20% - Accent1 2 2 2 5 4" xfId="51751" xr:uid="{3D079AEC-C021-40B5-8058-9F5BF338360C}"/>
    <cellStyle name="20% - Accent1 2 2 2 5 5" xfId="51752" xr:uid="{7591C3C7-4CF8-4177-AF11-D61A9D5F476E}"/>
    <cellStyle name="20% - Accent1 2 2 2 6" xfId="51753" xr:uid="{446DA5E9-5C4F-4EEE-BD67-0CA0C442E6CE}"/>
    <cellStyle name="20% - Accent1 2 2 2 6 2" xfId="51754" xr:uid="{B0CF4810-BB9C-40D2-8FE6-0E9912EA5F92}"/>
    <cellStyle name="20% - Accent1 2 2 2 6 2 2" xfId="51755" xr:uid="{CC99C853-D39B-43D3-9416-2B2C19F05465}"/>
    <cellStyle name="20% - Accent1 2 2 2 6 3" xfId="51756" xr:uid="{1AEB7D94-31C1-42F0-AB3D-62468BE8FE22}"/>
    <cellStyle name="20% - Accent1 2 2 2 6 3 2" xfId="51757" xr:uid="{541EEA12-2F53-45B9-A82B-5CE25F0CCA28}"/>
    <cellStyle name="20% - Accent1 2 2 2 6 4" xfId="51758" xr:uid="{78915996-61F2-4D8E-9CBE-5BA2E17E0297}"/>
    <cellStyle name="20% - Accent1 2 2 2 6 5" xfId="51759" xr:uid="{64C3BA37-35EE-4C80-ACAF-EB1209F3E28D}"/>
    <cellStyle name="20% - Accent1 2 2 2 7" xfId="51760" xr:uid="{183839DD-E4AA-40C7-A3C2-BE484154B1D9}"/>
    <cellStyle name="20% - Accent1 2 2 2 7 2" xfId="51761" xr:uid="{477FAB4F-8BB4-4AA0-B62D-8C3963227E19}"/>
    <cellStyle name="20% - Accent1 2 2 2 7 2 2" xfId="51762" xr:uid="{8DCC1C0A-C6EB-46A7-8B55-92D002A16CA9}"/>
    <cellStyle name="20% - Accent1 2 2 2 7 3" xfId="51763" xr:uid="{FBB9EF61-3307-41DE-AD2B-0E648525855C}"/>
    <cellStyle name="20% - Accent1 2 2 2 7 3 2" xfId="51764" xr:uid="{C809A3FF-9E3B-473B-BE92-8F70E0031417}"/>
    <cellStyle name="20% - Accent1 2 2 2 7 4" xfId="51765" xr:uid="{6977247E-E816-4085-9EA5-126B14AD4E42}"/>
    <cellStyle name="20% - Accent1 2 2 2 7 5" xfId="51766" xr:uid="{7B8ABC73-87AD-4EA6-A3F8-98C5FDEA1E04}"/>
    <cellStyle name="20% - Accent1 2 2 2 8" xfId="51767" xr:uid="{8F8F996B-589A-41A3-8A52-A4CAA49BCCA4}"/>
    <cellStyle name="20% - Accent1 2 2 2 8 2" xfId="51768" xr:uid="{E4F2604C-4741-4394-82AA-4B8E511272F0}"/>
    <cellStyle name="20% - Accent1 2 2 2 8 2 2" xfId="51769" xr:uid="{9E2E4C2C-B14D-4124-B2D5-7B9A480BD320}"/>
    <cellStyle name="20% - Accent1 2 2 2 8 3" xfId="51770" xr:uid="{AD1F5C2F-199A-4A2E-A58F-8C590F6EE247}"/>
    <cellStyle name="20% - Accent1 2 2 2 8 3 2" xfId="51771" xr:uid="{8BD734D6-C255-42F7-869E-3772C66BDE3B}"/>
    <cellStyle name="20% - Accent1 2 2 2 8 4" xfId="51772" xr:uid="{C9FED931-1E5B-4252-86C6-D363E1D1A2E2}"/>
    <cellStyle name="20% - Accent1 2 2 2 8 5" xfId="51773" xr:uid="{296B989D-F492-4BC6-A1A7-C942BFB40564}"/>
    <cellStyle name="20% - Accent1 2 2 2 9" xfId="51774" xr:uid="{3ED06213-140A-4491-8EEC-ABFAB7C81C2E}"/>
    <cellStyle name="20% - Accent1 2 2 2 9 2" xfId="51775" xr:uid="{24B769AE-138C-428C-96F9-528D3D49787F}"/>
    <cellStyle name="20% - Accent1 2 2 2 9 2 2" xfId="51776" xr:uid="{8241329E-79DC-4BA8-A4A2-F301765427D5}"/>
    <cellStyle name="20% - Accent1 2 2 2 9 3" xfId="51777" xr:uid="{63AFEAB7-D384-48B8-A3FF-B01F2220F5BD}"/>
    <cellStyle name="20% - Accent1 2 2 2 9 3 2" xfId="51778" xr:uid="{E5BF58C4-B4B7-497F-A127-243ADEC07298}"/>
    <cellStyle name="20% - Accent1 2 2 2 9 4" xfId="51779" xr:uid="{9B2249C6-5CE3-4A41-8A0A-392205FCE65F}"/>
    <cellStyle name="20% - Accent1 2 2 2 9 5" xfId="51780" xr:uid="{22FA1A36-85FB-4D3D-8AF0-6997F8444A78}"/>
    <cellStyle name="20% - Accent1 2 2 20" xfId="51781" xr:uid="{3DC8071C-E85F-4AEE-978C-8E4FCF598934}"/>
    <cellStyle name="20% - Accent1 2 2 20 2" xfId="51782" xr:uid="{B96C724F-624D-45EE-BE43-7B8C859D772A}"/>
    <cellStyle name="20% - Accent1 2 2 21" xfId="51783" xr:uid="{441DBA90-1A99-42FD-9C16-6CCB717F8D2D}"/>
    <cellStyle name="20% - Accent1 2 2 21 2" xfId="51784" xr:uid="{FD3FD4CF-0FE3-44FD-9495-C0C5D5BBB061}"/>
    <cellStyle name="20% - Accent1 2 2 22" xfId="51785" xr:uid="{0B37C9AA-A7CF-4FDC-A1F0-023BE4E24E09}"/>
    <cellStyle name="20% - Accent1 2 2 22 2" xfId="51786" xr:uid="{3C932332-FB4D-4BE9-871B-B9344A505E74}"/>
    <cellStyle name="20% - Accent1 2 2 3" xfId="50433" xr:uid="{15CD1DED-A366-4093-B5B1-6D1E144A3C7D}"/>
    <cellStyle name="20% - Accent1 2 2 3 2" xfId="50434" xr:uid="{3E0F3A22-0779-473F-BEFE-DA75259BCD97}"/>
    <cellStyle name="20% - Accent1 2 2 3 2 2" xfId="51787" xr:uid="{5D6B01B7-03AE-4860-8717-A6F1476C7F2A}"/>
    <cellStyle name="20% - Accent1 2 2 3 2 2 2" xfId="51788" xr:uid="{76ADCC9A-614D-4BBE-9BF4-3CCEF0C50A89}"/>
    <cellStyle name="20% - Accent1 2 2 3 2 3" xfId="51789" xr:uid="{59B6ED06-F42C-499F-B83D-CD334A1E287B}"/>
    <cellStyle name="20% - Accent1 2 2 3 2 3 2" xfId="51790" xr:uid="{20C1E160-AD0A-458D-9CF3-814CA658DFD5}"/>
    <cellStyle name="20% - Accent1 2 2 3 2 4" xfId="51791" xr:uid="{6F589389-6C36-4592-B84F-0392846BE07C}"/>
    <cellStyle name="20% - Accent1 2 2 3 3" xfId="51792" xr:uid="{04C47EC0-4FEE-41BD-B9C1-E7F52D38351A}"/>
    <cellStyle name="20% - Accent1 2 2 3 3 2" xfId="51793" xr:uid="{08A2D14B-7991-46E5-86A7-086F6EBA9B46}"/>
    <cellStyle name="20% - Accent1 2 2 3 3 2 2" xfId="51794" xr:uid="{33CA9909-F3C8-438B-B4E3-89FBB401ED78}"/>
    <cellStyle name="20% - Accent1 2 2 3 3 3" xfId="51795" xr:uid="{16354178-7BFC-4569-B675-E1F7FD1F13E8}"/>
    <cellStyle name="20% - Accent1 2 2 3 3 3 2" xfId="51796" xr:uid="{1E088839-7512-4B40-8794-62F8FB38607D}"/>
    <cellStyle name="20% - Accent1 2 2 3 3 4" xfId="51797" xr:uid="{212D5BED-A8EA-4A97-A7AD-75FC15960BC6}"/>
    <cellStyle name="20% - Accent1 2 2 3 3 5" xfId="51798" xr:uid="{3C820B7F-C4E6-41CB-9686-11831EB5A7B6}"/>
    <cellStyle name="20% - Accent1 2 2 3 4" xfId="51799" xr:uid="{8AFADD48-656E-432E-B48F-B0339B255A21}"/>
    <cellStyle name="20% - Accent1 2 2 3 4 2" xfId="51800" xr:uid="{44650366-7AE4-4B83-BB4F-0039C42D41ED}"/>
    <cellStyle name="20% - Accent1 2 2 3 4 3" xfId="51801" xr:uid="{E454BCC3-E6FB-4DBE-8C2F-EFA0F99C181E}"/>
    <cellStyle name="20% - Accent1 2 2 3 5" xfId="51802" xr:uid="{98588EFC-471F-4137-9564-7AD383DD5921}"/>
    <cellStyle name="20% - Accent1 2 2 3 5 2" xfId="51803" xr:uid="{9B42CEA7-AB72-4D55-9DAE-1002E43D28BA}"/>
    <cellStyle name="20% - Accent1 2 2 3 6" xfId="51804" xr:uid="{D4A39D4A-4152-4C8D-8ECB-8F7D0D752B6D}"/>
    <cellStyle name="20% - Accent1 2 2 4" xfId="51805" xr:uid="{31326150-5AF7-4BF1-A90A-0A4ECEBF2F5B}"/>
    <cellStyle name="20% - Accent1 2 2 4 2" xfId="51806" xr:uid="{04D10860-2972-4E6E-842D-19FBB34AE4E4}"/>
    <cellStyle name="20% - Accent1 2 2 4 3" xfId="51807" xr:uid="{D7DDC31A-CF58-4233-8D1E-6AFB61B93EE4}"/>
    <cellStyle name="20% - Accent1 2 2 4 3 2" xfId="51808" xr:uid="{81500CF0-A805-4F56-BF1E-480B6CA6485D}"/>
    <cellStyle name="20% - Accent1 2 2 5" xfId="51809" xr:uid="{352F12EF-2267-45DC-98D1-F83709B7DA68}"/>
    <cellStyle name="20% - Accent1 2 2 5 2" xfId="51810" xr:uid="{9C9D91C2-CFD8-4FF5-9FDA-CE69552B77BD}"/>
    <cellStyle name="20% - Accent1 2 2 5 3" xfId="51811" xr:uid="{7B4494DA-F0A4-4A33-B959-7CD581957F0D}"/>
    <cellStyle name="20% - Accent1 2 2 5 3 2" xfId="51812" xr:uid="{47690B37-0573-4FC6-8400-87C663DEAF79}"/>
    <cellStyle name="20% - Accent1 2 2 6" xfId="51813" xr:uid="{F70A5876-4994-40FB-B37B-70D07C4A7D4D}"/>
    <cellStyle name="20% - Accent1 2 2 6 2" xfId="51814" xr:uid="{EA43BB86-2FC8-42FD-BC5D-BFE4F0D38395}"/>
    <cellStyle name="20% - Accent1 2 2 6 3" xfId="51815" xr:uid="{DF1F4C44-7B55-4499-B214-774BA0608622}"/>
    <cellStyle name="20% - Accent1 2 2 6 3 2" xfId="51816" xr:uid="{8C0A6F90-4452-40DE-99E2-CEAA0B199341}"/>
    <cellStyle name="20% - Accent1 2 2 7" xfId="51817" xr:uid="{E1B2806E-C69F-4A3F-9F79-500ECCDD02AC}"/>
    <cellStyle name="20% - Accent1 2 2 7 2" xfId="51818" xr:uid="{F2749354-6FAB-4983-A3BF-2F8E3C9CE2FF}"/>
    <cellStyle name="20% - Accent1 2 2 7 3" xfId="51819" xr:uid="{0A734EDD-6105-40D8-B3B8-4142BE1D1BE5}"/>
    <cellStyle name="20% - Accent1 2 2 7 3 2" xfId="51820" xr:uid="{42DC4C7E-C2BF-4BF0-BF3A-5CF9796C9C62}"/>
    <cellStyle name="20% - Accent1 2 2 8" xfId="51821" xr:uid="{D0304B55-19AE-4C60-B405-BFF45D9C09DB}"/>
    <cellStyle name="20% - Accent1 2 2 8 2" xfId="51822" xr:uid="{369DC2BD-526F-44AE-8CAF-5626853008A0}"/>
    <cellStyle name="20% - Accent1 2 2 8 3" xfId="51823" xr:uid="{81FB2A19-0168-4F62-9B83-90C8E5946E7C}"/>
    <cellStyle name="20% - Accent1 2 2 8 3 2" xfId="51824" xr:uid="{6DBA0992-6AC5-4AA6-A743-63E3B2288EFA}"/>
    <cellStyle name="20% - Accent1 2 2 9" xfId="51825" xr:uid="{30E5419A-E1AE-451A-9B26-DCC7EA0E0268}"/>
    <cellStyle name="20% - Accent1 2 2 9 2" xfId="51826" xr:uid="{74E42724-96FB-4E04-926D-2543669AA732}"/>
    <cellStyle name="20% - Accent1 2 2 9 3" xfId="51827" xr:uid="{7D08F682-0E3F-4067-9C2A-3670DDA590E5}"/>
    <cellStyle name="20% - Accent1 2 2 9 3 2" xfId="51828" xr:uid="{24C0F9BD-8DAD-4BC2-B35C-3C69AE2197C3}"/>
    <cellStyle name="20% - Accent1 2 20" xfId="51829" xr:uid="{928834B9-49A4-4E92-8A27-77F4695D0CB2}"/>
    <cellStyle name="20% - Accent1 2 20 2" xfId="51830" xr:uid="{90866719-D199-4572-A251-58550254CAAB}"/>
    <cellStyle name="20% - Accent1 2 20 2 2" xfId="51831" xr:uid="{D0FED27A-8159-4FCE-B0AB-0F6A5C460821}"/>
    <cellStyle name="20% - Accent1 2 20 3" xfId="51832" xr:uid="{029A90A7-6E65-4CBF-814C-46A227EDD744}"/>
    <cellStyle name="20% - Accent1 2 20 3 2" xfId="51833" xr:uid="{EA5B7647-A16E-4B89-9CEB-EB7BE0A1E221}"/>
    <cellStyle name="20% - Accent1 2 20 4" xfId="51834" xr:uid="{FA0E872B-3BCD-4927-9088-291776AFD462}"/>
    <cellStyle name="20% - Accent1 2 20 5" xfId="51835" xr:uid="{AA032D24-BEAD-4A9B-9B7D-A8E482D577FA}"/>
    <cellStyle name="20% - Accent1 2 21" xfId="51836" xr:uid="{A7C79D21-DA3B-4DFB-A46A-83745D238BF0}"/>
    <cellStyle name="20% - Accent1 2 21 2" xfId="51837" xr:uid="{3F11C3D6-CFD1-454E-BF5F-B5A9A5B39D11}"/>
    <cellStyle name="20% - Accent1 2 21 2 2" xfId="51838" xr:uid="{FD463023-9481-4E17-9EA5-2C02AF44DA28}"/>
    <cellStyle name="20% - Accent1 2 21 3" xfId="51839" xr:uid="{2776DC95-1763-4598-BDAB-9EBC0BDDD4B5}"/>
    <cellStyle name="20% - Accent1 2 21 3 2" xfId="51840" xr:uid="{CEC81EE4-AB10-4D23-AB90-420C55683412}"/>
    <cellStyle name="20% - Accent1 2 21 4" xfId="51841" xr:uid="{D123E43F-6EB5-4C59-8988-DCA722A3E118}"/>
    <cellStyle name="20% - Accent1 2 21 5" xfId="51842" xr:uid="{FD9267D5-0C5D-4169-BBBD-BDBA575B0AA6}"/>
    <cellStyle name="20% - Accent1 2 22" xfId="51843" xr:uid="{B6EB2EB3-20CE-45F9-862A-1CEC09338F44}"/>
    <cellStyle name="20% - Accent1 2 22 2" xfId="51844" xr:uid="{AB22B581-8E6E-4DE9-A3D6-881276C875C4}"/>
    <cellStyle name="20% - Accent1 2 22 2 2" xfId="51845" xr:uid="{89A77942-D7DA-4A6B-9A50-70173B39F59A}"/>
    <cellStyle name="20% - Accent1 2 22 3" xfId="51846" xr:uid="{330098FB-5226-4672-A013-4CFA2406E135}"/>
    <cellStyle name="20% - Accent1 2 22 3 2" xfId="51847" xr:uid="{56D89EEE-C999-43AA-A1F1-E3B3F6ED153E}"/>
    <cellStyle name="20% - Accent1 2 22 4" xfId="51848" xr:uid="{5627BF03-6C97-42BA-AB07-392A0D4C5FBB}"/>
    <cellStyle name="20% - Accent1 2 22 5" xfId="51849" xr:uid="{30794E81-EBE2-49F2-9E95-DA107B2F6D26}"/>
    <cellStyle name="20% - Accent1 2 3" xfId="143" xr:uid="{4F7B172F-0E1B-472C-AF60-292E3E61BFC6}"/>
    <cellStyle name="20% - Accent1 2 3 2" xfId="144" xr:uid="{EAFE64E0-0FBA-41D4-9840-583332A92CE8}"/>
    <cellStyle name="20% - Accent1 2 3 2 2" xfId="51850" xr:uid="{91B05BA5-4932-4A8A-9F0A-32AF909F6282}"/>
    <cellStyle name="20% - Accent1 2 3 3" xfId="51851" xr:uid="{DDB89084-570D-4997-B831-2F2F53918FED}"/>
    <cellStyle name="20% - Accent1 2 3 3 2" xfId="51852" xr:uid="{E4BD1353-9E88-4D0A-91AE-0D6DE4407E86}"/>
    <cellStyle name="20% - Accent1 2 3 4" xfId="51853" xr:uid="{7275D0F7-262C-4D44-93B0-37257E8FACC6}"/>
    <cellStyle name="20% - Accent1 2 3 5" xfId="51854" xr:uid="{F09E70DC-5EAC-400E-9A20-F96B1C8C2FAA}"/>
    <cellStyle name="20% - Accent1 2 4" xfId="145" xr:uid="{8762CC8F-811B-4E9F-B0FF-DF50E313A841}"/>
    <cellStyle name="20% - Accent1 2 4 2" xfId="51855" xr:uid="{6EAC06F9-C56F-43BC-9064-702067C52359}"/>
    <cellStyle name="20% - Accent1 2 4 2 2" xfId="51856" xr:uid="{AF6930E9-D455-4F3F-8D8D-6D170CDE6B9A}"/>
    <cellStyle name="20% - Accent1 2 4 3" xfId="51857" xr:uid="{BE0762D1-BC44-4BD2-AD95-3A96AF60F22E}"/>
    <cellStyle name="20% - Accent1 2 4 3 2" xfId="51858" xr:uid="{58FC4200-DE2A-40E1-824C-5C020233B248}"/>
    <cellStyle name="20% - Accent1 2 4 4" xfId="51859" xr:uid="{C8523BE6-1BCE-4C63-9EDB-3D30D59AB0BF}"/>
    <cellStyle name="20% - Accent1 2 4 5" xfId="51860" xr:uid="{1035E80A-7C86-4602-93E6-4BD523147E74}"/>
    <cellStyle name="20% - Accent1 2 5" xfId="146" xr:uid="{0C478262-EEE2-4FA4-918C-790D8F3095B9}"/>
    <cellStyle name="20% - Accent1 2 5 2" xfId="51861" xr:uid="{634CB5B8-C496-45D6-8AC5-33B87AC9D7A7}"/>
    <cellStyle name="20% - Accent1 2 5 2 2" xfId="51862" xr:uid="{C27FE271-5A9A-4CB0-B34D-3C7A883E6156}"/>
    <cellStyle name="20% - Accent1 2 5 3" xfId="51863" xr:uid="{42286E97-68B0-407A-8CAE-30231C2BB4FE}"/>
    <cellStyle name="20% - Accent1 2 5 3 2" xfId="51864" xr:uid="{BFAF8E6F-FCEB-4757-A85D-4F1FA8D5D4F2}"/>
    <cellStyle name="20% - Accent1 2 5 4" xfId="51865" xr:uid="{130FB11E-5EA2-403A-AFBA-82234BE66BCF}"/>
    <cellStyle name="20% - Accent1 2 5 5" xfId="51866" xr:uid="{5EA5822F-6F2C-4923-AABF-361F58ADC0FD}"/>
    <cellStyle name="20% - Accent1 2 6" xfId="51867" xr:uid="{4B07002D-D870-4D88-B467-DCF713FF84C6}"/>
    <cellStyle name="20% - Accent1 2 6 2" xfId="51868" xr:uid="{3FAE0B1E-D026-4B66-BF73-A8E8A772FB5E}"/>
    <cellStyle name="20% - Accent1 2 6 2 2" xfId="51869" xr:uid="{70F46703-4A5F-4C78-BB4C-FDCFAA964934}"/>
    <cellStyle name="20% - Accent1 2 6 3" xfId="51870" xr:uid="{A0BEC167-D624-441E-8075-620144016CF9}"/>
    <cellStyle name="20% - Accent1 2 6 3 2" xfId="51871" xr:uid="{84D4099D-3E31-4E13-82CE-248419D4CE0A}"/>
    <cellStyle name="20% - Accent1 2 6 4" xfId="51872" xr:uid="{BC9AABDC-2F60-431B-A67E-81513F4C92E4}"/>
    <cellStyle name="20% - Accent1 2 6 5" xfId="51873" xr:uid="{39DDB7F4-E313-4D85-9A1E-802B62C7B389}"/>
    <cellStyle name="20% - Accent1 2 7" xfId="51874" xr:uid="{E2073A09-BC3C-4CA3-AF65-594EDC8B9126}"/>
    <cellStyle name="20% - Accent1 2 7 2" xfId="51875" xr:uid="{764D882D-9069-4CB2-979E-9D570B94651B}"/>
    <cellStyle name="20% - Accent1 2 7 2 2" xfId="51876" xr:uid="{2D927253-AECD-40A0-9A8A-F7746AB8A994}"/>
    <cellStyle name="20% - Accent1 2 7 3" xfId="51877" xr:uid="{C14AFE55-A03F-4A0A-942D-925998D585DF}"/>
    <cellStyle name="20% - Accent1 2 7 3 2" xfId="51878" xr:uid="{F3F1B194-89F0-4FC7-AAF9-3BC70BB32155}"/>
    <cellStyle name="20% - Accent1 2 7 4" xfId="51879" xr:uid="{0CAC5346-9862-4E7C-9435-CC7F467A6676}"/>
    <cellStyle name="20% - Accent1 2 7 5" xfId="51880" xr:uid="{C13CC235-0599-42A3-BFDB-51BE9151F1ED}"/>
    <cellStyle name="20% - Accent1 2 8" xfId="51881" xr:uid="{104F5EB9-F6D9-4400-85B6-BAE0AB43CA78}"/>
    <cellStyle name="20% - Accent1 2 8 2" xfId="51882" xr:uid="{BC03E44A-52EE-43DA-97F8-0FB45BD19823}"/>
    <cellStyle name="20% - Accent1 2 8 2 2" xfId="51883" xr:uid="{AD4ACCC9-9EAD-41F7-B81F-20D432639396}"/>
    <cellStyle name="20% - Accent1 2 8 3" xfId="51884" xr:uid="{3768E57F-6CB0-40A6-8045-B4A510154C10}"/>
    <cellStyle name="20% - Accent1 2 8 3 2" xfId="51885" xr:uid="{32F27140-8B29-4CFD-B2F3-EC932298D4BE}"/>
    <cellStyle name="20% - Accent1 2 8 4" xfId="51886" xr:uid="{C19CD5F5-DF83-4101-AAC1-F798D200C64E}"/>
    <cellStyle name="20% - Accent1 2 8 5" xfId="51887" xr:uid="{D90405B7-96E9-40C7-A1A2-C9F01F7DBA02}"/>
    <cellStyle name="20% - Accent1 2 9" xfId="51888" xr:uid="{60D8CEB7-6DBB-4040-A19C-AA756CD8AA2A}"/>
    <cellStyle name="20% - Accent1 2 9 2" xfId="51889" xr:uid="{31D62FCD-204A-4854-9936-97EB35B7CB5B}"/>
    <cellStyle name="20% - Accent1 2 9 2 2" xfId="51890" xr:uid="{5F4B9CF1-1B92-4124-9332-D2C448A36968}"/>
    <cellStyle name="20% - Accent1 2 9 3" xfId="51891" xr:uid="{08922938-AFA2-4CBA-A3A2-36963C2499BE}"/>
    <cellStyle name="20% - Accent1 2 9 3 2" xfId="51892" xr:uid="{B63CF1C4-A7CC-4FDA-9CCD-2B5D80477EA9}"/>
    <cellStyle name="20% - Accent1 2 9 4" xfId="51893" xr:uid="{80252208-1588-45D2-92FD-2CAD954D296D}"/>
    <cellStyle name="20% - Accent1 2 9 5" xfId="51894" xr:uid="{9B0DA94C-9F92-465D-94A8-F1A4329C6BCD}"/>
    <cellStyle name="20% - Accent1 2_PC 2011-2012" xfId="51895" xr:uid="{D856BBFC-C2BA-48E1-9FC5-73E9A4716219}"/>
    <cellStyle name="20% - Accent1 20" xfId="50435" xr:uid="{A90D3751-C4DD-4E43-9EEA-A7904C657BD6}"/>
    <cellStyle name="20% - Accent1 21" xfId="50436" xr:uid="{9718A4FF-F958-48E4-938D-BD45056EF773}"/>
    <cellStyle name="20% - Accent1 22" xfId="50437" xr:uid="{29201984-9433-44CB-A0EE-BB884F9F6D89}"/>
    <cellStyle name="20% - Accent1 23" xfId="50438" xr:uid="{CF137AA5-F77E-472B-AC0E-769DACE309EB}"/>
    <cellStyle name="20% - Accent1 23 2" xfId="50439" xr:uid="{6012D28F-8601-4575-AE82-3ACA96152B63}"/>
    <cellStyle name="20% - Accent1 24" xfId="50440" xr:uid="{F463ABA6-B6FF-454F-B107-B978BDB8EF27}"/>
    <cellStyle name="20% - Accent1 24 2" xfId="50441" xr:uid="{A689209B-5F70-48D9-B312-9261DF356AF3}"/>
    <cellStyle name="20% - Accent1 25" xfId="50442" xr:uid="{D6E6A58E-E42C-40E7-B3F7-2886DB35D8BA}"/>
    <cellStyle name="20% - Accent1 3" xfId="147" xr:uid="{4813D88E-7FD6-4E7B-82B7-A5EFF980ABA8}"/>
    <cellStyle name="20% - Accent1 3 2" xfId="148" xr:uid="{80223B5F-16F3-47D9-8550-FF2760E3C40B}"/>
    <cellStyle name="20% - Accent1 3 2 2" xfId="50443" xr:uid="{C1BAF86C-45A1-4DD8-A76B-1D527410FBE9}"/>
    <cellStyle name="20% - Accent1 3 2 2 2" xfId="50444" xr:uid="{FFC1A131-9073-468C-A479-220661B7E2CF}"/>
    <cellStyle name="20% - Accent1 3 2 2 2 2" xfId="51896" xr:uid="{146CA9C5-2F84-4278-8A5B-6A0A3AE9E324}"/>
    <cellStyle name="20% - Accent1 3 2 2 3" xfId="51897" xr:uid="{C4D1C0C9-30D5-4049-A3B9-E0A55F267A77}"/>
    <cellStyle name="20% - Accent1 3 2 2 3 2" xfId="51898" xr:uid="{31CCD1FF-088C-4586-86F2-71CFCF60DA42}"/>
    <cellStyle name="20% - Accent1 3 2 2 4" xfId="51899" xr:uid="{DFA94579-3437-456E-8F1F-770408D7F259}"/>
    <cellStyle name="20% - Accent1 3 2 2 5" xfId="51900" xr:uid="{7CF9A0A1-925E-4F38-AB50-796AFBE2BEED}"/>
    <cellStyle name="20% - Accent1 3 2 3" xfId="50445" xr:uid="{A8BBF056-C16C-40AC-9994-E0E6099849E7}"/>
    <cellStyle name="20% - Accent1 3 2 3 2" xfId="51901" xr:uid="{250BC922-0D44-4406-B79A-797A18F7A989}"/>
    <cellStyle name="20% - Accent1 3 2 4" xfId="51902" xr:uid="{EA17DDD7-082C-4739-A764-9CC5EE90D6C4}"/>
    <cellStyle name="20% - Accent1 3 2 4 2" xfId="51903" xr:uid="{700C8263-0085-41B2-9683-AAE1CC1B6EA7}"/>
    <cellStyle name="20% - Accent1 3 2 5" xfId="51904" xr:uid="{5D8739FB-E466-4F5A-B998-4FCE8D00CB83}"/>
    <cellStyle name="20% - Accent1 3 3" xfId="149" xr:uid="{0A270434-A54C-46CE-AAA1-951EAA11ECF2}"/>
    <cellStyle name="20% - Accent1 3 3 2" xfId="150" xr:uid="{157D9912-D697-4703-BB7B-B86658802889}"/>
    <cellStyle name="20% - Accent1 3 3 2 2" xfId="51905" xr:uid="{BB5EA19E-F09B-41C5-B290-F2D7E54DC5AF}"/>
    <cellStyle name="20% - Accent1 3 3 3" xfId="51906" xr:uid="{01BD35AE-CB86-4C51-8146-423E0AF5FBB5}"/>
    <cellStyle name="20% - Accent1 3 3 3 2" xfId="51907" xr:uid="{798032EA-B71B-4A92-8F03-2D88041620D4}"/>
    <cellStyle name="20% - Accent1 3 3 4" xfId="51908" xr:uid="{43375906-598E-4F4A-B1A3-A86A741B6D5C}"/>
    <cellStyle name="20% - Accent1 3 3 5" xfId="51909" xr:uid="{2E7097A7-E137-487E-911A-EEEB873DA0C2}"/>
    <cellStyle name="20% - Accent1 3 4" xfId="151" xr:uid="{57F260FC-9889-4802-B567-5FDDBEBD239F}"/>
    <cellStyle name="20% - Accent1 3 4 2" xfId="51910" xr:uid="{1013E9C3-3F7D-44DB-A4DA-8086D507F600}"/>
    <cellStyle name="20% - Accent1 3 5" xfId="51911" xr:uid="{5649DBB9-6A59-4985-9067-C9AE39B9D635}"/>
    <cellStyle name="20% - Accent1 3 6" xfId="51912" xr:uid="{F7355EFD-C3E8-4EA3-8D64-110AB2A57652}"/>
    <cellStyle name="20% - Accent1 3 7" xfId="51913" xr:uid="{F2821C3D-8D95-495C-97FB-09A0148FCC12}"/>
    <cellStyle name="20% - Accent1 3 8" xfId="51914" xr:uid="{FE94AA21-946D-429C-A80D-050765C4B513}"/>
    <cellStyle name="20% - Accent1 4" xfId="152" xr:uid="{74A46389-DBB9-477B-9808-4EA777629F6A}"/>
    <cellStyle name="20% - Accent1 4 2" xfId="153" xr:uid="{B47414BA-9DA5-46E3-84C9-C8A5A8ECFBC5}"/>
    <cellStyle name="20% - Accent1 4 2 2" xfId="50446" xr:uid="{81C8B790-2E50-4423-A365-E82AC09C10F8}"/>
    <cellStyle name="20% - Accent1 4 2 2 2" xfId="51915" xr:uid="{8B232984-51DF-44B5-A9D2-234B85FC0A5D}"/>
    <cellStyle name="20% - Accent1 4 2 3" xfId="51916" xr:uid="{449BA26F-1847-4EE9-90D9-17672EF29E03}"/>
    <cellStyle name="20% - Accent1 4 2 3 2" xfId="51917" xr:uid="{35D59FA1-9FDC-4B25-B915-002D7D2F77F9}"/>
    <cellStyle name="20% - Accent1 4 2 4" xfId="51918" xr:uid="{8900A899-92C4-4A4E-ACE6-F236E8DA9C4B}"/>
    <cellStyle name="20% - Accent1 4 2 5" xfId="51919" xr:uid="{31F3D6AA-7240-4C90-A25C-75D9680DD3F7}"/>
    <cellStyle name="20% - Accent1 4 3" xfId="51920" xr:uid="{AD4CBC27-BB8A-486E-B0D8-517E7AAA76BF}"/>
    <cellStyle name="20% - Accent1 4 3 2" xfId="51921" xr:uid="{E7D40DEB-F98A-4BB2-B057-517B456D8CAF}"/>
    <cellStyle name="20% - Accent1 5" xfId="154" xr:uid="{7CCDEA8D-AE00-44A4-B295-D70D8CF3A7A2}"/>
    <cellStyle name="20% - Accent1 5 2" xfId="51922" xr:uid="{7B2656DD-E05E-4D2B-9898-4E8E5E0B09C5}"/>
    <cellStyle name="20% - Accent1 5 3" xfId="51923" xr:uid="{874BC698-5C0A-48F7-AB6F-DED7831A466F}"/>
    <cellStyle name="20% - Accent1 5 4" xfId="51924" xr:uid="{18C6C264-FC24-4A5E-810A-91F116D1B298}"/>
    <cellStyle name="20% - Accent1 6" xfId="50447" xr:uid="{19082CC9-72DC-4696-970B-96351E194CDD}"/>
    <cellStyle name="20% - Accent1 6 2" xfId="51925" xr:uid="{C7613523-B6A4-4C07-9E04-78607C05C0A6}"/>
    <cellStyle name="20% - Accent1 6 3" xfId="51926" xr:uid="{FBA767A2-EEB5-4632-9EB5-4B829F9753E0}"/>
    <cellStyle name="20% - Accent1 6 4" xfId="51927" xr:uid="{E4715658-68D5-46A0-8445-9BCDB24BB2EE}"/>
    <cellStyle name="20% - Accent1 7" xfId="50448" xr:uid="{1A1BD8F8-CB0B-4B8B-93B5-870EA77B5D51}"/>
    <cellStyle name="20% - Accent1 7 2" xfId="51928" xr:uid="{3F2A0105-1881-44C6-BBE3-21B36FD63907}"/>
    <cellStyle name="20% - Accent1 7 3" xfId="51929" xr:uid="{FEF3A410-BB2B-4D03-B529-0F014C1C041F}"/>
    <cellStyle name="20% - Accent1 7 4" xfId="51930" xr:uid="{370C9716-AC84-4FDB-85FC-5CFC3EDDA6A9}"/>
    <cellStyle name="20% - Accent1 8" xfId="50449" xr:uid="{6419ADEB-041E-4853-8C61-9F9519CD74D6}"/>
    <cellStyle name="20% - Accent1 8 2" xfId="51931" xr:uid="{247E0D9D-D930-47B3-9C68-9A6C0E69B129}"/>
    <cellStyle name="20% - Accent1 9" xfId="50450" xr:uid="{1238FA1E-EF82-4EEB-8DD6-44F91E84B397}"/>
    <cellStyle name="20% - Accent1 9 2" xfId="51932" xr:uid="{C3EC63F7-6FEC-469C-B953-AC29A8C764A0}"/>
    <cellStyle name="20% - Accent2" xfId="46" builtinId="34" customBuiltin="1"/>
    <cellStyle name="20% - Accent2 10" xfId="50451" xr:uid="{94241784-16EE-4DD4-93D9-D57326F8234E}"/>
    <cellStyle name="20% - Accent2 10 2" xfId="51933" xr:uid="{FA09667A-D889-440A-979A-E7A71B8E486C}"/>
    <cellStyle name="20% - Accent2 11" xfId="50452" xr:uid="{0D3B8DC3-0FE0-46A6-B545-6321CAD80B20}"/>
    <cellStyle name="20% - Accent2 12" xfId="50453" xr:uid="{DF66B50F-09C9-47CB-B157-7E16A76CE64E}"/>
    <cellStyle name="20% - Accent2 13" xfId="50454" xr:uid="{A3FD5CBF-0661-46E2-B9BA-AE3C009DB1BE}"/>
    <cellStyle name="20% - Accent2 14" xfId="50455" xr:uid="{374D3A11-66A2-4D83-AB41-78563736C8AC}"/>
    <cellStyle name="20% - Accent2 15" xfId="50456" xr:uid="{25814C81-1683-4FA0-A0B6-03DAD1506024}"/>
    <cellStyle name="20% - Accent2 16" xfId="50457" xr:uid="{C9235BAE-F636-48AC-AA79-2002227030CB}"/>
    <cellStyle name="20% - Accent2 17" xfId="50458" xr:uid="{16B455A2-0A7D-489E-92E9-1664125D659E}"/>
    <cellStyle name="20% - Accent2 18" xfId="50459" xr:uid="{77A69F07-DC9E-4528-A58E-6B84E92A6DAF}"/>
    <cellStyle name="20% - Accent2 19" xfId="50460" xr:uid="{1B495FFD-B84F-4E3F-8EA5-2949DEEF4719}"/>
    <cellStyle name="20% - Accent2 2" xfId="155" xr:uid="{9A40EA72-FD32-475F-990D-E537FBC9B169}"/>
    <cellStyle name="20% - Accent2 2 10" xfId="51934" xr:uid="{A347243F-949F-4C38-A532-ED2990B73708}"/>
    <cellStyle name="20% - Accent2 2 10 2" xfId="51935" xr:uid="{2F3184CE-8034-4591-B2D0-55AA5934ECE3}"/>
    <cellStyle name="20% - Accent2 2 10 2 2" xfId="51936" xr:uid="{9E77AB69-F043-4E7E-B8D1-5923D159C8BC}"/>
    <cellStyle name="20% - Accent2 2 10 3" xfId="51937" xr:uid="{68AAA7DF-081A-4337-9C15-C7AD8CEB8E9F}"/>
    <cellStyle name="20% - Accent2 2 10 3 2" xfId="51938" xr:uid="{0FA23DED-0CF1-4BE2-977A-FDB24723AE67}"/>
    <cellStyle name="20% - Accent2 2 10 4" xfId="51939" xr:uid="{E1397022-8758-458C-81FA-BD32008B238A}"/>
    <cellStyle name="20% - Accent2 2 10 5" xfId="51940" xr:uid="{2505680F-2C1A-4639-8389-2A0BBBBA7B97}"/>
    <cellStyle name="20% - Accent2 2 11" xfId="51941" xr:uid="{9F2537A1-E14C-4130-87D0-5B39E4F92F8F}"/>
    <cellStyle name="20% - Accent2 2 11 2" xfId="51942" xr:uid="{30CDAFFC-A0F5-492D-AB7A-D99C72962CD7}"/>
    <cellStyle name="20% - Accent2 2 11 2 2" xfId="51943" xr:uid="{28BA10FC-4849-4E43-9E60-9F91C8DCB6AA}"/>
    <cellStyle name="20% - Accent2 2 11 3" xfId="51944" xr:uid="{2CA0AF48-10E7-4D01-A652-89774FF5B387}"/>
    <cellStyle name="20% - Accent2 2 11 3 2" xfId="51945" xr:uid="{AC730BD9-648F-417E-ABD8-DD95BEB261A1}"/>
    <cellStyle name="20% - Accent2 2 11 4" xfId="51946" xr:uid="{2516BE2F-81C0-454B-8E46-5BB6CBD5729D}"/>
    <cellStyle name="20% - Accent2 2 11 5" xfId="51947" xr:uid="{7C4E4066-ABCB-411D-9992-C79043917452}"/>
    <cellStyle name="20% - Accent2 2 12" xfId="51948" xr:uid="{0B6569D8-AF26-40E1-A1A4-A15AFEB76D80}"/>
    <cellStyle name="20% - Accent2 2 12 2" xfId="51949" xr:uid="{8410AE85-F530-4BA9-8D7C-31E3BE0E0A8C}"/>
    <cellStyle name="20% - Accent2 2 12 2 2" xfId="51950" xr:uid="{0FEDF53C-BBD9-4AE5-A7BD-67AC23705F89}"/>
    <cellStyle name="20% - Accent2 2 12 3" xfId="51951" xr:uid="{1A97D941-67C6-4589-A020-F223247555C9}"/>
    <cellStyle name="20% - Accent2 2 12 3 2" xfId="51952" xr:uid="{6A112860-6532-400E-9AEE-C411159DECCF}"/>
    <cellStyle name="20% - Accent2 2 12 4" xfId="51953" xr:uid="{D6E6A31F-9823-41F8-ACD7-15C360BE788D}"/>
    <cellStyle name="20% - Accent2 2 12 5" xfId="51954" xr:uid="{00CE625F-8A9A-41CA-9DD3-22CD01C35B6D}"/>
    <cellStyle name="20% - Accent2 2 13" xfId="51955" xr:uid="{97E06C22-D2F0-4FF8-916E-9F02FA092FB7}"/>
    <cellStyle name="20% - Accent2 2 13 2" xfId="51956" xr:uid="{FCF40FB6-9115-46C9-BD7B-79FBFC7151AB}"/>
    <cellStyle name="20% - Accent2 2 13 2 2" xfId="51957" xr:uid="{2B64ABB6-3192-4EF9-94D3-2234CE98537D}"/>
    <cellStyle name="20% - Accent2 2 13 3" xfId="51958" xr:uid="{AB39EFB2-4D36-4EE7-953A-6495ECED7CDE}"/>
    <cellStyle name="20% - Accent2 2 13 3 2" xfId="51959" xr:uid="{ADFBE5BE-1F1D-4994-BB4B-8D27A2601308}"/>
    <cellStyle name="20% - Accent2 2 13 4" xfId="51960" xr:uid="{CA46204A-E134-4F20-A47E-BFF938A2E83B}"/>
    <cellStyle name="20% - Accent2 2 13 5" xfId="51961" xr:uid="{E94A9F15-0138-4462-8581-B9E3A8A40B23}"/>
    <cellStyle name="20% - Accent2 2 14" xfId="51962" xr:uid="{51EBB46F-5F9C-48A6-A5DB-9A4FD9C9128D}"/>
    <cellStyle name="20% - Accent2 2 14 2" xfId="51963" xr:uid="{3FC56801-C7F6-4F24-BBED-5EC660C92E12}"/>
    <cellStyle name="20% - Accent2 2 14 2 2" xfId="51964" xr:uid="{5B792D3E-A32E-4773-A6EC-8BAA487779E0}"/>
    <cellStyle name="20% - Accent2 2 14 3" xfId="51965" xr:uid="{615E5FC5-0ADF-4553-B4C9-4D18F94BABF5}"/>
    <cellStyle name="20% - Accent2 2 14 3 2" xfId="51966" xr:uid="{44A53450-E0CE-4A88-AFD0-582559587429}"/>
    <cellStyle name="20% - Accent2 2 14 4" xfId="51967" xr:uid="{5F3AC865-362F-48E5-804B-E075343C7691}"/>
    <cellStyle name="20% - Accent2 2 14 5" xfId="51968" xr:uid="{C97C891F-6683-49C9-A30D-AB037F9A969E}"/>
    <cellStyle name="20% - Accent2 2 15" xfId="51969" xr:uid="{5F554F78-6D56-49AB-ABE3-9AB165153E44}"/>
    <cellStyle name="20% - Accent2 2 15 2" xfId="51970" xr:uid="{29F903DD-6677-4E41-B0B7-7469A8CA11C6}"/>
    <cellStyle name="20% - Accent2 2 15 2 2" xfId="51971" xr:uid="{736EC290-3F93-46C1-A352-BCCD6DABFEC7}"/>
    <cellStyle name="20% - Accent2 2 15 3" xfId="51972" xr:uid="{57571434-A36C-4B86-A9C6-7BE858041309}"/>
    <cellStyle name="20% - Accent2 2 15 3 2" xfId="51973" xr:uid="{D8F9F45D-8321-4E73-9F7D-F7351C4D8BBA}"/>
    <cellStyle name="20% - Accent2 2 15 4" xfId="51974" xr:uid="{67DD813D-F0A5-41B6-BF91-4326D4B824EA}"/>
    <cellStyle name="20% - Accent2 2 15 5" xfId="51975" xr:uid="{7D9EFF0B-F992-4CF8-B2DD-0FAD918E0B25}"/>
    <cellStyle name="20% - Accent2 2 16" xfId="51976" xr:uid="{26E1F0DF-DE92-4A22-A88B-124308B24EC8}"/>
    <cellStyle name="20% - Accent2 2 16 2" xfId="51977" xr:uid="{7EAA6319-1520-49D4-AD00-CB6E8C210ECC}"/>
    <cellStyle name="20% - Accent2 2 16 2 2" xfId="51978" xr:uid="{38AC3A03-74F1-466D-AAED-19DE955F8BC6}"/>
    <cellStyle name="20% - Accent2 2 16 3" xfId="51979" xr:uid="{88EEE364-86C0-4AD5-AF81-B207B51B51DC}"/>
    <cellStyle name="20% - Accent2 2 16 3 2" xfId="51980" xr:uid="{921748E0-DB2C-4B84-980F-BE6AB23F60DA}"/>
    <cellStyle name="20% - Accent2 2 16 4" xfId="51981" xr:uid="{40D6A7CC-93B3-43BA-8A8D-6265595FCB5F}"/>
    <cellStyle name="20% - Accent2 2 16 5" xfId="51982" xr:uid="{D535DE49-940D-487F-9AC0-A6C1729939EF}"/>
    <cellStyle name="20% - Accent2 2 17" xfId="51983" xr:uid="{EBCAF50C-1FB9-4593-B194-24D60DE978AD}"/>
    <cellStyle name="20% - Accent2 2 17 2" xfId="51984" xr:uid="{330A3D0E-B7C2-4F91-9890-91E1E7B68ED6}"/>
    <cellStyle name="20% - Accent2 2 17 2 2" xfId="51985" xr:uid="{236D6608-A53E-4A5D-8F6B-4F92453493A2}"/>
    <cellStyle name="20% - Accent2 2 17 3" xfId="51986" xr:uid="{83AF0AC9-658E-4C2A-8493-F6471BD4E1CF}"/>
    <cellStyle name="20% - Accent2 2 17 3 2" xfId="51987" xr:uid="{203755AE-27ED-46E5-BBC0-8A953BB91650}"/>
    <cellStyle name="20% - Accent2 2 17 4" xfId="51988" xr:uid="{9B98DAE2-64A8-4532-B55B-99D7472A98BF}"/>
    <cellStyle name="20% - Accent2 2 17 5" xfId="51989" xr:uid="{5DB5E052-7063-4D18-AFD1-2481CC0994AF}"/>
    <cellStyle name="20% - Accent2 2 18" xfId="51990" xr:uid="{DEF58623-E82E-4AA2-B181-6D78D94A9605}"/>
    <cellStyle name="20% - Accent2 2 18 2" xfId="51991" xr:uid="{93916BD7-BBEC-4109-83C3-C176C3AF39D4}"/>
    <cellStyle name="20% - Accent2 2 18 2 2" xfId="51992" xr:uid="{99EBDDD8-A67B-49B6-A766-6D6B991E2545}"/>
    <cellStyle name="20% - Accent2 2 18 3" xfId="51993" xr:uid="{D9BF2293-2155-4BB1-A6FC-1E73B39F2D94}"/>
    <cellStyle name="20% - Accent2 2 18 3 2" xfId="51994" xr:uid="{46CCF476-72BC-4FF7-8578-A3B92FDC9C9A}"/>
    <cellStyle name="20% - Accent2 2 18 4" xfId="51995" xr:uid="{D07E0A87-3A6A-4DDD-98C4-A75FB2A7EEEE}"/>
    <cellStyle name="20% - Accent2 2 18 5" xfId="51996" xr:uid="{E0978AC2-8854-4AD0-96A5-703C90026B29}"/>
    <cellStyle name="20% - Accent2 2 19" xfId="51997" xr:uid="{48832168-9C39-4622-84CF-50240C18AEEA}"/>
    <cellStyle name="20% - Accent2 2 19 2" xfId="51998" xr:uid="{7EF0C6F5-4FBF-4050-A9A8-B6D1890131D7}"/>
    <cellStyle name="20% - Accent2 2 19 2 2" xfId="51999" xr:uid="{C20CA7BF-7BCF-4085-8247-0E2689B23DFD}"/>
    <cellStyle name="20% - Accent2 2 19 3" xfId="52000" xr:uid="{86472A6B-2DB1-4DF2-BA4B-E66DE6D36890}"/>
    <cellStyle name="20% - Accent2 2 19 3 2" xfId="52001" xr:uid="{862B4E32-ACB8-4A8C-9F94-1EABB24B1205}"/>
    <cellStyle name="20% - Accent2 2 19 4" xfId="52002" xr:uid="{A717372D-7898-4814-9279-5760DA802A94}"/>
    <cellStyle name="20% - Accent2 2 19 5" xfId="52003" xr:uid="{DDF50F12-4B3C-4A6D-B30D-4F2F618F9AB1}"/>
    <cellStyle name="20% - Accent2 2 2" xfId="156" xr:uid="{A5037B18-7ACD-4404-999A-463FDAE731CA}"/>
    <cellStyle name="20% - Accent2 2 2 10" xfId="52004" xr:uid="{BBA84B3E-4B09-450F-A7DD-F00079C333F2}"/>
    <cellStyle name="20% - Accent2 2 2 10 2" xfId="52005" xr:uid="{CD4406C9-3233-4967-B02D-F3BB12B83E7C}"/>
    <cellStyle name="20% - Accent2 2 2 10 2 2" xfId="52006" xr:uid="{309C7E0C-1EBC-48B7-A817-CBC0208B9E0F}"/>
    <cellStyle name="20% - Accent2 2 2 11" xfId="52007" xr:uid="{4DEE89CB-7BA2-4355-8189-4BBD053742A9}"/>
    <cellStyle name="20% - Accent2 2 2 11 2" xfId="52008" xr:uid="{2504A43A-4D23-4D85-9EBD-107822FA5C43}"/>
    <cellStyle name="20% - Accent2 2 2 11 3" xfId="52009" xr:uid="{CF092ED1-3C85-474F-9E79-51AB6067EFE1}"/>
    <cellStyle name="20% - Accent2 2 2 12" xfId="52010" xr:uid="{42F301EE-6D37-4943-AD95-F7D19967CBB2}"/>
    <cellStyle name="20% - Accent2 2 2 12 2" xfId="52011" xr:uid="{1F38402E-45ED-4700-B6EE-47981AC70ED8}"/>
    <cellStyle name="20% - Accent2 2 2 13" xfId="52012" xr:uid="{AA3D20E6-2D30-43B3-B8C9-DC1CC1B1E001}"/>
    <cellStyle name="20% - Accent2 2 2 13 2" xfId="52013" xr:uid="{D7C6674A-2C4B-47AB-AB9B-09D1A2649D02}"/>
    <cellStyle name="20% - Accent2 2 2 14" xfId="52014" xr:uid="{C90BCE60-B535-48EA-BDED-359312F8B362}"/>
    <cellStyle name="20% - Accent2 2 2 14 2" xfId="52015" xr:uid="{FFADC95F-ABB1-486B-ADAF-122DCEA2AB2B}"/>
    <cellStyle name="20% - Accent2 2 2 15" xfId="52016" xr:uid="{A5A27947-EE9E-4A81-99CA-82FF104FCAB2}"/>
    <cellStyle name="20% - Accent2 2 2 15 2" xfId="52017" xr:uid="{2DB2B636-E0EB-4759-8C8B-2DF121128857}"/>
    <cellStyle name="20% - Accent2 2 2 16" xfId="52018" xr:uid="{E966A88E-F86E-4B29-B731-727FB2807BD1}"/>
    <cellStyle name="20% - Accent2 2 2 16 2" xfId="52019" xr:uid="{0A1974C1-68E7-4251-BAE7-1D583682813E}"/>
    <cellStyle name="20% - Accent2 2 2 17" xfId="52020" xr:uid="{782FFDAC-0C75-4832-92D2-DA8AD445F2E8}"/>
    <cellStyle name="20% - Accent2 2 2 17 2" xfId="52021" xr:uid="{41355D21-8D62-4343-A53B-38C4C1769588}"/>
    <cellStyle name="20% - Accent2 2 2 18" xfId="52022" xr:uid="{0AC2A40A-D777-4FBB-8806-DE2AC37CEC58}"/>
    <cellStyle name="20% - Accent2 2 2 18 2" xfId="52023" xr:uid="{AF43CA26-485F-4453-B899-905D07D8CAAC}"/>
    <cellStyle name="20% - Accent2 2 2 19" xfId="52024" xr:uid="{20240AF1-382F-4840-A882-F17CDFE4B4D5}"/>
    <cellStyle name="20% - Accent2 2 2 19 2" xfId="52025" xr:uid="{632D74C5-B0A9-4560-8426-5A2A46D1B99D}"/>
    <cellStyle name="20% - Accent2 2 2 2" xfId="50461" xr:uid="{B16AD39C-2F13-4049-8E2E-03E176EDAD05}"/>
    <cellStyle name="20% - Accent2 2 2 2 10" xfId="52026" xr:uid="{8E22349A-2419-42FA-94E8-2E94B7FAB851}"/>
    <cellStyle name="20% - Accent2 2 2 2 10 2" xfId="52027" xr:uid="{3F7EB415-D687-42C4-97A8-DAC8C249B94F}"/>
    <cellStyle name="20% - Accent2 2 2 2 10 3" xfId="52028" xr:uid="{69D9ADFB-6E4E-4363-8A5A-C5EFFFC85663}"/>
    <cellStyle name="20% - Accent2 2 2 2 11" xfId="52029" xr:uid="{EF00DCEB-5843-4C50-843E-BB60695284F0}"/>
    <cellStyle name="20% - Accent2 2 2 2 11 2" xfId="52030" xr:uid="{EBCBB589-4CCB-4FF6-B498-BF8CF21DA908}"/>
    <cellStyle name="20% - Accent2 2 2 2 12" xfId="52031" xr:uid="{F4DD9816-FCA7-4D99-9040-E510544EBEB9}"/>
    <cellStyle name="20% - Accent2 2 2 2 2" xfId="50462" xr:uid="{4CACDB75-5F86-469A-90D3-4F33EC442D11}"/>
    <cellStyle name="20% - Accent2 2 2 2 2 2" xfId="50463" xr:uid="{D4F152CA-4042-41E0-BB21-9A0B6133D80C}"/>
    <cellStyle name="20% - Accent2 2 2 2 2 2 2" xfId="50464" xr:uid="{B8F27F2B-17B7-4C1E-8D89-EE5D9DB611CD}"/>
    <cellStyle name="20% - Accent2 2 2 2 2 2 2 2" xfId="52032" xr:uid="{62BD10D9-4A09-4DD4-B804-193822E0E73B}"/>
    <cellStyle name="20% - Accent2 2 2 2 2 2 2 2 2" xfId="52033" xr:uid="{50785685-E65E-4ABB-8A1A-77A02A5FFD10}"/>
    <cellStyle name="20% - Accent2 2 2 2 2 2 2 3" xfId="52034" xr:uid="{21128BF8-1C02-4CDD-A033-12E1F33315E8}"/>
    <cellStyle name="20% - Accent2 2 2 2 2 2 2 3 2" xfId="52035" xr:uid="{4865A4C0-70A8-4BD5-9BF4-C8DBBA732206}"/>
    <cellStyle name="20% - Accent2 2 2 2 2 2 2 4" xfId="52036" xr:uid="{FEE7F90D-B438-42EC-8ED8-DFF2F4C725BA}"/>
    <cellStyle name="20% - Accent2 2 2 2 2 2 2 5" xfId="52037" xr:uid="{49B24801-D484-49FB-9379-BEABE21B1D40}"/>
    <cellStyle name="20% - Accent2 2 2 2 2 2 3" xfId="52038" xr:uid="{C9CA7D32-AAE8-490F-A19A-D854A08E8194}"/>
    <cellStyle name="20% - Accent2 2 2 2 2 2 3 2" xfId="52039" xr:uid="{489AECC9-FCB0-4234-8A1A-9EBD70466CAE}"/>
    <cellStyle name="20% - Accent2 2 2 2 2 2 3 2 2" xfId="52040" xr:uid="{8EAD8127-4C22-4661-9E5C-124B508C71DE}"/>
    <cellStyle name="20% - Accent2 2 2 2 2 2 3 3" xfId="52041" xr:uid="{6316E263-719E-4A16-8E0E-B40D1620D2B4}"/>
    <cellStyle name="20% - Accent2 2 2 2 2 2 3 3 2" xfId="52042" xr:uid="{C39DAE14-1398-433B-A581-A991CE843349}"/>
    <cellStyle name="20% - Accent2 2 2 2 2 2 3 4" xfId="52043" xr:uid="{C7FC48C2-9B04-436B-8C3F-51F17AEA236C}"/>
    <cellStyle name="20% - Accent2 2 2 2 2 2 3 5" xfId="52044" xr:uid="{9D869B6D-79EA-41BE-9E8D-C79959E6C19E}"/>
    <cellStyle name="20% - Accent2 2 2 2 2 2 4" xfId="52045" xr:uid="{E81B24B9-25FB-4C5D-AEA8-556E6F33746F}"/>
    <cellStyle name="20% - Accent2 2 2 2 2 2 4 2" xfId="52046" xr:uid="{ABFFEE08-49D0-41B0-AF57-457A7A8E2838}"/>
    <cellStyle name="20% - Accent2 2 2 2 2 2 5" xfId="52047" xr:uid="{20F12E26-8958-483C-831E-A4930D22E1BB}"/>
    <cellStyle name="20% - Accent2 2 2 2 2 2 5 2" xfId="52048" xr:uid="{89B8975E-D321-4948-BE89-36078C37A038}"/>
    <cellStyle name="20% - Accent2 2 2 2 2 2 6" xfId="52049" xr:uid="{2DAC8272-515A-4522-8BC0-DDC127F4F4B9}"/>
    <cellStyle name="20% - Accent2 2 2 2 2 2 7" xfId="52050" xr:uid="{87C80C49-61C4-4994-BF25-E208A5D4E8A0}"/>
    <cellStyle name="20% - Accent2 2 2 2 2 3" xfId="52051" xr:uid="{867B1C86-6B2E-483A-8C1B-71E982205481}"/>
    <cellStyle name="20% - Accent2 2 2 2 2 3 2" xfId="52052" xr:uid="{6EA21991-F030-4BA4-B5CD-38EC00F608B1}"/>
    <cellStyle name="20% - Accent2 2 2 2 2 4" xfId="52053" xr:uid="{34CB70F4-1DEB-400C-A71E-F0504A47556F}"/>
    <cellStyle name="20% - Accent2 2 2 2 3" xfId="50465" xr:uid="{9681A86A-087F-4728-A13C-D39DCE5F8270}"/>
    <cellStyle name="20% - Accent2 2 2 2 3 2" xfId="52054" xr:uid="{6CE34B9C-4078-4CCB-89C8-C34B5621BF4D}"/>
    <cellStyle name="20% - Accent2 2 2 2 3 2 2" xfId="52055" xr:uid="{A36054E2-B9FC-492E-87D1-A0A1B7335475}"/>
    <cellStyle name="20% - Accent2 2 2 2 3 3" xfId="52056" xr:uid="{CB1C83C1-7437-43BE-84BC-1F3AB9FB8EC3}"/>
    <cellStyle name="20% - Accent2 2 2 2 3 3 2" xfId="52057" xr:uid="{63852B64-A07D-49ED-B2B6-FAA92F2FBC94}"/>
    <cellStyle name="20% - Accent2 2 2 2 3 4" xfId="52058" xr:uid="{31ECEE14-B6DA-4849-BFFE-F8C1FF40AF08}"/>
    <cellStyle name="20% - Accent2 2 2 2 3 5" xfId="52059" xr:uid="{77E3F3E1-2498-435A-8385-8F37714C385D}"/>
    <cellStyle name="20% - Accent2 2 2 2 4" xfId="52060" xr:uid="{9B7D0B43-509D-4E81-810A-2E6F4BBDEDD1}"/>
    <cellStyle name="20% - Accent2 2 2 2 4 2" xfId="52061" xr:uid="{17A5DA33-ACCE-4FA1-A2CE-7F86325587C8}"/>
    <cellStyle name="20% - Accent2 2 2 2 4 2 2" xfId="52062" xr:uid="{C52AB8FA-D227-4920-B5B7-400636DC0E97}"/>
    <cellStyle name="20% - Accent2 2 2 2 4 3" xfId="52063" xr:uid="{E0506B88-A6AF-4225-A95F-F46A45234189}"/>
    <cellStyle name="20% - Accent2 2 2 2 4 3 2" xfId="52064" xr:uid="{5A0DEC79-DEB4-421F-B835-057D46B367AE}"/>
    <cellStyle name="20% - Accent2 2 2 2 4 4" xfId="52065" xr:uid="{3FDFBC99-E984-4825-9FEA-262F4A9B3073}"/>
    <cellStyle name="20% - Accent2 2 2 2 4 5" xfId="52066" xr:uid="{5E6BAF1C-80C0-459F-AB0C-9A78FFEF6BD8}"/>
    <cellStyle name="20% - Accent2 2 2 2 5" xfId="52067" xr:uid="{4CCB3681-4F45-412F-9C4E-252B97CBD43E}"/>
    <cellStyle name="20% - Accent2 2 2 2 5 2" xfId="52068" xr:uid="{C8F832D7-5F50-46B2-A80F-1702CB50B2CF}"/>
    <cellStyle name="20% - Accent2 2 2 2 5 2 2" xfId="52069" xr:uid="{D3F3CF63-6FAA-4B69-8DD7-49AB7944EF25}"/>
    <cellStyle name="20% - Accent2 2 2 2 5 3" xfId="52070" xr:uid="{73627888-0958-4931-83BA-5E6C7C6B0AC4}"/>
    <cellStyle name="20% - Accent2 2 2 2 5 3 2" xfId="52071" xr:uid="{F6DD6BCF-BBB2-4A7E-9AE9-38930A5B06C4}"/>
    <cellStyle name="20% - Accent2 2 2 2 5 4" xfId="52072" xr:uid="{4B32D908-6A51-425F-8036-CD8858A15BBB}"/>
    <cellStyle name="20% - Accent2 2 2 2 5 5" xfId="52073" xr:uid="{B330A6EC-B5FE-47E9-BF09-523BEC9063B6}"/>
    <cellStyle name="20% - Accent2 2 2 2 6" xfId="52074" xr:uid="{347A8B49-068D-4C2B-86F0-B2AEA5294DE8}"/>
    <cellStyle name="20% - Accent2 2 2 2 6 2" xfId="52075" xr:uid="{357691A4-70AA-4CE2-BCBE-8C07792C64CE}"/>
    <cellStyle name="20% - Accent2 2 2 2 6 2 2" xfId="52076" xr:uid="{031F611D-2544-46E1-8ECE-0C5BE8D4E58F}"/>
    <cellStyle name="20% - Accent2 2 2 2 6 3" xfId="52077" xr:uid="{0033BB6C-FE19-41D0-8296-EDBF6858229A}"/>
    <cellStyle name="20% - Accent2 2 2 2 6 3 2" xfId="52078" xr:uid="{DB50BA1A-05AB-4421-906F-7D5CF9DDC657}"/>
    <cellStyle name="20% - Accent2 2 2 2 6 4" xfId="52079" xr:uid="{9EE77C4B-6A09-44D3-87AB-64E8C2F938AB}"/>
    <cellStyle name="20% - Accent2 2 2 2 6 5" xfId="52080" xr:uid="{7227378C-67A5-4D9C-A690-D788D56BD1C3}"/>
    <cellStyle name="20% - Accent2 2 2 2 7" xfId="52081" xr:uid="{254AD593-468E-4993-8551-9ED92560E4D8}"/>
    <cellStyle name="20% - Accent2 2 2 2 7 2" xfId="52082" xr:uid="{6DCD6102-6108-4365-8FC3-7259D8053E48}"/>
    <cellStyle name="20% - Accent2 2 2 2 7 2 2" xfId="52083" xr:uid="{75C8319B-FDEB-4297-A852-E123DF215EA1}"/>
    <cellStyle name="20% - Accent2 2 2 2 7 3" xfId="52084" xr:uid="{4F60FC1C-E04B-43FF-B8D7-01FD8054D9DE}"/>
    <cellStyle name="20% - Accent2 2 2 2 7 3 2" xfId="52085" xr:uid="{3BEB639D-364D-4A58-B0E5-FAE1D6CE59BB}"/>
    <cellStyle name="20% - Accent2 2 2 2 7 4" xfId="52086" xr:uid="{77489ABA-1258-4D7E-AF54-AAABF5E3DC06}"/>
    <cellStyle name="20% - Accent2 2 2 2 7 5" xfId="52087" xr:uid="{4EBDDAA6-8F9B-4CBF-AA6E-4769C322F46E}"/>
    <cellStyle name="20% - Accent2 2 2 2 8" xfId="52088" xr:uid="{83B47C19-C732-48F2-A218-FA60F538DAF7}"/>
    <cellStyle name="20% - Accent2 2 2 2 8 2" xfId="52089" xr:uid="{69CC3FEC-9677-486E-A27A-F5304F9CD558}"/>
    <cellStyle name="20% - Accent2 2 2 2 8 2 2" xfId="52090" xr:uid="{DA3B94CB-51A3-490D-A934-04B7CC75DE88}"/>
    <cellStyle name="20% - Accent2 2 2 2 8 3" xfId="52091" xr:uid="{44FCF09D-193C-4152-AB3D-2A973A2694D0}"/>
    <cellStyle name="20% - Accent2 2 2 2 8 3 2" xfId="52092" xr:uid="{A00429F0-C126-4D89-84A4-270A486C334C}"/>
    <cellStyle name="20% - Accent2 2 2 2 8 4" xfId="52093" xr:uid="{2FCAB861-2A63-4AE5-BD5F-DB91CF110644}"/>
    <cellStyle name="20% - Accent2 2 2 2 8 5" xfId="52094" xr:uid="{A9497557-A1A7-4D7D-BA70-AF99036B983C}"/>
    <cellStyle name="20% - Accent2 2 2 2 9" xfId="52095" xr:uid="{285E6BE1-73D5-4DF9-A1DA-DC8584E53336}"/>
    <cellStyle name="20% - Accent2 2 2 2 9 2" xfId="52096" xr:uid="{728F8B9C-EB88-4BCB-9B69-B5CD011D5D35}"/>
    <cellStyle name="20% - Accent2 2 2 2 9 2 2" xfId="52097" xr:uid="{058220AF-C7C8-4EF5-9C00-033A81BB90E7}"/>
    <cellStyle name="20% - Accent2 2 2 2 9 3" xfId="52098" xr:uid="{0ED0FCFB-7032-447F-833E-F8E2DD0ADD43}"/>
    <cellStyle name="20% - Accent2 2 2 2 9 3 2" xfId="52099" xr:uid="{20EA3838-4E61-4D12-A4CE-38F34A8F4DBA}"/>
    <cellStyle name="20% - Accent2 2 2 2 9 4" xfId="52100" xr:uid="{6476A4AD-5A63-4F6C-A503-F04CE072D883}"/>
    <cellStyle name="20% - Accent2 2 2 2 9 5" xfId="52101" xr:uid="{B9A0452E-2B52-4102-B256-06A72AF1C3EE}"/>
    <cellStyle name="20% - Accent2 2 2 20" xfId="52102" xr:uid="{69286D87-5044-4C2E-BC37-AF5F1AC76324}"/>
    <cellStyle name="20% - Accent2 2 2 20 2" xfId="52103" xr:uid="{EDF9F942-19C0-4662-8761-C2CDEFEF765E}"/>
    <cellStyle name="20% - Accent2 2 2 21" xfId="52104" xr:uid="{1688D5C6-3654-41BF-8FDF-9B180B7D6085}"/>
    <cellStyle name="20% - Accent2 2 2 21 2" xfId="52105" xr:uid="{56A211FC-8618-4E74-BAF0-D2B6927D532B}"/>
    <cellStyle name="20% - Accent2 2 2 22" xfId="52106" xr:uid="{D9219706-B5F7-4A48-B8CF-26E1A7EB6997}"/>
    <cellStyle name="20% - Accent2 2 2 22 2" xfId="52107" xr:uid="{52382087-0D3C-4186-ABEF-0C0EAC56D2C1}"/>
    <cellStyle name="20% - Accent2 2 2 3" xfId="50466" xr:uid="{62FBBB34-B18A-4DE7-AC82-61106EA1352E}"/>
    <cellStyle name="20% - Accent2 2 2 3 2" xfId="50467" xr:uid="{A43DA62E-CF31-4F4D-9C1B-0C48243C0955}"/>
    <cellStyle name="20% - Accent2 2 2 3 2 2" xfId="52108" xr:uid="{2B29A6C0-552C-453A-95DB-0785B2D0FB2C}"/>
    <cellStyle name="20% - Accent2 2 2 3 2 2 2" xfId="52109" xr:uid="{195BD9C5-9283-4B49-8452-EDE07A5D2CC6}"/>
    <cellStyle name="20% - Accent2 2 2 3 2 3" xfId="52110" xr:uid="{EFE80405-5A1C-474C-952D-FAF1677EF620}"/>
    <cellStyle name="20% - Accent2 2 2 3 2 3 2" xfId="52111" xr:uid="{15B55E96-929E-43D1-82FC-58509642ED73}"/>
    <cellStyle name="20% - Accent2 2 2 3 2 4" xfId="52112" xr:uid="{AAF3D600-1936-40C8-B89D-5EF255B8EF47}"/>
    <cellStyle name="20% - Accent2 2 2 3 3" xfId="52113" xr:uid="{3266AFFC-9474-40D6-A013-5B1B70C4CB0D}"/>
    <cellStyle name="20% - Accent2 2 2 3 3 2" xfId="52114" xr:uid="{3393FC8B-610D-40AE-9544-A0B8C00D284E}"/>
    <cellStyle name="20% - Accent2 2 2 3 3 2 2" xfId="52115" xr:uid="{E55DFBCB-0940-4D67-A786-5E3F0350B8AD}"/>
    <cellStyle name="20% - Accent2 2 2 3 3 3" xfId="52116" xr:uid="{D1B4414C-7AA8-4A8D-AF86-2A251568950A}"/>
    <cellStyle name="20% - Accent2 2 2 3 3 3 2" xfId="52117" xr:uid="{479D3BB4-39A7-49AF-86C1-CD625B368895}"/>
    <cellStyle name="20% - Accent2 2 2 3 3 4" xfId="52118" xr:uid="{778E77D2-DDDA-4355-AAED-67BD19772A9E}"/>
    <cellStyle name="20% - Accent2 2 2 3 3 5" xfId="52119" xr:uid="{9C7014B6-F24E-4D26-A4C1-DA9FB95E6835}"/>
    <cellStyle name="20% - Accent2 2 2 3 4" xfId="52120" xr:uid="{E8AE5CC9-E304-4BAD-A6E4-36CE67A0686C}"/>
    <cellStyle name="20% - Accent2 2 2 3 4 2" xfId="52121" xr:uid="{819D66FF-417E-4F16-8C01-B657B0B6C6AF}"/>
    <cellStyle name="20% - Accent2 2 2 3 4 3" xfId="52122" xr:uid="{60D06753-4F75-4607-A536-F48B983068EE}"/>
    <cellStyle name="20% - Accent2 2 2 3 5" xfId="52123" xr:uid="{D8251D0F-2228-44E1-BC6F-6529CDABE9E0}"/>
    <cellStyle name="20% - Accent2 2 2 3 5 2" xfId="52124" xr:uid="{356BE186-C0C5-4D6A-A381-AF76CDDB7221}"/>
    <cellStyle name="20% - Accent2 2 2 3 6" xfId="52125" xr:uid="{0B5F5870-1B39-4C8C-A453-DD3AC930F9F6}"/>
    <cellStyle name="20% - Accent2 2 2 4" xfId="52126" xr:uid="{BA12286A-6D76-452E-9750-7654C4D9351B}"/>
    <cellStyle name="20% - Accent2 2 2 4 2" xfId="52127" xr:uid="{EDFB51B8-5398-4162-81AA-6FEF552BDA8A}"/>
    <cellStyle name="20% - Accent2 2 2 4 3" xfId="52128" xr:uid="{BCEB0FA0-492D-4E1C-9314-8CDDFA92EFC8}"/>
    <cellStyle name="20% - Accent2 2 2 4 3 2" xfId="52129" xr:uid="{BC997385-5F32-447F-8E40-FCC4F0769492}"/>
    <cellStyle name="20% - Accent2 2 2 5" xfId="52130" xr:uid="{DD51D9C2-869A-443A-AD7C-7D3146D37F12}"/>
    <cellStyle name="20% - Accent2 2 2 5 2" xfId="52131" xr:uid="{223406DE-2372-44A3-A5BC-298EC5CBDABE}"/>
    <cellStyle name="20% - Accent2 2 2 5 3" xfId="52132" xr:uid="{3BDAA054-A69E-41D4-849C-46FF2C25B9C8}"/>
    <cellStyle name="20% - Accent2 2 2 5 3 2" xfId="52133" xr:uid="{994AA6ED-ABEE-402E-B82C-C7322660EA0D}"/>
    <cellStyle name="20% - Accent2 2 2 6" xfId="52134" xr:uid="{4FADA76E-C5F9-4097-82FC-153416B8214C}"/>
    <cellStyle name="20% - Accent2 2 2 6 2" xfId="52135" xr:uid="{6F145D63-A026-492E-8B69-B85CF3B8D082}"/>
    <cellStyle name="20% - Accent2 2 2 6 3" xfId="52136" xr:uid="{B2700569-F2A8-4B3C-8A33-B35EF461BC76}"/>
    <cellStyle name="20% - Accent2 2 2 6 3 2" xfId="52137" xr:uid="{1619ECCB-6124-4F44-B9B9-B9B43E188055}"/>
    <cellStyle name="20% - Accent2 2 2 7" xfId="52138" xr:uid="{50548380-EA6A-48FF-8E7D-6D9D8F826237}"/>
    <cellStyle name="20% - Accent2 2 2 7 2" xfId="52139" xr:uid="{D0E8DFEB-3ADA-4FA1-B10E-79D49AEA13DF}"/>
    <cellStyle name="20% - Accent2 2 2 7 3" xfId="52140" xr:uid="{EA9923F1-F4B1-42FA-8850-0E9CF29D1A9C}"/>
    <cellStyle name="20% - Accent2 2 2 7 3 2" xfId="52141" xr:uid="{C4E65926-1ED5-4807-912E-897B0DEEFBDB}"/>
    <cellStyle name="20% - Accent2 2 2 8" xfId="52142" xr:uid="{F5896B4D-580B-4F3C-806C-BFBA7B1284C1}"/>
    <cellStyle name="20% - Accent2 2 2 8 2" xfId="52143" xr:uid="{5CD9F26F-8FD7-46F7-8F28-48DB6ABDFBA8}"/>
    <cellStyle name="20% - Accent2 2 2 8 3" xfId="52144" xr:uid="{4BF387EE-560E-47BF-9749-B6A49205CE3D}"/>
    <cellStyle name="20% - Accent2 2 2 8 3 2" xfId="52145" xr:uid="{7B356B20-D2EF-484E-999F-CF691DB0199C}"/>
    <cellStyle name="20% - Accent2 2 2 9" xfId="52146" xr:uid="{ABDA89AB-A68B-4027-BE7A-C1F5B558F73B}"/>
    <cellStyle name="20% - Accent2 2 2 9 2" xfId="52147" xr:uid="{57D77599-B7AD-4A79-B379-36B8D56228F1}"/>
    <cellStyle name="20% - Accent2 2 2 9 3" xfId="52148" xr:uid="{87D2A74A-0D79-4E7D-ABBA-71653A1E2306}"/>
    <cellStyle name="20% - Accent2 2 2 9 3 2" xfId="52149" xr:uid="{C9D709DA-D2E7-4369-8488-877444AA4B7E}"/>
    <cellStyle name="20% - Accent2 2 20" xfId="52150" xr:uid="{18155C79-2AED-43C9-BEF6-C92640B1AA80}"/>
    <cellStyle name="20% - Accent2 2 20 2" xfId="52151" xr:uid="{9B107FD2-17E2-499A-95DD-DF77DF772348}"/>
    <cellStyle name="20% - Accent2 2 20 2 2" xfId="52152" xr:uid="{3ED1C34C-935B-4B50-B5F4-F89A9F9B0009}"/>
    <cellStyle name="20% - Accent2 2 20 3" xfId="52153" xr:uid="{72869D6C-82B8-4BB4-8471-B65DF462254F}"/>
    <cellStyle name="20% - Accent2 2 20 3 2" xfId="52154" xr:uid="{4DDBA9BF-B789-4BE2-A876-FD772F5873F0}"/>
    <cellStyle name="20% - Accent2 2 20 4" xfId="52155" xr:uid="{70176D23-7280-474A-A361-9F28C228225F}"/>
    <cellStyle name="20% - Accent2 2 20 5" xfId="52156" xr:uid="{C9BB9D2B-098A-4B55-933C-3F48A9EAAAE2}"/>
    <cellStyle name="20% - Accent2 2 21" xfId="52157" xr:uid="{8C5AFEFD-30D3-45DE-8AEB-9A51369ECC8B}"/>
    <cellStyle name="20% - Accent2 2 21 2" xfId="52158" xr:uid="{80C75094-C03F-41A7-84F6-D7D02ADB9C3F}"/>
    <cellStyle name="20% - Accent2 2 21 2 2" xfId="52159" xr:uid="{750BDD74-257B-4D49-83BF-BFC83EB6AD86}"/>
    <cellStyle name="20% - Accent2 2 21 3" xfId="52160" xr:uid="{43F4ECF2-DEEF-4221-A37F-A2C3FAC67C28}"/>
    <cellStyle name="20% - Accent2 2 21 3 2" xfId="52161" xr:uid="{E9BC0E46-51C2-4F8F-B4F9-041E89C2BF6F}"/>
    <cellStyle name="20% - Accent2 2 21 4" xfId="52162" xr:uid="{CF92CA9E-5632-446B-BC12-E2DDBB35DA45}"/>
    <cellStyle name="20% - Accent2 2 21 5" xfId="52163" xr:uid="{65BAAFD6-7833-486F-AC2B-DA9039B64564}"/>
    <cellStyle name="20% - Accent2 2 22" xfId="52164" xr:uid="{36CF7160-C60A-4D14-989C-9AF392AAFC36}"/>
    <cellStyle name="20% - Accent2 2 22 2" xfId="52165" xr:uid="{053CD191-BEAD-44B9-905A-A6FC048C32FC}"/>
    <cellStyle name="20% - Accent2 2 22 2 2" xfId="52166" xr:uid="{46D80903-CE4D-4108-A0A6-8BCE19421C46}"/>
    <cellStyle name="20% - Accent2 2 22 3" xfId="52167" xr:uid="{F334B20D-85D7-4440-AEE3-DD20CD924027}"/>
    <cellStyle name="20% - Accent2 2 22 3 2" xfId="52168" xr:uid="{AD05CBFD-4659-4ADD-B28F-93EF5B8BE414}"/>
    <cellStyle name="20% - Accent2 2 22 4" xfId="52169" xr:uid="{F98E7CEB-726B-4136-B679-2933170E83A5}"/>
    <cellStyle name="20% - Accent2 2 22 5" xfId="52170" xr:uid="{0D583185-79CE-4FE4-A258-110314D3444B}"/>
    <cellStyle name="20% - Accent2 2 3" xfId="157" xr:uid="{651C111B-9A46-4025-83F2-4981956FF7C1}"/>
    <cellStyle name="20% - Accent2 2 3 2" xfId="158" xr:uid="{7350E756-0B44-4674-90C7-ADED0A90C963}"/>
    <cellStyle name="20% - Accent2 2 3 2 2" xfId="52171" xr:uid="{F67E82CB-F7D6-482D-93DD-C0A8E7315A28}"/>
    <cellStyle name="20% - Accent2 2 3 3" xfId="52172" xr:uid="{09F2AAB4-2BEC-415B-993C-BD32BE0E46F4}"/>
    <cellStyle name="20% - Accent2 2 3 3 2" xfId="52173" xr:uid="{457A478B-7D0F-4E38-93A9-AFD3DCC37560}"/>
    <cellStyle name="20% - Accent2 2 3 4" xfId="52174" xr:uid="{500AA17F-87FA-4A9F-A5EB-DC3F4085BAE3}"/>
    <cellStyle name="20% - Accent2 2 3 5" xfId="52175" xr:uid="{7BBD5ED5-66CD-4F5A-9898-E7B35B7EC1D8}"/>
    <cellStyle name="20% - Accent2 2 4" xfId="159" xr:uid="{D6365D21-569F-4A98-B294-915E2058FD23}"/>
    <cellStyle name="20% - Accent2 2 4 2" xfId="52176" xr:uid="{E0D96E37-0310-43D6-9305-46628498BD03}"/>
    <cellStyle name="20% - Accent2 2 4 2 2" xfId="52177" xr:uid="{F8F04352-EF98-4F9F-91FB-AC15E19A8878}"/>
    <cellStyle name="20% - Accent2 2 4 3" xfId="52178" xr:uid="{21F49687-367B-47CE-80E2-558DD65C9B64}"/>
    <cellStyle name="20% - Accent2 2 4 3 2" xfId="52179" xr:uid="{9628C379-BE1E-4CBC-8924-AA4B13DFB7DC}"/>
    <cellStyle name="20% - Accent2 2 4 4" xfId="52180" xr:uid="{F5F7FEE9-0060-4F09-BCE3-A8ED174F7E8C}"/>
    <cellStyle name="20% - Accent2 2 4 5" xfId="52181" xr:uid="{8AAAB918-8E26-49E8-AFEE-81FB0DEF3CDB}"/>
    <cellStyle name="20% - Accent2 2 5" xfId="160" xr:uid="{145FDFBA-DC31-4124-84C8-F6C3C8A09BAF}"/>
    <cellStyle name="20% - Accent2 2 5 2" xfId="52182" xr:uid="{47395257-DE8B-48C4-B3CF-FE320688C9AB}"/>
    <cellStyle name="20% - Accent2 2 5 2 2" xfId="52183" xr:uid="{DF7F0A61-4FBA-4E91-974E-B175EC7320B7}"/>
    <cellStyle name="20% - Accent2 2 5 3" xfId="52184" xr:uid="{DF5A5650-3FBA-46B6-B2B1-20E20289CC97}"/>
    <cellStyle name="20% - Accent2 2 5 3 2" xfId="52185" xr:uid="{195E3841-E6A5-4F62-8BED-3C284C25BD8C}"/>
    <cellStyle name="20% - Accent2 2 5 4" xfId="52186" xr:uid="{258070D0-CA8B-446C-BB5F-1ECF3E70ACCC}"/>
    <cellStyle name="20% - Accent2 2 5 5" xfId="52187" xr:uid="{D6B04317-0225-4357-8F5F-FE371B47EEE7}"/>
    <cellStyle name="20% - Accent2 2 6" xfId="52188" xr:uid="{7BBA0EC5-2F9F-4DDE-B813-1F1F28AD152D}"/>
    <cellStyle name="20% - Accent2 2 6 2" xfId="52189" xr:uid="{EF643573-301B-4673-B066-7CC37DDADE81}"/>
    <cellStyle name="20% - Accent2 2 6 2 2" xfId="52190" xr:uid="{86583509-D0AE-44E9-A861-1067E4620BD5}"/>
    <cellStyle name="20% - Accent2 2 6 3" xfId="52191" xr:uid="{CFC6EAF3-6C39-4CBF-8705-E017EDBEE67B}"/>
    <cellStyle name="20% - Accent2 2 6 3 2" xfId="52192" xr:uid="{E21DB19C-3ACA-420C-83E5-E7729C6CAA00}"/>
    <cellStyle name="20% - Accent2 2 6 4" xfId="52193" xr:uid="{12DEB7FB-5A2F-4544-896A-1E2E5FF274F9}"/>
    <cellStyle name="20% - Accent2 2 6 5" xfId="52194" xr:uid="{48BD9761-9058-435B-BC65-CB286F222438}"/>
    <cellStyle name="20% - Accent2 2 7" xfId="52195" xr:uid="{C5DDD942-A919-4C68-ACD7-A2489CE2BF58}"/>
    <cellStyle name="20% - Accent2 2 7 2" xfId="52196" xr:uid="{F9F2543B-3B65-4B2A-9D74-ED5D82EDF458}"/>
    <cellStyle name="20% - Accent2 2 7 2 2" xfId="52197" xr:uid="{8CE398EC-EBCB-4AF9-A47B-157F607DF8E8}"/>
    <cellStyle name="20% - Accent2 2 7 3" xfId="52198" xr:uid="{9A904264-107A-4D72-9B38-73569A0828BB}"/>
    <cellStyle name="20% - Accent2 2 7 3 2" xfId="52199" xr:uid="{05210B85-2620-4100-B32D-92DEA11CFD24}"/>
    <cellStyle name="20% - Accent2 2 7 4" xfId="52200" xr:uid="{A48D7C32-6CED-44F6-93DF-19D6C7417647}"/>
    <cellStyle name="20% - Accent2 2 7 5" xfId="52201" xr:uid="{ACCD48F1-EA6D-4825-83D2-D45EFAA83E55}"/>
    <cellStyle name="20% - Accent2 2 8" xfId="52202" xr:uid="{1AD22F25-474C-44EB-8413-2B239F61D05A}"/>
    <cellStyle name="20% - Accent2 2 8 2" xfId="52203" xr:uid="{FD146EBF-14A3-4D65-8CEF-E79DD512340F}"/>
    <cellStyle name="20% - Accent2 2 8 2 2" xfId="52204" xr:uid="{CB391534-7C92-416C-ADA2-7EC19D0101C4}"/>
    <cellStyle name="20% - Accent2 2 8 3" xfId="52205" xr:uid="{E307DADF-42F0-4165-ADC1-072CC46A5732}"/>
    <cellStyle name="20% - Accent2 2 8 3 2" xfId="52206" xr:uid="{5EA662E4-B9BF-4A20-A15C-37C54E809CD9}"/>
    <cellStyle name="20% - Accent2 2 8 4" xfId="52207" xr:uid="{00731395-3AA1-4DDD-97CA-D432137E3477}"/>
    <cellStyle name="20% - Accent2 2 8 5" xfId="52208" xr:uid="{BF1E55B2-5B57-4937-8E53-CCDF5E4DDF85}"/>
    <cellStyle name="20% - Accent2 2 9" xfId="52209" xr:uid="{903F0A84-75D8-4422-BA32-DCB9589367DD}"/>
    <cellStyle name="20% - Accent2 2 9 2" xfId="52210" xr:uid="{9AAA6E21-B71F-4C2C-86C5-BA4C56EC28FB}"/>
    <cellStyle name="20% - Accent2 2 9 2 2" xfId="52211" xr:uid="{19F83041-622F-46B8-A2D3-C18A3D88B88C}"/>
    <cellStyle name="20% - Accent2 2 9 3" xfId="52212" xr:uid="{7499A89A-46DE-4F30-960F-92339CBDB4D1}"/>
    <cellStyle name="20% - Accent2 2 9 3 2" xfId="52213" xr:uid="{629EAC1F-91A9-4B34-97A6-80205D7B78F4}"/>
    <cellStyle name="20% - Accent2 2 9 4" xfId="52214" xr:uid="{515983DB-0F66-452B-BF01-1067AF336292}"/>
    <cellStyle name="20% - Accent2 2 9 5" xfId="52215" xr:uid="{833858BC-2E4D-4227-88A5-9F4D1760FFCE}"/>
    <cellStyle name="20% - Accent2 2_PC 2011-2012" xfId="52216" xr:uid="{DA87E69E-A35E-41AF-B008-7BD72C41EAF9}"/>
    <cellStyle name="20% - Accent2 20" xfId="50468" xr:uid="{91F8F476-4C53-4834-B0D4-5841C7612F00}"/>
    <cellStyle name="20% - Accent2 21" xfId="50469" xr:uid="{9FC55284-C4A3-4BAC-96C9-E1533003ABB9}"/>
    <cellStyle name="20% - Accent2 22" xfId="50470" xr:uid="{3E08CAE8-8123-4869-8E6A-362F4E74DB82}"/>
    <cellStyle name="20% - Accent2 23" xfId="50471" xr:uid="{9AAE6DA5-0456-4FD2-B47D-5E4A33F4FC6B}"/>
    <cellStyle name="20% - Accent2 23 2" xfId="50472" xr:uid="{56D9AB79-25A2-4686-AD93-048A4E03C504}"/>
    <cellStyle name="20% - Accent2 24" xfId="50473" xr:uid="{691380A4-75BE-4892-A435-3865843D525F}"/>
    <cellStyle name="20% - Accent2 24 2" xfId="50474" xr:uid="{93BA523D-8BC0-41AE-8722-5E5C2151A1E0}"/>
    <cellStyle name="20% - Accent2 25" xfId="50475" xr:uid="{111FBD84-638A-4667-B874-3AE28C489AC1}"/>
    <cellStyle name="20% - Accent2 3" xfId="161" xr:uid="{3BB72339-97F5-4391-BF84-D65C55F385BF}"/>
    <cellStyle name="20% - Accent2 3 2" xfId="162" xr:uid="{303D4C52-EA04-4E3A-AD4A-A94A77493175}"/>
    <cellStyle name="20% - Accent2 3 2 2" xfId="50476" xr:uid="{9D23FEF2-E6F5-423B-AA2C-76243600DF26}"/>
    <cellStyle name="20% - Accent2 3 2 2 2" xfId="50477" xr:uid="{7BB8F0DE-27AA-46B6-BC22-21F3FEF235B2}"/>
    <cellStyle name="20% - Accent2 3 2 2 2 2" xfId="52217" xr:uid="{5A94BEB5-FA4C-44EC-A4C2-4635B7A93241}"/>
    <cellStyle name="20% - Accent2 3 2 2 3" xfId="52218" xr:uid="{182F0723-DF9D-4872-B554-A19DF13C56FA}"/>
    <cellStyle name="20% - Accent2 3 2 2 3 2" xfId="52219" xr:uid="{DB84DB01-6977-43BB-B8C0-15F0A023388A}"/>
    <cellStyle name="20% - Accent2 3 2 2 4" xfId="52220" xr:uid="{FA32804F-4D26-4562-8A55-32140488578C}"/>
    <cellStyle name="20% - Accent2 3 2 2 5" xfId="52221" xr:uid="{46B48D4A-7C98-4DE1-9ECB-2BE5E9C13BE6}"/>
    <cellStyle name="20% - Accent2 3 2 3" xfId="50478" xr:uid="{3B8D5CC9-FE6A-42DA-B04B-EDBC77359091}"/>
    <cellStyle name="20% - Accent2 3 2 3 2" xfId="52222" xr:uid="{5E77C5F7-F8DB-48C9-B89A-EABA2EFFA8F5}"/>
    <cellStyle name="20% - Accent2 3 2 4" xfId="52223" xr:uid="{38A0AC56-12E7-4F90-86F8-AA786C06FB7D}"/>
    <cellStyle name="20% - Accent2 3 2 4 2" xfId="52224" xr:uid="{6077D4F3-A692-4EB1-8661-2B322CD6CB17}"/>
    <cellStyle name="20% - Accent2 3 2 5" xfId="52225" xr:uid="{9766C440-B706-4D78-B398-DBBCC8247623}"/>
    <cellStyle name="20% - Accent2 3 3" xfId="163" xr:uid="{99C2C13D-BD5B-4C40-8E38-0D5D8A6A7260}"/>
    <cellStyle name="20% - Accent2 3 3 2" xfId="164" xr:uid="{BADAF5A4-1A3F-4E74-9B8F-E43EE0609226}"/>
    <cellStyle name="20% - Accent2 3 3 2 2" xfId="52226" xr:uid="{0436F337-7B2F-4D9F-BA58-5537E12273C0}"/>
    <cellStyle name="20% - Accent2 3 3 3" xfId="52227" xr:uid="{4E69A74B-370A-4FD9-80E8-27AD6264026D}"/>
    <cellStyle name="20% - Accent2 3 3 3 2" xfId="52228" xr:uid="{E547A296-5DEC-4892-92CC-6510F1B24948}"/>
    <cellStyle name="20% - Accent2 3 3 4" xfId="52229" xr:uid="{A42A4B21-0761-484A-9D80-ECBFB5175AAF}"/>
    <cellStyle name="20% - Accent2 3 3 5" xfId="52230" xr:uid="{4C9BC45E-6C34-4486-97ED-582B40A740AE}"/>
    <cellStyle name="20% - Accent2 3 4" xfId="165" xr:uid="{DB2E5818-D81F-4AD9-BFE2-91A8A8912A26}"/>
    <cellStyle name="20% - Accent2 3 4 2" xfId="52231" xr:uid="{D87B35C8-5F59-40AB-BF13-B4827F44D2D3}"/>
    <cellStyle name="20% - Accent2 3 5" xfId="52232" xr:uid="{116AF974-97EA-45DB-80F6-5CA82305AB64}"/>
    <cellStyle name="20% - Accent2 3 6" xfId="52233" xr:uid="{9C20839F-AF6B-4C44-A819-CD087644540E}"/>
    <cellStyle name="20% - Accent2 3 7" xfId="52234" xr:uid="{A52FBD13-00F2-4E0B-8E90-AA8CBEEAA07A}"/>
    <cellStyle name="20% - Accent2 3 8" xfId="52235" xr:uid="{4E1760FE-797B-41AC-8FAC-98E8F14E5A84}"/>
    <cellStyle name="20% - Accent2 4" xfId="166" xr:uid="{88918E59-69EC-4063-B74D-90FB9BA6DB60}"/>
    <cellStyle name="20% - Accent2 4 2" xfId="167" xr:uid="{160E6ED1-3DF3-404F-9274-3774128440BA}"/>
    <cellStyle name="20% - Accent2 4 2 2" xfId="50479" xr:uid="{32D7F9C7-1BC5-4EFD-9DD7-2ED4FFBA1DC3}"/>
    <cellStyle name="20% - Accent2 4 2 2 2" xfId="52236" xr:uid="{6B15C1CF-37C0-4DD7-AC4F-FE12FED27A04}"/>
    <cellStyle name="20% - Accent2 4 2 3" xfId="52237" xr:uid="{C89697F2-9367-4F7C-A037-E0DEB06D2E3B}"/>
    <cellStyle name="20% - Accent2 4 2 3 2" xfId="52238" xr:uid="{F9BDD23B-8D22-4486-B2CD-CAAE2BF9731D}"/>
    <cellStyle name="20% - Accent2 4 2 4" xfId="52239" xr:uid="{8B52C7A0-D005-4608-A97F-296021917C59}"/>
    <cellStyle name="20% - Accent2 4 2 5" xfId="52240" xr:uid="{86B2F295-F263-41D0-9369-306F819FD256}"/>
    <cellStyle name="20% - Accent2 4 3" xfId="52241" xr:uid="{B1B1961F-B880-43B9-8CED-81EE13E2BCC5}"/>
    <cellStyle name="20% - Accent2 4 3 2" xfId="52242" xr:uid="{3B349942-FDF6-4438-9A4E-A783FC6823DC}"/>
    <cellStyle name="20% - Accent2 5" xfId="168" xr:uid="{6411BE26-06F7-4E34-9EC6-DB38439AC1D0}"/>
    <cellStyle name="20% - Accent2 5 2" xfId="52243" xr:uid="{B16B0935-1B1A-4C9E-AC3E-2CFB128106DC}"/>
    <cellStyle name="20% - Accent2 5 3" xfId="52244" xr:uid="{833B7DBC-FDEC-4D37-82A2-FA8C2F25E813}"/>
    <cellStyle name="20% - Accent2 5 4" xfId="52245" xr:uid="{195D7A50-AA55-409C-A334-741C674443D3}"/>
    <cellStyle name="20% - Accent2 6" xfId="50480" xr:uid="{0074063F-BD5B-4E47-873E-C1B546ABCFAB}"/>
    <cellStyle name="20% - Accent2 6 2" xfId="52246" xr:uid="{C4546EB4-EB89-42D0-AB93-E0B501E092A2}"/>
    <cellStyle name="20% - Accent2 6 3" xfId="52247" xr:uid="{335222F2-1AC8-495A-B12C-5C3EA8838805}"/>
    <cellStyle name="20% - Accent2 6 4" xfId="52248" xr:uid="{01D2817E-E6D2-4F9F-97AC-45D7DA985721}"/>
    <cellStyle name="20% - Accent2 7" xfId="50481" xr:uid="{546C49D6-560D-4264-81FC-DF1716DA1F18}"/>
    <cellStyle name="20% - Accent2 7 2" xfId="52249" xr:uid="{8147221B-A480-44BF-BF45-8144750CE3DC}"/>
    <cellStyle name="20% - Accent2 7 3" xfId="52250" xr:uid="{320CE44C-9B1D-42F7-AB6D-4A09C3DCA29F}"/>
    <cellStyle name="20% - Accent2 7 4" xfId="52251" xr:uid="{628151EF-685D-4554-B28E-F1F2C4EE6086}"/>
    <cellStyle name="20% - Accent2 8" xfId="50482" xr:uid="{460B61EB-C6B0-4646-8B55-DF46EBB2D3DD}"/>
    <cellStyle name="20% - Accent2 8 2" xfId="52252" xr:uid="{930A9391-6992-4F5A-A9E9-DA15E9F5980F}"/>
    <cellStyle name="20% - Accent2 9" xfId="50483" xr:uid="{D1E375F7-B3B2-4AB6-9ECF-3505E5CB040E}"/>
    <cellStyle name="20% - Accent2 9 2" xfId="52253" xr:uid="{4AD2AF3F-2BC9-4330-8B1E-93AF5F20E87A}"/>
    <cellStyle name="20% - Accent3" xfId="50" builtinId="38" customBuiltin="1"/>
    <cellStyle name="20% - Accent3 10" xfId="50484" xr:uid="{5D16EA8D-F5D1-46C1-B37E-36B9D66171DF}"/>
    <cellStyle name="20% - Accent3 10 2" xfId="52254" xr:uid="{111DB8F1-DB77-4A14-90C3-C755DBE80FE7}"/>
    <cellStyle name="20% - Accent3 11" xfId="50485" xr:uid="{EA6FCDA8-5E49-42F3-8B01-02C516FA0274}"/>
    <cellStyle name="20% - Accent3 12" xfId="50486" xr:uid="{F74A469B-83AB-4D05-9532-50A6BEBC8D68}"/>
    <cellStyle name="20% - Accent3 13" xfId="50487" xr:uid="{253496EB-DB4A-4C05-9A48-07F05630ED2C}"/>
    <cellStyle name="20% - Accent3 14" xfId="50488" xr:uid="{3FE2FCDD-A83A-4F04-898E-86D7B71C9D0D}"/>
    <cellStyle name="20% - Accent3 15" xfId="50489" xr:uid="{75F7424E-52FB-4F4B-8398-20BFEF0119D7}"/>
    <cellStyle name="20% - Accent3 16" xfId="50490" xr:uid="{248DB974-D6A7-478E-B69E-44C2A5F418DB}"/>
    <cellStyle name="20% - Accent3 17" xfId="50491" xr:uid="{3D7AE300-5283-4E9A-BD32-1223535FC6DB}"/>
    <cellStyle name="20% - Accent3 18" xfId="50492" xr:uid="{B9CF6A5B-E3B8-4421-A796-84B9C848B73D}"/>
    <cellStyle name="20% - Accent3 19" xfId="50493" xr:uid="{A65D1EC6-B016-46A1-968B-4B38E6F76C72}"/>
    <cellStyle name="20% - Accent3 2" xfId="169" xr:uid="{A2A27490-0D09-41A9-9D9B-7AEE596BB96B}"/>
    <cellStyle name="20% - Accent3 2 10" xfId="52255" xr:uid="{5DFB1D29-80D8-4557-8060-E1E6B6EC4AD4}"/>
    <cellStyle name="20% - Accent3 2 10 2" xfId="52256" xr:uid="{9A6E866F-4656-4345-804B-43759F7D46DA}"/>
    <cellStyle name="20% - Accent3 2 10 2 2" xfId="52257" xr:uid="{6D6ADD03-E820-4C2D-A8AD-CA3E704175C7}"/>
    <cellStyle name="20% - Accent3 2 10 3" xfId="52258" xr:uid="{1FD0E5E6-4ECA-4ABB-BA4D-FF6E34E27BA9}"/>
    <cellStyle name="20% - Accent3 2 10 3 2" xfId="52259" xr:uid="{DD65E4D6-1DDB-4785-92C2-C9119870F33B}"/>
    <cellStyle name="20% - Accent3 2 10 4" xfId="52260" xr:uid="{9E2E8C32-7DBF-4412-8600-82FA0B337E13}"/>
    <cellStyle name="20% - Accent3 2 10 5" xfId="52261" xr:uid="{1E0396D8-114B-4CE3-B3E2-83B758178BA8}"/>
    <cellStyle name="20% - Accent3 2 11" xfId="52262" xr:uid="{D74F477F-1870-4619-9537-8589C60E837A}"/>
    <cellStyle name="20% - Accent3 2 11 2" xfId="52263" xr:uid="{04BD9C28-1EA0-4E8F-AAAD-1368E0531562}"/>
    <cellStyle name="20% - Accent3 2 11 2 2" xfId="52264" xr:uid="{110A4C48-A9AF-4AAA-8A96-A2A666A76D8D}"/>
    <cellStyle name="20% - Accent3 2 11 3" xfId="52265" xr:uid="{336D820F-5D4E-4FFA-89AD-146B16823431}"/>
    <cellStyle name="20% - Accent3 2 11 3 2" xfId="52266" xr:uid="{7AC08BC1-7F6A-4163-996D-2A9C6CC6C857}"/>
    <cellStyle name="20% - Accent3 2 11 4" xfId="52267" xr:uid="{15326D41-8FC4-44EC-A74B-5CB8D90EE6D9}"/>
    <cellStyle name="20% - Accent3 2 11 5" xfId="52268" xr:uid="{9E31B3BA-C7C1-4DD5-96EF-F40920297189}"/>
    <cellStyle name="20% - Accent3 2 12" xfId="52269" xr:uid="{CF485DE4-C659-492E-AF7E-8FB6DA5FEE6F}"/>
    <cellStyle name="20% - Accent3 2 12 2" xfId="52270" xr:uid="{AC5810DB-5543-45FA-ADD8-3FD36666D47D}"/>
    <cellStyle name="20% - Accent3 2 12 2 2" xfId="52271" xr:uid="{51A449A5-AB7E-4052-ACD9-9902BE56708C}"/>
    <cellStyle name="20% - Accent3 2 12 3" xfId="52272" xr:uid="{B74E3F6C-C17D-4C2D-A09B-1EAA06A78C40}"/>
    <cellStyle name="20% - Accent3 2 12 3 2" xfId="52273" xr:uid="{FFFF53C5-F68B-4F6C-BA7A-07AF526179B7}"/>
    <cellStyle name="20% - Accent3 2 12 4" xfId="52274" xr:uid="{3BC2B15F-5DCA-44EF-B66A-9D3DABB0E2B8}"/>
    <cellStyle name="20% - Accent3 2 12 5" xfId="52275" xr:uid="{69FDC9FA-AF05-431D-9DA9-20DE80FFD9BE}"/>
    <cellStyle name="20% - Accent3 2 13" xfId="52276" xr:uid="{4AFD632D-3C4B-457C-ACBA-E9D466600312}"/>
    <cellStyle name="20% - Accent3 2 13 2" xfId="52277" xr:uid="{A9903E46-0BAF-400E-B7D7-CFCE0AD608A0}"/>
    <cellStyle name="20% - Accent3 2 13 2 2" xfId="52278" xr:uid="{228D4A69-F102-4806-8572-4D6E476F458B}"/>
    <cellStyle name="20% - Accent3 2 13 3" xfId="52279" xr:uid="{D5A452E9-F211-4027-B6F5-A863449556F3}"/>
    <cellStyle name="20% - Accent3 2 13 3 2" xfId="52280" xr:uid="{15F9AD10-5CC0-4453-8BC8-E2DDC832C43E}"/>
    <cellStyle name="20% - Accent3 2 13 4" xfId="52281" xr:uid="{8D8856C3-1788-47DD-9A6E-CE965D21AC74}"/>
    <cellStyle name="20% - Accent3 2 13 5" xfId="52282" xr:uid="{6C5512DC-DECA-4221-B6D8-770C59BE7EB7}"/>
    <cellStyle name="20% - Accent3 2 14" xfId="52283" xr:uid="{638BACE0-ECE8-4190-B60D-CC7080C0DA3C}"/>
    <cellStyle name="20% - Accent3 2 14 2" xfId="52284" xr:uid="{69354C05-AA1D-4E51-A5B7-605107089C88}"/>
    <cellStyle name="20% - Accent3 2 14 2 2" xfId="52285" xr:uid="{2A953E62-80F7-40E1-9DDB-5E71A9AB0E2F}"/>
    <cellStyle name="20% - Accent3 2 14 3" xfId="52286" xr:uid="{B3129215-315D-4D64-AEC3-A98DC6BC9CC5}"/>
    <cellStyle name="20% - Accent3 2 14 3 2" xfId="52287" xr:uid="{62F7FA9A-225A-4930-B3A2-F263BAA5A29B}"/>
    <cellStyle name="20% - Accent3 2 14 4" xfId="52288" xr:uid="{8974041A-73F0-4546-BAC0-E3B52871FF9A}"/>
    <cellStyle name="20% - Accent3 2 14 5" xfId="52289" xr:uid="{B20DCE0C-A3B7-42B9-B961-C547153BB952}"/>
    <cellStyle name="20% - Accent3 2 15" xfId="52290" xr:uid="{15A1573B-D53D-411D-860A-AE498201AF6D}"/>
    <cellStyle name="20% - Accent3 2 15 2" xfId="52291" xr:uid="{2BCF6D69-BBA9-46D9-BAE5-10E8BBEFE81D}"/>
    <cellStyle name="20% - Accent3 2 15 2 2" xfId="52292" xr:uid="{51749CBC-0E87-4C69-A8E4-8A6B9A2030CE}"/>
    <cellStyle name="20% - Accent3 2 15 3" xfId="52293" xr:uid="{9B50D11C-C76F-472E-898F-003EF5B9408C}"/>
    <cellStyle name="20% - Accent3 2 15 3 2" xfId="52294" xr:uid="{B875E11C-3AEC-49FF-9B69-BC32A92590C6}"/>
    <cellStyle name="20% - Accent3 2 15 4" xfId="52295" xr:uid="{967058BD-AD85-4889-B66B-CA0D288F4A1E}"/>
    <cellStyle name="20% - Accent3 2 15 5" xfId="52296" xr:uid="{FFC839DE-B0C8-4D2D-BFBF-79C60AD5C845}"/>
    <cellStyle name="20% - Accent3 2 16" xfId="52297" xr:uid="{5C91AA36-527F-4D86-9724-36D0C1326580}"/>
    <cellStyle name="20% - Accent3 2 16 2" xfId="52298" xr:uid="{EBC29263-023D-4BFC-B43A-BACC29A4FEAF}"/>
    <cellStyle name="20% - Accent3 2 16 2 2" xfId="52299" xr:uid="{F81EB2EE-F390-484C-A385-F30FB1EBC9D2}"/>
    <cellStyle name="20% - Accent3 2 16 3" xfId="52300" xr:uid="{7CE75F46-E68B-4C63-B813-227DEF1A569F}"/>
    <cellStyle name="20% - Accent3 2 16 3 2" xfId="52301" xr:uid="{17564E5E-EA2D-4674-B023-C0584FD4802B}"/>
    <cellStyle name="20% - Accent3 2 16 4" xfId="52302" xr:uid="{B5C9AC15-A621-4033-862B-AC71E2FFA60E}"/>
    <cellStyle name="20% - Accent3 2 16 5" xfId="52303" xr:uid="{60B54716-F3A7-48E1-86D1-FA99BC7380EC}"/>
    <cellStyle name="20% - Accent3 2 17" xfId="52304" xr:uid="{EB8A62C4-4A1A-41FE-AB34-55F16E7821D0}"/>
    <cellStyle name="20% - Accent3 2 17 2" xfId="52305" xr:uid="{17641793-C695-42B7-9F94-776460B250A7}"/>
    <cellStyle name="20% - Accent3 2 17 2 2" xfId="52306" xr:uid="{AC8F4140-FC29-4EC1-8E01-37C5E001800C}"/>
    <cellStyle name="20% - Accent3 2 17 3" xfId="52307" xr:uid="{000B3BED-676D-4A2B-BC9C-86F9B947AFFF}"/>
    <cellStyle name="20% - Accent3 2 17 3 2" xfId="52308" xr:uid="{9E8B46E5-AE2C-4601-9820-A7FF21211E07}"/>
    <cellStyle name="20% - Accent3 2 17 4" xfId="52309" xr:uid="{B707D0C1-E50E-4D17-9E6B-4496877F221B}"/>
    <cellStyle name="20% - Accent3 2 17 5" xfId="52310" xr:uid="{CA99EEFB-67AF-48AF-9C10-B6B57C9504BB}"/>
    <cellStyle name="20% - Accent3 2 18" xfId="52311" xr:uid="{905B6884-E55A-4D03-BBAA-6EB8114424ED}"/>
    <cellStyle name="20% - Accent3 2 18 2" xfId="52312" xr:uid="{18663460-C679-44DE-9431-8F83987F445D}"/>
    <cellStyle name="20% - Accent3 2 18 2 2" xfId="52313" xr:uid="{8D29F482-D728-4FC6-9020-16A366FFDCBE}"/>
    <cellStyle name="20% - Accent3 2 18 3" xfId="52314" xr:uid="{011F482B-50A9-40E7-8F05-753D66D18CCE}"/>
    <cellStyle name="20% - Accent3 2 18 3 2" xfId="52315" xr:uid="{6FA6FA18-D55A-4FB2-ABA2-73E51F7E4C67}"/>
    <cellStyle name="20% - Accent3 2 18 4" xfId="52316" xr:uid="{74979F2A-491A-4A00-9E1C-9DA821186530}"/>
    <cellStyle name="20% - Accent3 2 18 5" xfId="52317" xr:uid="{D5DAA208-0CEC-440C-813E-F060D1D99AC2}"/>
    <cellStyle name="20% - Accent3 2 19" xfId="52318" xr:uid="{89567BF7-6BDC-4CB1-B16D-4832E958B766}"/>
    <cellStyle name="20% - Accent3 2 19 2" xfId="52319" xr:uid="{C0DE0309-B05A-4D39-8B6D-2BEE98172356}"/>
    <cellStyle name="20% - Accent3 2 19 2 2" xfId="52320" xr:uid="{9C602673-13F8-4222-9DB7-7633BAE71C8C}"/>
    <cellStyle name="20% - Accent3 2 19 3" xfId="52321" xr:uid="{90A2912D-153C-4D4B-A77C-1513008776A7}"/>
    <cellStyle name="20% - Accent3 2 19 3 2" xfId="52322" xr:uid="{F99A9425-3C7D-4CC7-913A-81A7E5057791}"/>
    <cellStyle name="20% - Accent3 2 19 4" xfId="52323" xr:uid="{A192E944-7054-4DEA-9430-F140B360B483}"/>
    <cellStyle name="20% - Accent3 2 19 5" xfId="52324" xr:uid="{B1669BC1-D236-4044-AB07-F988C7F7B719}"/>
    <cellStyle name="20% - Accent3 2 2" xfId="170" xr:uid="{56AA3D28-B9C8-4054-B05E-15518C28706D}"/>
    <cellStyle name="20% - Accent3 2 2 10" xfId="52325" xr:uid="{D7B41B42-EEFF-46C4-997B-657247EF2877}"/>
    <cellStyle name="20% - Accent3 2 2 10 2" xfId="52326" xr:uid="{2D928FF8-A1CD-44F6-A587-246C588D4964}"/>
    <cellStyle name="20% - Accent3 2 2 10 2 2" xfId="52327" xr:uid="{40536F14-13C3-4BA3-AC91-33074A4E25B2}"/>
    <cellStyle name="20% - Accent3 2 2 11" xfId="52328" xr:uid="{42FB56F2-757A-4B7A-B9F3-2CE879AD6943}"/>
    <cellStyle name="20% - Accent3 2 2 11 2" xfId="52329" xr:uid="{83A3C173-20B6-46D3-B30E-2066E4B2BB17}"/>
    <cellStyle name="20% - Accent3 2 2 11 3" xfId="52330" xr:uid="{3CE270F4-60F1-401E-B5FA-AE385FF59183}"/>
    <cellStyle name="20% - Accent3 2 2 12" xfId="52331" xr:uid="{64CCC35F-B620-4DA5-9F1A-37263686F88C}"/>
    <cellStyle name="20% - Accent3 2 2 12 2" xfId="52332" xr:uid="{F16B95B5-0359-468D-BC1F-399EA59A4400}"/>
    <cellStyle name="20% - Accent3 2 2 13" xfId="52333" xr:uid="{2E8D5865-EE86-4724-BC4F-8E4C94502DE4}"/>
    <cellStyle name="20% - Accent3 2 2 13 2" xfId="52334" xr:uid="{5029A582-CB1E-47D9-A6CA-6F97F2D8D54F}"/>
    <cellStyle name="20% - Accent3 2 2 14" xfId="52335" xr:uid="{21C65FF3-C0F6-4351-B2F2-4CCADC7E2911}"/>
    <cellStyle name="20% - Accent3 2 2 14 2" xfId="52336" xr:uid="{C25A1808-4611-4807-A91F-6ED438DC7022}"/>
    <cellStyle name="20% - Accent3 2 2 15" xfId="52337" xr:uid="{19BBDB62-439A-46AE-8133-6AC344F7FC4A}"/>
    <cellStyle name="20% - Accent3 2 2 15 2" xfId="52338" xr:uid="{A2A5BDD8-B1BC-44F1-B4BD-87A48C3A0822}"/>
    <cellStyle name="20% - Accent3 2 2 16" xfId="52339" xr:uid="{FF3330A1-9995-4C81-A09F-960F5BEC45CA}"/>
    <cellStyle name="20% - Accent3 2 2 16 2" xfId="52340" xr:uid="{B7FF9E9E-E9F7-4734-9955-4E65CC62C88A}"/>
    <cellStyle name="20% - Accent3 2 2 17" xfId="52341" xr:uid="{18FB595E-7B24-4240-9784-30774D2AE788}"/>
    <cellStyle name="20% - Accent3 2 2 17 2" xfId="52342" xr:uid="{68C588BA-ABFC-4B4D-B2F4-131300D66F91}"/>
    <cellStyle name="20% - Accent3 2 2 18" xfId="52343" xr:uid="{E2BB4F74-A0A9-4726-8C77-6B13AFBC3BCD}"/>
    <cellStyle name="20% - Accent3 2 2 18 2" xfId="52344" xr:uid="{DD0AE6A9-17C9-483D-9442-7FA54F9D2677}"/>
    <cellStyle name="20% - Accent3 2 2 19" xfId="52345" xr:uid="{D250978F-71A1-41C6-B276-299CA5996337}"/>
    <cellStyle name="20% - Accent3 2 2 19 2" xfId="52346" xr:uid="{F2048F40-3341-4D0D-B6F8-D110133426FD}"/>
    <cellStyle name="20% - Accent3 2 2 2" xfId="50494" xr:uid="{BA1D7502-CF30-47E4-B14B-6FC7EE9DA766}"/>
    <cellStyle name="20% - Accent3 2 2 2 10" xfId="52347" xr:uid="{A0C61BB7-A4A1-49BE-AA71-3F35007734F2}"/>
    <cellStyle name="20% - Accent3 2 2 2 10 2" xfId="52348" xr:uid="{72FF046C-2765-4E68-9B69-0A28B9DA3433}"/>
    <cellStyle name="20% - Accent3 2 2 2 10 3" xfId="52349" xr:uid="{127C7513-530A-4941-8B31-E54F4479D89A}"/>
    <cellStyle name="20% - Accent3 2 2 2 11" xfId="52350" xr:uid="{55358FB7-841C-4F11-A865-3417B6219DEC}"/>
    <cellStyle name="20% - Accent3 2 2 2 11 2" xfId="52351" xr:uid="{939BF1AE-266A-42B9-9BBD-2497669DB2C6}"/>
    <cellStyle name="20% - Accent3 2 2 2 12" xfId="52352" xr:uid="{69505D8B-12C2-49DE-A2A4-6FC3BF27DE4E}"/>
    <cellStyle name="20% - Accent3 2 2 2 2" xfId="50495" xr:uid="{7EA4DD0C-E516-499E-83D7-D45D6C30C58C}"/>
    <cellStyle name="20% - Accent3 2 2 2 2 2" xfId="50496" xr:uid="{DD8FE682-40DD-4140-86AC-37A9E9DC3554}"/>
    <cellStyle name="20% - Accent3 2 2 2 2 2 2" xfId="50497" xr:uid="{A6EF2460-FB2E-4BE8-9322-D3E865BDCC66}"/>
    <cellStyle name="20% - Accent3 2 2 2 2 2 2 2" xfId="52353" xr:uid="{164179D0-4962-4260-A8D4-E7D76ED3036C}"/>
    <cellStyle name="20% - Accent3 2 2 2 2 2 2 2 2" xfId="52354" xr:uid="{D9FEBBAF-2B48-4B0C-9789-D085474022DE}"/>
    <cellStyle name="20% - Accent3 2 2 2 2 2 2 3" xfId="52355" xr:uid="{964B4657-1DF1-49EA-B86A-0968E01080F3}"/>
    <cellStyle name="20% - Accent3 2 2 2 2 2 2 3 2" xfId="52356" xr:uid="{9BCF29DE-4317-42B2-9D1B-1A154141B797}"/>
    <cellStyle name="20% - Accent3 2 2 2 2 2 2 4" xfId="52357" xr:uid="{9911BEF6-50BA-4D39-9C98-B26EE0E6B6EB}"/>
    <cellStyle name="20% - Accent3 2 2 2 2 2 2 5" xfId="52358" xr:uid="{015E1AE8-36F3-4E5D-8592-A0ADC2B60DBD}"/>
    <cellStyle name="20% - Accent3 2 2 2 2 2 3" xfId="52359" xr:uid="{7351B1D9-77B1-4EFE-B4E3-65A9005E85DF}"/>
    <cellStyle name="20% - Accent3 2 2 2 2 2 3 2" xfId="52360" xr:uid="{6DEAAE78-6453-4369-9143-D08EAB1622EF}"/>
    <cellStyle name="20% - Accent3 2 2 2 2 2 3 2 2" xfId="52361" xr:uid="{6506FB68-32BF-451F-BF35-033D6964098F}"/>
    <cellStyle name="20% - Accent3 2 2 2 2 2 3 3" xfId="52362" xr:uid="{9A85C95C-2F2B-487B-8763-E2067BF7C236}"/>
    <cellStyle name="20% - Accent3 2 2 2 2 2 3 3 2" xfId="52363" xr:uid="{C392A15F-ED27-48CA-892C-5917796A3839}"/>
    <cellStyle name="20% - Accent3 2 2 2 2 2 3 4" xfId="52364" xr:uid="{46317442-F204-4AE8-8039-CD0B37F49D42}"/>
    <cellStyle name="20% - Accent3 2 2 2 2 2 3 5" xfId="52365" xr:uid="{AFA15711-D858-415F-A523-751C0FCA73B9}"/>
    <cellStyle name="20% - Accent3 2 2 2 2 2 4" xfId="52366" xr:uid="{38165DD1-8E83-4078-BC9F-9958C75ADF40}"/>
    <cellStyle name="20% - Accent3 2 2 2 2 2 4 2" xfId="52367" xr:uid="{CC639E73-551D-4330-A1DF-8A835982C40A}"/>
    <cellStyle name="20% - Accent3 2 2 2 2 2 5" xfId="52368" xr:uid="{7809E136-D395-4E28-9585-4181023B8F7D}"/>
    <cellStyle name="20% - Accent3 2 2 2 2 2 5 2" xfId="52369" xr:uid="{FA76CD52-66DB-42F8-87BE-7C4E180E882D}"/>
    <cellStyle name="20% - Accent3 2 2 2 2 2 6" xfId="52370" xr:uid="{F692BEE8-421F-4D9E-934E-D60E8B166E90}"/>
    <cellStyle name="20% - Accent3 2 2 2 2 2 7" xfId="52371" xr:uid="{3005201B-A313-4628-9682-BBB750781D9E}"/>
    <cellStyle name="20% - Accent3 2 2 2 2 3" xfId="52372" xr:uid="{6C3F38D2-94D6-4172-A5C0-DD4B142C9881}"/>
    <cellStyle name="20% - Accent3 2 2 2 2 3 2" xfId="52373" xr:uid="{E2610FA8-B29E-428D-88F9-CCB4A1BD9120}"/>
    <cellStyle name="20% - Accent3 2 2 2 2 4" xfId="52374" xr:uid="{68DD3999-6C9E-4780-8C04-3A4E218ADB3A}"/>
    <cellStyle name="20% - Accent3 2 2 2 3" xfId="50498" xr:uid="{9B46A0A7-3EAC-483C-8D58-45BFD7BB3F89}"/>
    <cellStyle name="20% - Accent3 2 2 2 3 2" xfId="52375" xr:uid="{FFB065DA-54A6-433B-9080-31074E980360}"/>
    <cellStyle name="20% - Accent3 2 2 2 3 2 2" xfId="52376" xr:uid="{8B0477BC-845C-4F8E-9294-07A566440465}"/>
    <cellStyle name="20% - Accent3 2 2 2 3 3" xfId="52377" xr:uid="{3C9CC737-DE5E-436B-87FB-7D25977EC027}"/>
    <cellStyle name="20% - Accent3 2 2 2 3 3 2" xfId="52378" xr:uid="{C1BB3CF2-079B-417F-B7D3-6903CDFBD667}"/>
    <cellStyle name="20% - Accent3 2 2 2 3 4" xfId="52379" xr:uid="{F0036B8B-CE39-47C0-881F-ADBD7B1899EA}"/>
    <cellStyle name="20% - Accent3 2 2 2 3 5" xfId="52380" xr:uid="{87EF3AAA-DDE9-4061-970C-02C488B95A5A}"/>
    <cellStyle name="20% - Accent3 2 2 2 4" xfId="52381" xr:uid="{FA8013EA-9116-4FEF-8019-760DFF243983}"/>
    <cellStyle name="20% - Accent3 2 2 2 4 2" xfId="52382" xr:uid="{12E052D5-30EC-4869-B925-8F56D1313D60}"/>
    <cellStyle name="20% - Accent3 2 2 2 4 2 2" xfId="52383" xr:uid="{3A1A3F5A-E657-404C-AB27-284CA6A3DA11}"/>
    <cellStyle name="20% - Accent3 2 2 2 4 3" xfId="52384" xr:uid="{104C5A49-13A3-432C-901C-1A5CEBEE1DEA}"/>
    <cellStyle name="20% - Accent3 2 2 2 4 3 2" xfId="52385" xr:uid="{19529FC0-B3C6-4459-8860-F4937A37B199}"/>
    <cellStyle name="20% - Accent3 2 2 2 4 4" xfId="52386" xr:uid="{270039FD-D571-496C-A385-C94D67719C31}"/>
    <cellStyle name="20% - Accent3 2 2 2 4 5" xfId="52387" xr:uid="{6F0B1334-A043-4E1C-9CB2-A6CE7184BB85}"/>
    <cellStyle name="20% - Accent3 2 2 2 5" xfId="52388" xr:uid="{EF6F34BC-A9B4-44DC-B1B8-0F9AD68FE4DD}"/>
    <cellStyle name="20% - Accent3 2 2 2 5 2" xfId="52389" xr:uid="{6E10A14A-7701-4825-AD3C-784CC8633E43}"/>
    <cellStyle name="20% - Accent3 2 2 2 5 2 2" xfId="52390" xr:uid="{0BAE1D38-4BB1-48F2-939B-4FBEDFDCF86E}"/>
    <cellStyle name="20% - Accent3 2 2 2 5 3" xfId="52391" xr:uid="{42406F55-2938-4F82-A7E0-08E8ECC1CB46}"/>
    <cellStyle name="20% - Accent3 2 2 2 5 3 2" xfId="52392" xr:uid="{4A27A1B3-C48B-4419-B5A2-4B4618BAE952}"/>
    <cellStyle name="20% - Accent3 2 2 2 5 4" xfId="52393" xr:uid="{CF2F1F1C-99A6-4D9C-86E0-C769F4FB9891}"/>
    <cellStyle name="20% - Accent3 2 2 2 5 5" xfId="52394" xr:uid="{6F760253-4DC8-4510-B7D4-D89F2D204ACC}"/>
    <cellStyle name="20% - Accent3 2 2 2 6" xfId="52395" xr:uid="{99CCC2E8-5716-4654-B4A5-D79B1643D4D9}"/>
    <cellStyle name="20% - Accent3 2 2 2 6 2" xfId="52396" xr:uid="{8F0FD41D-77C2-4CFF-ACFE-24AC6AC76F5E}"/>
    <cellStyle name="20% - Accent3 2 2 2 6 2 2" xfId="52397" xr:uid="{B6DE0F6D-5594-4D1A-98AE-B16377C011A3}"/>
    <cellStyle name="20% - Accent3 2 2 2 6 3" xfId="52398" xr:uid="{1BFC7705-169D-4F2B-B63D-B0E6FB8809EA}"/>
    <cellStyle name="20% - Accent3 2 2 2 6 3 2" xfId="52399" xr:uid="{882B17A3-2340-4286-9FF9-D0DB7A200B24}"/>
    <cellStyle name="20% - Accent3 2 2 2 6 4" xfId="52400" xr:uid="{695A015F-06D1-4A80-9F2A-8FCB4A06B67C}"/>
    <cellStyle name="20% - Accent3 2 2 2 6 5" xfId="52401" xr:uid="{4FBDDD03-42A2-45A6-B28F-B4D2A44F0FB3}"/>
    <cellStyle name="20% - Accent3 2 2 2 7" xfId="52402" xr:uid="{05466AE5-66D4-4F24-8A55-9662A74A2202}"/>
    <cellStyle name="20% - Accent3 2 2 2 7 2" xfId="52403" xr:uid="{74FEF4D7-944F-465E-900C-37B68EFEC933}"/>
    <cellStyle name="20% - Accent3 2 2 2 7 2 2" xfId="52404" xr:uid="{FD0AE43D-157F-4C9F-A801-7C9A8E0E50CD}"/>
    <cellStyle name="20% - Accent3 2 2 2 7 3" xfId="52405" xr:uid="{C8A201E8-0DA3-4E0B-BF4C-7264784347AD}"/>
    <cellStyle name="20% - Accent3 2 2 2 7 3 2" xfId="52406" xr:uid="{0AC3BD73-A8C4-40AC-A86D-D8588818087B}"/>
    <cellStyle name="20% - Accent3 2 2 2 7 4" xfId="52407" xr:uid="{9E4F50B2-02A3-417A-9C41-AFBA834485A8}"/>
    <cellStyle name="20% - Accent3 2 2 2 7 5" xfId="52408" xr:uid="{CB13ED19-3B15-4C90-839D-DA49914F9099}"/>
    <cellStyle name="20% - Accent3 2 2 2 8" xfId="52409" xr:uid="{C8D6A59A-394E-449E-90F9-178547AEB7FA}"/>
    <cellStyle name="20% - Accent3 2 2 2 8 2" xfId="52410" xr:uid="{8BA70133-C718-4EFD-9184-F345251C85EF}"/>
    <cellStyle name="20% - Accent3 2 2 2 8 2 2" xfId="52411" xr:uid="{E04F8DE1-C790-4208-B150-A38AC29DB573}"/>
    <cellStyle name="20% - Accent3 2 2 2 8 3" xfId="52412" xr:uid="{4317EE21-DA64-4F92-A841-476C93B9A61B}"/>
    <cellStyle name="20% - Accent3 2 2 2 8 3 2" xfId="52413" xr:uid="{53965F70-3878-4F96-AF51-A55EE0526E3B}"/>
    <cellStyle name="20% - Accent3 2 2 2 8 4" xfId="52414" xr:uid="{35C6588C-BB4C-405C-BFA0-6830539C1E42}"/>
    <cellStyle name="20% - Accent3 2 2 2 8 5" xfId="52415" xr:uid="{EB5FF4B2-B785-4A0E-8399-71CB695D47AF}"/>
    <cellStyle name="20% - Accent3 2 2 2 9" xfId="52416" xr:uid="{146CC9F1-022B-490C-9F2E-AE4A0B2DA4C3}"/>
    <cellStyle name="20% - Accent3 2 2 2 9 2" xfId="52417" xr:uid="{D9C15ADB-FF2E-4C24-923D-0203F7933963}"/>
    <cellStyle name="20% - Accent3 2 2 2 9 2 2" xfId="52418" xr:uid="{FF5E2942-0D70-41E5-87ED-B1260D384BBC}"/>
    <cellStyle name="20% - Accent3 2 2 2 9 3" xfId="52419" xr:uid="{7257B912-F0C6-4B0C-B103-94BE4286C2EB}"/>
    <cellStyle name="20% - Accent3 2 2 2 9 3 2" xfId="52420" xr:uid="{8848F3BC-E5FC-47D0-BC33-1C6D763E8319}"/>
    <cellStyle name="20% - Accent3 2 2 2 9 4" xfId="52421" xr:uid="{483EFDC2-206C-40D4-B38D-4C4D526D20D2}"/>
    <cellStyle name="20% - Accent3 2 2 2 9 5" xfId="52422" xr:uid="{1E683E10-8981-4C2A-98EC-06ECAF1504BB}"/>
    <cellStyle name="20% - Accent3 2 2 20" xfId="52423" xr:uid="{A56855B0-4006-4373-9474-CD2ADCB376D4}"/>
    <cellStyle name="20% - Accent3 2 2 20 2" xfId="52424" xr:uid="{E84C0BD6-DBF5-44E8-8447-EC5D09C818E2}"/>
    <cellStyle name="20% - Accent3 2 2 21" xfId="52425" xr:uid="{1D92EF00-58DA-403F-98DA-B4605A8F31BB}"/>
    <cellStyle name="20% - Accent3 2 2 21 2" xfId="52426" xr:uid="{BC756DDE-AFBD-4B91-B859-1EE9BD86BB96}"/>
    <cellStyle name="20% - Accent3 2 2 22" xfId="52427" xr:uid="{948E23A7-C54F-4141-A170-802244968B74}"/>
    <cellStyle name="20% - Accent3 2 2 22 2" xfId="52428" xr:uid="{2B20CADC-BD90-433B-A7CA-312143639B02}"/>
    <cellStyle name="20% - Accent3 2 2 3" xfId="50499" xr:uid="{86526380-D660-4D12-BD96-AB58FE202BBF}"/>
    <cellStyle name="20% - Accent3 2 2 3 2" xfId="50500" xr:uid="{A626B86A-92F9-4706-80A0-C5CEC3763D2F}"/>
    <cellStyle name="20% - Accent3 2 2 3 2 2" xfId="52429" xr:uid="{A1DD14E0-DC43-42B0-8C2D-FA9C2C73D076}"/>
    <cellStyle name="20% - Accent3 2 2 3 2 2 2" xfId="52430" xr:uid="{E396D396-8E74-4849-986D-52E39EF56AC0}"/>
    <cellStyle name="20% - Accent3 2 2 3 2 3" xfId="52431" xr:uid="{C814C2A5-0A51-4EC2-BDB8-931646E12928}"/>
    <cellStyle name="20% - Accent3 2 2 3 2 3 2" xfId="52432" xr:uid="{450A9E7D-0CD0-430F-A7CC-F5EEC2131C7C}"/>
    <cellStyle name="20% - Accent3 2 2 3 2 4" xfId="52433" xr:uid="{2BBE3CBB-401A-435F-BACD-65CF6F09FF77}"/>
    <cellStyle name="20% - Accent3 2 2 3 3" xfId="52434" xr:uid="{4F8E0622-2AE7-4E12-8380-CCAC41C72A05}"/>
    <cellStyle name="20% - Accent3 2 2 3 3 2" xfId="52435" xr:uid="{3434A3F5-C43D-488A-A46C-B7535B7C4A6E}"/>
    <cellStyle name="20% - Accent3 2 2 3 3 2 2" xfId="52436" xr:uid="{A055A646-769F-4D76-B7A6-BF44E4A90BC5}"/>
    <cellStyle name="20% - Accent3 2 2 3 3 3" xfId="52437" xr:uid="{F38D4239-E576-4C7E-AF03-2863ECF9EC6A}"/>
    <cellStyle name="20% - Accent3 2 2 3 3 3 2" xfId="52438" xr:uid="{A548FA4E-C5DE-4797-A5CB-31C37A3A78E8}"/>
    <cellStyle name="20% - Accent3 2 2 3 3 4" xfId="52439" xr:uid="{5646086F-9F9A-4099-8E85-9DBA8067261C}"/>
    <cellStyle name="20% - Accent3 2 2 3 3 5" xfId="52440" xr:uid="{55DA359B-A6D4-47B7-8D06-5B9328387C95}"/>
    <cellStyle name="20% - Accent3 2 2 3 4" xfId="52441" xr:uid="{C2500557-E89B-43EF-9623-785F0BBE4374}"/>
    <cellStyle name="20% - Accent3 2 2 3 4 2" xfId="52442" xr:uid="{223BCF23-B9F7-4641-8FBB-D8AD392140A6}"/>
    <cellStyle name="20% - Accent3 2 2 3 4 3" xfId="52443" xr:uid="{B5BAD494-DBCD-4157-A30E-8F9637183938}"/>
    <cellStyle name="20% - Accent3 2 2 3 5" xfId="52444" xr:uid="{00895CA0-ECC4-4140-B953-9EB25634D92B}"/>
    <cellStyle name="20% - Accent3 2 2 3 5 2" xfId="52445" xr:uid="{17D41C3A-56FE-40E3-8F80-773E476A4B42}"/>
    <cellStyle name="20% - Accent3 2 2 3 6" xfId="52446" xr:uid="{F0060FDA-7CC5-4F8E-80AF-2DBC28D3BBF7}"/>
    <cellStyle name="20% - Accent3 2 2 4" xfId="52447" xr:uid="{55C95BED-8968-4112-89B6-4576A82AFC65}"/>
    <cellStyle name="20% - Accent3 2 2 4 2" xfId="52448" xr:uid="{D76B7C4B-672D-4C53-8868-DF1AA2F30E4D}"/>
    <cellStyle name="20% - Accent3 2 2 4 3" xfId="52449" xr:uid="{A43AC02E-AA7B-421E-BEFE-731C3BD35AFC}"/>
    <cellStyle name="20% - Accent3 2 2 4 3 2" xfId="52450" xr:uid="{3966AC5D-EF2E-432A-A0F5-DED139F02DAF}"/>
    <cellStyle name="20% - Accent3 2 2 5" xfId="52451" xr:uid="{15CF52D4-376A-4B15-B876-501EC8E5D003}"/>
    <cellStyle name="20% - Accent3 2 2 5 2" xfId="52452" xr:uid="{5B26749C-7D57-49F3-A54D-D62D1E51D5F5}"/>
    <cellStyle name="20% - Accent3 2 2 5 3" xfId="52453" xr:uid="{8A67788F-26DD-4928-8E70-8431E9F9EA2C}"/>
    <cellStyle name="20% - Accent3 2 2 5 3 2" xfId="52454" xr:uid="{01F06E79-B91B-45E0-9B51-1AF0DE0D3770}"/>
    <cellStyle name="20% - Accent3 2 2 6" xfId="52455" xr:uid="{03234D4C-D64E-46C9-8E6B-AF8E8A14AE88}"/>
    <cellStyle name="20% - Accent3 2 2 6 2" xfId="52456" xr:uid="{9D1D059D-BBA4-4625-8119-01CA7D5DBAB7}"/>
    <cellStyle name="20% - Accent3 2 2 6 3" xfId="52457" xr:uid="{DE57DC25-C486-4F8E-BAB2-38A22B6255A2}"/>
    <cellStyle name="20% - Accent3 2 2 6 3 2" xfId="52458" xr:uid="{F513497A-7885-4550-BC80-C689476827E9}"/>
    <cellStyle name="20% - Accent3 2 2 7" xfId="52459" xr:uid="{1EF87A09-AE4E-4929-84BF-4E3B3446C3C6}"/>
    <cellStyle name="20% - Accent3 2 2 7 2" xfId="52460" xr:uid="{C5B2FEBA-2F8D-40F0-A56D-0B10605A781F}"/>
    <cellStyle name="20% - Accent3 2 2 7 3" xfId="52461" xr:uid="{F4BD89AB-EAEA-4D7F-876B-F536C88AC95B}"/>
    <cellStyle name="20% - Accent3 2 2 7 3 2" xfId="52462" xr:uid="{C2B55738-5511-496B-9137-243FDE7DB779}"/>
    <cellStyle name="20% - Accent3 2 2 8" xfId="52463" xr:uid="{1E77951A-BC38-48BA-9595-E46FEB11002F}"/>
    <cellStyle name="20% - Accent3 2 2 8 2" xfId="52464" xr:uid="{C0CE3B66-0922-4BED-B6A4-DAD8CE24AA0A}"/>
    <cellStyle name="20% - Accent3 2 2 8 3" xfId="52465" xr:uid="{28048907-81FE-4D84-A493-4366B2902154}"/>
    <cellStyle name="20% - Accent3 2 2 8 3 2" xfId="52466" xr:uid="{C4A97165-C8D6-4CAE-83BD-2A73C982C6F3}"/>
    <cellStyle name="20% - Accent3 2 2 9" xfId="52467" xr:uid="{4DD3B97F-69C8-4800-8DFC-E7B0F60BBD57}"/>
    <cellStyle name="20% - Accent3 2 2 9 2" xfId="52468" xr:uid="{1ADA64F3-4C68-451E-ACA2-8D632960E319}"/>
    <cellStyle name="20% - Accent3 2 2 9 3" xfId="52469" xr:uid="{F8A8F70B-CFFE-4C0F-A438-01665294E97A}"/>
    <cellStyle name="20% - Accent3 2 2 9 3 2" xfId="52470" xr:uid="{42D1CBCB-B311-47EF-9204-0C76DE5CD3D2}"/>
    <cellStyle name="20% - Accent3 2 20" xfId="52471" xr:uid="{003CC815-6D1A-4A98-BE7D-12160F703C0B}"/>
    <cellStyle name="20% - Accent3 2 20 2" xfId="52472" xr:uid="{C8757DFD-0CFE-48D5-8C1C-48602E44B6FA}"/>
    <cellStyle name="20% - Accent3 2 20 2 2" xfId="52473" xr:uid="{E985A8E2-8D53-458D-B3C4-5B02CB08EF92}"/>
    <cellStyle name="20% - Accent3 2 20 3" xfId="52474" xr:uid="{85EB055D-0577-4FC0-85D5-7ADB3795231B}"/>
    <cellStyle name="20% - Accent3 2 20 3 2" xfId="52475" xr:uid="{EC4B272A-0F3C-4B94-B5B5-BB4F80AEE81D}"/>
    <cellStyle name="20% - Accent3 2 20 4" xfId="52476" xr:uid="{687DAA2B-893A-42E6-8B02-195B872D3AA0}"/>
    <cellStyle name="20% - Accent3 2 20 5" xfId="52477" xr:uid="{D9BD92EE-3E6F-44E8-A37E-E6724AC91FA6}"/>
    <cellStyle name="20% - Accent3 2 21" xfId="52478" xr:uid="{920E0F78-00A8-4237-BA2B-845AE561E929}"/>
    <cellStyle name="20% - Accent3 2 21 2" xfId="52479" xr:uid="{21371E61-6599-47B4-9028-D084FE36289F}"/>
    <cellStyle name="20% - Accent3 2 21 2 2" xfId="52480" xr:uid="{F35FE4B1-B991-4FDF-B7CF-D477558BF295}"/>
    <cellStyle name="20% - Accent3 2 21 3" xfId="52481" xr:uid="{9B8788E8-A803-4601-8047-04E84B0556F1}"/>
    <cellStyle name="20% - Accent3 2 21 3 2" xfId="52482" xr:uid="{81AB63D3-B167-475E-8CA0-E761E8DAE50C}"/>
    <cellStyle name="20% - Accent3 2 21 4" xfId="52483" xr:uid="{72CF9154-B73D-4FDD-B93D-6EAEB4364ACE}"/>
    <cellStyle name="20% - Accent3 2 21 5" xfId="52484" xr:uid="{03B81E72-F8D8-426B-888A-172BEA76973E}"/>
    <cellStyle name="20% - Accent3 2 22" xfId="52485" xr:uid="{FC1E63E1-9EC9-4EC5-A564-77895E1E6B4C}"/>
    <cellStyle name="20% - Accent3 2 22 2" xfId="52486" xr:uid="{4C40B349-E00D-4BF0-AD5B-FE42DDF2F936}"/>
    <cellStyle name="20% - Accent3 2 22 2 2" xfId="52487" xr:uid="{2142D54A-4791-4581-B17E-1BD9408E4474}"/>
    <cellStyle name="20% - Accent3 2 22 3" xfId="52488" xr:uid="{21AACCFD-2F16-4D1A-929D-42FF61F8575F}"/>
    <cellStyle name="20% - Accent3 2 22 3 2" xfId="52489" xr:uid="{54F2D760-9006-45B9-B67D-CA739C39670F}"/>
    <cellStyle name="20% - Accent3 2 22 4" xfId="52490" xr:uid="{035C48F2-5084-4FF5-84C4-0BB9A54A6D50}"/>
    <cellStyle name="20% - Accent3 2 22 5" xfId="52491" xr:uid="{84744B06-045D-443E-9F6C-D3A73AFCA365}"/>
    <cellStyle name="20% - Accent3 2 23" xfId="60459" xr:uid="{7E16239D-1F31-4FC7-BE08-44CE0D4D9663}"/>
    <cellStyle name="20% - Accent3 2 3" xfId="171" xr:uid="{45CA5754-D937-47D1-BC67-D5A57DE6A4ED}"/>
    <cellStyle name="20% - Accent3 2 3 2" xfId="172" xr:uid="{C05452A4-8FD9-482D-BAF8-A2F660EA2F68}"/>
    <cellStyle name="20% - Accent3 2 3 2 2" xfId="52492" xr:uid="{B740E246-9D9D-4A2A-9F1F-472A3DB00964}"/>
    <cellStyle name="20% - Accent3 2 3 3" xfId="52493" xr:uid="{74F46A5E-99B7-4324-A396-27634D9064F9}"/>
    <cellStyle name="20% - Accent3 2 3 3 2" xfId="52494" xr:uid="{9E073A60-0B92-4AE9-9888-BB158E4D90C3}"/>
    <cellStyle name="20% - Accent3 2 3 4" xfId="52495" xr:uid="{08123C9C-6133-4F4F-997E-77145BBAA73E}"/>
    <cellStyle name="20% - Accent3 2 3 5" xfId="52496" xr:uid="{8257A10E-67F7-4672-B4D5-4EE6248CBEEF}"/>
    <cellStyle name="20% - Accent3 2 4" xfId="173" xr:uid="{6153EF95-E0A0-4D4F-9302-A8B2EBE0B11A}"/>
    <cellStyle name="20% - Accent3 2 4 2" xfId="52497" xr:uid="{7E389D21-1268-4A35-8662-21C76BA9E02B}"/>
    <cellStyle name="20% - Accent3 2 4 2 2" xfId="52498" xr:uid="{CB0E26B5-55D0-4375-A1D1-928003192CAD}"/>
    <cellStyle name="20% - Accent3 2 4 3" xfId="52499" xr:uid="{F4D1FBAA-BD8F-4F93-844E-9700AA04D742}"/>
    <cellStyle name="20% - Accent3 2 4 3 2" xfId="52500" xr:uid="{895A77AE-3156-43BD-9CA5-E101360E661B}"/>
    <cellStyle name="20% - Accent3 2 4 4" xfId="52501" xr:uid="{FFBFB1D9-1597-4284-9D8B-A2A6116824D1}"/>
    <cellStyle name="20% - Accent3 2 4 5" xfId="52502" xr:uid="{6C10E561-0C3C-465D-925B-3317848D044D}"/>
    <cellStyle name="20% - Accent3 2 5" xfId="174" xr:uid="{0FA16895-7B0F-4E87-B2F9-1B88360A2863}"/>
    <cellStyle name="20% - Accent3 2 5 2" xfId="52503" xr:uid="{2B89D356-F00D-4CFB-BD43-AAC9368561BA}"/>
    <cellStyle name="20% - Accent3 2 5 2 2" xfId="52504" xr:uid="{F5908BAF-5EEE-4152-85A7-13B99D11BCB6}"/>
    <cellStyle name="20% - Accent3 2 5 3" xfId="52505" xr:uid="{073B4C85-DD4C-4110-8E86-5DC057F73930}"/>
    <cellStyle name="20% - Accent3 2 5 3 2" xfId="52506" xr:uid="{5FFB0FD5-31F1-4CB2-88A0-0EC681FAA9FB}"/>
    <cellStyle name="20% - Accent3 2 5 4" xfId="52507" xr:uid="{778D85BE-E914-4982-B674-F6FC365A0D27}"/>
    <cellStyle name="20% - Accent3 2 5 5" xfId="52508" xr:uid="{EA960C42-001F-4DD1-9557-F1D27C32C5D3}"/>
    <cellStyle name="20% - Accent3 2 6" xfId="52509" xr:uid="{D3486907-D9A2-4E00-B2E3-142A6376158F}"/>
    <cellStyle name="20% - Accent3 2 6 2" xfId="52510" xr:uid="{31618B13-887E-4B32-8514-DA8A6DFF0F1F}"/>
    <cellStyle name="20% - Accent3 2 6 2 2" xfId="52511" xr:uid="{571694C9-5827-4EA4-8331-C06D58747371}"/>
    <cellStyle name="20% - Accent3 2 6 3" xfId="52512" xr:uid="{6475FD60-028A-4F41-90BE-C908EC85C62B}"/>
    <cellStyle name="20% - Accent3 2 6 3 2" xfId="52513" xr:uid="{9E1E9B18-6858-4FC0-B33E-6F58CC557071}"/>
    <cellStyle name="20% - Accent3 2 6 4" xfId="52514" xr:uid="{B4BDD02D-77C5-4828-83D2-8999EF380587}"/>
    <cellStyle name="20% - Accent3 2 6 5" xfId="52515" xr:uid="{44B61D90-0D3E-4F07-8801-E48C0275501B}"/>
    <cellStyle name="20% - Accent3 2 7" xfId="52516" xr:uid="{4B4D12A4-C78B-4527-80A5-FBCCE38752AC}"/>
    <cellStyle name="20% - Accent3 2 7 2" xfId="52517" xr:uid="{30DE6D9A-CE29-4B31-9430-0623D9DC9E6C}"/>
    <cellStyle name="20% - Accent3 2 7 2 2" xfId="52518" xr:uid="{F26B68E2-E566-42EB-AB0E-F845E4BFD713}"/>
    <cellStyle name="20% - Accent3 2 7 3" xfId="52519" xr:uid="{0AF69BD0-2F44-4FA5-9348-955950E1F3FA}"/>
    <cellStyle name="20% - Accent3 2 7 3 2" xfId="52520" xr:uid="{C5AB0AFC-2529-4DA4-B3A2-D27C357B356C}"/>
    <cellStyle name="20% - Accent3 2 7 4" xfId="52521" xr:uid="{4D59C467-4D17-4CA1-9BB6-D677EDA7A83D}"/>
    <cellStyle name="20% - Accent3 2 7 5" xfId="52522" xr:uid="{AF3EF0B5-63A2-4970-AB66-24C4E179374E}"/>
    <cellStyle name="20% - Accent3 2 8" xfId="52523" xr:uid="{F082FECF-5C36-4318-8770-D3A19F589A4B}"/>
    <cellStyle name="20% - Accent3 2 8 2" xfId="52524" xr:uid="{417815D7-B091-44FE-AAA1-A5BBF1A88343}"/>
    <cellStyle name="20% - Accent3 2 8 2 2" xfId="52525" xr:uid="{CB5FA457-E1DF-4B81-A8E8-341A4840B984}"/>
    <cellStyle name="20% - Accent3 2 8 3" xfId="52526" xr:uid="{3FFDC053-2B5A-4AD0-9531-FD13D8FF5DC9}"/>
    <cellStyle name="20% - Accent3 2 8 3 2" xfId="52527" xr:uid="{472AB5FB-107D-4106-BBE3-0A4CAE8C6491}"/>
    <cellStyle name="20% - Accent3 2 8 4" xfId="52528" xr:uid="{6096EE67-9C2D-4516-835A-F6AFC09BEE5F}"/>
    <cellStyle name="20% - Accent3 2 8 5" xfId="52529" xr:uid="{7B10E5F0-309E-451B-8EED-CDF453849E61}"/>
    <cellStyle name="20% - Accent3 2 9" xfId="52530" xr:uid="{D7884A27-03A2-4A4A-837D-B26306441521}"/>
    <cellStyle name="20% - Accent3 2 9 2" xfId="52531" xr:uid="{0E5359FA-E329-4494-97A3-FDDC0AB805A6}"/>
    <cellStyle name="20% - Accent3 2 9 2 2" xfId="52532" xr:uid="{1714B267-3EBF-4C52-90BE-DD217219B4EC}"/>
    <cellStyle name="20% - Accent3 2 9 3" xfId="52533" xr:uid="{B78E5B96-3FAA-4FA7-AC2F-FAD45EBF8C92}"/>
    <cellStyle name="20% - Accent3 2 9 3 2" xfId="52534" xr:uid="{462D9306-8019-4F1D-AE96-A331B3A0C519}"/>
    <cellStyle name="20% - Accent3 2 9 4" xfId="52535" xr:uid="{42E50705-0C28-41CD-BDBB-5EE932DA4A88}"/>
    <cellStyle name="20% - Accent3 2 9 5" xfId="52536" xr:uid="{76E67130-9A15-4E92-BB90-75CB0D8351F6}"/>
    <cellStyle name="20% - Accent3 2_PC 2011-2012" xfId="52537" xr:uid="{7A892A57-99FD-4158-A6E9-75198834FEA5}"/>
    <cellStyle name="20% - Accent3 20" xfId="50501" xr:uid="{677E74E6-455C-47B6-A263-74F5C375E8C2}"/>
    <cellStyle name="20% - Accent3 21" xfId="50502" xr:uid="{FF4D4BD7-2AF6-4DCC-B298-1C65C8994A44}"/>
    <cellStyle name="20% - Accent3 22" xfId="50503" xr:uid="{44C1B8BC-F567-4489-8EFA-34F9086002BA}"/>
    <cellStyle name="20% - Accent3 23" xfId="50504" xr:uid="{7687AB8F-E107-432F-9D20-75355EA8E2E8}"/>
    <cellStyle name="20% - Accent3 23 2" xfId="50505" xr:uid="{931A03A8-0D86-4D7D-A86A-CD58815BA6DA}"/>
    <cellStyle name="20% - Accent3 24" xfId="50506" xr:uid="{135D2C43-FEEB-40D2-92F6-4F208C64F68C}"/>
    <cellStyle name="20% - Accent3 24 2" xfId="50507" xr:uid="{4A822019-2879-4F19-A3F2-C2D9A681B80B}"/>
    <cellStyle name="20% - Accent3 25" xfId="50508" xr:uid="{653AF541-82E0-47D3-9615-EBBBC22982E7}"/>
    <cellStyle name="20% - Accent3 3" xfId="175" xr:uid="{2BAE3F32-F9A4-49F6-B623-66CD17D6162B}"/>
    <cellStyle name="20% - Accent3 3 2" xfId="176" xr:uid="{493E48F5-D6B9-4F9E-976C-D7AAB331D84A}"/>
    <cellStyle name="20% - Accent3 3 2 2" xfId="50509" xr:uid="{A05F933B-5E60-4752-9FFE-5A9C3B217EAD}"/>
    <cellStyle name="20% - Accent3 3 2 2 2" xfId="50510" xr:uid="{22AF2561-AE38-4065-976E-638B414463A1}"/>
    <cellStyle name="20% - Accent3 3 2 2 2 2" xfId="52538" xr:uid="{8AC699BA-9597-42F2-B407-E76C68101ADE}"/>
    <cellStyle name="20% - Accent3 3 2 2 3" xfId="52539" xr:uid="{ED86DC60-5CF9-4D82-B121-97409BB8BF47}"/>
    <cellStyle name="20% - Accent3 3 2 2 3 2" xfId="52540" xr:uid="{250CE8CF-D88B-47B6-84A9-F5DBD080CC54}"/>
    <cellStyle name="20% - Accent3 3 2 2 4" xfId="52541" xr:uid="{1DF050A3-8F8A-4906-8873-717B4B45CD41}"/>
    <cellStyle name="20% - Accent3 3 2 2 5" xfId="52542" xr:uid="{7387BD97-995F-40EC-8B79-B45836C7EB2E}"/>
    <cellStyle name="20% - Accent3 3 2 3" xfId="50511" xr:uid="{308D46D0-2C15-41A4-9D4E-1CBB18B50E90}"/>
    <cellStyle name="20% - Accent3 3 2 3 2" xfId="52543" xr:uid="{C2C62417-94E8-43FE-B846-7BBED433D261}"/>
    <cellStyle name="20% - Accent3 3 2 4" xfId="52544" xr:uid="{2DA57145-9ED8-4538-BFDE-8CBF78326E02}"/>
    <cellStyle name="20% - Accent3 3 2 4 2" xfId="52545" xr:uid="{C8FFE322-3DA7-4A48-8438-BE82243B215F}"/>
    <cellStyle name="20% - Accent3 3 2 5" xfId="52546" xr:uid="{4EA42300-1004-4DC5-B4A5-02461427B77A}"/>
    <cellStyle name="20% - Accent3 3 3" xfId="177" xr:uid="{D3D39508-49FE-4FF9-8449-87A84D8ECCAD}"/>
    <cellStyle name="20% - Accent3 3 3 2" xfId="178" xr:uid="{5625C6AE-2B40-489E-A182-95DFD7DD8574}"/>
    <cellStyle name="20% - Accent3 3 3 2 2" xfId="52547" xr:uid="{C8EFAD64-5B92-4303-8246-81BDB0687DA5}"/>
    <cellStyle name="20% - Accent3 3 3 3" xfId="52548" xr:uid="{EB767558-9AB4-4513-947E-7D5F322E635B}"/>
    <cellStyle name="20% - Accent3 3 3 3 2" xfId="52549" xr:uid="{2E8FA58F-CA13-4B88-8D2D-FEC1B8F62031}"/>
    <cellStyle name="20% - Accent3 3 3 4" xfId="52550" xr:uid="{97639A57-DB1F-4B49-A06F-04EC813A5643}"/>
    <cellStyle name="20% - Accent3 3 3 5" xfId="52551" xr:uid="{73B3A70E-2DF0-42D8-A6E7-F881347332E4}"/>
    <cellStyle name="20% - Accent3 3 4" xfId="179" xr:uid="{F4D496C6-C270-46CC-A592-FD2C8B9FA611}"/>
    <cellStyle name="20% - Accent3 3 4 2" xfId="52552" xr:uid="{55696AB2-F42A-48FA-84AB-B3C6F271CF2A}"/>
    <cellStyle name="20% - Accent3 3 5" xfId="52553" xr:uid="{632EF5CD-6058-4941-ABF2-260E87941976}"/>
    <cellStyle name="20% - Accent3 3 6" xfId="52554" xr:uid="{EF806D7C-8AD3-4C54-878F-63960821D4B8}"/>
    <cellStyle name="20% - Accent3 3 7" xfId="52555" xr:uid="{40FE57B3-A501-458A-B4D4-8469BC492545}"/>
    <cellStyle name="20% - Accent3 3 8" xfId="52556" xr:uid="{BCE63527-E9C8-4707-B669-B0A3FE17C32C}"/>
    <cellStyle name="20% - Accent3 4" xfId="180" xr:uid="{05BC40E3-7E71-4B3A-B7EA-104BDCCDC98F}"/>
    <cellStyle name="20% - Accent3 4 2" xfId="181" xr:uid="{BCE3251C-E9C8-487D-B5FE-2468C4001FC4}"/>
    <cellStyle name="20% - Accent3 4 2 2" xfId="50512" xr:uid="{121A0A33-1412-4BD1-B1EC-5A112953DBA0}"/>
    <cellStyle name="20% - Accent3 4 2 2 2" xfId="52557" xr:uid="{8F21291A-DF20-49D8-B06B-DCD4CBDEC580}"/>
    <cellStyle name="20% - Accent3 4 2 3" xfId="52558" xr:uid="{DD05E198-42A2-4213-A286-4B7E37DA7F15}"/>
    <cellStyle name="20% - Accent3 4 2 3 2" xfId="52559" xr:uid="{9417B197-ECAF-4234-8860-1C51A7F4C89A}"/>
    <cellStyle name="20% - Accent3 4 2 4" xfId="52560" xr:uid="{CB98D224-63C6-45AC-8B1B-9A34E92EB25F}"/>
    <cellStyle name="20% - Accent3 4 2 5" xfId="52561" xr:uid="{B306EDAE-58D6-4702-B4A6-4D750855DD28}"/>
    <cellStyle name="20% - Accent3 4 3" xfId="52562" xr:uid="{F9549185-8E83-4020-8EAB-F75CBF22E387}"/>
    <cellStyle name="20% - Accent3 4 3 2" xfId="52563" xr:uid="{200A8C84-0F72-49F3-8C1B-3FFAC9A66AC2}"/>
    <cellStyle name="20% - Accent3 5" xfId="182" xr:uid="{65114F8B-1DBC-4A35-82FE-47D9726B159A}"/>
    <cellStyle name="20% - Accent3 5 2" xfId="52564" xr:uid="{0074DA54-C47E-47DC-9C33-22208EC30E7B}"/>
    <cellStyle name="20% - Accent3 5 3" xfId="52565" xr:uid="{25CA7BFE-63B1-4A55-B093-C8EC9FC8C88B}"/>
    <cellStyle name="20% - Accent3 5 4" xfId="52566" xr:uid="{7C2F70CB-16B8-4486-8B0D-72D859142BC6}"/>
    <cellStyle name="20% - Accent3 6" xfId="50513" xr:uid="{9087CE74-3D7D-400E-8FE6-389DD737F2D8}"/>
    <cellStyle name="20% - Accent3 6 2" xfId="52567" xr:uid="{F13F04E0-5CD7-4FE4-B855-C0CBDD1DE281}"/>
    <cellStyle name="20% - Accent3 6 3" xfId="52568" xr:uid="{ADE8A2EA-87C1-41E5-8280-CF9B730FD3ED}"/>
    <cellStyle name="20% - Accent3 6 4" xfId="52569" xr:uid="{3E858F03-012B-46C9-BB6B-11B1300E0C31}"/>
    <cellStyle name="20% - Accent3 7" xfId="50514" xr:uid="{DB3921EF-00F8-4D6E-B7D7-F5C46CBF90ED}"/>
    <cellStyle name="20% - Accent3 7 2" xfId="52570" xr:uid="{A4AAE7C3-7511-49AA-8D96-9F3A2DFF6FEB}"/>
    <cellStyle name="20% - Accent3 7 3" xfId="52571" xr:uid="{065A8C31-92BB-40B7-B749-7C7362954244}"/>
    <cellStyle name="20% - Accent3 7 4" xfId="52572" xr:uid="{DA165F24-F0F9-4055-913D-0C32C6A22581}"/>
    <cellStyle name="20% - Accent3 8" xfId="50515" xr:uid="{D455FA44-D249-4D77-AA2E-CE5CBACC3D3E}"/>
    <cellStyle name="20% - Accent3 8 2" xfId="52573" xr:uid="{1C9AB603-CABD-48E5-8F55-271A72A9800D}"/>
    <cellStyle name="20% - Accent3 9" xfId="50516" xr:uid="{5959A2CC-5ECB-45D6-801E-605040C93D8E}"/>
    <cellStyle name="20% - Accent3 9 2" xfId="52574" xr:uid="{3F0E5142-E339-4CA9-A4A9-4706B86F8ED4}"/>
    <cellStyle name="20% - Accent4" xfId="54" builtinId="42" customBuiltin="1"/>
    <cellStyle name="20% - Accent4 10" xfId="50517" xr:uid="{B21E34F8-67F8-4DE7-BE2B-6ED97CDB483E}"/>
    <cellStyle name="20% - Accent4 10 2" xfId="52575" xr:uid="{154547B0-C4D9-414C-B0AE-BDD441C8F23A}"/>
    <cellStyle name="20% - Accent4 11" xfId="50518" xr:uid="{D91873D6-B83B-4FD4-958A-4CC27FDAB434}"/>
    <cellStyle name="20% - Accent4 12" xfId="50519" xr:uid="{FC5A1345-4CA9-4738-95F0-BA4E094A9FAD}"/>
    <cellStyle name="20% - Accent4 13" xfId="50520" xr:uid="{859055F5-FFBA-47F6-9116-F69335EBB2E3}"/>
    <cellStyle name="20% - Accent4 14" xfId="50521" xr:uid="{29244EF8-2119-4A94-A1AA-88F5710FA75F}"/>
    <cellStyle name="20% - Accent4 15" xfId="50522" xr:uid="{52394A58-2C0E-4549-B029-27631A086821}"/>
    <cellStyle name="20% - Accent4 16" xfId="50523" xr:uid="{37E3611A-447E-4089-8B7F-CBE767FA2185}"/>
    <cellStyle name="20% - Accent4 17" xfId="50524" xr:uid="{A245976B-7111-47AE-8C82-3484E41B928D}"/>
    <cellStyle name="20% - Accent4 18" xfId="50525" xr:uid="{91DAC673-CC40-4C70-BEE1-7D692F03071B}"/>
    <cellStyle name="20% - Accent4 19" xfId="50526" xr:uid="{214866F4-AADD-443E-9B8A-2B2D5E177B51}"/>
    <cellStyle name="20% - Accent4 2" xfId="183" xr:uid="{61644545-9A16-4BCE-BEA8-021EA238C83F}"/>
    <cellStyle name="20% - Accent4 2 10" xfId="52576" xr:uid="{591EC468-00C8-4E8A-9031-9C7E5E594A58}"/>
    <cellStyle name="20% - Accent4 2 10 2" xfId="52577" xr:uid="{DF4212E6-8A32-4B87-B8EF-A62813636606}"/>
    <cellStyle name="20% - Accent4 2 10 2 2" xfId="52578" xr:uid="{2165BB3C-DF20-4E08-8144-2B7E291AF80D}"/>
    <cellStyle name="20% - Accent4 2 10 3" xfId="52579" xr:uid="{EBF78FFA-B940-4A12-A49F-0596D907C740}"/>
    <cellStyle name="20% - Accent4 2 10 3 2" xfId="52580" xr:uid="{72E008BB-2892-4078-9BFD-E52B413665F6}"/>
    <cellStyle name="20% - Accent4 2 10 4" xfId="52581" xr:uid="{6462914F-DEAC-47EE-9762-FBA1EB2B22E6}"/>
    <cellStyle name="20% - Accent4 2 10 5" xfId="52582" xr:uid="{A90FE0FD-8C94-490D-B819-E44D9E2549E8}"/>
    <cellStyle name="20% - Accent4 2 11" xfId="52583" xr:uid="{B9175633-6869-421E-A149-FCA6633E459D}"/>
    <cellStyle name="20% - Accent4 2 11 2" xfId="52584" xr:uid="{C303D9A4-EBB4-4AC3-88E2-F16717ADAD28}"/>
    <cellStyle name="20% - Accent4 2 11 2 2" xfId="52585" xr:uid="{32DD66F6-5080-49ED-8685-49C6EAE5696D}"/>
    <cellStyle name="20% - Accent4 2 11 3" xfId="52586" xr:uid="{0CFEDD71-A647-4E5E-86B8-41565C868CB6}"/>
    <cellStyle name="20% - Accent4 2 11 3 2" xfId="52587" xr:uid="{D2348007-CBD4-4ADB-8090-A7B44306AD5D}"/>
    <cellStyle name="20% - Accent4 2 11 4" xfId="52588" xr:uid="{5372544E-621B-4817-B6A6-7893BB9670D2}"/>
    <cellStyle name="20% - Accent4 2 11 5" xfId="52589" xr:uid="{4656BCEE-7EF8-4A0C-8F9F-E182F7BD5A8A}"/>
    <cellStyle name="20% - Accent4 2 12" xfId="52590" xr:uid="{00DFE041-0E2A-4365-AACB-DB1ABCCC881C}"/>
    <cellStyle name="20% - Accent4 2 12 2" xfId="52591" xr:uid="{74D3E6D6-F323-4650-A2EB-D141D8D10DE1}"/>
    <cellStyle name="20% - Accent4 2 12 2 2" xfId="52592" xr:uid="{A8E52461-4BB4-4084-9F81-1A778A5F99B7}"/>
    <cellStyle name="20% - Accent4 2 12 3" xfId="52593" xr:uid="{B8EC1A02-5F7E-4DD1-ACD5-34A88DDE9B38}"/>
    <cellStyle name="20% - Accent4 2 12 3 2" xfId="52594" xr:uid="{BA989591-A738-47C9-985E-522396C6921F}"/>
    <cellStyle name="20% - Accent4 2 12 4" xfId="52595" xr:uid="{1E7A6B7A-4FBE-4C36-909C-6B1A55920DDE}"/>
    <cellStyle name="20% - Accent4 2 12 5" xfId="52596" xr:uid="{07C61AC2-06AB-447A-8100-C02F6F86DAD6}"/>
    <cellStyle name="20% - Accent4 2 13" xfId="52597" xr:uid="{EBB56335-8EB3-4289-AC80-3D8DBE351D93}"/>
    <cellStyle name="20% - Accent4 2 13 2" xfId="52598" xr:uid="{F760B3B7-62E0-4415-858D-ED82076931BD}"/>
    <cellStyle name="20% - Accent4 2 13 2 2" xfId="52599" xr:uid="{07C42BB6-E82E-4427-88AC-34C673416292}"/>
    <cellStyle name="20% - Accent4 2 13 3" xfId="52600" xr:uid="{F2A34F21-2E23-4280-8C1C-0A1CDAB1F752}"/>
    <cellStyle name="20% - Accent4 2 13 3 2" xfId="52601" xr:uid="{6FF6F9D0-3517-441E-BDB0-D557BBB88C03}"/>
    <cellStyle name="20% - Accent4 2 13 4" xfId="52602" xr:uid="{E3063A25-4470-401F-8680-68FD967F6193}"/>
    <cellStyle name="20% - Accent4 2 13 5" xfId="52603" xr:uid="{0617B2EF-B7F6-4F2C-B964-3A00632A7549}"/>
    <cellStyle name="20% - Accent4 2 14" xfId="52604" xr:uid="{E1768FF9-578F-4EB7-8CE4-88A44A1BEA1F}"/>
    <cellStyle name="20% - Accent4 2 14 2" xfId="52605" xr:uid="{AA1D2E32-6E0B-4DF1-80A5-04BBFF688D11}"/>
    <cellStyle name="20% - Accent4 2 14 2 2" xfId="52606" xr:uid="{57E54091-D5E6-4810-8AFD-BE7158D71E41}"/>
    <cellStyle name="20% - Accent4 2 14 3" xfId="52607" xr:uid="{258CF1F5-E485-4F98-A6F8-9D16415A8FFF}"/>
    <cellStyle name="20% - Accent4 2 14 3 2" xfId="52608" xr:uid="{7BF6B10A-32E6-4C81-9EA1-54926E57C512}"/>
    <cellStyle name="20% - Accent4 2 14 4" xfId="52609" xr:uid="{FD9074F9-12FD-4FAB-A5EF-42C4E404C4F5}"/>
    <cellStyle name="20% - Accent4 2 14 5" xfId="52610" xr:uid="{740C990C-D008-4B18-B087-DF2DB8853EF6}"/>
    <cellStyle name="20% - Accent4 2 15" xfId="52611" xr:uid="{5A7EDCB7-566F-4589-9F95-F62EE4C20342}"/>
    <cellStyle name="20% - Accent4 2 15 2" xfId="52612" xr:uid="{3419A498-BDD9-42C2-9B50-97E2C87BA0F1}"/>
    <cellStyle name="20% - Accent4 2 15 2 2" xfId="52613" xr:uid="{1BC45C13-B0D0-4CBF-B313-AE750F7557C9}"/>
    <cellStyle name="20% - Accent4 2 15 3" xfId="52614" xr:uid="{3F4CDCCC-4436-4301-AACD-6B1D9650EAD6}"/>
    <cellStyle name="20% - Accent4 2 15 3 2" xfId="52615" xr:uid="{CFCE955F-EED1-4E97-AA54-667C1099F75E}"/>
    <cellStyle name="20% - Accent4 2 15 4" xfId="52616" xr:uid="{1008D380-6E22-412B-9EDB-F9E5340B4495}"/>
    <cellStyle name="20% - Accent4 2 15 5" xfId="52617" xr:uid="{4E394C8D-3477-431A-940B-F1D761E99EC4}"/>
    <cellStyle name="20% - Accent4 2 16" xfId="52618" xr:uid="{9899EFAC-5F49-4149-BE34-C497F91D930C}"/>
    <cellStyle name="20% - Accent4 2 16 2" xfId="52619" xr:uid="{FF293CC5-24FB-4BE0-9BD8-D225009B4830}"/>
    <cellStyle name="20% - Accent4 2 16 2 2" xfId="52620" xr:uid="{3B1A88CB-8D50-4868-AA03-3880FDE85F44}"/>
    <cellStyle name="20% - Accent4 2 16 3" xfId="52621" xr:uid="{BAFE21C8-D307-4F0C-9F35-27F403631F6B}"/>
    <cellStyle name="20% - Accent4 2 16 3 2" xfId="52622" xr:uid="{1EEC547F-B771-4254-9E0E-5AF564DC1250}"/>
    <cellStyle name="20% - Accent4 2 16 4" xfId="52623" xr:uid="{ADE6E843-1F6D-48A3-A317-682F26735FAA}"/>
    <cellStyle name="20% - Accent4 2 16 5" xfId="52624" xr:uid="{EF892DC9-B43D-4D1D-92DA-B020D3094FD9}"/>
    <cellStyle name="20% - Accent4 2 17" xfId="52625" xr:uid="{F381C15A-2902-40BA-8AE0-1AD1AD8E3DB5}"/>
    <cellStyle name="20% - Accent4 2 17 2" xfId="52626" xr:uid="{FF6E9058-9FDF-4A69-98C6-74794D20CA82}"/>
    <cellStyle name="20% - Accent4 2 17 2 2" xfId="52627" xr:uid="{FEC26086-513C-40EB-B13E-37A1754C1628}"/>
    <cellStyle name="20% - Accent4 2 17 3" xfId="52628" xr:uid="{372A6B6F-A25E-4D79-B8C6-6824271C3805}"/>
    <cellStyle name="20% - Accent4 2 17 3 2" xfId="52629" xr:uid="{AFB89498-5E46-46F1-99FD-C4AB28C8BAB8}"/>
    <cellStyle name="20% - Accent4 2 17 4" xfId="52630" xr:uid="{CE3AFE63-0DC7-4C5C-BAF7-D710DC2B7283}"/>
    <cellStyle name="20% - Accent4 2 17 5" xfId="52631" xr:uid="{8E7ED678-9BB3-4201-A492-5CD206AFB533}"/>
    <cellStyle name="20% - Accent4 2 18" xfId="52632" xr:uid="{5239E679-FF6E-49ED-97C3-CC7F352CA96A}"/>
    <cellStyle name="20% - Accent4 2 18 2" xfId="52633" xr:uid="{8CC6EB15-5C04-403A-9BB7-EE9AA92E55EC}"/>
    <cellStyle name="20% - Accent4 2 18 2 2" xfId="52634" xr:uid="{EECB3521-D0BB-405C-9B29-DB969E0098C1}"/>
    <cellStyle name="20% - Accent4 2 18 3" xfId="52635" xr:uid="{2C473D67-D8D7-4D92-A403-B767CD94D2AC}"/>
    <cellStyle name="20% - Accent4 2 18 3 2" xfId="52636" xr:uid="{185BA258-20E6-4DF2-9CB3-068310611F85}"/>
    <cellStyle name="20% - Accent4 2 18 4" xfId="52637" xr:uid="{06954DEC-96D2-45CC-87B0-587F64142669}"/>
    <cellStyle name="20% - Accent4 2 18 5" xfId="52638" xr:uid="{08EC0829-98CA-47A5-8AF2-6B32794CB971}"/>
    <cellStyle name="20% - Accent4 2 19" xfId="52639" xr:uid="{3BDE065B-8378-4F9D-A1A5-52CC6A9BA967}"/>
    <cellStyle name="20% - Accent4 2 19 2" xfId="52640" xr:uid="{63C80D14-725D-4CB3-A013-FF8908C98497}"/>
    <cellStyle name="20% - Accent4 2 19 2 2" xfId="52641" xr:uid="{BFEECDFF-3BB1-4CF9-9756-5A5632D57A47}"/>
    <cellStyle name="20% - Accent4 2 19 3" xfId="52642" xr:uid="{D6846C67-EB86-4672-9AF6-448A63CCB08A}"/>
    <cellStyle name="20% - Accent4 2 19 3 2" xfId="52643" xr:uid="{784CC7D7-8CCF-4F23-9D4B-89F69D1DA38C}"/>
    <cellStyle name="20% - Accent4 2 19 4" xfId="52644" xr:uid="{9FDE7864-9E5F-4CA3-BD79-715AB0FA5A43}"/>
    <cellStyle name="20% - Accent4 2 19 5" xfId="52645" xr:uid="{2774E636-BFAB-4E8D-990A-4CEFA4E4B64B}"/>
    <cellStyle name="20% - Accent4 2 2" xfId="184" xr:uid="{00E3DF87-6C4B-4D84-B8C8-359917A34D58}"/>
    <cellStyle name="20% - Accent4 2 2 10" xfId="52646" xr:uid="{F4E87C51-667B-482D-95A3-7BB58DC0716B}"/>
    <cellStyle name="20% - Accent4 2 2 10 2" xfId="52647" xr:uid="{57C8FB3C-8CDC-4E37-9D1A-312A7E7B9EE6}"/>
    <cellStyle name="20% - Accent4 2 2 10 2 2" xfId="52648" xr:uid="{33BB333C-D8AA-4937-A9A9-0FEC13BD09CF}"/>
    <cellStyle name="20% - Accent4 2 2 11" xfId="52649" xr:uid="{478F0D24-ED15-4F40-BAB2-98911FBB1F00}"/>
    <cellStyle name="20% - Accent4 2 2 11 2" xfId="52650" xr:uid="{99A02C94-C5F2-4FD4-B1D4-C43020806540}"/>
    <cellStyle name="20% - Accent4 2 2 11 3" xfId="52651" xr:uid="{6F2ABFBD-78A4-4049-93F9-A9F55AE260EA}"/>
    <cellStyle name="20% - Accent4 2 2 12" xfId="52652" xr:uid="{2B219659-2EE5-42F7-95A8-0AF9D986B993}"/>
    <cellStyle name="20% - Accent4 2 2 12 2" xfId="52653" xr:uid="{F248B64E-E46F-46D2-8FCB-E288F9657592}"/>
    <cellStyle name="20% - Accent4 2 2 13" xfId="52654" xr:uid="{4E461AEA-6A85-4DF5-9E51-2396B0E3B498}"/>
    <cellStyle name="20% - Accent4 2 2 13 2" xfId="52655" xr:uid="{43DB5703-754A-4BC0-9BAB-485E0BE404DB}"/>
    <cellStyle name="20% - Accent4 2 2 14" xfId="52656" xr:uid="{A9685B1E-6967-42BD-8F60-5DE2DF6ECC8E}"/>
    <cellStyle name="20% - Accent4 2 2 14 2" xfId="52657" xr:uid="{6209B2D2-D189-40DD-B9D1-9BCC2952096E}"/>
    <cellStyle name="20% - Accent4 2 2 15" xfId="52658" xr:uid="{D72D8530-DC75-470A-A4EF-3E78FD8283D9}"/>
    <cellStyle name="20% - Accent4 2 2 15 2" xfId="52659" xr:uid="{097D0D28-5FBC-4643-8AA4-A99F1657F798}"/>
    <cellStyle name="20% - Accent4 2 2 16" xfId="52660" xr:uid="{C326BEBE-DB0D-4E30-8B84-812C31E2F780}"/>
    <cellStyle name="20% - Accent4 2 2 16 2" xfId="52661" xr:uid="{27F8F5DB-D834-4479-AC53-190E6440E784}"/>
    <cellStyle name="20% - Accent4 2 2 17" xfId="52662" xr:uid="{9EB1FDCE-AB7F-495C-A320-19029E1DADB8}"/>
    <cellStyle name="20% - Accent4 2 2 17 2" xfId="52663" xr:uid="{53D5308B-7ECB-4855-A916-8E58E8C30CCB}"/>
    <cellStyle name="20% - Accent4 2 2 18" xfId="52664" xr:uid="{C803C866-38C6-448F-9EF4-CEDBB4F66864}"/>
    <cellStyle name="20% - Accent4 2 2 18 2" xfId="52665" xr:uid="{88D5D792-CBE1-4228-B09C-DEF77E6E3C8B}"/>
    <cellStyle name="20% - Accent4 2 2 19" xfId="52666" xr:uid="{7BB97928-E841-4256-99B5-210298B664E6}"/>
    <cellStyle name="20% - Accent4 2 2 19 2" xfId="52667" xr:uid="{01F9AD7A-691C-409B-A626-66B9740CDA72}"/>
    <cellStyle name="20% - Accent4 2 2 2" xfId="50527" xr:uid="{28D6E77D-7994-4A4B-A71C-ED6A6AD33618}"/>
    <cellStyle name="20% - Accent4 2 2 2 10" xfId="52668" xr:uid="{980FAB32-C0B8-4D32-8E9C-20B7ABCD0BCC}"/>
    <cellStyle name="20% - Accent4 2 2 2 10 2" xfId="52669" xr:uid="{1262C464-7F1B-42C0-AB9C-C7E36C26869B}"/>
    <cellStyle name="20% - Accent4 2 2 2 10 3" xfId="52670" xr:uid="{AD64AC4C-A1F7-457E-B736-A835A959E288}"/>
    <cellStyle name="20% - Accent4 2 2 2 11" xfId="52671" xr:uid="{EC339137-24D0-44DC-8471-5774EE758EAE}"/>
    <cellStyle name="20% - Accent4 2 2 2 11 2" xfId="52672" xr:uid="{F49AAABC-E12D-421D-AB28-377C939AF234}"/>
    <cellStyle name="20% - Accent4 2 2 2 12" xfId="52673" xr:uid="{19C2006F-D057-4EF4-A9CD-1FFC0B5C2B41}"/>
    <cellStyle name="20% - Accent4 2 2 2 2" xfId="50528" xr:uid="{C3BD0950-0D8A-401E-97B3-573918A34718}"/>
    <cellStyle name="20% - Accent4 2 2 2 2 2" xfId="50529" xr:uid="{5F3C87D4-C14B-4175-BC1B-6AA75706B77A}"/>
    <cellStyle name="20% - Accent4 2 2 2 2 2 2" xfId="50530" xr:uid="{4068D7B4-8E18-41FD-BEEA-8C7EF0FF2CA4}"/>
    <cellStyle name="20% - Accent4 2 2 2 2 2 2 2" xfId="52674" xr:uid="{A4C8D246-9965-4DDC-84AF-F50C97202A9E}"/>
    <cellStyle name="20% - Accent4 2 2 2 2 2 2 2 2" xfId="52675" xr:uid="{FF6756BE-64F0-4131-8A66-6336532C320D}"/>
    <cellStyle name="20% - Accent4 2 2 2 2 2 2 3" xfId="52676" xr:uid="{10744D50-9944-440F-B995-F8D1783CD06A}"/>
    <cellStyle name="20% - Accent4 2 2 2 2 2 2 3 2" xfId="52677" xr:uid="{0982548A-5335-4975-8830-9E7B5B59ED63}"/>
    <cellStyle name="20% - Accent4 2 2 2 2 2 2 4" xfId="52678" xr:uid="{4F8DD423-AF02-4EF9-947D-EF0CF60B9E8B}"/>
    <cellStyle name="20% - Accent4 2 2 2 2 2 2 5" xfId="52679" xr:uid="{80CBF56E-4C69-4804-8FCF-8854238FC978}"/>
    <cellStyle name="20% - Accent4 2 2 2 2 2 3" xfId="52680" xr:uid="{51B73941-5B61-46C4-A80B-7B370E2BCB87}"/>
    <cellStyle name="20% - Accent4 2 2 2 2 2 3 2" xfId="52681" xr:uid="{E6BF8ADA-E5E4-4ECB-A290-50FB654673CC}"/>
    <cellStyle name="20% - Accent4 2 2 2 2 2 3 2 2" xfId="52682" xr:uid="{B9F5D218-CFA6-40B5-B75D-282264CD25E9}"/>
    <cellStyle name="20% - Accent4 2 2 2 2 2 3 3" xfId="52683" xr:uid="{9B41F1FB-790B-4874-8822-C59A7D01E8AC}"/>
    <cellStyle name="20% - Accent4 2 2 2 2 2 3 3 2" xfId="52684" xr:uid="{0F294DD5-760B-4510-A92E-AFC9E64B5115}"/>
    <cellStyle name="20% - Accent4 2 2 2 2 2 3 4" xfId="52685" xr:uid="{0E495BBA-CD22-4C40-B5D5-D455848A548D}"/>
    <cellStyle name="20% - Accent4 2 2 2 2 2 3 5" xfId="52686" xr:uid="{DB27B0BE-E71C-41F8-A5F7-7AE02BC8B614}"/>
    <cellStyle name="20% - Accent4 2 2 2 2 2 4" xfId="52687" xr:uid="{BB883544-754C-4EA8-9210-C6F90D478F1C}"/>
    <cellStyle name="20% - Accent4 2 2 2 2 2 4 2" xfId="52688" xr:uid="{9CB06573-03B1-477A-8788-6348605E92B2}"/>
    <cellStyle name="20% - Accent4 2 2 2 2 2 5" xfId="52689" xr:uid="{0E75BB1F-D3D7-4EA0-BE81-32B988A5DDF0}"/>
    <cellStyle name="20% - Accent4 2 2 2 2 2 5 2" xfId="52690" xr:uid="{DBCC1D43-36AE-4762-A07B-D7D776E64123}"/>
    <cellStyle name="20% - Accent4 2 2 2 2 2 6" xfId="52691" xr:uid="{6DBB728B-662B-46B1-822F-1CC2CB1E72D2}"/>
    <cellStyle name="20% - Accent4 2 2 2 2 2 7" xfId="52692" xr:uid="{5F53D942-7D15-416A-8E06-F1D5C5524866}"/>
    <cellStyle name="20% - Accent4 2 2 2 2 3" xfId="52693" xr:uid="{16B669DE-B32C-4590-A47E-57A126B70EF6}"/>
    <cellStyle name="20% - Accent4 2 2 2 2 3 2" xfId="52694" xr:uid="{387543B7-617C-45D3-A658-0749038E32E2}"/>
    <cellStyle name="20% - Accent4 2 2 2 2 4" xfId="52695" xr:uid="{8315A4EE-E527-4A1A-8768-AEA964AB3578}"/>
    <cellStyle name="20% - Accent4 2 2 2 3" xfId="50531" xr:uid="{6C823AC7-6B45-45DD-889A-7BE13454D90D}"/>
    <cellStyle name="20% - Accent4 2 2 2 3 2" xfId="52696" xr:uid="{1C81705D-9098-425D-BC4C-D8719FD5C90B}"/>
    <cellStyle name="20% - Accent4 2 2 2 3 2 2" xfId="52697" xr:uid="{631B9F2F-208B-4FAD-AA4B-2D08A894E7A5}"/>
    <cellStyle name="20% - Accent4 2 2 2 3 3" xfId="52698" xr:uid="{FFA4F676-F792-42CD-8462-40F74090C4E0}"/>
    <cellStyle name="20% - Accent4 2 2 2 3 3 2" xfId="52699" xr:uid="{D114A517-569F-4396-A091-B4777F26AB3F}"/>
    <cellStyle name="20% - Accent4 2 2 2 3 4" xfId="52700" xr:uid="{860F8BF5-FB4B-4713-8B96-58E06E41F720}"/>
    <cellStyle name="20% - Accent4 2 2 2 3 5" xfId="52701" xr:uid="{93616D64-3A5A-4ACC-AC48-A3EBCAC92B7C}"/>
    <cellStyle name="20% - Accent4 2 2 2 4" xfId="52702" xr:uid="{5516D192-964B-4831-B049-47590808F453}"/>
    <cellStyle name="20% - Accent4 2 2 2 4 2" xfId="52703" xr:uid="{F59ECB58-A0D2-48D7-8A3A-C491138889EB}"/>
    <cellStyle name="20% - Accent4 2 2 2 4 2 2" xfId="52704" xr:uid="{76139932-077E-4635-97B9-43616C0CD5F3}"/>
    <cellStyle name="20% - Accent4 2 2 2 4 3" xfId="52705" xr:uid="{327F3B07-CD46-428E-AADF-86B37046BC86}"/>
    <cellStyle name="20% - Accent4 2 2 2 4 3 2" xfId="52706" xr:uid="{FE9AD49D-3784-4829-B5E0-3202F67806DE}"/>
    <cellStyle name="20% - Accent4 2 2 2 4 4" xfId="52707" xr:uid="{631FF54E-F95B-487B-AF39-1AF4CE52F25C}"/>
    <cellStyle name="20% - Accent4 2 2 2 4 5" xfId="52708" xr:uid="{083EF378-0038-40EE-9B84-EB32FFF8CFF1}"/>
    <cellStyle name="20% - Accent4 2 2 2 5" xfId="52709" xr:uid="{02D3F583-7EAA-4152-A07E-7F111E18A38D}"/>
    <cellStyle name="20% - Accent4 2 2 2 5 2" xfId="52710" xr:uid="{C25A5090-962D-4D65-8CCE-49883E5E537A}"/>
    <cellStyle name="20% - Accent4 2 2 2 5 2 2" xfId="52711" xr:uid="{F6B22B1E-9064-4C87-AF34-AAE4328BEE0F}"/>
    <cellStyle name="20% - Accent4 2 2 2 5 3" xfId="52712" xr:uid="{27AD4982-9981-45CF-A6B4-E32EAE16CEAA}"/>
    <cellStyle name="20% - Accent4 2 2 2 5 3 2" xfId="52713" xr:uid="{AC1641F2-8137-41B9-9959-451FBBA2303F}"/>
    <cellStyle name="20% - Accent4 2 2 2 5 4" xfId="52714" xr:uid="{68D11248-F67B-449A-B9F7-AB662453FFAB}"/>
    <cellStyle name="20% - Accent4 2 2 2 5 5" xfId="52715" xr:uid="{2CCC2A41-1C15-4AE9-83B3-FDC03B9B4EE9}"/>
    <cellStyle name="20% - Accent4 2 2 2 6" xfId="52716" xr:uid="{9A425C95-1A89-4967-9F85-AC5CD845539E}"/>
    <cellStyle name="20% - Accent4 2 2 2 6 2" xfId="52717" xr:uid="{A14F6B3A-A7D7-4F51-A056-071FDA1DF5AE}"/>
    <cellStyle name="20% - Accent4 2 2 2 6 2 2" xfId="52718" xr:uid="{E62671A2-705C-458B-A711-C96FA65191F4}"/>
    <cellStyle name="20% - Accent4 2 2 2 6 3" xfId="52719" xr:uid="{3EB57EF7-AE67-49BF-867E-AD3D950F7096}"/>
    <cellStyle name="20% - Accent4 2 2 2 6 3 2" xfId="52720" xr:uid="{CF05AC10-C79F-496E-BAA6-F0BA3F8DFE9F}"/>
    <cellStyle name="20% - Accent4 2 2 2 6 4" xfId="52721" xr:uid="{37583F83-C4A4-4738-BBD5-1473844F3F94}"/>
    <cellStyle name="20% - Accent4 2 2 2 6 5" xfId="52722" xr:uid="{A55FA3D9-6963-45B9-840F-5D80EBDB9047}"/>
    <cellStyle name="20% - Accent4 2 2 2 7" xfId="52723" xr:uid="{7D08118D-A3A2-44BD-8D50-5A4B47F36E5D}"/>
    <cellStyle name="20% - Accent4 2 2 2 7 2" xfId="52724" xr:uid="{BBD3E3BB-CF4A-49BA-8637-88DD34D3E8A7}"/>
    <cellStyle name="20% - Accent4 2 2 2 7 2 2" xfId="52725" xr:uid="{E0D1892B-EFBF-4D60-B8E2-18DDA1F3E597}"/>
    <cellStyle name="20% - Accent4 2 2 2 7 3" xfId="52726" xr:uid="{309AA700-F544-4F50-9917-3AE2ED68D44D}"/>
    <cellStyle name="20% - Accent4 2 2 2 7 3 2" xfId="52727" xr:uid="{75DFEAEF-FBE4-460E-B899-4B246EB62322}"/>
    <cellStyle name="20% - Accent4 2 2 2 7 4" xfId="52728" xr:uid="{EAF08FA0-FD85-4EF6-AC16-B760F6F791B9}"/>
    <cellStyle name="20% - Accent4 2 2 2 7 5" xfId="52729" xr:uid="{0863BB57-F152-4BBA-9E41-E116BC3CEB93}"/>
    <cellStyle name="20% - Accent4 2 2 2 8" xfId="52730" xr:uid="{D2780576-6EF4-4A41-A3E8-5DEFD70E3B0F}"/>
    <cellStyle name="20% - Accent4 2 2 2 8 2" xfId="52731" xr:uid="{7996BB69-9375-4E77-93A4-F7574944509B}"/>
    <cellStyle name="20% - Accent4 2 2 2 8 2 2" xfId="52732" xr:uid="{0F1B4F6A-EEC1-408A-8F5B-8E4F28781918}"/>
    <cellStyle name="20% - Accent4 2 2 2 8 3" xfId="52733" xr:uid="{AE175F7E-D06B-4BDB-91FD-C8ACC24462B1}"/>
    <cellStyle name="20% - Accent4 2 2 2 8 3 2" xfId="52734" xr:uid="{D3BE52F7-DFB1-4DE8-A12A-C53630B6750C}"/>
    <cellStyle name="20% - Accent4 2 2 2 8 4" xfId="52735" xr:uid="{5B63EEFE-7FF1-4144-B3C9-ADBB2E220F01}"/>
    <cellStyle name="20% - Accent4 2 2 2 8 5" xfId="52736" xr:uid="{41B08959-E398-44EA-830D-798973646D5C}"/>
    <cellStyle name="20% - Accent4 2 2 2 9" xfId="52737" xr:uid="{D7459F1D-EEC1-44A8-B4DA-D62A42A02B44}"/>
    <cellStyle name="20% - Accent4 2 2 2 9 2" xfId="52738" xr:uid="{1DBDC185-872F-46BB-85F9-7B5A5C0FFBDD}"/>
    <cellStyle name="20% - Accent4 2 2 2 9 2 2" xfId="52739" xr:uid="{DFFFBA83-1B27-4C9A-9AEE-26AF54CD4C30}"/>
    <cellStyle name="20% - Accent4 2 2 2 9 3" xfId="52740" xr:uid="{CDDD2F9B-3602-4027-B749-2BAB3C1B7753}"/>
    <cellStyle name="20% - Accent4 2 2 2 9 3 2" xfId="52741" xr:uid="{838F5F86-F1B7-4DD2-AD59-273A617749D9}"/>
    <cellStyle name="20% - Accent4 2 2 2 9 4" xfId="52742" xr:uid="{276D44BB-C0EF-4F3C-BBD2-CC2C4E07D053}"/>
    <cellStyle name="20% - Accent4 2 2 2 9 5" xfId="52743" xr:uid="{96DDFC40-7F6A-4C49-9819-22E606001A6A}"/>
    <cellStyle name="20% - Accent4 2 2 20" xfId="52744" xr:uid="{9B350BE7-53DC-43E7-9B9B-280EA9E2ED33}"/>
    <cellStyle name="20% - Accent4 2 2 20 2" xfId="52745" xr:uid="{FE70DFA4-2AA0-4760-8FE4-F20F3B9DD01B}"/>
    <cellStyle name="20% - Accent4 2 2 21" xfId="52746" xr:uid="{F20C8C29-548A-4C52-9AA1-29B321853CAF}"/>
    <cellStyle name="20% - Accent4 2 2 21 2" xfId="52747" xr:uid="{B0C4455B-95A7-42B4-9409-9A0B68E05E9E}"/>
    <cellStyle name="20% - Accent4 2 2 22" xfId="52748" xr:uid="{DA21283B-9E4D-4406-9FAE-7EB0847D8847}"/>
    <cellStyle name="20% - Accent4 2 2 22 2" xfId="52749" xr:uid="{A6BE4A41-472B-4551-87A0-D85E9454FA75}"/>
    <cellStyle name="20% - Accent4 2 2 3" xfId="50532" xr:uid="{06166CBF-BB39-45CC-8553-8A41EE7B766F}"/>
    <cellStyle name="20% - Accent4 2 2 3 2" xfId="50533" xr:uid="{3ED010C4-6D1E-4942-9DE9-C9E4CDA11F4C}"/>
    <cellStyle name="20% - Accent4 2 2 3 2 2" xfId="52750" xr:uid="{1EF94B2C-8DA0-4F99-BC6C-528667DE0729}"/>
    <cellStyle name="20% - Accent4 2 2 3 2 2 2" xfId="52751" xr:uid="{E02260C2-A7BC-40AF-AA1D-22D992E43CFA}"/>
    <cellStyle name="20% - Accent4 2 2 3 2 3" xfId="52752" xr:uid="{3BBF58DB-9A15-436B-9C10-C47DD200572C}"/>
    <cellStyle name="20% - Accent4 2 2 3 2 3 2" xfId="52753" xr:uid="{9C4038F7-85EB-4C76-9412-FE1F3A6D7158}"/>
    <cellStyle name="20% - Accent4 2 2 3 2 4" xfId="52754" xr:uid="{77E6B3D9-99A1-45D7-A2F4-6E1140600D76}"/>
    <cellStyle name="20% - Accent4 2 2 3 3" xfId="52755" xr:uid="{8368BCEF-0849-4620-9614-3837416CAEE7}"/>
    <cellStyle name="20% - Accent4 2 2 3 3 2" xfId="52756" xr:uid="{F0A5FFDF-FAC4-4D41-B46F-98CC0D570B69}"/>
    <cellStyle name="20% - Accent4 2 2 3 3 2 2" xfId="52757" xr:uid="{9B1E534C-E1BA-4892-AD02-33E54553F5ED}"/>
    <cellStyle name="20% - Accent4 2 2 3 3 3" xfId="52758" xr:uid="{7E881BF2-A448-41F3-9595-3B0F4A3A3EEC}"/>
    <cellStyle name="20% - Accent4 2 2 3 3 3 2" xfId="52759" xr:uid="{617BB3D9-2A66-4842-8C1E-63C850559113}"/>
    <cellStyle name="20% - Accent4 2 2 3 3 4" xfId="52760" xr:uid="{D99462FF-2A7A-4E3D-8A05-D1BA0F02BABD}"/>
    <cellStyle name="20% - Accent4 2 2 3 3 5" xfId="52761" xr:uid="{58F024A6-FA1C-4496-A690-4549028AF991}"/>
    <cellStyle name="20% - Accent4 2 2 3 4" xfId="52762" xr:uid="{569DC851-8C61-491F-95F6-C1C4176B1D97}"/>
    <cellStyle name="20% - Accent4 2 2 3 4 2" xfId="52763" xr:uid="{780D5BA4-E118-418A-B6AB-2AADE1C589D1}"/>
    <cellStyle name="20% - Accent4 2 2 3 4 3" xfId="52764" xr:uid="{A0153541-80EA-4BB8-9D90-80387CD0B773}"/>
    <cellStyle name="20% - Accent4 2 2 3 5" xfId="52765" xr:uid="{900FDB6B-FDB7-4304-A470-283FA7F7E6A6}"/>
    <cellStyle name="20% - Accent4 2 2 3 5 2" xfId="52766" xr:uid="{962B05D2-E5C5-454C-92F8-0E6A79E16760}"/>
    <cellStyle name="20% - Accent4 2 2 3 6" xfId="52767" xr:uid="{8B204F37-031B-43E1-90FD-7352B8620B31}"/>
    <cellStyle name="20% - Accent4 2 2 4" xfId="52768" xr:uid="{D0BE5272-EFF1-4AC4-AEE8-2C1A82200E3E}"/>
    <cellStyle name="20% - Accent4 2 2 4 2" xfId="52769" xr:uid="{615EA65D-0EBB-471B-9973-4328055242C4}"/>
    <cellStyle name="20% - Accent4 2 2 4 3" xfId="52770" xr:uid="{EC6C64AA-1985-40CA-B6AA-F0AB90DD3162}"/>
    <cellStyle name="20% - Accent4 2 2 4 3 2" xfId="52771" xr:uid="{F55FBCE8-8ADB-45C8-B575-A742B2F37070}"/>
    <cellStyle name="20% - Accent4 2 2 5" xfId="52772" xr:uid="{38168983-E306-430F-A2E5-3FA3C9D8EEA9}"/>
    <cellStyle name="20% - Accent4 2 2 5 2" xfId="52773" xr:uid="{9EC890AC-B9CB-4292-BB8B-51535C77A08F}"/>
    <cellStyle name="20% - Accent4 2 2 5 3" xfId="52774" xr:uid="{D56F60DB-C225-476B-85BA-15EFA22C5DD6}"/>
    <cellStyle name="20% - Accent4 2 2 5 3 2" xfId="52775" xr:uid="{88D44818-663A-4048-A7CF-2B2D884637A5}"/>
    <cellStyle name="20% - Accent4 2 2 6" xfId="52776" xr:uid="{52D179C3-81AC-457E-9957-41B23828CD56}"/>
    <cellStyle name="20% - Accent4 2 2 6 2" xfId="52777" xr:uid="{24F5DFBD-0F3B-4F75-BA8C-C5B15916B5EC}"/>
    <cellStyle name="20% - Accent4 2 2 6 3" xfId="52778" xr:uid="{0BD53E2D-C502-45B3-9021-C0B851CFAC72}"/>
    <cellStyle name="20% - Accent4 2 2 6 3 2" xfId="52779" xr:uid="{BEA1CD3B-98D4-4CE5-BD22-97A4B1D6ED7B}"/>
    <cellStyle name="20% - Accent4 2 2 7" xfId="52780" xr:uid="{4BEE37BA-6754-4ECE-9A57-4D7104BAE355}"/>
    <cellStyle name="20% - Accent4 2 2 7 2" xfId="52781" xr:uid="{7D0D3501-3862-4643-AAB1-AD27FB8DC05E}"/>
    <cellStyle name="20% - Accent4 2 2 7 3" xfId="52782" xr:uid="{CFC12E87-138A-4453-BC32-5A06FB7423EA}"/>
    <cellStyle name="20% - Accent4 2 2 7 3 2" xfId="52783" xr:uid="{DECBE24D-BFDC-48F5-95BA-62B20EAE9800}"/>
    <cellStyle name="20% - Accent4 2 2 8" xfId="52784" xr:uid="{64B5B385-56ED-4574-A659-7C84B9BDB7D3}"/>
    <cellStyle name="20% - Accent4 2 2 8 2" xfId="52785" xr:uid="{F9A4727B-D175-404D-8584-820C81E91BE5}"/>
    <cellStyle name="20% - Accent4 2 2 8 3" xfId="52786" xr:uid="{E888D1C2-D23D-45DD-A35C-0C7EFEFA281D}"/>
    <cellStyle name="20% - Accent4 2 2 8 3 2" xfId="52787" xr:uid="{F109237E-EAA3-45B5-A7CF-12275427AED8}"/>
    <cellStyle name="20% - Accent4 2 2 9" xfId="52788" xr:uid="{A66E8AF9-42C4-46CE-934D-557F33015744}"/>
    <cellStyle name="20% - Accent4 2 2 9 2" xfId="52789" xr:uid="{08EDE3A0-33AC-424B-8317-A4B8F7D2BEDE}"/>
    <cellStyle name="20% - Accent4 2 2 9 3" xfId="52790" xr:uid="{AE409E05-744C-4653-A543-2069BF71481C}"/>
    <cellStyle name="20% - Accent4 2 2 9 3 2" xfId="52791" xr:uid="{49FE0C7A-7854-4FAC-A163-4CE4711FB1CD}"/>
    <cellStyle name="20% - Accent4 2 20" xfId="52792" xr:uid="{2BCB3665-26CB-4371-945E-0D56DF27B577}"/>
    <cellStyle name="20% - Accent4 2 20 2" xfId="52793" xr:uid="{B1D31CCD-6CAC-43EA-BD50-BA8637087C6D}"/>
    <cellStyle name="20% - Accent4 2 20 2 2" xfId="52794" xr:uid="{494F3C5D-F588-49B8-851F-A36B57A90EF8}"/>
    <cellStyle name="20% - Accent4 2 20 3" xfId="52795" xr:uid="{1DE573ED-725A-4887-A87A-7F6651246173}"/>
    <cellStyle name="20% - Accent4 2 20 3 2" xfId="52796" xr:uid="{2D2765AC-54BE-4600-B75C-B0D4C697FD32}"/>
    <cellStyle name="20% - Accent4 2 20 4" xfId="52797" xr:uid="{B7551CCB-3789-4AA9-BA3C-92B68B9F163E}"/>
    <cellStyle name="20% - Accent4 2 20 5" xfId="52798" xr:uid="{17A86042-01BB-40AE-929C-7F3D55310F65}"/>
    <cellStyle name="20% - Accent4 2 21" xfId="52799" xr:uid="{FF5E72C7-40DA-4832-8036-86505C6AB2F7}"/>
    <cellStyle name="20% - Accent4 2 21 2" xfId="52800" xr:uid="{6D157C74-B5F2-4990-9E9E-EF9B3E20AEEB}"/>
    <cellStyle name="20% - Accent4 2 21 2 2" xfId="52801" xr:uid="{F374598C-0C62-47C0-A089-D1C8BA1E6A4E}"/>
    <cellStyle name="20% - Accent4 2 21 3" xfId="52802" xr:uid="{D8570A07-076F-4132-8D31-CAE1036667BE}"/>
    <cellStyle name="20% - Accent4 2 21 3 2" xfId="52803" xr:uid="{579A1767-320F-4656-904A-9AD450FBE0AE}"/>
    <cellStyle name="20% - Accent4 2 21 4" xfId="52804" xr:uid="{85C0D8B9-752E-4DCA-8592-77E6086971CA}"/>
    <cellStyle name="20% - Accent4 2 21 5" xfId="52805" xr:uid="{494FBB30-C18C-49AD-A193-AFF1E018D764}"/>
    <cellStyle name="20% - Accent4 2 22" xfId="52806" xr:uid="{94FE0D9B-4154-4B87-8A78-93E7764677A7}"/>
    <cellStyle name="20% - Accent4 2 22 2" xfId="52807" xr:uid="{B1947A53-9EE5-4647-BCC8-82A6D9D554DC}"/>
    <cellStyle name="20% - Accent4 2 22 2 2" xfId="52808" xr:uid="{F805C2FF-EBC4-4A2E-B3E6-A68FDE2D1A6F}"/>
    <cellStyle name="20% - Accent4 2 22 3" xfId="52809" xr:uid="{47C888C1-6ECA-4805-B784-5E2864328F65}"/>
    <cellStyle name="20% - Accent4 2 22 3 2" xfId="52810" xr:uid="{632B5555-1461-4482-9F3F-50DD6FC9493E}"/>
    <cellStyle name="20% - Accent4 2 22 4" xfId="52811" xr:uid="{077BF5EB-AFD8-4C48-873A-55774F6FB5DB}"/>
    <cellStyle name="20% - Accent4 2 22 5" xfId="52812" xr:uid="{4E16C584-18A1-4572-8E1D-7B82E0E7FC39}"/>
    <cellStyle name="20% - Accent4 2 3" xfId="50534" xr:uid="{A16D71A6-9A0B-47D9-AECA-4C9E5A7E2F37}"/>
    <cellStyle name="20% - Accent4 2 3 2" xfId="52813" xr:uid="{CA8E75BE-3062-4010-8C5B-FB133238AD9B}"/>
    <cellStyle name="20% - Accent4 2 3 2 2" xfId="52814" xr:uid="{E1C6C04D-17F2-45E0-A389-C01D29C162D2}"/>
    <cellStyle name="20% - Accent4 2 3 3" xfId="52815" xr:uid="{33390950-342A-4B6E-95FE-D8F7E140E886}"/>
    <cellStyle name="20% - Accent4 2 3 3 2" xfId="52816" xr:uid="{750F9F2D-AB35-4C83-9A06-00AF3E5CAB09}"/>
    <cellStyle name="20% - Accent4 2 3 4" xfId="52817" xr:uid="{3EEBC03A-7983-48A3-868A-20C67F7A8793}"/>
    <cellStyle name="20% - Accent4 2 3 5" xfId="52818" xr:uid="{6FB82192-A1D1-4242-A857-B69826F7D2C5}"/>
    <cellStyle name="20% - Accent4 2 4" xfId="52819" xr:uid="{D02734AD-E640-4E82-AC28-99D94F091FAA}"/>
    <cellStyle name="20% - Accent4 2 4 2" xfId="52820" xr:uid="{797CF332-3BB8-4495-8A18-8873834B45A6}"/>
    <cellStyle name="20% - Accent4 2 4 2 2" xfId="52821" xr:uid="{DCF90F90-C20E-417D-B343-06678FD86DC8}"/>
    <cellStyle name="20% - Accent4 2 4 3" xfId="52822" xr:uid="{3F1F89B1-4D9E-48D1-8F77-D1564A27AEFD}"/>
    <cellStyle name="20% - Accent4 2 4 3 2" xfId="52823" xr:uid="{EADFDD63-CBEA-4A6C-9F42-A963D0339171}"/>
    <cellStyle name="20% - Accent4 2 4 4" xfId="52824" xr:uid="{0FC4F21D-F7D7-449A-BF0F-F7FF7144C2BF}"/>
    <cellStyle name="20% - Accent4 2 4 5" xfId="52825" xr:uid="{B9D9044C-7A98-4068-AF6A-0D1D2C7A8516}"/>
    <cellStyle name="20% - Accent4 2 5" xfId="52826" xr:uid="{375C1A2B-7931-44C9-85BA-47AF15DD3124}"/>
    <cellStyle name="20% - Accent4 2 5 2" xfId="52827" xr:uid="{0E5D6BAD-70F7-4883-855C-5CE65FDABB77}"/>
    <cellStyle name="20% - Accent4 2 5 2 2" xfId="52828" xr:uid="{6C7A919D-22D2-493B-A7AD-CA5D9C86CF8F}"/>
    <cellStyle name="20% - Accent4 2 5 3" xfId="52829" xr:uid="{C30EAABA-2A47-4E9F-AEB5-D4DF8077B5C3}"/>
    <cellStyle name="20% - Accent4 2 5 3 2" xfId="52830" xr:uid="{A6268F08-BBE9-4928-998F-D2500433D0C6}"/>
    <cellStyle name="20% - Accent4 2 5 4" xfId="52831" xr:uid="{5FCCF3D4-B0D9-4DE1-B909-56D373A00199}"/>
    <cellStyle name="20% - Accent4 2 5 5" xfId="52832" xr:uid="{EF0D2048-78B7-453A-91E3-D5F21627A6FB}"/>
    <cellStyle name="20% - Accent4 2 6" xfId="52833" xr:uid="{5EC92979-3669-4197-9D10-CD740EA43EC6}"/>
    <cellStyle name="20% - Accent4 2 6 2" xfId="52834" xr:uid="{352B7BD5-6986-43FE-A186-ECB3BB225252}"/>
    <cellStyle name="20% - Accent4 2 6 2 2" xfId="52835" xr:uid="{0314ED2E-BC54-44FD-B548-9578DF10629F}"/>
    <cellStyle name="20% - Accent4 2 6 3" xfId="52836" xr:uid="{17C72038-BE13-4400-A806-269D79BBCC0E}"/>
    <cellStyle name="20% - Accent4 2 6 3 2" xfId="52837" xr:uid="{69467D11-E055-4170-84C2-16C09738FC4A}"/>
    <cellStyle name="20% - Accent4 2 6 4" xfId="52838" xr:uid="{74FBFFF3-D780-4D3F-8F63-6AA6E05CAD05}"/>
    <cellStyle name="20% - Accent4 2 6 5" xfId="52839" xr:uid="{6AEA788B-C5FF-42E6-A5A5-FF8383395194}"/>
    <cellStyle name="20% - Accent4 2 7" xfId="52840" xr:uid="{E92940A0-5658-4E4B-8BD9-FEB22D70A958}"/>
    <cellStyle name="20% - Accent4 2 7 2" xfId="52841" xr:uid="{EF9C2CE5-A4ED-48AD-8F8A-F7811DD246FF}"/>
    <cellStyle name="20% - Accent4 2 7 2 2" xfId="52842" xr:uid="{8C6C2C34-0DA1-41AB-9670-D56D842B6A88}"/>
    <cellStyle name="20% - Accent4 2 7 3" xfId="52843" xr:uid="{05F6E4EE-E275-4830-B422-673819E49513}"/>
    <cellStyle name="20% - Accent4 2 7 3 2" xfId="52844" xr:uid="{329FD750-C9D8-44F3-9C9D-BD49D3652C2D}"/>
    <cellStyle name="20% - Accent4 2 7 4" xfId="52845" xr:uid="{8C1077D9-0DAB-4C24-AB4C-3CC6967AE125}"/>
    <cellStyle name="20% - Accent4 2 7 5" xfId="52846" xr:uid="{4C0799ED-0E4F-49D8-9627-5DE7F1C3DCF7}"/>
    <cellStyle name="20% - Accent4 2 8" xfId="52847" xr:uid="{A8E5CC3B-9578-4576-B460-ED47F06CA9A6}"/>
    <cellStyle name="20% - Accent4 2 8 2" xfId="52848" xr:uid="{17DE6B6D-918E-4ED1-A331-136B9D6D2C1D}"/>
    <cellStyle name="20% - Accent4 2 8 2 2" xfId="52849" xr:uid="{E002E03D-9115-44C3-B8B8-FFF7B6D239E3}"/>
    <cellStyle name="20% - Accent4 2 8 3" xfId="52850" xr:uid="{0F576704-D813-48F1-A58D-97D76F584562}"/>
    <cellStyle name="20% - Accent4 2 8 3 2" xfId="52851" xr:uid="{4CA62F88-E767-4282-B64C-BC78C28AD9E0}"/>
    <cellStyle name="20% - Accent4 2 8 4" xfId="52852" xr:uid="{B17800B0-37BA-4BF6-9667-8D27B60035A1}"/>
    <cellStyle name="20% - Accent4 2 8 5" xfId="52853" xr:uid="{B1A78FBA-5BA9-4293-8108-00D16E660A37}"/>
    <cellStyle name="20% - Accent4 2 9" xfId="52854" xr:uid="{2ABEC088-2B3E-451C-B6DD-C6D503DD9FEF}"/>
    <cellStyle name="20% - Accent4 2 9 2" xfId="52855" xr:uid="{90694FA8-EAFC-47BA-BF25-F5F0DB347ECC}"/>
    <cellStyle name="20% - Accent4 2 9 2 2" xfId="52856" xr:uid="{B480BD14-DB93-4903-A4E0-E348A5280746}"/>
    <cellStyle name="20% - Accent4 2 9 3" xfId="52857" xr:uid="{33E814C6-928F-4139-8C2E-8F1C49A56ABE}"/>
    <cellStyle name="20% - Accent4 2 9 3 2" xfId="52858" xr:uid="{7AFCCBCC-3960-44C1-9D5C-B18D9214E07C}"/>
    <cellStyle name="20% - Accent4 2 9 4" xfId="52859" xr:uid="{109F82C3-D3C6-4986-90B2-2D21273A9D94}"/>
    <cellStyle name="20% - Accent4 2 9 5" xfId="52860" xr:uid="{169B912F-4DD6-4E86-A262-9DD7650C964F}"/>
    <cellStyle name="20% - Accent4 2_PC 2011-2012" xfId="52861" xr:uid="{5CA67842-DE19-424A-92E3-05FD48CDD654}"/>
    <cellStyle name="20% - Accent4 20" xfId="50535" xr:uid="{4B34DE49-2627-492E-96AD-FC7B91C41C41}"/>
    <cellStyle name="20% - Accent4 21" xfId="50536" xr:uid="{B9FCF3D8-7192-4083-9C7F-ADE498BFB4C6}"/>
    <cellStyle name="20% - Accent4 22" xfId="50537" xr:uid="{745473EB-B295-472D-9AB4-ADFB93EC84D8}"/>
    <cellStyle name="20% - Accent4 23" xfId="50538" xr:uid="{48012415-EC1F-43C4-A1F5-60BDF4A17F51}"/>
    <cellStyle name="20% - Accent4 23 2" xfId="50539" xr:uid="{684E5B0E-D18B-4E8C-92AF-CE03DD14FC87}"/>
    <cellStyle name="20% - Accent4 24" xfId="50540" xr:uid="{984B88D9-73F6-4C44-8DBD-E2D356C26A40}"/>
    <cellStyle name="20% - Accent4 24 2" xfId="50541" xr:uid="{043A4EEF-8EBF-4982-894C-050C37C3860A}"/>
    <cellStyle name="20% - Accent4 25" xfId="50542" xr:uid="{EF08415E-7708-4C11-8291-580B0B82ADAF}"/>
    <cellStyle name="20% - Accent4 3" xfId="185" xr:uid="{0C21BC4C-A01B-46E6-9012-41CE2EFD248A}"/>
    <cellStyle name="20% - Accent4 3 2" xfId="186" xr:uid="{EE5E1430-7F1B-43DE-A7D8-60086ED103DC}"/>
    <cellStyle name="20% - Accent4 3 2 2" xfId="50543" xr:uid="{052B87D6-6CA6-470A-ADD3-8E8F64FAA84B}"/>
    <cellStyle name="20% - Accent4 3 2 2 2" xfId="50544" xr:uid="{A828E635-F871-4F38-865C-929774F0429F}"/>
    <cellStyle name="20% - Accent4 3 2 2 2 2" xfId="52862" xr:uid="{EA90221E-0FD8-4A69-904C-54083E4FEC21}"/>
    <cellStyle name="20% - Accent4 3 2 2 3" xfId="52863" xr:uid="{E69F8372-33A0-4667-B5F1-D5BE199067AF}"/>
    <cellStyle name="20% - Accent4 3 2 2 3 2" xfId="52864" xr:uid="{79D809D9-4435-4F5C-92B1-4DE99DF6B255}"/>
    <cellStyle name="20% - Accent4 3 2 2 4" xfId="52865" xr:uid="{8F070163-65E6-4906-A896-2983E6E07CE3}"/>
    <cellStyle name="20% - Accent4 3 2 2 5" xfId="52866" xr:uid="{81A9054D-414E-45A2-9CD8-2FA86D5B0D86}"/>
    <cellStyle name="20% - Accent4 3 2 3" xfId="50545" xr:uid="{E9B2DC37-26F4-4EA5-BDD7-66A9A2AF0FB5}"/>
    <cellStyle name="20% - Accent4 3 2 3 2" xfId="52867" xr:uid="{B86A39BA-E0E5-430D-9305-948CF87E1D1D}"/>
    <cellStyle name="20% - Accent4 3 2 4" xfId="52868" xr:uid="{3FEAB203-5B60-4CAF-A1FA-781AAED84E72}"/>
    <cellStyle name="20% - Accent4 3 2 4 2" xfId="52869" xr:uid="{34488AD3-859B-4425-82D1-182330209D40}"/>
    <cellStyle name="20% - Accent4 3 2 5" xfId="52870" xr:uid="{2F23F7DC-3C8E-44D6-8C3F-8699E7388768}"/>
    <cellStyle name="20% - Accent4 3 3" xfId="187" xr:uid="{501DD193-7B44-4465-BE32-F768B4D115EE}"/>
    <cellStyle name="20% - Accent4 3 3 2" xfId="188" xr:uid="{99C4C612-FA62-4174-9D5B-5348C0FC5C83}"/>
    <cellStyle name="20% - Accent4 3 3 2 2" xfId="52871" xr:uid="{E266AFC1-B2AC-4F4F-A884-6192E05BCB08}"/>
    <cellStyle name="20% - Accent4 3 3 3" xfId="52872" xr:uid="{561C825D-BEAB-44F0-BD31-8BD3EF91F3D8}"/>
    <cellStyle name="20% - Accent4 3 3 3 2" xfId="52873" xr:uid="{4CA2190A-9191-43C4-ACA5-AF01115C1E48}"/>
    <cellStyle name="20% - Accent4 3 3 4" xfId="52874" xr:uid="{EA25BE5A-FF42-4046-A48A-4D06BDF9BCAC}"/>
    <cellStyle name="20% - Accent4 3 3 5" xfId="52875" xr:uid="{B0318255-7953-482D-98F1-982D2229CBF7}"/>
    <cellStyle name="20% - Accent4 3 4" xfId="189" xr:uid="{1C07E0B7-9E36-431D-B8D1-BCE40F91D683}"/>
    <cellStyle name="20% - Accent4 3 4 2" xfId="52876" xr:uid="{F693EA68-47B4-4552-8854-B6537ABB9AAB}"/>
    <cellStyle name="20% - Accent4 3 5" xfId="52877" xr:uid="{D9A50395-9158-4E0A-9BCA-A0B054C7CA30}"/>
    <cellStyle name="20% - Accent4 3 6" xfId="52878" xr:uid="{6CF4664E-2F9B-4BDA-A036-D847EAA9EFF8}"/>
    <cellStyle name="20% - Accent4 3 7" xfId="52879" xr:uid="{6EBA2422-BCD6-4DA4-A285-51669872A9F0}"/>
    <cellStyle name="20% - Accent4 3 8" xfId="52880" xr:uid="{A4633F8D-0DD2-44D0-AA4D-3761731D374C}"/>
    <cellStyle name="20% - Accent4 4" xfId="190" xr:uid="{BFC2AADC-122E-4B39-928A-30D62A2FADC5}"/>
    <cellStyle name="20% - Accent4 4 2" xfId="191" xr:uid="{50BBBEB4-20AF-4461-AFD0-E85701A7E5B0}"/>
    <cellStyle name="20% - Accent4 4 2 2" xfId="192" xr:uid="{58CB5FAD-182B-4BC5-923C-176E918FF6DB}"/>
    <cellStyle name="20% - Accent4 4 2 2 2" xfId="52881" xr:uid="{3DA5A31E-50F5-411A-9EDC-4905503A20A3}"/>
    <cellStyle name="20% - Accent4 4 2 3" xfId="52882" xr:uid="{0F7F37C9-3E53-474A-A714-BB668D9BA919}"/>
    <cellStyle name="20% - Accent4 4 2 3 2" xfId="52883" xr:uid="{5A9948D7-8473-4841-92EB-3ABAB219A151}"/>
    <cellStyle name="20% - Accent4 4 2 4" xfId="52884" xr:uid="{94E811AD-24A9-4557-B0E6-084C731F24AC}"/>
    <cellStyle name="20% - Accent4 4 2 5" xfId="52885" xr:uid="{2320EBC9-5786-4352-912E-E454153C89E6}"/>
    <cellStyle name="20% - Accent4 4 3" xfId="193" xr:uid="{B5754EEA-AAE4-446B-9E43-8CD93517D988}"/>
    <cellStyle name="20% - Accent4 4 3 2" xfId="52886" xr:uid="{6B39912E-9244-4ECF-B53F-CA40955E9D11}"/>
    <cellStyle name="20% - Accent4 4 4" xfId="52887" xr:uid="{A1E23782-04CD-456B-A5A8-CA6558290432}"/>
    <cellStyle name="20% - Accent4 5" xfId="194" xr:uid="{3D567B1A-14B9-44F6-95E3-3C52E4076D70}"/>
    <cellStyle name="20% - Accent4 5 2" xfId="195" xr:uid="{A4D296A4-E594-438E-B85F-6A5D80FD9310}"/>
    <cellStyle name="20% - Accent4 5 3" xfId="52888" xr:uid="{D596082D-8D55-49B0-807D-95B9DF1DDA4F}"/>
    <cellStyle name="20% - Accent4 5 4" xfId="52889" xr:uid="{FF261970-CA46-45C7-BF52-EF4158F36021}"/>
    <cellStyle name="20% - Accent4 6" xfId="196" xr:uid="{A3D33773-D007-46BD-BC3E-EF3B6329FC5A}"/>
    <cellStyle name="20% - Accent4 6 2" xfId="52890" xr:uid="{703A383D-2A22-47E3-BD5E-5909A10D472B}"/>
    <cellStyle name="20% - Accent4 6 3" xfId="52891" xr:uid="{FC978DBA-A2D7-4BFA-A584-7543BA8821F7}"/>
    <cellStyle name="20% - Accent4 6 4" xfId="52892" xr:uid="{AA34DD22-BC0B-4452-BF18-606289FDB3C1}"/>
    <cellStyle name="20% - Accent4 7" xfId="50546" xr:uid="{4050274D-8832-4823-A149-5AAF32EA7930}"/>
    <cellStyle name="20% - Accent4 7 2" xfId="52893" xr:uid="{0C318DDE-CCAC-4E60-A271-7B7C00F082E5}"/>
    <cellStyle name="20% - Accent4 7 3" xfId="52894" xr:uid="{749A5D7F-D91A-4C9E-BCCD-86C72C49D3E9}"/>
    <cellStyle name="20% - Accent4 7 4" xfId="52895" xr:uid="{2EFC8CB6-1EB5-4F1B-BD44-9BC710D90570}"/>
    <cellStyle name="20% - Accent4 8" xfId="50547" xr:uid="{55315025-586D-46AD-AD73-E7C465E8FE89}"/>
    <cellStyle name="20% - Accent4 8 2" xfId="52896" xr:uid="{7289831C-BC33-4A70-83F1-15B939D27A76}"/>
    <cellStyle name="20% - Accent4 9" xfId="50548" xr:uid="{DE5D16E1-685E-46C7-9793-B46C138CBCA6}"/>
    <cellStyle name="20% - Accent4 9 2" xfId="52897" xr:uid="{193813FA-1CAB-4F8D-A723-E310364758C6}"/>
    <cellStyle name="20% - Accent5" xfId="58" builtinId="46" customBuiltin="1"/>
    <cellStyle name="20% - Accent5 10" xfId="50549" xr:uid="{5EB73369-87C5-48AE-8FF5-B89518F43CD4}"/>
    <cellStyle name="20% - Accent5 10 2" xfId="52898" xr:uid="{0FE3CC3C-5ECA-4A0D-8BC6-A3C95F562890}"/>
    <cellStyle name="20% - Accent5 11" xfId="50550" xr:uid="{EC193E3A-796B-43EF-B5C7-24C155147DBF}"/>
    <cellStyle name="20% - Accent5 12" xfId="50551" xr:uid="{85D1EE5C-762C-4160-9F31-3D0DB7929E13}"/>
    <cellStyle name="20% - Accent5 13" xfId="50552" xr:uid="{3E36981D-328A-474F-B74E-FAEE3E25C7B6}"/>
    <cellStyle name="20% - Accent5 14" xfId="50553" xr:uid="{36D9CD20-F2E4-4E52-BC5D-182F44BA7CC2}"/>
    <cellStyle name="20% - Accent5 15" xfId="50554" xr:uid="{A1F098BA-5FA8-435B-BAE6-904646E567AF}"/>
    <cellStyle name="20% - Accent5 16" xfId="50555" xr:uid="{BCE59263-E031-4E90-9F78-6E233D310226}"/>
    <cellStyle name="20% - Accent5 17" xfId="50556" xr:uid="{0C1A3929-E0F6-4710-9DC6-4AC1C7BC3AB3}"/>
    <cellStyle name="20% - Accent5 18" xfId="50557" xr:uid="{47E694F7-A413-4368-A981-AA9B044CD567}"/>
    <cellStyle name="20% - Accent5 19" xfId="50558" xr:uid="{3319FB18-2802-4B86-82B0-FFD5398B7C16}"/>
    <cellStyle name="20% - Accent5 2" xfId="197" xr:uid="{F879F3E3-3CA7-4FB4-89D5-936330B902F3}"/>
    <cellStyle name="20% - Accent5 2 10" xfId="52899" xr:uid="{16F98B1C-8338-43FE-B7F6-D884E63B7B31}"/>
    <cellStyle name="20% - Accent5 2 10 2" xfId="52900" xr:uid="{8E2D5983-52E9-44DC-B0B9-1DCCC79D7C5C}"/>
    <cellStyle name="20% - Accent5 2 10 2 2" xfId="52901" xr:uid="{B712057D-E6CE-4E21-9752-FD215F127BA2}"/>
    <cellStyle name="20% - Accent5 2 10 3" xfId="52902" xr:uid="{1A7D4478-821A-4B0B-AFD5-C4624233B6F2}"/>
    <cellStyle name="20% - Accent5 2 10 3 2" xfId="52903" xr:uid="{AB13DBC3-32BB-4190-978D-553D4D41B395}"/>
    <cellStyle name="20% - Accent5 2 10 4" xfId="52904" xr:uid="{AB392602-C6F6-4A97-8A91-9167E5B50F22}"/>
    <cellStyle name="20% - Accent5 2 10 5" xfId="52905" xr:uid="{97213714-0EBA-4E10-9C18-4EB751205742}"/>
    <cellStyle name="20% - Accent5 2 11" xfId="52906" xr:uid="{0D6DBDB0-F5C6-4984-9D9E-8E9FCD254599}"/>
    <cellStyle name="20% - Accent5 2 11 2" xfId="52907" xr:uid="{851901BD-D9EC-4EED-9B8B-C14BC84A87C6}"/>
    <cellStyle name="20% - Accent5 2 11 2 2" xfId="52908" xr:uid="{A1D102B4-1021-44DE-88B6-95213B255266}"/>
    <cellStyle name="20% - Accent5 2 11 3" xfId="52909" xr:uid="{0F608D6F-8576-41E1-B902-913B378FFA11}"/>
    <cellStyle name="20% - Accent5 2 11 3 2" xfId="52910" xr:uid="{E1792558-9925-4520-816B-015C2BDB3D56}"/>
    <cellStyle name="20% - Accent5 2 11 4" xfId="52911" xr:uid="{85436728-C9FB-47C1-8AC7-C44289E0FFE9}"/>
    <cellStyle name="20% - Accent5 2 11 5" xfId="52912" xr:uid="{60BED7BE-01A3-46A0-8C0D-F39A1853BFA2}"/>
    <cellStyle name="20% - Accent5 2 12" xfId="52913" xr:uid="{F1B5A158-70BC-431A-B5BC-D9151ECF6CD2}"/>
    <cellStyle name="20% - Accent5 2 12 2" xfId="52914" xr:uid="{D640A431-5F3D-4E2A-A838-D1C03C1B24A5}"/>
    <cellStyle name="20% - Accent5 2 12 2 2" xfId="52915" xr:uid="{E1044FDF-D8EA-4D3C-B114-3D433FB27ADC}"/>
    <cellStyle name="20% - Accent5 2 12 3" xfId="52916" xr:uid="{AA20FE67-2FEC-4671-BDE2-B874DC1E0A17}"/>
    <cellStyle name="20% - Accent5 2 12 3 2" xfId="52917" xr:uid="{A8874EDA-7249-4C0E-B098-B7596EE7B155}"/>
    <cellStyle name="20% - Accent5 2 12 4" xfId="52918" xr:uid="{2D3E017C-2681-4D0E-A916-0EC72C065461}"/>
    <cellStyle name="20% - Accent5 2 12 5" xfId="52919" xr:uid="{51352386-EB49-4218-ACC8-D86118D4730C}"/>
    <cellStyle name="20% - Accent5 2 13" xfId="52920" xr:uid="{796E8623-E73B-4BD7-A184-115CC3ECB827}"/>
    <cellStyle name="20% - Accent5 2 13 2" xfId="52921" xr:uid="{1A9AA9CA-F008-436E-BB76-8893E69E44FA}"/>
    <cellStyle name="20% - Accent5 2 13 2 2" xfId="52922" xr:uid="{F2464969-AB25-477E-8598-25BD972F1DAC}"/>
    <cellStyle name="20% - Accent5 2 13 3" xfId="52923" xr:uid="{38FA931B-ABCE-48DC-BBC9-96CD8759F937}"/>
    <cellStyle name="20% - Accent5 2 13 3 2" xfId="52924" xr:uid="{614B9367-F2D8-48C3-AECD-0F3E21F3E14D}"/>
    <cellStyle name="20% - Accent5 2 13 4" xfId="52925" xr:uid="{879752D3-A3CD-420E-84B7-ECCC25E893CD}"/>
    <cellStyle name="20% - Accent5 2 13 5" xfId="52926" xr:uid="{455220FE-F592-4263-9EBA-F33B05E437A3}"/>
    <cellStyle name="20% - Accent5 2 14" xfId="52927" xr:uid="{EA3A6DFC-65FD-43E4-B264-9246D42B0FBA}"/>
    <cellStyle name="20% - Accent5 2 14 2" xfId="52928" xr:uid="{E76F4AA0-65FD-4CD1-B448-1CCC7422C5A3}"/>
    <cellStyle name="20% - Accent5 2 14 2 2" xfId="52929" xr:uid="{F9169CB1-C6BC-48D4-BBB6-0A8512371220}"/>
    <cellStyle name="20% - Accent5 2 14 3" xfId="52930" xr:uid="{0EFDA8FB-D037-4788-AD14-35F036B773CD}"/>
    <cellStyle name="20% - Accent5 2 14 3 2" xfId="52931" xr:uid="{E5228270-C73B-4CC2-B615-E3895002EC7A}"/>
    <cellStyle name="20% - Accent5 2 14 4" xfId="52932" xr:uid="{6658ACCC-2097-46E3-B988-3D2C5A699994}"/>
    <cellStyle name="20% - Accent5 2 14 5" xfId="52933" xr:uid="{8AC49A9A-DEA9-4421-AA77-9C741D236490}"/>
    <cellStyle name="20% - Accent5 2 15" xfId="52934" xr:uid="{AFCF5A60-EE8F-4554-A67F-14929C47A096}"/>
    <cellStyle name="20% - Accent5 2 15 2" xfId="52935" xr:uid="{5BCFEA88-7A69-497D-8276-0E49DC32B875}"/>
    <cellStyle name="20% - Accent5 2 15 2 2" xfId="52936" xr:uid="{2C6BDA77-7802-46E8-BACF-3E715B74A0D5}"/>
    <cellStyle name="20% - Accent5 2 15 3" xfId="52937" xr:uid="{E29A4A6F-5E5B-4419-89F8-964F3946E67C}"/>
    <cellStyle name="20% - Accent5 2 15 3 2" xfId="52938" xr:uid="{9624BDD2-1671-435D-9FA6-AB28DAA220C9}"/>
    <cellStyle name="20% - Accent5 2 15 4" xfId="52939" xr:uid="{ED1169C5-F55D-4A38-A1F1-8B79E9D23CD0}"/>
    <cellStyle name="20% - Accent5 2 15 5" xfId="52940" xr:uid="{0B804087-5E96-4768-AD50-10EFD834754B}"/>
    <cellStyle name="20% - Accent5 2 16" xfId="52941" xr:uid="{7B5207D6-F0DD-489B-BA49-D7C4FE8D24B3}"/>
    <cellStyle name="20% - Accent5 2 16 2" xfId="52942" xr:uid="{1756CBED-D0FA-4C65-BE53-9724D466B996}"/>
    <cellStyle name="20% - Accent5 2 16 2 2" xfId="52943" xr:uid="{A4E3C341-243C-4C6F-9CD2-6E05D22197E5}"/>
    <cellStyle name="20% - Accent5 2 16 3" xfId="52944" xr:uid="{70D9255A-AC6D-4CE1-8C0A-B65214C41E31}"/>
    <cellStyle name="20% - Accent5 2 16 3 2" xfId="52945" xr:uid="{61E0CF3B-0E04-4121-99B6-47B3910459CD}"/>
    <cellStyle name="20% - Accent5 2 16 4" xfId="52946" xr:uid="{81847F4B-4524-40DC-AAB5-1CEA53B91FB0}"/>
    <cellStyle name="20% - Accent5 2 16 5" xfId="52947" xr:uid="{0C8B909A-4FB4-4FC7-A1A6-FE56D2294B02}"/>
    <cellStyle name="20% - Accent5 2 17" xfId="52948" xr:uid="{AED48B87-8B38-4ABE-AD70-977C398CE557}"/>
    <cellStyle name="20% - Accent5 2 17 2" xfId="52949" xr:uid="{E96678FC-C5AC-425D-ADEC-C4F7F97F2B6D}"/>
    <cellStyle name="20% - Accent5 2 17 2 2" xfId="52950" xr:uid="{087C558A-6DA7-413E-964F-871FA4785DA9}"/>
    <cellStyle name="20% - Accent5 2 17 3" xfId="52951" xr:uid="{A38C61DA-3224-4B35-9873-AA3ABB314DE7}"/>
    <cellStyle name="20% - Accent5 2 17 3 2" xfId="52952" xr:uid="{DC5046B0-D2AD-4D68-B225-D222A380049E}"/>
    <cellStyle name="20% - Accent5 2 17 4" xfId="52953" xr:uid="{51478FA1-3A84-4065-9EEF-0C2D2B71C354}"/>
    <cellStyle name="20% - Accent5 2 17 5" xfId="52954" xr:uid="{CA6D3926-88B1-438F-A996-4FBD838B6B7A}"/>
    <cellStyle name="20% - Accent5 2 18" xfId="52955" xr:uid="{1FE29C51-629A-4438-ADFC-C862F5C51464}"/>
    <cellStyle name="20% - Accent5 2 18 2" xfId="52956" xr:uid="{95B4DCBA-BABB-4E5B-A908-AACC928A4FCC}"/>
    <cellStyle name="20% - Accent5 2 18 2 2" xfId="52957" xr:uid="{8AAB4ECD-77C7-450F-971C-C3B6DF145FCA}"/>
    <cellStyle name="20% - Accent5 2 18 3" xfId="52958" xr:uid="{A7315255-5D65-42CD-AA2B-09959B911B20}"/>
    <cellStyle name="20% - Accent5 2 18 3 2" xfId="52959" xr:uid="{A50933D0-9F60-4724-AFCA-25686A34E494}"/>
    <cellStyle name="20% - Accent5 2 18 4" xfId="52960" xr:uid="{AAFE5404-DA24-4CBD-839E-BEA987E92E01}"/>
    <cellStyle name="20% - Accent5 2 18 5" xfId="52961" xr:uid="{3F2193C4-6450-4C1D-B744-C29B56DCB4C6}"/>
    <cellStyle name="20% - Accent5 2 19" xfId="52962" xr:uid="{CCA2CB5B-E0E4-4B58-A502-FF7FFFF9C545}"/>
    <cellStyle name="20% - Accent5 2 19 2" xfId="52963" xr:uid="{09D26993-0A25-48CA-830C-9CF8A82DFAFF}"/>
    <cellStyle name="20% - Accent5 2 19 2 2" xfId="52964" xr:uid="{966C1622-AB5E-443A-B920-11A49EA32C08}"/>
    <cellStyle name="20% - Accent5 2 19 3" xfId="52965" xr:uid="{010BFADB-2272-420A-A290-10908261DFBC}"/>
    <cellStyle name="20% - Accent5 2 19 3 2" xfId="52966" xr:uid="{1B90ADA9-2541-43A7-AAE5-44D765EC6B1C}"/>
    <cellStyle name="20% - Accent5 2 19 4" xfId="52967" xr:uid="{626F766A-E647-47C2-9277-C38CD4F1F447}"/>
    <cellStyle name="20% - Accent5 2 19 5" xfId="52968" xr:uid="{C5AD1BD5-532D-40D8-902A-4947A98FFFEC}"/>
    <cellStyle name="20% - Accent5 2 2" xfId="198" xr:uid="{4E0D660B-D3EC-4DF0-A8FC-BCAFF2A53914}"/>
    <cellStyle name="20% - Accent5 2 2 10" xfId="52969" xr:uid="{931A38FD-D284-4061-A8BA-48E843E73710}"/>
    <cellStyle name="20% - Accent5 2 2 10 2" xfId="52970" xr:uid="{669F3A73-1EAA-4510-97B9-0526BA6C9D4C}"/>
    <cellStyle name="20% - Accent5 2 2 10 2 2" xfId="52971" xr:uid="{597092F0-8182-4025-9DDB-3A7ED21FAB80}"/>
    <cellStyle name="20% - Accent5 2 2 11" xfId="52972" xr:uid="{5554A459-2D28-4BE4-8E04-2886A4FEA633}"/>
    <cellStyle name="20% - Accent5 2 2 11 2" xfId="52973" xr:uid="{64D9EFF1-A22E-41F3-A7E5-E48E60CE15D6}"/>
    <cellStyle name="20% - Accent5 2 2 11 3" xfId="52974" xr:uid="{10B98F6C-38B4-4DF9-8E7C-BB962A659ACF}"/>
    <cellStyle name="20% - Accent5 2 2 12" xfId="52975" xr:uid="{FA4636B3-2008-4008-A6C4-D2CCE6121307}"/>
    <cellStyle name="20% - Accent5 2 2 12 2" xfId="52976" xr:uid="{DCA5187A-1F54-4A9A-8CCA-7653BE84C97E}"/>
    <cellStyle name="20% - Accent5 2 2 13" xfId="52977" xr:uid="{669EAE0A-4CE5-4C44-A7B2-006DB661A8D1}"/>
    <cellStyle name="20% - Accent5 2 2 13 2" xfId="52978" xr:uid="{1D47CAA1-8AD8-409A-8402-15B7DEFE8D57}"/>
    <cellStyle name="20% - Accent5 2 2 14" xfId="52979" xr:uid="{2E504400-376D-4F9B-8044-9CBB8EFB99DA}"/>
    <cellStyle name="20% - Accent5 2 2 14 2" xfId="52980" xr:uid="{9AB63DA2-6D64-4C4A-A86C-C1B753802BE1}"/>
    <cellStyle name="20% - Accent5 2 2 15" xfId="52981" xr:uid="{8AA96B9F-00EA-4FDF-86BE-25E23EFBEA3F}"/>
    <cellStyle name="20% - Accent5 2 2 15 2" xfId="52982" xr:uid="{0C0E0657-EEC7-42C3-BE95-47623E8536A2}"/>
    <cellStyle name="20% - Accent5 2 2 16" xfId="52983" xr:uid="{EF3D411B-545E-4E25-8619-E9234CCDEF72}"/>
    <cellStyle name="20% - Accent5 2 2 16 2" xfId="52984" xr:uid="{94777319-CF6D-427B-B967-159235D40419}"/>
    <cellStyle name="20% - Accent5 2 2 17" xfId="52985" xr:uid="{93DCFAD0-5CA1-495D-849E-CE6DEE1D8769}"/>
    <cellStyle name="20% - Accent5 2 2 17 2" xfId="52986" xr:uid="{48C99E79-8B32-447B-9BDD-D4F416A37E0A}"/>
    <cellStyle name="20% - Accent5 2 2 18" xfId="52987" xr:uid="{0601056B-E69C-4A76-9835-A0E4550E02B3}"/>
    <cellStyle name="20% - Accent5 2 2 18 2" xfId="52988" xr:uid="{06FEDBD0-DE80-4492-8370-C05EE2629513}"/>
    <cellStyle name="20% - Accent5 2 2 19" xfId="52989" xr:uid="{109E9FF5-4ABA-42DE-85FD-4C6ACC098CE0}"/>
    <cellStyle name="20% - Accent5 2 2 19 2" xfId="52990" xr:uid="{86E8B240-5D32-4B8C-A485-DBF6B5B9D271}"/>
    <cellStyle name="20% - Accent5 2 2 2" xfId="50559" xr:uid="{6164BFA3-7952-4308-B0B2-82AF300A454B}"/>
    <cellStyle name="20% - Accent5 2 2 2 10" xfId="52991" xr:uid="{53701A1E-78F8-4C99-A369-9BD59D38E3C9}"/>
    <cellStyle name="20% - Accent5 2 2 2 10 2" xfId="52992" xr:uid="{40B38D76-32AC-48A4-A12E-87D509DF0615}"/>
    <cellStyle name="20% - Accent5 2 2 2 10 3" xfId="52993" xr:uid="{3327CDAA-C1C1-439D-84B6-38CAD3CFE62B}"/>
    <cellStyle name="20% - Accent5 2 2 2 11" xfId="52994" xr:uid="{6FA807BD-8C34-443C-A4CE-266D65CFFD33}"/>
    <cellStyle name="20% - Accent5 2 2 2 11 2" xfId="52995" xr:uid="{28E55296-7876-4AF1-9C24-6C412A2BD883}"/>
    <cellStyle name="20% - Accent5 2 2 2 12" xfId="52996" xr:uid="{1AAB376D-35FA-4182-8169-401590A65DDA}"/>
    <cellStyle name="20% - Accent5 2 2 2 2" xfId="50560" xr:uid="{B8C57F2C-ACAD-4B85-9566-567A8942940E}"/>
    <cellStyle name="20% - Accent5 2 2 2 2 2" xfId="50561" xr:uid="{1AC23C07-0E5C-4D15-A309-3638B05F83CA}"/>
    <cellStyle name="20% - Accent5 2 2 2 2 2 2" xfId="50562" xr:uid="{C39C8640-E277-427F-A870-3D747D549608}"/>
    <cellStyle name="20% - Accent5 2 2 2 2 2 2 2" xfId="52997" xr:uid="{A6736EEA-ED78-4B20-A5A3-65EC18FC6CCE}"/>
    <cellStyle name="20% - Accent5 2 2 2 2 2 2 2 2" xfId="52998" xr:uid="{A88A3562-F08A-4677-ADC3-2E79EA8CD8F7}"/>
    <cellStyle name="20% - Accent5 2 2 2 2 2 2 3" xfId="52999" xr:uid="{F3AC2543-1D33-4193-A0EF-FDBDE4AD4618}"/>
    <cellStyle name="20% - Accent5 2 2 2 2 2 2 3 2" xfId="53000" xr:uid="{FB32FE32-21A8-49DA-913D-2C598DB3403F}"/>
    <cellStyle name="20% - Accent5 2 2 2 2 2 2 4" xfId="53001" xr:uid="{D4003762-5FF5-47F1-B5C8-C28D68639AC7}"/>
    <cellStyle name="20% - Accent5 2 2 2 2 2 2 5" xfId="53002" xr:uid="{0E0C10D9-F69C-4114-A934-84190EC610EB}"/>
    <cellStyle name="20% - Accent5 2 2 2 2 2 3" xfId="53003" xr:uid="{2B1BB2FC-DED9-4B84-A196-A09EBBF65832}"/>
    <cellStyle name="20% - Accent5 2 2 2 2 2 3 2" xfId="53004" xr:uid="{70F51616-441E-4EDF-8324-8B3E1E7AC2CF}"/>
    <cellStyle name="20% - Accent5 2 2 2 2 2 3 2 2" xfId="53005" xr:uid="{7B3020BF-90E7-43EF-B7BD-B2A507EE3D96}"/>
    <cellStyle name="20% - Accent5 2 2 2 2 2 3 3" xfId="53006" xr:uid="{12DEAEE5-1945-4638-8240-25CEF03D8611}"/>
    <cellStyle name="20% - Accent5 2 2 2 2 2 3 3 2" xfId="53007" xr:uid="{2A5A2FD4-0F31-4F31-8BC7-C065EC275D68}"/>
    <cellStyle name="20% - Accent5 2 2 2 2 2 3 4" xfId="53008" xr:uid="{7A7D8905-917B-4FF8-9F4B-9E7F6ED9EF9A}"/>
    <cellStyle name="20% - Accent5 2 2 2 2 2 3 5" xfId="53009" xr:uid="{0CF0243A-8FD3-4FFB-9439-F8D34E0945D2}"/>
    <cellStyle name="20% - Accent5 2 2 2 2 2 4" xfId="53010" xr:uid="{B76B441F-CA5F-4C69-B35F-0209D3DD3CDF}"/>
    <cellStyle name="20% - Accent5 2 2 2 2 2 4 2" xfId="53011" xr:uid="{5C0D4B27-C8C6-421D-8B64-E60606FD562D}"/>
    <cellStyle name="20% - Accent5 2 2 2 2 2 5" xfId="53012" xr:uid="{EC1224AE-9ADD-4DD6-B303-FD1014640288}"/>
    <cellStyle name="20% - Accent5 2 2 2 2 2 5 2" xfId="53013" xr:uid="{48D5A78A-B647-4E18-A1AE-7881522239CD}"/>
    <cellStyle name="20% - Accent5 2 2 2 2 2 6" xfId="53014" xr:uid="{00CB348B-FC10-41E6-AFBD-B3B791A9BC96}"/>
    <cellStyle name="20% - Accent5 2 2 2 2 2 7" xfId="53015" xr:uid="{41F278FF-1B24-44AE-9AC0-D1967AC5D3AF}"/>
    <cellStyle name="20% - Accent5 2 2 2 2 3" xfId="53016" xr:uid="{468CCE53-CA74-47D2-9331-D2890175A168}"/>
    <cellStyle name="20% - Accent5 2 2 2 2 3 2" xfId="53017" xr:uid="{5B298D45-B89B-4795-AEFA-F5BAE84EEBE9}"/>
    <cellStyle name="20% - Accent5 2 2 2 2 4" xfId="53018" xr:uid="{883BE2BD-FA07-48C4-8BBB-11E673CA9F7B}"/>
    <cellStyle name="20% - Accent5 2 2 2 3" xfId="50563" xr:uid="{61AA8955-AC9B-4074-9934-B885667299AD}"/>
    <cellStyle name="20% - Accent5 2 2 2 3 2" xfId="53019" xr:uid="{970B3D57-F307-4F4E-98CE-62B805C6EBF1}"/>
    <cellStyle name="20% - Accent5 2 2 2 3 2 2" xfId="53020" xr:uid="{8982F5B8-8035-42FD-B190-5788B402AA2D}"/>
    <cellStyle name="20% - Accent5 2 2 2 3 3" xfId="53021" xr:uid="{90EC338C-69DB-416B-A392-5ABC50ECC59D}"/>
    <cellStyle name="20% - Accent5 2 2 2 3 3 2" xfId="53022" xr:uid="{0C9ABDB1-1C40-4547-ACBD-D0F914EC3737}"/>
    <cellStyle name="20% - Accent5 2 2 2 3 4" xfId="53023" xr:uid="{7A4CCB50-DE9F-42E1-9D6F-297DCAA8EB69}"/>
    <cellStyle name="20% - Accent5 2 2 2 3 5" xfId="53024" xr:uid="{0E00FE79-666B-4237-B8CA-E8F0B829A8CA}"/>
    <cellStyle name="20% - Accent5 2 2 2 4" xfId="53025" xr:uid="{0F6A904A-A41E-4377-95B0-84F09884709D}"/>
    <cellStyle name="20% - Accent5 2 2 2 4 2" xfId="53026" xr:uid="{32AEF91E-98D4-4DE8-B510-27721134ABDA}"/>
    <cellStyle name="20% - Accent5 2 2 2 4 2 2" xfId="53027" xr:uid="{25B628BF-0C93-46E0-9441-6658353C5A33}"/>
    <cellStyle name="20% - Accent5 2 2 2 4 3" xfId="53028" xr:uid="{338B564A-C88E-43D7-A8A1-9EBD89BBB13A}"/>
    <cellStyle name="20% - Accent5 2 2 2 4 3 2" xfId="53029" xr:uid="{47DBA1B9-7F83-4CC8-9F28-280BE4D005BC}"/>
    <cellStyle name="20% - Accent5 2 2 2 4 4" xfId="53030" xr:uid="{15C406EF-FD02-46F5-8255-83FC27EAFC78}"/>
    <cellStyle name="20% - Accent5 2 2 2 4 5" xfId="53031" xr:uid="{AE5AE709-4F64-4667-AA7A-6589654F9B26}"/>
    <cellStyle name="20% - Accent5 2 2 2 5" xfId="53032" xr:uid="{FD7CFD0C-19BC-438E-AACB-A61843A68AEE}"/>
    <cellStyle name="20% - Accent5 2 2 2 5 2" xfId="53033" xr:uid="{15A5FA84-6726-4353-B6BF-483EC495C8B4}"/>
    <cellStyle name="20% - Accent5 2 2 2 5 2 2" xfId="53034" xr:uid="{2F7DA385-2D80-46F6-BD5C-C9A824E50719}"/>
    <cellStyle name="20% - Accent5 2 2 2 5 3" xfId="53035" xr:uid="{19B0C297-0B30-4205-A4D0-995B9619DA3D}"/>
    <cellStyle name="20% - Accent5 2 2 2 5 3 2" xfId="53036" xr:uid="{D7FD895E-5F64-46EE-A5DB-F686E8C22E07}"/>
    <cellStyle name="20% - Accent5 2 2 2 5 4" xfId="53037" xr:uid="{7A3F7B79-FD55-4D4E-9E88-3AC87A018171}"/>
    <cellStyle name="20% - Accent5 2 2 2 5 5" xfId="53038" xr:uid="{BDE6E353-7079-4009-84E6-77C8DBC2838F}"/>
    <cellStyle name="20% - Accent5 2 2 2 6" xfId="53039" xr:uid="{9F3BD84A-35DC-4EEA-9E8B-BBA59BCE88DD}"/>
    <cellStyle name="20% - Accent5 2 2 2 6 2" xfId="53040" xr:uid="{E29CAC7D-219C-4A7A-AEC8-98BAE1BEE9A2}"/>
    <cellStyle name="20% - Accent5 2 2 2 6 2 2" xfId="53041" xr:uid="{228BF34D-B15B-4EA3-A3A8-952CA09AD296}"/>
    <cellStyle name="20% - Accent5 2 2 2 6 3" xfId="53042" xr:uid="{DBF9B1D7-3BB1-43C4-83C5-7E9285DB4062}"/>
    <cellStyle name="20% - Accent5 2 2 2 6 3 2" xfId="53043" xr:uid="{2EBE7A80-0F5C-4EED-BF6B-0EA371489C0F}"/>
    <cellStyle name="20% - Accent5 2 2 2 6 4" xfId="53044" xr:uid="{F2803E3C-DC43-47D8-B246-89E543C89E90}"/>
    <cellStyle name="20% - Accent5 2 2 2 6 5" xfId="53045" xr:uid="{1B47F718-08E9-476D-B9BB-979AD496A1FA}"/>
    <cellStyle name="20% - Accent5 2 2 2 7" xfId="53046" xr:uid="{0E6F55C8-6081-4C1E-9D76-9EF9C6A6A1DD}"/>
    <cellStyle name="20% - Accent5 2 2 2 7 2" xfId="53047" xr:uid="{AF106830-8271-415A-B96E-9D6C9C2F096B}"/>
    <cellStyle name="20% - Accent5 2 2 2 7 2 2" xfId="53048" xr:uid="{DDFE91EC-5453-48CE-A760-0CEEE9D4CBFF}"/>
    <cellStyle name="20% - Accent5 2 2 2 7 3" xfId="53049" xr:uid="{2AAA9EB9-4621-456E-9221-E9DBE70CB1C1}"/>
    <cellStyle name="20% - Accent5 2 2 2 7 3 2" xfId="53050" xr:uid="{DE33D2C0-9C1F-466D-B56B-A90060F5AAA5}"/>
    <cellStyle name="20% - Accent5 2 2 2 7 4" xfId="53051" xr:uid="{A926E5CF-7410-448F-ACFA-DA3FA608C227}"/>
    <cellStyle name="20% - Accent5 2 2 2 7 5" xfId="53052" xr:uid="{628B0D41-E100-425B-B83D-CC06846D7B38}"/>
    <cellStyle name="20% - Accent5 2 2 2 8" xfId="53053" xr:uid="{86980DBE-2D65-4115-8EAE-C58A26B50363}"/>
    <cellStyle name="20% - Accent5 2 2 2 8 2" xfId="53054" xr:uid="{0477F76E-C98C-4C13-992E-C2C89FFD82E5}"/>
    <cellStyle name="20% - Accent5 2 2 2 8 2 2" xfId="53055" xr:uid="{34DBEC4A-FD3B-4A44-A114-7EE91976E9A7}"/>
    <cellStyle name="20% - Accent5 2 2 2 8 3" xfId="53056" xr:uid="{54D1C604-899E-44BE-AF5B-A355F13AFDC1}"/>
    <cellStyle name="20% - Accent5 2 2 2 8 3 2" xfId="53057" xr:uid="{E5721F7C-2184-4283-A744-3A300AC1DCED}"/>
    <cellStyle name="20% - Accent5 2 2 2 8 4" xfId="53058" xr:uid="{A16D4A28-7597-4F2B-A77E-8D24637BBD21}"/>
    <cellStyle name="20% - Accent5 2 2 2 8 5" xfId="53059" xr:uid="{FC40561A-3513-4DCA-97AD-AE3E58045287}"/>
    <cellStyle name="20% - Accent5 2 2 2 9" xfId="53060" xr:uid="{B8148BC0-E094-41F0-BE6B-4961CBEBCBE2}"/>
    <cellStyle name="20% - Accent5 2 2 2 9 2" xfId="53061" xr:uid="{41E1CA76-44AE-401D-B497-0C0F8050B44F}"/>
    <cellStyle name="20% - Accent5 2 2 2 9 2 2" xfId="53062" xr:uid="{35E1D902-12E0-4BE6-9501-94662391ABCA}"/>
    <cellStyle name="20% - Accent5 2 2 2 9 3" xfId="53063" xr:uid="{949E09BD-3C1B-4CE6-8EFC-B67868CC6183}"/>
    <cellStyle name="20% - Accent5 2 2 2 9 3 2" xfId="53064" xr:uid="{C30C83ED-C500-4243-80E6-6B815B92D0E9}"/>
    <cellStyle name="20% - Accent5 2 2 2 9 4" xfId="53065" xr:uid="{0FE0732C-EEF0-45EB-B7EA-2F5F1D13B811}"/>
    <cellStyle name="20% - Accent5 2 2 2 9 5" xfId="53066" xr:uid="{28A1EF8D-5FC4-4C1F-B121-36895F13725E}"/>
    <cellStyle name="20% - Accent5 2 2 20" xfId="53067" xr:uid="{4807A4B6-C4B5-472E-9B32-FF926AD1871A}"/>
    <cellStyle name="20% - Accent5 2 2 20 2" xfId="53068" xr:uid="{8318270C-93FA-4BDE-A8AC-77C649F981E5}"/>
    <cellStyle name="20% - Accent5 2 2 21" xfId="53069" xr:uid="{04000958-A62D-4B6D-8AA9-654CEA769891}"/>
    <cellStyle name="20% - Accent5 2 2 21 2" xfId="53070" xr:uid="{0ABF2F7E-1E72-4FE6-91B8-28030B998DE9}"/>
    <cellStyle name="20% - Accent5 2 2 22" xfId="53071" xr:uid="{1F887328-3F34-45A7-829D-EE40A3B4CDFA}"/>
    <cellStyle name="20% - Accent5 2 2 22 2" xfId="53072" xr:uid="{013E8994-8E28-4104-95FA-442B2993E3AB}"/>
    <cellStyle name="20% - Accent5 2 2 3" xfId="50564" xr:uid="{313ED467-DA02-464A-9A52-37EA80FEE194}"/>
    <cellStyle name="20% - Accent5 2 2 3 2" xfId="50565" xr:uid="{36549972-DD24-4503-B0E5-CF68ED420A40}"/>
    <cellStyle name="20% - Accent5 2 2 3 2 2" xfId="53073" xr:uid="{1A93F342-DDBD-4204-B0B5-7FFC5D34E6CB}"/>
    <cellStyle name="20% - Accent5 2 2 3 2 2 2" xfId="53074" xr:uid="{B8B77B02-B223-4F2E-8456-E50186DFBE07}"/>
    <cellStyle name="20% - Accent5 2 2 3 2 3" xfId="53075" xr:uid="{42BA6A9A-7436-4C18-98D0-14CDA9604787}"/>
    <cellStyle name="20% - Accent5 2 2 3 2 3 2" xfId="53076" xr:uid="{2C07ECF7-DA35-4C8A-B226-9213CEA8CAD0}"/>
    <cellStyle name="20% - Accent5 2 2 3 2 4" xfId="53077" xr:uid="{AF0F2DE3-9B3F-48C1-B9CC-47BC7989ADAA}"/>
    <cellStyle name="20% - Accent5 2 2 3 3" xfId="53078" xr:uid="{73A6CA74-ED65-47DE-8AAA-8300F16C00C7}"/>
    <cellStyle name="20% - Accent5 2 2 3 3 2" xfId="53079" xr:uid="{51D11BEE-39FC-43DF-A613-D0C8C548A13E}"/>
    <cellStyle name="20% - Accent5 2 2 3 3 2 2" xfId="53080" xr:uid="{1F86C599-F79F-4775-8789-8A2143E15625}"/>
    <cellStyle name="20% - Accent5 2 2 3 3 3" xfId="53081" xr:uid="{0695712E-1CF1-47BD-81F9-FCFD3ED87659}"/>
    <cellStyle name="20% - Accent5 2 2 3 3 3 2" xfId="53082" xr:uid="{8BF5AC9C-D1A2-4628-9519-6F23D0906035}"/>
    <cellStyle name="20% - Accent5 2 2 3 3 4" xfId="53083" xr:uid="{E40AD5A8-31D7-40BB-9878-ED458C20B626}"/>
    <cellStyle name="20% - Accent5 2 2 3 3 5" xfId="53084" xr:uid="{5C1C2028-CBFD-45F7-A4B3-071F23A1F773}"/>
    <cellStyle name="20% - Accent5 2 2 3 4" xfId="53085" xr:uid="{B38B31BF-EFDE-46FE-B1EB-4B91FDD189D6}"/>
    <cellStyle name="20% - Accent5 2 2 3 4 2" xfId="53086" xr:uid="{683D2DEE-F2F3-43A3-BD88-B15C51AB0CCD}"/>
    <cellStyle name="20% - Accent5 2 2 3 4 3" xfId="53087" xr:uid="{B095F72C-252F-478D-8477-2F67D1ADFDBC}"/>
    <cellStyle name="20% - Accent5 2 2 3 5" xfId="53088" xr:uid="{37F43BE3-C62F-4DB3-AE4D-A73A460155AA}"/>
    <cellStyle name="20% - Accent5 2 2 3 5 2" xfId="53089" xr:uid="{DE46AFA0-112F-4948-A6D9-6B8B6F11E10D}"/>
    <cellStyle name="20% - Accent5 2 2 3 6" xfId="53090" xr:uid="{26E4608E-E7C4-4B7E-A8B9-F1A6140A476D}"/>
    <cellStyle name="20% - Accent5 2 2 4" xfId="53091" xr:uid="{85605B2D-C0BF-4694-8BBA-B292712071F4}"/>
    <cellStyle name="20% - Accent5 2 2 4 2" xfId="53092" xr:uid="{A209CCA6-20C4-46D8-AB80-91F027A4161B}"/>
    <cellStyle name="20% - Accent5 2 2 4 3" xfId="53093" xr:uid="{A5A961B9-8DDD-45C4-9981-2D27FC204F39}"/>
    <cellStyle name="20% - Accent5 2 2 4 3 2" xfId="53094" xr:uid="{60A50366-AA6E-40C1-88A4-5153510913F8}"/>
    <cellStyle name="20% - Accent5 2 2 5" xfId="53095" xr:uid="{A415B5E9-2C16-417C-8F64-58E4C91CE5AC}"/>
    <cellStyle name="20% - Accent5 2 2 5 2" xfId="53096" xr:uid="{34DE4698-FA40-448E-9829-2F0922AA67EF}"/>
    <cellStyle name="20% - Accent5 2 2 5 3" xfId="53097" xr:uid="{B1792387-DDB4-4B81-A0E9-002298B7CF3D}"/>
    <cellStyle name="20% - Accent5 2 2 5 3 2" xfId="53098" xr:uid="{181383F8-926A-4EC7-8F1A-D0EC3CFB1FC2}"/>
    <cellStyle name="20% - Accent5 2 2 6" xfId="53099" xr:uid="{2CCFB690-C53E-4433-ABF2-A9A6BEAEC9F3}"/>
    <cellStyle name="20% - Accent5 2 2 6 2" xfId="53100" xr:uid="{B04E768E-D745-42F9-A282-0EE8BC77ACEE}"/>
    <cellStyle name="20% - Accent5 2 2 6 3" xfId="53101" xr:uid="{E04CCA33-CFD4-4623-8535-9ABFEF5FE46D}"/>
    <cellStyle name="20% - Accent5 2 2 6 3 2" xfId="53102" xr:uid="{E7637DFF-AEE0-4EB1-B989-05D1473BE255}"/>
    <cellStyle name="20% - Accent5 2 2 7" xfId="53103" xr:uid="{8D1F1B39-DF96-4987-84BF-6772EEC9E337}"/>
    <cellStyle name="20% - Accent5 2 2 7 2" xfId="53104" xr:uid="{0253A3E7-DADB-4C0D-A24F-EB2FCFAB42AE}"/>
    <cellStyle name="20% - Accent5 2 2 7 3" xfId="53105" xr:uid="{8327C047-76F3-479B-A88C-2207C08E4D5B}"/>
    <cellStyle name="20% - Accent5 2 2 7 3 2" xfId="53106" xr:uid="{02E20634-BD8C-470D-95B0-37536EEB8526}"/>
    <cellStyle name="20% - Accent5 2 2 8" xfId="53107" xr:uid="{65DBCDA5-4BC5-4C8F-849D-B595917A40F4}"/>
    <cellStyle name="20% - Accent5 2 2 8 2" xfId="53108" xr:uid="{3B0A5041-A4D9-490B-9851-65F28A767CFE}"/>
    <cellStyle name="20% - Accent5 2 2 8 3" xfId="53109" xr:uid="{DD3D0916-F48F-4EBF-A203-EA1E2BECAEC6}"/>
    <cellStyle name="20% - Accent5 2 2 8 3 2" xfId="53110" xr:uid="{0C8063EB-B72C-43AD-8E07-F681161809A1}"/>
    <cellStyle name="20% - Accent5 2 2 9" xfId="53111" xr:uid="{5F46168D-1EE7-4E15-8542-509B0586BEAC}"/>
    <cellStyle name="20% - Accent5 2 2 9 2" xfId="53112" xr:uid="{089F40FE-AE02-414D-9880-FE9A259F62C9}"/>
    <cellStyle name="20% - Accent5 2 2 9 3" xfId="53113" xr:uid="{E5DBF338-9482-4B5D-AC46-5BBB3F6FF2E5}"/>
    <cellStyle name="20% - Accent5 2 2 9 3 2" xfId="53114" xr:uid="{D6BCF610-4546-4580-A5EC-949C26AD3DEA}"/>
    <cellStyle name="20% - Accent5 2 20" xfId="53115" xr:uid="{7C5CF516-544B-4852-875C-286980344204}"/>
    <cellStyle name="20% - Accent5 2 20 2" xfId="53116" xr:uid="{46057364-3576-4FD3-9F97-666334B6FA42}"/>
    <cellStyle name="20% - Accent5 2 20 2 2" xfId="53117" xr:uid="{ACE14378-AF88-4CB2-9AEC-88D195EFD57F}"/>
    <cellStyle name="20% - Accent5 2 20 3" xfId="53118" xr:uid="{F0B0FE3F-3E2A-4378-830F-29875FAFC337}"/>
    <cellStyle name="20% - Accent5 2 20 3 2" xfId="53119" xr:uid="{04166B61-2F50-4F0D-9A18-1A2A9DA6EA3B}"/>
    <cellStyle name="20% - Accent5 2 20 4" xfId="53120" xr:uid="{E9591FE1-51CC-453C-B2B7-F66F4F8CFCB1}"/>
    <cellStyle name="20% - Accent5 2 20 5" xfId="53121" xr:uid="{1884089B-B7DD-4322-9886-7D10F9D05468}"/>
    <cellStyle name="20% - Accent5 2 21" xfId="53122" xr:uid="{24334231-F8A8-435A-BFCE-F662A1544D2D}"/>
    <cellStyle name="20% - Accent5 2 21 2" xfId="53123" xr:uid="{C9EB2D8A-CCCF-4666-A54E-38B8945119E1}"/>
    <cellStyle name="20% - Accent5 2 21 2 2" xfId="53124" xr:uid="{43FE2FD1-CC74-4AA2-B895-DD76C2C7D24C}"/>
    <cellStyle name="20% - Accent5 2 21 3" xfId="53125" xr:uid="{29A4D9D5-BCD0-4151-8832-A1561F47FFC6}"/>
    <cellStyle name="20% - Accent5 2 21 3 2" xfId="53126" xr:uid="{A104103F-BE0C-46D6-915E-DB3CEEC32F22}"/>
    <cellStyle name="20% - Accent5 2 21 4" xfId="53127" xr:uid="{1BB7D179-0267-4561-9394-F998F47046C2}"/>
    <cellStyle name="20% - Accent5 2 21 5" xfId="53128" xr:uid="{DCB5885B-BE13-44B7-97C2-4EABBEF5E82B}"/>
    <cellStyle name="20% - Accent5 2 22" xfId="53129" xr:uid="{3EE3811E-DE2C-46DC-9FA0-13EAE6836CC5}"/>
    <cellStyle name="20% - Accent5 2 22 2" xfId="53130" xr:uid="{9D2AD846-7597-4035-A5E3-9F0B86696594}"/>
    <cellStyle name="20% - Accent5 2 22 2 2" xfId="53131" xr:uid="{40DCA485-F484-4174-A8E7-BFCA80A86FE6}"/>
    <cellStyle name="20% - Accent5 2 22 3" xfId="53132" xr:uid="{70692CA2-3330-4A1A-B6BE-F6E3619733E7}"/>
    <cellStyle name="20% - Accent5 2 22 3 2" xfId="53133" xr:uid="{8BFB9990-F896-448C-9AE9-1BF22EFF00AA}"/>
    <cellStyle name="20% - Accent5 2 22 4" xfId="53134" xr:uid="{EBEEBB89-AF83-4E1D-A6E3-384727EEAE81}"/>
    <cellStyle name="20% - Accent5 2 22 5" xfId="53135" xr:uid="{6DB406DE-11E1-455A-B556-E57099E24C30}"/>
    <cellStyle name="20% - Accent5 2 3" xfId="199" xr:uid="{6AA6F0B3-F4E8-4A92-9B42-5215A58D3B50}"/>
    <cellStyle name="20% - Accent5 2 3 2" xfId="200" xr:uid="{4AAC1938-6EE3-460F-BD8A-AA5BB2104A83}"/>
    <cellStyle name="20% - Accent5 2 3 2 2" xfId="53136" xr:uid="{92C5E173-D451-40BC-974B-ACAD1A983CAC}"/>
    <cellStyle name="20% - Accent5 2 3 3" xfId="53137" xr:uid="{1D811A08-3B1A-4BDB-B605-4A91B292670F}"/>
    <cellStyle name="20% - Accent5 2 3 3 2" xfId="53138" xr:uid="{5FD088AE-9D69-49E9-9EB7-591F7DCFC6B5}"/>
    <cellStyle name="20% - Accent5 2 3 4" xfId="53139" xr:uid="{11E692A5-8552-4619-832E-7020164F962E}"/>
    <cellStyle name="20% - Accent5 2 3 5" xfId="53140" xr:uid="{6E201ECC-6C1B-4861-871E-D2D01F801A50}"/>
    <cellStyle name="20% - Accent5 2 4" xfId="201" xr:uid="{0D3CBD8C-F86C-488A-8A75-C64079DE4046}"/>
    <cellStyle name="20% - Accent5 2 4 2" xfId="53141" xr:uid="{DAFCF5F5-5F56-4100-ACA1-17BA84CC8B95}"/>
    <cellStyle name="20% - Accent5 2 4 2 2" xfId="53142" xr:uid="{13B91FED-68A3-4C48-9B54-A09E7265522E}"/>
    <cellStyle name="20% - Accent5 2 4 3" xfId="53143" xr:uid="{585A8495-9EC2-4A5E-A811-A4B8D7084D13}"/>
    <cellStyle name="20% - Accent5 2 4 3 2" xfId="53144" xr:uid="{A215487F-39F8-4744-A2F0-D5430E96837E}"/>
    <cellStyle name="20% - Accent5 2 4 4" xfId="53145" xr:uid="{153EC4B5-6669-42EA-A5B1-D9912C73B472}"/>
    <cellStyle name="20% - Accent5 2 4 5" xfId="53146" xr:uid="{0C8AE5EF-CD91-4603-A9AE-E198C21B2C63}"/>
    <cellStyle name="20% - Accent5 2 5" xfId="202" xr:uid="{CEE7B8DF-300A-47DB-80EF-C1C6773C2A99}"/>
    <cellStyle name="20% - Accent5 2 5 2" xfId="53147" xr:uid="{671F32A2-BC09-4154-84BA-72C72CE02C26}"/>
    <cellStyle name="20% - Accent5 2 5 2 2" xfId="53148" xr:uid="{BAAFF434-5D76-4E4B-82A5-640219003CB0}"/>
    <cellStyle name="20% - Accent5 2 5 3" xfId="53149" xr:uid="{8333CD01-A32E-4B5F-B5CC-4CCE45E7E65B}"/>
    <cellStyle name="20% - Accent5 2 5 3 2" xfId="53150" xr:uid="{5FF3B66F-75A0-4546-BF13-7A4118EA6318}"/>
    <cellStyle name="20% - Accent5 2 5 4" xfId="53151" xr:uid="{D0302C45-83D4-4114-ACD1-C299411A5331}"/>
    <cellStyle name="20% - Accent5 2 5 5" xfId="53152" xr:uid="{943948AD-D4B9-40A9-91C0-00AC5A0F88B6}"/>
    <cellStyle name="20% - Accent5 2 6" xfId="53153" xr:uid="{785F0C41-E890-422B-8479-FE8B372FAB44}"/>
    <cellStyle name="20% - Accent5 2 6 2" xfId="53154" xr:uid="{A01179A8-5C8A-4DD2-BBF2-7ACFBD363281}"/>
    <cellStyle name="20% - Accent5 2 6 2 2" xfId="53155" xr:uid="{786C9889-FC14-44A1-9FDF-18460D461CBB}"/>
    <cellStyle name="20% - Accent5 2 6 3" xfId="53156" xr:uid="{DEA36B4D-B72A-4694-A15A-7495EC0871F8}"/>
    <cellStyle name="20% - Accent5 2 6 3 2" xfId="53157" xr:uid="{C150C0CD-99E7-4BD6-A802-01E4BFC94D3B}"/>
    <cellStyle name="20% - Accent5 2 6 4" xfId="53158" xr:uid="{67207FC0-7B71-45A7-BF6B-833C2C062FA8}"/>
    <cellStyle name="20% - Accent5 2 6 5" xfId="53159" xr:uid="{537D04B5-8608-4FEC-921D-09455FC75CB5}"/>
    <cellStyle name="20% - Accent5 2 7" xfId="53160" xr:uid="{DE49892C-FAF2-4271-A1C3-4E24BD0CFA3C}"/>
    <cellStyle name="20% - Accent5 2 7 2" xfId="53161" xr:uid="{B3772943-B1CC-4BC4-AE82-F560F47DD137}"/>
    <cellStyle name="20% - Accent5 2 7 2 2" xfId="53162" xr:uid="{B59D470F-DB4F-4BB3-88EB-8C328613A2A4}"/>
    <cellStyle name="20% - Accent5 2 7 3" xfId="53163" xr:uid="{09A8BE37-B01D-4C82-AABB-8E87FF30FDDA}"/>
    <cellStyle name="20% - Accent5 2 7 3 2" xfId="53164" xr:uid="{1317325F-BFFF-41E6-9012-51C4D62179AB}"/>
    <cellStyle name="20% - Accent5 2 7 4" xfId="53165" xr:uid="{6A85BABB-3654-473F-A35B-995DE7539D45}"/>
    <cellStyle name="20% - Accent5 2 7 5" xfId="53166" xr:uid="{35D0C4BD-A9F7-470D-8A81-3260C745C705}"/>
    <cellStyle name="20% - Accent5 2 8" xfId="53167" xr:uid="{49B9C6E6-B741-496D-BB99-3CE28A3E012A}"/>
    <cellStyle name="20% - Accent5 2 8 2" xfId="53168" xr:uid="{27AB62FE-99AE-4797-A34E-D864DB3C563E}"/>
    <cellStyle name="20% - Accent5 2 8 2 2" xfId="53169" xr:uid="{6462CC29-82FE-414A-BC6D-20F368A7B556}"/>
    <cellStyle name="20% - Accent5 2 8 3" xfId="53170" xr:uid="{05C09FA9-064B-4D61-BB8B-C562A3E663E1}"/>
    <cellStyle name="20% - Accent5 2 8 3 2" xfId="53171" xr:uid="{515EF755-2EE6-4C25-9355-737E9FF537EB}"/>
    <cellStyle name="20% - Accent5 2 8 4" xfId="53172" xr:uid="{DA8CBD0E-090B-4747-BB6F-1E1B6792429D}"/>
    <cellStyle name="20% - Accent5 2 8 5" xfId="53173" xr:uid="{385C54FD-8312-4613-BEFC-A5AD37965728}"/>
    <cellStyle name="20% - Accent5 2 9" xfId="53174" xr:uid="{36BD5E15-D06E-4999-A98F-B33A0178A2AE}"/>
    <cellStyle name="20% - Accent5 2 9 2" xfId="53175" xr:uid="{B15B3A47-99F8-4AB5-9438-B451DE9FC0FD}"/>
    <cellStyle name="20% - Accent5 2 9 2 2" xfId="53176" xr:uid="{839C4765-7313-4731-A598-D2903AA740B9}"/>
    <cellStyle name="20% - Accent5 2 9 3" xfId="53177" xr:uid="{8047F8C4-0D4F-4C3F-87C3-4B3DF70CC6E0}"/>
    <cellStyle name="20% - Accent5 2 9 3 2" xfId="53178" xr:uid="{BF6EC96D-56C5-4DF8-A482-9B8C4CA526E9}"/>
    <cellStyle name="20% - Accent5 2 9 4" xfId="53179" xr:uid="{81A138A3-473F-4EDC-A7F8-78D266E25CA3}"/>
    <cellStyle name="20% - Accent5 2 9 5" xfId="53180" xr:uid="{5CF65865-EF7C-4281-900C-A4DD5AFF4ABE}"/>
    <cellStyle name="20% - Accent5 2_PC 2011-2012" xfId="53181" xr:uid="{906C868D-CFEB-4A01-B1C4-C7303C9944BF}"/>
    <cellStyle name="20% - Accent5 20" xfId="50566" xr:uid="{6CBF4F20-3CEB-44ED-B411-68498807F719}"/>
    <cellStyle name="20% - Accent5 21" xfId="50567" xr:uid="{9FEC37C4-59B7-4628-873F-8F448ACD28C7}"/>
    <cellStyle name="20% - Accent5 22" xfId="50568" xr:uid="{8CE5D3EA-2AA7-402E-BDC2-DBE3D7D74AC0}"/>
    <cellStyle name="20% - Accent5 23" xfId="50569" xr:uid="{8F8875ED-E055-43AC-8807-C2AB37B55C2B}"/>
    <cellStyle name="20% - Accent5 23 2" xfId="50570" xr:uid="{E6CBD90D-2438-4F0B-9096-5D44971451B7}"/>
    <cellStyle name="20% - Accent5 24" xfId="50571" xr:uid="{43F50653-0743-48A2-8497-C40DE6CF33FB}"/>
    <cellStyle name="20% - Accent5 24 2" xfId="50572" xr:uid="{CA6C6369-C349-4CAA-99D8-614A9749C342}"/>
    <cellStyle name="20% - Accent5 25" xfId="50573" xr:uid="{3E25F422-84C2-45D6-A607-24863B9E35C8}"/>
    <cellStyle name="20% - Accent5 3" xfId="203" xr:uid="{7640100E-276A-42E4-B068-FBFA6D984E74}"/>
    <cellStyle name="20% - Accent5 3 2" xfId="204" xr:uid="{B8FE2AFB-F83F-43DA-9237-44B7A4E8574F}"/>
    <cellStyle name="20% - Accent5 3 2 2" xfId="50574" xr:uid="{F4C0C977-F74D-4290-85F0-749642C41599}"/>
    <cellStyle name="20% - Accent5 3 2 2 2" xfId="50575" xr:uid="{34E34BBF-C746-47EC-A461-2E5D1C34B733}"/>
    <cellStyle name="20% - Accent5 3 2 2 2 2" xfId="53182" xr:uid="{9E4152F6-9CD1-4DD4-9534-4BB164CD21CB}"/>
    <cellStyle name="20% - Accent5 3 2 2 3" xfId="53183" xr:uid="{24E940A6-A669-46DE-95FD-AF04E91750E5}"/>
    <cellStyle name="20% - Accent5 3 2 2 3 2" xfId="53184" xr:uid="{5DACF023-B27A-4676-B9BE-D19A4DE20C64}"/>
    <cellStyle name="20% - Accent5 3 2 2 4" xfId="53185" xr:uid="{CBBF74E9-2524-4CD9-85B9-0ED095F71F87}"/>
    <cellStyle name="20% - Accent5 3 2 2 5" xfId="53186" xr:uid="{291D28FA-11FF-457D-9871-CF7A2587D064}"/>
    <cellStyle name="20% - Accent5 3 2 3" xfId="50576" xr:uid="{EDA12F04-A9CC-473C-ABD4-6723EF3D4402}"/>
    <cellStyle name="20% - Accent5 3 2 3 2" xfId="53187" xr:uid="{CDDBAB6A-7F22-4351-9463-FE56EFE6E2E6}"/>
    <cellStyle name="20% - Accent5 3 2 4" xfId="53188" xr:uid="{53CCC8DE-60E7-48E2-889C-9843540753F7}"/>
    <cellStyle name="20% - Accent5 3 2 4 2" xfId="53189" xr:uid="{09D9410B-5B7C-4D6A-AC8A-2488E9CC2C09}"/>
    <cellStyle name="20% - Accent5 3 2 5" xfId="53190" xr:uid="{60957991-B756-4CAC-A511-9D5FC6EFB2D7}"/>
    <cellStyle name="20% - Accent5 3 3" xfId="205" xr:uid="{B5DA0935-E1A4-4882-BF8D-DB7C4B863890}"/>
    <cellStyle name="20% - Accent5 3 3 2" xfId="206" xr:uid="{4C5E8055-6883-4BFB-93E2-AEBF06994F2B}"/>
    <cellStyle name="20% - Accent5 3 3 2 2" xfId="53191" xr:uid="{1C9D79F2-27DF-4139-8F6A-6B25E5EAE036}"/>
    <cellStyle name="20% - Accent5 3 3 3" xfId="53192" xr:uid="{4FBE4C86-66A3-4230-9BD7-F56ACAD57D6B}"/>
    <cellStyle name="20% - Accent5 3 3 3 2" xfId="53193" xr:uid="{5B9EBCF5-B1CD-4E9D-8C40-748DDDEF08DC}"/>
    <cellStyle name="20% - Accent5 3 3 4" xfId="53194" xr:uid="{189FDA3E-EE41-4452-AAB9-F0429171FE25}"/>
    <cellStyle name="20% - Accent5 3 3 5" xfId="53195" xr:uid="{6D791402-89DF-4388-9F67-B065E4F582EC}"/>
    <cellStyle name="20% - Accent5 3 4" xfId="207" xr:uid="{DCF0D57D-188F-4C7D-86AD-AB97BD3C36FC}"/>
    <cellStyle name="20% - Accent5 3 4 2" xfId="53196" xr:uid="{DAD330CC-3047-4235-AB61-FB500785860A}"/>
    <cellStyle name="20% - Accent5 3 5" xfId="53197" xr:uid="{AC9188B7-4DE7-44DC-92EE-35DCC2BB146E}"/>
    <cellStyle name="20% - Accent5 3 6" xfId="53198" xr:uid="{12ED92C9-4C7A-4C41-8A44-514B358CA240}"/>
    <cellStyle name="20% - Accent5 3 7" xfId="53199" xr:uid="{4E9FA14E-48C2-48E3-BCF7-E7065F2521D0}"/>
    <cellStyle name="20% - Accent5 3 8" xfId="53200" xr:uid="{0BD2187C-4F16-4BC2-97F7-BE8D1123B2DE}"/>
    <cellStyle name="20% - Accent5 4" xfId="208" xr:uid="{DE5DC6DF-0314-4D3E-A12B-9117E24C617B}"/>
    <cellStyle name="20% - Accent5 4 2" xfId="209" xr:uid="{B72426F3-FE73-4E66-B556-BEEAE96EE091}"/>
    <cellStyle name="20% - Accent5 4 2 2" xfId="50577" xr:uid="{CBF175D2-3791-4B23-929A-062AD5F954F9}"/>
    <cellStyle name="20% - Accent5 4 2 2 2" xfId="53201" xr:uid="{6735026D-7D9C-4A48-BE81-4791B730CAC8}"/>
    <cellStyle name="20% - Accent5 4 2 3" xfId="53202" xr:uid="{28FE8EF2-39B4-4316-895F-8E55013C4A46}"/>
    <cellStyle name="20% - Accent5 4 2 3 2" xfId="53203" xr:uid="{4CEB14B5-0AE5-46B7-A984-08D2AC700C98}"/>
    <cellStyle name="20% - Accent5 4 2 4" xfId="53204" xr:uid="{C0B80273-754D-4863-94ED-F5218DE98886}"/>
    <cellStyle name="20% - Accent5 4 2 5" xfId="53205" xr:uid="{4F33F34F-F13B-45DA-B87D-6F40D641F858}"/>
    <cellStyle name="20% - Accent5 4 3" xfId="53206" xr:uid="{F6D043C7-B2C6-4B6D-9B06-9C5E61A07AE6}"/>
    <cellStyle name="20% - Accent5 4 3 2" xfId="53207" xr:uid="{1AA10FD3-6D5D-47FD-8510-D4993B30CE47}"/>
    <cellStyle name="20% - Accent5 5" xfId="210" xr:uid="{65FC0F4D-2A2A-48F8-9CE0-8031C578A256}"/>
    <cellStyle name="20% - Accent5 5 2" xfId="53208" xr:uid="{8F5545F9-1B08-41D2-9E0D-3C0D2DBC0E18}"/>
    <cellStyle name="20% - Accent5 5 3" xfId="53209" xr:uid="{6C55CADA-8E8B-46D3-A607-B1F31964BC95}"/>
    <cellStyle name="20% - Accent5 5 4" xfId="53210" xr:uid="{A9B0B891-7962-49CC-910C-34A204C7ADEA}"/>
    <cellStyle name="20% - Accent5 6" xfId="50578" xr:uid="{657BE24D-E3CA-45DB-9382-C32604707AE9}"/>
    <cellStyle name="20% - Accent5 6 2" xfId="53211" xr:uid="{E63B30BB-1C4C-431D-BE1A-7ED8254E5801}"/>
    <cellStyle name="20% - Accent5 6 3" xfId="53212" xr:uid="{7FBF0834-C178-4B31-A2B3-55B9240F25CE}"/>
    <cellStyle name="20% - Accent5 6 4" xfId="53213" xr:uid="{29656411-78CE-4A03-B028-463BD3400BFE}"/>
    <cellStyle name="20% - Accent5 7" xfId="50579" xr:uid="{BD7D27B9-A604-4F45-925C-B195703BC530}"/>
    <cellStyle name="20% - Accent5 7 2" xfId="53214" xr:uid="{3BD028EF-5F24-451F-87EA-D04967215C6A}"/>
    <cellStyle name="20% - Accent5 7 3" xfId="53215" xr:uid="{03DFE1F6-44D9-4FB5-BCD8-22FFCFBBD8CF}"/>
    <cellStyle name="20% - Accent5 7 4" xfId="53216" xr:uid="{8A903D37-C9B9-4FFF-8DE7-92BBA6812EC5}"/>
    <cellStyle name="20% - Accent5 8" xfId="50580" xr:uid="{ABB9B273-98B2-4EE4-8BE3-D729063F334F}"/>
    <cellStyle name="20% - Accent5 8 2" xfId="53217" xr:uid="{CB898F36-EEF8-4581-AC79-3EB6852F1AC2}"/>
    <cellStyle name="20% - Accent5 9" xfId="50581" xr:uid="{0CBEC759-BD29-42DC-B9B8-32619996F1A8}"/>
    <cellStyle name="20% - Accent5 9 2" xfId="53218" xr:uid="{B973557D-B804-44EF-89B8-4FBABB6CE601}"/>
    <cellStyle name="20% - Accent6" xfId="62" builtinId="50" customBuiltin="1"/>
    <cellStyle name="20% - Accent6 10" xfId="50582" xr:uid="{B300BA51-4EEE-4F19-A6CA-E4B219FC0C5F}"/>
    <cellStyle name="20% - Accent6 10 2" xfId="53219" xr:uid="{79A63D5B-101C-4DAB-89A7-5F820B912587}"/>
    <cellStyle name="20% - Accent6 11" xfId="50583" xr:uid="{71C1B5A9-4F64-4F7C-8B65-A4C31B0D8253}"/>
    <cellStyle name="20% - Accent6 12" xfId="50584" xr:uid="{D7914060-0120-49B2-9791-8E244E4D1F13}"/>
    <cellStyle name="20% - Accent6 13" xfId="50585" xr:uid="{1A792438-C892-420C-B004-69B366656EFD}"/>
    <cellStyle name="20% - Accent6 14" xfId="50586" xr:uid="{749636CF-5055-4342-8459-ED8391D7F862}"/>
    <cellStyle name="20% - Accent6 15" xfId="50587" xr:uid="{435FA617-6837-402E-B577-A5F79205FCEA}"/>
    <cellStyle name="20% - Accent6 16" xfId="50588" xr:uid="{0D7C2B90-89A4-431F-86FD-AB8700150639}"/>
    <cellStyle name="20% - Accent6 17" xfId="50589" xr:uid="{780CDD63-2FB4-4FD6-A267-9AF153EE0066}"/>
    <cellStyle name="20% - Accent6 18" xfId="50590" xr:uid="{1AEB01FB-8800-4F91-AEAE-14A92C80BA3A}"/>
    <cellStyle name="20% - Accent6 19" xfId="50591" xr:uid="{2FD6A90F-FFD5-43DB-853B-700240610A6B}"/>
    <cellStyle name="20% - Accent6 2" xfId="211" xr:uid="{36D09C08-D733-4BEF-90D7-32E6D1D72856}"/>
    <cellStyle name="20% - Accent6 2 10" xfId="53220" xr:uid="{724BFF14-8EBE-4331-ABA0-1E08A2C6C174}"/>
    <cellStyle name="20% - Accent6 2 10 2" xfId="53221" xr:uid="{A732B48F-FBB9-4EB6-B14E-6A83AE6CAFF6}"/>
    <cellStyle name="20% - Accent6 2 10 2 2" xfId="53222" xr:uid="{D30CBBF6-07EC-4B59-8F52-45DEF01FC9D4}"/>
    <cellStyle name="20% - Accent6 2 10 3" xfId="53223" xr:uid="{7F4539A8-747B-43B7-9C58-A28B82EED312}"/>
    <cellStyle name="20% - Accent6 2 10 3 2" xfId="53224" xr:uid="{8B0306EF-DDA6-4352-A12A-115DCBCB1ABB}"/>
    <cellStyle name="20% - Accent6 2 10 4" xfId="53225" xr:uid="{11893910-400E-4749-A5AA-95A4A5E107B0}"/>
    <cellStyle name="20% - Accent6 2 10 5" xfId="53226" xr:uid="{C8D6DD13-6B1C-4A7A-9009-61FDE5A0F82B}"/>
    <cellStyle name="20% - Accent6 2 11" xfId="53227" xr:uid="{78D7555A-D2A6-478F-A258-C42B2B3700C3}"/>
    <cellStyle name="20% - Accent6 2 11 2" xfId="53228" xr:uid="{F6165F99-EE16-421E-8941-2FC734313F6B}"/>
    <cellStyle name="20% - Accent6 2 11 2 2" xfId="53229" xr:uid="{233343AB-753A-4C53-BC58-F654AFBF6119}"/>
    <cellStyle name="20% - Accent6 2 11 3" xfId="53230" xr:uid="{94CF6DF0-13E6-494F-A567-E1F668564720}"/>
    <cellStyle name="20% - Accent6 2 11 3 2" xfId="53231" xr:uid="{FAC60B02-6807-46E3-B776-4921C72EA4D8}"/>
    <cellStyle name="20% - Accent6 2 11 4" xfId="53232" xr:uid="{4D22EB58-353E-4CE9-ACAB-3B0DA1230F35}"/>
    <cellStyle name="20% - Accent6 2 11 5" xfId="53233" xr:uid="{DB8E7991-496C-4504-BE8D-5081EB344F46}"/>
    <cellStyle name="20% - Accent6 2 12" xfId="53234" xr:uid="{70D3365F-C8B1-43F6-A3AE-D23D58961307}"/>
    <cellStyle name="20% - Accent6 2 12 2" xfId="53235" xr:uid="{35C9D751-1171-4F3D-982C-48C978C601AA}"/>
    <cellStyle name="20% - Accent6 2 12 2 2" xfId="53236" xr:uid="{C71AEFF1-3BC0-4C9C-8E68-89169E2F0354}"/>
    <cellStyle name="20% - Accent6 2 12 3" xfId="53237" xr:uid="{4886A1DC-18F7-45CC-8CA3-8E69DCC99285}"/>
    <cellStyle name="20% - Accent6 2 12 3 2" xfId="53238" xr:uid="{05662865-1365-45B6-9BF2-D39D4FD9B990}"/>
    <cellStyle name="20% - Accent6 2 12 4" xfId="53239" xr:uid="{F8E0BD49-48B7-4A31-8601-BF4C7736BDF1}"/>
    <cellStyle name="20% - Accent6 2 12 5" xfId="53240" xr:uid="{29B020F5-421C-4890-86A8-A90BD0CDE94A}"/>
    <cellStyle name="20% - Accent6 2 13" xfId="53241" xr:uid="{D4154636-22C7-44A0-BE9B-C32B0894DFA2}"/>
    <cellStyle name="20% - Accent6 2 13 2" xfId="53242" xr:uid="{5C8D7D2B-012E-4820-8FB5-C66B1B477789}"/>
    <cellStyle name="20% - Accent6 2 13 2 2" xfId="53243" xr:uid="{91A6A4B1-D4B4-47C6-AA05-E28B70D59F8E}"/>
    <cellStyle name="20% - Accent6 2 13 3" xfId="53244" xr:uid="{51C61FA9-F1A2-4350-BE33-E18C433C094A}"/>
    <cellStyle name="20% - Accent6 2 13 3 2" xfId="53245" xr:uid="{4F206864-51F3-4EED-AB13-F7B743076D5F}"/>
    <cellStyle name="20% - Accent6 2 13 4" xfId="53246" xr:uid="{39344F03-6742-467D-92DA-7C093CC380D9}"/>
    <cellStyle name="20% - Accent6 2 13 5" xfId="53247" xr:uid="{8BBB0B68-6842-4434-B0FE-CD23C1B3E320}"/>
    <cellStyle name="20% - Accent6 2 14" xfId="53248" xr:uid="{D9CB3036-8BC2-4E40-B11A-18CC7AAAD72C}"/>
    <cellStyle name="20% - Accent6 2 14 2" xfId="53249" xr:uid="{35914CF6-E2E8-4C0A-B8B5-AB9823757D25}"/>
    <cellStyle name="20% - Accent6 2 14 2 2" xfId="53250" xr:uid="{8AB858ED-0145-427F-AD5A-4FA155AD9C71}"/>
    <cellStyle name="20% - Accent6 2 14 3" xfId="53251" xr:uid="{A756BCDE-C8FB-4EEE-A1AA-C44358F28353}"/>
    <cellStyle name="20% - Accent6 2 14 3 2" xfId="53252" xr:uid="{8653470B-E98F-461D-ABED-D373F507CECF}"/>
    <cellStyle name="20% - Accent6 2 14 4" xfId="53253" xr:uid="{F2D1A4EA-4BD7-4D0E-AF2A-F242B59832EA}"/>
    <cellStyle name="20% - Accent6 2 14 5" xfId="53254" xr:uid="{5D73B53E-A8C3-4C49-9875-91E59613DBC6}"/>
    <cellStyle name="20% - Accent6 2 15" xfId="53255" xr:uid="{4C30C8D4-F269-4C8F-8422-88B9C7D4C975}"/>
    <cellStyle name="20% - Accent6 2 15 2" xfId="53256" xr:uid="{CCADB917-0AB2-49BC-8BDD-86F27A09E5F8}"/>
    <cellStyle name="20% - Accent6 2 15 2 2" xfId="53257" xr:uid="{799CBDA3-A92B-435D-A286-158575D12187}"/>
    <cellStyle name="20% - Accent6 2 15 3" xfId="53258" xr:uid="{A72A363D-1466-4217-9CC1-14269A111C82}"/>
    <cellStyle name="20% - Accent6 2 15 3 2" xfId="53259" xr:uid="{1E571399-E34F-4C5E-8A0F-4A408285A66E}"/>
    <cellStyle name="20% - Accent6 2 15 4" xfId="53260" xr:uid="{2D300469-A04B-40F3-8FB0-13C71A825E97}"/>
    <cellStyle name="20% - Accent6 2 15 5" xfId="53261" xr:uid="{85A6A38F-3C3A-4231-A508-909DAC067D79}"/>
    <cellStyle name="20% - Accent6 2 16" xfId="53262" xr:uid="{0BCC374B-31DA-4FAB-B51F-8794C08CC528}"/>
    <cellStyle name="20% - Accent6 2 16 2" xfId="53263" xr:uid="{3661E3E8-C7F2-4717-8601-3849DA91747B}"/>
    <cellStyle name="20% - Accent6 2 16 2 2" xfId="53264" xr:uid="{0B626AFB-678E-48CF-80A4-3AFE937E7470}"/>
    <cellStyle name="20% - Accent6 2 16 3" xfId="53265" xr:uid="{D023808B-CFA4-47F0-BA90-C522344477AD}"/>
    <cellStyle name="20% - Accent6 2 16 3 2" xfId="53266" xr:uid="{5DF5662D-EAFD-4411-A7E7-CC07F287DE54}"/>
    <cellStyle name="20% - Accent6 2 16 4" xfId="53267" xr:uid="{BF2A6808-1024-47C4-B49D-59525D8993BA}"/>
    <cellStyle name="20% - Accent6 2 16 5" xfId="53268" xr:uid="{AE5C61A7-0F07-4194-9EB0-0B5BCB61762C}"/>
    <cellStyle name="20% - Accent6 2 17" xfId="53269" xr:uid="{07A6AE89-7C2D-475E-836A-34F918EB3086}"/>
    <cellStyle name="20% - Accent6 2 17 2" xfId="53270" xr:uid="{8E6814F8-64F5-42D0-8456-8A4719926884}"/>
    <cellStyle name="20% - Accent6 2 17 2 2" xfId="53271" xr:uid="{1DBD1CF0-A02F-4345-B973-2DE3FCF903C2}"/>
    <cellStyle name="20% - Accent6 2 17 3" xfId="53272" xr:uid="{EBF8586D-45C1-4F7D-AC48-D763899309D8}"/>
    <cellStyle name="20% - Accent6 2 17 3 2" xfId="53273" xr:uid="{64F9DDAE-186C-43FE-9747-1E671E1C4363}"/>
    <cellStyle name="20% - Accent6 2 17 4" xfId="53274" xr:uid="{22E6D30A-493A-4CFD-A138-04CC46F4177F}"/>
    <cellStyle name="20% - Accent6 2 17 5" xfId="53275" xr:uid="{016144C9-31F3-4A5C-BD07-87BF70499082}"/>
    <cellStyle name="20% - Accent6 2 18" xfId="53276" xr:uid="{2ADA6D22-008B-4CE9-80EC-8B3C1881B47C}"/>
    <cellStyle name="20% - Accent6 2 18 2" xfId="53277" xr:uid="{96A82E83-C537-4712-B40C-BCBA9A223854}"/>
    <cellStyle name="20% - Accent6 2 18 2 2" xfId="53278" xr:uid="{D16A0FDE-F11B-47EE-8292-C60D6B764988}"/>
    <cellStyle name="20% - Accent6 2 18 3" xfId="53279" xr:uid="{A255D329-BCED-4C83-A723-63984BBD3EEE}"/>
    <cellStyle name="20% - Accent6 2 18 3 2" xfId="53280" xr:uid="{36D09196-E02D-470B-AC27-28228F2DA9A0}"/>
    <cellStyle name="20% - Accent6 2 18 4" xfId="53281" xr:uid="{5516D52F-FCB7-4161-87C9-9A53A63FA2F6}"/>
    <cellStyle name="20% - Accent6 2 18 5" xfId="53282" xr:uid="{01EAEB62-1346-4FFC-A745-58955395D195}"/>
    <cellStyle name="20% - Accent6 2 19" xfId="53283" xr:uid="{7B35DB21-8654-4ED1-9794-51CD3E641A5C}"/>
    <cellStyle name="20% - Accent6 2 19 2" xfId="53284" xr:uid="{899A9AFF-2AFA-4555-AC74-9C72524821E0}"/>
    <cellStyle name="20% - Accent6 2 19 2 2" xfId="53285" xr:uid="{EFE6586D-5D1B-45D1-8723-2062796BDE6C}"/>
    <cellStyle name="20% - Accent6 2 19 3" xfId="53286" xr:uid="{59886333-364E-44A9-96DE-AF17E59CCE84}"/>
    <cellStyle name="20% - Accent6 2 19 3 2" xfId="53287" xr:uid="{215173AA-EBEB-4104-952F-43D17308502E}"/>
    <cellStyle name="20% - Accent6 2 19 4" xfId="53288" xr:uid="{933EDCAC-238D-4E7E-90ED-740EF9F23F13}"/>
    <cellStyle name="20% - Accent6 2 19 5" xfId="53289" xr:uid="{C818B8CF-3B72-4979-AFF3-ECAE73D573F3}"/>
    <cellStyle name="20% - Accent6 2 2" xfId="212" xr:uid="{DE3CB398-A635-4854-A768-7BAD4E65B769}"/>
    <cellStyle name="20% - Accent6 2 2 10" xfId="53290" xr:uid="{639B935A-9B2B-4BEB-89DE-19655ED3C54F}"/>
    <cellStyle name="20% - Accent6 2 2 10 2" xfId="53291" xr:uid="{E383C496-314F-460A-8E74-FFDD1B5ACB59}"/>
    <cellStyle name="20% - Accent6 2 2 10 2 2" xfId="53292" xr:uid="{D7E1B468-0419-4223-9069-58C146A9A24A}"/>
    <cellStyle name="20% - Accent6 2 2 11" xfId="53293" xr:uid="{62D8DFF6-AEC6-49A0-9DC4-907D88AC9DBE}"/>
    <cellStyle name="20% - Accent6 2 2 11 2" xfId="53294" xr:uid="{8DEBD3A0-B22B-41AC-B2DA-9EB64A352BB7}"/>
    <cellStyle name="20% - Accent6 2 2 11 3" xfId="53295" xr:uid="{1C530E7D-D371-4B49-BF36-7B6CEDBDA440}"/>
    <cellStyle name="20% - Accent6 2 2 12" xfId="53296" xr:uid="{7DBC87D4-F2F9-4012-893E-9DA09DF14DA1}"/>
    <cellStyle name="20% - Accent6 2 2 12 2" xfId="53297" xr:uid="{E40A287D-5B5C-4CD2-A7C7-F0F6ED6E1BDC}"/>
    <cellStyle name="20% - Accent6 2 2 13" xfId="53298" xr:uid="{FC2B257A-B22E-4448-B42A-B12C7282735B}"/>
    <cellStyle name="20% - Accent6 2 2 13 2" xfId="53299" xr:uid="{378D70ED-A9C6-497B-89E1-193F58C2336F}"/>
    <cellStyle name="20% - Accent6 2 2 14" xfId="53300" xr:uid="{6E502C97-E143-4238-BE01-65F14218DB73}"/>
    <cellStyle name="20% - Accent6 2 2 14 2" xfId="53301" xr:uid="{18B7E279-A5FE-4BD2-AF63-AE9688DBF131}"/>
    <cellStyle name="20% - Accent6 2 2 15" xfId="53302" xr:uid="{8B022E09-0A8E-419E-9627-54300C9A3671}"/>
    <cellStyle name="20% - Accent6 2 2 15 2" xfId="53303" xr:uid="{706167BB-E66A-4EEE-B5FE-545E92F7D0DD}"/>
    <cellStyle name="20% - Accent6 2 2 16" xfId="53304" xr:uid="{4F03DCFE-5F3C-490E-9B68-BAE65A5C63AA}"/>
    <cellStyle name="20% - Accent6 2 2 16 2" xfId="53305" xr:uid="{3C4F86D7-DFC6-4FEC-9A0F-175CBBDC5F94}"/>
    <cellStyle name="20% - Accent6 2 2 17" xfId="53306" xr:uid="{5395DBF7-C40C-472E-BAB7-2401F8530BE2}"/>
    <cellStyle name="20% - Accent6 2 2 17 2" xfId="53307" xr:uid="{05C25F93-3CB3-4A5A-B6C8-31F94D935811}"/>
    <cellStyle name="20% - Accent6 2 2 18" xfId="53308" xr:uid="{BF7A54D3-7163-45C2-8B31-4EF67CDF731D}"/>
    <cellStyle name="20% - Accent6 2 2 18 2" xfId="53309" xr:uid="{10FAEECF-14A6-4818-AD8A-1CC8387F7294}"/>
    <cellStyle name="20% - Accent6 2 2 19" xfId="53310" xr:uid="{2C68F0EF-1794-4012-9491-254122372060}"/>
    <cellStyle name="20% - Accent6 2 2 19 2" xfId="53311" xr:uid="{D1F25DA6-7BE9-4667-8A8F-912CCF8B61D9}"/>
    <cellStyle name="20% - Accent6 2 2 2" xfId="50592" xr:uid="{30DB201E-6641-434F-AB61-97F4DD901B56}"/>
    <cellStyle name="20% - Accent6 2 2 2 10" xfId="53312" xr:uid="{40250754-564F-4AB4-84AF-8235239B25C4}"/>
    <cellStyle name="20% - Accent6 2 2 2 10 2" xfId="53313" xr:uid="{9C74CA59-3EC4-47D5-B572-5F4C25B19CB0}"/>
    <cellStyle name="20% - Accent6 2 2 2 10 3" xfId="53314" xr:uid="{85CD2299-A777-48A9-94D5-F18AE9E258F5}"/>
    <cellStyle name="20% - Accent6 2 2 2 11" xfId="53315" xr:uid="{58885401-AA14-4FB3-81CF-286F14D726F0}"/>
    <cellStyle name="20% - Accent6 2 2 2 11 2" xfId="53316" xr:uid="{DF2800B9-F9B5-4524-975A-B73A6FADF9F3}"/>
    <cellStyle name="20% - Accent6 2 2 2 12" xfId="53317" xr:uid="{938C82C1-4193-4B81-B66C-0956F50899AB}"/>
    <cellStyle name="20% - Accent6 2 2 2 2" xfId="50593" xr:uid="{8F002094-25C0-4D1A-AB0B-B14F25CF6BC0}"/>
    <cellStyle name="20% - Accent6 2 2 2 2 2" xfId="50594" xr:uid="{369DB587-2884-4D09-A0AB-F3634C3B1D07}"/>
    <cellStyle name="20% - Accent6 2 2 2 2 2 2" xfId="50595" xr:uid="{E3F9C517-2E0C-4A4B-BEC3-ECEBCB0CD3DD}"/>
    <cellStyle name="20% - Accent6 2 2 2 2 2 2 2" xfId="53318" xr:uid="{0278EC84-065B-46DF-AC53-CED620A111D1}"/>
    <cellStyle name="20% - Accent6 2 2 2 2 2 2 2 2" xfId="53319" xr:uid="{4B457B97-400C-4B3F-B7A4-B8972D47899B}"/>
    <cellStyle name="20% - Accent6 2 2 2 2 2 2 3" xfId="53320" xr:uid="{43CD2C18-6A5F-4989-B8BC-0796621B063F}"/>
    <cellStyle name="20% - Accent6 2 2 2 2 2 2 3 2" xfId="53321" xr:uid="{7DD0F7A2-A1EE-481F-9994-E391A7197AA8}"/>
    <cellStyle name="20% - Accent6 2 2 2 2 2 2 4" xfId="53322" xr:uid="{6E89FCE5-0E91-4703-B1C7-6B7F86B5364B}"/>
    <cellStyle name="20% - Accent6 2 2 2 2 2 2 5" xfId="53323" xr:uid="{C5F1E901-68D5-49C7-9F3B-DE583266E725}"/>
    <cellStyle name="20% - Accent6 2 2 2 2 2 3" xfId="53324" xr:uid="{E7B5FD55-9CF1-4194-83A9-85113F3B05A1}"/>
    <cellStyle name="20% - Accent6 2 2 2 2 2 3 2" xfId="53325" xr:uid="{5DB09933-4E16-408A-9AE6-14A5FC3D6D88}"/>
    <cellStyle name="20% - Accent6 2 2 2 2 2 3 2 2" xfId="53326" xr:uid="{5C516C5D-9920-4909-8487-0E3BE1102EFD}"/>
    <cellStyle name="20% - Accent6 2 2 2 2 2 3 3" xfId="53327" xr:uid="{8F4EF491-AF04-46B3-9686-7FF97B25B3B4}"/>
    <cellStyle name="20% - Accent6 2 2 2 2 2 3 3 2" xfId="53328" xr:uid="{5FF6A036-2239-42BB-8DBB-67EAA43CC6F0}"/>
    <cellStyle name="20% - Accent6 2 2 2 2 2 3 4" xfId="53329" xr:uid="{0B6B978F-EB59-4CEE-A730-9BE246515359}"/>
    <cellStyle name="20% - Accent6 2 2 2 2 2 3 5" xfId="53330" xr:uid="{B9FB9BD1-1F70-44EF-A8EE-0AA1B29F297F}"/>
    <cellStyle name="20% - Accent6 2 2 2 2 2 4" xfId="53331" xr:uid="{73A5C60A-E796-4C0F-8D5E-DEC469A1199E}"/>
    <cellStyle name="20% - Accent6 2 2 2 2 2 4 2" xfId="53332" xr:uid="{98EC3483-185A-4147-8598-CCBFF0E44CA8}"/>
    <cellStyle name="20% - Accent6 2 2 2 2 2 5" xfId="53333" xr:uid="{140FBA11-DA05-4D2D-B39D-9D2152E225B5}"/>
    <cellStyle name="20% - Accent6 2 2 2 2 2 5 2" xfId="53334" xr:uid="{61CC71AA-68B8-4B9D-BAC5-088DB45EBDBE}"/>
    <cellStyle name="20% - Accent6 2 2 2 2 2 6" xfId="53335" xr:uid="{D143C7A0-7017-4B4F-8018-78E5EF84C596}"/>
    <cellStyle name="20% - Accent6 2 2 2 2 2 7" xfId="53336" xr:uid="{0EC86275-A2C3-4CB8-B5AF-2748885520D4}"/>
    <cellStyle name="20% - Accent6 2 2 2 2 3" xfId="53337" xr:uid="{EB0DDB35-EAFA-4DFF-8BB2-DC8688F788B1}"/>
    <cellStyle name="20% - Accent6 2 2 2 2 3 2" xfId="53338" xr:uid="{5EE239A5-EFD8-4928-8A0B-9D688698456E}"/>
    <cellStyle name="20% - Accent6 2 2 2 2 4" xfId="53339" xr:uid="{354F82A0-A077-4775-AEA2-9B2C367CB77D}"/>
    <cellStyle name="20% - Accent6 2 2 2 3" xfId="50596" xr:uid="{414DFBA6-AE1E-4A4E-A7FC-5673AD05EEC4}"/>
    <cellStyle name="20% - Accent6 2 2 2 3 2" xfId="53340" xr:uid="{AF0ED7DC-3AD3-471D-BB74-714A97E6D1F9}"/>
    <cellStyle name="20% - Accent6 2 2 2 3 2 2" xfId="53341" xr:uid="{E81D37B8-7767-4A41-9117-D37A05A78003}"/>
    <cellStyle name="20% - Accent6 2 2 2 3 3" xfId="53342" xr:uid="{63A44D53-0A24-4C79-A9B2-3D5F538AB21B}"/>
    <cellStyle name="20% - Accent6 2 2 2 3 3 2" xfId="53343" xr:uid="{9A3B7109-00E1-4D86-9DA4-0C7A17F7EF22}"/>
    <cellStyle name="20% - Accent6 2 2 2 3 4" xfId="53344" xr:uid="{8FACD539-9C85-45F0-A838-93F8BFE74602}"/>
    <cellStyle name="20% - Accent6 2 2 2 3 5" xfId="53345" xr:uid="{2C85A0E3-2CCE-45D2-98F9-E6CD309FFF49}"/>
    <cellStyle name="20% - Accent6 2 2 2 4" xfId="53346" xr:uid="{7069CD3D-84A6-46A9-8919-D9FEC108F103}"/>
    <cellStyle name="20% - Accent6 2 2 2 4 2" xfId="53347" xr:uid="{100F27C0-6F90-4F15-B914-9D76166ED43B}"/>
    <cellStyle name="20% - Accent6 2 2 2 4 2 2" xfId="53348" xr:uid="{6B4F2920-00FF-4053-9B4D-5ADDD882C877}"/>
    <cellStyle name="20% - Accent6 2 2 2 4 3" xfId="53349" xr:uid="{D5E6C852-122E-4815-AD30-37A268C903E9}"/>
    <cellStyle name="20% - Accent6 2 2 2 4 3 2" xfId="53350" xr:uid="{7330A30A-1474-4CD9-9CE8-08B3122404EC}"/>
    <cellStyle name="20% - Accent6 2 2 2 4 4" xfId="53351" xr:uid="{9CEB9095-231A-43C5-853B-3DDCA0C8F10E}"/>
    <cellStyle name="20% - Accent6 2 2 2 4 5" xfId="53352" xr:uid="{8F67D79D-7D2F-403B-8279-71462F2D327D}"/>
    <cellStyle name="20% - Accent6 2 2 2 5" xfId="53353" xr:uid="{822826DD-95C8-4018-8F65-13549253F6E8}"/>
    <cellStyle name="20% - Accent6 2 2 2 5 2" xfId="53354" xr:uid="{26A3D2D3-0F5C-4827-BBC4-733D72E9BC88}"/>
    <cellStyle name="20% - Accent6 2 2 2 5 2 2" xfId="53355" xr:uid="{E66ECBB1-45F8-4DC9-ACD3-42C24FF19F47}"/>
    <cellStyle name="20% - Accent6 2 2 2 5 3" xfId="53356" xr:uid="{C2CF96AF-9230-409A-A9EF-A7A3E914B41C}"/>
    <cellStyle name="20% - Accent6 2 2 2 5 3 2" xfId="53357" xr:uid="{8BF7CA1A-540D-4595-A153-8DE1F16B3802}"/>
    <cellStyle name="20% - Accent6 2 2 2 5 4" xfId="53358" xr:uid="{5F471B3F-50F0-4DA2-B2A3-60B7329E7EAA}"/>
    <cellStyle name="20% - Accent6 2 2 2 5 5" xfId="53359" xr:uid="{5493672C-88A5-4224-AF57-EF96048BD556}"/>
    <cellStyle name="20% - Accent6 2 2 2 6" xfId="53360" xr:uid="{53CBF44F-302F-4D76-810B-9C3ECEA8C13B}"/>
    <cellStyle name="20% - Accent6 2 2 2 6 2" xfId="53361" xr:uid="{317A561E-5343-4E94-BE66-1FB684C36134}"/>
    <cellStyle name="20% - Accent6 2 2 2 6 2 2" xfId="53362" xr:uid="{4F4183A4-781B-4146-8698-3A19593C35C7}"/>
    <cellStyle name="20% - Accent6 2 2 2 6 3" xfId="53363" xr:uid="{36FBF76F-2D0D-4F8C-82B5-38A33BBC01FC}"/>
    <cellStyle name="20% - Accent6 2 2 2 6 3 2" xfId="53364" xr:uid="{F1A1E4E4-8B32-4C4C-A7F0-050572632E1F}"/>
    <cellStyle name="20% - Accent6 2 2 2 6 4" xfId="53365" xr:uid="{79E69696-4D89-4B26-B7B2-8461AA4B9B61}"/>
    <cellStyle name="20% - Accent6 2 2 2 6 5" xfId="53366" xr:uid="{16411122-F340-411B-9917-E9059CBDA16B}"/>
    <cellStyle name="20% - Accent6 2 2 2 7" xfId="53367" xr:uid="{87A33D21-05A1-4F7F-BFFE-D955C834C42D}"/>
    <cellStyle name="20% - Accent6 2 2 2 7 2" xfId="53368" xr:uid="{7D3D1170-13A3-4BFA-97CD-54CC817D49F9}"/>
    <cellStyle name="20% - Accent6 2 2 2 7 2 2" xfId="53369" xr:uid="{137A87BA-0F5C-47EE-A33A-3404E060F1F2}"/>
    <cellStyle name="20% - Accent6 2 2 2 7 3" xfId="53370" xr:uid="{0C394B1C-4DE6-4DEC-A07F-3B4E5D21D775}"/>
    <cellStyle name="20% - Accent6 2 2 2 7 3 2" xfId="53371" xr:uid="{48EA4EA5-A3CB-4199-A7BD-6BBC7DED80CB}"/>
    <cellStyle name="20% - Accent6 2 2 2 7 4" xfId="53372" xr:uid="{5F97D6E6-06DB-4E16-8D91-A2BBDBE9AD22}"/>
    <cellStyle name="20% - Accent6 2 2 2 7 5" xfId="53373" xr:uid="{4F6B4AF1-8914-4342-971B-0B269F6541EF}"/>
    <cellStyle name="20% - Accent6 2 2 2 8" xfId="53374" xr:uid="{DAC2C9C1-16EA-495D-9917-6A692660FC5D}"/>
    <cellStyle name="20% - Accent6 2 2 2 8 2" xfId="53375" xr:uid="{D48FA376-E175-4A96-9149-D7866F6DA096}"/>
    <cellStyle name="20% - Accent6 2 2 2 8 2 2" xfId="53376" xr:uid="{589D42AB-1443-4DAF-8B1C-EFC6BA04188F}"/>
    <cellStyle name="20% - Accent6 2 2 2 8 3" xfId="53377" xr:uid="{6A0D4EDC-AE5F-468A-A017-072515F5E5A8}"/>
    <cellStyle name="20% - Accent6 2 2 2 8 3 2" xfId="53378" xr:uid="{BC82E2A0-E388-482B-BAD6-0766D636A613}"/>
    <cellStyle name="20% - Accent6 2 2 2 8 4" xfId="53379" xr:uid="{6881F6D9-23D9-4760-A83E-D09BAEABFFC2}"/>
    <cellStyle name="20% - Accent6 2 2 2 8 5" xfId="53380" xr:uid="{33E612CE-ABA2-4A83-ADFC-A4D155E4CD02}"/>
    <cellStyle name="20% - Accent6 2 2 2 9" xfId="53381" xr:uid="{1B13283C-8BF3-415E-BF18-5EF12B5EC40F}"/>
    <cellStyle name="20% - Accent6 2 2 2 9 2" xfId="53382" xr:uid="{17509D67-B772-47A1-A192-4BAE69D6D980}"/>
    <cellStyle name="20% - Accent6 2 2 2 9 2 2" xfId="53383" xr:uid="{6E429B9C-9024-4AE7-97B9-4767BAB83237}"/>
    <cellStyle name="20% - Accent6 2 2 2 9 3" xfId="53384" xr:uid="{69E74D95-5483-4484-A8D7-2D364ADD3413}"/>
    <cellStyle name="20% - Accent6 2 2 2 9 3 2" xfId="53385" xr:uid="{3C1E8E5E-415C-4486-8C40-092AF55AD3BE}"/>
    <cellStyle name="20% - Accent6 2 2 2 9 4" xfId="53386" xr:uid="{6EA050D6-F3BC-4F69-8361-D6FC36D4F2B4}"/>
    <cellStyle name="20% - Accent6 2 2 2 9 5" xfId="53387" xr:uid="{C2B6B373-D896-4B5F-AD9E-E9605F620D99}"/>
    <cellStyle name="20% - Accent6 2 2 20" xfId="53388" xr:uid="{8BC4B738-3413-4753-AD5A-EFC284D0181C}"/>
    <cellStyle name="20% - Accent6 2 2 20 2" xfId="53389" xr:uid="{50C2F764-1650-4E23-A595-3E5B24A02687}"/>
    <cellStyle name="20% - Accent6 2 2 21" xfId="53390" xr:uid="{438CD1A9-5B94-4957-93BA-F405CBBCE263}"/>
    <cellStyle name="20% - Accent6 2 2 21 2" xfId="53391" xr:uid="{C7A6E6B1-63C4-44B2-A956-C1AEFED3D8A8}"/>
    <cellStyle name="20% - Accent6 2 2 22" xfId="53392" xr:uid="{589E8EE0-72B7-44D4-AEB9-7143C81E959A}"/>
    <cellStyle name="20% - Accent6 2 2 22 2" xfId="53393" xr:uid="{BD761B49-9440-4428-B602-BECEFEE513A2}"/>
    <cellStyle name="20% - Accent6 2 2 3" xfId="50597" xr:uid="{EC05807D-313F-4670-97C8-BA1E56934DA2}"/>
    <cellStyle name="20% - Accent6 2 2 3 2" xfId="50598" xr:uid="{D3E39F1E-A4C3-484D-B2BF-35341ECCD841}"/>
    <cellStyle name="20% - Accent6 2 2 3 2 2" xfId="53394" xr:uid="{FD26FF12-3DA5-40B2-941D-252B0672CBEB}"/>
    <cellStyle name="20% - Accent6 2 2 3 2 2 2" xfId="53395" xr:uid="{340988BF-A832-4447-9834-9D6F431272EF}"/>
    <cellStyle name="20% - Accent6 2 2 3 2 3" xfId="53396" xr:uid="{CBD14453-4E74-4475-B79D-66764956B12C}"/>
    <cellStyle name="20% - Accent6 2 2 3 2 3 2" xfId="53397" xr:uid="{FE65E80C-FCE8-42FF-8F45-AE74B125AB3C}"/>
    <cellStyle name="20% - Accent6 2 2 3 2 4" xfId="53398" xr:uid="{CE416E89-D0E6-4615-9B4E-2B8CD0B86C66}"/>
    <cellStyle name="20% - Accent6 2 2 3 3" xfId="53399" xr:uid="{41AA7FDA-DFDB-48DB-B239-F71866498B17}"/>
    <cellStyle name="20% - Accent6 2 2 3 3 2" xfId="53400" xr:uid="{24992F7E-E650-471C-9D28-8E5EAFF35274}"/>
    <cellStyle name="20% - Accent6 2 2 3 3 2 2" xfId="53401" xr:uid="{71A5FBB8-2C1C-464F-AE9E-88B05095CDEC}"/>
    <cellStyle name="20% - Accent6 2 2 3 3 3" xfId="53402" xr:uid="{BB4EFBC8-792F-4674-A4E7-20C1D911FF03}"/>
    <cellStyle name="20% - Accent6 2 2 3 3 3 2" xfId="53403" xr:uid="{FE0573C4-A048-4623-9EF3-48FBF1D38C30}"/>
    <cellStyle name="20% - Accent6 2 2 3 3 4" xfId="53404" xr:uid="{333D1143-260D-48DA-AE2C-F5ADBEB34B38}"/>
    <cellStyle name="20% - Accent6 2 2 3 3 5" xfId="53405" xr:uid="{A465CB95-E576-4712-82C5-90F365743AE5}"/>
    <cellStyle name="20% - Accent6 2 2 3 4" xfId="53406" xr:uid="{08D5E5B6-A3E0-4F1D-BED9-76D9EE75F39B}"/>
    <cellStyle name="20% - Accent6 2 2 3 4 2" xfId="53407" xr:uid="{88197E27-ADE6-4CF9-9137-86B72A03BFE6}"/>
    <cellStyle name="20% - Accent6 2 2 3 4 3" xfId="53408" xr:uid="{98976AE2-EB0A-455B-8CC1-13E12E59CF7A}"/>
    <cellStyle name="20% - Accent6 2 2 3 5" xfId="53409" xr:uid="{AEE7F009-8847-4CC6-AEFB-BAD89E6663E4}"/>
    <cellStyle name="20% - Accent6 2 2 3 5 2" xfId="53410" xr:uid="{B7F18FE0-6E84-429B-B5F6-3C6D45B2348C}"/>
    <cellStyle name="20% - Accent6 2 2 3 6" xfId="53411" xr:uid="{923FFC7D-BCB4-4515-A409-DDFBD3C05147}"/>
    <cellStyle name="20% - Accent6 2 2 4" xfId="53412" xr:uid="{71B20BBB-9584-404A-BAD7-74703100718E}"/>
    <cellStyle name="20% - Accent6 2 2 4 2" xfId="53413" xr:uid="{CA1A58DC-5D6F-425A-BD38-49EAD686CF69}"/>
    <cellStyle name="20% - Accent6 2 2 4 3" xfId="53414" xr:uid="{A79A3333-8B79-4438-80FD-B2530C682C81}"/>
    <cellStyle name="20% - Accent6 2 2 4 3 2" xfId="53415" xr:uid="{9738BA72-53F8-400F-B633-39C929EE7D21}"/>
    <cellStyle name="20% - Accent6 2 2 5" xfId="53416" xr:uid="{601FFD19-9671-4A55-84BC-8605C40A1EEB}"/>
    <cellStyle name="20% - Accent6 2 2 5 2" xfId="53417" xr:uid="{9BDF6C74-6844-4859-82B6-670BC3EC26B1}"/>
    <cellStyle name="20% - Accent6 2 2 5 3" xfId="53418" xr:uid="{7DF808EA-E231-49B9-9E0B-92582EC979AE}"/>
    <cellStyle name="20% - Accent6 2 2 5 3 2" xfId="53419" xr:uid="{2926B806-CCE5-4B94-BFC9-3C4BC42C1640}"/>
    <cellStyle name="20% - Accent6 2 2 6" xfId="53420" xr:uid="{B3F64755-FB5E-49E6-920F-D78739A28F4C}"/>
    <cellStyle name="20% - Accent6 2 2 6 2" xfId="53421" xr:uid="{D1A72E9A-4D8C-4A37-99E8-D9A123A59822}"/>
    <cellStyle name="20% - Accent6 2 2 6 3" xfId="53422" xr:uid="{503C0B21-1BEE-4C82-BBCF-D32799AC876B}"/>
    <cellStyle name="20% - Accent6 2 2 6 3 2" xfId="53423" xr:uid="{5FF2969D-CC1D-44F0-9987-0E1AC2DC0BF8}"/>
    <cellStyle name="20% - Accent6 2 2 7" xfId="53424" xr:uid="{4E972423-7892-4935-943A-C502422C4A58}"/>
    <cellStyle name="20% - Accent6 2 2 7 2" xfId="53425" xr:uid="{3E4E2F65-FB40-498A-A83E-E1B2FBD0D8DC}"/>
    <cellStyle name="20% - Accent6 2 2 7 3" xfId="53426" xr:uid="{D48B76D5-8C9E-42F8-A690-6EB33DB23329}"/>
    <cellStyle name="20% - Accent6 2 2 7 3 2" xfId="53427" xr:uid="{09DD2C7C-F3CF-408D-8C9A-7F754F7FAD2C}"/>
    <cellStyle name="20% - Accent6 2 2 8" xfId="53428" xr:uid="{47F33AD8-A009-4991-8C66-40ACC51606D4}"/>
    <cellStyle name="20% - Accent6 2 2 8 2" xfId="53429" xr:uid="{5A72B42A-B57F-4378-80A0-2E77A8794796}"/>
    <cellStyle name="20% - Accent6 2 2 8 3" xfId="53430" xr:uid="{BBD6A711-241E-47D9-86F7-4A1019B31987}"/>
    <cellStyle name="20% - Accent6 2 2 8 3 2" xfId="53431" xr:uid="{C7DBF9FC-BE48-4183-B5F9-77DC8A084E0A}"/>
    <cellStyle name="20% - Accent6 2 2 9" xfId="53432" xr:uid="{53D28569-F511-40D4-AEB0-732F159E03A7}"/>
    <cellStyle name="20% - Accent6 2 2 9 2" xfId="53433" xr:uid="{549AED3A-B9B5-49FA-B5AD-831B88A53412}"/>
    <cellStyle name="20% - Accent6 2 2 9 3" xfId="53434" xr:uid="{E8DB6754-259D-486E-9D4C-D802C60FCB56}"/>
    <cellStyle name="20% - Accent6 2 2 9 3 2" xfId="53435" xr:uid="{6ED6F560-C550-4D6D-ACE8-434125918200}"/>
    <cellStyle name="20% - Accent6 2 20" xfId="53436" xr:uid="{A09AF5B3-277B-44C1-ABE9-16E5A0D17B2F}"/>
    <cellStyle name="20% - Accent6 2 20 2" xfId="53437" xr:uid="{B9277CE8-54F2-4F5C-878E-B82B01FAA15A}"/>
    <cellStyle name="20% - Accent6 2 20 2 2" xfId="53438" xr:uid="{68DFFEE8-4E4A-4F36-8187-1F349CBF0827}"/>
    <cellStyle name="20% - Accent6 2 20 3" xfId="53439" xr:uid="{4CCB451A-746E-4000-889C-39FE7B196691}"/>
    <cellStyle name="20% - Accent6 2 20 3 2" xfId="53440" xr:uid="{421D2835-F8CB-4A0B-BF47-3B7319B7AC95}"/>
    <cellStyle name="20% - Accent6 2 20 4" xfId="53441" xr:uid="{2F2C9704-DDF9-4A9B-85EF-26A1FD86D814}"/>
    <cellStyle name="20% - Accent6 2 20 5" xfId="53442" xr:uid="{EF5595D5-8B0A-4EAC-8BCA-969682A5EE4B}"/>
    <cellStyle name="20% - Accent6 2 21" xfId="53443" xr:uid="{1B55EC96-E2DE-4693-BB39-BE07F4871AEC}"/>
    <cellStyle name="20% - Accent6 2 21 2" xfId="53444" xr:uid="{D2324996-2F4E-4CEE-AAB9-53FABC86248C}"/>
    <cellStyle name="20% - Accent6 2 21 2 2" xfId="53445" xr:uid="{324107AB-5920-4481-98F8-E04C0E05AE23}"/>
    <cellStyle name="20% - Accent6 2 21 3" xfId="53446" xr:uid="{5140F0C4-EC12-4472-BC7A-1F781B3B260B}"/>
    <cellStyle name="20% - Accent6 2 21 3 2" xfId="53447" xr:uid="{53B4AD62-B598-40D0-B55E-54CE6745FE33}"/>
    <cellStyle name="20% - Accent6 2 21 4" xfId="53448" xr:uid="{095D750D-2D50-476B-911F-A2ABE0AF331A}"/>
    <cellStyle name="20% - Accent6 2 21 5" xfId="53449" xr:uid="{3B07D4EF-DB29-4F34-9183-3228CDDBB48B}"/>
    <cellStyle name="20% - Accent6 2 22" xfId="53450" xr:uid="{06578D04-85D8-4ED0-8F48-57D193186295}"/>
    <cellStyle name="20% - Accent6 2 22 2" xfId="53451" xr:uid="{7BE4FDD8-A3E1-4E97-B164-B3B3FDF7EE59}"/>
    <cellStyle name="20% - Accent6 2 22 2 2" xfId="53452" xr:uid="{82C3933C-5ED3-4649-A72E-7702B3534E83}"/>
    <cellStyle name="20% - Accent6 2 22 3" xfId="53453" xr:uid="{0EADAA41-FE72-4130-BEAC-C356BEC7777A}"/>
    <cellStyle name="20% - Accent6 2 22 3 2" xfId="53454" xr:uid="{58CDE78D-931F-4C2D-8A20-034B66AAA95E}"/>
    <cellStyle name="20% - Accent6 2 22 4" xfId="53455" xr:uid="{28B2A4D3-FC43-424A-A82F-FE7865E29322}"/>
    <cellStyle name="20% - Accent6 2 22 5" xfId="53456" xr:uid="{9DC4ABF1-C673-4EF1-AEE2-96E4C50242A9}"/>
    <cellStyle name="20% - Accent6 2 3" xfId="213" xr:uid="{82CEE55B-8C39-495E-8904-62D4B8DBE2D6}"/>
    <cellStyle name="20% - Accent6 2 3 2" xfId="214" xr:uid="{3708FFFC-6C7D-49C8-82C6-E572490AAF61}"/>
    <cellStyle name="20% - Accent6 2 3 2 2" xfId="53457" xr:uid="{34C8022C-180D-4F5F-BCE1-CB16A3570D46}"/>
    <cellStyle name="20% - Accent6 2 3 3" xfId="53458" xr:uid="{1AACFCB8-9810-4DDB-9432-F357D6D1994B}"/>
    <cellStyle name="20% - Accent6 2 3 3 2" xfId="53459" xr:uid="{174563A9-FA8A-4E67-97DF-3E8296C0C0F9}"/>
    <cellStyle name="20% - Accent6 2 3 4" xfId="53460" xr:uid="{4BBE203E-8118-4BCA-B492-4D52FC322F5F}"/>
    <cellStyle name="20% - Accent6 2 3 5" xfId="53461" xr:uid="{9322CFAF-903B-4939-9113-54E39A137363}"/>
    <cellStyle name="20% - Accent6 2 4" xfId="215" xr:uid="{8B4F9201-0323-4A63-AF0B-ED016F8CE203}"/>
    <cellStyle name="20% - Accent6 2 4 2" xfId="53462" xr:uid="{E4F02065-9958-4670-99A9-E14D1C254E83}"/>
    <cellStyle name="20% - Accent6 2 4 2 2" xfId="53463" xr:uid="{46929ADE-532B-4161-928C-1A65E662D8BB}"/>
    <cellStyle name="20% - Accent6 2 4 3" xfId="53464" xr:uid="{B83A5746-EDF9-40AB-B929-52331E8DF7D5}"/>
    <cellStyle name="20% - Accent6 2 4 3 2" xfId="53465" xr:uid="{8028F316-08BA-45E3-BC63-5B81F9403F44}"/>
    <cellStyle name="20% - Accent6 2 4 4" xfId="53466" xr:uid="{5E3C56AA-AE7F-4C99-91F8-6195167AB37E}"/>
    <cellStyle name="20% - Accent6 2 4 5" xfId="53467" xr:uid="{8E454C56-29C8-4C4A-8696-0251D216EF4D}"/>
    <cellStyle name="20% - Accent6 2 5" xfId="216" xr:uid="{986B2E2B-35A5-4BCB-9AB3-77151E28FD2F}"/>
    <cellStyle name="20% - Accent6 2 5 2" xfId="53468" xr:uid="{0ECA2B66-D862-419C-9925-11804CE82F88}"/>
    <cellStyle name="20% - Accent6 2 5 2 2" xfId="53469" xr:uid="{D302B977-0C5F-4B9D-9F25-D6C73713ADA7}"/>
    <cellStyle name="20% - Accent6 2 5 3" xfId="53470" xr:uid="{8334B00A-C1D2-40E8-A15C-6512D6699D10}"/>
    <cellStyle name="20% - Accent6 2 5 3 2" xfId="53471" xr:uid="{0D8CC16B-D856-4F1D-AF16-73154C6F988D}"/>
    <cellStyle name="20% - Accent6 2 5 4" xfId="53472" xr:uid="{2CE2F0F2-C7DB-4B06-906F-2522088A13CC}"/>
    <cellStyle name="20% - Accent6 2 5 5" xfId="53473" xr:uid="{89D32689-5D60-41D5-90E8-431520CBEC8F}"/>
    <cellStyle name="20% - Accent6 2 6" xfId="53474" xr:uid="{314ECB4F-2E4A-4C1B-A6EA-B73C93BC7B67}"/>
    <cellStyle name="20% - Accent6 2 6 2" xfId="53475" xr:uid="{2FA1EF66-2EAA-42DF-AB73-A025B481F44D}"/>
    <cellStyle name="20% - Accent6 2 6 2 2" xfId="53476" xr:uid="{71A5C48D-4B6C-4A40-80B8-A7AD75A75A17}"/>
    <cellStyle name="20% - Accent6 2 6 3" xfId="53477" xr:uid="{C5194096-D787-4556-8561-6017740B5006}"/>
    <cellStyle name="20% - Accent6 2 6 3 2" xfId="53478" xr:uid="{B116B204-B4DA-4D7F-ACDA-C34C65617CB2}"/>
    <cellStyle name="20% - Accent6 2 6 4" xfId="53479" xr:uid="{A1AA50F6-08BF-4A28-88C3-21E4A44F59F2}"/>
    <cellStyle name="20% - Accent6 2 6 5" xfId="53480" xr:uid="{F8406D57-2CA4-49FC-830D-3381E7BA5BA6}"/>
    <cellStyle name="20% - Accent6 2 7" xfId="53481" xr:uid="{469182C6-6419-43C5-9C1B-459F6A06C28D}"/>
    <cellStyle name="20% - Accent6 2 7 2" xfId="53482" xr:uid="{DF981F1E-73E8-4857-9AE3-3275CE176EEE}"/>
    <cellStyle name="20% - Accent6 2 7 2 2" xfId="53483" xr:uid="{3295A212-0FFF-42D3-8CFD-FE4CD8824304}"/>
    <cellStyle name="20% - Accent6 2 7 3" xfId="53484" xr:uid="{31567E50-6DDC-43D7-9CC8-0A45BF49596F}"/>
    <cellStyle name="20% - Accent6 2 7 3 2" xfId="53485" xr:uid="{A8225CD4-47DF-48D5-A347-60704B553412}"/>
    <cellStyle name="20% - Accent6 2 7 4" xfId="53486" xr:uid="{A3E54637-1259-4842-AA76-1000495B4564}"/>
    <cellStyle name="20% - Accent6 2 7 5" xfId="53487" xr:uid="{AE5DDE08-BBED-49AC-8667-8618D2CAF05A}"/>
    <cellStyle name="20% - Accent6 2 8" xfId="53488" xr:uid="{D7E3AF0D-DE40-42EE-87FE-4E3945C40517}"/>
    <cellStyle name="20% - Accent6 2 8 2" xfId="53489" xr:uid="{7F1EFEE9-B464-457D-AC97-B1654E02F6DE}"/>
    <cellStyle name="20% - Accent6 2 8 2 2" xfId="53490" xr:uid="{9A75818F-FB5B-4850-9B02-B4395E9BE4E0}"/>
    <cellStyle name="20% - Accent6 2 8 3" xfId="53491" xr:uid="{5D8A13EB-0AB6-4EAD-9983-F081E9D43383}"/>
    <cellStyle name="20% - Accent6 2 8 3 2" xfId="53492" xr:uid="{7514D2BE-1A63-4725-A587-428DFD157677}"/>
    <cellStyle name="20% - Accent6 2 8 4" xfId="53493" xr:uid="{49018C2B-6EB2-4B53-A92B-91B4E7927CE3}"/>
    <cellStyle name="20% - Accent6 2 8 5" xfId="53494" xr:uid="{13FB92E5-5933-48AC-BDA0-3143E2A6030F}"/>
    <cellStyle name="20% - Accent6 2 9" xfId="53495" xr:uid="{90954AF7-2F35-4F9D-BC05-E5E38C855443}"/>
    <cellStyle name="20% - Accent6 2 9 2" xfId="53496" xr:uid="{C4A6FB13-6FE8-4BA4-97F5-E13BA8C432D8}"/>
    <cellStyle name="20% - Accent6 2 9 2 2" xfId="53497" xr:uid="{52E8333F-DDC8-4DD7-A8C6-70A6300BF787}"/>
    <cellStyle name="20% - Accent6 2 9 3" xfId="53498" xr:uid="{24FCF2C6-FDDF-40CD-AE6F-CE04FC752999}"/>
    <cellStyle name="20% - Accent6 2 9 3 2" xfId="53499" xr:uid="{C1F4B236-7A07-4A13-8125-DD70BD40CB8E}"/>
    <cellStyle name="20% - Accent6 2 9 4" xfId="53500" xr:uid="{69B9ED1A-F391-466B-BC5C-AA0A708B1F66}"/>
    <cellStyle name="20% - Accent6 2 9 5" xfId="53501" xr:uid="{1FBA08DD-859E-42A5-A16E-0A9813D85C35}"/>
    <cellStyle name="20% - Accent6 2_PC 2011-2012" xfId="53502" xr:uid="{C247CF76-9E9C-40EE-BCA8-8A8341BCA6A3}"/>
    <cellStyle name="20% - Accent6 20" xfId="50599" xr:uid="{D9A21DD9-0054-4DD1-9CBA-AC1DC4B57A99}"/>
    <cellStyle name="20% - Accent6 21" xfId="50600" xr:uid="{199740B1-C134-4504-AECE-54A106B49F6F}"/>
    <cellStyle name="20% - Accent6 22" xfId="50601" xr:uid="{0B92C9C3-8C19-4FF1-AA37-5B321805B53F}"/>
    <cellStyle name="20% - Accent6 23" xfId="50602" xr:uid="{694E22CA-1DCA-466A-BBCD-1E3D899A84DB}"/>
    <cellStyle name="20% - Accent6 23 2" xfId="50603" xr:uid="{54009067-D70C-4451-9808-7A692CDB6A5F}"/>
    <cellStyle name="20% - Accent6 24" xfId="50604" xr:uid="{3F3B37C8-C7A2-4468-AFFD-01190F6BE80A}"/>
    <cellStyle name="20% - Accent6 24 2" xfId="50605" xr:uid="{7C8AEF9A-C311-4233-8630-EEF2B6B4E5DA}"/>
    <cellStyle name="20% - Accent6 25" xfId="50606" xr:uid="{88B76AD5-EFFD-48CB-A47A-4D8D81FDDB6C}"/>
    <cellStyle name="20% - Accent6 3" xfId="217" xr:uid="{94C9FAAA-F9F9-4E29-9305-D43A259C90F2}"/>
    <cellStyle name="20% - Accent6 3 2" xfId="218" xr:uid="{3BD89FD8-B4DB-470B-924F-CD1AB3D4A4C4}"/>
    <cellStyle name="20% - Accent6 3 2 2" xfId="50607" xr:uid="{8C419DE2-6CE5-4F10-A536-6A5B42AF58B6}"/>
    <cellStyle name="20% - Accent6 3 2 2 2" xfId="50608" xr:uid="{E8766FAD-4746-4FB4-99F7-DDCC9CDF39D0}"/>
    <cellStyle name="20% - Accent6 3 2 2 2 2" xfId="53503" xr:uid="{BB8FBFC1-43BB-4F40-94F1-88C06C3A29F7}"/>
    <cellStyle name="20% - Accent6 3 2 2 3" xfId="53504" xr:uid="{499E8CED-A284-4721-A0C8-A2FE328CB29B}"/>
    <cellStyle name="20% - Accent6 3 2 2 3 2" xfId="53505" xr:uid="{DDAE3A7F-23F6-40C7-9DE7-58A0569FD578}"/>
    <cellStyle name="20% - Accent6 3 2 2 4" xfId="53506" xr:uid="{C0C2A5B1-339F-4D7B-A8B5-63AED0DC2F9C}"/>
    <cellStyle name="20% - Accent6 3 2 2 5" xfId="53507" xr:uid="{D868CC09-E347-4391-BE49-6C6A8A2A6A36}"/>
    <cellStyle name="20% - Accent6 3 2 3" xfId="50609" xr:uid="{F8054AD3-7055-4084-BF98-3344E754829E}"/>
    <cellStyle name="20% - Accent6 3 2 3 2" xfId="53508" xr:uid="{4B5F819E-E731-4CE0-AC5D-357756948997}"/>
    <cellStyle name="20% - Accent6 3 2 4" xfId="53509" xr:uid="{4D511982-684E-4247-AA1C-CB059054C5DF}"/>
    <cellStyle name="20% - Accent6 3 2 4 2" xfId="53510" xr:uid="{490E5FA8-5EAB-4343-BE47-92EB2F9ED923}"/>
    <cellStyle name="20% - Accent6 3 2 5" xfId="53511" xr:uid="{2A3315F3-5616-4D5F-8C25-28A70C0746E0}"/>
    <cellStyle name="20% - Accent6 3 3" xfId="219" xr:uid="{1ED7B494-2112-4580-8D83-C4C8BF5CCC3B}"/>
    <cellStyle name="20% - Accent6 3 3 2" xfId="220" xr:uid="{B0007670-2A0A-4101-81BC-A7FF645417C6}"/>
    <cellStyle name="20% - Accent6 3 3 2 2" xfId="53512" xr:uid="{39B28DDE-CE12-40A7-93E1-E95EF50E241B}"/>
    <cellStyle name="20% - Accent6 3 3 3" xfId="53513" xr:uid="{576B1CD3-2BBD-4DF9-8AA8-F899228DE12B}"/>
    <cellStyle name="20% - Accent6 3 3 3 2" xfId="53514" xr:uid="{6FFD22D0-BAB1-493E-A59A-3AC678EAB658}"/>
    <cellStyle name="20% - Accent6 3 3 4" xfId="53515" xr:uid="{91A5E471-76E7-4140-B2A8-E98DD422C359}"/>
    <cellStyle name="20% - Accent6 3 3 5" xfId="53516" xr:uid="{8ADD196D-B0C6-46BB-85B2-A2C462E90C5E}"/>
    <cellStyle name="20% - Accent6 3 4" xfId="221" xr:uid="{B209B5EA-6D98-45A9-9B65-A376B5D30D13}"/>
    <cellStyle name="20% - Accent6 3 4 2" xfId="53517" xr:uid="{86588BDD-926A-497C-B8BD-3EF7D288EF95}"/>
    <cellStyle name="20% - Accent6 3 5" xfId="53518" xr:uid="{CB4600D7-2CB7-47DE-B36F-20B00943BE07}"/>
    <cellStyle name="20% - Accent6 3 6" xfId="53519" xr:uid="{CDD10EF2-8B2A-46A8-B14A-DC8BB7FF7E3D}"/>
    <cellStyle name="20% - Accent6 3 7" xfId="53520" xr:uid="{0ADDCCFF-E967-4BD8-B81E-83D769CC123A}"/>
    <cellStyle name="20% - Accent6 3 8" xfId="53521" xr:uid="{D02BCDF4-053A-4DD2-A703-201DBAB7B47F}"/>
    <cellStyle name="20% - Accent6 4" xfId="222" xr:uid="{FA9B7219-3F7E-4B4C-B52B-E109F5C2C07E}"/>
    <cellStyle name="20% - Accent6 4 2" xfId="223" xr:uid="{DD046898-955D-490D-99F9-FF34AEC39C1A}"/>
    <cellStyle name="20% - Accent6 4 2 2" xfId="50610" xr:uid="{40D25079-BE75-42C9-B0A6-2DB7C0AF8464}"/>
    <cellStyle name="20% - Accent6 4 2 2 2" xfId="53522" xr:uid="{40CB78E2-AB63-45F3-A350-C6A3B083A396}"/>
    <cellStyle name="20% - Accent6 4 2 3" xfId="53523" xr:uid="{9706F7A4-2F1E-4536-97AB-80B1AF68AFCB}"/>
    <cellStyle name="20% - Accent6 4 2 3 2" xfId="53524" xr:uid="{FB7F0578-22E3-445B-A068-27EC6B95F8AD}"/>
    <cellStyle name="20% - Accent6 4 2 4" xfId="53525" xr:uid="{C8399190-CE55-437D-99D8-30D06418B1C0}"/>
    <cellStyle name="20% - Accent6 4 2 5" xfId="53526" xr:uid="{DF8B962E-D9CB-4A19-9FA5-C5A37ED9F1A2}"/>
    <cellStyle name="20% - Accent6 4 3" xfId="53527" xr:uid="{991687A6-7EB8-4F1C-A1BE-9DCF69B0815D}"/>
    <cellStyle name="20% - Accent6 4 3 2" xfId="53528" xr:uid="{CEE608F2-6E0E-4C72-85BE-9BE3019EE97B}"/>
    <cellStyle name="20% - Accent6 5" xfId="224" xr:uid="{0C606F92-0CEC-4779-ACD9-93004CCE1308}"/>
    <cellStyle name="20% - Accent6 5 2" xfId="53529" xr:uid="{6D7CB2CD-5A59-4134-A4C1-5170A54A08F4}"/>
    <cellStyle name="20% - Accent6 5 3" xfId="53530" xr:uid="{9FF73E92-963E-4613-B14F-EA757741B9DE}"/>
    <cellStyle name="20% - Accent6 5 4" xfId="53531" xr:uid="{20423D16-48E0-43F7-A729-197D24C7AD35}"/>
    <cellStyle name="20% - Accent6 6" xfId="50611" xr:uid="{0F94294D-4738-41C4-B11C-FB03060FF50C}"/>
    <cellStyle name="20% - Accent6 6 2" xfId="53532" xr:uid="{DF29FE2A-D19B-453F-860C-16C90314E0EE}"/>
    <cellStyle name="20% - Accent6 6 3" xfId="53533" xr:uid="{B8CFEEE0-8829-4674-8DC2-5034FD2D5F7B}"/>
    <cellStyle name="20% - Accent6 6 4" xfId="53534" xr:uid="{D5DA8ADC-7C76-4442-89FF-6982C14E6A19}"/>
    <cellStyle name="20% - Accent6 7" xfId="50612" xr:uid="{DCF80F8A-ADC9-4960-BCFC-DECD9817EAA4}"/>
    <cellStyle name="20% - Accent6 7 2" xfId="53535" xr:uid="{19324479-4C04-4FB8-B7EF-86ECF4F4B964}"/>
    <cellStyle name="20% - Accent6 7 3" xfId="53536" xr:uid="{2A39E095-355A-4E4E-87C5-C635970DA8CA}"/>
    <cellStyle name="20% - Accent6 7 4" xfId="53537" xr:uid="{9D2CACA1-B667-4AC9-8C72-6B2821D27844}"/>
    <cellStyle name="20% - Accent6 8" xfId="50613" xr:uid="{2DFC4397-2B26-4BBC-B296-FC0BB856CDA5}"/>
    <cellStyle name="20% - Accent6 8 2" xfId="53538" xr:uid="{7579DBC4-D857-4E52-B9ED-FD706DE01E15}"/>
    <cellStyle name="20% - Accent6 9" xfId="50614" xr:uid="{6734AACF-4FBF-4EA3-8B78-0DA42D80DC39}"/>
    <cellStyle name="20% - Accent6 9 2" xfId="53539" xr:uid="{A55B02AB-E9EE-4D17-8793-A84209214A4D}"/>
    <cellStyle name="2decimal" xfId="225" xr:uid="{42952178-F97E-4A87-9BF3-B82C5B7C5C71}"/>
    <cellStyle name="2decimal 10" xfId="53540" xr:uid="{CB983FA6-C21E-4036-B7EB-7F5B8E723EE5}"/>
    <cellStyle name="2decimal 11" xfId="53541" xr:uid="{65C0EAE9-C9A4-46B7-B53D-131CB50D9CF2}"/>
    <cellStyle name="2decimal 12" xfId="53542" xr:uid="{D584A184-7901-4330-A9C1-E59711309393}"/>
    <cellStyle name="2decimal 13" xfId="53543" xr:uid="{6988E077-FAB3-4C86-96F0-919A08574A4F}"/>
    <cellStyle name="2decimal 14" xfId="53544" xr:uid="{8F3C6DE8-87AB-490B-B7D5-0987B9EC1CF3}"/>
    <cellStyle name="2decimal 15" xfId="53545" xr:uid="{DEAB140C-DD28-41B5-8851-9AE68A7C77CC}"/>
    <cellStyle name="2decimal 16" xfId="53546" xr:uid="{9276E1CA-D2DE-441D-BE06-7D03E1A7FB8A}"/>
    <cellStyle name="2decimal 17" xfId="53547" xr:uid="{D988E322-8DE0-46CC-A403-9991678EB108}"/>
    <cellStyle name="2decimal 18" xfId="53548" xr:uid="{EF8697C0-2723-4519-845F-BA3540881F0F}"/>
    <cellStyle name="2decimal 19" xfId="53549" xr:uid="{AAFF399E-09BD-433D-B64A-632F5156573E}"/>
    <cellStyle name="2decimal 2" xfId="226" xr:uid="{19F9F634-AC40-49C4-822A-17FA9E94C9DE}"/>
    <cellStyle name="2decimal 2 2" xfId="53550" xr:uid="{A6A8FC34-2A9E-47B3-A94D-B25B80F9A911}"/>
    <cellStyle name="2decimal 2 3" xfId="53551" xr:uid="{D4000D96-175C-4C5E-8F43-A8A293F6F3BA}"/>
    <cellStyle name="2decimal 3" xfId="53552" xr:uid="{C5BE0F7A-6CFB-479D-9D5C-AF1CDF8DF067}"/>
    <cellStyle name="2decimal 4" xfId="53553" xr:uid="{21FAEB93-1267-4B7D-81B2-B5A1282E4DE3}"/>
    <cellStyle name="2decimal 5" xfId="53554" xr:uid="{210EC0C7-54EC-400D-AEF7-751F196C744E}"/>
    <cellStyle name="2decimal 6" xfId="53555" xr:uid="{732F6217-C809-45F6-9FE4-10A311B92D88}"/>
    <cellStyle name="2decimal 7" xfId="53556" xr:uid="{368A914B-0C79-4C25-A328-065F1C7787DE}"/>
    <cellStyle name="2decimal 8" xfId="53557" xr:uid="{94DB5721-4DD6-48B1-9E9E-94A142702219}"/>
    <cellStyle name="2decimal 9" xfId="53558" xr:uid="{A23DB0EF-CF16-4089-BA31-0D815407D9C7}"/>
    <cellStyle name="3_ECONOMIC NUMBERS_ AND FINANCIAL STATEMENT" xfId="53559" xr:uid="{C553DE62-5C66-4B72-A44A-B4FE606E9165}"/>
    <cellStyle name="3_ECONOMIC NUMBERS_ AND FINANCIAL STATEMENT_Matrix CM 12.05.04" xfId="53560" xr:uid="{77242409-0BF9-4042-849F-E5AE943408CD}"/>
    <cellStyle name="4_ECONOMIC VALUE CALCALCULATION AND FINANCIAL STATEMENT" xfId="53561" xr:uid="{D127A6CC-7224-4C9C-8654-FC7544D0145F}"/>
    <cellStyle name="4_ECONOMIC VALUE CALCALCULATION AND FINANCIAL STATEMENT_Matrix CM 12.05.04" xfId="53562" xr:uid="{84DFB1CF-E68D-43EC-9DF3-F443C02608BF}"/>
    <cellStyle name="40% - Accent1" xfId="43" builtinId="31" customBuiltin="1"/>
    <cellStyle name="40% - Accent1 10" xfId="50615" xr:uid="{AC32D7FE-416F-43DA-8F98-20549FA4FA7D}"/>
    <cellStyle name="40% - Accent1 10 2" xfId="53563" xr:uid="{5F5CC0B1-C988-4EDD-9326-CCD9BE78EEEC}"/>
    <cellStyle name="40% - Accent1 11" xfId="50616" xr:uid="{7BA2BC4D-3FB9-4515-8176-0037E33A19CA}"/>
    <cellStyle name="40% - Accent1 12" xfId="50617" xr:uid="{37157941-4295-4DDA-A29E-1BB43F47657F}"/>
    <cellStyle name="40% - Accent1 13" xfId="50618" xr:uid="{8A5ABAA2-9AA3-4717-8F7E-0254EC5774DA}"/>
    <cellStyle name="40% - Accent1 14" xfId="50619" xr:uid="{8A54B449-967A-43B1-A633-67AD9A330220}"/>
    <cellStyle name="40% - Accent1 15" xfId="50620" xr:uid="{4955F549-6DE4-44DA-9B77-6FC71E2BCCEE}"/>
    <cellStyle name="40% - Accent1 16" xfId="50621" xr:uid="{1A977A70-838B-4BA1-AACE-1469CC736FED}"/>
    <cellStyle name="40% - Accent1 17" xfId="50622" xr:uid="{911B8C63-EE25-4929-BA72-0ABF769B2366}"/>
    <cellStyle name="40% - Accent1 18" xfId="50623" xr:uid="{83CD41A7-D3B1-4B5F-91DF-C6764DEE5295}"/>
    <cellStyle name="40% - Accent1 19" xfId="50624" xr:uid="{3DD7F262-D4CA-4C66-9C7A-C03C82B67E40}"/>
    <cellStyle name="40% - Accent1 2" xfId="227" xr:uid="{516854F5-9184-45B8-8BF4-18009D852C03}"/>
    <cellStyle name="40% - Accent1 2 10" xfId="53564" xr:uid="{DABFDB9D-A079-466D-8713-65308EBBFDE0}"/>
    <cellStyle name="40% - Accent1 2 10 2" xfId="53565" xr:uid="{84CFD3C8-B5CE-42EF-8AED-36B0A04D81C3}"/>
    <cellStyle name="40% - Accent1 2 10 2 2" xfId="53566" xr:uid="{A5E990A1-4061-4EA3-A392-7584AF4A550D}"/>
    <cellStyle name="40% - Accent1 2 10 3" xfId="53567" xr:uid="{9B2A6524-BD11-49EF-BE7E-51CFB46D5E9F}"/>
    <cellStyle name="40% - Accent1 2 10 3 2" xfId="53568" xr:uid="{0ABE65FE-47C9-491D-B8FF-AB03C00B0452}"/>
    <cellStyle name="40% - Accent1 2 10 4" xfId="53569" xr:uid="{94A780CF-393A-400A-9854-ACFCDEC21554}"/>
    <cellStyle name="40% - Accent1 2 10 5" xfId="53570" xr:uid="{84596E15-9389-4618-8C82-3795BA403DFF}"/>
    <cellStyle name="40% - Accent1 2 11" xfId="53571" xr:uid="{92B5711C-7703-4E68-BE59-D8CA67EBECB7}"/>
    <cellStyle name="40% - Accent1 2 11 2" xfId="53572" xr:uid="{DB3F8B4F-0F65-4590-9B3E-F6B8432FBF6B}"/>
    <cellStyle name="40% - Accent1 2 11 2 2" xfId="53573" xr:uid="{2F67F405-4288-4923-B4A4-15BB2A592D7B}"/>
    <cellStyle name="40% - Accent1 2 11 3" xfId="53574" xr:uid="{F608328E-7DF1-4459-B467-675EF5B4AEAB}"/>
    <cellStyle name="40% - Accent1 2 11 3 2" xfId="53575" xr:uid="{67EFEBC2-3A22-4483-89B5-3B4065F497D6}"/>
    <cellStyle name="40% - Accent1 2 11 4" xfId="53576" xr:uid="{5D755CE7-A53A-41C1-A82A-D7FCADB7B545}"/>
    <cellStyle name="40% - Accent1 2 11 5" xfId="53577" xr:uid="{C2EEB761-44A8-47AC-9711-AA1EACE55412}"/>
    <cellStyle name="40% - Accent1 2 12" xfId="53578" xr:uid="{DCEDBF08-9740-4CCE-96A1-FC5022D580F0}"/>
    <cellStyle name="40% - Accent1 2 12 2" xfId="53579" xr:uid="{404B7D8D-6CFD-45F5-9CEA-55111BBE8AB0}"/>
    <cellStyle name="40% - Accent1 2 12 2 2" xfId="53580" xr:uid="{B762B7D1-E1BE-4771-96BF-625ED499EA3C}"/>
    <cellStyle name="40% - Accent1 2 12 3" xfId="53581" xr:uid="{185BC548-5781-4624-A624-16E16D4A60AE}"/>
    <cellStyle name="40% - Accent1 2 12 3 2" xfId="53582" xr:uid="{BA201CF6-31EF-4956-8347-4902CFF54951}"/>
    <cellStyle name="40% - Accent1 2 12 4" xfId="53583" xr:uid="{50B4A676-D7DF-411A-9382-DBB1BFFCB634}"/>
    <cellStyle name="40% - Accent1 2 12 5" xfId="53584" xr:uid="{CFFF44A6-B374-42D6-9BFA-2BB0C3B4D928}"/>
    <cellStyle name="40% - Accent1 2 13" xfId="53585" xr:uid="{29E303FF-5465-49BE-953C-6BAAD7816F96}"/>
    <cellStyle name="40% - Accent1 2 13 2" xfId="53586" xr:uid="{0FDFBC86-1486-4A0A-A80C-5A4E5E8EFE55}"/>
    <cellStyle name="40% - Accent1 2 13 2 2" xfId="53587" xr:uid="{8F58F9F5-E9C1-4DD2-95B6-210A2AA904A7}"/>
    <cellStyle name="40% - Accent1 2 13 3" xfId="53588" xr:uid="{80A8CC4B-E324-4F19-9E94-CB993D3B4407}"/>
    <cellStyle name="40% - Accent1 2 13 3 2" xfId="53589" xr:uid="{02070EC9-FB95-40B7-8B8F-93CB2E910DF4}"/>
    <cellStyle name="40% - Accent1 2 13 4" xfId="53590" xr:uid="{B09F6A36-C01F-4F18-B9CC-EAD9FEF87A13}"/>
    <cellStyle name="40% - Accent1 2 13 5" xfId="53591" xr:uid="{131FAFDB-1A94-4445-8B0A-2C5B1805EB49}"/>
    <cellStyle name="40% - Accent1 2 14" xfId="53592" xr:uid="{82C97797-5D09-4FB7-8798-E97F5778B3FB}"/>
    <cellStyle name="40% - Accent1 2 14 2" xfId="53593" xr:uid="{9A7882AC-DC4F-4FBD-BF13-CB91E229ABDB}"/>
    <cellStyle name="40% - Accent1 2 14 2 2" xfId="53594" xr:uid="{21BB5F99-E1C2-4E35-92BF-19EE47B86D27}"/>
    <cellStyle name="40% - Accent1 2 14 3" xfId="53595" xr:uid="{EFF05C57-D1C7-4AAE-8338-82DC027D6FAB}"/>
    <cellStyle name="40% - Accent1 2 14 3 2" xfId="53596" xr:uid="{F5AD31D9-14A1-412F-B455-5DAD0A2C1C4D}"/>
    <cellStyle name="40% - Accent1 2 14 4" xfId="53597" xr:uid="{2D5C16B8-A871-4AA5-82A0-B251FE004B58}"/>
    <cellStyle name="40% - Accent1 2 14 5" xfId="53598" xr:uid="{4FCEF81D-1D78-437F-A74C-B4DDD12FF267}"/>
    <cellStyle name="40% - Accent1 2 15" xfId="53599" xr:uid="{B61295DF-B6EB-4635-93F8-8137249B11BD}"/>
    <cellStyle name="40% - Accent1 2 15 2" xfId="53600" xr:uid="{277C02E3-E1E3-473D-880C-64314DD6CA7C}"/>
    <cellStyle name="40% - Accent1 2 15 2 2" xfId="53601" xr:uid="{EFD1799D-4C17-4D21-A19A-D25CDFB99805}"/>
    <cellStyle name="40% - Accent1 2 15 3" xfId="53602" xr:uid="{9B77E1D7-DE84-4571-8C3D-DC72559DEA3A}"/>
    <cellStyle name="40% - Accent1 2 15 3 2" xfId="53603" xr:uid="{B27E82DB-CCFB-4453-A8B4-971BC776F6E0}"/>
    <cellStyle name="40% - Accent1 2 15 4" xfId="53604" xr:uid="{7D86DBEF-637C-426E-94E8-26BD0FD5A407}"/>
    <cellStyle name="40% - Accent1 2 15 5" xfId="53605" xr:uid="{101BDCCE-4692-4595-996C-C17453A0D679}"/>
    <cellStyle name="40% - Accent1 2 16" xfId="53606" xr:uid="{6C41E890-5591-439D-9944-E7C34E0DF522}"/>
    <cellStyle name="40% - Accent1 2 16 2" xfId="53607" xr:uid="{559AB4F6-AA56-4FF5-83F6-7D062CA43A9F}"/>
    <cellStyle name="40% - Accent1 2 16 2 2" xfId="53608" xr:uid="{B52A1B38-2092-4CB8-AED0-AF342FBA13A1}"/>
    <cellStyle name="40% - Accent1 2 16 3" xfId="53609" xr:uid="{EF5CF2CD-4D3D-46D2-BA09-6D6D57FCBD17}"/>
    <cellStyle name="40% - Accent1 2 16 3 2" xfId="53610" xr:uid="{FCCDAA02-F7E4-45C9-8767-AA259E024CBF}"/>
    <cellStyle name="40% - Accent1 2 16 4" xfId="53611" xr:uid="{0AB5C5D4-2F83-4514-9493-743563BE4C92}"/>
    <cellStyle name="40% - Accent1 2 16 5" xfId="53612" xr:uid="{6E4CC2DF-F004-49D6-BAEC-16D93CEC6BE6}"/>
    <cellStyle name="40% - Accent1 2 17" xfId="53613" xr:uid="{CAF275DC-5B15-4E61-99DC-2D98DEB0E906}"/>
    <cellStyle name="40% - Accent1 2 17 2" xfId="53614" xr:uid="{AAB4ED82-83B7-4423-82C3-901F613D6D0F}"/>
    <cellStyle name="40% - Accent1 2 17 2 2" xfId="53615" xr:uid="{1DEB3C08-BE62-48C8-B482-DECFF340FF88}"/>
    <cellStyle name="40% - Accent1 2 17 3" xfId="53616" xr:uid="{E5D39207-B2F0-43BF-AE9D-699F13855641}"/>
    <cellStyle name="40% - Accent1 2 17 3 2" xfId="53617" xr:uid="{07F36F34-B258-4905-BE04-A7024F9AC94E}"/>
    <cellStyle name="40% - Accent1 2 17 4" xfId="53618" xr:uid="{19E18716-6430-4AAE-BFC3-5EDBC9213F6E}"/>
    <cellStyle name="40% - Accent1 2 17 5" xfId="53619" xr:uid="{E971242B-867C-4DD2-8B17-8925705BFB44}"/>
    <cellStyle name="40% - Accent1 2 18" xfId="53620" xr:uid="{9710B341-DEFC-439C-A654-6237FEC158B4}"/>
    <cellStyle name="40% - Accent1 2 18 2" xfId="53621" xr:uid="{B818385A-0B7B-4E27-A22E-4345A771DEFC}"/>
    <cellStyle name="40% - Accent1 2 18 2 2" xfId="53622" xr:uid="{DA5637C0-F7EF-4901-BBC5-C19414998E5A}"/>
    <cellStyle name="40% - Accent1 2 18 3" xfId="53623" xr:uid="{C0CB2AF2-111F-43A0-B5E4-FB0FFD69FD1F}"/>
    <cellStyle name="40% - Accent1 2 18 3 2" xfId="53624" xr:uid="{3496B4A9-7C9B-4620-B0FF-68E6F41B2E8A}"/>
    <cellStyle name="40% - Accent1 2 18 4" xfId="53625" xr:uid="{4E6F639F-71ED-4E66-9673-3C5EB8B2D6BA}"/>
    <cellStyle name="40% - Accent1 2 18 5" xfId="53626" xr:uid="{F733BA1F-E0B4-4934-8353-BB3E2427BDEF}"/>
    <cellStyle name="40% - Accent1 2 19" xfId="53627" xr:uid="{BD67770B-BED8-42A5-9E63-D48421BA7DD7}"/>
    <cellStyle name="40% - Accent1 2 19 2" xfId="53628" xr:uid="{BA737539-F744-4BC5-A113-0B727D5F5500}"/>
    <cellStyle name="40% - Accent1 2 19 2 2" xfId="53629" xr:uid="{06F71BF2-34D4-4F7B-A5BA-54AAEB578845}"/>
    <cellStyle name="40% - Accent1 2 19 3" xfId="53630" xr:uid="{4187F2FC-E36F-47C9-90F8-218F7EEE9B85}"/>
    <cellStyle name="40% - Accent1 2 19 3 2" xfId="53631" xr:uid="{DADFC90E-60D0-409F-805F-7B712437CA8F}"/>
    <cellStyle name="40% - Accent1 2 19 4" xfId="53632" xr:uid="{D5D805A9-2C65-42FF-B83D-E99A70892523}"/>
    <cellStyle name="40% - Accent1 2 19 5" xfId="53633" xr:uid="{BBBBF0B5-6C4E-4D98-ACA5-0B9ECF88E266}"/>
    <cellStyle name="40% - Accent1 2 2" xfId="228" xr:uid="{9C11DAC9-1386-4512-85CF-19185FB424E3}"/>
    <cellStyle name="40% - Accent1 2 2 10" xfId="53634" xr:uid="{8064C22F-7EB0-4D53-B8C8-C2FA10573BF7}"/>
    <cellStyle name="40% - Accent1 2 2 10 2" xfId="53635" xr:uid="{124C4C23-A3B9-4470-9E28-B770ABA6ADC2}"/>
    <cellStyle name="40% - Accent1 2 2 10 2 2" xfId="53636" xr:uid="{893C0293-4456-4AE9-A3D2-1DF849083FDC}"/>
    <cellStyle name="40% - Accent1 2 2 11" xfId="53637" xr:uid="{46F5AEE2-5F63-460E-91B3-4017E21675EA}"/>
    <cellStyle name="40% - Accent1 2 2 11 2" xfId="53638" xr:uid="{93FF00E9-E170-4A2A-955D-DBE96D9D2266}"/>
    <cellStyle name="40% - Accent1 2 2 11 3" xfId="53639" xr:uid="{753C2AD8-E314-457B-937F-D48276D6E5AA}"/>
    <cellStyle name="40% - Accent1 2 2 12" xfId="53640" xr:uid="{94FAC9B3-77B3-4869-A554-FE3F66A989C9}"/>
    <cellStyle name="40% - Accent1 2 2 12 2" xfId="53641" xr:uid="{D4D5156D-0BB0-4D3A-B892-D536E288F6C2}"/>
    <cellStyle name="40% - Accent1 2 2 13" xfId="53642" xr:uid="{D58287E3-C481-437C-AD11-2DC2666A9FA7}"/>
    <cellStyle name="40% - Accent1 2 2 13 2" xfId="53643" xr:uid="{47A56559-1115-4759-BF88-C878E28FBFBD}"/>
    <cellStyle name="40% - Accent1 2 2 14" xfId="53644" xr:uid="{842D309B-940F-4F09-BD0E-F2DB70A5C173}"/>
    <cellStyle name="40% - Accent1 2 2 14 2" xfId="53645" xr:uid="{C84C6E1A-F120-4223-B98A-1ED081FF9BEF}"/>
    <cellStyle name="40% - Accent1 2 2 15" xfId="53646" xr:uid="{D948CF2E-DD7C-430A-8295-1A3DBB4DB718}"/>
    <cellStyle name="40% - Accent1 2 2 15 2" xfId="53647" xr:uid="{9AA262B9-E335-40E5-90ED-0C3563BD9E09}"/>
    <cellStyle name="40% - Accent1 2 2 16" xfId="53648" xr:uid="{A935BB42-03E5-41FC-8B33-094E90D01D3B}"/>
    <cellStyle name="40% - Accent1 2 2 16 2" xfId="53649" xr:uid="{7D1D4219-2EFD-4938-8A06-F45E927C35E5}"/>
    <cellStyle name="40% - Accent1 2 2 17" xfId="53650" xr:uid="{2D3D1E17-C5DA-4245-814F-F1CD13C6AD40}"/>
    <cellStyle name="40% - Accent1 2 2 17 2" xfId="53651" xr:uid="{981CF588-71DE-4911-93D6-E74AB949FF30}"/>
    <cellStyle name="40% - Accent1 2 2 18" xfId="53652" xr:uid="{7D946900-D854-4FF6-88CC-434E2C8A1A71}"/>
    <cellStyle name="40% - Accent1 2 2 18 2" xfId="53653" xr:uid="{7485223A-3F77-41E0-A3AC-B2D2586916A6}"/>
    <cellStyle name="40% - Accent1 2 2 19" xfId="53654" xr:uid="{074C3FDD-20B6-4E63-8F66-696F20809FC1}"/>
    <cellStyle name="40% - Accent1 2 2 19 2" xfId="53655" xr:uid="{794C9200-F8C4-455C-AF23-8D8E592D2B18}"/>
    <cellStyle name="40% - Accent1 2 2 2" xfId="50625" xr:uid="{CB2066A1-08CC-4571-8F5A-68C015CAE969}"/>
    <cellStyle name="40% - Accent1 2 2 2 10" xfId="53656" xr:uid="{B6F90EB6-8249-4C32-83A9-E0E7EB4FC9A7}"/>
    <cellStyle name="40% - Accent1 2 2 2 10 2" xfId="53657" xr:uid="{B50DF89A-9EA5-4D75-A328-A0194C6C5FF0}"/>
    <cellStyle name="40% - Accent1 2 2 2 10 3" xfId="53658" xr:uid="{34761416-9550-4A52-9D7E-33547DEE1DE8}"/>
    <cellStyle name="40% - Accent1 2 2 2 11" xfId="53659" xr:uid="{1BCC4ABA-C0F7-4C33-A833-4ED6E314E832}"/>
    <cellStyle name="40% - Accent1 2 2 2 11 2" xfId="53660" xr:uid="{BA1C32BB-6D8E-409E-8961-6C4379987FCD}"/>
    <cellStyle name="40% - Accent1 2 2 2 12" xfId="53661" xr:uid="{4538B354-0402-41D4-BAAE-D089136DB2E6}"/>
    <cellStyle name="40% - Accent1 2 2 2 2" xfId="50626" xr:uid="{E1396347-BB26-4663-A5D6-593D4EBEBEEF}"/>
    <cellStyle name="40% - Accent1 2 2 2 2 2" xfId="50627" xr:uid="{7548F536-FE2F-412C-B251-DC8D56568891}"/>
    <cellStyle name="40% - Accent1 2 2 2 2 2 2" xfId="50628" xr:uid="{640A9322-EB8F-4421-8F4F-EFCBF340BA27}"/>
    <cellStyle name="40% - Accent1 2 2 2 2 2 2 2" xfId="53662" xr:uid="{8DDA90A7-5F1B-4D47-BD73-E7413BF3B45A}"/>
    <cellStyle name="40% - Accent1 2 2 2 2 2 2 2 2" xfId="53663" xr:uid="{4EC03AB8-0269-4623-B88B-F0948A570D5F}"/>
    <cellStyle name="40% - Accent1 2 2 2 2 2 2 3" xfId="53664" xr:uid="{7A69164A-9C2E-4F77-8613-169FA44A1371}"/>
    <cellStyle name="40% - Accent1 2 2 2 2 2 2 3 2" xfId="53665" xr:uid="{EA9B89CA-A30D-4A06-A438-7E9E01A76300}"/>
    <cellStyle name="40% - Accent1 2 2 2 2 2 2 4" xfId="53666" xr:uid="{4894F663-126D-40D9-8856-74DDB65B13BD}"/>
    <cellStyle name="40% - Accent1 2 2 2 2 2 2 5" xfId="53667" xr:uid="{F2D3B97A-B922-4E46-8463-5E73BBD8A75D}"/>
    <cellStyle name="40% - Accent1 2 2 2 2 2 3" xfId="53668" xr:uid="{78BD5990-381C-44E3-A641-6B052601CD2D}"/>
    <cellStyle name="40% - Accent1 2 2 2 2 2 3 2" xfId="53669" xr:uid="{66E9D6AD-3C03-48B8-9C5E-B8DA5B45C4E9}"/>
    <cellStyle name="40% - Accent1 2 2 2 2 2 3 2 2" xfId="53670" xr:uid="{6B35EEC6-1A19-4596-BAEA-9FA4C34FE9FF}"/>
    <cellStyle name="40% - Accent1 2 2 2 2 2 3 3" xfId="53671" xr:uid="{3EA10478-9F85-49D1-AD4D-A4457B68458E}"/>
    <cellStyle name="40% - Accent1 2 2 2 2 2 3 3 2" xfId="53672" xr:uid="{EB527E13-D511-4A3E-AE07-C09CFCA55FB6}"/>
    <cellStyle name="40% - Accent1 2 2 2 2 2 3 4" xfId="53673" xr:uid="{AF7FE712-1EF2-45D8-B0BD-5E0750E1573A}"/>
    <cellStyle name="40% - Accent1 2 2 2 2 2 3 5" xfId="53674" xr:uid="{A6BEF64D-E76E-496C-ACBE-622DCCAF10D4}"/>
    <cellStyle name="40% - Accent1 2 2 2 2 2 4" xfId="53675" xr:uid="{814E5B63-5C64-4782-8E1B-70B1B96C33F3}"/>
    <cellStyle name="40% - Accent1 2 2 2 2 2 4 2" xfId="53676" xr:uid="{6171D4AA-DCEA-4826-BC71-65A3A22DCCA7}"/>
    <cellStyle name="40% - Accent1 2 2 2 2 2 5" xfId="53677" xr:uid="{210F925A-3222-43CC-AB63-0FF650BE2755}"/>
    <cellStyle name="40% - Accent1 2 2 2 2 2 5 2" xfId="53678" xr:uid="{4B71CAD4-4C0E-48E5-9FB0-EBD87DF7573F}"/>
    <cellStyle name="40% - Accent1 2 2 2 2 2 6" xfId="53679" xr:uid="{CEA303A8-3D17-4F1C-823C-F06BA8065180}"/>
    <cellStyle name="40% - Accent1 2 2 2 2 2 7" xfId="53680" xr:uid="{D2AB9059-2336-4AE1-B61F-3C9B1B5AC5B7}"/>
    <cellStyle name="40% - Accent1 2 2 2 2 3" xfId="53681" xr:uid="{88ABEED3-5250-412A-AD85-5614716E9C25}"/>
    <cellStyle name="40% - Accent1 2 2 2 2 3 2" xfId="53682" xr:uid="{4E530F2F-F143-41E2-987C-8BDC33A5CD55}"/>
    <cellStyle name="40% - Accent1 2 2 2 2 4" xfId="53683" xr:uid="{9257B9CD-8AE5-46DE-B396-E4735E632810}"/>
    <cellStyle name="40% - Accent1 2 2 2 3" xfId="50629" xr:uid="{A5A1C160-4FD5-4D12-BB40-8E6CC6BC7213}"/>
    <cellStyle name="40% - Accent1 2 2 2 3 2" xfId="53684" xr:uid="{3F7BB6DC-BE68-468F-BFE4-07D2A5454BA4}"/>
    <cellStyle name="40% - Accent1 2 2 2 3 2 2" xfId="53685" xr:uid="{D15BD60F-39F6-4E00-ACCF-BF62E21A77D9}"/>
    <cellStyle name="40% - Accent1 2 2 2 3 3" xfId="53686" xr:uid="{C75BAC58-DFB3-4ACD-B618-78A7754E9D23}"/>
    <cellStyle name="40% - Accent1 2 2 2 3 3 2" xfId="53687" xr:uid="{00E5E7E0-A450-4ED2-8759-71108F8E9F03}"/>
    <cellStyle name="40% - Accent1 2 2 2 3 4" xfId="53688" xr:uid="{F7E80C2E-D4F4-48A7-93ED-1EB1EF4E6A7B}"/>
    <cellStyle name="40% - Accent1 2 2 2 3 5" xfId="53689" xr:uid="{7BF3E299-63A4-48D5-843A-B5D575C1677A}"/>
    <cellStyle name="40% - Accent1 2 2 2 4" xfId="53690" xr:uid="{4EA1CF4A-E9DB-4F6E-90EE-E8B1D3EEEBFA}"/>
    <cellStyle name="40% - Accent1 2 2 2 4 2" xfId="53691" xr:uid="{A399A0F8-C16B-4BE6-A9FF-FA4B74DE9AD9}"/>
    <cellStyle name="40% - Accent1 2 2 2 4 2 2" xfId="53692" xr:uid="{EF9D17EC-8402-4790-9F27-DAE01BAE5FF3}"/>
    <cellStyle name="40% - Accent1 2 2 2 4 3" xfId="53693" xr:uid="{51AEFF38-F52F-48B0-8F6F-32FAC32BB595}"/>
    <cellStyle name="40% - Accent1 2 2 2 4 3 2" xfId="53694" xr:uid="{F63D5CEF-B3A8-4695-9B55-2061B707402D}"/>
    <cellStyle name="40% - Accent1 2 2 2 4 4" xfId="53695" xr:uid="{F1E24D5C-6BD2-4EF8-A30B-094CB8E42772}"/>
    <cellStyle name="40% - Accent1 2 2 2 4 5" xfId="53696" xr:uid="{08EAB31D-0CF2-4637-9046-647CAFC0E212}"/>
    <cellStyle name="40% - Accent1 2 2 2 5" xfId="53697" xr:uid="{44746BFE-F0D5-4D61-B2A0-B90CA54A7A3C}"/>
    <cellStyle name="40% - Accent1 2 2 2 5 2" xfId="53698" xr:uid="{07F10F4D-665D-443C-84D2-6D52872954FB}"/>
    <cellStyle name="40% - Accent1 2 2 2 5 2 2" xfId="53699" xr:uid="{3ABC5C85-D135-4666-8E87-F384DFED30CC}"/>
    <cellStyle name="40% - Accent1 2 2 2 5 3" xfId="53700" xr:uid="{29F06F4A-26A8-4A10-8D37-C6F43932E5AF}"/>
    <cellStyle name="40% - Accent1 2 2 2 5 3 2" xfId="53701" xr:uid="{22673F9A-CF8F-4C4E-B3B1-D3E573FE4BB7}"/>
    <cellStyle name="40% - Accent1 2 2 2 5 4" xfId="53702" xr:uid="{A1714DAE-8052-43FF-A020-E15F73DE43A1}"/>
    <cellStyle name="40% - Accent1 2 2 2 5 5" xfId="53703" xr:uid="{0BA6478B-F551-4000-867B-99249997652C}"/>
    <cellStyle name="40% - Accent1 2 2 2 6" xfId="53704" xr:uid="{607DF9D5-1A51-4314-BA2F-97D795451C10}"/>
    <cellStyle name="40% - Accent1 2 2 2 6 2" xfId="53705" xr:uid="{1DFEFBE4-B8E4-41C4-ABF5-74FFA1445071}"/>
    <cellStyle name="40% - Accent1 2 2 2 6 2 2" xfId="53706" xr:uid="{DBBA341F-33A1-4B6D-BB4A-75C893910238}"/>
    <cellStyle name="40% - Accent1 2 2 2 6 3" xfId="53707" xr:uid="{A3EFD355-E107-4FB3-8061-4839F9C3F82B}"/>
    <cellStyle name="40% - Accent1 2 2 2 6 3 2" xfId="53708" xr:uid="{5EFB706C-61B1-4FB2-A12C-D5A8D846F817}"/>
    <cellStyle name="40% - Accent1 2 2 2 6 4" xfId="53709" xr:uid="{5288637B-3800-4C61-8A54-1FE060782A6C}"/>
    <cellStyle name="40% - Accent1 2 2 2 6 5" xfId="53710" xr:uid="{3A16C8C5-187B-4194-9A37-9558A17E8DAC}"/>
    <cellStyle name="40% - Accent1 2 2 2 7" xfId="53711" xr:uid="{686BA0C6-619E-47B1-B5D7-1B84378C30A5}"/>
    <cellStyle name="40% - Accent1 2 2 2 7 2" xfId="53712" xr:uid="{03ADF58B-F394-4AB3-8F14-D61FFAC3D3D0}"/>
    <cellStyle name="40% - Accent1 2 2 2 7 2 2" xfId="53713" xr:uid="{D879F9EC-0108-42FD-8A00-5128F2048467}"/>
    <cellStyle name="40% - Accent1 2 2 2 7 3" xfId="53714" xr:uid="{BE02A7D3-ED36-470B-957D-A278BDCB224F}"/>
    <cellStyle name="40% - Accent1 2 2 2 7 3 2" xfId="53715" xr:uid="{774AEF81-DEAB-4B40-B9F0-FA2839245457}"/>
    <cellStyle name="40% - Accent1 2 2 2 7 4" xfId="53716" xr:uid="{A0482B1D-A3D2-49C6-BD9E-A857BB68C70D}"/>
    <cellStyle name="40% - Accent1 2 2 2 7 5" xfId="53717" xr:uid="{99E1955B-827C-42DC-A92F-97F53BE1C86A}"/>
    <cellStyle name="40% - Accent1 2 2 2 8" xfId="53718" xr:uid="{07D5DF3A-4F40-4DA8-9FDD-C7BB4FFCA344}"/>
    <cellStyle name="40% - Accent1 2 2 2 8 2" xfId="53719" xr:uid="{AF43F972-D98E-4E67-8D9F-6F013B25583B}"/>
    <cellStyle name="40% - Accent1 2 2 2 8 2 2" xfId="53720" xr:uid="{80D239C5-DC02-4159-A835-A3158AFB08DA}"/>
    <cellStyle name="40% - Accent1 2 2 2 8 3" xfId="53721" xr:uid="{5A17D9B8-530B-4B62-B126-F673D8C262C6}"/>
    <cellStyle name="40% - Accent1 2 2 2 8 3 2" xfId="53722" xr:uid="{EEE135A2-3035-4D03-8F51-EC16F44A1CC4}"/>
    <cellStyle name="40% - Accent1 2 2 2 8 4" xfId="53723" xr:uid="{2D9398E4-2E30-44ED-90B2-C860388C3335}"/>
    <cellStyle name="40% - Accent1 2 2 2 8 5" xfId="53724" xr:uid="{7337FFB4-1D33-486C-9D8F-979CD6FBCD69}"/>
    <cellStyle name="40% - Accent1 2 2 2 9" xfId="53725" xr:uid="{A180F439-65D9-4600-BDFB-E516DF6EECA1}"/>
    <cellStyle name="40% - Accent1 2 2 2 9 2" xfId="53726" xr:uid="{F446284F-0C5C-4772-859E-9EB4CC9B63B7}"/>
    <cellStyle name="40% - Accent1 2 2 2 9 2 2" xfId="53727" xr:uid="{FB167400-E132-4097-8EB9-CBC65158BBA1}"/>
    <cellStyle name="40% - Accent1 2 2 2 9 3" xfId="53728" xr:uid="{10B1F5C9-2A13-4852-9467-5532F762D725}"/>
    <cellStyle name="40% - Accent1 2 2 2 9 3 2" xfId="53729" xr:uid="{2BA20244-F73B-4E1E-952D-BFD5B39A2893}"/>
    <cellStyle name="40% - Accent1 2 2 2 9 4" xfId="53730" xr:uid="{1CB56A19-1D1C-4B47-9393-020E00AE2D28}"/>
    <cellStyle name="40% - Accent1 2 2 2 9 5" xfId="53731" xr:uid="{7A82A3D0-60E3-4934-A2D0-DEF0D45CDDAD}"/>
    <cellStyle name="40% - Accent1 2 2 20" xfId="53732" xr:uid="{B1281BD9-E9D4-40B2-BDDE-503C7CAFB58A}"/>
    <cellStyle name="40% - Accent1 2 2 20 2" xfId="53733" xr:uid="{A3DE7328-F097-41B8-B55A-5E144B0E38E4}"/>
    <cellStyle name="40% - Accent1 2 2 21" xfId="53734" xr:uid="{A3B5DB26-3AF7-4EE5-A254-DB9D6F906D23}"/>
    <cellStyle name="40% - Accent1 2 2 21 2" xfId="53735" xr:uid="{D0B7C899-815B-4B17-82C8-B8A98744B77F}"/>
    <cellStyle name="40% - Accent1 2 2 22" xfId="53736" xr:uid="{0E2171B2-5FA9-4890-B029-CCA019C3F0B8}"/>
    <cellStyle name="40% - Accent1 2 2 22 2" xfId="53737" xr:uid="{C93C9621-89C4-4B70-983D-40DDAB21DB53}"/>
    <cellStyle name="40% - Accent1 2 2 3" xfId="50630" xr:uid="{A4D47FE7-6FE1-45DA-A12F-DCCBED9E4C47}"/>
    <cellStyle name="40% - Accent1 2 2 3 2" xfId="50631" xr:uid="{A8D9F82D-2EDC-4CBF-AB6B-25186781C4A1}"/>
    <cellStyle name="40% - Accent1 2 2 3 2 2" xfId="53738" xr:uid="{0661CC0A-446C-4432-A291-8D458EF44458}"/>
    <cellStyle name="40% - Accent1 2 2 3 2 2 2" xfId="53739" xr:uid="{D4FEBED7-347F-4903-8295-EC409480D712}"/>
    <cellStyle name="40% - Accent1 2 2 3 2 3" xfId="53740" xr:uid="{D4031731-9DD3-461A-9CF5-EE065C781AD8}"/>
    <cellStyle name="40% - Accent1 2 2 3 2 3 2" xfId="53741" xr:uid="{5DA306C5-9DC1-4202-A206-A15D658B329E}"/>
    <cellStyle name="40% - Accent1 2 2 3 2 4" xfId="53742" xr:uid="{D2B60460-D1EC-46C1-AC1A-7107B4EEC7BE}"/>
    <cellStyle name="40% - Accent1 2 2 3 3" xfId="53743" xr:uid="{39F6C6B2-40D4-4554-9929-F33F8CF53ECD}"/>
    <cellStyle name="40% - Accent1 2 2 3 3 2" xfId="53744" xr:uid="{4D4B2B32-9968-43BB-9D89-A1382C12A993}"/>
    <cellStyle name="40% - Accent1 2 2 3 3 2 2" xfId="53745" xr:uid="{39FF07F6-84B3-44B4-A41B-0DB3B42F4840}"/>
    <cellStyle name="40% - Accent1 2 2 3 3 3" xfId="53746" xr:uid="{00BD7F32-7701-4601-9CDF-55AFA6FD7CF8}"/>
    <cellStyle name="40% - Accent1 2 2 3 3 3 2" xfId="53747" xr:uid="{BD809A66-C91B-4C1D-AD8B-6D4DBA159BB0}"/>
    <cellStyle name="40% - Accent1 2 2 3 3 4" xfId="53748" xr:uid="{1C4E29F4-3CDC-4489-ADD5-CDC2A8213F39}"/>
    <cellStyle name="40% - Accent1 2 2 3 3 5" xfId="53749" xr:uid="{3B4C4ED8-EBE8-440A-B82C-8694F4AAD8C3}"/>
    <cellStyle name="40% - Accent1 2 2 3 4" xfId="53750" xr:uid="{BC5B3145-56F4-422D-A558-29D52D29D9E6}"/>
    <cellStyle name="40% - Accent1 2 2 3 4 2" xfId="53751" xr:uid="{2B9D1F39-24A3-4C14-903A-A202E8C983F0}"/>
    <cellStyle name="40% - Accent1 2 2 3 4 3" xfId="53752" xr:uid="{3A5458B3-D51B-4FE5-BC95-EAA46D9D622C}"/>
    <cellStyle name="40% - Accent1 2 2 3 5" xfId="53753" xr:uid="{160AC08E-760C-475F-884D-866A1E834DFF}"/>
    <cellStyle name="40% - Accent1 2 2 3 5 2" xfId="53754" xr:uid="{33DACF2A-AB9F-46D0-A71C-69DF4EE8B95E}"/>
    <cellStyle name="40% - Accent1 2 2 3 6" xfId="53755" xr:uid="{83454A9E-DA29-4F71-95F4-AA1A321C528A}"/>
    <cellStyle name="40% - Accent1 2 2 4" xfId="53756" xr:uid="{0585146B-5B77-4708-8EBC-EC271C49B133}"/>
    <cellStyle name="40% - Accent1 2 2 4 2" xfId="53757" xr:uid="{01719034-4CCD-41A3-9E11-A7B2FCB2DD5A}"/>
    <cellStyle name="40% - Accent1 2 2 4 3" xfId="53758" xr:uid="{E51D3D77-E380-4807-B5E3-1F4A19AA8AFD}"/>
    <cellStyle name="40% - Accent1 2 2 4 3 2" xfId="53759" xr:uid="{62F7D3FF-BD14-43AC-A4F9-CF401A2919CE}"/>
    <cellStyle name="40% - Accent1 2 2 5" xfId="53760" xr:uid="{ADC56662-295F-4A03-ABD4-38AD5AF47312}"/>
    <cellStyle name="40% - Accent1 2 2 5 2" xfId="53761" xr:uid="{656294F5-A7F9-4E47-BB2E-8193811BE7B0}"/>
    <cellStyle name="40% - Accent1 2 2 5 3" xfId="53762" xr:uid="{A064C5BA-9EE6-456B-844A-DE68FF891E9A}"/>
    <cellStyle name="40% - Accent1 2 2 5 3 2" xfId="53763" xr:uid="{D6E2C4C0-C833-40D4-81F7-94FF1E5E74DF}"/>
    <cellStyle name="40% - Accent1 2 2 6" xfId="53764" xr:uid="{E4C0D709-9376-4F76-9B4E-B3D17EBF9CE6}"/>
    <cellStyle name="40% - Accent1 2 2 6 2" xfId="53765" xr:uid="{65B8BA07-092E-4C57-A267-BC599B0EE3F9}"/>
    <cellStyle name="40% - Accent1 2 2 6 3" xfId="53766" xr:uid="{C64CE912-3D4D-420B-A59A-C1E2547C823F}"/>
    <cellStyle name="40% - Accent1 2 2 6 3 2" xfId="53767" xr:uid="{84F19596-8363-48EA-9105-544DA86E20A7}"/>
    <cellStyle name="40% - Accent1 2 2 7" xfId="53768" xr:uid="{F51C42C2-8595-4A8A-8DE4-994BFFDCEF61}"/>
    <cellStyle name="40% - Accent1 2 2 7 2" xfId="53769" xr:uid="{C92A74AF-FBA6-4757-BBD5-6EFAF7F818D3}"/>
    <cellStyle name="40% - Accent1 2 2 7 3" xfId="53770" xr:uid="{EBEB767D-CA51-4FEB-B756-002ED8DE18C0}"/>
    <cellStyle name="40% - Accent1 2 2 7 3 2" xfId="53771" xr:uid="{5BC657E9-4887-42E8-A443-31DBE5FF58CE}"/>
    <cellStyle name="40% - Accent1 2 2 8" xfId="53772" xr:uid="{DD6FEEDE-225E-4818-BBA0-82332FAEA98C}"/>
    <cellStyle name="40% - Accent1 2 2 8 2" xfId="53773" xr:uid="{29C0418D-D047-4252-AD97-83A10395F65D}"/>
    <cellStyle name="40% - Accent1 2 2 8 3" xfId="53774" xr:uid="{55F980D7-121C-42F2-AA76-48A9A0A8845C}"/>
    <cellStyle name="40% - Accent1 2 2 8 3 2" xfId="53775" xr:uid="{1BD0432A-AA98-4559-90CF-BEF4D2A5C898}"/>
    <cellStyle name="40% - Accent1 2 2 9" xfId="53776" xr:uid="{FA1DD46D-2E6C-4A48-8091-676FF258BDF0}"/>
    <cellStyle name="40% - Accent1 2 2 9 2" xfId="53777" xr:uid="{D42B9B7C-7AAE-4493-8CBD-F445C4CCF0CF}"/>
    <cellStyle name="40% - Accent1 2 2 9 3" xfId="53778" xr:uid="{B3C5F60F-7BB0-4669-B6B7-CCF1D4744922}"/>
    <cellStyle name="40% - Accent1 2 2 9 3 2" xfId="53779" xr:uid="{B451055F-ABF3-466E-8860-56D4977FC535}"/>
    <cellStyle name="40% - Accent1 2 20" xfId="53780" xr:uid="{700D1616-EA58-4F6D-A543-12E490CC3EDF}"/>
    <cellStyle name="40% - Accent1 2 20 2" xfId="53781" xr:uid="{0EDE14AF-3CD1-4D99-AEF6-59035FA6DB43}"/>
    <cellStyle name="40% - Accent1 2 20 2 2" xfId="53782" xr:uid="{0C2C70C4-CD08-48D5-B4CF-F47CD7706060}"/>
    <cellStyle name="40% - Accent1 2 20 3" xfId="53783" xr:uid="{649BC0DC-ECBA-4569-9FBF-3414288F779A}"/>
    <cellStyle name="40% - Accent1 2 20 3 2" xfId="53784" xr:uid="{9FEDD048-C1EC-4898-8448-D62B30194823}"/>
    <cellStyle name="40% - Accent1 2 20 4" xfId="53785" xr:uid="{A289336C-B3CE-43C3-A124-5D2868855E25}"/>
    <cellStyle name="40% - Accent1 2 20 5" xfId="53786" xr:uid="{2D633CAC-A72D-41E6-B2C2-2EDA2429E3E4}"/>
    <cellStyle name="40% - Accent1 2 21" xfId="53787" xr:uid="{84B8F320-948F-4A69-AD3E-3A9E130855E8}"/>
    <cellStyle name="40% - Accent1 2 21 2" xfId="53788" xr:uid="{E00B203C-7BAE-4EE2-9D42-AE7B1DBCDF4F}"/>
    <cellStyle name="40% - Accent1 2 21 2 2" xfId="53789" xr:uid="{F339ECBC-4A84-423E-8D0E-D4D3F7C8ED03}"/>
    <cellStyle name="40% - Accent1 2 21 3" xfId="53790" xr:uid="{EECBE5CC-28F7-414A-B2CE-C462996804DC}"/>
    <cellStyle name="40% - Accent1 2 21 3 2" xfId="53791" xr:uid="{0598729F-9ED3-490E-9445-6D6049C1A13F}"/>
    <cellStyle name="40% - Accent1 2 21 4" xfId="53792" xr:uid="{93516256-DC82-4405-9296-4A89CDC89C41}"/>
    <cellStyle name="40% - Accent1 2 21 5" xfId="53793" xr:uid="{FD14237F-EC4D-4F6C-BA6B-C81CDE62D60B}"/>
    <cellStyle name="40% - Accent1 2 22" xfId="53794" xr:uid="{A29599A8-FE37-4EEA-BEAB-82520B7D9E5F}"/>
    <cellStyle name="40% - Accent1 2 22 2" xfId="53795" xr:uid="{DF3D7E66-6581-43B1-8489-C1EF52E56EC5}"/>
    <cellStyle name="40% - Accent1 2 22 2 2" xfId="53796" xr:uid="{6E0B975E-F3C3-408E-9AC5-137DAF612678}"/>
    <cellStyle name="40% - Accent1 2 22 3" xfId="53797" xr:uid="{C72360C5-A002-4D07-BB61-471D29D4EB72}"/>
    <cellStyle name="40% - Accent1 2 22 3 2" xfId="53798" xr:uid="{F300462D-4553-4D4A-B542-03E848822D33}"/>
    <cellStyle name="40% - Accent1 2 22 4" xfId="53799" xr:uid="{5920F1F4-EDBF-4362-8284-E82C0FA3DB5A}"/>
    <cellStyle name="40% - Accent1 2 22 5" xfId="53800" xr:uid="{7F31150F-930E-4590-B05C-A959DC01A99B}"/>
    <cellStyle name="40% - Accent1 2 3" xfId="229" xr:uid="{BD27041C-FF90-4EDC-AE4D-18BBA4536E48}"/>
    <cellStyle name="40% - Accent1 2 3 2" xfId="230" xr:uid="{0EEE235F-750A-46F6-AE2D-42651C338750}"/>
    <cellStyle name="40% - Accent1 2 3 2 2" xfId="53801" xr:uid="{9E42407F-89EF-4639-A2DC-974E3A56597F}"/>
    <cellStyle name="40% - Accent1 2 3 3" xfId="53802" xr:uid="{03C43F78-3213-40D5-AD4C-80FFD186A100}"/>
    <cellStyle name="40% - Accent1 2 3 3 2" xfId="53803" xr:uid="{D81511EB-6121-4836-8809-2651ECF3E8D5}"/>
    <cellStyle name="40% - Accent1 2 3 4" xfId="53804" xr:uid="{9EA4CA26-A892-47EF-921C-2C4B8FF60CBD}"/>
    <cellStyle name="40% - Accent1 2 3 5" xfId="53805" xr:uid="{2A82F0D4-F463-4AD6-B059-43D8C93EC479}"/>
    <cellStyle name="40% - Accent1 2 4" xfId="231" xr:uid="{EF38E517-F120-4307-8330-E49190401DE6}"/>
    <cellStyle name="40% - Accent1 2 4 2" xfId="53806" xr:uid="{0C5AA229-DFC2-4C3C-ACD8-66E13035DDBE}"/>
    <cellStyle name="40% - Accent1 2 4 2 2" xfId="53807" xr:uid="{02BABE83-BA97-4170-90E1-6F34E45D141E}"/>
    <cellStyle name="40% - Accent1 2 4 3" xfId="53808" xr:uid="{314AC988-BEAF-44D5-A1E2-4EAC88101EF6}"/>
    <cellStyle name="40% - Accent1 2 4 3 2" xfId="53809" xr:uid="{68B777F7-CAE1-4E71-92C0-762B029F4EAD}"/>
    <cellStyle name="40% - Accent1 2 4 4" xfId="53810" xr:uid="{263D2988-62FC-4A65-9728-4CD661A4DE09}"/>
    <cellStyle name="40% - Accent1 2 4 5" xfId="53811" xr:uid="{6E661122-134F-478A-8BEA-11611F7B8115}"/>
    <cellStyle name="40% - Accent1 2 5" xfId="232" xr:uid="{E1120B31-7D67-4A4E-8973-84C2406707D6}"/>
    <cellStyle name="40% - Accent1 2 5 2" xfId="53812" xr:uid="{6E11F9F2-A8BE-4F0A-A1DB-3D7686496B4D}"/>
    <cellStyle name="40% - Accent1 2 5 2 2" xfId="53813" xr:uid="{EB208929-4B13-49E7-8F53-CCAD7FFB5046}"/>
    <cellStyle name="40% - Accent1 2 5 3" xfId="53814" xr:uid="{A1EAFD3A-B905-49CE-A73B-5F3F68C6EAF3}"/>
    <cellStyle name="40% - Accent1 2 5 3 2" xfId="53815" xr:uid="{48C3E262-F128-412C-AC08-530732AE8608}"/>
    <cellStyle name="40% - Accent1 2 5 4" xfId="53816" xr:uid="{BE666637-B477-4732-B376-7CF8A2D4F919}"/>
    <cellStyle name="40% - Accent1 2 5 5" xfId="53817" xr:uid="{CC9D4ACC-459B-473F-9339-009CBC7A4068}"/>
    <cellStyle name="40% - Accent1 2 6" xfId="53818" xr:uid="{ED682168-B986-4A13-9D56-E25B87FDE1F1}"/>
    <cellStyle name="40% - Accent1 2 6 2" xfId="53819" xr:uid="{D5E666C6-32CB-4421-B6DD-BF1E9718A9AA}"/>
    <cellStyle name="40% - Accent1 2 6 2 2" xfId="53820" xr:uid="{7500D4AF-52C5-4BA5-95FB-E5B38B25F22E}"/>
    <cellStyle name="40% - Accent1 2 6 3" xfId="53821" xr:uid="{6656CDB6-CB71-415C-B6A3-4C05BC10451C}"/>
    <cellStyle name="40% - Accent1 2 6 3 2" xfId="53822" xr:uid="{8BAA4ED7-48B5-41D0-8E99-3BAACE8E6A2D}"/>
    <cellStyle name="40% - Accent1 2 6 4" xfId="53823" xr:uid="{483581BE-5EE1-407F-9FB0-20262ABF8E80}"/>
    <cellStyle name="40% - Accent1 2 6 5" xfId="53824" xr:uid="{F04FC29A-1463-41D5-B180-AA5F5AC21B21}"/>
    <cellStyle name="40% - Accent1 2 7" xfId="53825" xr:uid="{36F5F5C8-1740-4B27-A971-6BFB64F55D97}"/>
    <cellStyle name="40% - Accent1 2 7 2" xfId="53826" xr:uid="{24AEF135-05F8-4517-99C6-F7B6600B84E6}"/>
    <cellStyle name="40% - Accent1 2 7 2 2" xfId="53827" xr:uid="{FDE7427A-E594-456E-AE68-080E18B02421}"/>
    <cellStyle name="40% - Accent1 2 7 3" xfId="53828" xr:uid="{F5DC2E29-4237-42E5-8394-5ED99E22C507}"/>
    <cellStyle name="40% - Accent1 2 7 3 2" xfId="53829" xr:uid="{4962A9F4-F1FF-47DF-B360-BE2398AD6183}"/>
    <cellStyle name="40% - Accent1 2 7 4" xfId="53830" xr:uid="{C4211C28-2AD9-4735-AEBF-394197AE6152}"/>
    <cellStyle name="40% - Accent1 2 7 5" xfId="53831" xr:uid="{5536792B-01FD-4FC0-827A-65BEB28A3B56}"/>
    <cellStyle name="40% - Accent1 2 8" xfId="53832" xr:uid="{53B7F5EA-9C4E-4FCA-A206-3F47B12D6DAB}"/>
    <cellStyle name="40% - Accent1 2 8 2" xfId="53833" xr:uid="{94774A3F-F8F4-44C5-9290-52E122521567}"/>
    <cellStyle name="40% - Accent1 2 8 2 2" xfId="53834" xr:uid="{D734DF4D-3EB7-4B95-8A08-B4AF08EBE098}"/>
    <cellStyle name="40% - Accent1 2 8 3" xfId="53835" xr:uid="{CD84B0C0-50EA-48B5-9C97-A62BE6DD5219}"/>
    <cellStyle name="40% - Accent1 2 8 3 2" xfId="53836" xr:uid="{9D3CD342-E709-4797-A05A-2BFB8C2C2A33}"/>
    <cellStyle name="40% - Accent1 2 8 4" xfId="53837" xr:uid="{861A7C04-DB71-4CD6-AFF9-8E28E3E22002}"/>
    <cellStyle name="40% - Accent1 2 8 5" xfId="53838" xr:uid="{4F98E4C2-D716-4B84-9353-A61DBCBB7D65}"/>
    <cellStyle name="40% - Accent1 2 9" xfId="53839" xr:uid="{C04FCF1B-9B3E-42E9-978F-CFAE1B8A9415}"/>
    <cellStyle name="40% - Accent1 2 9 2" xfId="53840" xr:uid="{34D68DD7-00E1-49FF-8AF1-5FDE11ED223A}"/>
    <cellStyle name="40% - Accent1 2 9 2 2" xfId="53841" xr:uid="{D0D18F30-F052-4A20-887D-9C173D089DA3}"/>
    <cellStyle name="40% - Accent1 2 9 3" xfId="53842" xr:uid="{A6018BEF-9C76-45E9-867A-65F7114DC670}"/>
    <cellStyle name="40% - Accent1 2 9 3 2" xfId="53843" xr:uid="{2EF3CEF2-D9E2-4DF9-A204-921652318085}"/>
    <cellStyle name="40% - Accent1 2 9 4" xfId="53844" xr:uid="{F0BF787D-833D-44D3-B0A0-38B7023B918D}"/>
    <cellStyle name="40% - Accent1 2 9 5" xfId="53845" xr:uid="{167D350E-1C32-45FF-9D32-1FC54F229A5A}"/>
    <cellStyle name="40% - Accent1 2_PC 2011-2012" xfId="53846" xr:uid="{083D7AE6-1790-456C-A5EB-1089AD0BE1C1}"/>
    <cellStyle name="40% - Accent1 20" xfId="50632" xr:uid="{7ADA7E96-0F4E-44E4-9D8C-109D6CC66393}"/>
    <cellStyle name="40% - Accent1 21" xfId="50633" xr:uid="{618E0A48-2C27-4AAC-9C86-EB9CFC31DB0D}"/>
    <cellStyle name="40% - Accent1 22" xfId="50634" xr:uid="{DAA540E8-BF60-4B1D-BF8E-9EEA38FD30C8}"/>
    <cellStyle name="40% - Accent1 23" xfId="50635" xr:uid="{9BF19E21-18DB-473F-B5E3-49CF5BEB7146}"/>
    <cellStyle name="40% - Accent1 23 2" xfId="50636" xr:uid="{000BF95F-5F0D-43CD-8DAE-5E20E192C406}"/>
    <cellStyle name="40% - Accent1 24" xfId="50637" xr:uid="{C2E13379-EA00-4580-92F3-E9CED061C9E3}"/>
    <cellStyle name="40% - Accent1 24 2" xfId="50638" xr:uid="{29C2E423-5180-4D7A-9ECA-C8AB2AAA27C4}"/>
    <cellStyle name="40% - Accent1 25" xfId="50639" xr:uid="{74D7DFC7-486D-48E0-A993-3F60F4FC0E8B}"/>
    <cellStyle name="40% - Accent1 3" xfId="233" xr:uid="{FEB0E772-4CB1-4A07-9904-57E6CA62E303}"/>
    <cellStyle name="40% - Accent1 3 2" xfId="234" xr:uid="{457B31A8-F5C3-43E1-AE1C-120967B19670}"/>
    <cellStyle name="40% - Accent1 3 2 2" xfId="50640" xr:uid="{145199FA-C76F-4667-B631-EC3E78CF41E7}"/>
    <cellStyle name="40% - Accent1 3 2 2 2" xfId="50641" xr:uid="{4A7163BA-A2C0-4E19-9B2C-1EC30F67693C}"/>
    <cellStyle name="40% - Accent1 3 2 2 2 2" xfId="53847" xr:uid="{FAA4AA65-CF0E-48C9-AD3D-2F163BCBFAA2}"/>
    <cellStyle name="40% - Accent1 3 2 2 3" xfId="53848" xr:uid="{6B2359E5-F7DE-40DA-A98B-3DCDC63BEE5D}"/>
    <cellStyle name="40% - Accent1 3 2 2 3 2" xfId="53849" xr:uid="{0B05C5E9-2C6E-450E-92D3-2B8AF6A3DE52}"/>
    <cellStyle name="40% - Accent1 3 2 2 4" xfId="53850" xr:uid="{BD971975-1CCD-4088-901E-40073A37EE4E}"/>
    <cellStyle name="40% - Accent1 3 2 2 5" xfId="53851" xr:uid="{C4EF8266-A54F-415D-B127-EF198C3A4C8C}"/>
    <cellStyle name="40% - Accent1 3 2 3" xfId="50642" xr:uid="{3534E478-039E-4F01-94D9-4D52B50DBF23}"/>
    <cellStyle name="40% - Accent1 3 2 3 2" xfId="53852" xr:uid="{BAC88EFA-BBE2-491A-BFD8-F40C7028B796}"/>
    <cellStyle name="40% - Accent1 3 2 4" xfId="53853" xr:uid="{7C9D1937-E042-4269-ABBE-CF08CCC05712}"/>
    <cellStyle name="40% - Accent1 3 2 4 2" xfId="53854" xr:uid="{C9CF6FF3-DE3F-4A3F-9BE3-CBFAC4E896FC}"/>
    <cellStyle name="40% - Accent1 3 2 5" xfId="53855" xr:uid="{2C99E7F5-E046-41D0-A439-01B6D42E4155}"/>
    <cellStyle name="40% - Accent1 3 3" xfId="235" xr:uid="{D83EB92E-6563-423E-8BED-703088B187E3}"/>
    <cellStyle name="40% - Accent1 3 3 2" xfId="236" xr:uid="{BB24383F-AFD7-408A-B78F-2ACBC46DC7B4}"/>
    <cellStyle name="40% - Accent1 3 3 2 2" xfId="53856" xr:uid="{F8D111FB-DA68-46DC-B595-264733D3EFFF}"/>
    <cellStyle name="40% - Accent1 3 3 3" xfId="53857" xr:uid="{352FD062-8925-4932-AC42-20C9CD7C430B}"/>
    <cellStyle name="40% - Accent1 3 3 3 2" xfId="53858" xr:uid="{9EDD0A60-E746-44D1-A351-E9329A177440}"/>
    <cellStyle name="40% - Accent1 3 3 4" xfId="53859" xr:uid="{A2BCB631-6EF2-4077-8F28-100EC407D7DF}"/>
    <cellStyle name="40% - Accent1 3 3 5" xfId="53860" xr:uid="{2211D012-8247-4747-AEFE-5EBE881D593C}"/>
    <cellStyle name="40% - Accent1 3 4" xfId="237" xr:uid="{EC32161B-4EF3-402D-9D2D-112DE56DC8EE}"/>
    <cellStyle name="40% - Accent1 3 4 2" xfId="53861" xr:uid="{3FA8C3E4-DE2D-4D1E-82CF-BD253AA0FCAA}"/>
    <cellStyle name="40% - Accent1 3 5" xfId="53862" xr:uid="{5283D978-08EE-457C-841E-9DE6E9D8F0BF}"/>
    <cellStyle name="40% - Accent1 3 6" xfId="53863" xr:uid="{D8170C83-D810-4229-8CF7-E0B3452556DB}"/>
    <cellStyle name="40% - Accent1 3 7" xfId="53864" xr:uid="{8153420A-84A8-4BF6-984C-8E8F0A88FF87}"/>
    <cellStyle name="40% - Accent1 3 8" xfId="53865" xr:uid="{B51A79DF-6779-458E-A54B-7748E7FA5E98}"/>
    <cellStyle name="40% - Accent1 4" xfId="238" xr:uid="{C0D6E34A-8B71-4BDB-9B58-F355265392F9}"/>
    <cellStyle name="40% - Accent1 4 2" xfId="239" xr:uid="{D3C25BF7-DA20-40AD-8A27-FA31B37D85CA}"/>
    <cellStyle name="40% - Accent1 4 2 2" xfId="50643" xr:uid="{8022C092-12BA-4DB8-A897-CBC4813288B7}"/>
    <cellStyle name="40% - Accent1 4 2 2 2" xfId="53866" xr:uid="{8F3B8C9E-E334-48C2-8B59-3FD0E431F349}"/>
    <cellStyle name="40% - Accent1 4 2 3" xfId="53867" xr:uid="{E48B3584-2E16-42AD-9ABD-7EFAE46E73BB}"/>
    <cellStyle name="40% - Accent1 4 2 3 2" xfId="53868" xr:uid="{822E07B8-BAF9-43E0-A93B-DA3685F54AB4}"/>
    <cellStyle name="40% - Accent1 4 2 4" xfId="53869" xr:uid="{6E5E34A4-720E-4296-B793-1C5C594C7282}"/>
    <cellStyle name="40% - Accent1 4 2 5" xfId="53870" xr:uid="{A0B284BC-446A-47D7-8BDE-F7A00F359AE0}"/>
    <cellStyle name="40% - Accent1 4 3" xfId="53871" xr:uid="{AF4283B2-6D34-4D2D-86B0-11D91E08DE32}"/>
    <cellStyle name="40% - Accent1 4 3 2" xfId="53872" xr:uid="{33E6901C-B810-4EDD-9479-740CEA3BC645}"/>
    <cellStyle name="40% - Accent1 5" xfId="240" xr:uid="{59C3DBDE-F0F8-443D-875C-A1CA59F2CA5D}"/>
    <cellStyle name="40% - Accent1 5 2" xfId="53873" xr:uid="{4E342974-D1B6-4257-ACF5-AABE2892C6C8}"/>
    <cellStyle name="40% - Accent1 5 3" xfId="53874" xr:uid="{04BBC261-2E8D-4031-AFF9-284C6D3613D4}"/>
    <cellStyle name="40% - Accent1 5 4" xfId="53875" xr:uid="{CD779EFE-970B-4A04-AF11-961A601552ED}"/>
    <cellStyle name="40% - Accent1 6" xfId="50644" xr:uid="{0BCCE6C8-C0C8-44F7-88AE-54814547EF77}"/>
    <cellStyle name="40% - Accent1 6 2" xfId="53876" xr:uid="{0CE71373-BB71-4BDF-A8FC-0EC39C424E8E}"/>
    <cellStyle name="40% - Accent1 6 3" xfId="53877" xr:uid="{8D4E2AD7-C921-4E10-A8DB-FCB9E2C95D69}"/>
    <cellStyle name="40% - Accent1 6 4" xfId="53878" xr:uid="{E1FA3875-9B21-4B00-B755-55B2F913648A}"/>
    <cellStyle name="40% - Accent1 7" xfId="50645" xr:uid="{B4AFDBE5-4F01-43A9-B4C1-3CE71B5C4DB6}"/>
    <cellStyle name="40% - Accent1 7 2" xfId="53879" xr:uid="{B7022C6A-9ABB-4E66-B8A0-762ACC78EB68}"/>
    <cellStyle name="40% - Accent1 7 3" xfId="53880" xr:uid="{42EE7711-D1D1-4F13-A84A-B15BC19EE811}"/>
    <cellStyle name="40% - Accent1 7 4" xfId="53881" xr:uid="{16061FF9-5EE3-43AD-9B91-D1DE1ECC14E0}"/>
    <cellStyle name="40% - Accent1 8" xfId="50646" xr:uid="{B398055D-E38D-4FD9-BA97-95821AFEDC39}"/>
    <cellStyle name="40% - Accent1 8 2" xfId="53882" xr:uid="{99205334-78A8-46BA-A233-CD560F738FA1}"/>
    <cellStyle name="40% - Accent1 9" xfId="50647" xr:uid="{55726EC0-DEB4-4B83-BCCB-D2761B0FF39D}"/>
    <cellStyle name="40% - Accent1 9 2" xfId="53883" xr:uid="{5C48322A-62C8-4644-BEEA-B5EE6B939D11}"/>
    <cellStyle name="40% - Accent2" xfId="47" builtinId="35" customBuiltin="1"/>
    <cellStyle name="40% - Accent2 10" xfId="50648" xr:uid="{EA9F9E6F-2759-4E35-9DF1-7D16BB5740F6}"/>
    <cellStyle name="40% - Accent2 10 2" xfId="53884" xr:uid="{1449153B-97C3-4322-9D58-D6F501EA77AC}"/>
    <cellStyle name="40% - Accent2 11" xfId="50649" xr:uid="{BA2AE091-ADFB-4C53-B945-865301E97A33}"/>
    <cellStyle name="40% - Accent2 12" xfId="50650" xr:uid="{82961F94-8FD3-44CF-826B-14D41F95645D}"/>
    <cellStyle name="40% - Accent2 13" xfId="50651" xr:uid="{8D5F3CC7-DC02-4260-9149-EC1B2052D860}"/>
    <cellStyle name="40% - Accent2 14" xfId="50652" xr:uid="{B5316C6A-F61F-407E-B496-91AB97A8DA5E}"/>
    <cellStyle name="40% - Accent2 15" xfId="50653" xr:uid="{2307B6F2-AC4F-4021-BC74-D2F95BCAE380}"/>
    <cellStyle name="40% - Accent2 16" xfId="50654" xr:uid="{96920A6D-2C28-4944-8487-69198EA94914}"/>
    <cellStyle name="40% - Accent2 17" xfId="50655" xr:uid="{2991D873-7FDE-4110-984F-0D48FDEF5FC0}"/>
    <cellStyle name="40% - Accent2 18" xfId="50656" xr:uid="{4D224883-04DA-4AF7-8D0F-1F4D6E164029}"/>
    <cellStyle name="40% - Accent2 19" xfId="50657" xr:uid="{1B20D08B-739E-407D-A4E7-8086C9290630}"/>
    <cellStyle name="40% - Accent2 2" xfId="241" xr:uid="{937F1770-A90E-4879-AB2C-36DD99DA0EC0}"/>
    <cellStyle name="40% - Accent2 2 10" xfId="53885" xr:uid="{34F8C3BC-DA99-451D-884A-5550D63D7BE4}"/>
    <cellStyle name="40% - Accent2 2 10 2" xfId="53886" xr:uid="{401D9A44-7DA4-4DBB-BD4B-9559C9F6B563}"/>
    <cellStyle name="40% - Accent2 2 10 2 2" xfId="53887" xr:uid="{401D7235-B59E-4377-9CD3-7631AB40F428}"/>
    <cellStyle name="40% - Accent2 2 10 3" xfId="53888" xr:uid="{C90D269E-DDC5-4204-818A-2A5B954DC08B}"/>
    <cellStyle name="40% - Accent2 2 10 3 2" xfId="53889" xr:uid="{08C9B243-022C-4B2C-861F-EBA12E1D603F}"/>
    <cellStyle name="40% - Accent2 2 10 4" xfId="53890" xr:uid="{82D1015E-60DC-4677-ADAB-C72FDA46D42E}"/>
    <cellStyle name="40% - Accent2 2 10 5" xfId="53891" xr:uid="{87B8C43E-3DF6-4814-A12B-649B8F081C25}"/>
    <cellStyle name="40% - Accent2 2 11" xfId="53892" xr:uid="{0C833F4E-BF84-44AC-A2BF-C4DBF1CFBB41}"/>
    <cellStyle name="40% - Accent2 2 11 2" xfId="53893" xr:uid="{BC7F50BD-6A89-455F-8970-4FD9CCD7D618}"/>
    <cellStyle name="40% - Accent2 2 11 2 2" xfId="53894" xr:uid="{C1B9D3A3-52D1-43C8-BD4A-2C44C8650E37}"/>
    <cellStyle name="40% - Accent2 2 11 3" xfId="53895" xr:uid="{E32EBCF0-F168-468A-B52D-276F45A02FE5}"/>
    <cellStyle name="40% - Accent2 2 11 3 2" xfId="53896" xr:uid="{92AA3407-0719-4FCC-93EA-C1B5D58D3551}"/>
    <cellStyle name="40% - Accent2 2 11 4" xfId="53897" xr:uid="{09B40151-CF84-4186-8C14-ABD6560FF135}"/>
    <cellStyle name="40% - Accent2 2 11 5" xfId="53898" xr:uid="{6E9963A0-0AE8-44EE-9AE3-0B81A6A07AEC}"/>
    <cellStyle name="40% - Accent2 2 12" xfId="53899" xr:uid="{977B51B6-79E1-4623-8401-F44F151DC357}"/>
    <cellStyle name="40% - Accent2 2 12 2" xfId="53900" xr:uid="{07CF3CB3-1B82-473D-B1E3-9DD7250C8785}"/>
    <cellStyle name="40% - Accent2 2 12 2 2" xfId="53901" xr:uid="{3B4E80C3-DD1A-47BE-A44C-6260F2D49174}"/>
    <cellStyle name="40% - Accent2 2 12 3" xfId="53902" xr:uid="{C20131F5-0A81-4B6A-AFE3-4FD61CD9207F}"/>
    <cellStyle name="40% - Accent2 2 12 3 2" xfId="53903" xr:uid="{6B462C2A-1C7C-4B72-88D7-5038A13EA6A9}"/>
    <cellStyle name="40% - Accent2 2 12 4" xfId="53904" xr:uid="{B8EF70FC-A555-4794-AE1B-03DC614CC2E3}"/>
    <cellStyle name="40% - Accent2 2 12 5" xfId="53905" xr:uid="{0678AE36-7C9A-4761-89EF-7B84DCFDB32D}"/>
    <cellStyle name="40% - Accent2 2 13" xfId="53906" xr:uid="{EE159692-2B36-4574-8A16-05939E15D6C6}"/>
    <cellStyle name="40% - Accent2 2 13 2" xfId="53907" xr:uid="{F9325751-393F-4E85-B094-EC10BA722D48}"/>
    <cellStyle name="40% - Accent2 2 13 2 2" xfId="53908" xr:uid="{CFC5B373-84CC-4960-AB77-662FF1CD4678}"/>
    <cellStyle name="40% - Accent2 2 13 3" xfId="53909" xr:uid="{A41F21A7-540E-4A05-B18F-3FBFE167A6DF}"/>
    <cellStyle name="40% - Accent2 2 13 3 2" xfId="53910" xr:uid="{202883E2-B499-459F-BAF3-2E169AB6F600}"/>
    <cellStyle name="40% - Accent2 2 13 4" xfId="53911" xr:uid="{C8189D39-662C-416D-B57A-D8B28A6DC97B}"/>
    <cellStyle name="40% - Accent2 2 13 5" xfId="53912" xr:uid="{EB7BEA0B-126A-4E13-81E5-F9BF7852FC5F}"/>
    <cellStyle name="40% - Accent2 2 14" xfId="53913" xr:uid="{40F0ACCA-0167-4F39-9155-276C24B1A02F}"/>
    <cellStyle name="40% - Accent2 2 14 2" xfId="53914" xr:uid="{74E3E6BB-1F08-4A60-A1D3-04CD3065AF2F}"/>
    <cellStyle name="40% - Accent2 2 14 2 2" xfId="53915" xr:uid="{E876642D-DE4C-414C-BC55-84A84762AA81}"/>
    <cellStyle name="40% - Accent2 2 14 3" xfId="53916" xr:uid="{3BB90A7C-5101-4079-837B-A4C1277E0202}"/>
    <cellStyle name="40% - Accent2 2 14 3 2" xfId="53917" xr:uid="{C221E3CA-FDCE-4F51-9F3D-ED0767185109}"/>
    <cellStyle name="40% - Accent2 2 14 4" xfId="53918" xr:uid="{E2949EE7-D2E5-4E70-AE37-83848DB9A0F7}"/>
    <cellStyle name="40% - Accent2 2 14 5" xfId="53919" xr:uid="{00CA5457-4F7A-430B-A96B-6A9A65845B08}"/>
    <cellStyle name="40% - Accent2 2 15" xfId="53920" xr:uid="{A1F09331-B93E-44F2-8162-B2E40F9E6159}"/>
    <cellStyle name="40% - Accent2 2 15 2" xfId="53921" xr:uid="{AD66AB87-0976-4AF6-A3FB-CCF397251F0A}"/>
    <cellStyle name="40% - Accent2 2 15 2 2" xfId="53922" xr:uid="{55F2296E-A1AB-40F7-918D-818FED56F573}"/>
    <cellStyle name="40% - Accent2 2 15 3" xfId="53923" xr:uid="{26494140-4E22-41F7-B2B3-ED916D1C4EE1}"/>
    <cellStyle name="40% - Accent2 2 15 3 2" xfId="53924" xr:uid="{78CB5670-529F-44F8-8356-B2EA0C18590B}"/>
    <cellStyle name="40% - Accent2 2 15 4" xfId="53925" xr:uid="{D9DFA94A-250C-4DD7-BBFD-2C821AC0473D}"/>
    <cellStyle name="40% - Accent2 2 15 5" xfId="53926" xr:uid="{2FEE1F05-7BE8-410C-A8D1-CC99460E456F}"/>
    <cellStyle name="40% - Accent2 2 16" xfId="53927" xr:uid="{B51994BD-53C7-437F-A9E8-18020D352889}"/>
    <cellStyle name="40% - Accent2 2 16 2" xfId="53928" xr:uid="{0A255DF3-838E-412D-9C45-560C59FF6C74}"/>
    <cellStyle name="40% - Accent2 2 16 2 2" xfId="53929" xr:uid="{CC90B37F-482C-4184-A1F4-6C68146AB5D8}"/>
    <cellStyle name="40% - Accent2 2 16 3" xfId="53930" xr:uid="{64ABB46D-D22A-436E-AD9F-6A786EDC4E9F}"/>
    <cellStyle name="40% - Accent2 2 16 3 2" xfId="53931" xr:uid="{360B863E-9BB1-47B5-BE22-A36DBF2B65E0}"/>
    <cellStyle name="40% - Accent2 2 16 4" xfId="53932" xr:uid="{DE2DC5B1-6C8A-4C64-BCD1-CA36A2BA5F9E}"/>
    <cellStyle name="40% - Accent2 2 16 5" xfId="53933" xr:uid="{60419E37-D3DD-49CE-9A93-BBF8475CDE84}"/>
    <cellStyle name="40% - Accent2 2 17" xfId="53934" xr:uid="{31B31E6D-BA15-4659-82A2-15E1181B7F22}"/>
    <cellStyle name="40% - Accent2 2 17 2" xfId="53935" xr:uid="{8FEC8E23-97F7-4B87-9988-20819133921C}"/>
    <cellStyle name="40% - Accent2 2 17 2 2" xfId="53936" xr:uid="{5C2C00A0-3711-4ACB-B96F-FB2B673E4000}"/>
    <cellStyle name="40% - Accent2 2 17 3" xfId="53937" xr:uid="{83D60DFF-411F-42F2-AD07-342CBBE6EEDC}"/>
    <cellStyle name="40% - Accent2 2 17 3 2" xfId="53938" xr:uid="{F9DC7B3A-165D-4D54-84D0-0B8C8A34C5C7}"/>
    <cellStyle name="40% - Accent2 2 17 4" xfId="53939" xr:uid="{40C74F50-E60A-4801-9AD4-41D6BBEF0240}"/>
    <cellStyle name="40% - Accent2 2 17 5" xfId="53940" xr:uid="{8C0F70A2-B9D7-4767-90A7-C45BD3ED4967}"/>
    <cellStyle name="40% - Accent2 2 18" xfId="53941" xr:uid="{38EBD38E-9EE6-4DED-A055-12D6D03A443D}"/>
    <cellStyle name="40% - Accent2 2 18 2" xfId="53942" xr:uid="{F938B8B2-06FD-4232-A0D9-C66C3CB77263}"/>
    <cellStyle name="40% - Accent2 2 18 2 2" xfId="53943" xr:uid="{6A863905-F724-4E5A-9A99-82847348B797}"/>
    <cellStyle name="40% - Accent2 2 18 3" xfId="53944" xr:uid="{007FA187-0738-4290-9A61-E65FBC5ACFE3}"/>
    <cellStyle name="40% - Accent2 2 18 3 2" xfId="53945" xr:uid="{7C51D7E8-B075-4183-936F-4F0623093572}"/>
    <cellStyle name="40% - Accent2 2 18 4" xfId="53946" xr:uid="{74E71723-BC4E-49AE-8DF3-2B957DA90EF6}"/>
    <cellStyle name="40% - Accent2 2 18 5" xfId="53947" xr:uid="{7C8AD364-3C97-4873-A9A0-5F29452095AD}"/>
    <cellStyle name="40% - Accent2 2 19" xfId="53948" xr:uid="{DB2FA9D8-267D-4021-ADD0-412AEBC789A2}"/>
    <cellStyle name="40% - Accent2 2 19 2" xfId="53949" xr:uid="{5BA971E3-F45D-4774-8632-3DF220B80664}"/>
    <cellStyle name="40% - Accent2 2 19 2 2" xfId="53950" xr:uid="{16ED10BB-E260-447E-BB15-65F6DE9EABEC}"/>
    <cellStyle name="40% - Accent2 2 19 3" xfId="53951" xr:uid="{BC8C4B12-CDAD-4C90-B6B3-B85DEA0FAEE6}"/>
    <cellStyle name="40% - Accent2 2 19 3 2" xfId="53952" xr:uid="{6127FFF1-2BD4-455E-845F-714339809B68}"/>
    <cellStyle name="40% - Accent2 2 19 4" xfId="53953" xr:uid="{D38CD333-7987-4D70-8A4A-2095EDB018F5}"/>
    <cellStyle name="40% - Accent2 2 19 5" xfId="53954" xr:uid="{3D3C8C76-8D0D-4F4D-B0DE-1DCB928C34A1}"/>
    <cellStyle name="40% - Accent2 2 2" xfId="242" xr:uid="{6F78700B-241D-497D-AAF6-42E7F94CB65A}"/>
    <cellStyle name="40% - Accent2 2 2 10" xfId="53955" xr:uid="{70D31953-D360-4A7E-B9FB-F22E2953DD84}"/>
    <cellStyle name="40% - Accent2 2 2 10 2" xfId="53956" xr:uid="{7F1E3CFF-8F09-443C-BB73-49D3103EDBDE}"/>
    <cellStyle name="40% - Accent2 2 2 10 2 2" xfId="53957" xr:uid="{A6471431-DF30-453A-A522-556018FBCD2F}"/>
    <cellStyle name="40% - Accent2 2 2 11" xfId="53958" xr:uid="{2C8DCD85-B34A-4477-83BB-6CC3B1D143EC}"/>
    <cellStyle name="40% - Accent2 2 2 11 2" xfId="53959" xr:uid="{4349D7DE-1240-4A4A-B628-A278387FF23F}"/>
    <cellStyle name="40% - Accent2 2 2 11 3" xfId="53960" xr:uid="{8BAD2C7D-F79A-4947-B388-D62185723561}"/>
    <cellStyle name="40% - Accent2 2 2 12" xfId="53961" xr:uid="{89C59526-57D5-41B1-99D5-E857E2E0104D}"/>
    <cellStyle name="40% - Accent2 2 2 12 2" xfId="53962" xr:uid="{1EAE68E0-4D07-4F21-B6D2-FDDC318FA7C5}"/>
    <cellStyle name="40% - Accent2 2 2 13" xfId="53963" xr:uid="{44484C45-AF0F-4ED8-AED5-B08AB801B021}"/>
    <cellStyle name="40% - Accent2 2 2 13 2" xfId="53964" xr:uid="{ADD823C0-EC6E-44A0-BCCD-9470F9C417D1}"/>
    <cellStyle name="40% - Accent2 2 2 14" xfId="53965" xr:uid="{A8B8D93D-1332-42EE-8B69-754B2D3F64D9}"/>
    <cellStyle name="40% - Accent2 2 2 14 2" xfId="53966" xr:uid="{1B0C8E55-283F-4642-AFD3-A18DC244E5F2}"/>
    <cellStyle name="40% - Accent2 2 2 15" xfId="53967" xr:uid="{707390E9-FD16-4A52-8538-D4E7BD251E38}"/>
    <cellStyle name="40% - Accent2 2 2 15 2" xfId="53968" xr:uid="{228E6548-B769-4F7C-A3EA-33825C1710CA}"/>
    <cellStyle name="40% - Accent2 2 2 16" xfId="53969" xr:uid="{1CF028F9-5F5C-47B0-A886-434564143E35}"/>
    <cellStyle name="40% - Accent2 2 2 16 2" xfId="53970" xr:uid="{47B84B3E-5EBF-4C5D-8E6F-B759D128ADDA}"/>
    <cellStyle name="40% - Accent2 2 2 17" xfId="53971" xr:uid="{7C7032AA-01EA-455B-92EF-25C3D104487D}"/>
    <cellStyle name="40% - Accent2 2 2 17 2" xfId="53972" xr:uid="{0877EFF8-AB04-4ADC-8E0B-EBB47D0DDBB8}"/>
    <cellStyle name="40% - Accent2 2 2 18" xfId="53973" xr:uid="{CD3F6382-2293-4C09-B008-B7330F82CFC0}"/>
    <cellStyle name="40% - Accent2 2 2 18 2" xfId="53974" xr:uid="{2E156EB8-C5F1-4095-B3F6-2EDD6883F0DD}"/>
    <cellStyle name="40% - Accent2 2 2 19" xfId="53975" xr:uid="{711E4E66-8F14-4077-99B1-8ADB5C9340CC}"/>
    <cellStyle name="40% - Accent2 2 2 19 2" xfId="53976" xr:uid="{1ACF2D24-D3BD-4448-AA0C-9ADBB37A598D}"/>
    <cellStyle name="40% - Accent2 2 2 2" xfId="50658" xr:uid="{B9525311-940E-4E1B-9126-FB566EDE6504}"/>
    <cellStyle name="40% - Accent2 2 2 2 10" xfId="53977" xr:uid="{1FEB32E2-8178-42A7-B53E-F513D1E7BBF1}"/>
    <cellStyle name="40% - Accent2 2 2 2 10 2" xfId="53978" xr:uid="{F8F6B44A-4B0C-4179-9083-DD7BAF2A99E2}"/>
    <cellStyle name="40% - Accent2 2 2 2 10 3" xfId="53979" xr:uid="{7CDEE202-540B-48AE-9C5B-0D094F84AB20}"/>
    <cellStyle name="40% - Accent2 2 2 2 11" xfId="53980" xr:uid="{8AEC6557-E96B-4369-B343-C5710F5E3DDE}"/>
    <cellStyle name="40% - Accent2 2 2 2 11 2" xfId="53981" xr:uid="{CCFD69C0-EA82-417E-AD01-FAE71F349DF5}"/>
    <cellStyle name="40% - Accent2 2 2 2 12" xfId="53982" xr:uid="{55D56F96-2554-4B4D-8AB0-EBEABF0ABEDE}"/>
    <cellStyle name="40% - Accent2 2 2 2 2" xfId="50659" xr:uid="{E281B5AF-D117-4807-B07F-92E57AF930B7}"/>
    <cellStyle name="40% - Accent2 2 2 2 2 2" xfId="50660" xr:uid="{19349597-0793-4023-B6E6-DABC5DB16AE3}"/>
    <cellStyle name="40% - Accent2 2 2 2 2 2 2" xfId="50661" xr:uid="{5B83C2E7-E426-43AF-A459-EB105D48A50C}"/>
    <cellStyle name="40% - Accent2 2 2 2 2 2 2 2" xfId="53983" xr:uid="{3874E2C7-2F84-45F3-B42C-375201AE8FCD}"/>
    <cellStyle name="40% - Accent2 2 2 2 2 2 2 2 2" xfId="53984" xr:uid="{DEFCE8E5-A67D-4A5C-9941-8860C8A64332}"/>
    <cellStyle name="40% - Accent2 2 2 2 2 2 2 3" xfId="53985" xr:uid="{7BA8E111-34F5-4026-AFC6-BB214BA68B8F}"/>
    <cellStyle name="40% - Accent2 2 2 2 2 2 2 3 2" xfId="53986" xr:uid="{2130F54E-9245-493A-B24E-FB15AA245B33}"/>
    <cellStyle name="40% - Accent2 2 2 2 2 2 2 4" xfId="53987" xr:uid="{4C63CB97-0B8E-4028-B9FF-490B79548FEB}"/>
    <cellStyle name="40% - Accent2 2 2 2 2 2 2 5" xfId="53988" xr:uid="{CF118B4B-FF4E-42DD-87A4-F155FD13F98E}"/>
    <cellStyle name="40% - Accent2 2 2 2 2 2 3" xfId="53989" xr:uid="{55774401-F21F-4FB6-9C51-F2D52CFF8280}"/>
    <cellStyle name="40% - Accent2 2 2 2 2 2 3 2" xfId="53990" xr:uid="{5FA9F477-5685-4A4C-A29E-B0092D6E5DB1}"/>
    <cellStyle name="40% - Accent2 2 2 2 2 2 3 2 2" xfId="53991" xr:uid="{5FC70025-8EAE-42D3-A158-4044A8DB2BF0}"/>
    <cellStyle name="40% - Accent2 2 2 2 2 2 3 3" xfId="53992" xr:uid="{C33B9FF6-C250-4F3B-A858-0AD88BCE8C49}"/>
    <cellStyle name="40% - Accent2 2 2 2 2 2 3 3 2" xfId="53993" xr:uid="{F2141553-91AF-4EE0-B6F9-939D250187C8}"/>
    <cellStyle name="40% - Accent2 2 2 2 2 2 3 4" xfId="53994" xr:uid="{6FD47D5A-EA81-409D-A3FF-BF94BEB36A93}"/>
    <cellStyle name="40% - Accent2 2 2 2 2 2 3 5" xfId="53995" xr:uid="{6F7FF64D-8A59-4233-8F40-008EE9BA94E2}"/>
    <cellStyle name="40% - Accent2 2 2 2 2 2 4" xfId="53996" xr:uid="{CB8EF651-D8F7-4215-8B4D-A7B91D472A70}"/>
    <cellStyle name="40% - Accent2 2 2 2 2 2 4 2" xfId="53997" xr:uid="{07F16AFE-EEEE-45DB-A4CD-30F885401344}"/>
    <cellStyle name="40% - Accent2 2 2 2 2 2 5" xfId="53998" xr:uid="{B3C28C51-A79B-4FE5-9920-E0820947A524}"/>
    <cellStyle name="40% - Accent2 2 2 2 2 2 5 2" xfId="53999" xr:uid="{F42C10E5-34EB-4B8E-B447-84E1872842CC}"/>
    <cellStyle name="40% - Accent2 2 2 2 2 2 6" xfId="54000" xr:uid="{1763D4CF-0204-48E6-B075-F9F3E1EBE1D9}"/>
    <cellStyle name="40% - Accent2 2 2 2 2 2 7" xfId="54001" xr:uid="{DD3B6F62-7E33-4391-9B17-A6F48112B2D8}"/>
    <cellStyle name="40% - Accent2 2 2 2 2 3" xfId="54002" xr:uid="{28978D3C-22BC-45ED-A584-D643FCBEAEF0}"/>
    <cellStyle name="40% - Accent2 2 2 2 2 3 2" xfId="54003" xr:uid="{DB5FB501-9E50-45D7-8B0F-4A34F6CC0A5B}"/>
    <cellStyle name="40% - Accent2 2 2 2 2 4" xfId="54004" xr:uid="{1ECE1765-DA23-4EC8-A4E9-A11734284C87}"/>
    <cellStyle name="40% - Accent2 2 2 2 3" xfId="50662" xr:uid="{04B3BBF2-AF58-4D69-9CA1-F1C171F5806E}"/>
    <cellStyle name="40% - Accent2 2 2 2 3 2" xfId="54005" xr:uid="{B680FEA8-1F96-478A-B7EB-EF12F44B9AC1}"/>
    <cellStyle name="40% - Accent2 2 2 2 3 2 2" xfId="54006" xr:uid="{3FC605B5-0ED3-4C8A-ACB4-D2FBD8DBE106}"/>
    <cellStyle name="40% - Accent2 2 2 2 3 3" xfId="54007" xr:uid="{4C6B9D5C-1785-4C8E-B2E1-01F56836B03B}"/>
    <cellStyle name="40% - Accent2 2 2 2 3 3 2" xfId="54008" xr:uid="{CDF905DD-B673-47F1-8A70-2E044B744D55}"/>
    <cellStyle name="40% - Accent2 2 2 2 3 4" xfId="54009" xr:uid="{6991BE24-92B7-4856-9865-1466F3E95EC9}"/>
    <cellStyle name="40% - Accent2 2 2 2 3 5" xfId="54010" xr:uid="{D5A59306-FC0D-4C08-803D-11C7B3F34529}"/>
    <cellStyle name="40% - Accent2 2 2 2 4" xfId="54011" xr:uid="{6DD32988-D180-4984-8266-E1ED0C87C3B8}"/>
    <cellStyle name="40% - Accent2 2 2 2 4 2" xfId="54012" xr:uid="{5161093C-48D1-4AF0-8D04-17770E7DFEB6}"/>
    <cellStyle name="40% - Accent2 2 2 2 4 2 2" xfId="54013" xr:uid="{2FB02943-B5D5-401A-9800-774E7264751A}"/>
    <cellStyle name="40% - Accent2 2 2 2 4 3" xfId="54014" xr:uid="{835E6FBB-9F39-4BB7-B9AA-F676B7BCFB15}"/>
    <cellStyle name="40% - Accent2 2 2 2 4 3 2" xfId="54015" xr:uid="{D8224340-05B9-43DB-AF3D-C73157B2EB9A}"/>
    <cellStyle name="40% - Accent2 2 2 2 4 4" xfId="54016" xr:uid="{DACEB094-7211-43F2-ACCF-6475A85ADDE8}"/>
    <cellStyle name="40% - Accent2 2 2 2 4 5" xfId="54017" xr:uid="{DBA52007-627D-4732-8347-61405344E291}"/>
    <cellStyle name="40% - Accent2 2 2 2 5" xfId="54018" xr:uid="{8B8BEC67-8589-449A-99E1-CF269ACB7BE6}"/>
    <cellStyle name="40% - Accent2 2 2 2 5 2" xfId="54019" xr:uid="{02A4619B-5A0D-49BE-BE7A-2358EEE25C60}"/>
    <cellStyle name="40% - Accent2 2 2 2 5 2 2" xfId="54020" xr:uid="{FF54CFE2-73F4-4F10-A856-6C5468AF0A68}"/>
    <cellStyle name="40% - Accent2 2 2 2 5 3" xfId="54021" xr:uid="{75EF55D8-1160-420A-BAE6-182D0DAEB50A}"/>
    <cellStyle name="40% - Accent2 2 2 2 5 3 2" xfId="54022" xr:uid="{A7123E68-2F1E-49DD-9838-727DFD82BE75}"/>
    <cellStyle name="40% - Accent2 2 2 2 5 4" xfId="54023" xr:uid="{51E6845A-0364-4BC6-A656-3CBCAC253DC7}"/>
    <cellStyle name="40% - Accent2 2 2 2 5 5" xfId="54024" xr:uid="{DFEDDA7A-38E4-4B1B-8B22-007676F4AA37}"/>
    <cellStyle name="40% - Accent2 2 2 2 6" xfId="54025" xr:uid="{72B856BF-0287-4720-A55C-81E28F02F7F5}"/>
    <cellStyle name="40% - Accent2 2 2 2 6 2" xfId="54026" xr:uid="{412140B0-935E-4994-8EA2-1DC8B33925F5}"/>
    <cellStyle name="40% - Accent2 2 2 2 6 2 2" xfId="54027" xr:uid="{72367D19-47A4-4F4F-9037-29C82480755B}"/>
    <cellStyle name="40% - Accent2 2 2 2 6 3" xfId="54028" xr:uid="{8F8D63C8-2F56-41C1-AB4A-941446EB94ED}"/>
    <cellStyle name="40% - Accent2 2 2 2 6 3 2" xfId="54029" xr:uid="{1D70C93B-C106-4F06-84FE-06425C83475C}"/>
    <cellStyle name="40% - Accent2 2 2 2 6 4" xfId="54030" xr:uid="{7CDD72B3-4D97-413F-BDEC-2CAA763E077D}"/>
    <cellStyle name="40% - Accent2 2 2 2 6 5" xfId="54031" xr:uid="{50FB169E-1823-4E58-989C-A6622B4C5404}"/>
    <cellStyle name="40% - Accent2 2 2 2 7" xfId="54032" xr:uid="{51952B6E-3CA7-40C8-8B66-E774823957DD}"/>
    <cellStyle name="40% - Accent2 2 2 2 7 2" xfId="54033" xr:uid="{304F6631-CB7B-4470-A63F-B608BA7F3011}"/>
    <cellStyle name="40% - Accent2 2 2 2 7 2 2" xfId="54034" xr:uid="{D557199C-69E8-42AC-B27D-8A29730CE4A1}"/>
    <cellStyle name="40% - Accent2 2 2 2 7 3" xfId="54035" xr:uid="{579E4A6F-E70B-4897-B6FA-CFB0B8616FB2}"/>
    <cellStyle name="40% - Accent2 2 2 2 7 3 2" xfId="54036" xr:uid="{59A00523-D908-4797-9140-54FF4805F0C0}"/>
    <cellStyle name="40% - Accent2 2 2 2 7 4" xfId="54037" xr:uid="{0D9A770C-A7CE-479C-A754-D0C825612467}"/>
    <cellStyle name="40% - Accent2 2 2 2 7 5" xfId="54038" xr:uid="{5DF17CF6-5E38-4002-A325-C9F288085667}"/>
    <cellStyle name="40% - Accent2 2 2 2 8" xfId="54039" xr:uid="{29FDA76D-1FB5-4764-898E-A85CB67BC714}"/>
    <cellStyle name="40% - Accent2 2 2 2 8 2" xfId="54040" xr:uid="{88F4E93D-01E1-477C-AB38-AEC051758096}"/>
    <cellStyle name="40% - Accent2 2 2 2 8 2 2" xfId="54041" xr:uid="{D7FB0089-48C0-45F9-89A6-0D425FE3A77B}"/>
    <cellStyle name="40% - Accent2 2 2 2 8 3" xfId="54042" xr:uid="{DB884535-89F9-4881-A431-D62786660461}"/>
    <cellStyle name="40% - Accent2 2 2 2 8 3 2" xfId="54043" xr:uid="{CB222076-12F7-4ECA-86E2-889EDB50A69E}"/>
    <cellStyle name="40% - Accent2 2 2 2 8 4" xfId="54044" xr:uid="{04ECA834-CC94-492B-ADA3-832F0819F296}"/>
    <cellStyle name="40% - Accent2 2 2 2 8 5" xfId="54045" xr:uid="{B57A297F-52D8-4450-8A77-A104600944E0}"/>
    <cellStyle name="40% - Accent2 2 2 2 9" xfId="54046" xr:uid="{F365D43A-9DCE-440C-B6E8-A289F15AA57E}"/>
    <cellStyle name="40% - Accent2 2 2 2 9 2" xfId="54047" xr:uid="{C5161222-481B-4D09-BE43-2BEA52AB70EA}"/>
    <cellStyle name="40% - Accent2 2 2 2 9 2 2" xfId="54048" xr:uid="{ED7D4386-C936-4465-8DD6-8801404B67BC}"/>
    <cellStyle name="40% - Accent2 2 2 2 9 3" xfId="54049" xr:uid="{B9DFCBEF-C2D7-4308-9257-D1AF097B822D}"/>
    <cellStyle name="40% - Accent2 2 2 2 9 3 2" xfId="54050" xr:uid="{A424D2B7-FE3B-4211-8C95-BF988192C4BB}"/>
    <cellStyle name="40% - Accent2 2 2 2 9 4" xfId="54051" xr:uid="{138FBC8A-232D-4FB8-834E-54303722F0AE}"/>
    <cellStyle name="40% - Accent2 2 2 2 9 5" xfId="54052" xr:uid="{172EB307-6150-4B0C-B95F-6893E1FD9572}"/>
    <cellStyle name="40% - Accent2 2 2 20" xfId="54053" xr:uid="{3D37365D-C6A0-4DE4-B25B-BE140BD41B62}"/>
    <cellStyle name="40% - Accent2 2 2 20 2" xfId="54054" xr:uid="{4B192391-97D7-4FB8-A8AA-9CF2ED274A54}"/>
    <cellStyle name="40% - Accent2 2 2 21" xfId="54055" xr:uid="{9EEA1217-EA2C-42B3-852A-E9891C8D47CF}"/>
    <cellStyle name="40% - Accent2 2 2 21 2" xfId="54056" xr:uid="{AE03A0BA-7D06-425D-A78C-D9D22324F87D}"/>
    <cellStyle name="40% - Accent2 2 2 22" xfId="54057" xr:uid="{915F7AEA-DF5F-4789-9D5A-74BE320A5615}"/>
    <cellStyle name="40% - Accent2 2 2 22 2" xfId="54058" xr:uid="{0604BC44-94E6-49B5-AC48-235BCBF624A1}"/>
    <cellStyle name="40% - Accent2 2 2 3" xfId="50663" xr:uid="{00C4AF21-0EC6-47E3-A5B5-2989366EF81A}"/>
    <cellStyle name="40% - Accent2 2 2 3 2" xfId="50664" xr:uid="{4F761CD2-00B8-49B1-AC32-947284E866EA}"/>
    <cellStyle name="40% - Accent2 2 2 3 2 2" xfId="54059" xr:uid="{09FB6C2D-CBA8-42C5-A606-651A46DCC162}"/>
    <cellStyle name="40% - Accent2 2 2 3 2 2 2" xfId="54060" xr:uid="{621EBFCC-39DA-481F-86B3-01E4C7F37229}"/>
    <cellStyle name="40% - Accent2 2 2 3 2 3" xfId="54061" xr:uid="{BAB935F3-ED3D-4A7D-91D7-58683D2E7A08}"/>
    <cellStyle name="40% - Accent2 2 2 3 2 3 2" xfId="54062" xr:uid="{0C8171D4-96DF-4903-999B-E5C267FEF44D}"/>
    <cellStyle name="40% - Accent2 2 2 3 2 4" xfId="54063" xr:uid="{EEFE93F5-679F-4377-B5B2-E3212A21E71C}"/>
    <cellStyle name="40% - Accent2 2 2 3 3" xfId="54064" xr:uid="{560E4AAC-A465-4595-A223-7DEF537BE24A}"/>
    <cellStyle name="40% - Accent2 2 2 3 3 2" xfId="54065" xr:uid="{B25605AC-E889-43FC-8994-B0E57855982D}"/>
    <cellStyle name="40% - Accent2 2 2 3 3 2 2" xfId="54066" xr:uid="{792BC1CB-1F43-4189-933C-053D7D05E63F}"/>
    <cellStyle name="40% - Accent2 2 2 3 3 3" xfId="54067" xr:uid="{F470848D-AAAB-40AD-8685-C0DCA096E04C}"/>
    <cellStyle name="40% - Accent2 2 2 3 3 3 2" xfId="54068" xr:uid="{E49B14D8-945C-49CC-B32F-D2ADDF514D8B}"/>
    <cellStyle name="40% - Accent2 2 2 3 3 4" xfId="54069" xr:uid="{B7571E75-454A-425F-8D1E-297E130738AF}"/>
    <cellStyle name="40% - Accent2 2 2 3 3 5" xfId="54070" xr:uid="{B5992A52-4925-442E-B50A-9A9DE4411CFA}"/>
    <cellStyle name="40% - Accent2 2 2 3 4" xfId="54071" xr:uid="{5BF5A9D5-D360-4082-BCF5-F7FFCF05D66E}"/>
    <cellStyle name="40% - Accent2 2 2 3 4 2" xfId="54072" xr:uid="{11B2DBFF-4293-4A89-B230-404817A3403E}"/>
    <cellStyle name="40% - Accent2 2 2 3 4 3" xfId="54073" xr:uid="{5480AACB-B3EC-41B7-8198-0A262B320838}"/>
    <cellStyle name="40% - Accent2 2 2 3 5" xfId="54074" xr:uid="{E6EE3FEE-4332-4199-81D9-8F8333F7BE06}"/>
    <cellStyle name="40% - Accent2 2 2 3 5 2" xfId="54075" xr:uid="{615B0A8F-CDC5-40A7-B696-735428B4F814}"/>
    <cellStyle name="40% - Accent2 2 2 3 6" xfId="54076" xr:uid="{06477D0F-3726-48DA-92E7-71F51240715D}"/>
    <cellStyle name="40% - Accent2 2 2 4" xfId="54077" xr:uid="{5035042C-ED96-421A-9795-08F91DD61EEE}"/>
    <cellStyle name="40% - Accent2 2 2 4 2" xfId="54078" xr:uid="{9CD842AB-5269-43A9-8794-470CE259BB69}"/>
    <cellStyle name="40% - Accent2 2 2 4 3" xfId="54079" xr:uid="{EC99E8C4-A2C2-4B03-96B2-1A2D5ABE824A}"/>
    <cellStyle name="40% - Accent2 2 2 4 3 2" xfId="54080" xr:uid="{73095660-C069-4D41-B506-16EA4B4AB20D}"/>
    <cellStyle name="40% - Accent2 2 2 5" xfId="54081" xr:uid="{1C7B05B5-776E-4629-BF38-B78C335601BA}"/>
    <cellStyle name="40% - Accent2 2 2 5 2" xfId="54082" xr:uid="{52419E28-188E-436F-A356-9074B17F54AF}"/>
    <cellStyle name="40% - Accent2 2 2 5 3" xfId="54083" xr:uid="{3E4E6B06-C1E1-447E-A161-096BFA384D19}"/>
    <cellStyle name="40% - Accent2 2 2 5 3 2" xfId="54084" xr:uid="{70BB7043-D662-4738-AD6E-C284825ED25A}"/>
    <cellStyle name="40% - Accent2 2 2 6" xfId="54085" xr:uid="{4FC19076-143F-4837-9275-CCFB71508459}"/>
    <cellStyle name="40% - Accent2 2 2 6 2" xfId="54086" xr:uid="{EFE75869-7EFD-4465-A6E3-9CCDFFEC8C5B}"/>
    <cellStyle name="40% - Accent2 2 2 6 3" xfId="54087" xr:uid="{6ACD03D0-230D-4331-AC08-2B435B9A84BA}"/>
    <cellStyle name="40% - Accent2 2 2 6 3 2" xfId="54088" xr:uid="{898DC53F-9722-4396-9492-68F09DA4679B}"/>
    <cellStyle name="40% - Accent2 2 2 7" xfId="54089" xr:uid="{DE3CC2E9-2EA0-47C2-A50C-874D61F54EF6}"/>
    <cellStyle name="40% - Accent2 2 2 7 2" xfId="54090" xr:uid="{B19E1489-2839-47DB-B3D2-26253E00CD97}"/>
    <cellStyle name="40% - Accent2 2 2 7 3" xfId="54091" xr:uid="{919DA8DB-AB1D-4D8E-A5C8-671D9CF22009}"/>
    <cellStyle name="40% - Accent2 2 2 7 3 2" xfId="54092" xr:uid="{611E3119-CD01-46AE-A806-B9B95DE095F5}"/>
    <cellStyle name="40% - Accent2 2 2 8" xfId="54093" xr:uid="{9DAB703B-2AFD-480F-AD56-A259089115DE}"/>
    <cellStyle name="40% - Accent2 2 2 8 2" xfId="54094" xr:uid="{8AC8F139-7634-4374-B8E6-D305F929946A}"/>
    <cellStyle name="40% - Accent2 2 2 8 3" xfId="54095" xr:uid="{A23D3B46-BB8F-4C39-B88B-D929F4519DB4}"/>
    <cellStyle name="40% - Accent2 2 2 8 3 2" xfId="54096" xr:uid="{7DB6DB63-75E1-444E-B3A0-D045B3B9F619}"/>
    <cellStyle name="40% - Accent2 2 2 9" xfId="54097" xr:uid="{A1FFB919-0B78-4D64-BA28-098436E6687C}"/>
    <cellStyle name="40% - Accent2 2 2 9 2" xfId="54098" xr:uid="{4A7A3697-E99B-4DD4-B95D-DDDDEC01C2A6}"/>
    <cellStyle name="40% - Accent2 2 2 9 3" xfId="54099" xr:uid="{F27258EF-AE72-47D3-91BA-747D878B4A0D}"/>
    <cellStyle name="40% - Accent2 2 2 9 3 2" xfId="54100" xr:uid="{1163C370-9E6C-41A1-B325-0158095ADDC6}"/>
    <cellStyle name="40% - Accent2 2 20" xfId="54101" xr:uid="{C273CE7B-5905-46C5-9C10-A5FFEDAE9B7C}"/>
    <cellStyle name="40% - Accent2 2 20 2" xfId="54102" xr:uid="{6743007A-AD96-460B-B09D-7DFC2CDB74F3}"/>
    <cellStyle name="40% - Accent2 2 20 2 2" xfId="54103" xr:uid="{C3736CDB-B301-4B5E-8C0D-0ADA626003FB}"/>
    <cellStyle name="40% - Accent2 2 20 3" xfId="54104" xr:uid="{331F7C1E-07C8-447B-87F4-13DACAF3ABA7}"/>
    <cellStyle name="40% - Accent2 2 20 3 2" xfId="54105" xr:uid="{0B7021EE-225C-4319-AA5B-B2650C891594}"/>
    <cellStyle name="40% - Accent2 2 20 4" xfId="54106" xr:uid="{587AB13E-F9BB-4801-8B7B-0D80A27FAC8E}"/>
    <cellStyle name="40% - Accent2 2 20 5" xfId="54107" xr:uid="{FDE15C90-CC84-474D-A2A9-1AAF21D1017A}"/>
    <cellStyle name="40% - Accent2 2 21" xfId="54108" xr:uid="{A6CE3702-863F-4739-88FF-B571463804E1}"/>
    <cellStyle name="40% - Accent2 2 21 2" xfId="54109" xr:uid="{CE85189A-D960-4FD2-A0D0-508D05937477}"/>
    <cellStyle name="40% - Accent2 2 21 2 2" xfId="54110" xr:uid="{A20C6F45-6DF9-430F-AF2B-DD55D6D8AB8C}"/>
    <cellStyle name="40% - Accent2 2 21 3" xfId="54111" xr:uid="{CC8A42E4-8B40-49E2-A749-2E6F1F205C21}"/>
    <cellStyle name="40% - Accent2 2 21 3 2" xfId="54112" xr:uid="{100A4F8A-D173-4799-8791-F2A2FB842A53}"/>
    <cellStyle name="40% - Accent2 2 21 4" xfId="54113" xr:uid="{4D88884A-3111-496F-A3F1-1E3B0A8B290C}"/>
    <cellStyle name="40% - Accent2 2 21 5" xfId="54114" xr:uid="{9DC670FB-48D2-46C7-9BBB-6370CED1A347}"/>
    <cellStyle name="40% - Accent2 2 22" xfId="54115" xr:uid="{13CFF14F-1CBF-42F0-8593-55C0C7DD166B}"/>
    <cellStyle name="40% - Accent2 2 22 2" xfId="54116" xr:uid="{783A2AD3-7FE8-4795-91DE-1A44451C2B3D}"/>
    <cellStyle name="40% - Accent2 2 22 2 2" xfId="54117" xr:uid="{56D5FB81-8BF4-4D9E-9BCA-2EB63465B9E8}"/>
    <cellStyle name="40% - Accent2 2 22 3" xfId="54118" xr:uid="{4EE2E1CD-7EEF-4C74-887A-8274D65F3839}"/>
    <cellStyle name="40% - Accent2 2 22 3 2" xfId="54119" xr:uid="{084366B6-AD5A-4185-B2B0-298D34278853}"/>
    <cellStyle name="40% - Accent2 2 22 4" xfId="54120" xr:uid="{93F0670A-D146-44AF-8209-5D357264DB20}"/>
    <cellStyle name="40% - Accent2 2 22 5" xfId="54121" xr:uid="{ABCBAA76-1195-4528-AAA4-8652186778FF}"/>
    <cellStyle name="40% - Accent2 2 3" xfId="243" xr:uid="{F9CF61D1-A951-48C0-8513-33BA0F2DC409}"/>
    <cellStyle name="40% - Accent2 2 3 2" xfId="244" xr:uid="{C11D83C6-264E-4540-8DBF-9ACA0BEF95E0}"/>
    <cellStyle name="40% - Accent2 2 3 2 2" xfId="54122" xr:uid="{548AFEEF-6B0B-422F-ACD2-9D9F3E17E3A9}"/>
    <cellStyle name="40% - Accent2 2 3 3" xfId="54123" xr:uid="{58C8EF92-9BA0-4B9F-A273-932B8A369FA9}"/>
    <cellStyle name="40% - Accent2 2 3 3 2" xfId="54124" xr:uid="{E0B508C9-561E-4F55-8F19-0FFCD76BE4F7}"/>
    <cellStyle name="40% - Accent2 2 3 4" xfId="54125" xr:uid="{92CF182D-7132-4724-BD64-187C7878A20E}"/>
    <cellStyle name="40% - Accent2 2 3 5" xfId="54126" xr:uid="{C32674EA-C97C-4B54-9ED6-9A7531E81D7E}"/>
    <cellStyle name="40% - Accent2 2 4" xfId="245" xr:uid="{6E61B7CE-CCCC-48CD-90F2-CD6778B39DFE}"/>
    <cellStyle name="40% - Accent2 2 4 2" xfId="54127" xr:uid="{21B2BE19-7961-434C-BD1D-150786C3164F}"/>
    <cellStyle name="40% - Accent2 2 4 2 2" xfId="54128" xr:uid="{6AECA30A-048B-4A28-B435-AF96A6B98FAC}"/>
    <cellStyle name="40% - Accent2 2 4 3" xfId="54129" xr:uid="{D080AA35-EFAE-4726-B756-ECD362BD7716}"/>
    <cellStyle name="40% - Accent2 2 4 3 2" xfId="54130" xr:uid="{4F728A12-D198-4D43-9796-E62ED4732C18}"/>
    <cellStyle name="40% - Accent2 2 4 4" xfId="54131" xr:uid="{64D00F60-910F-4EA1-B94D-4B6572F1970B}"/>
    <cellStyle name="40% - Accent2 2 4 5" xfId="54132" xr:uid="{E0C6D9C2-85E7-4CC8-919D-BE171F99C9CB}"/>
    <cellStyle name="40% - Accent2 2 5" xfId="246" xr:uid="{9F5C8D59-3FD8-4AED-8661-1222097D9EF5}"/>
    <cellStyle name="40% - Accent2 2 5 2" xfId="54133" xr:uid="{3588D247-FF4D-4187-9164-C718FF0C6C85}"/>
    <cellStyle name="40% - Accent2 2 5 2 2" xfId="54134" xr:uid="{0A64D4A2-7D69-440A-8604-2E854CE738ED}"/>
    <cellStyle name="40% - Accent2 2 5 3" xfId="54135" xr:uid="{AEF2788A-A832-4152-903D-2C5B48696DFB}"/>
    <cellStyle name="40% - Accent2 2 5 3 2" xfId="54136" xr:uid="{F6A60EAE-C62C-4FB2-B7B7-29A676C1C43D}"/>
    <cellStyle name="40% - Accent2 2 5 4" xfId="54137" xr:uid="{55F1128E-EEE0-478E-9943-83CCCEB4A8E9}"/>
    <cellStyle name="40% - Accent2 2 5 5" xfId="54138" xr:uid="{60635632-A980-46C6-9A20-809140C0DDC5}"/>
    <cellStyle name="40% - Accent2 2 6" xfId="54139" xr:uid="{983137BF-F34F-4A41-81DE-F0B8D8D96B69}"/>
    <cellStyle name="40% - Accent2 2 6 2" xfId="54140" xr:uid="{A14318C9-818E-46B5-A94E-47FA2D649A21}"/>
    <cellStyle name="40% - Accent2 2 6 2 2" xfId="54141" xr:uid="{C5B7452D-9314-4865-8E1C-AAC81D82F2D2}"/>
    <cellStyle name="40% - Accent2 2 6 3" xfId="54142" xr:uid="{55CAE909-1998-4C2E-BBE2-54509A629826}"/>
    <cellStyle name="40% - Accent2 2 6 3 2" xfId="54143" xr:uid="{002CBCAF-2370-4BA2-AD20-2B16DED2213E}"/>
    <cellStyle name="40% - Accent2 2 6 4" xfId="54144" xr:uid="{17911F96-34F6-4281-B514-2B2C1CAAB5A6}"/>
    <cellStyle name="40% - Accent2 2 6 5" xfId="54145" xr:uid="{858BE97A-4DAD-4716-AC79-3B61346A4473}"/>
    <cellStyle name="40% - Accent2 2 7" xfId="54146" xr:uid="{F971B3FB-CA96-4B37-904C-60805BBFDB39}"/>
    <cellStyle name="40% - Accent2 2 7 2" xfId="54147" xr:uid="{EEBBA31C-82B2-440C-A40F-CFF65CB18B0B}"/>
    <cellStyle name="40% - Accent2 2 7 2 2" xfId="54148" xr:uid="{9E9CC2D7-7673-427C-9C8C-D8FAA4404DF0}"/>
    <cellStyle name="40% - Accent2 2 7 3" xfId="54149" xr:uid="{EAE6BA2B-3184-4B56-A06C-78921A8ED6FF}"/>
    <cellStyle name="40% - Accent2 2 7 3 2" xfId="54150" xr:uid="{71B22F7D-6038-4EFC-93A6-114FE665759B}"/>
    <cellStyle name="40% - Accent2 2 7 4" xfId="54151" xr:uid="{BF9F8F1E-840E-4B30-88A6-6BBEF97CAB06}"/>
    <cellStyle name="40% - Accent2 2 7 5" xfId="54152" xr:uid="{0561B40F-76D7-40EF-945D-F0C5B36D402D}"/>
    <cellStyle name="40% - Accent2 2 8" xfId="54153" xr:uid="{2B7B967B-78CA-4401-91A0-55204572C50C}"/>
    <cellStyle name="40% - Accent2 2 8 2" xfId="54154" xr:uid="{7D4511A9-335B-44EF-82C4-800FB2F7003D}"/>
    <cellStyle name="40% - Accent2 2 8 2 2" xfId="54155" xr:uid="{E49D9AC5-D86D-4F89-9527-5AAFA4C3CA50}"/>
    <cellStyle name="40% - Accent2 2 8 3" xfId="54156" xr:uid="{C1F37DAB-057A-4188-B8FD-B93C00A17DC6}"/>
    <cellStyle name="40% - Accent2 2 8 3 2" xfId="54157" xr:uid="{71488055-5AC7-428A-9F79-1FBFA1F025FD}"/>
    <cellStyle name="40% - Accent2 2 8 4" xfId="54158" xr:uid="{5DC6D3A7-8097-418E-9823-8C21F5923489}"/>
    <cellStyle name="40% - Accent2 2 8 5" xfId="54159" xr:uid="{CE722AFF-9C24-44D6-95B9-CE6BC285884C}"/>
    <cellStyle name="40% - Accent2 2 9" xfId="54160" xr:uid="{B8A264E0-5ED8-48E5-AC29-FA98A98C93E5}"/>
    <cellStyle name="40% - Accent2 2 9 2" xfId="54161" xr:uid="{912C02BF-F69F-4E8D-8C0B-35B718FBAFFD}"/>
    <cellStyle name="40% - Accent2 2 9 2 2" xfId="54162" xr:uid="{BC81724C-DCE8-4644-B64E-893EE4EFC20D}"/>
    <cellStyle name="40% - Accent2 2 9 3" xfId="54163" xr:uid="{A5E2D777-1C0E-4F91-A82A-79C33B876EBD}"/>
    <cellStyle name="40% - Accent2 2 9 3 2" xfId="54164" xr:uid="{58DE40E3-351F-46B8-B44E-E81F095C6A1C}"/>
    <cellStyle name="40% - Accent2 2 9 4" xfId="54165" xr:uid="{B767DDAD-AFC0-4911-AFC9-496F13BE6C2A}"/>
    <cellStyle name="40% - Accent2 2 9 5" xfId="54166" xr:uid="{1EDD4CF5-0587-424E-A44D-E95F1DDEC8A7}"/>
    <cellStyle name="40% - Accent2 2_PC 2011-2012" xfId="54167" xr:uid="{6634E869-D82A-468D-9D35-ED50C13FFF11}"/>
    <cellStyle name="40% - Accent2 20" xfId="50665" xr:uid="{69B7E031-03AE-4BF9-84FB-C3AA013BE699}"/>
    <cellStyle name="40% - Accent2 21" xfId="50666" xr:uid="{339B00DC-B12C-4F6E-B43C-A51CA1069F70}"/>
    <cellStyle name="40% - Accent2 22" xfId="50667" xr:uid="{153F308B-6601-484D-925E-4BAD772671F5}"/>
    <cellStyle name="40% - Accent2 23" xfId="50668" xr:uid="{D9DCE689-94A6-40B2-8FF9-3CEC7846D02C}"/>
    <cellStyle name="40% - Accent2 23 2" xfId="50669" xr:uid="{90CEB4FB-D35C-416B-8DF9-2F2375D8ABB8}"/>
    <cellStyle name="40% - Accent2 24" xfId="50670" xr:uid="{660D55DC-341A-4C77-BD7C-EBA2715753B7}"/>
    <cellStyle name="40% - Accent2 24 2" xfId="50671" xr:uid="{6988B5E1-1769-4974-A8DC-A728E52CA075}"/>
    <cellStyle name="40% - Accent2 25" xfId="50672" xr:uid="{5DCDE5C4-87F3-4F1C-94DF-3A761D6C422A}"/>
    <cellStyle name="40% - Accent2 3" xfId="247" xr:uid="{0F8E7934-2CCF-4545-8D89-1A9B002F10A0}"/>
    <cellStyle name="40% - Accent2 3 2" xfId="248" xr:uid="{8B05ADCF-602B-4513-9B2F-2A5261B52AD7}"/>
    <cellStyle name="40% - Accent2 3 2 2" xfId="50673" xr:uid="{D6B528E8-5018-4F6D-B6C1-B4F29002361F}"/>
    <cellStyle name="40% - Accent2 3 2 2 2" xfId="50674" xr:uid="{21D3D751-D368-4B46-AE05-262F540BFEC6}"/>
    <cellStyle name="40% - Accent2 3 2 2 2 2" xfId="54168" xr:uid="{6DB87E51-4904-43D8-A563-153CA8F8B128}"/>
    <cellStyle name="40% - Accent2 3 2 2 3" xfId="54169" xr:uid="{A00239E4-1C53-46CF-AF60-75681F0859E5}"/>
    <cellStyle name="40% - Accent2 3 2 2 3 2" xfId="54170" xr:uid="{FFD11D8D-8104-41FB-8AF6-72F679C7DC9D}"/>
    <cellStyle name="40% - Accent2 3 2 2 4" xfId="54171" xr:uid="{1F65098A-702A-4919-9814-1CADD89D5712}"/>
    <cellStyle name="40% - Accent2 3 2 2 5" xfId="54172" xr:uid="{DF2736F0-AE1F-47F6-9B7B-F06873CD3419}"/>
    <cellStyle name="40% - Accent2 3 2 3" xfId="50675" xr:uid="{10BDA97F-AFC4-40DE-811D-7DE634E0F8A0}"/>
    <cellStyle name="40% - Accent2 3 2 3 2" xfId="54173" xr:uid="{55FEF371-BA09-48CC-9791-9522B58FF427}"/>
    <cellStyle name="40% - Accent2 3 2 4" xfId="54174" xr:uid="{4C9FA2BF-E585-41E1-BDC0-6FDDABB1F343}"/>
    <cellStyle name="40% - Accent2 3 2 4 2" xfId="54175" xr:uid="{5932637F-F83D-41B1-81D7-9A281BF98BE4}"/>
    <cellStyle name="40% - Accent2 3 2 5" xfId="54176" xr:uid="{8A68874D-E2D0-47E8-A9A7-2AF920C1807B}"/>
    <cellStyle name="40% - Accent2 3 3" xfId="249" xr:uid="{3CDDF04A-17BD-465A-913F-418AE6594DBD}"/>
    <cellStyle name="40% - Accent2 3 3 2" xfId="250" xr:uid="{10CB38B2-85B3-4058-80E8-B511D88BEB4D}"/>
    <cellStyle name="40% - Accent2 3 3 2 2" xfId="54177" xr:uid="{C8DA6825-E6BE-492D-9FB0-B48037D2A773}"/>
    <cellStyle name="40% - Accent2 3 3 3" xfId="54178" xr:uid="{AFEF39AA-01EA-41A0-AEBA-692A9463606F}"/>
    <cellStyle name="40% - Accent2 3 3 3 2" xfId="54179" xr:uid="{1E003F55-59A0-4040-983C-8E9396C0247A}"/>
    <cellStyle name="40% - Accent2 3 3 4" xfId="54180" xr:uid="{41CC2B9A-1A02-471E-9B2E-FDFAB73E7DF2}"/>
    <cellStyle name="40% - Accent2 3 3 5" xfId="54181" xr:uid="{1F26B248-87AB-48AD-9819-72EDA0B69B73}"/>
    <cellStyle name="40% - Accent2 3 4" xfId="251" xr:uid="{ABA78A30-CFC3-41DD-9724-B57F5622D8A6}"/>
    <cellStyle name="40% - Accent2 3 4 2" xfId="54182" xr:uid="{411BDBD5-2501-414B-BFC9-FBE3EAE1A07B}"/>
    <cellStyle name="40% - Accent2 3 5" xfId="54183" xr:uid="{9D7E1EF9-C2AE-45A0-8584-C41B284813E5}"/>
    <cellStyle name="40% - Accent2 3 6" xfId="54184" xr:uid="{C12C81E5-A982-43AE-9EE7-883CE2373873}"/>
    <cellStyle name="40% - Accent2 3 7" xfId="54185" xr:uid="{73958E34-5685-4308-8F0B-C94A46DB380C}"/>
    <cellStyle name="40% - Accent2 3 8" xfId="54186" xr:uid="{4021BC8C-5092-41E6-A95F-079BE7118C9C}"/>
    <cellStyle name="40% - Accent2 4" xfId="252" xr:uid="{E5934D4C-DFCE-4188-A52A-6D8BC0A852F0}"/>
    <cellStyle name="40% - Accent2 4 2" xfId="253" xr:uid="{90F0ACE5-3C62-4B1B-95F2-A462EC98CF14}"/>
    <cellStyle name="40% - Accent2 4 2 2" xfId="50676" xr:uid="{7159D1E9-6289-48F5-AC4B-7CB5D4DD0784}"/>
    <cellStyle name="40% - Accent2 4 2 2 2" xfId="54187" xr:uid="{39A661F3-1E8B-439C-B6E9-04FA84EAE2D7}"/>
    <cellStyle name="40% - Accent2 4 2 3" xfId="54188" xr:uid="{B8D8E39F-6682-4C20-B59E-9474451FAF92}"/>
    <cellStyle name="40% - Accent2 4 2 3 2" xfId="54189" xr:uid="{F7DC5221-9E32-4254-AED8-411F4E72A84B}"/>
    <cellStyle name="40% - Accent2 4 2 4" xfId="54190" xr:uid="{1AADFC33-F649-4C4C-9EC9-E3DD000DA778}"/>
    <cellStyle name="40% - Accent2 4 2 5" xfId="54191" xr:uid="{A6CB469F-554B-4465-A2E9-0B6D1F3C1B7B}"/>
    <cellStyle name="40% - Accent2 4 3" xfId="54192" xr:uid="{3A06FE73-3EEE-45A9-A2E8-1660678B7035}"/>
    <cellStyle name="40% - Accent2 4 3 2" xfId="54193" xr:uid="{D7C745A9-EB19-4B68-A265-95C7FD430788}"/>
    <cellStyle name="40% - Accent2 5" xfId="254" xr:uid="{7EB20509-95E5-4DF8-9EFE-AFAA92D1E896}"/>
    <cellStyle name="40% - Accent2 5 2" xfId="54194" xr:uid="{BCA8DD40-3C6B-4246-8AAC-F7AB064823A0}"/>
    <cellStyle name="40% - Accent2 5 3" xfId="54195" xr:uid="{C1EF3141-54E2-41DB-BEBC-847EBB79B5A4}"/>
    <cellStyle name="40% - Accent2 5 4" xfId="54196" xr:uid="{B6851F4D-FB38-442B-9675-D7AB7166145B}"/>
    <cellStyle name="40% - Accent2 6" xfId="50677" xr:uid="{0710B824-0F40-4B4F-8C5D-50F6A8C14F7A}"/>
    <cellStyle name="40% - Accent2 6 2" xfId="54197" xr:uid="{673DA6DC-7E61-4565-8E5F-5F8F0BE4DE93}"/>
    <cellStyle name="40% - Accent2 6 3" xfId="54198" xr:uid="{2748A5BB-15CB-4440-9AAD-D4904733B110}"/>
    <cellStyle name="40% - Accent2 6 4" xfId="54199" xr:uid="{90C9D3DE-D7E5-49FA-9681-FB07BF0E269C}"/>
    <cellStyle name="40% - Accent2 7" xfId="50678" xr:uid="{46D21E4A-0348-4941-A4D8-735733F70E73}"/>
    <cellStyle name="40% - Accent2 7 2" xfId="54200" xr:uid="{DB229619-1F7D-476C-B376-90AA16D3EF8D}"/>
    <cellStyle name="40% - Accent2 7 3" xfId="54201" xr:uid="{A751B55E-5603-452B-90CC-520E5EAF663D}"/>
    <cellStyle name="40% - Accent2 7 4" xfId="54202" xr:uid="{A7F6063F-F554-4036-8006-299BD3FB9E81}"/>
    <cellStyle name="40% - Accent2 8" xfId="50679" xr:uid="{6F08DDA3-E542-4DF4-B18C-06FE06EF9A67}"/>
    <cellStyle name="40% - Accent2 8 2" xfId="54203" xr:uid="{A68C2DBE-0C2E-48F3-B592-1DC16A1883D3}"/>
    <cellStyle name="40% - Accent2 9" xfId="50680" xr:uid="{E5ED0264-3A53-472E-BECD-B74AFE3FBE9C}"/>
    <cellStyle name="40% - Accent2 9 2" xfId="54204" xr:uid="{03E23BCC-A3E2-4030-9E9D-092B642E1A4C}"/>
    <cellStyle name="40% - Accent3" xfId="51" builtinId="39" customBuiltin="1"/>
    <cellStyle name="40% - Accent3 10" xfId="50681" xr:uid="{2D687D67-2868-4590-825B-E752400F6ACD}"/>
    <cellStyle name="40% - Accent3 10 2" xfId="54205" xr:uid="{FFC09ED7-4A0B-4247-9049-0E0F24B456EB}"/>
    <cellStyle name="40% - Accent3 11" xfId="50682" xr:uid="{2C8A8FFF-1957-48D2-9D1A-0FB69BDC12A1}"/>
    <cellStyle name="40% - Accent3 12" xfId="50683" xr:uid="{FE3BA74E-9398-4E3A-86B9-DB1D600BE810}"/>
    <cellStyle name="40% - Accent3 13" xfId="50684" xr:uid="{2DFE65EA-0F91-4B69-8196-3E5C68100D84}"/>
    <cellStyle name="40% - Accent3 14" xfId="50685" xr:uid="{55ABF98A-7373-4BB3-B0D3-DBAB9FEF810D}"/>
    <cellStyle name="40% - Accent3 15" xfId="50686" xr:uid="{479A7E77-B26D-4580-9766-008DB0F4FEF0}"/>
    <cellStyle name="40% - Accent3 16" xfId="50687" xr:uid="{00D3F066-3F3E-4B3C-9D5E-F2B65440730C}"/>
    <cellStyle name="40% - Accent3 17" xfId="50688" xr:uid="{08C800E6-C2A1-49B7-BCAA-F059D38DD55D}"/>
    <cellStyle name="40% - Accent3 18" xfId="50689" xr:uid="{913B1494-8A72-4A5C-9687-843C4538A147}"/>
    <cellStyle name="40% - Accent3 19" xfId="50690" xr:uid="{4FB0844A-177F-4154-B9FD-9E89739B82D0}"/>
    <cellStyle name="40% - Accent3 2" xfId="255" xr:uid="{257C6690-66D1-45EF-B92C-9EF742BCECDA}"/>
    <cellStyle name="40% - Accent3 2 10" xfId="54206" xr:uid="{1F7CF0DA-74FA-4846-B50B-DB541F0A3429}"/>
    <cellStyle name="40% - Accent3 2 10 2" xfId="54207" xr:uid="{20D42A3F-9A2E-4A35-8E30-8B7CA19450C9}"/>
    <cellStyle name="40% - Accent3 2 10 2 2" xfId="54208" xr:uid="{1A18E1BF-082A-4D94-B250-5E53064519B6}"/>
    <cellStyle name="40% - Accent3 2 10 3" xfId="54209" xr:uid="{3A5D5440-D1BB-4455-BBA3-43B309900E6B}"/>
    <cellStyle name="40% - Accent3 2 10 3 2" xfId="54210" xr:uid="{F53A2E00-467E-43E3-B129-9BEF9E857DE4}"/>
    <cellStyle name="40% - Accent3 2 10 4" xfId="54211" xr:uid="{61342028-6129-4971-8B40-52299BCF07AC}"/>
    <cellStyle name="40% - Accent3 2 10 5" xfId="54212" xr:uid="{F80CFE1F-B80D-40D2-B199-9D164EEED617}"/>
    <cellStyle name="40% - Accent3 2 11" xfId="54213" xr:uid="{68FFEEBD-AC85-4FBD-ABE5-6946694F74CA}"/>
    <cellStyle name="40% - Accent3 2 11 2" xfId="54214" xr:uid="{47503C93-DD3E-4122-AD37-CC9270190E97}"/>
    <cellStyle name="40% - Accent3 2 11 2 2" xfId="54215" xr:uid="{686918D2-B9A6-4ADD-807B-D924BE240F25}"/>
    <cellStyle name="40% - Accent3 2 11 3" xfId="54216" xr:uid="{64FB599A-2568-4CED-A7D3-01DADFCF2445}"/>
    <cellStyle name="40% - Accent3 2 11 3 2" xfId="54217" xr:uid="{840AAAD3-7691-4AFC-B2CD-1F470155740E}"/>
    <cellStyle name="40% - Accent3 2 11 4" xfId="54218" xr:uid="{BC7206D0-69E4-40DF-B4C5-5840F9A75E2E}"/>
    <cellStyle name="40% - Accent3 2 11 5" xfId="54219" xr:uid="{75B8E231-F17A-4729-9590-29582A93F298}"/>
    <cellStyle name="40% - Accent3 2 12" xfId="54220" xr:uid="{95B0CB47-FB65-49EB-87A1-71D826CD9D60}"/>
    <cellStyle name="40% - Accent3 2 12 2" xfId="54221" xr:uid="{67B8910A-2771-4DEF-B677-7C0F6C248C21}"/>
    <cellStyle name="40% - Accent3 2 12 2 2" xfId="54222" xr:uid="{FA9FC4C3-1F54-4D63-9B9C-B04DCDF31BA6}"/>
    <cellStyle name="40% - Accent3 2 12 3" xfId="54223" xr:uid="{A1EB61BB-F0C8-48BD-935C-C28259211ACD}"/>
    <cellStyle name="40% - Accent3 2 12 3 2" xfId="54224" xr:uid="{91C32C8A-6B65-41CF-A489-D5713FFF0FDA}"/>
    <cellStyle name="40% - Accent3 2 12 4" xfId="54225" xr:uid="{1623B0D2-BEBD-412E-AD6C-D208E9ACC622}"/>
    <cellStyle name="40% - Accent3 2 12 5" xfId="54226" xr:uid="{5BE5F27A-0803-4401-BDCD-F405934AC5B3}"/>
    <cellStyle name="40% - Accent3 2 13" xfId="54227" xr:uid="{485666ED-0003-464B-BF0D-0C289D28E1C2}"/>
    <cellStyle name="40% - Accent3 2 13 2" xfId="54228" xr:uid="{11159EA7-1DD1-4715-850A-F2FB1F05431D}"/>
    <cellStyle name="40% - Accent3 2 13 2 2" xfId="54229" xr:uid="{5EC1B914-B7A8-439B-BA23-8D776ACFB226}"/>
    <cellStyle name="40% - Accent3 2 13 3" xfId="54230" xr:uid="{DCF41BD5-C51A-439C-B89A-90ABA450B237}"/>
    <cellStyle name="40% - Accent3 2 13 3 2" xfId="54231" xr:uid="{9DE2DF79-4E9E-409E-B3D7-A1ACCC27D30D}"/>
    <cellStyle name="40% - Accent3 2 13 4" xfId="54232" xr:uid="{9C772DB4-647C-4489-8E2E-A075E8D350C4}"/>
    <cellStyle name="40% - Accent3 2 13 5" xfId="54233" xr:uid="{D7F91F0A-AC56-4952-BF88-CC2D5085A369}"/>
    <cellStyle name="40% - Accent3 2 14" xfId="54234" xr:uid="{66B2D16E-7ECD-4371-A35D-96171769F5D3}"/>
    <cellStyle name="40% - Accent3 2 14 2" xfId="54235" xr:uid="{35C1495D-9E7A-4200-A687-BAACCC89972D}"/>
    <cellStyle name="40% - Accent3 2 14 2 2" xfId="54236" xr:uid="{7C710FA4-54A8-465D-AA7D-120EDC49879F}"/>
    <cellStyle name="40% - Accent3 2 14 3" xfId="54237" xr:uid="{3FE267B7-FCF5-4325-8434-C49F01E132AB}"/>
    <cellStyle name="40% - Accent3 2 14 3 2" xfId="54238" xr:uid="{8E120A04-54C0-487A-81CA-7E9DEAD56011}"/>
    <cellStyle name="40% - Accent3 2 14 4" xfId="54239" xr:uid="{E7367EA1-559C-41B3-97A4-A976820B5502}"/>
    <cellStyle name="40% - Accent3 2 14 5" xfId="54240" xr:uid="{2AFA90D0-8F31-4A3D-8FAD-2ADE5400A513}"/>
    <cellStyle name="40% - Accent3 2 15" xfId="54241" xr:uid="{A0E4621C-6DE7-40C4-912C-CF5B290A69E9}"/>
    <cellStyle name="40% - Accent3 2 15 2" xfId="54242" xr:uid="{310500AE-C094-470D-AC1C-439E58129F9B}"/>
    <cellStyle name="40% - Accent3 2 15 2 2" xfId="54243" xr:uid="{43A4C67F-5137-4AB8-8BD9-5B9EA448E62B}"/>
    <cellStyle name="40% - Accent3 2 15 3" xfId="54244" xr:uid="{B26B2515-8CDB-4F77-B22D-2DF9F9E75C50}"/>
    <cellStyle name="40% - Accent3 2 15 3 2" xfId="54245" xr:uid="{FE1AA1AB-759C-4855-8DED-779B1CC45D4E}"/>
    <cellStyle name="40% - Accent3 2 15 4" xfId="54246" xr:uid="{3D29C7B2-7DB2-4583-A99C-35A299B82601}"/>
    <cellStyle name="40% - Accent3 2 15 5" xfId="54247" xr:uid="{058D2B79-7AB8-44B4-9726-82B9BC863CA2}"/>
    <cellStyle name="40% - Accent3 2 16" xfId="54248" xr:uid="{80707C4D-046F-4296-AD38-6FB3411345EE}"/>
    <cellStyle name="40% - Accent3 2 16 2" xfId="54249" xr:uid="{7BDB9D51-34AC-4ADC-BA78-124EAEC5EA08}"/>
    <cellStyle name="40% - Accent3 2 16 2 2" xfId="54250" xr:uid="{F4A3455B-8BD3-446F-9249-003B40C6B4A2}"/>
    <cellStyle name="40% - Accent3 2 16 3" xfId="54251" xr:uid="{5197703A-2BCC-459E-A97E-B3803A542885}"/>
    <cellStyle name="40% - Accent3 2 16 3 2" xfId="54252" xr:uid="{F1B47D8B-8E3A-4826-A919-8B02C1446441}"/>
    <cellStyle name="40% - Accent3 2 16 4" xfId="54253" xr:uid="{ADDB3257-C3B5-4448-AA74-A81E09408161}"/>
    <cellStyle name="40% - Accent3 2 16 5" xfId="54254" xr:uid="{207837C4-E366-405C-B330-E86334F44BDC}"/>
    <cellStyle name="40% - Accent3 2 17" xfId="54255" xr:uid="{1C972BDC-18AE-4BF9-9341-0395B00BB7E6}"/>
    <cellStyle name="40% - Accent3 2 17 2" xfId="54256" xr:uid="{AC637330-7199-4272-A2B2-A55CD6C565F0}"/>
    <cellStyle name="40% - Accent3 2 17 2 2" xfId="54257" xr:uid="{069911EF-1304-4F02-9151-FE8EE535BF22}"/>
    <cellStyle name="40% - Accent3 2 17 3" xfId="54258" xr:uid="{D4B57B06-483F-473F-B852-58F0AD8E7FC8}"/>
    <cellStyle name="40% - Accent3 2 17 3 2" xfId="54259" xr:uid="{65081293-C391-4F3E-B6C0-12B4F8B7DA20}"/>
    <cellStyle name="40% - Accent3 2 17 4" xfId="54260" xr:uid="{0E0272F5-1B3B-49C6-BFD1-56B1A7245BEF}"/>
    <cellStyle name="40% - Accent3 2 17 5" xfId="54261" xr:uid="{BF5DCF99-0B53-4C6B-A0D1-D57DE828AF9C}"/>
    <cellStyle name="40% - Accent3 2 18" xfId="54262" xr:uid="{4A4026B8-9C1A-4DC4-BDCF-EE6F1414710E}"/>
    <cellStyle name="40% - Accent3 2 18 2" xfId="54263" xr:uid="{0D1610CE-5556-466E-B378-28508A1EF27B}"/>
    <cellStyle name="40% - Accent3 2 18 2 2" xfId="54264" xr:uid="{E451015A-BD07-4A3B-8908-B1D92638339E}"/>
    <cellStyle name="40% - Accent3 2 18 3" xfId="54265" xr:uid="{8F5A6829-445B-4B4F-A8F1-1B15EA515B0F}"/>
    <cellStyle name="40% - Accent3 2 18 3 2" xfId="54266" xr:uid="{1A50926B-ADEE-4368-AD0F-056257FFACF6}"/>
    <cellStyle name="40% - Accent3 2 18 4" xfId="54267" xr:uid="{4656EE01-C7CF-474A-8A57-09E836A711C2}"/>
    <cellStyle name="40% - Accent3 2 18 5" xfId="54268" xr:uid="{3473FBFD-63C0-4B05-957F-B68532CC2412}"/>
    <cellStyle name="40% - Accent3 2 19" xfId="54269" xr:uid="{9FBFBE85-CA12-43C7-BA6C-363FAAA6327D}"/>
    <cellStyle name="40% - Accent3 2 19 2" xfId="54270" xr:uid="{804336DB-E3DC-4AFB-8697-851A7C9EFA6A}"/>
    <cellStyle name="40% - Accent3 2 19 2 2" xfId="54271" xr:uid="{AEC43008-6067-4DAD-9DBC-D1FD1B1D9497}"/>
    <cellStyle name="40% - Accent3 2 19 3" xfId="54272" xr:uid="{E520C35E-08B2-4B72-9913-0904BAFAF4D4}"/>
    <cellStyle name="40% - Accent3 2 19 3 2" xfId="54273" xr:uid="{951FF00F-15FC-4B6A-8254-FBC4D539EAD6}"/>
    <cellStyle name="40% - Accent3 2 19 4" xfId="54274" xr:uid="{7E5CD761-6F69-4C03-84D5-384ECD276F34}"/>
    <cellStyle name="40% - Accent3 2 19 5" xfId="54275" xr:uid="{73543610-B3C1-4BFC-AF2D-DAE12F584A2C}"/>
    <cellStyle name="40% - Accent3 2 2" xfId="256" xr:uid="{192E5CD2-FF73-46C1-A614-9AA9BA30C410}"/>
    <cellStyle name="40% - Accent3 2 2 10" xfId="54276" xr:uid="{E8349756-DF41-4974-B85C-D56862E13D91}"/>
    <cellStyle name="40% - Accent3 2 2 10 2" xfId="54277" xr:uid="{379F80CA-87C1-4CA0-B843-6FB4C34702A7}"/>
    <cellStyle name="40% - Accent3 2 2 10 2 2" xfId="54278" xr:uid="{6754C5CC-ECE2-4610-B001-B6EA081D9BD3}"/>
    <cellStyle name="40% - Accent3 2 2 11" xfId="54279" xr:uid="{34F28583-22AD-45AB-A83B-17512BA94113}"/>
    <cellStyle name="40% - Accent3 2 2 11 2" xfId="54280" xr:uid="{31F0BAF2-96D6-4D49-8826-6CC52890366D}"/>
    <cellStyle name="40% - Accent3 2 2 11 3" xfId="54281" xr:uid="{07EEDE4E-E741-4D84-AA78-BFCDFEA93C75}"/>
    <cellStyle name="40% - Accent3 2 2 12" xfId="54282" xr:uid="{B32B4327-E65C-4482-9CAA-3DA3299BDCC6}"/>
    <cellStyle name="40% - Accent3 2 2 12 2" xfId="54283" xr:uid="{5DB90CBB-2023-4DC1-BF8F-333A7F5B7309}"/>
    <cellStyle name="40% - Accent3 2 2 13" xfId="54284" xr:uid="{E84B0CB6-5EAD-4EC2-94AA-D010D5599127}"/>
    <cellStyle name="40% - Accent3 2 2 13 2" xfId="54285" xr:uid="{F30B9459-FA5D-4CBC-A086-8523A122DB5B}"/>
    <cellStyle name="40% - Accent3 2 2 14" xfId="54286" xr:uid="{177B3A59-92A4-43F1-B7F2-79E035E2732B}"/>
    <cellStyle name="40% - Accent3 2 2 14 2" xfId="54287" xr:uid="{3E51913C-D73E-4198-936C-624293F67ED8}"/>
    <cellStyle name="40% - Accent3 2 2 15" xfId="54288" xr:uid="{259C9BC5-BAC0-4528-9A5C-5D4806DD55F3}"/>
    <cellStyle name="40% - Accent3 2 2 15 2" xfId="54289" xr:uid="{4C9E23B4-8FCF-401F-B579-7A96364911EE}"/>
    <cellStyle name="40% - Accent3 2 2 16" xfId="54290" xr:uid="{8F22DFD1-68ED-4716-B09F-EE98EFE94CF4}"/>
    <cellStyle name="40% - Accent3 2 2 16 2" xfId="54291" xr:uid="{EFA6C852-E0E5-493D-8842-60114A53B27F}"/>
    <cellStyle name="40% - Accent3 2 2 17" xfId="54292" xr:uid="{7FECF5F1-6AC2-4376-97C9-29813C939B8C}"/>
    <cellStyle name="40% - Accent3 2 2 17 2" xfId="54293" xr:uid="{83D37D60-5ABB-43E4-B17C-B0401BE258C6}"/>
    <cellStyle name="40% - Accent3 2 2 18" xfId="54294" xr:uid="{DB0310A2-2D94-4781-93A9-198996F82E03}"/>
    <cellStyle name="40% - Accent3 2 2 18 2" xfId="54295" xr:uid="{5DECDAC0-319E-42E7-902F-67B8F690E17A}"/>
    <cellStyle name="40% - Accent3 2 2 19" xfId="54296" xr:uid="{49437A53-BE9B-43A4-9056-CC2DA1385833}"/>
    <cellStyle name="40% - Accent3 2 2 19 2" xfId="54297" xr:uid="{84551B4B-5F73-4309-8BD3-C35E9D508576}"/>
    <cellStyle name="40% - Accent3 2 2 2" xfId="50691" xr:uid="{3B139640-1A19-404D-B6F7-89D039D5C85C}"/>
    <cellStyle name="40% - Accent3 2 2 2 10" xfId="54298" xr:uid="{CEFE454B-D663-44E7-8825-BAD9FD5236D3}"/>
    <cellStyle name="40% - Accent3 2 2 2 10 2" xfId="54299" xr:uid="{2AA05D3C-6F90-4FA0-BC70-3E01B560FACB}"/>
    <cellStyle name="40% - Accent3 2 2 2 10 3" xfId="54300" xr:uid="{71A3B578-086D-4F55-B47F-4D9F271EFCF7}"/>
    <cellStyle name="40% - Accent3 2 2 2 11" xfId="54301" xr:uid="{490AEFC6-E5EC-415F-833C-F2DFF5B6235D}"/>
    <cellStyle name="40% - Accent3 2 2 2 11 2" xfId="54302" xr:uid="{C7E246E9-3E6E-4091-B066-62A628842E39}"/>
    <cellStyle name="40% - Accent3 2 2 2 12" xfId="54303" xr:uid="{CE007169-7F52-4BBB-93AB-8A4BABDC5257}"/>
    <cellStyle name="40% - Accent3 2 2 2 2" xfId="50692" xr:uid="{95AF8B76-E843-43DE-B50A-2FA3BE4698CE}"/>
    <cellStyle name="40% - Accent3 2 2 2 2 2" xfId="50693" xr:uid="{20E006F7-C8DC-4CAE-B8BC-1167635D2235}"/>
    <cellStyle name="40% - Accent3 2 2 2 2 2 2" xfId="50694" xr:uid="{5F7C9367-7C4C-439D-9E9D-B9FD733475D4}"/>
    <cellStyle name="40% - Accent3 2 2 2 2 2 2 2" xfId="54304" xr:uid="{FA1AEBE1-4579-4043-B508-697A8FC84A8B}"/>
    <cellStyle name="40% - Accent3 2 2 2 2 2 2 2 2" xfId="54305" xr:uid="{A367B53C-1F20-48BA-8C82-AAE62F736556}"/>
    <cellStyle name="40% - Accent3 2 2 2 2 2 2 3" xfId="54306" xr:uid="{E98AA1D1-F9AE-423C-9B92-7A07C4C0355D}"/>
    <cellStyle name="40% - Accent3 2 2 2 2 2 2 3 2" xfId="54307" xr:uid="{9FC54736-4715-4178-91C2-710552B78769}"/>
    <cellStyle name="40% - Accent3 2 2 2 2 2 2 4" xfId="54308" xr:uid="{65524FAD-3AD8-4771-B0F5-38F5987DB548}"/>
    <cellStyle name="40% - Accent3 2 2 2 2 2 2 5" xfId="54309" xr:uid="{EFB1529F-9273-4549-82C6-CDC432DD1085}"/>
    <cellStyle name="40% - Accent3 2 2 2 2 2 3" xfId="54310" xr:uid="{8DD3286C-7FE5-400A-9408-D47FD3D91E40}"/>
    <cellStyle name="40% - Accent3 2 2 2 2 2 3 2" xfId="54311" xr:uid="{0F1D9872-CDB7-4F24-96D9-EF0336CE837C}"/>
    <cellStyle name="40% - Accent3 2 2 2 2 2 3 2 2" xfId="54312" xr:uid="{AA8553CF-7EA1-4C69-8EF8-BC283387FD00}"/>
    <cellStyle name="40% - Accent3 2 2 2 2 2 3 3" xfId="54313" xr:uid="{B39A8AC7-FA55-4613-BA73-21DDA71C8399}"/>
    <cellStyle name="40% - Accent3 2 2 2 2 2 3 3 2" xfId="54314" xr:uid="{A75537E9-626D-454D-A9BE-4CC73D3B4741}"/>
    <cellStyle name="40% - Accent3 2 2 2 2 2 3 4" xfId="54315" xr:uid="{BAEE211F-D8C9-404D-80EB-30F3DB92758A}"/>
    <cellStyle name="40% - Accent3 2 2 2 2 2 3 5" xfId="54316" xr:uid="{DB1AAFAC-5001-48FE-9516-A4114A17EF65}"/>
    <cellStyle name="40% - Accent3 2 2 2 2 2 4" xfId="54317" xr:uid="{B622A3E5-BF53-4EA5-A0BA-15B60803DD2D}"/>
    <cellStyle name="40% - Accent3 2 2 2 2 2 4 2" xfId="54318" xr:uid="{86E814AA-57A4-4953-92E0-2FE548655BE4}"/>
    <cellStyle name="40% - Accent3 2 2 2 2 2 5" xfId="54319" xr:uid="{582817C3-D91B-4A38-83F1-7B94069C2CBF}"/>
    <cellStyle name="40% - Accent3 2 2 2 2 2 5 2" xfId="54320" xr:uid="{49F9F3BB-6147-4BB7-82A3-EDBC4BEFF680}"/>
    <cellStyle name="40% - Accent3 2 2 2 2 2 6" xfId="54321" xr:uid="{FB510DD2-6055-4ADD-AA4C-23A7575E69FF}"/>
    <cellStyle name="40% - Accent3 2 2 2 2 2 7" xfId="54322" xr:uid="{F4053714-2349-43C0-ADDD-D16011CBFA13}"/>
    <cellStyle name="40% - Accent3 2 2 2 2 3" xfId="54323" xr:uid="{0BC1B877-BA65-4EE5-8698-81F116539519}"/>
    <cellStyle name="40% - Accent3 2 2 2 2 3 2" xfId="54324" xr:uid="{4CEACFF7-3D0B-467B-8A45-6D38DCB6D0FE}"/>
    <cellStyle name="40% - Accent3 2 2 2 2 4" xfId="54325" xr:uid="{0029D788-A50C-475E-AD87-0B4F3CBB81BA}"/>
    <cellStyle name="40% - Accent3 2 2 2 3" xfId="50695" xr:uid="{67FD4920-69D1-48A4-9CE2-4FA1F442A7EA}"/>
    <cellStyle name="40% - Accent3 2 2 2 3 2" xfId="54326" xr:uid="{1B17FD24-B860-4381-B6FC-A33A08752D6B}"/>
    <cellStyle name="40% - Accent3 2 2 2 3 2 2" xfId="54327" xr:uid="{C20466DE-7167-49D0-9D14-1669531C5E08}"/>
    <cellStyle name="40% - Accent3 2 2 2 3 3" xfId="54328" xr:uid="{01DD7ECE-0AEE-4B79-B627-701E4583F1BC}"/>
    <cellStyle name="40% - Accent3 2 2 2 3 3 2" xfId="54329" xr:uid="{01925DC8-1C2C-437F-92F2-C8CE1905CB34}"/>
    <cellStyle name="40% - Accent3 2 2 2 3 4" xfId="54330" xr:uid="{EFDAEB98-0A6A-4897-B357-363BB3BB92D4}"/>
    <cellStyle name="40% - Accent3 2 2 2 3 5" xfId="54331" xr:uid="{C0C0F7C8-3300-4539-8CF9-E316A57E71B5}"/>
    <cellStyle name="40% - Accent3 2 2 2 4" xfId="54332" xr:uid="{D3C4F1A5-6A73-4697-B14B-D147378CC472}"/>
    <cellStyle name="40% - Accent3 2 2 2 4 2" xfId="54333" xr:uid="{312A0A63-64DD-402A-BA62-7EF5559AD843}"/>
    <cellStyle name="40% - Accent3 2 2 2 4 2 2" xfId="54334" xr:uid="{81F573BB-FAD3-4662-8B96-69ECC219BBD8}"/>
    <cellStyle name="40% - Accent3 2 2 2 4 3" xfId="54335" xr:uid="{32AD8545-3C88-482D-AD8C-9C50CC410B72}"/>
    <cellStyle name="40% - Accent3 2 2 2 4 3 2" xfId="54336" xr:uid="{932F9240-26FF-495E-B3B9-0925B04C9766}"/>
    <cellStyle name="40% - Accent3 2 2 2 4 4" xfId="54337" xr:uid="{73D963E2-66A1-4C8C-B66C-1957B4DBFB6F}"/>
    <cellStyle name="40% - Accent3 2 2 2 4 5" xfId="54338" xr:uid="{CA94A2CF-EA9F-4AE8-8C81-6B158D517DEA}"/>
    <cellStyle name="40% - Accent3 2 2 2 5" xfId="54339" xr:uid="{8A7C3F79-F1C6-4B5F-9904-0B8B8A1440E2}"/>
    <cellStyle name="40% - Accent3 2 2 2 5 2" xfId="54340" xr:uid="{0C34A534-4665-47C0-88A2-61692549CA62}"/>
    <cellStyle name="40% - Accent3 2 2 2 5 2 2" xfId="54341" xr:uid="{46B5AAD7-0C63-454F-82E3-7290DCB6E8EE}"/>
    <cellStyle name="40% - Accent3 2 2 2 5 3" xfId="54342" xr:uid="{E21A1995-984D-40CD-9A8E-DACF6EC2DB1F}"/>
    <cellStyle name="40% - Accent3 2 2 2 5 3 2" xfId="54343" xr:uid="{875768E7-2322-4786-BFE1-60B311D04C9A}"/>
    <cellStyle name="40% - Accent3 2 2 2 5 4" xfId="54344" xr:uid="{DC6101CB-577C-4885-986E-ADA4C38FA632}"/>
    <cellStyle name="40% - Accent3 2 2 2 5 5" xfId="54345" xr:uid="{0E010271-41E1-4EA9-AF0F-4D5AAD32506A}"/>
    <cellStyle name="40% - Accent3 2 2 2 6" xfId="54346" xr:uid="{1B51464A-EDD5-43E4-B40A-71C58220991A}"/>
    <cellStyle name="40% - Accent3 2 2 2 6 2" xfId="54347" xr:uid="{379C6DA0-63A7-4B71-BA9B-2F20EBE9610D}"/>
    <cellStyle name="40% - Accent3 2 2 2 6 2 2" xfId="54348" xr:uid="{D3CE1967-0DA0-49E6-B16B-0F7D1DBDC69E}"/>
    <cellStyle name="40% - Accent3 2 2 2 6 3" xfId="54349" xr:uid="{E17CF08E-60A3-4B38-AD79-EFF5E46DFA6A}"/>
    <cellStyle name="40% - Accent3 2 2 2 6 3 2" xfId="54350" xr:uid="{8DB7DD3F-E6C5-4144-875C-8D99FC772F60}"/>
    <cellStyle name="40% - Accent3 2 2 2 6 4" xfId="54351" xr:uid="{58E8793F-029A-4081-A6F9-F369BF4886E2}"/>
    <cellStyle name="40% - Accent3 2 2 2 6 5" xfId="54352" xr:uid="{0EFAA204-E5FA-44AC-B1F8-0FF9870F0149}"/>
    <cellStyle name="40% - Accent3 2 2 2 7" xfId="54353" xr:uid="{075F550A-F5CC-477A-90C6-6F1826AB62A7}"/>
    <cellStyle name="40% - Accent3 2 2 2 7 2" xfId="54354" xr:uid="{22B0B65B-27E8-41BE-A494-A1C781F7923E}"/>
    <cellStyle name="40% - Accent3 2 2 2 7 2 2" xfId="54355" xr:uid="{4160C6F8-01FE-461E-8060-CB0AB3586012}"/>
    <cellStyle name="40% - Accent3 2 2 2 7 3" xfId="54356" xr:uid="{5C670642-8EB5-4A9F-862A-A97AFC575A81}"/>
    <cellStyle name="40% - Accent3 2 2 2 7 3 2" xfId="54357" xr:uid="{7577D317-4654-4399-B14B-577039A561EE}"/>
    <cellStyle name="40% - Accent3 2 2 2 7 4" xfId="54358" xr:uid="{920401EF-0B63-47EC-AE9F-405DAD9D2E4E}"/>
    <cellStyle name="40% - Accent3 2 2 2 7 5" xfId="54359" xr:uid="{0B13EC37-10A1-41A7-9F81-C1311CE095D2}"/>
    <cellStyle name="40% - Accent3 2 2 2 8" xfId="54360" xr:uid="{A08FF853-E6D3-4463-A995-DFCF85DDED13}"/>
    <cellStyle name="40% - Accent3 2 2 2 8 2" xfId="54361" xr:uid="{93E84338-4AAA-4831-A3CD-647C62BA07EB}"/>
    <cellStyle name="40% - Accent3 2 2 2 8 2 2" xfId="54362" xr:uid="{62E00C42-7A47-4D95-AFDA-5DAACE130CD5}"/>
    <cellStyle name="40% - Accent3 2 2 2 8 3" xfId="54363" xr:uid="{012BFC1D-3E9D-4866-8D80-5708D732A91C}"/>
    <cellStyle name="40% - Accent3 2 2 2 8 3 2" xfId="54364" xr:uid="{ED558A00-6072-4115-9650-8A75F8DE84A8}"/>
    <cellStyle name="40% - Accent3 2 2 2 8 4" xfId="54365" xr:uid="{E75F4C3C-5073-4ED1-9EA7-1B4E3A6F527D}"/>
    <cellStyle name="40% - Accent3 2 2 2 8 5" xfId="54366" xr:uid="{AE849FE9-FB14-432A-90CD-B4A36FED2978}"/>
    <cellStyle name="40% - Accent3 2 2 2 9" xfId="54367" xr:uid="{98288F84-E28C-48E6-A63D-4A36ED0CF041}"/>
    <cellStyle name="40% - Accent3 2 2 2 9 2" xfId="54368" xr:uid="{7BA93613-2A36-468C-AA82-17FF90C3C388}"/>
    <cellStyle name="40% - Accent3 2 2 2 9 2 2" xfId="54369" xr:uid="{7A96EEF8-367E-4D76-A3BC-816A42BE44C2}"/>
    <cellStyle name="40% - Accent3 2 2 2 9 3" xfId="54370" xr:uid="{63E8032D-5463-4A79-A9D9-04F5D6A470A0}"/>
    <cellStyle name="40% - Accent3 2 2 2 9 3 2" xfId="54371" xr:uid="{E95143E4-6C77-428D-ABC5-AD687436D76D}"/>
    <cellStyle name="40% - Accent3 2 2 2 9 4" xfId="54372" xr:uid="{77B990F4-CD4D-42E6-A7BD-34E3808A20FD}"/>
    <cellStyle name="40% - Accent3 2 2 2 9 5" xfId="54373" xr:uid="{0ED151DF-7FDE-4EB6-832C-527360467E4C}"/>
    <cellStyle name="40% - Accent3 2 2 20" xfId="54374" xr:uid="{B575814E-01FC-4632-A5ED-7C7947690220}"/>
    <cellStyle name="40% - Accent3 2 2 20 2" xfId="54375" xr:uid="{4ACFAE96-C504-47F4-B3D2-19A2E8834E30}"/>
    <cellStyle name="40% - Accent3 2 2 21" xfId="54376" xr:uid="{95E673A5-0BE0-46CB-874C-911A81E02797}"/>
    <cellStyle name="40% - Accent3 2 2 21 2" xfId="54377" xr:uid="{3B5B7111-9C1A-48DE-91E6-BE2DB1EBF5F4}"/>
    <cellStyle name="40% - Accent3 2 2 22" xfId="54378" xr:uid="{31475247-51A4-49D6-BFB4-F06484CDEB5D}"/>
    <cellStyle name="40% - Accent3 2 2 22 2" xfId="54379" xr:uid="{15E3F697-AD7D-4274-BFCB-372DBE384E0D}"/>
    <cellStyle name="40% - Accent3 2 2 3" xfId="50696" xr:uid="{BDCB516D-947F-4F52-B584-5CD6555390B0}"/>
    <cellStyle name="40% - Accent3 2 2 3 2" xfId="50697" xr:uid="{7BE29989-5FFD-456A-9AE1-7792BE4DD43F}"/>
    <cellStyle name="40% - Accent3 2 2 3 2 2" xfId="54380" xr:uid="{5A520528-250F-45BB-9D3D-39EA464A0F06}"/>
    <cellStyle name="40% - Accent3 2 2 3 2 2 2" xfId="54381" xr:uid="{01C98B8A-4543-457D-90B0-6AAD4C6868D9}"/>
    <cellStyle name="40% - Accent3 2 2 3 2 3" xfId="54382" xr:uid="{E216FFE9-0BE9-4F3C-B43F-ED64DC9D0801}"/>
    <cellStyle name="40% - Accent3 2 2 3 2 3 2" xfId="54383" xr:uid="{BC06C420-A5A8-49EC-B139-9E11F1B3874A}"/>
    <cellStyle name="40% - Accent3 2 2 3 2 4" xfId="54384" xr:uid="{12573213-DE9E-4534-9E6D-A5D24B75DE3B}"/>
    <cellStyle name="40% - Accent3 2 2 3 3" xfId="54385" xr:uid="{3E4AB9A7-F78D-4A47-92E2-1FD59525C9BF}"/>
    <cellStyle name="40% - Accent3 2 2 3 3 2" xfId="54386" xr:uid="{98BE3B11-1025-436B-8C0B-10898C67D8C5}"/>
    <cellStyle name="40% - Accent3 2 2 3 3 2 2" xfId="54387" xr:uid="{799182D8-F810-4B10-B1B3-57DB4E8B83CE}"/>
    <cellStyle name="40% - Accent3 2 2 3 3 3" xfId="54388" xr:uid="{0FAC4236-0AEA-4523-843A-DBA444F84AB9}"/>
    <cellStyle name="40% - Accent3 2 2 3 3 3 2" xfId="54389" xr:uid="{D0C6846D-06E0-4824-B46E-35B1513270D6}"/>
    <cellStyle name="40% - Accent3 2 2 3 3 4" xfId="54390" xr:uid="{9F72D2CD-DA33-41AD-9076-9E2D1E6724E2}"/>
    <cellStyle name="40% - Accent3 2 2 3 3 5" xfId="54391" xr:uid="{17F1C1E5-3513-4B5F-AD41-DF839FD4E292}"/>
    <cellStyle name="40% - Accent3 2 2 3 4" xfId="54392" xr:uid="{78693CD1-A1D1-4325-8F36-D934559E6137}"/>
    <cellStyle name="40% - Accent3 2 2 3 4 2" xfId="54393" xr:uid="{0268CE2B-81D7-4DFF-AC0E-1C0A7C0D895F}"/>
    <cellStyle name="40% - Accent3 2 2 3 4 3" xfId="54394" xr:uid="{07FDE327-EDF0-40B9-91BA-FFA6D0B10C61}"/>
    <cellStyle name="40% - Accent3 2 2 3 5" xfId="54395" xr:uid="{DB6F47A0-E0A2-4148-B7BB-807E21A14F7B}"/>
    <cellStyle name="40% - Accent3 2 2 3 5 2" xfId="54396" xr:uid="{A1E6EE0E-EC96-4ECC-BC2B-1968F10D2B44}"/>
    <cellStyle name="40% - Accent3 2 2 3 6" xfId="54397" xr:uid="{B634D4A5-068A-42BB-8CE7-AEADC2F724CA}"/>
    <cellStyle name="40% - Accent3 2 2 4" xfId="54398" xr:uid="{36D8671E-1D13-44C5-AF81-EDB9F0F74BE4}"/>
    <cellStyle name="40% - Accent3 2 2 4 2" xfId="54399" xr:uid="{0F48BF19-19D1-4517-9E16-A22AA309664D}"/>
    <cellStyle name="40% - Accent3 2 2 4 3" xfId="54400" xr:uid="{29762347-E656-42E3-B5F8-0014AC254321}"/>
    <cellStyle name="40% - Accent3 2 2 4 3 2" xfId="54401" xr:uid="{169B6254-4E52-42B6-91BE-DDC462152769}"/>
    <cellStyle name="40% - Accent3 2 2 5" xfId="54402" xr:uid="{8EA9FE72-C0AF-433F-88DE-898665AC4F21}"/>
    <cellStyle name="40% - Accent3 2 2 5 2" xfId="54403" xr:uid="{37CC97A1-FE4C-4EFB-B80D-C7FE36393351}"/>
    <cellStyle name="40% - Accent3 2 2 5 3" xfId="54404" xr:uid="{6370DB94-50D6-44C9-B6FE-956B0AE1E3E0}"/>
    <cellStyle name="40% - Accent3 2 2 5 3 2" xfId="54405" xr:uid="{F44C4043-CF9C-4716-9820-A28A6C1FD9EA}"/>
    <cellStyle name="40% - Accent3 2 2 6" xfId="54406" xr:uid="{83DAAC6A-2A5D-458A-BB72-1C1ED893E147}"/>
    <cellStyle name="40% - Accent3 2 2 6 2" xfId="54407" xr:uid="{EC0E41CC-3A04-4589-A238-59BEB196DC33}"/>
    <cellStyle name="40% - Accent3 2 2 6 3" xfId="54408" xr:uid="{34BEE97F-F87F-485D-B6CB-169BB8E6FD68}"/>
    <cellStyle name="40% - Accent3 2 2 6 3 2" xfId="54409" xr:uid="{E7BD81F0-9969-42DF-A99F-ADE7B38174DA}"/>
    <cellStyle name="40% - Accent3 2 2 7" xfId="54410" xr:uid="{F235E8EA-9404-44EC-8CF5-387AF9FF41AA}"/>
    <cellStyle name="40% - Accent3 2 2 7 2" xfId="54411" xr:uid="{DB56A8A4-8CA1-4CD6-85C6-BAD1B3C01216}"/>
    <cellStyle name="40% - Accent3 2 2 7 3" xfId="54412" xr:uid="{B4E2BEB0-3E4E-4E27-BA93-3A4590893BFF}"/>
    <cellStyle name="40% - Accent3 2 2 7 3 2" xfId="54413" xr:uid="{1B85B193-4997-4986-9C9A-792E17768586}"/>
    <cellStyle name="40% - Accent3 2 2 8" xfId="54414" xr:uid="{FBC9175C-433C-431D-8793-D437B7AC211E}"/>
    <cellStyle name="40% - Accent3 2 2 8 2" xfId="54415" xr:uid="{F9B5C285-041C-4FBC-BE91-66E4498EF26E}"/>
    <cellStyle name="40% - Accent3 2 2 8 3" xfId="54416" xr:uid="{4E09DB1D-3D7F-4B96-9A0B-0924C0A87828}"/>
    <cellStyle name="40% - Accent3 2 2 8 3 2" xfId="54417" xr:uid="{6D0605C3-67F7-4F6F-8335-C9FB164700E4}"/>
    <cellStyle name="40% - Accent3 2 2 9" xfId="54418" xr:uid="{0D109250-846C-4155-80F7-F515D4A72D0C}"/>
    <cellStyle name="40% - Accent3 2 2 9 2" xfId="54419" xr:uid="{A3C2DE04-6D20-49C9-B1F9-659F5BFEF6B1}"/>
    <cellStyle name="40% - Accent3 2 2 9 3" xfId="54420" xr:uid="{A4004BE3-9E84-43A3-9414-E2DA1400C3C2}"/>
    <cellStyle name="40% - Accent3 2 2 9 3 2" xfId="54421" xr:uid="{A8A3C1A3-858E-46CC-AB07-12B81D252359}"/>
    <cellStyle name="40% - Accent3 2 20" xfId="54422" xr:uid="{06A7EFFA-4584-45DB-ACD3-309175DCA74F}"/>
    <cellStyle name="40% - Accent3 2 20 2" xfId="54423" xr:uid="{EDB788D1-4D95-4E4D-B945-38B08FCD4606}"/>
    <cellStyle name="40% - Accent3 2 20 2 2" xfId="54424" xr:uid="{B781361B-006A-4507-B76D-8E2B7B311D33}"/>
    <cellStyle name="40% - Accent3 2 20 3" xfId="54425" xr:uid="{9B3D54CB-1F58-417E-9B10-7A12AA2D0A4E}"/>
    <cellStyle name="40% - Accent3 2 20 3 2" xfId="54426" xr:uid="{246D788E-192C-46E3-80C6-A9D2479452C1}"/>
    <cellStyle name="40% - Accent3 2 20 4" xfId="54427" xr:uid="{01E8EC56-7C80-4D9F-9244-D5821757AD8F}"/>
    <cellStyle name="40% - Accent3 2 20 5" xfId="54428" xr:uid="{2F7BC21A-4671-4391-AC0D-F442F3ED6AAF}"/>
    <cellStyle name="40% - Accent3 2 21" xfId="54429" xr:uid="{5F8DFF25-99D9-483D-896B-EE455CCD1AC9}"/>
    <cellStyle name="40% - Accent3 2 21 2" xfId="54430" xr:uid="{43A96532-D70A-42DA-B832-A31A8476BCCF}"/>
    <cellStyle name="40% - Accent3 2 21 2 2" xfId="54431" xr:uid="{1932A087-DD45-4EFF-B047-A890928A28D5}"/>
    <cellStyle name="40% - Accent3 2 21 3" xfId="54432" xr:uid="{AE182432-E677-491B-A9C8-C26C45538D2A}"/>
    <cellStyle name="40% - Accent3 2 21 3 2" xfId="54433" xr:uid="{973A2DC3-F763-43F9-8956-4B219BEEF369}"/>
    <cellStyle name="40% - Accent3 2 21 4" xfId="54434" xr:uid="{DF6ED308-8A96-44CE-98A0-414341C3EE8C}"/>
    <cellStyle name="40% - Accent3 2 21 5" xfId="54435" xr:uid="{8BD11663-FE7F-41FD-85A1-10AE866BA1C8}"/>
    <cellStyle name="40% - Accent3 2 22" xfId="54436" xr:uid="{0B84DDA5-4242-4B7B-932F-FA7E0181AD4C}"/>
    <cellStyle name="40% - Accent3 2 22 2" xfId="54437" xr:uid="{53575738-29E3-43FE-8733-BB6B1C18C3AD}"/>
    <cellStyle name="40% - Accent3 2 22 2 2" xfId="54438" xr:uid="{E9A7898B-233C-4530-9671-523963B98A3B}"/>
    <cellStyle name="40% - Accent3 2 22 3" xfId="54439" xr:uid="{5DA25F97-B394-4A44-BD36-2673F2F3A013}"/>
    <cellStyle name="40% - Accent3 2 22 3 2" xfId="54440" xr:uid="{0544E922-997E-4E7D-A303-A48E10F690F6}"/>
    <cellStyle name="40% - Accent3 2 22 4" xfId="54441" xr:uid="{284E72DD-B385-4306-AA65-FFC6478D07BA}"/>
    <cellStyle name="40% - Accent3 2 22 5" xfId="54442" xr:uid="{025B9AFE-F237-40FC-BB28-60028211579A}"/>
    <cellStyle name="40% - Accent3 2 3" xfId="50698" xr:uid="{3617E654-07AD-43F5-8E6C-7E149FA3E012}"/>
    <cellStyle name="40% - Accent3 2 3 2" xfId="54443" xr:uid="{6A61BAC9-B49B-4E4B-82BF-70002198DAE3}"/>
    <cellStyle name="40% - Accent3 2 3 2 2" xfId="54444" xr:uid="{62DF76EB-45B7-4466-B987-6AD6DFA16057}"/>
    <cellStyle name="40% - Accent3 2 3 3" xfId="54445" xr:uid="{B5B175C1-F6FA-4CC3-A4C4-8BFDAD1CA279}"/>
    <cellStyle name="40% - Accent3 2 3 3 2" xfId="54446" xr:uid="{5D24EE83-963F-4D7E-ACFC-8B78941EB8D6}"/>
    <cellStyle name="40% - Accent3 2 3 4" xfId="54447" xr:uid="{37DEF45C-5698-4FE7-9152-45F8EF7D35C4}"/>
    <cellStyle name="40% - Accent3 2 3 5" xfId="54448" xr:uid="{73088725-FCF3-4B0A-BFB3-4A79A49D5197}"/>
    <cellStyle name="40% - Accent3 2 4" xfId="54449" xr:uid="{4DFF7A56-0B05-4796-A13D-9999F1AD619E}"/>
    <cellStyle name="40% - Accent3 2 4 2" xfId="54450" xr:uid="{F50DA1DB-FC35-45BB-9536-7FD0024BDF43}"/>
    <cellStyle name="40% - Accent3 2 4 2 2" xfId="54451" xr:uid="{53C0FAA1-8216-4E0D-9F23-121D50EE885D}"/>
    <cellStyle name="40% - Accent3 2 4 3" xfId="54452" xr:uid="{70D6699A-531D-4C05-99D2-DFDB6CA55808}"/>
    <cellStyle name="40% - Accent3 2 4 3 2" xfId="54453" xr:uid="{68762ECD-E9B5-4993-91C1-24A142F28613}"/>
    <cellStyle name="40% - Accent3 2 4 4" xfId="54454" xr:uid="{AA52FE8C-8360-45DA-B15A-7B4E88634266}"/>
    <cellStyle name="40% - Accent3 2 4 5" xfId="54455" xr:uid="{913EE0B8-FEB0-4AFD-A63F-DC5E68CA46E0}"/>
    <cellStyle name="40% - Accent3 2 5" xfId="54456" xr:uid="{6CD73422-577F-42C6-8642-9E7F0B258243}"/>
    <cellStyle name="40% - Accent3 2 5 2" xfId="54457" xr:uid="{58D8EB6E-171C-4554-9BA8-FF039D9FE0BD}"/>
    <cellStyle name="40% - Accent3 2 5 2 2" xfId="54458" xr:uid="{698E9613-4BC2-4C72-A94A-A5DCAC151343}"/>
    <cellStyle name="40% - Accent3 2 5 3" xfId="54459" xr:uid="{DDCAD6E0-D959-439C-AECF-BCE7981EB490}"/>
    <cellStyle name="40% - Accent3 2 5 3 2" xfId="54460" xr:uid="{179B0AA4-11EF-4F25-B9CE-E5B3C1F4DC2F}"/>
    <cellStyle name="40% - Accent3 2 5 4" xfId="54461" xr:uid="{F80B4FA3-5984-4103-8FE2-37DDBC6A9F45}"/>
    <cellStyle name="40% - Accent3 2 5 5" xfId="54462" xr:uid="{8E35F74C-AB3B-4201-BF65-72C4CAEC8A82}"/>
    <cellStyle name="40% - Accent3 2 6" xfId="54463" xr:uid="{5E059C23-0823-48D6-9A15-7773FFA44E33}"/>
    <cellStyle name="40% - Accent3 2 6 2" xfId="54464" xr:uid="{514A4FCF-1950-41FC-A31F-6DD0CC7E1267}"/>
    <cellStyle name="40% - Accent3 2 6 2 2" xfId="54465" xr:uid="{5B9C86EB-C52F-450F-A9EB-367A1A07B2D2}"/>
    <cellStyle name="40% - Accent3 2 6 3" xfId="54466" xr:uid="{3127AD6A-D500-404C-B122-4EB3CBC7E9FB}"/>
    <cellStyle name="40% - Accent3 2 6 3 2" xfId="54467" xr:uid="{96071C4D-F9B6-4DE4-81F4-99BA6DF35C82}"/>
    <cellStyle name="40% - Accent3 2 6 4" xfId="54468" xr:uid="{7F6D1A23-3979-45F9-B2DF-A75A4DABC403}"/>
    <cellStyle name="40% - Accent3 2 6 5" xfId="54469" xr:uid="{44F8EA1B-6143-42A0-96FF-BECF94C797D9}"/>
    <cellStyle name="40% - Accent3 2 7" xfId="54470" xr:uid="{D5B9EC02-5A78-4AF6-A3DC-38E18FF2ED93}"/>
    <cellStyle name="40% - Accent3 2 7 2" xfId="54471" xr:uid="{205DF9F4-6DF4-426B-92BE-7117936714BC}"/>
    <cellStyle name="40% - Accent3 2 7 2 2" xfId="54472" xr:uid="{2974CD55-C3A2-425B-B287-905127060DAC}"/>
    <cellStyle name="40% - Accent3 2 7 3" xfId="54473" xr:uid="{F5FDBECB-5EBE-4D76-99FA-C7C15961A0B4}"/>
    <cellStyle name="40% - Accent3 2 7 3 2" xfId="54474" xr:uid="{7A9A99FF-A0FD-47CE-8A68-A001B6281684}"/>
    <cellStyle name="40% - Accent3 2 7 4" xfId="54475" xr:uid="{C378F6BC-246D-4923-8B32-939E371FBBC4}"/>
    <cellStyle name="40% - Accent3 2 7 5" xfId="54476" xr:uid="{82CCB3E3-F3DD-4901-A065-4B270CE3163F}"/>
    <cellStyle name="40% - Accent3 2 8" xfId="54477" xr:uid="{9963B6CF-D183-47D8-960E-06C848372402}"/>
    <cellStyle name="40% - Accent3 2 8 2" xfId="54478" xr:uid="{BEA813E2-499D-40EA-988A-A9B365D17D46}"/>
    <cellStyle name="40% - Accent3 2 8 2 2" xfId="54479" xr:uid="{B6A98EA6-30B0-4B4D-9622-9F24E23C6364}"/>
    <cellStyle name="40% - Accent3 2 8 3" xfId="54480" xr:uid="{48EADD93-6BC1-423C-B921-F51DD396C894}"/>
    <cellStyle name="40% - Accent3 2 8 3 2" xfId="54481" xr:uid="{CAB0F931-BE58-4439-8587-CD96366FFB8E}"/>
    <cellStyle name="40% - Accent3 2 8 4" xfId="54482" xr:uid="{0F896730-F588-48DA-946A-6CA2A321E103}"/>
    <cellStyle name="40% - Accent3 2 8 5" xfId="54483" xr:uid="{E324340C-1664-4866-8BC9-EBAED69D127C}"/>
    <cellStyle name="40% - Accent3 2 9" xfId="54484" xr:uid="{045DE3AD-2EE9-44EC-A32B-3902FA1C3B04}"/>
    <cellStyle name="40% - Accent3 2 9 2" xfId="54485" xr:uid="{794B8A50-8DDD-4305-B478-AE5B7660E485}"/>
    <cellStyle name="40% - Accent3 2 9 2 2" xfId="54486" xr:uid="{1DF77D7D-0CE3-46C6-9D93-29CF8EC7591F}"/>
    <cellStyle name="40% - Accent3 2 9 3" xfId="54487" xr:uid="{55EB8C83-5E20-46FE-953D-72A39BCC0EF3}"/>
    <cellStyle name="40% - Accent3 2 9 3 2" xfId="54488" xr:uid="{049246C1-7886-4526-A84C-A8640B7ADAB3}"/>
    <cellStyle name="40% - Accent3 2 9 4" xfId="54489" xr:uid="{1ADE3C63-F943-4608-BCE9-15AB088425AC}"/>
    <cellStyle name="40% - Accent3 2 9 5" xfId="54490" xr:uid="{2F1B58E7-A21A-4087-8FF2-336D64FF5EFB}"/>
    <cellStyle name="40% - Accent3 2_PC 2011-2012" xfId="54491" xr:uid="{82575FEF-C2DF-4A2E-9AB3-29C88790462F}"/>
    <cellStyle name="40% - Accent3 20" xfId="50699" xr:uid="{5313927A-1A02-48E0-8142-E1C4103224D4}"/>
    <cellStyle name="40% - Accent3 21" xfId="50700" xr:uid="{BA0AC51B-97E2-47E6-B120-15CF51CE9209}"/>
    <cellStyle name="40% - Accent3 22" xfId="50701" xr:uid="{8FCFF781-C74B-482D-B21E-5CE006141B06}"/>
    <cellStyle name="40% - Accent3 23" xfId="50702" xr:uid="{9735BCAC-A803-4597-BF2B-2961F61D2753}"/>
    <cellStyle name="40% - Accent3 23 2" xfId="50703" xr:uid="{6B822FD0-EEB9-4BFB-B981-4B8F0C6826A2}"/>
    <cellStyle name="40% - Accent3 24" xfId="50704" xr:uid="{C36FFD8C-5ED5-4363-A108-327FB7EA5117}"/>
    <cellStyle name="40% - Accent3 24 2" xfId="50705" xr:uid="{0B06BDD0-73BA-490D-9B13-60A13DBE942D}"/>
    <cellStyle name="40% - Accent3 25" xfId="50706" xr:uid="{A502E0CA-435C-424E-A34D-D6B6D7914559}"/>
    <cellStyle name="40% - Accent3 3" xfId="257" xr:uid="{D389645A-4AE4-4AC6-A5FD-9D0606F2EB1B}"/>
    <cellStyle name="40% - Accent3 3 2" xfId="258" xr:uid="{251ECF39-24A1-4E90-A2A9-05F510F4E2C8}"/>
    <cellStyle name="40% - Accent3 3 2 2" xfId="50707" xr:uid="{C2D91B15-F655-431C-8C04-5B1A35676E09}"/>
    <cellStyle name="40% - Accent3 3 2 2 2" xfId="50708" xr:uid="{FA60EA29-DF07-48E6-A97F-C44733EEE39D}"/>
    <cellStyle name="40% - Accent3 3 2 2 2 2" xfId="54492" xr:uid="{EF44AC89-D7FC-4E29-B3FD-57CE4279B8E5}"/>
    <cellStyle name="40% - Accent3 3 2 2 3" xfId="54493" xr:uid="{9D688966-C4AB-461C-9E89-BFB23FE5FB8C}"/>
    <cellStyle name="40% - Accent3 3 2 2 3 2" xfId="54494" xr:uid="{77293334-0B33-460A-80F7-103093094611}"/>
    <cellStyle name="40% - Accent3 3 2 2 4" xfId="54495" xr:uid="{278D4470-6CCE-490B-9E69-5F746D2FD4B1}"/>
    <cellStyle name="40% - Accent3 3 2 2 5" xfId="54496" xr:uid="{CEA0D4D2-BF34-465D-A86F-C4BE0156DC10}"/>
    <cellStyle name="40% - Accent3 3 2 3" xfId="50709" xr:uid="{1413530C-CCDB-4943-BD16-FB3A5F40EC2E}"/>
    <cellStyle name="40% - Accent3 3 2 3 2" xfId="54497" xr:uid="{B54BC16D-0A15-4A0D-85A7-AC6A5D6BACAF}"/>
    <cellStyle name="40% - Accent3 3 2 4" xfId="54498" xr:uid="{87344501-3380-4A6B-8177-27F5A7DBF703}"/>
    <cellStyle name="40% - Accent3 3 2 4 2" xfId="54499" xr:uid="{ABAD1415-6FDB-402A-8D05-CBEA5914773B}"/>
    <cellStyle name="40% - Accent3 3 2 5" xfId="54500" xr:uid="{D782464A-C5DB-4869-9A70-F5135A48FF00}"/>
    <cellStyle name="40% - Accent3 3 3" xfId="259" xr:uid="{AED295F9-2566-4A0E-A2B0-89096B238497}"/>
    <cellStyle name="40% - Accent3 3 3 2" xfId="260" xr:uid="{A8197E2B-D01C-46F9-A364-1661D817FBC5}"/>
    <cellStyle name="40% - Accent3 3 3 2 2" xfId="54501" xr:uid="{EC8E24F5-1384-4A94-A9D8-F545D5B8A677}"/>
    <cellStyle name="40% - Accent3 3 3 3" xfId="54502" xr:uid="{20BCFB4F-CD3D-426E-A04B-494FA30982B8}"/>
    <cellStyle name="40% - Accent3 3 3 3 2" xfId="54503" xr:uid="{A527671F-E45F-465A-AA21-AFD11574354E}"/>
    <cellStyle name="40% - Accent3 3 3 4" xfId="54504" xr:uid="{06662764-0042-49C9-A9EB-466648BA1916}"/>
    <cellStyle name="40% - Accent3 3 3 5" xfId="54505" xr:uid="{166F3414-405C-44CD-901B-3D56A9DA2C2B}"/>
    <cellStyle name="40% - Accent3 3 4" xfId="261" xr:uid="{7F8609AE-07CF-4108-8C8B-E3D40B58B4BD}"/>
    <cellStyle name="40% - Accent3 3 4 2" xfId="54506" xr:uid="{DC4D6D7C-7026-4E23-9049-70D562D332FE}"/>
    <cellStyle name="40% - Accent3 3 5" xfId="54507" xr:uid="{6119717D-0F59-4E3F-8BD6-BAF6DCBEB99C}"/>
    <cellStyle name="40% - Accent3 3 6" xfId="54508" xr:uid="{C7F5E838-41A9-425B-BE23-C7D1D9E82E17}"/>
    <cellStyle name="40% - Accent3 3 7" xfId="54509" xr:uid="{36AA9118-9A94-41CE-A824-DBE3D6CD82E0}"/>
    <cellStyle name="40% - Accent3 3 8" xfId="54510" xr:uid="{7CA133E1-773D-400A-9AE0-2B87D373E62F}"/>
    <cellStyle name="40% - Accent3 4" xfId="262" xr:uid="{374F693D-6B89-475A-96D3-103DD8C6C1F3}"/>
    <cellStyle name="40% - Accent3 4 2" xfId="263" xr:uid="{3A52282D-EEA8-488A-8911-5DE2384311A8}"/>
    <cellStyle name="40% - Accent3 4 2 2" xfId="264" xr:uid="{AA37DF0F-5EA4-4855-B4DF-4B63448756CE}"/>
    <cellStyle name="40% - Accent3 4 2 2 2" xfId="54511" xr:uid="{ADA0AB97-79B6-4550-8E25-20A9310FB7DF}"/>
    <cellStyle name="40% - Accent3 4 2 3" xfId="54512" xr:uid="{A2464EC8-8600-497D-984F-1E4CE8D162CB}"/>
    <cellStyle name="40% - Accent3 4 2 3 2" xfId="54513" xr:uid="{A4A33D0F-6DDF-4944-8FF9-3CD1A30AFA38}"/>
    <cellStyle name="40% - Accent3 4 2 4" xfId="54514" xr:uid="{5474B196-2ECB-47DA-9F65-8870E6893745}"/>
    <cellStyle name="40% - Accent3 4 2 5" xfId="54515" xr:uid="{822BE503-2458-4BE2-949D-859FBABBF0E8}"/>
    <cellStyle name="40% - Accent3 4 3" xfId="265" xr:uid="{E6A98195-6E1B-4E4C-A0BF-09F885DC1736}"/>
    <cellStyle name="40% - Accent3 4 3 2" xfId="54516" xr:uid="{57574949-EA9E-4331-80DB-C5ABD8C7B644}"/>
    <cellStyle name="40% - Accent3 4 4" xfId="54517" xr:uid="{1278D33D-E229-4D74-9C55-F8FEDA75A076}"/>
    <cellStyle name="40% - Accent3 5" xfId="266" xr:uid="{977BBDD7-2F05-4AC1-A611-7F778A431210}"/>
    <cellStyle name="40% - Accent3 5 2" xfId="267" xr:uid="{80C9809B-F868-40AF-80A3-59CE6F0001BC}"/>
    <cellStyle name="40% - Accent3 5 3" xfId="54518" xr:uid="{9C07661D-76C3-4D87-AE4B-B119AE0A6B67}"/>
    <cellStyle name="40% - Accent3 5 4" xfId="54519" xr:uid="{C7910DA9-DD36-4C8E-8283-0BFC2E196294}"/>
    <cellStyle name="40% - Accent3 6" xfId="268" xr:uid="{1F9208A7-EAF2-4F4B-81E6-F8F17D3F1349}"/>
    <cellStyle name="40% - Accent3 6 2" xfId="54520" xr:uid="{FAC5C65C-C566-41B4-896A-52105B2415BA}"/>
    <cellStyle name="40% - Accent3 6 3" xfId="54521" xr:uid="{7155BC96-67BC-4B71-A81A-CBD7B567106A}"/>
    <cellStyle name="40% - Accent3 6 4" xfId="54522" xr:uid="{868CE1E7-72C7-4D65-B745-63ED602FFDAA}"/>
    <cellStyle name="40% - Accent3 7" xfId="50710" xr:uid="{A40BF58B-FBF6-4E79-94E4-37632607B7E1}"/>
    <cellStyle name="40% - Accent3 7 2" xfId="54523" xr:uid="{06C0E8A7-E08C-4692-9505-DB2E1BA093CF}"/>
    <cellStyle name="40% - Accent3 7 3" xfId="54524" xr:uid="{5C70E608-3D3D-4C7F-A87F-273B6FD77371}"/>
    <cellStyle name="40% - Accent3 7 4" xfId="54525" xr:uid="{B8256776-DCE5-46DA-AC69-BA9E2C0AAD58}"/>
    <cellStyle name="40% - Accent3 8" xfId="50711" xr:uid="{D8DF2F3D-C987-4DF0-92C0-1E74CFF4468E}"/>
    <cellStyle name="40% - Accent3 8 2" xfId="54526" xr:uid="{8C4ACA9D-6E32-4AF8-A6C0-C14847F20F5C}"/>
    <cellStyle name="40% - Accent3 9" xfId="50712" xr:uid="{ED44DA15-070A-4D78-BA4E-EB5692478A68}"/>
    <cellStyle name="40% - Accent3 9 2" xfId="54527" xr:uid="{AD6C2D53-EA0D-4553-9F6F-B73A8B8A9C2D}"/>
    <cellStyle name="40% - Accent4" xfId="55" builtinId="43" customBuiltin="1"/>
    <cellStyle name="40% - Accent4 10" xfId="50713" xr:uid="{9BB019E0-F29D-4406-B0F8-55E09E9115BA}"/>
    <cellStyle name="40% - Accent4 10 2" xfId="54528" xr:uid="{B2A9D6A9-C385-4C43-A71E-79856AC0AD87}"/>
    <cellStyle name="40% - Accent4 11" xfId="50714" xr:uid="{FD32E706-BA47-4113-B100-D0FE6C5A682E}"/>
    <cellStyle name="40% - Accent4 12" xfId="50715" xr:uid="{5B4364A2-5CE7-4AD6-BC68-93EE5E07A502}"/>
    <cellStyle name="40% - Accent4 13" xfId="50716" xr:uid="{FCBED5AF-7ADF-496B-A8CC-F59A8841D963}"/>
    <cellStyle name="40% - Accent4 14" xfId="50717" xr:uid="{FF320AC8-D950-4FF1-A66A-9384A4DAE67B}"/>
    <cellStyle name="40% - Accent4 15" xfId="50718" xr:uid="{F9803650-99E9-4650-A6CB-49CAD85E8A20}"/>
    <cellStyle name="40% - Accent4 16" xfId="50719" xr:uid="{A2CDD56E-562E-4F3A-A296-8EC7729076A6}"/>
    <cellStyle name="40% - Accent4 17" xfId="50720" xr:uid="{EC619EC4-BC50-46A0-9A89-0CE0AB54046C}"/>
    <cellStyle name="40% - Accent4 18" xfId="50721" xr:uid="{15199D55-9F34-4A30-89C5-BB19F542EC92}"/>
    <cellStyle name="40% - Accent4 19" xfId="50722" xr:uid="{0A5663A8-D1E6-4685-8296-6B47C398DE0F}"/>
    <cellStyle name="40% - Accent4 2" xfId="269" xr:uid="{FC0120BD-4F10-4CA3-AF02-D051DBF3CA26}"/>
    <cellStyle name="40% - Accent4 2 10" xfId="54529" xr:uid="{256EE946-3A7E-422F-AFC9-5D65E5F6297A}"/>
    <cellStyle name="40% - Accent4 2 10 2" xfId="54530" xr:uid="{EF307A0F-1BC4-428D-8DAA-F7D0F88D16CC}"/>
    <cellStyle name="40% - Accent4 2 10 2 2" xfId="54531" xr:uid="{593679CA-15B3-4993-B42D-3FEDC417D3BE}"/>
    <cellStyle name="40% - Accent4 2 10 3" xfId="54532" xr:uid="{6EB2BFE6-328A-4A1C-AC4C-B71CF5B626AB}"/>
    <cellStyle name="40% - Accent4 2 10 3 2" xfId="54533" xr:uid="{D6D46B8D-7237-4FBA-B4A4-167E19174267}"/>
    <cellStyle name="40% - Accent4 2 10 4" xfId="54534" xr:uid="{74F2CA97-D425-45B0-AB3B-02E904BD91DD}"/>
    <cellStyle name="40% - Accent4 2 10 5" xfId="54535" xr:uid="{6333B0C5-58FB-4369-9A8B-35B51BE3502A}"/>
    <cellStyle name="40% - Accent4 2 11" xfId="54536" xr:uid="{9ECCE42D-D526-44BF-9651-9AE6E46D8F40}"/>
    <cellStyle name="40% - Accent4 2 11 2" xfId="54537" xr:uid="{30FE574A-FE57-4AAA-89C2-BC99B8C2D647}"/>
    <cellStyle name="40% - Accent4 2 11 2 2" xfId="54538" xr:uid="{34C419C5-A6B7-4F1B-A6DE-CAD62EB5793B}"/>
    <cellStyle name="40% - Accent4 2 11 3" xfId="54539" xr:uid="{F16098C2-823C-48E9-8CBE-124E1D481770}"/>
    <cellStyle name="40% - Accent4 2 11 3 2" xfId="54540" xr:uid="{3282323B-EA10-48E7-9DBC-BE934CC723F7}"/>
    <cellStyle name="40% - Accent4 2 11 4" xfId="54541" xr:uid="{21BFCB1A-7065-4039-BBDC-D2E2E0B6EDA4}"/>
    <cellStyle name="40% - Accent4 2 11 5" xfId="54542" xr:uid="{0A367A05-28E4-477C-A915-50682254AC94}"/>
    <cellStyle name="40% - Accent4 2 12" xfId="54543" xr:uid="{26CDBC6B-F151-4206-935A-61DBF630F7B2}"/>
    <cellStyle name="40% - Accent4 2 12 2" xfId="54544" xr:uid="{D976A51E-6CCB-4FB1-8574-4248F6A9AD30}"/>
    <cellStyle name="40% - Accent4 2 12 2 2" xfId="54545" xr:uid="{EB59B97C-A448-4929-9583-BBAA846B8C77}"/>
    <cellStyle name="40% - Accent4 2 12 3" xfId="54546" xr:uid="{4AA2BEAC-03CD-4907-BC37-7736C3696A52}"/>
    <cellStyle name="40% - Accent4 2 12 3 2" xfId="54547" xr:uid="{19409BD0-9648-42CC-BDAE-958DCC5546CE}"/>
    <cellStyle name="40% - Accent4 2 12 4" xfId="54548" xr:uid="{4D9A68FA-62BA-4726-A88B-23380CA2955A}"/>
    <cellStyle name="40% - Accent4 2 12 5" xfId="54549" xr:uid="{1C4AEDA1-A8CB-4710-AFE4-629203C2FC3C}"/>
    <cellStyle name="40% - Accent4 2 13" xfId="54550" xr:uid="{87E0D2CA-CD1C-4F68-B5A0-2AB7651F5D68}"/>
    <cellStyle name="40% - Accent4 2 13 2" xfId="54551" xr:uid="{740D9D38-205F-40F7-8D7A-C374E51B149B}"/>
    <cellStyle name="40% - Accent4 2 13 2 2" xfId="54552" xr:uid="{01B3AFD1-F814-4E59-ADDE-18461FEBF1E2}"/>
    <cellStyle name="40% - Accent4 2 13 3" xfId="54553" xr:uid="{7FCC7458-BBD1-4A58-B6B6-2884CFCFED2B}"/>
    <cellStyle name="40% - Accent4 2 13 3 2" xfId="54554" xr:uid="{5EA504A5-E0B9-4CBD-8BFA-FFB2E7A9B2DA}"/>
    <cellStyle name="40% - Accent4 2 13 4" xfId="54555" xr:uid="{4886E10D-FA9E-418A-A18B-EB431226326C}"/>
    <cellStyle name="40% - Accent4 2 13 5" xfId="54556" xr:uid="{E7013368-072B-4223-A796-B5E09C0DDAA2}"/>
    <cellStyle name="40% - Accent4 2 14" xfId="54557" xr:uid="{77A036AB-8C26-4C91-8114-B8DBE175D28C}"/>
    <cellStyle name="40% - Accent4 2 14 2" xfId="54558" xr:uid="{9BFA644B-A55B-4D79-BD8D-E3FE01CC9C18}"/>
    <cellStyle name="40% - Accent4 2 14 2 2" xfId="54559" xr:uid="{DEE854C6-0404-4CDA-837A-37A60FE0E779}"/>
    <cellStyle name="40% - Accent4 2 14 3" xfId="54560" xr:uid="{5633292F-1F21-4939-8DF3-97810E3E9C03}"/>
    <cellStyle name="40% - Accent4 2 14 3 2" xfId="54561" xr:uid="{38A3208D-9213-47B2-A5D5-26FAB38AA938}"/>
    <cellStyle name="40% - Accent4 2 14 4" xfId="54562" xr:uid="{CFAF557E-0FE9-424E-BCEC-2822B7982120}"/>
    <cellStyle name="40% - Accent4 2 14 5" xfId="54563" xr:uid="{2A8E74C5-D73C-4896-A8A4-D6085EC68433}"/>
    <cellStyle name="40% - Accent4 2 15" xfId="54564" xr:uid="{C872C722-C68E-4E2E-BE1B-F32261E85391}"/>
    <cellStyle name="40% - Accent4 2 15 2" xfId="54565" xr:uid="{22BAB400-F974-4973-825B-58242D71A80A}"/>
    <cellStyle name="40% - Accent4 2 15 2 2" xfId="54566" xr:uid="{4A4BAB9F-4E8B-4F72-B0E1-57026DF559CA}"/>
    <cellStyle name="40% - Accent4 2 15 3" xfId="54567" xr:uid="{B5F590F4-B1E8-4788-A5CE-5F213708DEB2}"/>
    <cellStyle name="40% - Accent4 2 15 3 2" xfId="54568" xr:uid="{4989BB7D-3788-4704-8822-CA9B9B02C0BE}"/>
    <cellStyle name="40% - Accent4 2 15 4" xfId="54569" xr:uid="{915FC964-884A-46FC-89A5-242A7D0F1166}"/>
    <cellStyle name="40% - Accent4 2 15 5" xfId="54570" xr:uid="{CB114BA6-EC74-42F9-B5E7-D1A1801ACC00}"/>
    <cellStyle name="40% - Accent4 2 16" xfId="54571" xr:uid="{EA5A4BB4-E573-452D-AD48-1F9FD9E862B7}"/>
    <cellStyle name="40% - Accent4 2 16 2" xfId="54572" xr:uid="{7B400351-D566-4656-A5D8-A130DE0083A2}"/>
    <cellStyle name="40% - Accent4 2 16 2 2" xfId="54573" xr:uid="{6FC24DF1-3120-4C11-99A4-0814E8147189}"/>
    <cellStyle name="40% - Accent4 2 16 3" xfId="54574" xr:uid="{0B86D554-5DFF-4530-B40C-34811BFDDDC2}"/>
    <cellStyle name="40% - Accent4 2 16 3 2" xfId="54575" xr:uid="{A802DCD7-9D08-431A-BFD3-A58C215D97F8}"/>
    <cellStyle name="40% - Accent4 2 16 4" xfId="54576" xr:uid="{15DA01D7-B7C9-490D-B7F1-D5831EB73B7F}"/>
    <cellStyle name="40% - Accent4 2 16 5" xfId="54577" xr:uid="{4A937404-C300-4B4B-AC1B-830F2822527F}"/>
    <cellStyle name="40% - Accent4 2 17" xfId="54578" xr:uid="{C7827849-6A9B-44DF-9102-487A7B1BD33B}"/>
    <cellStyle name="40% - Accent4 2 17 2" xfId="54579" xr:uid="{A44974DD-3C49-44C4-B956-A325A8934BA3}"/>
    <cellStyle name="40% - Accent4 2 17 2 2" xfId="54580" xr:uid="{9EA972C3-BE98-486F-A3E0-165BCC472788}"/>
    <cellStyle name="40% - Accent4 2 17 3" xfId="54581" xr:uid="{5F75327E-C64E-4D2C-AAF9-6A6F32C46993}"/>
    <cellStyle name="40% - Accent4 2 17 3 2" xfId="54582" xr:uid="{BD36075B-9457-4F4E-85D5-7A5BEAD9155B}"/>
    <cellStyle name="40% - Accent4 2 17 4" xfId="54583" xr:uid="{B90E8B28-5B49-4B3D-BD60-0F5D4A44C44E}"/>
    <cellStyle name="40% - Accent4 2 17 5" xfId="54584" xr:uid="{D2E866F4-5925-4005-A50B-9FE9567CE63E}"/>
    <cellStyle name="40% - Accent4 2 18" xfId="54585" xr:uid="{798D7620-AC24-4033-B205-79BD7892353E}"/>
    <cellStyle name="40% - Accent4 2 18 2" xfId="54586" xr:uid="{5026E13B-A9E1-467E-9654-FFE3DF45F6B9}"/>
    <cellStyle name="40% - Accent4 2 18 2 2" xfId="54587" xr:uid="{D846E66F-BAE8-4B80-ABF7-532567F44BB8}"/>
    <cellStyle name="40% - Accent4 2 18 3" xfId="54588" xr:uid="{6E80F0BA-11A8-4953-A009-35DE20DA7120}"/>
    <cellStyle name="40% - Accent4 2 18 3 2" xfId="54589" xr:uid="{781A819D-D138-402D-B633-FB6C1BD2E5BF}"/>
    <cellStyle name="40% - Accent4 2 18 4" xfId="54590" xr:uid="{24DE6395-9991-4EB9-BC62-9CBB07695CA6}"/>
    <cellStyle name="40% - Accent4 2 18 5" xfId="54591" xr:uid="{254079B2-7058-4DDF-8D2B-362A2DD127C1}"/>
    <cellStyle name="40% - Accent4 2 19" xfId="54592" xr:uid="{8C3CAC19-6007-4401-B85F-23B4C080F255}"/>
    <cellStyle name="40% - Accent4 2 19 2" xfId="54593" xr:uid="{8305B9AA-6755-4E9B-9DBA-DF50FA8C4FC7}"/>
    <cellStyle name="40% - Accent4 2 19 2 2" xfId="54594" xr:uid="{B831B350-F8CF-4214-B481-9C31EF0EB5A6}"/>
    <cellStyle name="40% - Accent4 2 19 3" xfId="54595" xr:uid="{E0D17FFF-1BC7-4920-861A-CDE8167DFF05}"/>
    <cellStyle name="40% - Accent4 2 19 3 2" xfId="54596" xr:uid="{421453DF-4247-44A7-9275-21FB0EC1FC45}"/>
    <cellStyle name="40% - Accent4 2 19 4" xfId="54597" xr:uid="{A43653D5-F408-4A0B-A839-D26A23D56D17}"/>
    <cellStyle name="40% - Accent4 2 19 5" xfId="54598" xr:uid="{5F27DC01-DDE0-4E40-B064-342A9F3782B0}"/>
    <cellStyle name="40% - Accent4 2 2" xfId="270" xr:uid="{036127F0-AE70-4463-B697-62F3EBB8EE11}"/>
    <cellStyle name="40% - Accent4 2 2 10" xfId="54599" xr:uid="{9520E4BD-D36B-4785-A6F8-D2079916ABD8}"/>
    <cellStyle name="40% - Accent4 2 2 10 2" xfId="54600" xr:uid="{6A06A387-2529-4D0A-8916-8E0626598B0B}"/>
    <cellStyle name="40% - Accent4 2 2 10 2 2" xfId="54601" xr:uid="{3E0B1FA6-F2A0-42EE-A5A0-0316257EECF6}"/>
    <cellStyle name="40% - Accent4 2 2 11" xfId="54602" xr:uid="{385F663F-39A0-429E-B4C9-DB64B54BF062}"/>
    <cellStyle name="40% - Accent4 2 2 11 2" xfId="54603" xr:uid="{79AFBBC3-73A2-459C-955D-E44E5F1987F3}"/>
    <cellStyle name="40% - Accent4 2 2 11 3" xfId="54604" xr:uid="{34889622-4A49-4AFB-A240-F251A91CC9C2}"/>
    <cellStyle name="40% - Accent4 2 2 12" xfId="54605" xr:uid="{38965244-29AA-41AA-98A5-E8B4D922B505}"/>
    <cellStyle name="40% - Accent4 2 2 12 2" xfId="54606" xr:uid="{0E48B8D7-0AA4-4A9A-8B17-34523D35C844}"/>
    <cellStyle name="40% - Accent4 2 2 13" xfId="54607" xr:uid="{471B9BF4-67CB-4116-BC70-3989BAE4BB35}"/>
    <cellStyle name="40% - Accent4 2 2 13 2" xfId="54608" xr:uid="{70D94D5A-BEDF-4747-9786-92155D421E54}"/>
    <cellStyle name="40% - Accent4 2 2 14" xfId="54609" xr:uid="{58B90F86-CBE2-4C74-AD36-D624ED98E8B2}"/>
    <cellStyle name="40% - Accent4 2 2 14 2" xfId="54610" xr:uid="{351ACD4A-CC7D-4DF5-9523-B74588CFFA5B}"/>
    <cellStyle name="40% - Accent4 2 2 15" xfId="54611" xr:uid="{DC021E76-53D7-4A1A-B14C-2BF281D23B9F}"/>
    <cellStyle name="40% - Accent4 2 2 15 2" xfId="54612" xr:uid="{2EC4015F-1CA6-49C6-8770-DCAEB35E7C9B}"/>
    <cellStyle name="40% - Accent4 2 2 16" xfId="54613" xr:uid="{12B0E632-6868-4763-8160-2DD5675CE128}"/>
    <cellStyle name="40% - Accent4 2 2 16 2" xfId="54614" xr:uid="{E81BB837-F45F-4CA8-9EED-07A94B7A177D}"/>
    <cellStyle name="40% - Accent4 2 2 17" xfId="54615" xr:uid="{2FBF4380-8895-4FBE-A716-2D98264F9233}"/>
    <cellStyle name="40% - Accent4 2 2 17 2" xfId="54616" xr:uid="{4EF7B2EC-BE17-40FA-86F4-936858DD3690}"/>
    <cellStyle name="40% - Accent4 2 2 18" xfId="54617" xr:uid="{F5EC3B3F-7B9E-49A6-9115-5F8AF79F3A43}"/>
    <cellStyle name="40% - Accent4 2 2 18 2" xfId="54618" xr:uid="{B9F75E70-4F7E-4345-808D-1DF5D8FAB454}"/>
    <cellStyle name="40% - Accent4 2 2 19" xfId="54619" xr:uid="{DC38F40A-79F1-408E-9B8A-533A3DECC41B}"/>
    <cellStyle name="40% - Accent4 2 2 19 2" xfId="54620" xr:uid="{71D37DCC-32F6-46FB-AAC8-60763BDD9E5E}"/>
    <cellStyle name="40% - Accent4 2 2 2" xfId="50723" xr:uid="{8CA1EF10-B59B-4DDD-AC1A-F74BDB1D8D2F}"/>
    <cellStyle name="40% - Accent4 2 2 2 10" xfId="54621" xr:uid="{8625ED25-AD30-4469-8A4E-62BEF11C49CC}"/>
    <cellStyle name="40% - Accent4 2 2 2 10 2" xfId="54622" xr:uid="{38FB3692-91FD-4D17-AFA9-C55D0289C936}"/>
    <cellStyle name="40% - Accent4 2 2 2 10 3" xfId="54623" xr:uid="{1197AB95-1CBC-41DF-8E64-CFE9A62C30B6}"/>
    <cellStyle name="40% - Accent4 2 2 2 11" xfId="54624" xr:uid="{7495E7A1-15E7-4E16-943E-FE41EEC8C381}"/>
    <cellStyle name="40% - Accent4 2 2 2 11 2" xfId="54625" xr:uid="{A3CBA235-532E-4388-8868-87156BBEDE6B}"/>
    <cellStyle name="40% - Accent4 2 2 2 12" xfId="54626" xr:uid="{478CFC8B-9CF4-45D0-917E-2256F1413EF1}"/>
    <cellStyle name="40% - Accent4 2 2 2 2" xfId="50724" xr:uid="{E84837AF-B89B-4E88-8FC5-027A6B7450A2}"/>
    <cellStyle name="40% - Accent4 2 2 2 2 2" xfId="50725" xr:uid="{5475E9AE-787D-4EE7-B7CF-4EA7B6A4217E}"/>
    <cellStyle name="40% - Accent4 2 2 2 2 2 2" xfId="50726" xr:uid="{22D3FD8E-D07D-4D68-9C8D-D5462E70E1E6}"/>
    <cellStyle name="40% - Accent4 2 2 2 2 2 2 2" xfId="54627" xr:uid="{F20937D1-79AD-481F-9F31-897D0F1FDA72}"/>
    <cellStyle name="40% - Accent4 2 2 2 2 2 2 2 2" xfId="54628" xr:uid="{DEE33B78-DA57-4F97-959E-F6DE490CE135}"/>
    <cellStyle name="40% - Accent4 2 2 2 2 2 2 3" xfId="54629" xr:uid="{9EF04E99-6BE3-477D-A2A3-E882E5564175}"/>
    <cellStyle name="40% - Accent4 2 2 2 2 2 2 3 2" xfId="54630" xr:uid="{39A2F2DF-EB71-4C0A-AE4D-A24C56CD427F}"/>
    <cellStyle name="40% - Accent4 2 2 2 2 2 2 4" xfId="54631" xr:uid="{051B8C29-7A14-4D44-AE72-41F8351954CF}"/>
    <cellStyle name="40% - Accent4 2 2 2 2 2 2 5" xfId="54632" xr:uid="{81FA2FBE-70CA-4D6E-9AC7-828AEAD782A2}"/>
    <cellStyle name="40% - Accent4 2 2 2 2 2 3" xfId="54633" xr:uid="{D7D82D00-EE97-4EC3-BB76-F7779D594F4C}"/>
    <cellStyle name="40% - Accent4 2 2 2 2 2 3 2" xfId="54634" xr:uid="{46ADCD5B-AD57-4817-9ED9-68F57931F391}"/>
    <cellStyle name="40% - Accent4 2 2 2 2 2 3 2 2" xfId="54635" xr:uid="{29790FD3-4BC3-4E01-B589-51B643644FC9}"/>
    <cellStyle name="40% - Accent4 2 2 2 2 2 3 3" xfId="54636" xr:uid="{044E0DC5-073E-4A76-AB7F-5E78ED05BB20}"/>
    <cellStyle name="40% - Accent4 2 2 2 2 2 3 3 2" xfId="54637" xr:uid="{3D0D81E8-ACEA-4D61-A5F6-4D9FDA2BEAD4}"/>
    <cellStyle name="40% - Accent4 2 2 2 2 2 3 4" xfId="54638" xr:uid="{E8F15957-47FF-4AA4-91B3-E738514E8653}"/>
    <cellStyle name="40% - Accent4 2 2 2 2 2 3 5" xfId="54639" xr:uid="{D3926263-E444-4482-8135-089FA9025BE4}"/>
    <cellStyle name="40% - Accent4 2 2 2 2 2 4" xfId="54640" xr:uid="{12FB30C2-3B52-44F1-A868-09266E5997BF}"/>
    <cellStyle name="40% - Accent4 2 2 2 2 2 4 2" xfId="54641" xr:uid="{C04BA746-D19E-4ADD-B7F7-35B19F539ADA}"/>
    <cellStyle name="40% - Accent4 2 2 2 2 2 5" xfId="54642" xr:uid="{73F9D2FF-0AB5-493D-B3C9-146C63B61DEA}"/>
    <cellStyle name="40% - Accent4 2 2 2 2 2 5 2" xfId="54643" xr:uid="{5F74F47A-652D-48A6-AE93-83845EFB45A9}"/>
    <cellStyle name="40% - Accent4 2 2 2 2 2 6" xfId="54644" xr:uid="{A6965C83-F108-4D87-8234-784583FFA1E1}"/>
    <cellStyle name="40% - Accent4 2 2 2 2 2 7" xfId="54645" xr:uid="{CE3C601A-F51C-47A1-B270-62F77052F47D}"/>
    <cellStyle name="40% - Accent4 2 2 2 2 3" xfId="54646" xr:uid="{FD781E9A-6201-4CD3-99BF-71CC5D90DF9B}"/>
    <cellStyle name="40% - Accent4 2 2 2 2 3 2" xfId="54647" xr:uid="{0B1A0E3E-6097-4E0E-85B5-BDC1A0026B7D}"/>
    <cellStyle name="40% - Accent4 2 2 2 2 4" xfId="54648" xr:uid="{132701E1-552E-4D10-9E52-35DE685B8089}"/>
    <cellStyle name="40% - Accent4 2 2 2 3" xfId="50727" xr:uid="{41AD6B1B-397E-4FEB-948B-184378E29439}"/>
    <cellStyle name="40% - Accent4 2 2 2 3 2" xfId="54649" xr:uid="{1083EE00-DAD9-4FA1-8CF5-9C9429D5F7D3}"/>
    <cellStyle name="40% - Accent4 2 2 2 3 2 2" xfId="54650" xr:uid="{C1EBC98B-2768-4977-A345-E89EC9E53B59}"/>
    <cellStyle name="40% - Accent4 2 2 2 3 3" xfId="54651" xr:uid="{BECF91AD-2690-4205-ADC0-8703561933CA}"/>
    <cellStyle name="40% - Accent4 2 2 2 3 3 2" xfId="54652" xr:uid="{C11DE41E-2A06-4667-A178-F0A813A98264}"/>
    <cellStyle name="40% - Accent4 2 2 2 3 4" xfId="54653" xr:uid="{68C04C87-7344-43A1-BF6B-C297ED747E94}"/>
    <cellStyle name="40% - Accent4 2 2 2 3 5" xfId="54654" xr:uid="{5B4E7B59-CCCB-488C-B8E4-CA8B657C1249}"/>
    <cellStyle name="40% - Accent4 2 2 2 4" xfId="54655" xr:uid="{35522866-2419-41F6-976B-599D352702BC}"/>
    <cellStyle name="40% - Accent4 2 2 2 4 2" xfId="54656" xr:uid="{5562D8CF-672D-4DE0-8103-91B82B38EFEB}"/>
    <cellStyle name="40% - Accent4 2 2 2 4 2 2" xfId="54657" xr:uid="{A303E87D-D15D-4FFB-838F-9DF43ED72E90}"/>
    <cellStyle name="40% - Accent4 2 2 2 4 3" xfId="54658" xr:uid="{AB9A80AC-9CE4-4D26-9287-72D817C155C8}"/>
    <cellStyle name="40% - Accent4 2 2 2 4 3 2" xfId="54659" xr:uid="{94C27FAF-23B7-40D9-B62C-DA024A945747}"/>
    <cellStyle name="40% - Accent4 2 2 2 4 4" xfId="54660" xr:uid="{72FE3738-F41D-4CFC-8B84-3283BFB11404}"/>
    <cellStyle name="40% - Accent4 2 2 2 4 5" xfId="54661" xr:uid="{9ADB2E71-DA78-438F-8854-D11C4845F309}"/>
    <cellStyle name="40% - Accent4 2 2 2 5" xfId="54662" xr:uid="{595AB34C-0775-418A-A114-EA5AD9F9845D}"/>
    <cellStyle name="40% - Accent4 2 2 2 5 2" xfId="54663" xr:uid="{FE30E9AB-D9DD-4A2F-A0CA-A2CAA5AD7FC1}"/>
    <cellStyle name="40% - Accent4 2 2 2 5 2 2" xfId="54664" xr:uid="{1686D74B-BFB7-4730-B7F7-C0D3EDF1B60B}"/>
    <cellStyle name="40% - Accent4 2 2 2 5 3" xfId="54665" xr:uid="{BCBF2DE4-54AF-4D8C-8EC1-F135422247AC}"/>
    <cellStyle name="40% - Accent4 2 2 2 5 3 2" xfId="54666" xr:uid="{3403EB4F-69FF-421E-8E7B-CBF68C0D2332}"/>
    <cellStyle name="40% - Accent4 2 2 2 5 4" xfId="54667" xr:uid="{DB2C733B-2513-4B4D-B515-A48356EE13EE}"/>
    <cellStyle name="40% - Accent4 2 2 2 5 5" xfId="54668" xr:uid="{F3B33169-79B4-4FD5-8FF8-0EABF3E3A335}"/>
    <cellStyle name="40% - Accent4 2 2 2 6" xfId="54669" xr:uid="{4CB715F1-2D9F-471B-8AEB-834CF29664FC}"/>
    <cellStyle name="40% - Accent4 2 2 2 6 2" xfId="54670" xr:uid="{7EA13370-46CF-443A-8BA2-07D8BBE30528}"/>
    <cellStyle name="40% - Accent4 2 2 2 6 2 2" xfId="54671" xr:uid="{27D9286C-87E9-4576-A63B-8168321871B8}"/>
    <cellStyle name="40% - Accent4 2 2 2 6 3" xfId="54672" xr:uid="{3E7D1EFC-C90E-4E00-BAFB-C92589EC9951}"/>
    <cellStyle name="40% - Accent4 2 2 2 6 3 2" xfId="54673" xr:uid="{E9335CF6-34D4-4A72-90B4-0430D05C32C7}"/>
    <cellStyle name="40% - Accent4 2 2 2 6 4" xfId="54674" xr:uid="{229D7256-BC6D-4169-B2B4-054AB363FA7D}"/>
    <cellStyle name="40% - Accent4 2 2 2 6 5" xfId="54675" xr:uid="{19C21F4D-956B-4841-9DF7-A2C1C4525149}"/>
    <cellStyle name="40% - Accent4 2 2 2 7" xfId="54676" xr:uid="{56420BA6-A347-4633-B2E4-452D041D05C2}"/>
    <cellStyle name="40% - Accent4 2 2 2 7 2" xfId="54677" xr:uid="{EB72C1D1-7D50-4300-B5AD-179ECC4CDC45}"/>
    <cellStyle name="40% - Accent4 2 2 2 7 2 2" xfId="54678" xr:uid="{E41862CE-6C3D-4826-B64D-18C6BDF5D623}"/>
    <cellStyle name="40% - Accent4 2 2 2 7 3" xfId="54679" xr:uid="{7E84C27D-BFEC-4493-A040-C9BA119364F1}"/>
    <cellStyle name="40% - Accent4 2 2 2 7 3 2" xfId="54680" xr:uid="{F2B6F1E5-48B2-4EB9-B70E-6767CE6891C6}"/>
    <cellStyle name="40% - Accent4 2 2 2 7 4" xfId="54681" xr:uid="{5E0472C3-49FB-47CB-BE63-E7A30786A1EA}"/>
    <cellStyle name="40% - Accent4 2 2 2 7 5" xfId="54682" xr:uid="{C91033C1-B0EC-4B7C-9C52-2D9955BA0BAF}"/>
    <cellStyle name="40% - Accent4 2 2 2 8" xfId="54683" xr:uid="{4B124297-CD55-4A50-A58A-38A3AD8E97B1}"/>
    <cellStyle name="40% - Accent4 2 2 2 8 2" xfId="54684" xr:uid="{94A7B8AE-27B9-41B2-BE6C-9CB901975186}"/>
    <cellStyle name="40% - Accent4 2 2 2 8 2 2" xfId="54685" xr:uid="{47BBDADD-28A8-4840-83EA-EA9EA425505B}"/>
    <cellStyle name="40% - Accent4 2 2 2 8 3" xfId="54686" xr:uid="{E28E37A4-ABE1-4E45-9714-9791D69740D5}"/>
    <cellStyle name="40% - Accent4 2 2 2 8 3 2" xfId="54687" xr:uid="{6EFB2359-6A6B-4382-BD53-ED8CDB118BB0}"/>
    <cellStyle name="40% - Accent4 2 2 2 8 4" xfId="54688" xr:uid="{BE930301-375D-4BFD-BFAB-C9B9DF48348F}"/>
    <cellStyle name="40% - Accent4 2 2 2 8 5" xfId="54689" xr:uid="{51573D7D-D7B9-42EE-8888-AAD02CF8F3A2}"/>
    <cellStyle name="40% - Accent4 2 2 2 9" xfId="54690" xr:uid="{F1D2A53C-B52D-4B58-B427-3C4BF5F9F3CC}"/>
    <cellStyle name="40% - Accent4 2 2 2 9 2" xfId="54691" xr:uid="{0D6333F6-2264-4721-A06F-72C65F94015F}"/>
    <cellStyle name="40% - Accent4 2 2 2 9 2 2" xfId="54692" xr:uid="{BDB0C1E2-11FF-43F4-9DE0-035EA6D0AE08}"/>
    <cellStyle name="40% - Accent4 2 2 2 9 3" xfId="54693" xr:uid="{16CB1F11-E194-434D-BB84-401C519DAC20}"/>
    <cellStyle name="40% - Accent4 2 2 2 9 3 2" xfId="54694" xr:uid="{F38B460E-8707-431A-A2DF-69D7BEDC895C}"/>
    <cellStyle name="40% - Accent4 2 2 2 9 4" xfId="54695" xr:uid="{C897B175-69C5-4D62-9814-2ABF3A842496}"/>
    <cellStyle name="40% - Accent4 2 2 2 9 5" xfId="54696" xr:uid="{F90A8242-AEE5-449A-8C58-E87AB61BF385}"/>
    <cellStyle name="40% - Accent4 2 2 20" xfId="54697" xr:uid="{B418AFC5-FF60-4524-8A91-B4A13214FED0}"/>
    <cellStyle name="40% - Accent4 2 2 20 2" xfId="54698" xr:uid="{6473307E-FA79-49BC-B9DE-6F30170C237D}"/>
    <cellStyle name="40% - Accent4 2 2 21" xfId="54699" xr:uid="{4454ACC5-AE18-4086-8BA2-7503BAF5F78E}"/>
    <cellStyle name="40% - Accent4 2 2 21 2" xfId="54700" xr:uid="{FB681BBC-F473-4955-BE62-1AC9F7524599}"/>
    <cellStyle name="40% - Accent4 2 2 22" xfId="54701" xr:uid="{5A508805-0B8A-4648-8C52-1F9472641B88}"/>
    <cellStyle name="40% - Accent4 2 2 22 2" xfId="54702" xr:uid="{712B4BA2-3317-429E-A97C-2C54388137F3}"/>
    <cellStyle name="40% - Accent4 2 2 3" xfId="50728" xr:uid="{2DC82F1C-2692-435B-B116-F08AA0526C9D}"/>
    <cellStyle name="40% - Accent4 2 2 3 2" xfId="50729" xr:uid="{2FE1F2AB-BAD2-44B2-B84A-E0D180387CF9}"/>
    <cellStyle name="40% - Accent4 2 2 3 2 2" xfId="54703" xr:uid="{1A3684A0-A9CE-40CD-8E54-FE36C93DCF3D}"/>
    <cellStyle name="40% - Accent4 2 2 3 2 2 2" xfId="54704" xr:uid="{F6E7B461-B9EA-4E96-AE5A-6174FAB78C1F}"/>
    <cellStyle name="40% - Accent4 2 2 3 2 3" xfId="54705" xr:uid="{B626B51F-7429-4D17-9B0E-A5C5E9B786E5}"/>
    <cellStyle name="40% - Accent4 2 2 3 2 3 2" xfId="54706" xr:uid="{C058D28B-4EC9-4C21-887A-92C834A17E9C}"/>
    <cellStyle name="40% - Accent4 2 2 3 2 4" xfId="54707" xr:uid="{0AAB98DC-F17A-4879-98F1-82B88EB16D3D}"/>
    <cellStyle name="40% - Accent4 2 2 3 3" xfId="54708" xr:uid="{A827AF6C-BC55-4229-BC27-E69A9668DE77}"/>
    <cellStyle name="40% - Accent4 2 2 3 3 2" xfId="54709" xr:uid="{73089E70-6A8A-4AC5-815A-D4EF97911233}"/>
    <cellStyle name="40% - Accent4 2 2 3 3 2 2" xfId="54710" xr:uid="{1656D9B1-9187-436E-BA5F-F3BE8DC11F01}"/>
    <cellStyle name="40% - Accent4 2 2 3 3 3" xfId="54711" xr:uid="{7E2FC4D2-D71D-4752-93DB-F7904B258C0F}"/>
    <cellStyle name="40% - Accent4 2 2 3 3 3 2" xfId="54712" xr:uid="{692C027F-8198-4667-AB79-83B8D14E9DF2}"/>
    <cellStyle name="40% - Accent4 2 2 3 3 4" xfId="54713" xr:uid="{0EB35A6D-5CFE-4ADD-8BCF-CF3B6C1AD535}"/>
    <cellStyle name="40% - Accent4 2 2 3 3 5" xfId="54714" xr:uid="{C1C25A50-38D0-474A-BE89-EFC57DD8F488}"/>
    <cellStyle name="40% - Accent4 2 2 3 4" xfId="54715" xr:uid="{D0ACE8BA-5EA1-4867-B131-85021969100B}"/>
    <cellStyle name="40% - Accent4 2 2 3 4 2" xfId="54716" xr:uid="{5E0D0F59-C88A-4854-B156-38D9C4DF30F2}"/>
    <cellStyle name="40% - Accent4 2 2 3 4 3" xfId="54717" xr:uid="{717C6BF1-E971-47F1-B21E-C216401046BD}"/>
    <cellStyle name="40% - Accent4 2 2 3 5" xfId="54718" xr:uid="{C7A3864E-2D69-4278-9D13-EDFC0A8D3FAA}"/>
    <cellStyle name="40% - Accent4 2 2 3 5 2" xfId="54719" xr:uid="{FA3BDCC2-C257-4CFB-B245-991FF5051502}"/>
    <cellStyle name="40% - Accent4 2 2 3 6" xfId="54720" xr:uid="{656BF3A9-97A9-439F-81D7-700554DB3134}"/>
    <cellStyle name="40% - Accent4 2 2 4" xfId="54721" xr:uid="{72459C95-CF3C-4B17-9179-90F6E3C49602}"/>
    <cellStyle name="40% - Accent4 2 2 4 2" xfId="54722" xr:uid="{DD337E22-712E-4FE8-AFB8-A65FC7727407}"/>
    <cellStyle name="40% - Accent4 2 2 4 3" xfId="54723" xr:uid="{A041D137-92E1-4222-BD93-DBFE0636EAFF}"/>
    <cellStyle name="40% - Accent4 2 2 4 3 2" xfId="54724" xr:uid="{9BC14B89-45E0-4A06-9830-0D532187B8FF}"/>
    <cellStyle name="40% - Accent4 2 2 5" xfId="54725" xr:uid="{DF8B7902-59E9-48E9-A5F3-A7791366FD76}"/>
    <cellStyle name="40% - Accent4 2 2 5 2" xfId="54726" xr:uid="{0134C22D-771C-4BC6-97F8-27136C64F41B}"/>
    <cellStyle name="40% - Accent4 2 2 5 3" xfId="54727" xr:uid="{78C0196A-7195-4C55-BEDD-AE7CE3DD2232}"/>
    <cellStyle name="40% - Accent4 2 2 5 3 2" xfId="54728" xr:uid="{B40A2879-A9E8-4275-815F-57502177F938}"/>
    <cellStyle name="40% - Accent4 2 2 6" xfId="54729" xr:uid="{95B17C6A-0D25-4F7A-AD1F-640F0A68C7B5}"/>
    <cellStyle name="40% - Accent4 2 2 6 2" xfId="54730" xr:uid="{E866EF69-6DC7-4E3E-81FE-917425275E9E}"/>
    <cellStyle name="40% - Accent4 2 2 6 3" xfId="54731" xr:uid="{BC8111D8-E0E1-4AB3-A471-ECC6C8A6D8D9}"/>
    <cellStyle name="40% - Accent4 2 2 6 3 2" xfId="54732" xr:uid="{6970AB09-9E71-4ED4-88D9-9D5BB4672494}"/>
    <cellStyle name="40% - Accent4 2 2 7" xfId="54733" xr:uid="{D35168E7-BF46-4739-89DF-AA8F6D82BC20}"/>
    <cellStyle name="40% - Accent4 2 2 7 2" xfId="54734" xr:uid="{EB63A247-300A-44E6-8C0C-52518C1F7FC3}"/>
    <cellStyle name="40% - Accent4 2 2 7 3" xfId="54735" xr:uid="{E274A01A-3EB9-4F7C-9A80-901BDDE2FF3B}"/>
    <cellStyle name="40% - Accent4 2 2 7 3 2" xfId="54736" xr:uid="{FCD5B4F6-5A41-4B7D-BBC8-EBBDB345312B}"/>
    <cellStyle name="40% - Accent4 2 2 8" xfId="54737" xr:uid="{E8214D7D-526D-4BE7-9DCD-68708A98E8E9}"/>
    <cellStyle name="40% - Accent4 2 2 8 2" xfId="54738" xr:uid="{E6F4F114-7F5A-4F19-A28F-6C97705CA66F}"/>
    <cellStyle name="40% - Accent4 2 2 8 3" xfId="54739" xr:uid="{7B7BF2B8-7DEE-4CBE-955D-A872AE91ECBB}"/>
    <cellStyle name="40% - Accent4 2 2 8 3 2" xfId="54740" xr:uid="{6153A48B-45FA-452C-8D85-861A4C3AFDB9}"/>
    <cellStyle name="40% - Accent4 2 2 9" xfId="54741" xr:uid="{0C96458D-52CC-4B6C-8DAC-4AE78D671474}"/>
    <cellStyle name="40% - Accent4 2 2 9 2" xfId="54742" xr:uid="{D7C6EBA7-4AED-43F5-8793-017DD9910BB8}"/>
    <cellStyle name="40% - Accent4 2 2 9 3" xfId="54743" xr:uid="{CB120D76-81BA-4B26-89B6-76BCF0482A65}"/>
    <cellStyle name="40% - Accent4 2 2 9 3 2" xfId="54744" xr:uid="{4A2738CA-5CE2-49D8-A66A-F94B4A388545}"/>
    <cellStyle name="40% - Accent4 2 20" xfId="54745" xr:uid="{B8C8040D-6AC6-4D6B-92E8-CFB2E7E701CB}"/>
    <cellStyle name="40% - Accent4 2 20 2" xfId="54746" xr:uid="{9C269A9B-6E93-49FC-89C5-2A2E654A393C}"/>
    <cellStyle name="40% - Accent4 2 20 2 2" xfId="54747" xr:uid="{3FB2EF17-F156-4A85-9F85-CE1A7107A122}"/>
    <cellStyle name="40% - Accent4 2 20 3" xfId="54748" xr:uid="{9DC97D47-3B1E-48F6-A3AC-D3AFF2D72573}"/>
    <cellStyle name="40% - Accent4 2 20 3 2" xfId="54749" xr:uid="{C8638D3C-D274-4607-8E15-914C7A5FFFDB}"/>
    <cellStyle name="40% - Accent4 2 20 4" xfId="54750" xr:uid="{BA4EAE81-7C32-4C36-826F-96049E3529F5}"/>
    <cellStyle name="40% - Accent4 2 20 5" xfId="54751" xr:uid="{0A338541-251C-46BD-BDAA-5971D1E413D3}"/>
    <cellStyle name="40% - Accent4 2 21" xfId="54752" xr:uid="{91C453A6-EE5A-4BEB-8BD0-F10B56CA354E}"/>
    <cellStyle name="40% - Accent4 2 21 2" xfId="54753" xr:uid="{0E63899F-3C70-4194-860C-A1D846FDDA83}"/>
    <cellStyle name="40% - Accent4 2 21 2 2" xfId="54754" xr:uid="{29A7D2B3-11ED-4A94-B5B6-7F7A6BABA193}"/>
    <cellStyle name="40% - Accent4 2 21 3" xfId="54755" xr:uid="{904C79B5-B106-4AF0-97D8-80DE6DAFC19F}"/>
    <cellStyle name="40% - Accent4 2 21 3 2" xfId="54756" xr:uid="{4F1941C8-BC6C-463B-A5D6-5B2CA2C54E3D}"/>
    <cellStyle name="40% - Accent4 2 21 4" xfId="54757" xr:uid="{FA30576F-EC77-49CE-AAF9-0CA6679BCB1F}"/>
    <cellStyle name="40% - Accent4 2 21 5" xfId="54758" xr:uid="{DFAA77B9-72AE-4427-9E81-7AE9AF52203F}"/>
    <cellStyle name="40% - Accent4 2 22" xfId="54759" xr:uid="{EBF37100-4AA6-4605-99CA-7D25DC4B6FA1}"/>
    <cellStyle name="40% - Accent4 2 22 2" xfId="54760" xr:uid="{9CC91783-F20F-4118-875F-91F43DDF7523}"/>
    <cellStyle name="40% - Accent4 2 22 2 2" xfId="54761" xr:uid="{11C34310-79F9-41D9-9661-A9672D6862B3}"/>
    <cellStyle name="40% - Accent4 2 22 3" xfId="54762" xr:uid="{E6D83C5D-9C2B-4F08-8C6C-5AA3A72591B0}"/>
    <cellStyle name="40% - Accent4 2 22 3 2" xfId="54763" xr:uid="{874CF74B-5D60-42D0-B1D5-95DB0B5AAC8B}"/>
    <cellStyle name="40% - Accent4 2 22 4" xfId="54764" xr:uid="{0FC2BFF6-ABD9-4A32-9439-0EB706F71899}"/>
    <cellStyle name="40% - Accent4 2 22 5" xfId="54765" xr:uid="{15935417-AEDC-4110-A693-80145C2AF202}"/>
    <cellStyle name="40% - Accent4 2 3" xfId="271" xr:uid="{DED8AB6C-DBCB-4144-8D9A-33F1F79E850D}"/>
    <cellStyle name="40% - Accent4 2 3 2" xfId="272" xr:uid="{1869DFEF-BD74-41D7-94A1-45DD9D06B48A}"/>
    <cellStyle name="40% - Accent4 2 3 2 2" xfId="54766" xr:uid="{87DAF8F0-DACD-4074-AFD1-EE7AC7F96539}"/>
    <cellStyle name="40% - Accent4 2 3 3" xfId="54767" xr:uid="{18C14A64-6B2E-401A-8567-1B0711F1B527}"/>
    <cellStyle name="40% - Accent4 2 3 3 2" xfId="54768" xr:uid="{AE6299DF-CA9A-460A-B370-924ED3623FE5}"/>
    <cellStyle name="40% - Accent4 2 3 4" xfId="54769" xr:uid="{4FCFE6B8-6138-4886-9F65-9CFAD1562B96}"/>
    <cellStyle name="40% - Accent4 2 3 5" xfId="54770" xr:uid="{B185EB7F-5724-4710-98BA-17798440C50E}"/>
    <cellStyle name="40% - Accent4 2 4" xfId="273" xr:uid="{ED3563D5-C5C9-4B2E-B541-770B15CF78A7}"/>
    <cellStyle name="40% - Accent4 2 4 2" xfId="54771" xr:uid="{28EC38CC-686C-40AD-987F-EAA0FB572651}"/>
    <cellStyle name="40% - Accent4 2 4 2 2" xfId="54772" xr:uid="{F2BD7285-6E2E-4B0C-AF0C-28CEFC9D4D5C}"/>
    <cellStyle name="40% - Accent4 2 4 3" xfId="54773" xr:uid="{8DA03BA6-EB00-4216-BCBB-01E8430EB1A7}"/>
    <cellStyle name="40% - Accent4 2 4 3 2" xfId="54774" xr:uid="{199262B6-A91A-464A-866F-D5A84EB23437}"/>
    <cellStyle name="40% - Accent4 2 4 4" xfId="54775" xr:uid="{FB60CD5E-4E24-4749-90DC-71901B0F29CD}"/>
    <cellStyle name="40% - Accent4 2 4 5" xfId="54776" xr:uid="{59E1C178-CF01-454B-9703-8DE746B40D2C}"/>
    <cellStyle name="40% - Accent4 2 5" xfId="274" xr:uid="{44ECBE8F-5881-4FD6-9470-2731CC79FFEF}"/>
    <cellStyle name="40% - Accent4 2 5 2" xfId="54777" xr:uid="{3F0032B3-6A13-4F3E-B211-28E81FE6A347}"/>
    <cellStyle name="40% - Accent4 2 5 2 2" xfId="54778" xr:uid="{E5858E6E-2BDC-4120-B1F6-8F0F5B32E7F4}"/>
    <cellStyle name="40% - Accent4 2 5 3" xfId="54779" xr:uid="{93DC7B73-DE90-432F-A3AC-B0265269906E}"/>
    <cellStyle name="40% - Accent4 2 5 3 2" xfId="54780" xr:uid="{42C1EDD7-1892-4B58-8816-90031156EDFA}"/>
    <cellStyle name="40% - Accent4 2 5 4" xfId="54781" xr:uid="{56F78422-E7A2-4D0C-8CDB-E2FCB122DDCE}"/>
    <cellStyle name="40% - Accent4 2 5 5" xfId="54782" xr:uid="{ABA1382B-8435-4092-8909-79E95EBA7948}"/>
    <cellStyle name="40% - Accent4 2 6" xfId="54783" xr:uid="{191E796B-FF4E-44EC-A0D3-A020B6603AAC}"/>
    <cellStyle name="40% - Accent4 2 6 2" xfId="54784" xr:uid="{2DC6DF04-229B-484B-BDCB-BBED7A0E6DE9}"/>
    <cellStyle name="40% - Accent4 2 6 2 2" xfId="54785" xr:uid="{3D1D3CFB-6FA3-41E2-9B01-151CB90BCDC9}"/>
    <cellStyle name="40% - Accent4 2 6 3" xfId="54786" xr:uid="{AADA2D60-1538-4F2B-A85E-5A9ED6F5BF57}"/>
    <cellStyle name="40% - Accent4 2 6 3 2" xfId="54787" xr:uid="{874BDC72-2CA4-49A4-927A-E6D34274306D}"/>
    <cellStyle name="40% - Accent4 2 6 4" xfId="54788" xr:uid="{EFAF9F81-3238-452D-ADE7-FAA8B9FC1F67}"/>
    <cellStyle name="40% - Accent4 2 6 5" xfId="54789" xr:uid="{D1DE22C8-F26F-441E-A2DD-FF58CEEC3AE1}"/>
    <cellStyle name="40% - Accent4 2 7" xfId="54790" xr:uid="{21D07C0E-83A4-4A1C-8203-A6F20BC8E163}"/>
    <cellStyle name="40% - Accent4 2 7 2" xfId="54791" xr:uid="{61B2DBC4-4EA7-4FD5-A5BD-426795704DE5}"/>
    <cellStyle name="40% - Accent4 2 7 2 2" xfId="54792" xr:uid="{11E659B0-698E-4D84-9233-752EE064C802}"/>
    <cellStyle name="40% - Accent4 2 7 3" xfId="54793" xr:uid="{CE59FFF2-2D37-4489-B015-D2E389BCA0E6}"/>
    <cellStyle name="40% - Accent4 2 7 3 2" xfId="54794" xr:uid="{479A7FBF-8260-4CA6-B65C-2ECBB529B2F6}"/>
    <cellStyle name="40% - Accent4 2 7 4" xfId="54795" xr:uid="{32112775-C6E9-4395-8812-71470DDF7BB2}"/>
    <cellStyle name="40% - Accent4 2 7 5" xfId="54796" xr:uid="{1D46D42B-B138-45E2-959B-98F37D857E19}"/>
    <cellStyle name="40% - Accent4 2 8" xfId="54797" xr:uid="{D1F75FDD-39A3-436C-96EF-5D54F09A2ABB}"/>
    <cellStyle name="40% - Accent4 2 8 2" xfId="54798" xr:uid="{63E9C1DB-705C-48BC-9A77-8D11B343DCC1}"/>
    <cellStyle name="40% - Accent4 2 8 2 2" xfId="54799" xr:uid="{EEC12A57-16F2-4D36-83B3-B29DB0A65B80}"/>
    <cellStyle name="40% - Accent4 2 8 3" xfId="54800" xr:uid="{B66E4E60-7A7C-44A0-9D68-EAE5F76B62E8}"/>
    <cellStyle name="40% - Accent4 2 8 3 2" xfId="54801" xr:uid="{0883B44C-52FA-486F-A05B-35B10ACD3FAD}"/>
    <cellStyle name="40% - Accent4 2 8 4" xfId="54802" xr:uid="{296772C3-0235-4455-9A02-56DD3E449440}"/>
    <cellStyle name="40% - Accent4 2 8 5" xfId="54803" xr:uid="{D486183B-D3A3-4BBD-BC01-4A5CAE7927C0}"/>
    <cellStyle name="40% - Accent4 2 9" xfId="54804" xr:uid="{3A4FA9B2-013C-4C7A-9F03-E41B5C27ECE8}"/>
    <cellStyle name="40% - Accent4 2 9 2" xfId="54805" xr:uid="{A87D19F4-6DA3-4322-9128-2D513C21E442}"/>
    <cellStyle name="40% - Accent4 2 9 2 2" xfId="54806" xr:uid="{1C44E8BB-128A-4FA7-91B4-3EAACD8FB681}"/>
    <cellStyle name="40% - Accent4 2 9 3" xfId="54807" xr:uid="{B021D0AC-8A94-4945-99E7-B702FB21ECA6}"/>
    <cellStyle name="40% - Accent4 2 9 3 2" xfId="54808" xr:uid="{F53C5457-53A7-4B5C-A26E-2600BE27EFA1}"/>
    <cellStyle name="40% - Accent4 2 9 4" xfId="54809" xr:uid="{9D1F74D5-D241-4D13-890D-801BA770B993}"/>
    <cellStyle name="40% - Accent4 2 9 5" xfId="54810" xr:uid="{A64FC3F3-F43D-459F-B0E1-05D85073A2E7}"/>
    <cellStyle name="40% - Accent4 2_PC 2011-2012" xfId="54811" xr:uid="{7B929E7E-4838-4B28-B3D6-F76F09ED1BB1}"/>
    <cellStyle name="40% - Accent4 20" xfId="50730" xr:uid="{080BD64D-94BC-49F4-96AE-973A2815A561}"/>
    <cellStyle name="40% - Accent4 21" xfId="50731" xr:uid="{09A1E4EB-F49C-489A-967E-5929B5A6C74C}"/>
    <cellStyle name="40% - Accent4 22" xfId="50732" xr:uid="{AA1CC584-AD39-4257-8F29-F57DD6028821}"/>
    <cellStyle name="40% - Accent4 23" xfId="50733" xr:uid="{E90D117F-673D-47A4-804F-540ADB9E6A0F}"/>
    <cellStyle name="40% - Accent4 23 2" xfId="50734" xr:uid="{22D1F281-1F8A-49E7-9ED8-7504FD1343B2}"/>
    <cellStyle name="40% - Accent4 24" xfId="50735" xr:uid="{A75BB59F-E122-4D78-A8E2-AC7B836592D9}"/>
    <cellStyle name="40% - Accent4 24 2" xfId="50736" xr:uid="{BBE35A95-06DC-445F-8DC6-CBEB50887CC8}"/>
    <cellStyle name="40% - Accent4 25" xfId="50737" xr:uid="{570D9BC2-A030-4655-97A0-438F81808F2A}"/>
    <cellStyle name="40% - Accent4 3" xfId="275" xr:uid="{75990405-F078-45DE-8F96-92DE28901D4A}"/>
    <cellStyle name="40% - Accent4 3 2" xfId="276" xr:uid="{9E559194-DDB7-4400-923F-3C00C0BC4FDF}"/>
    <cellStyle name="40% - Accent4 3 2 2" xfId="50738" xr:uid="{E7D907F4-3ECD-4D5C-9EAA-55BA7E9C3D17}"/>
    <cellStyle name="40% - Accent4 3 2 2 2" xfId="50739" xr:uid="{23515E8A-7C43-49F1-B8BB-BE1CA17E2794}"/>
    <cellStyle name="40% - Accent4 3 2 2 2 2" xfId="54812" xr:uid="{00FF0F01-4203-4F9C-8B8D-96278992A841}"/>
    <cellStyle name="40% - Accent4 3 2 2 3" xfId="54813" xr:uid="{20F53F30-84C4-4E9E-A34B-B4E8CC6939C8}"/>
    <cellStyle name="40% - Accent4 3 2 2 3 2" xfId="54814" xr:uid="{177234D2-0D9F-4D48-AD3C-35C3EF871DE8}"/>
    <cellStyle name="40% - Accent4 3 2 2 4" xfId="54815" xr:uid="{576CBBC6-665A-473B-8B4D-C268598DEB05}"/>
    <cellStyle name="40% - Accent4 3 2 2 5" xfId="54816" xr:uid="{8E34CFFE-791B-46FC-BAFB-F4AA3A3FE3D6}"/>
    <cellStyle name="40% - Accent4 3 2 3" xfId="50740" xr:uid="{39962C1E-688F-46EE-ACF4-E13C7254654B}"/>
    <cellStyle name="40% - Accent4 3 2 3 2" xfId="54817" xr:uid="{BF08BCC6-F8D1-464A-828F-B27633EF0A73}"/>
    <cellStyle name="40% - Accent4 3 2 4" xfId="54818" xr:uid="{D4C0A146-2FE7-43B7-85FA-333C058E2202}"/>
    <cellStyle name="40% - Accent4 3 2 4 2" xfId="54819" xr:uid="{CC278B9D-57BA-4E85-8EB9-C3299F0F37E1}"/>
    <cellStyle name="40% - Accent4 3 2 5" xfId="54820" xr:uid="{41FE1D2C-56F7-40A1-8CFF-A21456CAA7AB}"/>
    <cellStyle name="40% - Accent4 3 3" xfId="277" xr:uid="{EB4961D6-18E3-46F1-B810-CA68987D0641}"/>
    <cellStyle name="40% - Accent4 3 3 2" xfId="278" xr:uid="{8C8C780D-919D-4E69-BCD9-C26F71692F4F}"/>
    <cellStyle name="40% - Accent4 3 3 2 2" xfId="54821" xr:uid="{59423040-F062-4494-950F-082EFB685A9C}"/>
    <cellStyle name="40% - Accent4 3 3 3" xfId="54822" xr:uid="{AFD8B44A-1012-41B4-B987-6FCFCA299410}"/>
    <cellStyle name="40% - Accent4 3 3 3 2" xfId="54823" xr:uid="{567BEA14-6BA7-4911-8E38-87477CA745C1}"/>
    <cellStyle name="40% - Accent4 3 3 4" xfId="54824" xr:uid="{21E1C759-1952-4FCE-90FA-E172BB0B3C9F}"/>
    <cellStyle name="40% - Accent4 3 3 5" xfId="54825" xr:uid="{653AEBEB-D276-44A0-8854-842FD7F877A0}"/>
    <cellStyle name="40% - Accent4 3 4" xfId="279" xr:uid="{A0754A30-9400-45A9-AA48-3096CE40F29A}"/>
    <cellStyle name="40% - Accent4 3 4 2" xfId="54826" xr:uid="{C575C0DB-29A9-4802-A114-C164E566400D}"/>
    <cellStyle name="40% - Accent4 3 5" xfId="54827" xr:uid="{785BC99A-3EED-4A5D-A16B-2A9295256A65}"/>
    <cellStyle name="40% - Accent4 3 6" xfId="54828" xr:uid="{A8167561-B594-450A-841B-AB619FEDF80C}"/>
    <cellStyle name="40% - Accent4 3 7" xfId="54829" xr:uid="{D47F35B8-30C4-4316-915A-2E8CE68B81B8}"/>
    <cellStyle name="40% - Accent4 3 8" xfId="54830" xr:uid="{6445BD82-5B2F-4973-B7A2-AF7D2263AB56}"/>
    <cellStyle name="40% - Accent4 4" xfId="280" xr:uid="{F9B2F7CB-EF13-4A9A-A4E1-EDAB3515DC74}"/>
    <cellStyle name="40% - Accent4 4 2" xfId="281" xr:uid="{9B5DCD20-2110-4ABE-9741-BC496CC50FEE}"/>
    <cellStyle name="40% - Accent4 4 2 2" xfId="50741" xr:uid="{8AD4A81C-76B0-40EE-B440-0FE4D1637D86}"/>
    <cellStyle name="40% - Accent4 4 2 2 2" xfId="54831" xr:uid="{7AC74F36-7FBD-498D-B1B4-02BC105317C9}"/>
    <cellStyle name="40% - Accent4 4 2 3" xfId="54832" xr:uid="{18135B0E-7C15-45C3-B828-B4F99DFD2FCC}"/>
    <cellStyle name="40% - Accent4 4 2 3 2" xfId="54833" xr:uid="{A038D3C1-4702-4C93-BB81-75ED2955911A}"/>
    <cellStyle name="40% - Accent4 4 2 4" xfId="54834" xr:uid="{B29D1D14-7849-4489-8B52-98D69A1C9F42}"/>
    <cellStyle name="40% - Accent4 4 2 5" xfId="54835" xr:uid="{F2D33510-E296-46AF-BF93-6E40CEA6FA29}"/>
    <cellStyle name="40% - Accent4 4 3" xfId="54836" xr:uid="{BA99F9AE-DB08-46D4-B74A-098C2B981D84}"/>
    <cellStyle name="40% - Accent4 4 3 2" xfId="54837" xr:uid="{6AAD2C0F-4AE0-4CE2-B24D-3248DADDC08C}"/>
    <cellStyle name="40% - Accent4 5" xfId="282" xr:uid="{E4E812F6-FA86-4C63-A43B-1D3C13B8CE2D}"/>
    <cellStyle name="40% - Accent4 5 2" xfId="54838" xr:uid="{56747EC0-1EDB-413B-983D-C667A47B74B9}"/>
    <cellStyle name="40% - Accent4 5 3" xfId="54839" xr:uid="{1E068A8A-1470-4C46-961A-A56E630A7256}"/>
    <cellStyle name="40% - Accent4 5 4" xfId="54840" xr:uid="{87F8EE0B-1571-42F2-971B-39F3000DAFBB}"/>
    <cellStyle name="40% - Accent4 6" xfId="50742" xr:uid="{D0B4863A-124B-4E24-A92F-CD1CAB541051}"/>
    <cellStyle name="40% - Accent4 6 2" xfId="54841" xr:uid="{ABAD9E30-14CE-42DA-868F-36215527912C}"/>
    <cellStyle name="40% - Accent4 6 3" xfId="54842" xr:uid="{91788911-BCCD-4BA9-8EDC-7F6021E21D6E}"/>
    <cellStyle name="40% - Accent4 6 4" xfId="54843" xr:uid="{E229C61D-F462-4525-9A60-47DFECB07AF2}"/>
    <cellStyle name="40% - Accent4 7" xfId="50743" xr:uid="{90897468-0C54-4872-AABB-0A7DA13013D5}"/>
    <cellStyle name="40% - Accent4 7 2" xfId="54844" xr:uid="{51E6E160-FFA6-43A4-A084-CBCFB2AA510A}"/>
    <cellStyle name="40% - Accent4 7 3" xfId="54845" xr:uid="{8C2387F3-C6F9-4D9B-A781-D81A891118CF}"/>
    <cellStyle name="40% - Accent4 7 4" xfId="54846" xr:uid="{CAEECE94-ED6C-490A-97A7-DF3888864AFC}"/>
    <cellStyle name="40% - Accent4 8" xfId="50744" xr:uid="{6AC4AB98-6144-425E-B3C0-6A80CB89E861}"/>
    <cellStyle name="40% - Accent4 8 2" xfId="54847" xr:uid="{BBEDF3D4-FC6C-41C1-BECC-B3A1F2AAC15E}"/>
    <cellStyle name="40% - Accent4 9" xfId="50745" xr:uid="{DB475373-965A-4E90-9DDB-EB8965245F24}"/>
    <cellStyle name="40% - Accent4 9 2" xfId="54848" xr:uid="{A40A2953-2F0D-4977-8FC3-171B9C2991E7}"/>
    <cellStyle name="40% - Accent5" xfId="59" builtinId="47" customBuiltin="1"/>
    <cellStyle name="40% - Accent5 10" xfId="50746" xr:uid="{8C1C7A49-D64F-41FE-B3F6-4545FA24CA6F}"/>
    <cellStyle name="40% - Accent5 10 2" xfId="54849" xr:uid="{271F8860-645A-4EE2-B1A1-668A5F121067}"/>
    <cellStyle name="40% - Accent5 11" xfId="50747" xr:uid="{0678ECFE-6931-47F6-8AEC-7F3EA4411AAE}"/>
    <cellStyle name="40% - Accent5 12" xfId="50748" xr:uid="{54727B04-5463-4CCA-A8FE-F4CB4EC034EA}"/>
    <cellStyle name="40% - Accent5 13" xfId="50749" xr:uid="{553839E6-6B39-4F36-9DB5-177F77529955}"/>
    <cellStyle name="40% - Accent5 14" xfId="50750" xr:uid="{32AC4FA6-457A-48A4-AF03-C1B0C6877AF7}"/>
    <cellStyle name="40% - Accent5 15" xfId="50751" xr:uid="{D6C28CDE-5A29-4068-84C7-73BD17D00E1D}"/>
    <cellStyle name="40% - Accent5 16" xfId="50752" xr:uid="{29FEE278-9AFB-428E-9E65-ADF7CFA55138}"/>
    <cellStyle name="40% - Accent5 17" xfId="50753" xr:uid="{2D0AC4C7-F5BF-4C82-AA9F-AA005CF0BB7A}"/>
    <cellStyle name="40% - Accent5 18" xfId="50754" xr:uid="{2AB98754-B29C-472C-9981-826B79D1BD9D}"/>
    <cellStyle name="40% - Accent5 19" xfId="50755" xr:uid="{F2DE3F79-5095-45CC-A604-0FCC4DFE4A70}"/>
    <cellStyle name="40% - Accent5 2" xfId="283" xr:uid="{C1FAC94A-3B24-49B0-8013-0534D1CE65E1}"/>
    <cellStyle name="40% - Accent5 2 10" xfId="54850" xr:uid="{EE121CE1-B0F8-49D6-BC36-A24D99A505FA}"/>
    <cellStyle name="40% - Accent5 2 10 2" xfId="54851" xr:uid="{DDDED497-BF42-436B-9762-F7413AC8ADFE}"/>
    <cellStyle name="40% - Accent5 2 10 2 2" xfId="54852" xr:uid="{6242F58C-8EA3-49AE-9E59-1100F30E80FB}"/>
    <cellStyle name="40% - Accent5 2 10 3" xfId="54853" xr:uid="{58BACDAF-078A-4FCD-82D2-09D91CAC517F}"/>
    <cellStyle name="40% - Accent5 2 10 3 2" xfId="54854" xr:uid="{3A86BC20-4A3E-40B7-80B3-1E4DB9B20B21}"/>
    <cellStyle name="40% - Accent5 2 10 4" xfId="54855" xr:uid="{95BDD67F-CC76-4025-BDB1-8BEBE10A8915}"/>
    <cellStyle name="40% - Accent5 2 10 5" xfId="54856" xr:uid="{BB16C1A7-3CFA-4DE9-B389-8B6E6727E36A}"/>
    <cellStyle name="40% - Accent5 2 11" xfId="54857" xr:uid="{235C32E4-EAAA-4E3D-93A8-40001B856A9E}"/>
    <cellStyle name="40% - Accent5 2 11 2" xfId="54858" xr:uid="{27DE49D1-C7F2-4441-914F-4345B70CF06B}"/>
    <cellStyle name="40% - Accent5 2 11 2 2" xfId="54859" xr:uid="{E1C1E8B6-B54F-4AEC-9168-3E55B63CBCE6}"/>
    <cellStyle name="40% - Accent5 2 11 3" xfId="54860" xr:uid="{72380798-689E-4F0F-B023-83CC3D570AAE}"/>
    <cellStyle name="40% - Accent5 2 11 3 2" xfId="54861" xr:uid="{09CA019D-FC24-4AB5-8C33-82E05961C55B}"/>
    <cellStyle name="40% - Accent5 2 11 4" xfId="54862" xr:uid="{78067D16-F8A7-4642-974E-369CDB7E83E1}"/>
    <cellStyle name="40% - Accent5 2 11 5" xfId="54863" xr:uid="{2B8F5C29-5477-4FE5-AE77-C1C9318D5855}"/>
    <cellStyle name="40% - Accent5 2 12" xfId="54864" xr:uid="{FC95ACED-C74A-4098-97DA-9A411336CAB0}"/>
    <cellStyle name="40% - Accent5 2 12 2" xfId="54865" xr:uid="{2F35CC04-4EC3-4EA8-BA05-2EC13649588D}"/>
    <cellStyle name="40% - Accent5 2 12 2 2" xfId="54866" xr:uid="{FAF4FFDE-7D38-4863-9D93-980F0DEDA71A}"/>
    <cellStyle name="40% - Accent5 2 12 3" xfId="54867" xr:uid="{2AE5DE4B-4780-4D94-AA3E-73BECECBC6B6}"/>
    <cellStyle name="40% - Accent5 2 12 3 2" xfId="54868" xr:uid="{D821BF1E-417F-41A8-B50D-0C090E3715E1}"/>
    <cellStyle name="40% - Accent5 2 12 4" xfId="54869" xr:uid="{12D5CE71-236C-4E80-8526-1B4FB3364383}"/>
    <cellStyle name="40% - Accent5 2 12 5" xfId="54870" xr:uid="{5529ED1C-B12F-4FE4-A2E3-B861F1BF5E7F}"/>
    <cellStyle name="40% - Accent5 2 13" xfId="54871" xr:uid="{BE32A2AF-0CBD-4FB0-B5E9-519E2D12E666}"/>
    <cellStyle name="40% - Accent5 2 13 2" xfId="54872" xr:uid="{2FC315A6-528B-43FA-AC77-8F2A7E625820}"/>
    <cellStyle name="40% - Accent5 2 13 2 2" xfId="54873" xr:uid="{C61F3507-7667-4D21-82DA-95058217AE9C}"/>
    <cellStyle name="40% - Accent5 2 13 3" xfId="54874" xr:uid="{7E331637-0572-4BF6-8C3D-3CBB23DBA7F9}"/>
    <cellStyle name="40% - Accent5 2 13 3 2" xfId="54875" xr:uid="{EDCF3CC8-9610-4151-BB6E-1E6B48C7CFFF}"/>
    <cellStyle name="40% - Accent5 2 13 4" xfId="54876" xr:uid="{32B9AC3C-7D75-4C10-8301-7770E159E931}"/>
    <cellStyle name="40% - Accent5 2 13 5" xfId="54877" xr:uid="{E4EE3337-3ECE-494B-AB56-6C6312695133}"/>
    <cellStyle name="40% - Accent5 2 14" xfId="54878" xr:uid="{8B1BE437-F33D-4B1F-9530-FC96410F440A}"/>
    <cellStyle name="40% - Accent5 2 14 2" xfId="54879" xr:uid="{D8A30632-3918-4BDF-AFE1-57A4F3AB7964}"/>
    <cellStyle name="40% - Accent5 2 14 2 2" xfId="54880" xr:uid="{683909CD-3552-45A2-9FEC-855442314D2D}"/>
    <cellStyle name="40% - Accent5 2 14 3" xfId="54881" xr:uid="{BAA60FF4-C2F3-4A0E-8549-C41FF8CC21B6}"/>
    <cellStyle name="40% - Accent5 2 14 3 2" xfId="54882" xr:uid="{BCEEDCF7-F224-4C97-B7D0-F358DD43D386}"/>
    <cellStyle name="40% - Accent5 2 14 4" xfId="54883" xr:uid="{C27B4D3E-80E7-437D-81CB-C0F86DFED107}"/>
    <cellStyle name="40% - Accent5 2 14 5" xfId="54884" xr:uid="{61AF1A8E-4028-4B7F-954A-EACD13020D56}"/>
    <cellStyle name="40% - Accent5 2 15" xfId="54885" xr:uid="{1579DA7A-65B4-47C0-BDB7-3CDF8529F6AA}"/>
    <cellStyle name="40% - Accent5 2 15 2" xfId="54886" xr:uid="{F87990B6-8B83-43C4-A7FC-E2DD4C2EA911}"/>
    <cellStyle name="40% - Accent5 2 15 2 2" xfId="54887" xr:uid="{6EDB5908-BC65-4A38-8BE8-63FE0A5C4F72}"/>
    <cellStyle name="40% - Accent5 2 15 3" xfId="54888" xr:uid="{E7E4B539-7723-4E4A-A83F-8C39DD680D91}"/>
    <cellStyle name="40% - Accent5 2 15 3 2" xfId="54889" xr:uid="{1077016F-0720-4303-A23E-9645B5E1F2AB}"/>
    <cellStyle name="40% - Accent5 2 15 4" xfId="54890" xr:uid="{F9F99072-135E-4A40-96B8-4D24B17175A6}"/>
    <cellStyle name="40% - Accent5 2 15 5" xfId="54891" xr:uid="{B40863BF-25FD-4951-85AF-88873E34D274}"/>
    <cellStyle name="40% - Accent5 2 16" xfId="54892" xr:uid="{26A23F5F-A94E-49F0-9EA6-E85B4DE24CB0}"/>
    <cellStyle name="40% - Accent5 2 16 2" xfId="54893" xr:uid="{2092B4CD-A1A3-4A62-8DC9-EFD4B1E4A0BD}"/>
    <cellStyle name="40% - Accent5 2 16 2 2" xfId="54894" xr:uid="{C568E5BC-E403-4955-854B-679FCB95A615}"/>
    <cellStyle name="40% - Accent5 2 16 3" xfId="54895" xr:uid="{29B5B889-5CE8-429A-88E0-6FE11FE52020}"/>
    <cellStyle name="40% - Accent5 2 16 3 2" xfId="54896" xr:uid="{307E4324-2E44-4820-A544-24AD9A08BA54}"/>
    <cellStyle name="40% - Accent5 2 16 4" xfId="54897" xr:uid="{F0D5E888-053A-4FD1-9C70-25A71D0CFB41}"/>
    <cellStyle name="40% - Accent5 2 16 5" xfId="54898" xr:uid="{485BF462-7167-437B-9E81-FE37FC57DB06}"/>
    <cellStyle name="40% - Accent5 2 17" xfId="54899" xr:uid="{08FD6EA9-7BCC-4E3E-951E-BDAB20C2B3A9}"/>
    <cellStyle name="40% - Accent5 2 17 2" xfId="54900" xr:uid="{A57D2F5A-49E7-4688-BCF8-5344303E00AD}"/>
    <cellStyle name="40% - Accent5 2 17 2 2" xfId="54901" xr:uid="{36D270AA-029B-4341-A8B4-1D6E450462DA}"/>
    <cellStyle name="40% - Accent5 2 17 3" xfId="54902" xr:uid="{FE25A6C3-C497-47CC-A2D9-3F93A8618F23}"/>
    <cellStyle name="40% - Accent5 2 17 3 2" xfId="54903" xr:uid="{1AD0BFF8-DDE5-449A-A80D-1675200D039E}"/>
    <cellStyle name="40% - Accent5 2 17 4" xfId="54904" xr:uid="{CECA3205-F75B-4F7D-B53A-0E1204B50C61}"/>
    <cellStyle name="40% - Accent5 2 17 5" xfId="54905" xr:uid="{0BE4FA43-5697-474E-A006-27DF35DD7EBC}"/>
    <cellStyle name="40% - Accent5 2 18" xfId="54906" xr:uid="{00B62167-5C4B-4A6D-BF77-7E5B2B9DFF87}"/>
    <cellStyle name="40% - Accent5 2 18 2" xfId="54907" xr:uid="{8D9F9302-9BC4-4A77-9681-6922C88FE553}"/>
    <cellStyle name="40% - Accent5 2 18 2 2" xfId="54908" xr:uid="{0789C37F-D7B7-4E1C-B176-F6C61EB4E15B}"/>
    <cellStyle name="40% - Accent5 2 18 3" xfId="54909" xr:uid="{87902F4F-5FFC-49A4-935D-CD3BDA78EC77}"/>
    <cellStyle name="40% - Accent5 2 18 3 2" xfId="54910" xr:uid="{6A4B42E6-6313-4DF2-8AA9-EB38FD2EE5A4}"/>
    <cellStyle name="40% - Accent5 2 18 4" xfId="54911" xr:uid="{51626FA0-ED04-4465-BBA1-8CB573B82BE3}"/>
    <cellStyle name="40% - Accent5 2 18 5" xfId="54912" xr:uid="{F8E66DEF-1BB3-4219-A207-D4FFD9D43863}"/>
    <cellStyle name="40% - Accent5 2 19" xfId="54913" xr:uid="{ED71D8A4-A55E-4EAC-A7BA-FBB6FE967755}"/>
    <cellStyle name="40% - Accent5 2 19 2" xfId="54914" xr:uid="{289257FA-AD30-4A9E-A36A-51B520E8F658}"/>
    <cellStyle name="40% - Accent5 2 19 2 2" xfId="54915" xr:uid="{60A3DA68-5009-44FF-8169-CAF52B5977DC}"/>
    <cellStyle name="40% - Accent5 2 19 3" xfId="54916" xr:uid="{E3C597AB-9B8F-4BB2-B269-57D4D280993B}"/>
    <cellStyle name="40% - Accent5 2 19 3 2" xfId="54917" xr:uid="{5340F383-3001-4C05-A123-76A4DB9E1FB7}"/>
    <cellStyle name="40% - Accent5 2 19 4" xfId="54918" xr:uid="{CFE2666C-30E5-49D2-A7A5-F275B0E8AC91}"/>
    <cellStyle name="40% - Accent5 2 19 5" xfId="54919" xr:uid="{E03A747B-2867-4F90-A898-A45B2159F5B6}"/>
    <cellStyle name="40% - Accent5 2 2" xfId="284" xr:uid="{5E40A121-79F7-4366-ABAB-7B7ADB58961A}"/>
    <cellStyle name="40% - Accent5 2 2 10" xfId="54920" xr:uid="{4FBA0E58-0370-47C0-8A9C-CC6EA01A6B82}"/>
    <cellStyle name="40% - Accent5 2 2 10 2" xfId="54921" xr:uid="{95825C39-EB74-48FB-BB53-4B300F6EDAC0}"/>
    <cellStyle name="40% - Accent5 2 2 10 2 2" xfId="54922" xr:uid="{91EA206E-940F-4EF5-B37A-B98B18CF7343}"/>
    <cellStyle name="40% - Accent5 2 2 11" xfId="54923" xr:uid="{7B3F3AB0-B3A5-4DC0-ABDC-6CECF66A2FCB}"/>
    <cellStyle name="40% - Accent5 2 2 11 2" xfId="54924" xr:uid="{90533ABC-2CAC-4E4F-9637-5058D9FCE643}"/>
    <cellStyle name="40% - Accent5 2 2 11 3" xfId="54925" xr:uid="{753480C8-7802-43F3-9CA6-B87030CE27BA}"/>
    <cellStyle name="40% - Accent5 2 2 12" xfId="54926" xr:uid="{2B4AAA3E-0ABE-4C55-90F2-718A434703B4}"/>
    <cellStyle name="40% - Accent5 2 2 12 2" xfId="54927" xr:uid="{3EC495A8-6BD4-4458-8232-0C1021DAE2E2}"/>
    <cellStyle name="40% - Accent5 2 2 13" xfId="54928" xr:uid="{CAE04D3E-B641-496D-86B3-B4EF5F5F9B95}"/>
    <cellStyle name="40% - Accent5 2 2 13 2" xfId="54929" xr:uid="{B6AD1A12-7CFB-4560-8D14-859E3C6691CA}"/>
    <cellStyle name="40% - Accent5 2 2 14" xfId="54930" xr:uid="{0475C6B2-A2B9-43B6-9BF8-74960A1C019B}"/>
    <cellStyle name="40% - Accent5 2 2 14 2" xfId="54931" xr:uid="{0F432382-EED0-4640-964A-A6E7AC0C04A0}"/>
    <cellStyle name="40% - Accent5 2 2 15" xfId="54932" xr:uid="{1D56DB4B-063A-4C11-BA7B-BEA9EA19DF4D}"/>
    <cellStyle name="40% - Accent5 2 2 15 2" xfId="54933" xr:uid="{0B642B9F-92F0-442C-8270-634EFC464D75}"/>
    <cellStyle name="40% - Accent5 2 2 16" xfId="54934" xr:uid="{72A08ECF-D9A2-41E8-947A-CC44B66A55E5}"/>
    <cellStyle name="40% - Accent5 2 2 16 2" xfId="54935" xr:uid="{77912375-0392-4379-8689-AD416F1BC935}"/>
    <cellStyle name="40% - Accent5 2 2 17" xfId="54936" xr:uid="{F4A2E46D-5EF1-409D-B48A-CCD52E3E194E}"/>
    <cellStyle name="40% - Accent5 2 2 17 2" xfId="54937" xr:uid="{DC308EE4-F283-4178-9C45-546E8F711358}"/>
    <cellStyle name="40% - Accent5 2 2 18" xfId="54938" xr:uid="{07B7275D-C332-42F3-90A3-F8D777773B25}"/>
    <cellStyle name="40% - Accent5 2 2 18 2" xfId="54939" xr:uid="{CFBA2818-4761-4992-B83A-B4E41C2F6C99}"/>
    <cellStyle name="40% - Accent5 2 2 19" xfId="54940" xr:uid="{6A94E058-E6A3-48E1-A1C8-2448ED41309C}"/>
    <cellStyle name="40% - Accent5 2 2 19 2" xfId="54941" xr:uid="{1176380C-68ED-46B3-97B9-002346E6A9D9}"/>
    <cellStyle name="40% - Accent5 2 2 2" xfId="50756" xr:uid="{4397D1AE-636E-4035-9B79-EA115D908507}"/>
    <cellStyle name="40% - Accent5 2 2 2 10" xfId="54942" xr:uid="{B67EBC05-2D98-4792-9343-590797AC4AB9}"/>
    <cellStyle name="40% - Accent5 2 2 2 10 2" xfId="54943" xr:uid="{58D6BAE2-AF0F-4A03-88EB-5D3E275617EC}"/>
    <cellStyle name="40% - Accent5 2 2 2 10 3" xfId="54944" xr:uid="{0094FB52-2138-42C1-9669-B248954E38F1}"/>
    <cellStyle name="40% - Accent5 2 2 2 11" xfId="54945" xr:uid="{A9158B6B-9864-41C5-8BCE-7BB81609A0BC}"/>
    <cellStyle name="40% - Accent5 2 2 2 11 2" xfId="54946" xr:uid="{CDF0B78D-422B-44C4-B3EB-60D602914530}"/>
    <cellStyle name="40% - Accent5 2 2 2 12" xfId="54947" xr:uid="{7AE71749-FBEB-40E1-803E-10744207D3AE}"/>
    <cellStyle name="40% - Accent5 2 2 2 2" xfId="50757" xr:uid="{C1581BCF-011B-4536-A48E-05CE9DF33284}"/>
    <cellStyle name="40% - Accent5 2 2 2 2 2" xfId="50758" xr:uid="{80203F9D-85C4-4126-9A37-8F7B978D29DB}"/>
    <cellStyle name="40% - Accent5 2 2 2 2 2 2" xfId="50759" xr:uid="{702C9136-FC97-4615-8030-D5AC24D84A7E}"/>
    <cellStyle name="40% - Accent5 2 2 2 2 2 2 2" xfId="54948" xr:uid="{47772F0A-9333-4A66-932F-2B1B083D141A}"/>
    <cellStyle name="40% - Accent5 2 2 2 2 2 2 2 2" xfId="54949" xr:uid="{3F7AF8B4-F360-4946-8A59-1FA463ED74A2}"/>
    <cellStyle name="40% - Accent5 2 2 2 2 2 2 3" xfId="54950" xr:uid="{F0657A1F-F015-4EE8-A486-D33B920C2ABA}"/>
    <cellStyle name="40% - Accent5 2 2 2 2 2 2 3 2" xfId="54951" xr:uid="{D1781579-93A4-434B-89EC-00E00CDCF632}"/>
    <cellStyle name="40% - Accent5 2 2 2 2 2 2 4" xfId="54952" xr:uid="{8D53D7F7-65C2-4F03-8F1F-5AB40205EE13}"/>
    <cellStyle name="40% - Accent5 2 2 2 2 2 2 5" xfId="54953" xr:uid="{C7A33CDC-3ED3-4AC0-8BAA-FDB87D4894EE}"/>
    <cellStyle name="40% - Accent5 2 2 2 2 2 3" xfId="54954" xr:uid="{CBEBD29E-86CE-48C4-B66D-C45829704D48}"/>
    <cellStyle name="40% - Accent5 2 2 2 2 2 3 2" xfId="54955" xr:uid="{A1A9D179-1D53-48AA-BF56-D2EF2A031B60}"/>
    <cellStyle name="40% - Accent5 2 2 2 2 2 3 2 2" xfId="54956" xr:uid="{A14E1561-2DC4-4EE6-AD85-9D2C0B378E2D}"/>
    <cellStyle name="40% - Accent5 2 2 2 2 2 3 3" xfId="54957" xr:uid="{D409EDBD-8EB1-46D8-A537-54815BD80264}"/>
    <cellStyle name="40% - Accent5 2 2 2 2 2 3 3 2" xfId="54958" xr:uid="{35322FDF-9A4F-4AAA-ADFC-EE53C07B065D}"/>
    <cellStyle name="40% - Accent5 2 2 2 2 2 3 4" xfId="54959" xr:uid="{A8EB36F2-0053-4C6E-81DD-860765FB3779}"/>
    <cellStyle name="40% - Accent5 2 2 2 2 2 3 5" xfId="54960" xr:uid="{BCE3A43C-47E2-44B8-9362-BF422604666B}"/>
    <cellStyle name="40% - Accent5 2 2 2 2 2 4" xfId="54961" xr:uid="{B62D826B-DE62-4D84-AEE7-4867849AA91A}"/>
    <cellStyle name="40% - Accent5 2 2 2 2 2 4 2" xfId="54962" xr:uid="{8C25250F-812C-45B1-A20B-8BD04BC4E9C7}"/>
    <cellStyle name="40% - Accent5 2 2 2 2 2 5" xfId="54963" xr:uid="{10ED897D-DB0E-4A04-9422-406709225970}"/>
    <cellStyle name="40% - Accent5 2 2 2 2 2 5 2" xfId="54964" xr:uid="{7705C085-52EA-42FD-8C31-CA87CAF0A4F3}"/>
    <cellStyle name="40% - Accent5 2 2 2 2 2 6" xfId="54965" xr:uid="{55AABC01-47EB-4B7D-80B3-A4FA692020E4}"/>
    <cellStyle name="40% - Accent5 2 2 2 2 2 7" xfId="54966" xr:uid="{4A9EF3B3-7C90-42A1-A758-9E71FA4168A5}"/>
    <cellStyle name="40% - Accent5 2 2 2 2 3" xfId="54967" xr:uid="{2B924C38-C5EE-467C-87B4-72B78E1F58D9}"/>
    <cellStyle name="40% - Accent5 2 2 2 2 3 2" xfId="54968" xr:uid="{83B68C28-CEB1-4D3E-97C0-9CD3DF86FAD5}"/>
    <cellStyle name="40% - Accent5 2 2 2 2 4" xfId="54969" xr:uid="{9894F399-9038-49BD-9D91-060B3196486D}"/>
    <cellStyle name="40% - Accent5 2 2 2 3" xfId="50760" xr:uid="{0B982BAE-7C2D-4855-A9AA-65023339ED47}"/>
    <cellStyle name="40% - Accent5 2 2 2 3 2" xfId="54970" xr:uid="{DE060C47-5448-4DA9-9098-72D43AE979CE}"/>
    <cellStyle name="40% - Accent5 2 2 2 3 2 2" xfId="54971" xr:uid="{AA209B96-BB93-4E21-ACCF-523A5CA0A17F}"/>
    <cellStyle name="40% - Accent5 2 2 2 3 3" xfId="54972" xr:uid="{C9986DD2-C191-46FD-9E0D-73B03F2F8495}"/>
    <cellStyle name="40% - Accent5 2 2 2 3 3 2" xfId="54973" xr:uid="{1A6886B0-E696-4F57-AD80-68EFA5DF12C2}"/>
    <cellStyle name="40% - Accent5 2 2 2 3 4" xfId="54974" xr:uid="{1AC25209-7220-4CD5-A1F3-654862EE98BB}"/>
    <cellStyle name="40% - Accent5 2 2 2 3 5" xfId="54975" xr:uid="{53CC111B-AA96-4AC8-B753-05BB6497D6B5}"/>
    <cellStyle name="40% - Accent5 2 2 2 4" xfId="54976" xr:uid="{1C357F8B-E2DD-487C-A79B-28343DAF5525}"/>
    <cellStyle name="40% - Accent5 2 2 2 4 2" xfId="54977" xr:uid="{DCDB5092-B68D-4EFB-97E4-F4C498C77D97}"/>
    <cellStyle name="40% - Accent5 2 2 2 4 2 2" xfId="54978" xr:uid="{655D2A5E-F791-42FF-8B6E-D4D7EB8B2E15}"/>
    <cellStyle name="40% - Accent5 2 2 2 4 3" xfId="54979" xr:uid="{7815CC12-A1B9-4034-B134-86A53444D798}"/>
    <cellStyle name="40% - Accent5 2 2 2 4 3 2" xfId="54980" xr:uid="{A624F916-A516-42D7-99BC-CD4A136E499A}"/>
    <cellStyle name="40% - Accent5 2 2 2 4 4" xfId="54981" xr:uid="{B18CC56F-0CFD-4D61-BA58-80B31F40EF17}"/>
    <cellStyle name="40% - Accent5 2 2 2 4 5" xfId="54982" xr:uid="{D10192DC-3CE1-473B-990D-E5480CCF0B79}"/>
    <cellStyle name="40% - Accent5 2 2 2 5" xfId="54983" xr:uid="{6B5B029F-09F6-40AD-A4B9-63D4C3630B58}"/>
    <cellStyle name="40% - Accent5 2 2 2 5 2" xfId="54984" xr:uid="{CA9F01C4-4719-4F05-827E-A77A9AE30F8E}"/>
    <cellStyle name="40% - Accent5 2 2 2 5 2 2" xfId="54985" xr:uid="{D78CEE8E-0499-45A8-AEBF-205F13E6EDA1}"/>
    <cellStyle name="40% - Accent5 2 2 2 5 3" xfId="54986" xr:uid="{32F1E0EA-3310-444F-884C-EFA080EC7804}"/>
    <cellStyle name="40% - Accent5 2 2 2 5 3 2" xfId="54987" xr:uid="{6FAA91D8-A8B5-48EC-8739-36305FA1C29C}"/>
    <cellStyle name="40% - Accent5 2 2 2 5 4" xfId="54988" xr:uid="{71070E20-4949-480C-8E25-49A4E6BD80B0}"/>
    <cellStyle name="40% - Accent5 2 2 2 5 5" xfId="54989" xr:uid="{4F56A3A3-2222-439F-99CD-D1A6241499B2}"/>
    <cellStyle name="40% - Accent5 2 2 2 6" xfId="54990" xr:uid="{BD9845F8-69FD-4D68-B75E-7D5A7F614807}"/>
    <cellStyle name="40% - Accent5 2 2 2 6 2" xfId="54991" xr:uid="{5A42D578-4BE3-49A4-8BC5-46FE1B80CE94}"/>
    <cellStyle name="40% - Accent5 2 2 2 6 2 2" xfId="54992" xr:uid="{C9108A8D-E6CC-4ED7-A381-359612B680F6}"/>
    <cellStyle name="40% - Accent5 2 2 2 6 3" xfId="54993" xr:uid="{E09EA124-0CCF-427C-B297-9BBFC6F852F5}"/>
    <cellStyle name="40% - Accent5 2 2 2 6 3 2" xfId="54994" xr:uid="{18350755-6E8E-42AB-AC43-8A2D654D2F75}"/>
    <cellStyle name="40% - Accent5 2 2 2 6 4" xfId="54995" xr:uid="{643C38CD-0A18-4D77-ADD0-6A8691142E69}"/>
    <cellStyle name="40% - Accent5 2 2 2 6 5" xfId="54996" xr:uid="{C739EA9A-3457-4AAD-9405-EC7027C2FB21}"/>
    <cellStyle name="40% - Accent5 2 2 2 7" xfId="54997" xr:uid="{A431DFF2-DCAD-44CD-A03B-CDBE70630C4F}"/>
    <cellStyle name="40% - Accent5 2 2 2 7 2" xfId="54998" xr:uid="{B36072DA-0BFB-4F33-BB00-99A62B35462E}"/>
    <cellStyle name="40% - Accent5 2 2 2 7 2 2" xfId="54999" xr:uid="{68B50C4F-3BCA-4FDE-92FE-3C868B243BEB}"/>
    <cellStyle name="40% - Accent5 2 2 2 7 3" xfId="55000" xr:uid="{2210D8B2-F35C-47CB-8411-A80F6728788F}"/>
    <cellStyle name="40% - Accent5 2 2 2 7 3 2" xfId="55001" xr:uid="{2490AFAF-133B-4640-BAB3-941373AD9E2A}"/>
    <cellStyle name="40% - Accent5 2 2 2 7 4" xfId="55002" xr:uid="{2A3CBC0D-7AF4-4118-ABF2-74E8E2CE10FE}"/>
    <cellStyle name="40% - Accent5 2 2 2 7 5" xfId="55003" xr:uid="{2E028844-4834-4127-97FB-00EDAAADAD1B}"/>
    <cellStyle name="40% - Accent5 2 2 2 8" xfId="55004" xr:uid="{A09BCC07-0FEC-4FBF-9F8E-11A8F6399C16}"/>
    <cellStyle name="40% - Accent5 2 2 2 8 2" xfId="55005" xr:uid="{9B64B93B-ABA7-4310-BC37-53D62235E926}"/>
    <cellStyle name="40% - Accent5 2 2 2 8 2 2" xfId="55006" xr:uid="{7244E100-456B-4763-AEB3-B697F54FB4B1}"/>
    <cellStyle name="40% - Accent5 2 2 2 8 3" xfId="55007" xr:uid="{EF59087B-86C4-4453-8C07-49A4886D2119}"/>
    <cellStyle name="40% - Accent5 2 2 2 8 3 2" xfId="55008" xr:uid="{A15B3417-44E5-46CA-84D7-1C2DBD0FA3F7}"/>
    <cellStyle name="40% - Accent5 2 2 2 8 4" xfId="55009" xr:uid="{8EF1C352-3D45-4B5D-94A3-16B8262F69B2}"/>
    <cellStyle name="40% - Accent5 2 2 2 8 5" xfId="55010" xr:uid="{B0271EFB-200A-4F52-BFD1-5A8A00A59BF4}"/>
    <cellStyle name="40% - Accent5 2 2 2 9" xfId="55011" xr:uid="{93E54381-3854-4CD4-A346-A9B6FEA9C31C}"/>
    <cellStyle name="40% - Accent5 2 2 2 9 2" xfId="55012" xr:uid="{4C0C612F-C98C-407E-BCB1-197F56188CC6}"/>
    <cellStyle name="40% - Accent5 2 2 2 9 2 2" xfId="55013" xr:uid="{E349740C-9850-4871-9F97-D10206A019E6}"/>
    <cellStyle name="40% - Accent5 2 2 2 9 3" xfId="55014" xr:uid="{D04AB043-F3CD-46F0-90F0-FFDC2DB8A089}"/>
    <cellStyle name="40% - Accent5 2 2 2 9 3 2" xfId="55015" xr:uid="{7C48395F-FBA1-4DD4-A687-D53D8E181B04}"/>
    <cellStyle name="40% - Accent5 2 2 2 9 4" xfId="55016" xr:uid="{72B3D628-0D2E-43F7-97C5-1C534F50FCB4}"/>
    <cellStyle name="40% - Accent5 2 2 2 9 5" xfId="55017" xr:uid="{147B4D00-1FCE-4291-9B25-0662F3CB486B}"/>
    <cellStyle name="40% - Accent5 2 2 20" xfId="55018" xr:uid="{D1A74CFC-2CE3-41B4-83A6-D30DBCCBEB39}"/>
    <cellStyle name="40% - Accent5 2 2 20 2" xfId="55019" xr:uid="{B486D5F5-E378-478B-99F1-C0579675D1DC}"/>
    <cellStyle name="40% - Accent5 2 2 21" xfId="55020" xr:uid="{46CBF95C-87D3-4F9E-8773-317B144537EF}"/>
    <cellStyle name="40% - Accent5 2 2 21 2" xfId="55021" xr:uid="{8ABCD336-BC2E-46EB-A2C8-1618319288BF}"/>
    <cellStyle name="40% - Accent5 2 2 22" xfId="55022" xr:uid="{3AA1B65C-2891-4D88-9BAE-94CA571FCF31}"/>
    <cellStyle name="40% - Accent5 2 2 22 2" xfId="55023" xr:uid="{1D03C4A4-4900-49FC-8C81-FE75EF7410EB}"/>
    <cellStyle name="40% - Accent5 2 2 3" xfId="50761" xr:uid="{3E8238BF-6F17-48C7-94E6-42192B044EC1}"/>
    <cellStyle name="40% - Accent5 2 2 3 2" xfId="50762" xr:uid="{E2788EDD-9192-43D1-A041-4B44233AE3E7}"/>
    <cellStyle name="40% - Accent5 2 2 3 2 2" xfId="55024" xr:uid="{AAC83EBC-9AF6-4DBD-BC76-19F8D51AAF0F}"/>
    <cellStyle name="40% - Accent5 2 2 3 2 2 2" xfId="55025" xr:uid="{4E58E960-AEFF-4ABD-A937-991374C19B2B}"/>
    <cellStyle name="40% - Accent5 2 2 3 2 3" xfId="55026" xr:uid="{378BF79C-E9A3-4732-AE14-672BB70C6CC3}"/>
    <cellStyle name="40% - Accent5 2 2 3 2 3 2" xfId="55027" xr:uid="{809DA9DB-F114-41B3-A10F-A06235D94AE8}"/>
    <cellStyle name="40% - Accent5 2 2 3 2 4" xfId="55028" xr:uid="{C237721A-958E-4305-A41E-B53E9DD2C529}"/>
    <cellStyle name="40% - Accent5 2 2 3 3" xfId="55029" xr:uid="{05B9CEE7-E8EF-4EE5-863E-0262C4F334E8}"/>
    <cellStyle name="40% - Accent5 2 2 3 3 2" xfId="55030" xr:uid="{ABB5063C-9226-4A07-BBBF-431138C1DC72}"/>
    <cellStyle name="40% - Accent5 2 2 3 3 2 2" xfId="55031" xr:uid="{5A53138E-2CCD-4797-84D2-39F56FD5DEBC}"/>
    <cellStyle name="40% - Accent5 2 2 3 3 3" xfId="55032" xr:uid="{EB3D462D-6C2B-4AC4-A5A4-5D3A5CE86884}"/>
    <cellStyle name="40% - Accent5 2 2 3 3 3 2" xfId="55033" xr:uid="{0B59BEA0-A753-48AA-B7E5-07C623988CCC}"/>
    <cellStyle name="40% - Accent5 2 2 3 3 4" xfId="55034" xr:uid="{B40410D6-453B-46CA-AD3F-2FF1FDA6B698}"/>
    <cellStyle name="40% - Accent5 2 2 3 3 5" xfId="55035" xr:uid="{7765C8AC-CA1D-4DE8-859A-D03054D2870D}"/>
    <cellStyle name="40% - Accent5 2 2 3 4" xfId="55036" xr:uid="{CAB6C3FA-53F4-4D55-8E92-6B1FBC6041FC}"/>
    <cellStyle name="40% - Accent5 2 2 3 4 2" xfId="55037" xr:uid="{B65BC063-262B-4695-A9CF-4A7C262FA14B}"/>
    <cellStyle name="40% - Accent5 2 2 3 4 3" xfId="55038" xr:uid="{815857A9-5364-4B9F-A483-61C0CFE3D447}"/>
    <cellStyle name="40% - Accent5 2 2 3 5" xfId="55039" xr:uid="{CCC0DE26-4C8D-4CEE-8D53-DDEA01870BF1}"/>
    <cellStyle name="40% - Accent5 2 2 3 5 2" xfId="55040" xr:uid="{40DC8097-9876-427E-9CD2-581ABFABD50F}"/>
    <cellStyle name="40% - Accent5 2 2 3 6" xfId="55041" xr:uid="{E6EFE694-7D09-4E9A-8FB9-2AD07954B133}"/>
    <cellStyle name="40% - Accent5 2 2 4" xfId="55042" xr:uid="{DB73749A-199A-4456-A7A9-B1E871ED5BFD}"/>
    <cellStyle name="40% - Accent5 2 2 4 2" xfId="55043" xr:uid="{FAB5C2BE-0521-4811-BC61-019F0F0C7042}"/>
    <cellStyle name="40% - Accent5 2 2 4 3" xfId="55044" xr:uid="{22C471E8-6DD2-4542-9849-F63F3B681637}"/>
    <cellStyle name="40% - Accent5 2 2 4 3 2" xfId="55045" xr:uid="{103C4AF2-2AB1-4FD8-B003-BE833BD3ABBC}"/>
    <cellStyle name="40% - Accent5 2 2 5" xfId="55046" xr:uid="{B4E77BEB-E171-46BF-93DF-F168A4983670}"/>
    <cellStyle name="40% - Accent5 2 2 5 2" xfId="55047" xr:uid="{BAB787EB-DB4E-425F-89F4-2110FB49D306}"/>
    <cellStyle name="40% - Accent5 2 2 5 3" xfId="55048" xr:uid="{20E878F4-46FD-4416-B1D1-8C9EEEF53C73}"/>
    <cellStyle name="40% - Accent5 2 2 5 3 2" xfId="55049" xr:uid="{3EE0543B-C259-46A9-B870-5D0FC5E2F88A}"/>
    <cellStyle name="40% - Accent5 2 2 6" xfId="55050" xr:uid="{9B740130-A7FD-4613-B781-529B24788A7E}"/>
    <cellStyle name="40% - Accent5 2 2 6 2" xfId="55051" xr:uid="{E3448B02-8DBD-4307-86D3-4C2AC1BAA42C}"/>
    <cellStyle name="40% - Accent5 2 2 6 3" xfId="55052" xr:uid="{4C64BB58-E76C-42A9-A8E0-ACE1FF120BF6}"/>
    <cellStyle name="40% - Accent5 2 2 6 3 2" xfId="55053" xr:uid="{73E16E41-A971-4E3F-BA78-44E82817BFB4}"/>
    <cellStyle name="40% - Accent5 2 2 7" xfId="55054" xr:uid="{A8D5E6EA-9CDE-4B68-8AB5-92515BA0A10A}"/>
    <cellStyle name="40% - Accent5 2 2 7 2" xfId="55055" xr:uid="{3CB66D55-10B0-4065-AA91-86152BE36B8A}"/>
    <cellStyle name="40% - Accent5 2 2 7 3" xfId="55056" xr:uid="{4715EB71-046A-4922-8977-A201AD7EFF0F}"/>
    <cellStyle name="40% - Accent5 2 2 7 3 2" xfId="55057" xr:uid="{8CC50F87-8CC2-49B4-B2D5-F3AF4591EBD0}"/>
    <cellStyle name="40% - Accent5 2 2 8" xfId="55058" xr:uid="{38579915-2C26-4070-BE0C-B3EF9A13D75D}"/>
    <cellStyle name="40% - Accent5 2 2 8 2" xfId="55059" xr:uid="{9E178162-4321-4589-8026-C6CE8C5E30B2}"/>
    <cellStyle name="40% - Accent5 2 2 8 3" xfId="55060" xr:uid="{0193928E-3D95-4C98-9FA2-36F5BEBAF375}"/>
    <cellStyle name="40% - Accent5 2 2 8 3 2" xfId="55061" xr:uid="{F4233BEA-82A1-4EDB-B9D9-C82DB9D554F6}"/>
    <cellStyle name="40% - Accent5 2 2 9" xfId="55062" xr:uid="{3EDB1DE3-1597-4CA1-B0B7-6D543660B330}"/>
    <cellStyle name="40% - Accent5 2 2 9 2" xfId="55063" xr:uid="{23A3096A-10C0-44B8-BB0F-5625B8092418}"/>
    <cellStyle name="40% - Accent5 2 2 9 3" xfId="55064" xr:uid="{3ACF6718-5DC3-4499-8C4F-85388E748E10}"/>
    <cellStyle name="40% - Accent5 2 2 9 3 2" xfId="55065" xr:uid="{059F8845-25A8-4A58-AA24-6F5C774C4FAB}"/>
    <cellStyle name="40% - Accent5 2 20" xfId="55066" xr:uid="{0DA11DB6-13F3-443E-AE68-2379B398C4D4}"/>
    <cellStyle name="40% - Accent5 2 20 2" xfId="55067" xr:uid="{954A008B-9AEE-45A0-8A6D-E38CF9587DBE}"/>
    <cellStyle name="40% - Accent5 2 20 2 2" xfId="55068" xr:uid="{F9AA2744-5440-4509-8604-8042450579E4}"/>
    <cellStyle name="40% - Accent5 2 20 3" xfId="55069" xr:uid="{CB466F30-7FD4-409D-82DE-C330C66CC1FC}"/>
    <cellStyle name="40% - Accent5 2 20 3 2" xfId="55070" xr:uid="{13572ED6-657C-4A6F-8BCC-FD4A0F4E936D}"/>
    <cellStyle name="40% - Accent5 2 20 4" xfId="55071" xr:uid="{25738FEE-7A3B-484D-A87B-D1A61BF21009}"/>
    <cellStyle name="40% - Accent5 2 20 5" xfId="55072" xr:uid="{9D20A8EB-BCA7-4DF4-9584-8017B0F009AD}"/>
    <cellStyle name="40% - Accent5 2 21" xfId="55073" xr:uid="{19FBAEA0-91E3-491A-98D5-03F20A4DA789}"/>
    <cellStyle name="40% - Accent5 2 21 2" xfId="55074" xr:uid="{88BB9199-0369-4D44-9A63-0583A6858587}"/>
    <cellStyle name="40% - Accent5 2 21 2 2" xfId="55075" xr:uid="{47C60690-C628-4A1A-B7C1-55653D00B222}"/>
    <cellStyle name="40% - Accent5 2 21 3" xfId="55076" xr:uid="{4255EB1A-91D1-4B17-BA88-BDA4D09DBBF7}"/>
    <cellStyle name="40% - Accent5 2 21 3 2" xfId="55077" xr:uid="{4DCACFE0-8B6C-4A71-8A68-CE2ACF1CD44D}"/>
    <cellStyle name="40% - Accent5 2 21 4" xfId="55078" xr:uid="{6B66A904-A42F-444B-AE15-66CE26B2EAB1}"/>
    <cellStyle name="40% - Accent5 2 21 5" xfId="55079" xr:uid="{63BD6A92-4A79-4BE8-AA01-6576F3C56074}"/>
    <cellStyle name="40% - Accent5 2 22" xfId="55080" xr:uid="{C75FD01B-522A-488F-ABE9-1E09D001FE00}"/>
    <cellStyle name="40% - Accent5 2 22 2" xfId="55081" xr:uid="{A32D5EEB-87C2-4B69-AE79-ED88D0A4E60F}"/>
    <cellStyle name="40% - Accent5 2 22 2 2" xfId="55082" xr:uid="{D05989D3-15A4-4B75-A8B4-C365DB66718F}"/>
    <cellStyle name="40% - Accent5 2 22 3" xfId="55083" xr:uid="{A885A3D0-BAF1-4D03-AA81-78FA9BEEBA3D}"/>
    <cellStyle name="40% - Accent5 2 22 3 2" xfId="55084" xr:uid="{6566A5BE-D59C-48DE-B44E-A4FCAA5353DC}"/>
    <cellStyle name="40% - Accent5 2 22 4" xfId="55085" xr:uid="{B0371118-3314-4D7A-8B3F-828F33659C7B}"/>
    <cellStyle name="40% - Accent5 2 22 5" xfId="55086" xr:uid="{8760C66F-BCFF-4DA5-B4BF-1DF46A9AAECE}"/>
    <cellStyle name="40% - Accent5 2 3" xfId="285" xr:uid="{5CA25F05-7FB4-4F62-8922-61743A8B9550}"/>
    <cellStyle name="40% - Accent5 2 3 2" xfId="286" xr:uid="{DE54DA2E-A205-4FF1-9EC5-E8B1A29FE887}"/>
    <cellStyle name="40% - Accent5 2 3 2 2" xfId="55087" xr:uid="{1E485156-7103-42B8-B9E6-1AFBB241DB3B}"/>
    <cellStyle name="40% - Accent5 2 3 3" xfId="55088" xr:uid="{3E4678AA-8CA6-4102-9194-3FC277982F4A}"/>
    <cellStyle name="40% - Accent5 2 3 3 2" xfId="55089" xr:uid="{A63C334D-83E8-446B-9615-98933D8B8402}"/>
    <cellStyle name="40% - Accent5 2 3 4" xfId="55090" xr:uid="{13F5588A-CCB9-4B1F-BF68-E5099BE8D744}"/>
    <cellStyle name="40% - Accent5 2 3 5" xfId="55091" xr:uid="{4BAFD6D7-18D4-41A1-BD40-9A828C28B1D2}"/>
    <cellStyle name="40% - Accent5 2 4" xfId="287" xr:uid="{1790E466-7817-4988-B40F-CB96064139D4}"/>
    <cellStyle name="40% - Accent5 2 4 2" xfId="55092" xr:uid="{F85DC543-1382-49C5-9586-E5FA291A04DD}"/>
    <cellStyle name="40% - Accent5 2 4 2 2" xfId="55093" xr:uid="{20528780-1919-47D3-A97B-0EB27EC1D7D5}"/>
    <cellStyle name="40% - Accent5 2 4 3" xfId="55094" xr:uid="{A959B147-BA11-448D-B8A4-E95E2E531A18}"/>
    <cellStyle name="40% - Accent5 2 4 3 2" xfId="55095" xr:uid="{6BBF24EC-EED5-450E-B3CE-CB537C067EF1}"/>
    <cellStyle name="40% - Accent5 2 4 4" xfId="55096" xr:uid="{9174FE78-F539-4559-87F7-627BCC27E0F2}"/>
    <cellStyle name="40% - Accent5 2 4 5" xfId="55097" xr:uid="{74074558-0D73-440A-BA85-9EC358A1B7F2}"/>
    <cellStyle name="40% - Accent5 2 5" xfId="288" xr:uid="{069EE97B-48EB-479A-B121-C2B7E6DC552E}"/>
    <cellStyle name="40% - Accent5 2 5 2" xfId="55098" xr:uid="{C9C9AAEE-A57A-486F-879F-DBAD76013A08}"/>
    <cellStyle name="40% - Accent5 2 5 2 2" xfId="55099" xr:uid="{5CFD4776-9E65-4536-8C09-C6B0A0BD3CD6}"/>
    <cellStyle name="40% - Accent5 2 5 3" xfId="55100" xr:uid="{55E8CDB2-3A26-4EA9-BABF-880B53168B43}"/>
    <cellStyle name="40% - Accent5 2 5 3 2" xfId="55101" xr:uid="{A0AED6BB-60E7-4C6A-BB80-A5AF954A7D93}"/>
    <cellStyle name="40% - Accent5 2 5 4" xfId="55102" xr:uid="{5FBDECAE-FE34-4CBE-A43E-350C91741235}"/>
    <cellStyle name="40% - Accent5 2 5 5" xfId="55103" xr:uid="{7E61FCDE-E80F-48DC-8EC3-F0F0345C1002}"/>
    <cellStyle name="40% - Accent5 2 6" xfId="55104" xr:uid="{672DB182-6DBF-4D93-8FB3-436236E0530A}"/>
    <cellStyle name="40% - Accent5 2 6 2" xfId="55105" xr:uid="{1E320D72-028E-44FF-BA02-C60A354FA0D2}"/>
    <cellStyle name="40% - Accent5 2 6 2 2" xfId="55106" xr:uid="{691A7B1E-74C6-42EB-8A3E-A93A0D01C591}"/>
    <cellStyle name="40% - Accent5 2 6 3" xfId="55107" xr:uid="{EDF3942F-6C95-42F7-951D-E85A7DDEC7C8}"/>
    <cellStyle name="40% - Accent5 2 6 3 2" xfId="55108" xr:uid="{69F0B276-AA38-4AA2-BA69-FBF961B226DC}"/>
    <cellStyle name="40% - Accent5 2 6 4" xfId="55109" xr:uid="{D098592E-E1A1-4B25-87AF-0FCF11696C63}"/>
    <cellStyle name="40% - Accent5 2 6 5" xfId="55110" xr:uid="{C79B1B8E-76BC-440D-B329-36F3B318A834}"/>
    <cellStyle name="40% - Accent5 2 7" xfId="55111" xr:uid="{07C9689F-21DD-4BE9-A782-8DCD2B9F3C96}"/>
    <cellStyle name="40% - Accent5 2 7 2" xfId="55112" xr:uid="{69DDE379-13F6-49E2-A4A6-45A1210E63A5}"/>
    <cellStyle name="40% - Accent5 2 7 2 2" xfId="55113" xr:uid="{FA50C34F-D627-45EB-9E06-29517056DC36}"/>
    <cellStyle name="40% - Accent5 2 7 3" xfId="55114" xr:uid="{A8D59805-6B72-47CA-A90C-B43F4393FB4C}"/>
    <cellStyle name="40% - Accent5 2 7 3 2" xfId="55115" xr:uid="{E9EECEE9-2C79-4186-A275-D36853C79C2D}"/>
    <cellStyle name="40% - Accent5 2 7 4" xfId="55116" xr:uid="{1BB4B3B3-C4B4-424D-92ED-D20BC6CF76E2}"/>
    <cellStyle name="40% - Accent5 2 7 5" xfId="55117" xr:uid="{44A5124B-970B-40F7-9178-33B8AA9DD9D6}"/>
    <cellStyle name="40% - Accent5 2 8" xfId="55118" xr:uid="{2626991A-DD70-4326-A9E4-D7B6C2169A61}"/>
    <cellStyle name="40% - Accent5 2 8 2" xfId="55119" xr:uid="{F86A7EBD-61B6-44E4-B4E9-241C273607CA}"/>
    <cellStyle name="40% - Accent5 2 8 2 2" xfId="55120" xr:uid="{69B831C5-5BB0-403E-B894-0099F9222F51}"/>
    <cellStyle name="40% - Accent5 2 8 3" xfId="55121" xr:uid="{92D7903B-9B5C-4907-9AF7-6C6C5B5114BA}"/>
    <cellStyle name="40% - Accent5 2 8 3 2" xfId="55122" xr:uid="{FBE18B84-3460-421A-811B-EC9840E1BECB}"/>
    <cellStyle name="40% - Accent5 2 8 4" xfId="55123" xr:uid="{6D1E0382-E6DE-4F9D-86DE-9FB97B80DC75}"/>
    <cellStyle name="40% - Accent5 2 8 5" xfId="55124" xr:uid="{9956CA14-8B0F-4BF8-8B89-A08E55C8770E}"/>
    <cellStyle name="40% - Accent5 2 9" xfId="55125" xr:uid="{21898F45-8167-452D-8A80-B891A173988E}"/>
    <cellStyle name="40% - Accent5 2 9 2" xfId="55126" xr:uid="{A3ED5A41-ADEB-4684-B91E-4329E93111C0}"/>
    <cellStyle name="40% - Accent5 2 9 2 2" xfId="55127" xr:uid="{ED07047E-98F1-4DF3-AE81-D943820C924C}"/>
    <cellStyle name="40% - Accent5 2 9 3" xfId="55128" xr:uid="{1BDA72E2-A240-45C6-AAAD-30EB995959B1}"/>
    <cellStyle name="40% - Accent5 2 9 3 2" xfId="55129" xr:uid="{F1AA8F77-47C0-4424-B8E4-F0048B5D9504}"/>
    <cellStyle name="40% - Accent5 2 9 4" xfId="55130" xr:uid="{A9FAF9EF-CF87-4EB8-9553-3982910B49BA}"/>
    <cellStyle name="40% - Accent5 2 9 5" xfId="55131" xr:uid="{8F03059B-1F36-407D-BFCB-7818155ADBBC}"/>
    <cellStyle name="40% - Accent5 2_PC 2011-2012" xfId="55132" xr:uid="{8B0FD9E7-0ECD-4E99-A44F-EB0512003D3B}"/>
    <cellStyle name="40% - Accent5 20" xfId="50763" xr:uid="{2DAAE01F-E855-4E29-A243-F04748DC7986}"/>
    <cellStyle name="40% - Accent5 21" xfId="50764" xr:uid="{D88DFF06-2476-4EDC-B53B-EA73C620B38F}"/>
    <cellStyle name="40% - Accent5 22" xfId="50765" xr:uid="{A8DE8F38-0781-46EA-AC47-12DCA8EC40A7}"/>
    <cellStyle name="40% - Accent5 23" xfId="50766" xr:uid="{3B56EEE7-EC64-4235-AB23-491032A52BDF}"/>
    <cellStyle name="40% - Accent5 23 2" xfId="50767" xr:uid="{9E3D9AA7-21EF-4D96-A7A8-AB99F71ED67E}"/>
    <cellStyle name="40% - Accent5 24" xfId="50768" xr:uid="{862667FF-1BC7-4125-A197-F5FEDDAC79EF}"/>
    <cellStyle name="40% - Accent5 24 2" xfId="50769" xr:uid="{1F700F71-8671-492A-A7F2-620621334BD1}"/>
    <cellStyle name="40% - Accent5 25" xfId="50770" xr:uid="{C376D97F-E3F5-4330-AB95-74DD5D4F02C4}"/>
    <cellStyle name="40% - Accent5 3" xfId="289" xr:uid="{A7EDBC10-3336-44D7-9867-9DBC62135F65}"/>
    <cellStyle name="40% - Accent5 3 2" xfId="290" xr:uid="{B6094277-8636-4387-ACD1-E2C81120063C}"/>
    <cellStyle name="40% - Accent5 3 2 2" xfId="50771" xr:uid="{CC0F4DEF-F6C0-4332-9193-268793E9EB47}"/>
    <cellStyle name="40% - Accent5 3 2 2 2" xfId="50772" xr:uid="{F5AB7F6C-A75F-4BD1-9F34-40491EABCC88}"/>
    <cellStyle name="40% - Accent5 3 2 2 2 2" xfId="55133" xr:uid="{7BDBE89C-2B1C-4027-BF98-63ECAA797914}"/>
    <cellStyle name="40% - Accent5 3 2 2 3" xfId="55134" xr:uid="{7B2CEA44-10C7-42CD-943C-822F739A9D0B}"/>
    <cellStyle name="40% - Accent5 3 2 2 3 2" xfId="55135" xr:uid="{8E050D5A-A8FA-47EF-AA0A-5C0E1FE62FE7}"/>
    <cellStyle name="40% - Accent5 3 2 2 4" xfId="55136" xr:uid="{DCEA4B20-73EA-4CAE-B03D-416E6A68B857}"/>
    <cellStyle name="40% - Accent5 3 2 2 5" xfId="55137" xr:uid="{B618C578-B290-4BB3-97F1-9CAD739AAD58}"/>
    <cellStyle name="40% - Accent5 3 2 3" xfId="50773" xr:uid="{6E65A1E0-FA07-4A9B-99E4-8D7517F8A4AE}"/>
    <cellStyle name="40% - Accent5 3 2 3 2" xfId="55138" xr:uid="{3E451A38-0B03-4982-B5CE-73BFD139B10B}"/>
    <cellStyle name="40% - Accent5 3 2 4" xfId="55139" xr:uid="{1D3EEB50-6A09-4A91-B969-8F71C0B2B04D}"/>
    <cellStyle name="40% - Accent5 3 2 4 2" xfId="55140" xr:uid="{3FA8004B-15CC-46CA-A13E-FA7B37184F6D}"/>
    <cellStyle name="40% - Accent5 3 2 5" xfId="55141" xr:uid="{3D01AB29-18B1-402B-9953-263772323496}"/>
    <cellStyle name="40% - Accent5 3 3" xfId="291" xr:uid="{8605F73C-C82C-4266-BAA3-7CE5B9753B15}"/>
    <cellStyle name="40% - Accent5 3 3 2" xfId="292" xr:uid="{435A5FD3-B0AD-4548-9D82-B732EC4664CF}"/>
    <cellStyle name="40% - Accent5 3 3 2 2" xfId="55142" xr:uid="{2C32BDEB-AB79-467B-8FB7-3DB9AE549D2B}"/>
    <cellStyle name="40% - Accent5 3 3 3" xfId="55143" xr:uid="{E0DAC682-D68B-4845-88BB-96BEAC238042}"/>
    <cellStyle name="40% - Accent5 3 3 3 2" xfId="55144" xr:uid="{C9F5A0BC-BB53-4A4E-A3FA-C4C91983A77F}"/>
    <cellStyle name="40% - Accent5 3 3 4" xfId="55145" xr:uid="{C9CAEA1C-C21E-4B9C-ADB5-3E3D6C3AF873}"/>
    <cellStyle name="40% - Accent5 3 3 5" xfId="55146" xr:uid="{93C74EF9-95D2-4A8B-8BD8-11A86829A1F2}"/>
    <cellStyle name="40% - Accent5 3 4" xfId="293" xr:uid="{771954B6-1506-44F2-9AA3-391A55C01A35}"/>
    <cellStyle name="40% - Accent5 3 4 2" xfId="55147" xr:uid="{ECBF9A0D-517B-44D6-90E9-4E1BD0989ACA}"/>
    <cellStyle name="40% - Accent5 3 5" xfId="55148" xr:uid="{3C73372C-ED5F-46EC-B5B4-3D1D5DD442C4}"/>
    <cellStyle name="40% - Accent5 3 6" xfId="55149" xr:uid="{3C747305-B750-4A9F-87CC-D210F3CE67BB}"/>
    <cellStyle name="40% - Accent5 3 7" xfId="55150" xr:uid="{35A32639-6273-4E84-801B-C4C89EE05B09}"/>
    <cellStyle name="40% - Accent5 3 8" xfId="55151" xr:uid="{42E98200-814C-4AF5-97E4-8F02D996B27E}"/>
    <cellStyle name="40% - Accent5 4" xfId="294" xr:uid="{B1BBD4E8-A256-4206-8D85-A2B11A427F43}"/>
    <cellStyle name="40% - Accent5 4 2" xfId="295" xr:uid="{B852A563-1AEC-423A-A350-E53DD9CC153E}"/>
    <cellStyle name="40% - Accent5 4 2 2" xfId="50774" xr:uid="{48855719-B2CD-4DA2-A1B6-FA99BC599CD0}"/>
    <cellStyle name="40% - Accent5 4 2 2 2" xfId="55152" xr:uid="{F9E3E2AB-5CC6-40CF-B9A6-0ACF2BA60450}"/>
    <cellStyle name="40% - Accent5 4 2 3" xfId="55153" xr:uid="{8485844B-89DD-4890-A25A-7808A4057BB8}"/>
    <cellStyle name="40% - Accent5 4 2 3 2" xfId="55154" xr:uid="{1DD7A7C1-16E0-48FF-98B9-1BADD8FF595A}"/>
    <cellStyle name="40% - Accent5 4 2 4" xfId="55155" xr:uid="{B7FFAE7A-BB84-48E3-901F-3CB7D5BDA857}"/>
    <cellStyle name="40% - Accent5 4 2 5" xfId="55156" xr:uid="{EEBD6158-B9BA-45C1-9790-0668168D070F}"/>
    <cellStyle name="40% - Accent5 4 3" xfId="55157" xr:uid="{B7749EC8-61F0-415B-A28A-2A70BEC8EC3C}"/>
    <cellStyle name="40% - Accent5 4 3 2" xfId="55158" xr:uid="{28798EBF-1266-4B21-A1C5-20C54D209B14}"/>
    <cellStyle name="40% - Accent5 5" xfId="296" xr:uid="{56313ABA-965C-4809-8200-707112459D95}"/>
    <cellStyle name="40% - Accent5 5 2" xfId="55159" xr:uid="{932B9108-5E74-42CD-8A52-C6956C3AFD66}"/>
    <cellStyle name="40% - Accent5 5 3" xfId="55160" xr:uid="{D50FB787-407A-4D6E-9E09-4ABAE7565D15}"/>
    <cellStyle name="40% - Accent5 5 4" xfId="55161" xr:uid="{50073CC3-ACFD-4B92-ABE9-81ECE748F145}"/>
    <cellStyle name="40% - Accent5 6" xfId="50775" xr:uid="{EABE86A8-8781-4F29-8621-2C8ED6BFC95C}"/>
    <cellStyle name="40% - Accent5 6 2" xfId="55162" xr:uid="{52CF5F56-CD07-4603-A38E-DA0C9C8EA12C}"/>
    <cellStyle name="40% - Accent5 6 3" xfId="55163" xr:uid="{3EE54878-B126-4B8E-B913-5BAD4AECBAE8}"/>
    <cellStyle name="40% - Accent5 6 4" xfId="55164" xr:uid="{1DED98D0-AE34-460D-97CC-E79E4A857CA1}"/>
    <cellStyle name="40% - Accent5 7" xfId="50776" xr:uid="{29DA4362-8A89-472B-940C-5C9F0CDB902B}"/>
    <cellStyle name="40% - Accent5 7 2" xfId="55165" xr:uid="{C8688864-4B5D-479C-BF2B-E69F6344F2D0}"/>
    <cellStyle name="40% - Accent5 7 3" xfId="55166" xr:uid="{20585119-9E1D-44CE-A796-CF546AB35DEC}"/>
    <cellStyle name="40% - Accent5 7 4" xfId="55167" xr:uid="{9828C998-5539-4B65-A545-FD4E4875ED1C}"/>
    <cellStyle name="40% - Accent5 8" xfId="50777" xr:uid="{1C11435B-DEFF-4BEC-B53E-944A596914F9}"/>
    <cellStyle name="40% - Accent5 8 2" xfId="55168" xr:uid="{4E2A6B4D-1545-419F-8E97-9E8CEE457548}"/>
    <cellStyle name="40% - Accent5 9" xfId="50778" xr:uid="{36D62693-1027-4624-8B2C-91B4ADC62996}"/>
    <cellStyle name="40% - Accent5 9 2" xfId="55169" xr:uid="{8196309C-701F-4D4B-B19D-4D64230D2288}"/>
    <cellStyle name="40% - Accent6" xfId="63" builtinId="51" customBuiltin="1"/>
    <cellStyle name="40% - Accent6 10" xfId="50779" xr:uid="{1CBE9EAF-7738-4239-B4FA-65B88F709BE3}"/>
    <cellStyle name="40% - Accent6 10 2" xfId="55170" xr:uid="{C6E09C4C-5460-4C90-8B08-E69CF1D47400}"/>
    <cellStyle name="40% - Accent6 11" xfId="50780" xr:uid="{C6138FEF-FE40-49E3-B5CE-DAE5B96292F3}"/>
    <cellStyle name="40% - Accent6 12" xfId="50781" xr:uid="{EC44B80E-7FFA-4BEA-B727-D353021D38D2}"/>
    <cellStyle name="40% - Accent6 13" xfId="50782" xr:uid="{BF4982EE-2743-48AA-849C-32219AA7CDD2}"/>
    <cellStyle name="40% - Accent6 14" xfId="50783" xr:uid="{BC2CC681-C2C5-4A72-9D53-55E24860D956}"/>
    <cellStyle name="40% - Accent6 15" xfId="50784" xr:uid="{6B9F2350-AB68-4D02-8722-E908409327E5}"/>
    <cellStyle name="40% - Accent6 16" xfId="50785" xr:uid="{85E80033-4C8C-4805-8567-B2367C65AE00}"/>
    <cellStyle name="40% - Accent6 17" xfId="50786" xr:uid="{13FFED2C-5A6B-482F-A564-755165BA3C21}"/>
    <cellStyle name="40% - Accent6 18" xfId="50787" xr:uid="{A3D9722F-0A68-4A70-BD5E-B21E6EA7A7AF}"/>
    <cellStyle name="40% - Accent6 19" xfId="50788" xr:uid="{9A40D2FB-DF8B-4649-8EB2-6C4768BFE6BB}"/>
    <cellStyle name="40% - Accent6 2" xfId="297" xr:uid="{2D847F47-F0BC-4C61-9607-F205BB1C3C29}"/>
    <cellStyle name="40% - Accent6 2 10" xfId="55171" xr:uid="{CFF691D1-104C-401D-8E4D-2B53DD74BAD2}"/>
    <cellStyle name="40% - Accent6 2 10 2" xfId="55172" xr:uid="{EF1AD250-6CF9-4E9F-97CC-42884ABA206C}"/>
    <cellStyle name="40% - Accent6 2 10 2 2" xfId="55173" xr:uid="{2126AB39-11B2-42CC-B007-B5C08BAFC12A}"/>
    <cellStyle name="40% - Accent6 2 10 3" xfId="55174" xr:uid="{111BED0F-4F7F-4342-8D7E-CF84FD550C8E}"/>
    <cellStyle name="40% - Accent6 2 10 3 2" xfId="55175" xr:uid="{B071EE93-9384-4087-A6F4-1BD9F320AF5E}"/>
    <cellStyle name="40% - Accent6 2 10 4" xfId="55176" xr:uid="{8E03993C-30AD-4D01-A548-7878247E89B4}"/>
    <cellStyle name="40% - Accent6 2 10 5" xfId="55177" xr:uid="{FAEE0890-20DF-431C-92F1-299F77AA92C2}"/>
    <cellStyle name="40% - Accent6 2 11" xfId="55178" xr:uid="{F0882B04-E748-4D2C-A2DA-70E60E836D1C}"/>
    <cellStyle name="40% - Accent6 2 11 2" xfId="55179" xr:uid="{FD0BE732-4E14-485D-9769-335E0FB8870E}"/>
    <cellStyle name="40% - Accent6 2 11 2 2" xfId="55180" xr:uid="{9FE421C9-B3A3-470C-A43A-469748195F22}"/>
    <cellStyle name="40% - Accent6 2 11 3" xfId="55181" xr:uid="{081DD33F-6609-4BCE-AE59-422CA0BEAC99}"/>
    <cellStyle name="40% - Accent6 2 11 3 2" xfId="55182" xr:uid="{169B7172-D616-4B47-A9C0-E5982E93E66C}"/>
    <cellStyle name="40% - Accent6 2 11 4" xfId="55183" xr:uid="{7A4D80AC-F226-4D6B-B2B5-31F27A432F6E}"/>
    <cellStyle name="40% - Accent6 2 11 5" xfId="55184" xr:uid="{1BEF32CE-44BE-4250-9C31-DC41DB785ED8}"/>
    <cellStyle name="40% - Accent6 2 12" xfId="55185" xr:uid="{8E636E77-0A16-4FEB-B3B0-A2EB9CB90A46}"/>
    <cellStyle name="40% - Accent6 2 12 2" xfId="55186" xr:uid="{DA90D685-EA26-4C0F-9A85-D0A78B8DF8A4}"/>
    <cellStyle name="40% - Accent6 2 12 2 2" xfId="55187" xr:uid="{EA095CE5-82CF-4327-8EC8-BCB2E1FAE2C1}"/>
    <cellStyle name="40% - Accent6 2 12 3" xfId="55188" xr:uid="{CCDC429F-D24F-42F3-B327-81D28C803781}"/>
    <cellStyle name="40% - Accent6 2 12 3 2" xfId="55189" xr:uid="{B758079B-D6D8-4189-B80D-C840394FF6A2}"/>
    <cellStyle name="40% - Accent6 2 12 4" xfId="55190" xr:uid="{D429E537-C833-485D-9EBB-C8F5B6C501F4}"/>
    <cellStyle name="40% - Accent6 2 12 5" xfId="55191" xr:uid="{51C1B84A-1E8F-46B9-AD86-F66E8389F12C}"/>
    <cellStyle name="40% - Accent6 2 13" xfId="55192" xr:uid="{AF2CA199-7963-4F0F-977D-F626C757D9A1}"/>
    <cellStyle name="40% - Accent6 2 13 2" xfId="55193" xr:uid="{D9CFDACD-E66B-406E-9C22-2694DD54C03D}"/>
    <cellStyle name="40% - Accent6 2 13 2 2" xfId="55194" xr:uid="{C9803C94-57EF-4A48-A450-9EE9B71F0DF0}"/>
    <cellStyle name="40% - Accent6 2 13 3" xfId="55195" xr:uid="{AFBB1C87-294E-4E94-87EF-4B4B55D4CC0F}"/>
    <cellStyle name="40% - Accent6 2 13 3 2" xfId="55196" xr:uid="{1A4C9432-4B59-4789-A4D7-BAB6CCE6DC78}"/>
    <cellStyle name="40% - Accent6 2 13 4" xfId="55197" xr:uid="{7004DAF1-987A-4D84-829E-06D7850E01DA}"/>
    <cellStyle name="40% - Accent6 2 13 5" xfId="55198" xr:uid="{86010A21-A310-442C-BAAA-4DD59179256C}"/>
    <cellStyle name="40% - Accent6 2 14" xfId="55199" xr:uid="{D4F0B803-85A6-442D-92E7-72B10503D6B8}"/>
    <cellStyle name="40% - Accent6 2 14 2" xfId="55200" xr:uid="{2E3A87AF-6A82-4BD0-8792-961FC64933DE}"/>
    <cellStyle name="40% - Accent6 2 14 2 2" xfId="55201" xr:uid="{85E91C2A-FF23-48DE-9DAA-CAB0D48F4084}"/>
    <cellStyle name="40% - Accent6 2 14 3" xfId="55202" xr:uid="{1108F561-E3A1-43A1-AD3D-33605A15D2F3}"/>
    <cellStyle name="40% - Accent6 2 14 3 2" xfId="55203" xr:uid="{6C4303C7-622E-4275-BEEB-1930B60F4D2B}"/>
    <cellStyle name="40% - Accent6 2 14 4" xfId="55204" xr:uid="{4B419B41-7B9A-472A-8FD2-5C056CDDA0BB}"/>
    <cellStyle name="40% - Accent6 2 14 5" xfId="55205" xr:uid="{209D1BA5-D39D-42DD-B48E-74B08B510234}"/>
    <cellStyle name="40% - Accent6 2 15" xfId="55206" xr:uid="{0473A0DC-28F0-4109-9ABE-A152825AC262}"/>
    <cellStyle name="40% - Accent6 2 15 2" xfId="55207" xr:uid="{7DBDDC09-6483-48D1-8427-A6C113D7542D}"/>
    <cellStyle name="40% - Accent6 2 15 2 2" xfId="55208" xr:uid="{97E81727-BBDB-48C9-A22F-9D5064484437}"/>
    <cellStyle name="40% - Accent6 2 15 3" xfId="55209" xr:uid="{693F9C6E-E35F-4A34-8BD0-420ADCEA3C49}"/>
    <cellStyle name="40% - Accent6 2 15 3 2" xfId="55210" xr:uid="{DC8A61A9-94F3-4BC8-870D-7DA9301F93DD}"/>
    <cellStyle name="40% - Accent6 2 15 4" xfId="55211" xr:uid="{6DAF3FED-2957-49A4-A80D-2F64483281C4}"/>
    <cellStyle name="40% - Accent6 2 15 5" xfId="55212" xr:uid="{98B97353-A20C-4CBE-A42B-3F2784EDF310}"/>
    <cellStyle name="40% - Accent6 2 16" xfId="55213" xr:uid="{A51EFE1E-26C1-476A-95DE-A7C0D8D6A710}"/>
    <cellStyle name="40% - Accent6 2 16 2" xfId="55214" xr:uid="{EA8D3720-428A-417B-BD6F-35BF8A5EC52F}"/>
    <cellStyle name="40% - Accent6 2 16 2 2" xfId="55215" xr:uid="{ECA6A310-C0B1-407C-BF6A-949762D8252D}"/>
    <cellStyle name="40% - Accent6 2 16 3" xfId="55216" xr:uid="{A46F8B10-CC4E-4F27-BD24-73446F510E0D}"/>
    <cellStyle name="40% - Accent6 2 16 3 2" xfId="55217" xr:uid="{4D76ECB1-D64B-4762-9869-1F26DEF261D5}"/>
    <cellStyle name="40% - Accent6 2 16 4" xfId="55218" xr:uid="{36918513-292D-4C3D-87E4-2307AEF17B9F}"/>
    <cellStyle name="40% - Accent6 2 16 5" xfId="55219" xr:uid="{C1E0E243-475B-4F30-87A0-6B424DA19AE5}"/>
    <cellStyle name="40% - Accent6 2 17" xfId="55220" xr:uid="{FFC42CAD-F546-4AED-9A43-A111673D1428}"/>
    <cellStyle name="40% - Accent6 2 17 2" xfId="55221" xr:uid="{ADD1ED31-4B78-4DBC-9E6C-D39B87FBE389}"/>
    <cellStyle name="40% - Accent6 2 17 2 2" xfId="55222" xr:uid="{9AB7E07D-1C8E-4BF3-A2CC-1BB55288184E}"/>
    <cellStyle name="40% - Accent6 2 17 3" xfId="55223" xr:uid="{FDBBFD86-8180-43A1-9F00-407CE4EE7B24}"/>
    <cellStyle name="40% - Accent6 2 17 3 2" xfId="55224" xr:uid="{D6522357-D125-4492-934F-AABC119AF8A8}"/>
    <cellStyle name="40% - Accent6 2 17 4" xfId="55225" xr:uid="{FC8BBE06-1A9C-454F-991D-61E4CA57E0DF}"/>
    <cellStyle name="40% - Accent6 2 17 5" xfId="55226" xr:uid="{7F25802F-18CD-45D9-BAB6-BE5B1C4F33F2}"/>
    <cellStyle name="40% - Accent6 2 18" xfId="55227" xr:uid="{50EDD71F-2EDF-4132-8775-85B9780F2105}"/>
    <cellStyle name="40% - Accent6 2 18 2" xfId="55228" xr:uid="{0BC57BDF-8E23-405C-B92F-3562E0EC6746}"/>
    <cellStyle name="40% - Accent6 2 18 2 2" xfId="55229" xr:uid="{73630EE6-E41A-4748-A5BE-D3421363B70E}"/>
    <cellStyle name="40% - Accent6 2 18 3" xfId="55230" xr:uid="{5C307F5A-2208-43D2-9E1D-04AE5EA087D9}"/>
    <cellStyle name="40% - Accent6 2 18 3 2" xfId="55231" xr:uid="{D944782C-4B9D-4A92-9538-D55E0C97DF42}"/>
    <cellStyle name="40% - Accent6 2 18 4" xfId="55232" xr:uid="{2739AA46-F9FA-4F72-A648-657917D332B5}"/>
    <cellStyle name="40% - Accent6 2 18 5" xfId="55233" xr:uid="{D866A891-9AD8-42EA-A180-9F459B6B97A9}"/>
    <cellStyle name="40% - Accent6 2 19" xfId="55234" xr:uid="{14D0AC2F-C610-4A4C-B102-73F9F1E3E96D}"/>
    <cellStyle name="40% - Accent6 2 19 2" xfId="55235" xr:uid="{C1851E2D-0707-4D76-BF76-B6EB55422F40}"/>
    <cellStyle name="40% - Accent6 2 19 2 2" xfId="55236" xr:uid="{A898E706-78FE-4CF0-BD9D-6CD98EFF126E}"/>
    <cellStyle name="40% - Accent6 2 19 3" xfId="55237" xr:uid="{46B418E1-DA11-43DA-9C5C-32B101FBE0B8}"/>
    <cellStyle name="40% - Accent6 2 19 3 2" xfId="55238" xr:uid="{5C607E1C-24D6-49AC-AFB9-35F54DEA389A}"/>
    <cellStyle name="40% - Accent6 2 19 4" xfId="55239" xr:uid="{54AEB546-4D9E-46BE-B2C3-B55E55E748E7}"/>
    <cellStyle name="40% - Accent6 2 19 5" xfId="55240" xr:uid="{6F912A45-1759-4F63-AD01-3474B81810EF}"/>
    <cellStyle name="40% - Accent6 2 2" xfId="298" xr:uid="{3EC1BBBE-2B49-4562-B797-86B444B9B53F}"/>
    <cellStyle name="40% - Accent6 2 2 10" xfId="55241" xr:uid="{2E2AE008-65E5-432C-97FF-B48208B60419}"/>
    <cellStyle name="40% - Accent6 2 2 10 2" xfId="55242" xr:uid="{A29B19A2-8693-4FAE-B273-FFF7B2BF04B0}"/>
    <cellStyle name="40% - Accent6 2 2 10 2 2" xfId="55243" xr:uid="{65589CF7-B673-4C66-9DBD-9793A2EF49AB}"/>
    <cellStyle name="40% - Accent6 2 2 11" xfId="55244" xr:uid="{B44F126F-DAB1-474F-ABF5-21C433B24DF8}"/>
    <cellStyle name="40% - Accent6 2 2 11 2" xfId="55245" xr:uid="{B1E0A103-8EC3-48B0-8C97-07678F6DF1E4}"/>
    <cellStyle name="40% - Accent6 2 2 11 3" xfId="55246" xr:uid="{D4230A60-64D7-483F-B6EB-37771F845C58}"/>
    <cellStyle name="40% - Accent6 2 2 12" xfId="55247" xr:uid="{3E8242F5-CCDE-46E6-B379-9EB98595B793}"/>
    <cellStyle name="40% - Accent6 2 2 12 2" xfId="55248" xr:uid="{69A649BA-A102-4DE6-8695-D0E0A1179265}"/>
    <cellStyle name="40% - Accent6 2 2 13" xfId="55249" xr:uid="{DA738743-A386-45B7-B38D-25C218C65197}"/>
    <cellStyle name="40% - Accent6 2 2 13 2" xfId="55250" xr:uid="{FBF4C37B-08EB-48D9-883D-D3ECB12F09EC}"/>
    <cellStyle name="40% - Accent6 2 2 14" xfId="55251" xr:uid="{0C440D0B-3D2F-4189-A17E-90E6E5FEF166}"/>
    <cellStyle name="40% - Accent6 2 2 14 2" xfId="55252" xr:uid="{72F1B171-F964-4F9F-874E-EB68405A143B}"/>
    <cellStyle name="40% - Accent6 2 2 15" xfId="55253" xr:uid="{6F52A123-25FB-4F6C-9B0C-C25A7BD1B944}"/>
    <cellStyle name="40% - Accent6 2 2 15 2" xfId="55254" xr:uid="{281428F7-344A-4C47-A656-7171F3956F1F}"/>
    <cellStyle name="40% - Accent6 2 2 16" xfId="55255" xr:uid="{F8FAE26E-4BC9-412A-A4C0-7DD04FC63A23}"/>
    <cellStyle name="40% - Accent6 2 2 16 2" xfId="55256" xr:uid="{EF4FF194-157F-4925-9C06-A92D716A37C9}"/>
    <cellStyle name="40% - Accent6 2 2 17" xfId="55257" xr:uid="{F4AAF544-86CF-4CEC-B1FD-7F8FB033A516}"/>
    <cellStyle name="40% - Accent6 2 2 17 2" xfId="55258" xr:uid="{BE7EA35D-4468-4801-8069-F157C96A7383}"/>
    <cellStyle name="40% - Accent6 2 2 18" xfId="55259" xr:uid="{8CA17BCA-173F-441D-8600-2A321B3B72CB}"/>
    <cellStyle name="40% - Accent6 2 2 18 2" xfId="55260" xr:uid="{0580FD87-CDDB-4C09-B7E9-417ECDE59930}"/>
    <cellStyle name="40% - Accent6 2 2 19" xfId="55261" xr:uid="{51AACDCF-4CD8-4850-9EFA-845A3BE53DF3}"/>
    <cellStyle name="40% - Accent6 2 2 19 2" xfId="55262" xr:uid="{727963DB-94D7-4A5F-914D-B7330A3A7BF7}"/>
    <cellStyle name="40% - Accent6 2 2 2" xfId="50789" xr:uid="{CDB01EEE-4302-4BA7-8210-D70866065A07}"/>
    <cellStyle name="40% - Accent6 2 2 2 10" xfId="55263" xr:uid="{A5DE47AA-E33D-494B-970C-2E53117E4F43}"/>
    <cellStyle name="40% - Accent6 2 2 2 10 2" xfId="55264" xr:uid="{BC51BA75-3250-4148-9166-85C55B33C079}"/>
    <cellStyle name="40% - Accent6 2 2 2 10 3" xfId="55265" xr:uid="{F820F29A-FF5B-403B-A141-C03B89844F4D}"/>
    <cellStyle name="40% - Accent6 2 2 2 11" xfId="55266" xr:uid="{7E84B28F-4BBF-4432-87A1-F5432DD70AF2}"/>
    <cellStyle name="40% - Accent6 2 2 2 11 2" xfId="55267" xr:uid="{A0B40EA0-5A81-4726-8728-ABA2BAAB79E3}"/>
    <cellStyle name="40% - Accent6 2 2 2 12" xfId="55268" xr:uid="{11591347-8A03-4CA9-AC9A-AAC83DF13A10}"/>
    <cellStyle name="40% - Accent6 2 2 2 2" xfId="50790" xr:uid="{BF4135B1-7B4C-4BCD-B09B-22416D627300}"/>
    <cellStyle name="40% - Accent6 2 2 2 2 2" xfId="50791" xr:uid="{0D80613E-6154-4668-A156-98262FA53D11}"/>
    <cellStyle name="40% - Accent6 2 2 2 2 2 2" xfId="50792" xr:uid="{063728A8-8AFD-461F-94D6-2AA7C99C0F9C}"/>
    <cellStyle name="40% - Accent6 2 2 2 2 2 2 2" xfId="55269" xr:uid="{924D9281-EBD4-4D76-9EE4-63B499888BBE}"/>
    <cellStyle name="40% - Accent6 2 2 2 2 2 2 2 2" xfId="55270" xr:uid="{9B5EDB55-A4DC-432A-8C98-479BF3BBD63E}"/>
    <cellStyle name="40% - Accent6 2 2 2 2 2 2 3" xfId="55271" xr:uid="{83A869BF-4C1E-455B-96B7-2BD7628B6856}"/>
    <cellStyle name="40% - Accent6 2 2 2 2 2 2 3 2" xfId="55272" xr:uid="{967582CE-0FAF-4C85-90B4-EBDBB85B4A63}"/>
    <cellStyle name="40% - Accent6 2 2 2 2 2 2 4" xfId="55273" xr:uid="{F6DB86EE-4231-4071-81D9-91144A8BF936}"/>
    <cellStyle name="40% - Accent6 2 2 2 2 2 2 5" xfId="55274" xr:uid="{5E779662-AA66-45BD-9541-4886ABC60BE0}"/>
    <cellStyle name="40% - Accent6 2 2 2 2 2 3" xfId="55275" xr:uid="{C4105E28-C46B-46DF-9D77-04B17A7F07E0}"/>
    <cellStyle name="40% - Accent6 2 2 2 2 2 3 2" xfId="55276" xr:uid="{9EB5FB18-FF90-4E55-A492-33D0FFCD4BF0}"/>
    <cellStyle name="40% - Accent6 2 2 2 2 2 3 2 2" xfId="55277" xr:uid="{AA1C826A-A466-4BFB-8459-3C3970022789}"/>
    <cellStyle name="40% - Accent6 2 2 2 2 2 3 3" xfId="55278" xr:uid="{48FC4D60-4F33-4434-87F6-0581ED9EBCD3}"/>
    <cellStyle name="40% - Accent6 2 2 2 2 2 3 3 2" xfId="55279" xr:uid="{E2AF64A3-12CC-405B-B7C0-A34B92DE624A}"/>
    <cellStyle name="40% - Accent6 2 2 2 2 2 3 4" xfId="55280" xr:uid="{A5697ED5-1BEE-4508-9BC8-87D9EDAFDBA9}"/>
    <cellStyle name="40% - Accent6 2 2 2 2 2 3 5" xfId="55281" xr:uid="{3FFD403C-5F20-4024-9237-17500C1F5E27}"/>
    <cellStyle name="40% - Accent6 2 2 2 2 2 4" xfId="55282" xr:uid="{A5B6DDC6-CA06-44E9-AF28-E3B2CBAE81D9}"/>
    <cellStyle name="40% - Accent6 2 2 2 2 2 4 2" xfId="55283" xr:uid="{61CDAFFE-0621-4571-A8BF-5F0530536FFC}"/>
    <cellStyle name="40% - Accent6 2 2 2 2 2 5" xfId="55284" xr:uid="{831BBC08-4871-4DA8-834C-83A3F7A8F751}"/>
    <cellStyle name="40% - Accent6 2 2 2 2 2 5 2" xfId="55285" xr:uid="{3D5E876F-3B57-4A6D-87D3-C1EB748ED514}"/>
    <cellStyle name="40% - Accent6 2 2 2 2 2 6" xfId="55286" xr:uid="{83E0654E-E181-402D-84D1-6BB4FC8A199D}"/>
    <cellStyle name="40% - Accent6 2 2 2 2 2 7" xfId="55287" xr:uid="{65CFED76-A6DC-415D-A11C-1DCAB96D974B}"/>
    <cellStyle name="40% - Accent6 2 2 2 2 3" xfId="55288" xr:uid="{D21F5CD6-AB0E-433A-81FF-7A0BA6D1743D}"/>
    <cellStyle name="40% - Accent6 2 2 2 2 3 2" xfId="55289" xr:uid="{F6D3D74D-8589-4FF9-9E34-BEF0A07B67FC}"/>
    <cellStyle name="40% - Accent6 2 2 2 2 4" xfId="55290" xr:uid="{2CB791B2-7BD2-4D46-8B62-AC91FD1B2B5E}"/>
    <cellStyle name="40% - Accent6 2 2 2 3" xfId="50793" xr:uid="{4A5EFC8D-448D-4C59-ACE7-B1723C6CF098}"/>
    <cellStyle name="40% - Accent6 2 2 2 3 2" xfId="55291" xr:uid="{BD611143-53C0-4A20-A3A3-4BB95D1B174A}"/>
    <cellStyle name="40% - Accent6 2 2 2 3 2 2" xfId="55292" xr:uid="{F7C280EB-6AB2-4018-93C4-87F7EBB857EB}"/>
    <cellStyle name="40% - Accent6 2 2 2 3 3" xfId="55293" xr:uid="{671986CA-E87E-42B0-BD54-6534D8771AC6}"/>
    <cellStyle name="40% - Accent6 2 2 2 3 3 2" xfId="55294" xr:uid="{29AEFFD1-6EE8-4967-BBFE-247872BDE925}"/>
    <cellStyle name="40% - Accent6 2 2 2 3 4" xfId="55295" xr:uid="{092E744C-DD44-4EC1-95CF-D3EC370C0D27}"/>
    <cellStyle name="40% - Accent6 2 2 2 3 5" xfId="55296" xr:uid="{64C3077C-6ABA-4C2A-A8AA-519891431E70}"/>
    <cellStyle name="40% - Accent6 2 2 2 4" xfId="55297" xr:uid="{1BC8BE29-F906-49D6-9103-F7531D14EE2A}"/>
    <cellStyle name="40% - Accent6 2 2 2 4 2" xfId="55298" xr:uid="{BC71AC68-1633-4760-9045-4D80C79EBDF9}"/>
    <cellStyle name="40% - Accent6 2 2 2 4 2 2" xfId="55299" xr:uid="{A6983DAB-B86B-4DF2-9957-608A4C9A915D}"/>
    <cellStyle name="40% - Accent6 2 2 2 4 3" xfId="55300" xr:uid="{8F6C48F7-898F-47A2-AEA1-0556333B86B5}"/>
    <cellStyle name="40% - Accent6 2 2 2 4 3 2" xfId="55301" xr:uid="{1C841412-8ABF-426A-AB0D-0CF1B40E16AA}"/>
    <cellStyle name="40% - Accent6 2 2 2 4 4" xfId="55302" xr:uid="{BF8D5DA4-F617-4FD8-BC74-5F9158488B5E}"/>
    <cellStyle name="40% - Accent6 2 2 2 4 5" xfId="55303" xr:uid="{18070144-7FDD-4CD5-952B-6C6FBC3E99D8}"/>
    <cellStyle name="40% - Accent6 2 2 2 5" xfId="55304" xr:uid="{3C47B336-EC1F-465C-BBB0-34FF40ADC5A2}"/>
    <cellStyle name="40% - Accent6 2 2 2 5 2" xfId="55305" xr:uid="{1AC8A8C2-2113-4310-8DF4-3F27F07DE682}"/>
    <cellStyle name="40% - Accent6 2 2 2 5 2 2" xfId="55306" xr:uid="{71E70F9E-9A73-48BB-9EDE-3896FD44D586}"/>
    <cellStyle name="40% - Accent6 2 2 2 5 3" xfId="55307" xr:uid="{8F9B0C39-24F6-475A-ABEF-ADDB5BFA8360}"/>
    <cellStyle name="40% - Accent6 2 2 2 5 3 2" xfId="55308" xr:uid="{392F0C1D-74B7-4003-AE54-0FB1492A9F20}"/>
    <cellStyle name="40% - Accent6 2 2 2 5 4" xfId="55309" xr:uid="{A71EE9A1-C363-4105-BF37-76179AD8349A}"/>
    <cellStyle name="40% - Accent6 2 2 2 5 5" xfId="55310" xr:uid="{9B8A3843-371E-4436-89AF-8D1103D1CD08}"/>
    <cellStyle name="40% - Accent6 2 2 2 6" xfId="55311" xr:uid="{F4365F5D-C00C-4B05-846F-495EEC9F1F58}"/>
    <cellStyle name="40% - Accent6 2 2 2 6 2" xfId="55312" xr:uid="{AA1C9095-23BC-4297-9BDF-5B80E11D79F9}"/>
    <cellStyle name="40% - Accent6 2 2 2 6 2 2" xfId="55313" xr:uid="{42C76459-9E76-458C-A64A-C80C64FE0B07}"/>
    <cellStyle name="40% - Accent6 2 2 2 6 3" xfId="55314" xr:uid="{3EF5E1EF-D02A-42BE-AAF6-6933FEA7D4B8}"/>
    <cellStyle name="40% - Accent6 2 2 2 6 3 2" xfId="55315" xr:uid="{A062CDA1-1113-453C-A789-A1B1E72AD839}"/>
    <cellStyle name="40% - Accent6 2 2 2 6 4" xfId="55316" xr:uid="{61AA9BF3-8A4E-40C1-B4B8-7A56E897FBE6}"/>
    <cellStyle name="40% - Accent6 2 2 2 6 5" xfId="55317" xr:uid="{706CA60C-9312-4839-A4AA-6C25E8E3D783}"/>
    <cellStyle name="40% - Accent6 2 2 2 7" xfId="55318" xr:uid="{61C25BD6-512D-4FF6-A40F-4C242AE81510}"/>
    <cellStyle name="40% - Accent6 2 2 2 7 2" xfId="55319" xr:uid="{7ED43CF7-5D64-4C94-8405-180644A15B7B}"/>
    <cellStyle name="40% - Accent6 2 2 2 7 2 2" xfId="55320" xr:uid="{1DBA31B0-E1B7-4AFF-9960-553B16E621D2}"/>
    <cellStyle name="40% - Accent6 2 2 2 7 3" xfId="55321" xr:uid="{4BE7AA62-A5F7-4473-B51A-9C589A1E5046}"/>
    <cellStyle name="40% - Accent6 2 2 2 7 3 2" xfId="55322" xr:uid="{7434458B-46F5-4E21-9CD3-34634166D857}"/>
    <cellStyle name="40% - Accent6 2 2 2 7 4" xfId="55323" xr:uid="{58DB1B06-5C4B-4C1C-B5D0-8FB0E284F0A7}"/>
    <cellStyle name="40% - Accent6 2 2 2 7 5" xfId="55324" xr:uid="{94A4CD63-07D3-4345-8721-28BB9324EBE0}"/>
    <cellStyle name="40% - Accent6 2 2 2 8" xfId="55325" xr:uid="{49107D24-F732-47A5-BED2-D40F903C49D4}"/>
    <cellStyle name="40% - Accent6 2 2 2 8 2" xfId="55326" xr:uid="{FB4F8B46-7748-4CBC-8A51-77F36CB0DE42}"/>
    <cellStyle name="40% - Accent6 2 2 2 8 2 2" xfId="55327" xr:uid="{AA81DFF2-DED4-4BE9-B366-B5901D0E2757}"/>
    <cellStyle name="40% - Accent6 2 2 2 8 3" xfId="55328" xr:uid="{5F19B368-672A-4ECF-8840-B6771326DF1B}"/>
    <cellStyle name="40% - Accent6 2 2 2 8 3 2" xfId="55329" xr:uid="{0BA26CF4-6C60-43B5-993D-21BDD0415D10}"/>
    <cellStyle name="40% - Accent6 2 2 2 8 4" xfId="55330" xr:uid="{5D1DED26-7C8A-428B-B7D5-E4B1496C7C1A}"/>
    <cellStyle name="40% - Accent6 2 2 2 8 5" xfId="55331" xr:uid="{E39E03D0-42F9-483F-845E-2985732EDE36}"/>
    <cellStyle name="40% - Accent6 2 2 2 9" xfId="55332" xr:uid="{F3DF92FD-0417-4C06-B358-B98E9884AE2C}"/>
    <cellStyle name="40% - Accent6 2 2 2 9 2" xfId="55333" xr:uid="{EC7676A6-065F-47A2-AF24-29E1D85B973E}"/>
    <cellStyle name="40% - Accent6 2 2 2 9 2 2" xfId="55334" xr:uid="{D2EA4623-8F75-4B65-9B9E-D306174D3FFF}"/>
    <cellStyle name="40% - Accent6 2 2 2 9 3" xfId="55335" xr:uid="{A103D995-6238-432C-B8D3-F1E003D38E4B}"/>
    <cellStyle name="40% - Accent6 2 2 2 9 3 2" xfId="55336" xr:uid="{B0B329B5-5941-4AD4-A85A-AB3DC6668E76}"/>
    <cellStyle name="40% - Accent6 2 2 2 9 4" xfId="55337" xr:uid="{39D6F763-5570-4B9B-BD6C-CEE7DF86973F}"/>
    <cellStyle name="40% - Accent6 2 2 2 9 5" xfId="55338" xr:uid="{3D6E0758-A411-43CC-914F-8AFA4A886164}"/>
    <cellStyle name="40% - Accent6 2 2 20" xfId="55339" xr:uid="{025EF16D-63EE-460A-B7FE-81A744B466E7}"/>
    <cellStyle name="40% - Accent6 2 2 20 2" xfId="55340" xr:uid="{77944B86-2684-4608-8926-9D1977846772}"/>
    <cellStyle name="40% - Accent6 2 2 21" xfId="55341" xr:uid="{28FC1ED0-DD5A-48D7-9A30-00DA5F973468}"/>
    <cellStyle name="40% - Accent6 2 2 21 2" xfId="55342" xr:uid="{BCFA1F98-A703-43B5-A9CD-7CE1E92596E8}"/>
    <cellStyle name="40% - Accent6 2 2 22" xfId="55343" xr:uid="{C39C65E9-5A97-4C7A-BA43-3FBA7DAF2120}"/>
    <cellStyle name="40% - Accent6 2 2 22 2" xfId="55344" xr:uid="{AA365801-3607-4865-B570-39F6C55F75F4}"/>
    <cellStyle name="40% - Accent6 2 2 3" xfId="50794" xr:uid="{AE1F998A-A7EA-4815-910D-427AE11678B3}"/>
    <cellStyle name="40% - Accent6 2 2 3 2" xfId="50795" xr:uid="{8733BEEA-ABCF-43F6-9EF5-5F6A23E3BCD1}"/>
    <cellStyle name="40% - Accent6 2 2 3 2 2" xfId="55345" xr:uid="{C246FB92-4E64-4F99-B41D-A72E749BED9C}"/>
    <cellStyle name="40% - Accent6 2 2 3 2 2 2" xfId="55346" xr:uid="{93875FE3-CD75-457E-9D5C-56407C0081A6}"/>
    <cellStyle name="40% - Accent6 2 2 3 2 3" xfId="55347" xr:uid="{F93C7F84-1002-42E3-9388-70BCA7DEFEC8}"/>
    <cellStyle name="40% - Accent6 2 2 3 2 3 2" xfId="55348" xr:uid="{4F08DB96-AE4A-4AE7-A148-0D5CEAC5FC24}"/>
    <cellStyle name="40% - Accent6 2 2 3 2 4" xfId="55349" xr:uid="{3159E107-9491-45C5-B320-A7015701EBF2}"/>
    <cellStyle name="40% - Accent6 2 2 3 3" xfId="55350" xr:uid="{02FBAE1E-084C-4E0F-8382-2D46D486B4A1}"/>
    <cellStyle name="40% - Accent6 2 2 3 3 2" xfId="55351" xr:uid="{DF0B854E-E49D-414F-9302-A33820F2400F}"/>
    <cellStyle name="40% - Accent6 2 2 3 3 2 2" xfId="55352" xr:uid="{D479FE3A-51DD-4958-AB18-5FEE31AE4C26}"/>
    <cellStyle name="40% - Accent6 2 2 3 3 3" xfId="55353" xr:uid="{54AB9CE1-7BB1-4613-A60E-258E43F1FAA4}"/>
    <cellStyle name="40% - Accent6 2 2 3 3 3 2" xfId="55354" xr:uid="{F3704C2A-5C41-4619-A0BE-2D96BAF5330A}"/>
    <cellStyle name="40% - Accent6 2 2 3 3 4" xfId="55355" xr:uid="{61A43AC9-8522-459D-9022-720CED8BF10A}"/>
    <cellStyle name="40% - Accent6 2 2 3 3 5" xfId="55356" xr:uid="{64EECD6F-0502-4808-A230-3F0D5785BC55}"/>
    <cellStyle name="40% - Accent6 2 2 3 4" xfId="55357" xr:uid="{EC9C2594-95A3-40B5-BC10-69BEE5D35A76}"/>
    <cellStyle name="40% - Accent6 2 2 3 4 2" xfId="55358" xr:uid="{B08B6A79-5FC9-41C8-B0B7-ED358E1BC69B}"/>
    <cellStyle name="40% - Accent6 2 2 3 4 3" xfId="55359" xr:uid="{46127632-5556-4852-AEA1-C069864AB3B1}"/>
    <cellStyle name="40% - Accent6 2 2 3 5" xfId="55360" xr:uid="{4C652012-342E-4447-953C-D513152F90DC}"/>
    <cellStyle name="40% - Accent6 2 2 3 5 2" xfId="55361" xr:uid="{BB8FE51C-6AF1-4CC8-80B2-B419FEE1EB3E}"/>
    <cellStyle name="40% - Accent6 2 2 3 6" xfId="55362" xr:uid="{11CD988C-B29C-4D6E-989C-C127743ABC23}"/>
    <cellStyle name="40% - Accent6 2 2 4" xfId="55363" xr:uid="{A3562DF2-28FF-4B2C-84C1-00A57FE6D724}"/>
    <cellStyle name="40% - Accent6 2 2 4 2" xfId="55364" xr:uid="{20B109D5-F5F1-45E2-9D75-400673C74D24}"/>
    <cellStyle name="40% - Accent6 2 2 4 3" xfId="55365" xr:uid="{66656641-9D77-48D5-9A94-620595FBEA64}"/>
    <cellStyle name="40% - Accent6 2 2 4 3 2" xfId="55366" xr:uid="{A41A3AA1-3E66-478A-871B-F895ACCC3D88}"/>
    <cellStyle name="40% - Accent6 2 2 5" xfId="55367" xr:uid="{7A44D5B3-D766-45B3-A089-1538D54C8B1C}"/>
    <cellStyle name="40% - Accent6 2 2 5 2" xfId="55368" xr:uid="{619926CF-C5D2-48F0-9087-7457C17FC06A}"/>
    <cellStyle name="40% - Accent6 2 2 5 3" xfId="55369" xr:uid="{C4503CC1-7072-4978-9D14-BA1B742A7CF2}"/>
    <cellStyle name="40% - Accent6 2 2 5 3 2" xfId="55370" xr:uid="{7DA593F2-0B46-485E-9721-21792D15C80A}"/>
    <cellStyle name="40% - Accent6 2 2 6" xfId="55371" xr:uid="{2BEFABD2-1304-4E39-96D3-6D90C08AA3C9}"/>
    <cellStyle name="40% - Accent6 2 2 6 2" xfId="55372" xr:uid="{663DCC58-B9D0-4255-808D-205A3744513F}"/>
    <cellStyle name="40% - Accent6 2 2 6 3" xfId="55373" xr:uid="{E13719C0-E60D-47DF-856B-D39E673E3E68}"/>
    <cellStyle name="40% - Accent6 2 2 6 3 2" xfId="55374" xr:uid="{12243F2F-8A06-4FFD-9B8A-3AC5F19B6346}"/>
    <cellStyle name="40% - Accent6 2 2 7" xfId="55375" xr:uid="{F6DF87B5-4F05-4540-B8E7-2FADC48AB00E}"/>
    <cellStyle name="40% - Accent6 2 2 7 2" xfId="55376" xr:uid="{97F31D70-88A9-4C99-9CEC-C785726643CA}"/>
    <cellStyle name="40% - Accent6 2 2 7 3" xfId="55377" xr:uid="{4D0651C3-2CCC-41CB-8152-EF49E2981049}"/>
    <cellStyle name="40% - Accent6 2 2 7 3 2" xfId="55378" xr:uid="{469A8848-65C8-476B-8DE3-31CE528F8018}"/>
    <cellStyle name="40% - Accent6 2 2 8" xfId="55379" xr:uid="{E6F86364-6E1C-44C8-A8C1-6B3181EA299C}"/>
    <cellStyle name="40% - Accent6 2 2 8 2" xfId="55380" xr:uid="{0AF170ED-23AF-44A9-B61A-E0A956254243}"/>
    <cellStyle name="40% - Accent6 2 2 8 3" xfId="55381" xr:uid="{10DD307E-8EBC-42AA-A87D-AB17E705CC76}"/>
    <cellStyle name="40% - Accent6 2 2 8 3 2" xfId="55382" xr:uid="{8B1EA2CC-81C0-4440-A6D3-FA5E68E51E70}"/>
    <cellStyle name="40% - Accent6 2 2 9" xfId="55383" xr:uid="{D64A77DF-DACD-4D98-91E3-0D0BCE9027EE}"/>
    <cellStyle name="40% - Accent6 2 2 9 2" xfId="55384" xr:uid="{941F0A0C-F272-4824-9761-3F719726A0CE}"/>
    <cellStyle name="40% - Accent6 2 2 9 3" xfId="55385" xr:uid="{9F762B39-1C65-4749-9ACF-F896B6861E52}"/>
    <cellStyle name="40% - Accent6 2 2 9 3 2" xfId="55386" xr:uid="{CE7D18D0-1460-49B2-8512-F76B0DF42D3F}"/>
    <cellStyle name="40% - Accent6 2 20" xfId="55387" xr:uid="{72880322-FB22-424C-B8D2-82D2EFA67123}"/>
    <cellStyle name="40% - Accent6 2 20 2" xfId="55388" xr:uid="{92384C82-8D5D-47A7-A0E2-85B37D02CECC}"/>
    <cellStyle name="40% - Accent6 2 20 2 2" xfId="55389" xr:uid="{62CAA1F2-3BBE-442F-B44A-97556A08790C}"/>
    <cellStyle name="40% - Accent6 2 20 3" xfId="55390" xr:uid="{CBF11626-6694-4D09-AD2B-4E769FFEDE39}"/>
    <cellStyle name="40% - Accent6 2 20 3 2" xfId="55391" xr:uid="{3403C77A-DB84-4780-B8FF-58B529500F0C}"/>
    <cellStyle name="40% - Accent6 2 20 4" xfId="55392" xr:uid="{ABB04984-C7B3-4A26-BF4C-D69E09ECA289}"/>
    <cellStyle name="40% - Accent6 2 20 5" xfId="55393" xr:uid="{692BB80E-2D37-4000-8D98-577EEEEF2BF5}"/>
    <cellStyle name="40% - Accent6 2 21" xfId="55394" xr:uid="{A7495405-90C5-467B-91D6-BE075BF375D4}"/>
    <cellStyle name="40% - Accent6 2 21 2" xfId="55395" xr:uid="{3FF378A9-47E6-4F90-96DD-B002B38710B4}"/>
    <cellStyle name="40% - Accent6 2 21 2 2" xfId="55396" xr:uid="{A209AAC7-E4EC-47A1-B7BE-8A26A6045015}"/>
    <cellStyle name="40% - Accent6 2 21 3" xfId="55397" xr:uid="{0E9DDF0E-F071-4A8D-8E5A-479B67C5B006}"/>
    <cellStyle name="40% - Accent6 2 21 3 2" xfId="55398" xr:uid="{16C3B9C9-757B-4786-A305-7FB1C9135866}"/>
    <cellStyle name="40% - Accent6 2 21 4" xfId="55399" xr:uid="{D6A14436-7C8C-4075-A58F-3AAB2B5782EF}"/>
    <cellStyle name="40% - Accent6 2 21 5" xfId="55400" xr:uid="{9FB0ABFD-5BD7-43CB-9E80-E3EC35FDF34A}"/>
    <cellStyle name="40% - Accent6 2 22" xfId="55401" xr:uid="{53F4BFB0-9D65-4E8D-9C47-E92A1F23BA20}"/>
    <cellStyle name="40% - Accent6 2 22 2" xfId="55402" xr:uid="{DC01E69E-7F4F-4B01-9421-469630796022}"/>
    <cellStyle name="40% - Accent6 2 22 2 2" xfId="55403" xr:uid="{751EC6A7-E460-44F4-B191-8A6CF5F30F34}"/>
    <cellStyle name="40% - Accent6 2 22 3" xfId="55404" xr:uid="{47B1532C-EE26-407A-AC63-182FAB1D6357}"/>
    <cellStyle name="40% - Accent6 2 22 3 2" xfId="55405" xr:uid="{AFEA73F2-92E8-4430-86CF-D8EB95FED856}"/>
    <cellStyle name="40% - Accent6 2 22 4" xfId="55406" xr:uid="{6D4AC18E-3A88-4E9F-BB45-FFADAA4283E3}"/>
    <cellStyle name="40% - Accent6 2 22 5" xfId="55407" xr:uid="{8B9F0AC7-FE4F-4433-9485-798492397AF7}"/>
    <cellStyle name="40% - Accent6 2 3" xfId="299" xr:uid="{D931CE29-E69B-4A61-81A3-1795617F24FE}"/>
    <cellStyle name="40% - Accent6 2 3 2" xfId="300" xr:uid="{8A381A29-0168-4653-BA62-5D3F16A655A9}"/>
    <cellStyle name="40% - Accent6 2 3 2 2" xfId="55408" xr:uid="{108444E5-67B3-4E16-B12B-AB8C5620F4B0}"/>
    <cellStyle name="40% - Accent6 2 3 3" xfId="55409" xr:uid="{3AC57C6F-5993-45AE-BD4E-76AEAD16F040}"/>
    <cellStyle name="40% - Accent6 2 3 3 2" xfId="55410" xr:uid="{C92F6C33-D7B9-442A-853C-F23B4CBA12E6}"/>
    <cellStyle name="40% - Accent6 2 3 4" xfId="55411" xr:uid="{A715C1ED-99D2-431B-A024-93337A4A60DB}"/>
    <cellStyle name="40% - Accent6 2 3 5" xfId="55412" xr:uid="{6980707C-9E6C-4291-AE09-1594976139D9}"/>
    <cellStyle name="40% - Accent6 2 4" xfId="301" xr:uid="{926385F4-4D7C-43AF-8A4B-3522AD066DF4}"/>
    <cellStyle name="40% - Accent6 2 4 2" xfId="55413" xr:uid="{4796E448-31C9-4DD5-B1BC-55FD41A6AEAD}"/>
    <cellStyle name="40% - Accent6 2 4 2 2" xfId="55414" xr:uid="{2C8C9360-8DD7-4FA7-ADA2-75CA4130F557}"/>
    <cellStyle name="40% - Accent6 2 4 3" xfId="55415" xr:uid="{7EC32E58-0A24-45FF-A41F-F892B6794AC3}"/>
    <cellStyle name="40% - Accent6 2 4 3 2" xfId="55416" xr:uid="{2329E258-B155-446C-A207-B4D68CED047E}"/>
    <cellStyle name="40% - Accent6 2 4 4" xfId="55417" xr:uid="{1EAC2A1B-C56A-4B4E-BFE6-D1E9D039B3DC}"/>
    <cellStyle name="40% - Accent6 2 4 5" xfId="55418" xr:uid="{6229DE31-1BC3-4ACC-9740-6CE37EC23BF3}"/>
    <cellStyle name="40% - Accent6 2 5" xfId="302" xr:uid="{88EA2110-7E25-48C5-B9CF-7551BD3138DE}"/>
    <cellStyle name="40% - Accent6 2 5 2" xfId="55419" xr:uid="{13262595-6380-4F5E-9B12-8EF057FBF96D}"/>
    <cellStyle name="40% - Accent6 2 5 2 2" xfId="55420" xr:uid="{BA5A983B-B0C2-4E5D-9D82-0CE8FCD83DEF}"/>
    <cellStyle name="40% - Accent6 2 5 3" xfId="55421" xr:uid="{0639174D-1C6E-49C8-9707-714DE9A333DF}"/>
    <cellStyle name="40% - Accent6 2 5 3 2" xfId="55422" xr:uid="{DFFDA3E7-6ED3-4C73-9210-E8716E519438}"/>
    <cellStyle name="40% - Accent6 2 5 4" xfId="55423" xr:uid="{6E6AE470-4B7D-4BE1-8B88-3996A2493768}"/>
    <cellStyle name="40% - Accent6 2 5 5" xfId="55424" xr:uid="{47D2B04E-F84C-49D4-86D4-73D6FB3BB61C}"/>
    <cellStyle name="40% - Accent6 2 6" xfId="55425" xr:uid="{8825D6C0-2183-43D9-B1E0-751F7AAA6F91}"/>
    <cellStyle name="40% - Accent6 2 6 2" xfId="55426" xr:uid="{10F70EFD-E13B-4CFD-B853-0A27C34051DB}"/>
    <cellStyle name="40% - Accent6 2 6 2 2" xfId="55427" xr:uid="{46BBC929-00D9-455F-BCD2-6AF26CBAE6E3}"/>
    <cellStyle name="40% - Accent6 2 6 3" xfId="55428" xr:uid="{30F26442-A87D-4863-8E4D-BD795D092727}"/>
    <cellStyle name="40% - Accent6 2 6 3 2" xfId="55429" xr:uid="{1BB33F81-EF45-4C2C-8A99-C32C167375B6}"/>
    <cellStyle name="40% - Accent6 2 6 4" xfId="55430" xr:uid="{804324C5-054D-4399-9C27-BAD2A03DE5CC}"/>
    <cellStyle name="40% - Accent6 2 6 5" xfId="55431" xr:uid="{E27C47C2-A726-4E9C-9D76-94C8FC57A13F}"/>
    <cellStyle name="40% - Accent6 2 7" xfId="55432" xr:uid="{69C8687D-1B90-41BB-B106-14B69D64DFF8}"/>
    <cellStyle name="40% - Accent6 2 7 2" xfId="55433" xr:uid="{DA222DEB-ADD8-4D97-80B8-CACE8683BD39}"/>
    <cellStyle name="40% - Accent6 2 7 2 2" xfId="55434" xr:uid="{535EA9F7-755E-49B5-98F2-0049C71733D5}"/>
    <cellStyle name="40% - Accent6 2 7 3" xfId="55435" xr:uid="{30D0D942-94DD-43BE-AA15-E97C2C426273}"/>
    <cellStyle name="40% - Accent6 2 7 3 2" xfId="55436" xr:uid="{04E6CC9C-0A88-4F6A-AFD8-FB46503C081A}"/>
    <cellStyle name="40% - Accent6 2 7 4" xfId="55437" xr:uid="{F6DD0ED0-D8CF-42EA-8C6F-EA584EF73717}"/>
    <cellStyle name="40% - Accent6 2 7 5" xfId="55438" xr:uid="{F41A6188-2F41-46BC-A475-878A91D54226}"/>
    <cellStyle name="40% - Accent6 2 8" xfId="55439" xr:uid="{9B74B360-EF1F-4020-B65C-FC434BD27F9C}"/>
    <cellStyle name="40% - Accent6 2 8 2" xfId="55440" xr:uid="{0AA23A5C-3724-4978-BC80-E1EDF1EABB7B}"/>
    <cellStyle name="40% - Accent6 2 8 2 2" xfId="55441" xr:uid="{BF70D562-6E0E-4F75-896F-585DAA7300FD}"/>
    <cellStyle name="40% - Accent6 2 8 3" xfId="55442" xr:uid="{E257B74B-099B-4724-A3C9-07EED3928966}"/>
    <cellStyle name="40% - Accent6 2 8 3 2" xfId="55443" xr:uid="{0F354BE8-02C0-4ECA-932C-03D53E083AC1}"/>
    <cellStyle name="40% - Accent6 2 8 4" xfId="55444" xr:uid="{C12732F8-1D6F-4F4D-9F2E-4B473C4E89B4}"/>
    <cellStyle name="40% - Accent6 2 8 5" xfId="55445" xr:uid="{85835ABE-D506-41E5-A745-F273A37BC261}"/>
    <cellStyle name="40% - Accent6 2 9" xfId="55446" xr:uid="{1A2527FB-C39E-46FD-885E-4C130030CBC9}"/>
    <cellStyle name="40% - Accent6 2 9 2" xfId="55447" xr:uid="{FD050F1D-0704-486C-B97C-F44231266C29}"/>
    <cellStyle name="40% - Accent6 2 9 2 2" xfId="55448" xr:uid="{78ED29C0-F093-481C-BD13-5A49F86953EF}"/>
    <cellStyle name="40% - Accent6 2 9 3" xfId="55449" xr:uid="{1A7A7643-6CB1-49D6-A9D3-B618F2EEA5F2}"/>
    <cellStyle name="40% - Accent6 2 9 3 2" xfId="55450" xr:uid="{32D30A92-BC3E-4351-AD51-D5E830E32452}"/>
    <cellStyle name="40% - Accent6 2 9 4" xfId="55451" xr:uid="{EDF8E56A-70E3-4889-B6A7-5602FA5F9E9D}"/>
    <cellStyle name="40% - Accent6 2 9 5" xfId="55452" xr:uid="{7D55C946-679A-4DEE-86E3-D4F68FC40217}"/>
    <cellStyle name="40% - Accent6 2_PC 2011-2012" xfId="55453" xr:uid="{77E9847E-133A-4B6C-8609-A2FD6EA76409}"/>
    <cellStyle name="40% - Accent6 20" xfId="50796" xr:uid="{DF08F9CC-2696-40F0-B6B5-8E42DC4A9561}"/>
    <cellStyle name="40% - Accent6 21" xfId="50797" xr:uid="{4F736948-3E99-41A3-9B0E-D319E049DCA3}"/>
    <cellStyle name="40% - Accent6 22" xfId="50798" xr:uid="{2F477852-2D46-47D3-83FE-B6B722C572AE}"/>
    <cellStyle name="40% - Accent6 23" xfId="50799" xr:uid="{E91C2CD3-39E0-4090-8746-29BD53561D89}"/>
    <cellStyle name="40% - Accent6 23 2" xfId="50800" xr:uid="{CB6C4569-CAB9-4F2A-91B5-349429C78984}"/>
    <cellStyle name="40% - Accent6 24" xfId="50801" xr:uid="{8E6050F3-0008-4AEA-9E42-7FD726F2882D}"/>
    <cellStyle name="40% - Accent6 24 2" xfId="50802" xr:uid="{DCB4395B-86E7-4494-AD0F-06092191E544}"/>
    <cellStyle name="40% - Accent6 25" xfId="50803" xr:uid="{B9213C94-E439-405D-8ED4-946F58EEA371}"/>
    <cellStyle name="40% - Accent6 3" xfId="303" xr:uid="{3198343B-BF13-4ABE-A7CD-EC8310559BF0}"/>
    <cellStyle name="40% - Accent6 3 2" xfId="304" xr:uid="{3736E7D9-AA33-4CC4-8EF6-876F710542C5}"/>
    <cellStyle name="40% - Accent6 3 2 2" xfId="50804" xr:uid="{B7DD0FA4-FB27-4ECC-B8DE-7CDFD230BA00}"/>
    <cellStyle name="40% - Accent6 3 2 2 2" xfId="50805" xr:uid="{EE6A68E9-7092-4EF3-842C-08B7EC30DD49}"/>
    <cellStyle name="40% - Accent6 3 2 2 2 2" xfId="55454" xr:uid="{F45C140D-CFC7-4473-BE50-00739D3CA763}"/>
    <cellStyle name="40% - Accent6 3 2 2 3" xfId="55455" xr:uid="{3330788B-0A5F-4E6A-8622-AE0FEA6DC154}"/>
    <cellStyle name="40% - Accent6 3 2 2 3 2" xfId="55456" xr:uid="{E7D9EDB4-05AD-4591-8C33-A4CED7B76886}"/>
    <cellStyle name="40% - Accent6 3 2 2 4" xfId="55457" xr:uid="{5C39A804-CDB3-4513-9824-FC65E953D486}"/>
    <cellStyle name="40% - Accent6 3 2 2 5" xfId="55458" xr:uid="{18722FE5-4583-435C-A3AD-EFD0555361A2}"/>
    <cellStyle name="40% - Accent6 3 2 3" xfId="50806" xr:uid="{057F4C55-F1FE-44EE-924A-172777F27606}"/>
    <cellStyle name="40% - Accent6 3 2 3 2" xfId="55459" xr:uid="{5C02C23F-29A8-4CF1-88A5-8B3FE8A92C88}"/>
    <cellStyle name="40% - Accent6 3 2 4" xfId="55460" xr:uid="{F007A2BB-13D5-44ED-AEE3-2580B0BF219E}"/>
    <cellStyle name="40% - Accent6 3 2 4 2" xfId="55461" xr:uid="{E85BF823-35FA-48C5-974E-71757C09B547}"/>
    <cellStyle name="40% - Accent6 3 2 5" xfId="55462" xr:uid="{2FBC25DC-31E0-4DE4-A010-49D50B7BD2A4}"/>
    <cellStyle name="40% - Accent6 3 3" xfId="305" xr:uid="{01C85603-897D-41C8-ABB1-88C15C320F7D}"/>
    <cellStyle name="40% - Accent6 3 3 2" xfId="306" xr:uid="{7B13C284-09E9-4E1E-90E4-77CE5E036E72}"/>
    <cellStyle name="40% - Accent6 3 3 2 2" xfId="55463" xr:uid="{39E6DF2D-67FA-4F4E-89E3-FB2139471314}"/>
    <cellStyle name="40% - Accent6 3 3 3" xfId="55464" xr:uid="{DEE9D9B6-D08B-4BB5-80CC-96BCFEB8C915}"/>
    <cellStyle name="40% - Accent6 3 3 3 2" xfId="55465" xr:uid="{A82DD9BA-72FD-451D-9BA1-B1165EC33289}"/>
    <cellStyle name="40% - Accent6 3 3 4" xfId="55466" xr:uid="{449D6DFF-6D0E-4FA2-B520-E7E1CF405E50}"/>
    <cellStyle name="40% - Accent6 3 3 5" xfId="55467" xr:uid="{59837D4C-BA14-466B-BBD0-9ED8D36BCEEA}"/>
    <cellStyle name="40% - Accent6 3 4" xfId="307" xr:uid="{611F58AB-58E7-48F8-81D7-B4234EDFD51D}"/>
    <cellStyle name="40% - Accent6 3 4 2" xfId="55468" xr:uid="{3FC6EA83-2D3D-463A-A27D-A75A19636838}"/>
    <cellStyle name="40% - Accent6 3 5" xfId="55469" xr:uid="{ED68854E-5693-4BD8-B2C1-8BD98D4476EC}"/>
    <cellStyle name="40% - Accent6 3 6" xfId="55470" xr:uid="{BE811558-EAFD-4BB9-9E1C-98C621797A77}"/>
    <cellStyle name="40% - Accent6 3 7" xfId="55471" xr:uid="{9657F5BD-AEB1-4CC6-88A8-6D47016EDD01}"/>
    <cellStyle name="40% - Accent6 3 8" xfId="55472" xr:uid="{64F3A573-96BE-4FF8-8465-18067F0D5BDE}"/>
    <cellStyle name="40% - Accent6 4" xfId="308" xr:uid="{EF4C47CF-7381-4505-BE56-AE0E93A274EE}"/>
    <cellStyle name="40% - Accent6 4 2" xfId="309" xr:uid="{F15FF4BF-7D49-41D7-A6FD-45360CCAF5CC}"/>
    <cellStyle name="40% - Accent6 4 2 2" xfId="50807" xr:uid="{6D7D2A62-1418-4FFC-BC5C-2DA8F9D1CBD4}"/>
    <cellStyle name="40% - Accent6 4 2 2 2" xfId="55473" xr:uid="{3CF42997-418F-45AD-859C-8C09885B0DF0}"/>
    <cellStyle name="40% - Accent6 4 2 3" xfId="55474" xr:uid="{C959408B-1972-4811-9FF4-81AD1E08F6FD}"/>
    <cellStyle name="40% - Accent6 4 2 3 2" xfId="55475" xr:uid="{62BFCB08-AD59-4FDC-BB23-54936D283579}"/>
    <cellStyle name="40% - Accent6 4 2 4" xfId="55476" xr:uid="{24CDD398-3847-4E00-AC8E-F45EC81CC28F}"/>
    <cellStyle name="40% - Accent6 4 2 5" xfId="55477" xr:uid="{777C1C47-F6D8-48A1-AFD7-5DBBA78BCD1C}"/>
    <cellStyle name="40% - Accent6 4 3" xfId="55478" xr:uid="{2281C0B4-C717-4D82-884C-D5072E8A2340}"/>
    <cellStyle name="40% - Accent6 4 3 2" xfId="55479" xr:uid="{32171DC0-8FCE-483A-93A4-8364618E0A12}"/>
    <cellStyle name="40% - Accent6 5" xfId="310" xr:uid="{12DF9EF2-E767-4F43-9046-7CD16658946F}"/>
    <cellStyle name="40% - Accent6 5 2" xfId="55480" xr:uid="{440D5682-15B0-4C3D-A461-2BF3FD4A2351}"/>
    <cellStyle name="40% - Accent6 5 3" xfId="55481" xr:uid="{72E7720B-D11A-4D57-8639-62913483F27D}"/>
    <cellStyle name="40% - Accent6 5 4" xfId="55482" xr:uid="{94F33248-559D-4832-B49A-6F89E001BA67}"/>
    <cellStyle name="40% - Accent6 6" xfId="50808" xr:uid="{47055A02-C4FF-4250-B023-10C28CDD0FF8}"/>
    <cellStyle name="40% - Accent6 6 2" xfId="55483" xr:uid="{83C34F48-4E84-4152-A57B-C39454A3F579}"/>
    <cellStyle name="40% - Accent6 6 3" xfId="55484" xr:uid="{DC68A809-7890-40DD-9F8A-7E836F699EE8}"/>
    <cellStyle name="40% - Accent6 6 4" xfId="55485" xr:uid="{C85E7119-14A3-4568-920B-ABA13561B1FF}"/>
    <cellStyle name="40% - Accent6 7" xfId="50809" xr:uid="{903538AD-23B1-48B0-94FF-75DB05B95620}"/>
    <cellStyle name="40% - Accent6 7 2" xfId="55486" xr:uid="{57D3F963-3E56-4070-AF99-D962FA4C141D}"/>
    <cellStyle name="40% - Accent6 7 3" xfId="55487" xr:uid="{34EB7B22-FBBC-4457-B945-3D63DE3C6941}"/>
    <cellStyle name="40% - Accent6 7 4" xfId="55488" xr:uid="{54CD312E-334E-4509-9CA4-E57582F47BDA}"/>
    <cellStyle name="40% - Accent6 8" xfId="50810" xr:uid="{6C7E977A-3EA3-4190-A0B2-0FC5FC35CCE5}"/>
    <cellStyle name="40% - Accent6 8 2" xfId="55489" xr:uid="{1FD56AA7-12B2-4B6B-A029-116CFFD60EE7}"/>
    <cellStyle name="40% - Accent6 9" xfId="50811" xr:uid="{194E12FD-2B58-4C18-AF50-A345BE85EAD0}"/>
    <cellStyle name="40% - Accent6 9 2" xfId="55490" xr:uid="{D0172285-652A-4345-913B-4D1659785942}"/>
    <cellStyle name="5_FINANCIAL RATIOS AND FINANCIAL STATEMENT OR BUSINESS DRIVERS" xfId="55491" xr:uid="{7A5AF8BB-17C0-4BB5-B1AE-F2E18AC99F65}"/>
    <cellStyle name="5_FINANCIAL RATIOS AND FINANCIAL STATEMENT OR BUSINESS DRIVERS_Matrix CM 12.05.04" xfId="55492" xr:uid="{86C7FE9F-56F6-40B1-8E39-C82920A96C70}"/>
    <cellStyle name="6_ECONOMIC NUMBERS FINANCIAL STATEMENT AND BUSINESS DRIVERS" xfId="55493" xr:uid="{ABC7A12A-5F25-4BCC-9873-E436C8E55B66}"/>
    <cellStyle name="6_ECONOMIC NUMBERS FINANCIAL STATEMENT AND BUSINESS DRIVERS_Matrix CM 12.05.04" xfId="55494" xr:uid="{F3862FF2-DECD-402A-9B89-BD07D8597E0F}"/>
    <cellStyle name="60% - Accent1" xfId="44" builtinId="32" customBuiltin="1"/>
    <cellStyle name="60% - Accent1 10" xfId="50812" xr:uid="{123C29D2-51E5-4653-B56E-1441ADEDA12D}"/>
    <cellStyle name="60% - Accent1 10 2" xfId="55495" xr:uid="{0C8C35CE-4C01-467A-B045-26676A94F7E5}"/>
    <cellStyle name="60% - Accent1 11" xfId="50813" xr:uid="{1C9A4D92-8779-46F9-9275-D6A525056C76}"/>
    <cellStyle name="60% - Accent1 12" xfId="50814" xr:uid="{45D118E2-3051-4C94-9842-4BBDB7BB6938}"/>
    <cellStyle name="60% - Accent1 13" xfId="50815" xr:uid="{DD9E2C6A-DC57-41A4-9EB1-6FBC18D8F009}"/>
    <cellStyle name="60% - Accent1 14" xfId="50816" xr:uid="{5B7E3683-819B-403D-8B1E-1E3127EBA743}"/>
    <cellStyle name="60% - Accent1 15" xfId="50817" xr:uid="{6DEAB836-AED1-44B7-8288-8FA220093348}"/>
    <cellStyle name="60% - Accent1 16" xfId="50818" xr:uid="{A9477405-02E6-40DB-86A7-1EBCF12B18D4}"/>
    <cellStyle name="60% - Accent1 17" xfId="50819" xr:uid="{E6FAD5ED-9A37-428B-95AB-AA992FBC9C73}"/>
    <cellStyle name="60% - Accent1 18" xfId="50820" xr:uid="{8CFB6FBD-B8A0-4661-8921-1A89B6474B1D}"/>
    <cellStyle name="60% - Accent1 19" xfId="50821" xr:uid="{C9473568-13E7-47EC-97FF-F71C0F66AAD9}"/>
    <cellStyle name="60% - Accent1 2" xfId="311" xr:uid="{0DD29BF1-B86F-4DB7-BEA9-84649524259A}"/>
    <cellStyle name="60% - Accent1 2 10" xfId="55496" xr:uid="{C74B917A-888E-409A-AA15-6212B7B115D5}"/>
    <cellStyle name="60% - Accent1 2 10 2" xfId="55497" xr:uid="{8B324A93-C900-4983-9A70-2893205D1C81}"/>
    <cellStyle name="60% - Accent1 2 10 3" xfId="55498" xr:uid="{6B1984D2-DD2C-4066-B711-C6659F2921BC}"/>
    <cellStyle name="60% - Accent1 2 11" xfId="55499" xr:uid="{D487F449-90D6-472F-92A6-BEC37E3D90DA}"/>
    <cellStyle name="60% - Accent1 2 11 2" xfId="55500" xr:uid="{5D386549-C623-4914-B286-08EFC38E1B79}"/>
    <cellStyle name="60% - Accent1 2 12" xfId="55501" xr:uid="{9601A891-4178-4DC4-8C06-E8911D77DC05}"/>
    <cellStyle name="60% - Accent1 2 12 2" xfId="55502" xr:uid="{BAD0914D-1241-49A0-BB5B-DB8FB0A247A1}"/>
    <cellStyle name="60% - Accent1 2 13" xfId="55503" xr:uid="{085BE5E6-FB4A-4497-B7AD-45D752F198B2}"/>
    <cellStyle name="60% - Accent1 2 13 2" xfId="55504" xr:uid="{A473CD32-2F0B-4A76-9C01-C79A952E342B}"/>
    <cellStyle name="60% - Accent1 2 14" xfId="55505" xr:uid="{74C89BC4-248D-4684-800F-89D4C022171E}"/>
    <cellStyle name="60% - Accent1 2 14 2" xfId="55506" xr:uid="{4351EBFB-D358-42B3-8C11-98A88A5EC4E6}"/>
    <cellStyle name="60% - Accent1 2 15" xfId="55507" xr:uid="{1724B5F4-F35A-4DC4-B6B3-48A89139E839}"/>
    <cellStyle name="60% - Accent1 2 16" xfId="55508" xr:uid="{1733257B-90C7-49AD-9704-62916FE4C1E2}"/>
    <cellStyle name="60% - Accent1 2 17" xfId="55509" xr:uid="{D913899A-E2AE-4899-B6A2-968188CD8B51}"/>
    <cellStyle name="60% - Accent1 2 18" xfId="55510" xr:uid="{4D9EE914-8F40-414A-992A-26B43E9F5CBA}"/>
    <cellStyle name="60% - Accent1 2 19" xfId="55511" xr:uid="{FA336838-2C6B-4D5C-832A-92B11E604ED8}"/>
    <cellStyle name="60% - Accent1 2 2" xfId="312" xr:uid="{2C05730D-2D97-4215-B1DA-2EC7DB38E277}"/>
    <cellStyle name="60% - Accent1 2 2 10" xfId="55512" xr:uid="{0DF8B2FC-B97E-4B84-A547-180E5A702F37}"/>
    <cellStyle name="60% - Accent1 2 2 10 2" xfId="55513" xr:uid="{D71B97A4-186C-4347-989A-09A25199013D}"/>
    <cellStyle name="60% - Accent1 2 2 11" xfId="55514" xr:uid="{BE24542B-6189-47D2-9F0C-3A0F340DAD52}"/>
    <cellStyle name="60% - Accent1 2 2 12" xfId="55515" xr:uid="{065C44D3-D73D-4382-8E9D-BAA6E94E46BD}"/>
    <cellStyle name="60% - Accent1 2 2 13" xfId="55516" xr:uid="{844B23ED-FD1C-4A46-AA88-E935E9E91258}"/>
    <cellStyle name="60% - Accent1 2 2 14" xfId="55517" xr:uid="{89D9F0E2-37FB-4AD4-9ECB-2569A662DB60}"/>
    <cellStyle name="60% - Accent1 2 2 15" xfId="55518" xr:uid="{E62EB6C9-CA67-4FC9-9715-9F0FFE4E546E}"/>
    <cellStyle name="60% - Accent1 2 2 16" xfId="55519" xr:uid="{CDA1C2FF-C0E8-4E1C-B53E-5B9064807C58}"/>
    <cellStyle name="60% - Accent1 2 2 17" xfId="55520" xr:uid="{5E128A1C-B781-498A-8903-53479DF986C1}"/>
    <cellStyle name="60% - Accent1 2 2 18" xfId="55521" xr:uid="{F2874F18-08AC-400C-B7DD-3FF18D96EE75}"/>
    <cellStyle name="60% - Accent1 2 2 19" xfId="55522" xr:uid="{CB804915-FB2D-4A30-B3E4-B11FF8D67C22}"/>
    <cellStyle name="60% - Accent1 2 2 2" xfId="50822" xr:uid="{2646D014-10A8-4CCB-A8A2-20473EF62739}"/>
    <cellStyle name="60% - Accent1 2 2 2 10" xfId="55523" xr:uid="{B39103AF-58B3-4D3D-A60B-AB39ED0D3EFC}"/>
    <cellStyle name="60% - Accent1 2 2 2 2" xfId="50823" xr:uid="{E8710C1B-FAFB-4022-B9BE-A83AE54A4A70}"/>
    <cellStyle name="60% - Accent1 2 2 2 2 2" xfId="50824" xr:uid="{B6110BA4-2FBA-4604-A86D-563B2B1EF468}"/>
    <cellStyle name="60% - Accent1 2 2 2 2 2 2" xfId="55524" xr:uid="{9A24F02A-5646-48A9-B292-BC722CFF91F3}"/>
    <cellStyle name="60% - Accent1 2 2 2 2 2 3" xfId="55525" xr:uid="{C4DD65E5-E074-412B-8D22-F292FE288D66}"/>
    <cellStyle name="60% - Accent1 2 2 2 2 3" xfId="55526" xr:uid="{8945721D-896A-4CE2-A3D9-9A338E988892}"/>
    <cellStyle name="60% - Accent1 2 2 2 3" xfId="55527" xr:uid="{5F739246-210C-46DF-8573-0676A18C5D58}"/>
    <cellStyle name="60% - Accent1 2 2 2 4" xfId="55528" xr:uid="{88DB90B6-609A-4D95-86D0-8E1B2F8C042F}"/>
    <cellStyle name="60% - Accent1 2 2 2 5" xfId="55529" xr:uid="{2F5EC87F-3179-4B09-A89A-FB4A0CA663AF}"/>
    <cellStyle name="60% - Accent1 2 2 2 6" xfId="55530" xr:uid="{2B3C2CA4-9C28-4FD2-A63A-82D6D84395AB}"/>
    <cellStyle name="60% - Accent1 2 2 2 7" xfId="55531" xr:uid="{CA37E76A-D350-431A-8CB9-6F57BB6E82D7}"/>
    <cellStyle name="60% - Accent1 2 2 2 8" xfId="55532" xr:uid="{BCD36B01-7A76-42D6-9C3F-BF2E7EB8B2F9}"/>
    <cellStyle name="60% - Accent1 2 2 2 9" xfId="55533" xr:uid="{0E9BDF5D-0A83-4810-820D-C2FDF04EB052}"/>
    <cellStyle name="60% - Accent1 2 2 20" xfId="55534" xr:uid="{92D6CBAB-4455-49D1-9A56-B00F4D9C40E8}"/>
    <cellStyle name="60% - Accent1 2 2 21" xfId="55535" xr:uid="{844CF09C-354D-4E15-A986-53684D6AE377}"/>
    <cellStyle name="60% - Accent1 2 2 22" xfId="55536" xr:uid="{E84EA359-7142-4166-B318-C1181D81E46A}"/>
    <cellStyle name="60% - Accent1 2 2 3" xfId="50825" xr:uid="{75CBCCD8-C75E-4009-99F2-20C2D0C4D51A}"/>
    <cellStyle name="60% - Accent1 2 2 3 2" xfId="55537" xr:uid="{A432579C-B1BC-4ADE-99D3-33841FC2A3C6}"/>
    <cellStyle name="60% - Accent1 2 2 3 2 2" xfId="55538" xr:uid="{2E395E6E-988D-4787-8333-FA90F87E0999}"/>
    <cellStyle name="60% - Accent1 2 2 3 2 3" xfId="55539" xr:uid="{81AF3E56-AAB3-40FB-9661-88E106708E03}"/>
    <cellStyle name="60% - Accent1 2 2 3 3" xfId="55540" xr:uid="{9889793A-29F7-4920-9AEF-A50BF90D9AF0}"/>
    <cellStyle name="60% - Accent1 2 2 3 4" xfId="55541" xr:uid="{E21FA7A1-5AE8-47F7-B3EA-891F8FEAF47E}"/>
    <cellStyle name="60% - Accent1 2 2 4" xfId="55542" xr:uid="{3D167947-C134-4E1C-BC3B-4B5DCCF8A745}"/>
    <cellStyle name="60% - Accent1 2 2 4 2" xfId="55543" xr:uid="{5CA29BE7-A9E5-4F93-A293-E2736F1E3946}"/>
    <cellStyle name="60% - Accent1 2 2 5" xfId="55544" xr:uid="{4F9DA49A-AF7C-4B6F-989B-3BD37F85F1AC}"/>
    <cellStyle name="60% - Accent1 2 2 5 2" xfId="55545" xr:uid="{4CACB47A-29CA-4466-B17C-5075A573889E}"/>
    <cellStyle name="60% - Accent1 2 2 6" xfId="55546" xr:uid="{0FDB7DCE-B2A7-4486-B355-E7A43C8E99F6}"/>
    <cellStyle name="60% - Accent1 2 2 6 2" xfId="55547" xr:uid="{AB467213-7E39-4C81-BBC2-1DBD6CCB8D78}"/>
    <cellStyle name="60% - Accent1 2 2 7" xfId="55548" xr:uid="{80510669-C576-427E-949C-739ED65CAD9A}"/>
    <cellStyle name="60% - Accent1 2 2 7 2" xfId="55549" xr:uid="{2B10C0C9-68A4-45C5-9FBA-826BEA043687}"/>
    <cellStyle name="60% - Accent1 2 2 8" xfId="55550" xr:uid="{D2A11EA9-7585-41FD-AAFA-B94890BF4F99}"/>
    <cellStyle name="60% - Accent1 2 2 8 2" xfId="55551" xr:uid="{26A527DF-4DC2-44E8-A784-299C498BF2D0}"/>
    <cellStyle name="60% - Accent1 2 2 9" xfId="55552" xr:uid="{83CDF078-631D-4436-9E16-D887F0FDF85B}"/>
    <cellStyle name="60% - Accent1 2 2 9 2" xfId="55553" xr:uid="{AAE281AA-4EE7-43A2-844A-814BAA6385A7}"/>
    <cellStyle name="60% - Accent1 2 20" xfId="55554" xr:uid="{AA45D08E-F39E-4DAF-9A71-75706AF66E27}"/>
    <cellStyle name="60% - Accent1 2 21" xfId="55555" xr:uid="{E3297EBD-6B18-477E-B27E-7A03057B87A1}"/>
    <cellStyle name="60% - Accent1 2 22" xfId="55556" xr:uid="{11B414D0-8382-45E9-BE40-73CAB87A959C}"/>
    <cellStyle name="60% - Accent1 2 3" xfId="50826" xr:uid="{013DECCA-AFB4-4678-AACA-BF8ECEBDA6B3}"/>
    <cellStyle name="60% - Accent1 2 4" xfId="55557" xr:uid="{CCD6C45A-4776-43A2-8D49-43ADB463D1E4}"/>
    <cellStyle name="60% - Accent1 2 5" xfId="55558" xr:uid="{01F6ADA9-2458-44E4-AFD4-F9B983870D8F}"/>
    <cellStyle name="60% - Accent1 2 6" xfId="55559" xr:uid="{4B34452A-F45E-49A8-B62E-1A70C1502F61}"/>
    <cellStyle name="60% - Accent1 2 7" xfId="55560" xr:uid="{1C7594B2-9114-4942-9182-2BB8519909F3}"/>
    <cellStyle name="60% - Accent1 2 8" xfId="55561" xr:uid="{CA1F4688-AB3F-4F9D-B657-48142B0E8220}"/>
    <cellStyle name="60% - Accent1 2 9" xfId="55562" xr:uid="{254ACE91-FCD0-4BF4-94C1-89DE2A3B37CE}"/>
    <cellStyle name="60% - Accent1 20" xfId="50827" xr:uid="{E5A6B113-9F9F-49EE-8F45-7A7CACFF2C30}"/>
    <cellStyle name="60% - Accent1 21" xfId="50828" xr:uid="{3C3122B6-63E6-47BB-9179-2BCD1738BFE2}"/>
    <cellStyle name="60% - Accent1 22" xfId="50829" xr:uid="{81AD11A9-A984-4A7F-974C-89DD0EEBCE02}"/>
    <cellStyle name="60% - Accent1 3" xfId="313" xr:uid="{8C89792D-2048-4AB7-8C67-4F6FF21E4033}"/>
    <cellStyle name="60% - Accent1 3 2" xfId="55563" xr:uid="{ADD9EA2C-5491-4F6C-A0BB-67B9E46BBF96}"/>
    <cellStyle name="60% - Accent1 3 2 2" xfId="55564" xr:uid="{39F979DA-5CBF-49A8-BC1E-B646D5D2EBC6}"/>
    <cellStyle name="60% - Accent1 3 3" xfId="55565" xr:uid="{E8F8071E-0FF7-4C95-9C8A-A645E29420C3}"/>
    <cellStyle name="60% - Accent1 3 4" xfId="55566" xr:uid="{80EAF1B2-2B38-4BA2-82DF-417AE6920659}"/>
    <cellStyle name="60% - Accent1 3 5" xfId="55567" xr:uid="{4457D738-5398-4A9B-812E-965D7262CBE9}"/>
    <cellStyle name="60% - Accent1 3 6" xfId="55568" xr:uid="{1721B6B3-CB91-4DC5-A921-F5C7FE89DEA2}"/>
    <cellStyle name="60% - Accent1 3 7" xfId="55569" xr:uid="{44E5770E-DAD3-4AFF-93CF-BD0F88DFEC41}"/>
    <cellStyle name="60% - Accent1 4" xfId="50830" xr:uid="{A093FFBD-F8FD-481F-9976-0C077CC88EC5}"/>
    <cellStyle name="60% - Accent1 4 2" xfId="55570" xr:uid="{5841F5E3-86BA-431F-8309-F676AA4BB83A}"/>
    <cellStyle name="60% - Accent1 4 3" xfId="55571" xr:uid="{B65FF54C-8F78-463C-BEE0-7D8FD04DA79D}"/>
    <cellStyle name="60% - Accent1 4 4" xfId="55572" xr:uid="{FDAA85DB-C69A-4122-B4E8-5F7ECC8F6F02}"/>
    <cellStyle name="60% - Accent1 5" xfId="50831" xr:uid="{5E79F387-585E-452D-AE58-3FE64BA77872}"/>
    <cellStyle name="60% - Accent1 5 2" xfId="55573" xr:uid="{FA3CE04A-5E55-465F-94F8-E0E43588AF2A}"/>
    <cellStyle name="60% - Accent1 5 3" xfId="55574" xr:uid="{D98D96B8-DA55-4DD9-9B27-9C0666744581}"/>
    <cellStyle name="60% - Accent1 5 4" xfId="55575" xr:uid="{8AEAFF39-9AF7-471A-8619-4EDA70D54848}"/>
    <cellStyle name="60% - Accent1 6" xfId="50832" xr:uid="{2803528F-3D1D-4963-826F-B09B84E1DBB1}"/>
    <cellStyle name="60% - Accent1 6 2" xfId="55576" xr:uid="{6C6254DD-99C6-43E2-AB24-72DB2A62A8CD}"/>
    <cellStyle name="60% - Accent1 6 3" xfId="55577" xr:uid="{94AD4008-EC77-4D25-A1D0-A466B46C2E38}"/>
    <cellStyle name="60% - Accent1 6 4" xfId="55578" xr:uid="{5F09C1E6-89C8-4857-89BB-514EE0FBF80D}"/>
    <cellStyle name="60% - Accent1 7" xfId="50833" xr:uid="{846CB88C-06E7-4188-9F5A-2BF031EE2876}"/>
    <cellStyle name="60% - Accent1 7 2" xfId="55579" xr:uid="{A4EE2F8D-CC3F-4CF8-82AD-1FE44DA3657A}"/>
    <cellStyle name="60% - Accent1 7 3" xfId="55580" xr:uid="{3965F106-2C2B-42C8-BE12-1E9F0B49B42A}"/>
    <cellStyle name="60% - Accent1 7 4" xfId="55581" xr:uid="{1E45199E-0531-4D3E-BC09-E3D1AE80BC51}"/>
    <cellStyle name="60% - Accent1 8" xfId="50834" xr:uid="{A2F31806-9B7C-4F71-8BD6-91BA9ED9A82E}"/>
    <cellStyle name="60% - Accent1 9" xfId="50835" xr:uid="{C00E0284-29EC-40C9-A63D-3F27E2425CC6}"/>
    <cellStyle name="60% - Accent2" xfId="48" builtinId="36" customBuiltin="1"/>
    <cellStyle name="60% - Accent2 10" xfId="50836" xr:uid="{82AFB4CA-9A59-4DD1-97BF-0A477F2D8558}"/>
    <cellStyle name="60% - Accent2 10 2" xfId="55582" xr:uid="{D3FF612A-803E-4F20-BFC9-832609840F2B}"/>
    <cellStyle name="60% - Accent2 11" xfId="50837" xr:uid="{DFF792F4-E1B2-4FA7-AC0A-03192CB3ECEE}"/>
    <cellStyle name="60% - Accent2 12" xfId="50838" xr:uid="{F5097E4D-8D6A-4729-B4AE-34E9BE274AB8}"/>
    <cellStyle name="60% - Accent2 13" xfId="50839" xr:uid="{8C6D84F9-467D-434D-99BA-CF11BA5F5320}"/>
    <cellStyle name="60% - Accent2 14" xfId="50840" xr:uid="{80DF2428-2495-4A64-95D9-1756AD472491}"/>
    <cellStyle name="60% - Accent2 15" xfId="50841" xr:uid="{CF7E8E53-D9C2-4190-A840-268D098E3352}"/>
    <cellStyle name="60% - Accent2 16" xfId="50842" xr:uid="{BD65DE90-681F-4E31-81EF-30E74D1A7002}"/>
    <cellStyle name="60% - Accent2 17" xfId="50843" xr:uid="{99714C59-7BAD-4422-95DD-AABE6DFB9629}"/>
    <cellStyle name="60% - Accent2 18" xfId="50844" xr:uid="{84D142D1-6771-40BE-A5AF-6032EA479E93}"/>
    <cellStyle name="60% - Accent2 19" xfId="50845" xr:uid="{19707E13-037B-44D2-A416-F154F25359FC}"/>
    <cellStyle name="60% - Accent2 2" xfId="314" xr:uid="{F7694555-82F0-4AB1-8DE3-63CB11931A95}"/>
    <cellStyle name="60% - Accent2 2 10" xfId="55583" xr:uid="{4F6470D7-0E4B-4877-A7BD-B1C6099EDD7C}"/>
    <cellStyle name="60% - Accent2 2 10 2" xfId="55584" xr:uid="{2C62BD75-68BD-4CAE-840A-9FBB73DFA82D}"/>
    <cellStyle name="60% - Accent2 2 10 3" xfId="55585" xr:uid="{D3279876-EE19-4AF7-B805-8E8CE8311544}"/>
    <cellStyle name="60% - Accent2 2 11" xfId="55586" xr:uid="{752C4997-C3CB-4CAB-BBC1-3B83E1A90888}"/>
    <cellStyle name="60% - Accent2 2 11 2" xfId="55587" xr:uid="{6DDFDAE4-B1F6-4281-9D71-7F31BCA407A1}"/>
    <cellStyle name="60% - Accent2 2 12" xfId="55588" xr:uid="{D8D93C3E-AF2C-4F72-9C96-28858B99A896}"/>
    <cellStyle name="60% - Accent2 2 12 2" xfId="55589" xr:uid="{80234E71-5B30-4272-8809-84185B014B8D}"/>
    <cellStyle name="60% - Accent2 2 13" xfId="55590" xr:uid="{A69A009A-0349-41E9-A402-B4EC7578AA97}"/>
    <cellStyle name="60% - Accent2 2 13 2" xfId="55591" xr:uid="{DF7E27DE-EE39-4FE4-80B5-403E0A8BA1F1}"/>
    <cellStyle name="60% - Accent2 2 14" xfId="55592" xr:uid="{75D89EE6-9E24-4914-AF4A-ACC3B9A5A82C}"/>
    <cellStyle name="60% - Accent2 2 14 2" xfId="55593" xr:uid="{584BA48D-E39A-4D8C-B83A-A49F71983B82}"/>
    <cellStyle name="60% - Accent2 2 15" xfId="55594" xr:uid="{EFD35BDA-5420-421A-AF4E-17AA04834C7B}"/>
    <cellStyle name="60% - Accent2 2 16" xfId="55595" xr:uid="{4BE77CDE-E3DA-4B93-A2E6-9BDEF37A3B0B}"/>
    <cellStyle name="60% - Accent2 2 17" xfId="55596" xr:uid="{0431DB0F-55D6-4A71-9CBC-3B260C4D8DAA}"/>
    <cellStyle name="60% - Accent2 2 18" xfId="55597" xr:uid="{F5C943B3-1C1C-44E1-BD67-17B91E2897D8}"/>
    <cellStyle name="60% - Accent2 2 19" xfId="55598" xr:uid="{C2054550-10A9-46CD-92A7-84B9BA87082F}"/>
    <cellStyle name="60% - Accent2 2 2" xfId="315" xr:uid="{1C83696C-2722-4A84-A1F2-B077BF901956}"/>
    <cellStyle name="60% - Accent2 2 2 10" xfId="55599" xr:uid="{E1C8EDF6-04FA-46C5-AF60-F36B1B6AC075}"/>
    <cellStyle name="60% - Accent2 2 2 10 2" xfId="55600" xr:uid="{51F0B35F-DA45-4B91-91D8-ACF515314F15}"/>
    <cellStyle name="60% - Accent2 2 2 11" xfId="55601" xr:uid="{3C978E6A-CD21-4B62-BA2E-F73787E69684}"/>
    <cellStyle name="60% - Accent2 2 2 12" xfId="55602" xr:uid="{7E2AE2F2-F3A6-4505-840B-104193CFB777}"/>
    <cellStyle name="60% - Accent2 2 2 13" xfId="55603" xr:uid="{12FEB444-5823-4892-A347-ED676409E830}"/>
    <cellStyle name="60% - Accent2 2 2 14" xfId="55604" xr:uid="{9D32C473-0AB8-4697-9B65-8EADAB85B293}"/>
    <cellStyle name="60% - Accent2 2 2 15" xfId="55605" xr:uid="{05A49874-0AD2-4388-A47A-2AADA8D6E913}"/>
    <cellStyle name="60% - Accent2 2 2 16" xfId="55606" xr:uid="{7D193169-FCF3-43D3-8501-98C7532391C7}"/>
    <cellStyle name="60% - Accent2 2 2 17" xfId="55607" xr:uid="{3E40C987-E102-4B7B-B370-B612FAB3C1CC}"/>
    <cellStyle name="60% - Accent2 2 2 18" xfId="55608" xr:uid="{1F46C849-9C71-485E-AA94-980ACCB58DB1}"/>
    <cellStyle name="60% - Accent2 2 2 19" xfId="55609" xr:uid="{473C0CDF-696B-497E-9687-77FC11719B06}"/>
    <cellStyle name="60% - Accent2 2 2 2" xfId="50846" xr:uid="{36220ECE-629B-4850-9865-68983B5A4413}"/>
    <cellStyle name="60% - Accent2 2 2 2 10" xfId="55610" xr:uid="{9A2DED67-6B5C-4944-8B1E-7AEF0DB8C64A}"/>
    <cellStyle name="60% - Accent2 2 2 2 2" xfId="50847" xr:uid="{FBE1083A-F737-4433-9914-1FC9AA52B838}"/>
    <cellStyle name="60% - Accent2 2 2 2 2 2" xfId="50848" xr:uid="{46E97CBA-3063-473D-BE08-91741AFF044D}"/>
    <cellStyle name="60% - Accent2 2 2 2 2 2 2" xfId="55611" xr:uid="{04429052-2851-4466-9EE0-036404C4445B}"/>
    <cellStyle name="60% - Accent2 2 2 2 2 2 3" xfId="55612" xr:uid="{454FC26E-448B-441E-927E-C8908FBD2B19}"/>
    <cellStyle name="60% - Accent2 2 2 2 2 3" xfId="55613" xr:uid="{87CEDA2F-0174-4C00-B5B2-7822AF4E2399}"/>
    <cellStyle name="60% - Accent2 2 2 2 3" xfId="55614" xr:uid="{7D8806BF-BBDD-438A-9364-7403A0971F3E}"/>
    <cellStyle name="60% - Accent2 2 2 2 4" xfId="55615" xr:uid="{37F1D172-4F64-40E7-9248-DD067565596E}"/>
    <cellStyle name="60% - Accent2 2 2 2 5" xfId="55616" xr:uid="{693572E4-97F4-4F42-AAEA-A416ED8C3F97}"/>
    <cellStyle name="60% - Accent2 2 2 2 6" xfId="55617" xr:uid="{859F183F-0DAB-4A77-B8C8-236C0CDE024E}"/>
    <cellStyle name="60% - Accent2 2 2 2 7" xfId="55618" xr:uid="{6B2E64AE-DC86-4440-960A-F07C20DCBDE5}"/>
    <cellStyle name="60% - Accent2 2 2 2 8" xfId="55619" xr:uid="{700EB675-001A-4F93-833D-C351A8950EF4}"/>
    <cellStyle name="60% - Accent2 2 2 2 9" xfId="55620" xr:uid="{EF3130BA-0A13-411A-956D-BD8A9DA4C0DA}"/>
    <cellStyle name="60% - Accent2 2 2 20" xfId="55621" xr:uid="{4BA1999B-3CD7-4BB3-8A01-A7FD7E0E30AF}"/>
    <cellStyle name="60% - Accent2 2 2 21" xfId="55622" xr:uid="{BE81392E-F0D3-4237-8E88-F22FCBE65093}"/>
    <cellStyle name="60% - Accent2 2 2 22" xfId="55623" xr:uid="{8D3959BB-6AD1-492F-AEB7-F30DEE7F37E7}"/>
    <cellStyle name="60% - Accent2 2 2 3" xfId="50849" xr:uid="{880C06FF-01CE-4950-8A1C-E85FBCEB1DB3}"/>
    <cellStyle name="60% - Accent2 2 2 3 2" xfId="55624" xr:uid="{4E4D4306-D063-4FC0-A45C-C5180893E7DC}"/>
    <cellStyle name="60% - Accent2 2 2 3 2 2" xfId="55625" xr:uid="{3C00F81D-7E1E-4F76-A56B-CA4ABDD35F7F}"/>
    <cellStyle name="60% - Accent2 2 2 3 2 3" xfId="55626" xr:uid="{063B7008-5044-4D79-A2AD-AE0DF4A9BB3E}"/>
    <cellStyle name="60% - Accent2 2 2 3 3" xfId="55627" xr:uid="{69D18D82-1081-43FD-A608-C8AA027B1483}"/>
    <cellStyle name="60% - Accent2 2 2 3 4" xfId="55628" xr:uid="{2F787B44-7C47-4249-98B0-D197E757177B}"/>
    <cellStyle name="60% - Accent2 2 2 4" xfId="55629" xr:uid="{2327D57D-B6CB-4E2D-8BA9-35DEC67B9698}"/>
    <cellStyle name="60% - Accent2 2 2 4 2" xfId="55630" xr:uid="{DF86E0F9-E177-47E8-961E-CA888E80E800}"/>
    <cellStyle name="60% - Accent2 2 2 5" xfId="55631" xr:uid="{09648F32-6325-45DD-8EDD-F4105B08EF15}"/>
    <cellStyle name="60% - Accent2 2 2 5 2" xfId="55632" xr:uid="{C45D2D7E-EE0F-4A1C-894C-C25F4E3DD74C}"/>
    <cellStyle name="60% - Accent2 2 2 6" xfId="55633" xr:uid="{3E59C597-72AE-4EFF-85B3-80BE03DD865C}"/>
    <cellStyle name="60% - Accent2 2 2 6 2" xfId="55634" xr:uid="{3DEE66D4-DD11-4C79-970B-5418BC34385E}"/>
    <cellStyle name="60% - Accent2 2 2 7" xfId="55635" xr:uid="{DDCE3592-A184-449E-A5B2-8132B1CC0505}"/>
    <cellStyle name="60% - Accent2 2 2 7 2" xfId="55636" xr:uid="{9B060303-A940-41FA-932E-A24C5100CEEA}"/>
    <cellStyle name="60% - Accent2 2 2 8" xfId="55637" xr:uid="{F7F66E5E-822D-4507-A8CF-8BB92011D046}"/>
    <cellStyle name="60% - Accent2 2 2 8 2" xfId="55638" xr:uid="{AAD25A1D-CE04-4DC9-91C2-101E7D6400AC}"/>
    <cellStyle name="60% - Accent2 2 2 9" xfId="55639" xr:uid="{CDD7AF02-6906-44B5-93CB-0A28712A3FCD}"/>
    <cellStyle name="60% - Accent2 2 2 9 2" xfId="55640" xr:uid="{68EEF54D-1DC3-446F-943D-983D6DBEA249}"/>
    <cellStyle name="60% - Accent2 2 20" xfId="55641" xr:uid="{F3730905-17AE-47B4-907F-1FA1D7860A82}"/>
    <cellStyle name="60% - Accent2 2 21" xfId="55642" xr:uid="{30057B39-0695-4ECD-B2BC-FA732737EB3E}"/>
    <cellStyle name="60% - Accent2 2 22" xfId="55643" xr:uid="{42287345-7541-4D3C-AACC-55969A340CCE}"/>
    <cellStyle name="60% - Accent2 2 3" xfId="50850" xr:uid="{2244005E-8B83-4667-A610-99E689D740FE}"/>
    <cellStyle name="60% - Accent2 2 4" xfId="55644" xr:uid="{66F6A95B-CCEE-4E3A-9F41-025602D2641F}"/>
    <cellStyle name="60% - Accent2 2 5" xfId="55645" xr:uid="{EEF94025-414F-4CA2-82C8-E71997218B43}"/>
    <cellStyle name="60% - Accent2 2 6" xfId="55646" xr:uid="{21831CCB-E035-45F8-923D-71A651DC746C}"/>
    <cellStyle name="60% - Accent2 2 7" xfId="55647" xr:uid="{2146FD69-07E2-4BEC-B7F5-A70807A3F55F}"/>
    <cellStyle name="60% - Accent2 2 8" xfId="55648" xr:uid="{46E62A5C-689F-4E4A-BE26-15BD53A0ACA9}"/>
    <cellStyle name="60% - Accent2 2 9" xfId="55649" xr:uid="{89692BD9-0B2C-4881-A25C-E2AF54DE4F6E}"/>
    <cellStyle name="60% - Accent2 20" xfId="50851" xr:uid="{2F60E2CF-869E-4CFE-BDD5-E292638439F7}"/>
    <cellStyle name="60% - Accent2 21" xfId="50852" xr:uid="{6119F46F-387A-40B3-8592-62B1165C3751}"/>
    <cellStyle name="60% - Accent2 22" xfId="50853" xr:uid="{68B6C499-65D4-4E67-830B-B073BE2B526D}"/>
    <cellStyle name="60% - Accent2 3" xfId="316" xr:uid="{08454620-3574-47E3-9669-4CAAEF6A89E5}"/>
    <cellStyle name="60% - Accent2 3 2" xfId="55650" xr:uid="{F9F476C7-8845-48A1-A4AD-1B14493E7F24}"/>
    <cellStyle name="60% - Accent2 3 2 2" xfId="55651" xr:uid="{EF40A1C1-A1A0-4A68-9FA0-B9BA73F65B38}"/>
    <cellStyle name="60% - Accent2 3 3" xfId="55652" xr:uid="{81618FAA-B08B-403E-ACC2-44DC22550C34}"/>
    <cellStyle name="60% - Accent2 3 4" xfId="55653" xr:uid="{DC7D9707-67AD-46E4-87E0-7010E1EA97C1}"/>
    <cellStyle name="60% - Accent2 3 5" xfId="55654" xr:uid="{AE723FCB-B6BA-48FA-9FFF-6746F87C47E5}"/>
    <cellStyle name="60% - Accent2 3 6" xfId="55655" xr:uid="{ECF921E2-76C2-4203-94DB-87A493521840}"/>
    <cellStyle name="60% - Accent2 3 7" xfId="55656" xr:uid="{68481A4A-697D-420A-9FFA-D1308FF09527}"/>
    <cellStyle name="60% - Accent2 4" xfId="50854" xr:uid="{FF4207A5-C98B-47C8-ABF5-ABAAED2DEBFC}"/>
    <cellStyle name="60% - Accent2 4 2" xfId="55657" xr:uid="{581CBB17-D028-4573-88A4-BE9851EDA0A8}"/>
    <cellStyle name="60% - Accent2 4 3" xfId="55658" xr:uid="{BCDD457C-9191-480E-9DBD-66A069A3E6D2}"/>
    <cellStyle name="60% - Accent2 4 4" xfId="55659" xr:uid="{383591EB-574C-4529-A78F-5F4CD00E60CF}"/>
    <cellStyle name="60% - Accent2 5" xfId="50855" xr:uid="{95E8E37F-656C-42F4-8B75-86371D3CD3AE}"/>
    <cellStyle name="60% - Accent2 5 2" xfId="55660" xr:uid="{F3A30419-8EE8-4395-BAC0-BA8582A729AA}"/>
    <cellStyle name="60% - Accent2 5 3" xfId="55661" xr:uid="{A908E3FE-3596-42BC-834A-FAF83914EF8C}"/>
    <cellStyle name="60% - Accent2 5 4" xfId="55662" xr:uid="{DFBF1DD5-4216-4F68-9DB8-6041F8BE0793}"/>
    <cellStyle name="60% - Accent2 6" xfId="50856" xr:uid="{AE48BE44-8F35-4B7A-B938-5FC3AB49E0D2}"/>
    <cellStyle name="60% - Accent2 6 2" xfId="55663" xr:uid="{246AF1EF-C7B3-4135-A96D-228FA7C7FA7D}"/>
    <cellStyle name="60% - Accent2 6 3" xfId="55664" xr:uid="{313B4C59-5DDD-45EB-AA4A-86AA46EDFA85}"/>
    <cellStyle name="60% - Accent2 6 4" xfId="55665" xr:uid="{00767425-73C8-4421-883A-DDF967C6FEEF}"/>
    <cellStyle name="60% - Accent2 7" xfId="50857" xr:uid="{69750949-CE18-4FF1-8907-2BE67701FB26}"/>
    <cellStyle name="60% - Accent2 7 2" xfId="55666" xr:uid="{3F6A390F-4143-4FB2-9480-AAC572347F0C}"/>
    <cellStyle name="60% - Accent2 7 3" xfId="55667" xr:uid="{4FF22284-8F4D-483A-B2E8-4EBBE5D86B50}"/>
    <cellStyle name="60% - Accent2 7 4" xfId="55668" xr:uid="{7D66D240-8BA2-481C-B279-8AF6077D9CE8}"/>
    <cellStyle name="60% - Accent2 8" xfId="50858" xr:uid="{9F173E4A-DB45-40F7-9539-A41672E2DEF4}"/>
    <cellStyle name="60% - Accent2 9" xfId="50859" xr:uid="{A3B402A0-3901-4A27-93BF-F358AAAD4934}"/>
    <cellStyle name="60% - Accent3" xfId="52" builtinId="40" customBuiltin="1"/>
    <cellStyle name="60% - Accent3 10" xfId="50860" xr:uid="{6AD995FB-639B-4E8B-B441-D68F39FE1CB7}"/>
    <cellStyle name="60% - Accent3 10 2" xfId="55669" xr:uid="{D1972442-0985-409F-9DEE-697ACBE9D8DD}"/>
    <cellStyle name="60% - Accent3 11" xfId="50861" xr:uid="{B7591D79-18E4-4364-AC17-531963EDBAE4}"/>
    <cellStyle name="60% - Accent3 12" xfId="50862" xr:uid="{1AAB314A-781F-4DB2-B10E-4FD945328C4C}"/>
    <cellStyle name="60% - Accent3 13" xfId="50863" xr:uid="{FE7D3038-50F6-4AB4-AC5D-887D526769EE}"/>
    <cellStyle name="60% - Accent3 14" xfId="50864" xr:uid="{4BBFBEC5-C8BF-46F6-AE61-EEE6D88BE432}"/>
    <cellStyle name="60% - Accent3 15" xfId="50865" xr:uid="{E70A90F5-B3C5-4B53-B694-7E54B215CF75}"/>
    <cellStyle name="60% - Accent3 16" xfId="50866" xr:uid="{404EEA5E-003E-43BF-9557-158538F6E919}"/>
    <cellStyle name="60% - Accent3 17" xfId="50867" xr:uid="{87F592F8-6FE7-451F-80EA-EBB6E27ABB92}"/>
    <cellStyle name="60% - Accent3 18" xfId="50868" xr:uid="{8BE73C52-D06F-429C-AB00-4B9EBD038A9A}"/>
    <cellStyle name="60% - Accent3 19" xfId="50869" xr:uid="{5F288B0D-A62B-4F03-BC99-EE7269E4E60B}"/>
    <cellStyle name="60% - Accent3 2" xfId="317" xr:uid="{F161A0EA-F0A5-4927-8B01-374F4EF9EE29}"/>
    <cellStyle name="60% - Accent3 2 10" xfId="55670" xr:uid="{1ACB984D-1E60-4700-95C4-7D8C6478788D}"/>
    <cellStyle name="60% - Accent3 2 10 2" xfId="55671" xr:uid="{4C14C904-3A6D-4C73-9865-E2CB7F0284F4}"/>
    <cellStyle name="60% - Accent3 2 10 3" xfId="55672" xr:uid="{CB56A101-6890-4885-A242-A02645B7BC32}"/>
    <cellStyle name="60% - Accent3 2 11" xfId="55673" xr:uid="{A05889B0-4AF4-4BA6-BD57-46D2425EDC76}"/>
    <cellStyle name="60% - Accent3 2 11 2" xfId="55674" xr:uid="{612A61F2-1DBF-43B7-A40F-F7CFAF771988}"/>
    <cellStyle name="60% - Accent3 2 12" xfId="55675" xr:uid="{DDB05515-42DC-4C25-9CBC-B278424F9939}"/>
    <cellStyle name="60% - Accent3 2 12 2" xfId="55676" xr:uid="{8180B22C-4DC0-4D0A-9B7F-F650097A54CB}"/>
    <cellStyle name="60% - Accent3 2 13" xfId="55677" xr:uid="{836F51F5-7EC5-4AC7-80E7-00B2870BCF2F}"/>
    <cellStyle name="60% - Accent3 2 13 2" xfId="55678" xr:uid="{06379130-A850-43B2-85E3-BFE39393AC8E}"/>
    <cellStyle name="60% - Accent3 2 14" xfId="55679" xr:uid="{208C08C4-BA49-451C-86BE-78CDA09F5911}"/>
    <cellStyle name="60% - Accent3 2 14 2" xfId="55680" xr:uid="{FD087EF5-31F6-4897-A3F2-491B12D26DF1}"/>
    <cellStyle name="60% - Accent3 2 15" xfId="55681" xr:uid="{AF653B0E-653D-4461-A0F4-D821DAB49B33}"/>
    <cellStyle name="60% - Accent3 2 16" xfId="55682" xr:uid="{6F6484FD-3ED0-4ED4-BE0F-5454B291A33E}"/>
    <cellStyle name="60% - Accent3 2 17" xfId="55683" xr:uid="{009B6A2C-DB9D-4263-B3EC-62A8A61C6677}"/>
    <cellStyle name="60% - Accent3 2 18" xfId="55684" xr:uid="{EF94777E-1BDE-4E9E-9F00-D05DEE35EA5A}"/>
    <cellStyle name="60% - Accent3 2 19" xfId="55685" xr:uid="{7EEAA396-C964-448A-9E4F-649B8F203A3B}"/>
    <cellStyle name="60% - Accent3 2 2" xfId="318" xr:uid="{BF119CDF-DDAC-41FD-99E8-FA6F899F3214}"/>
    <cellStyle name="60% - Accent3 2 2 10" xfId="55686" xr:uid="{31916E0D-8463-4BFB-A626-C0CF19A01D58}"/>
    <cellStyle name="60% - Accent3 2 2 10 2" xfId="55687" xr:uid="{A4A40A27-BB4D-4C9A-8C5D-4E0A81212919}"/>
    <cellStyle name="60% - Accent3 2 2 11" xfId="55688" xr:uid="{67F7791B-2EB3-4B45-98AF-D14A7DC2C2F2}"/>
    <cellStyle name="60% - Accent3 2 2 12" xfId="55689" xr:uid="{7665CF54-44BE-4FCD-9146-C7200B9B3337}"/>
    <cellStyle name="60% - Accent3 2 2 13" xfId="55690" xr:uid="{DC6B72BF-1995-4D1D-B1FB-A513CE7CBC29}"/>
    <cellStyle name="60% - Accent3 2 2 14" xfId="55691" xr:uid="{B80AD333-00DB-4167-8165-002F155F5C1A}"/>
    <cellStyle name="60% - Accent3 2 2 15" xfId="55692" xr:uid="{24758867-0D83-4E51-8492-630610B83823}"/>
    <cellStyle name="60% - Accent3 2 2 16" xfId="55693" xr:uid="{D14BEF76-2F15-4232-B690-CF5FD02C818A}"/>
    <cellStyle name="60% - Accent3 2 2 17" xfId="55694" xr:uid="{4936CD42-9E3A-4E77-A93F-0FF1477C81F9}"/>
    <cellStyle name="60% - Accent3 2 2 18" xfId="55695" xr:uid="{FC2C6FF1-F005-45B4-9404-8695A609C654}"/>
    <cellStyle name="60% - Accent3 2 2 19" xfId="55696" xr:uid="{24C04036-EE7D-4329-923C-57015945076B}"/>
    <cellStyle name="60% - Accent3 2 2 2" xfId="50870" xr:uid="{80DDB0FF-E3D3-471F-A345-5BE231718732}"/>
    <cellStyle name="60% - Accent3 2 2 2 10" xfId="55697" xr:uid="{6D77855E-CBC3-4D9E-8DEC-96F2829AB72C}"/>
    <cellStyle name="60% - Accent3 2 2 2 2" xfId="50871" xr:uid="{521539D8-FD2F-40C2-8065-E27351BF0FE3}"/>
    <cellStyle name="60% - Accent3 2 2 2 2 2" xfId="50872" xr:uid="{A479BEFD-F9B2-4965-BFD3-35C80E30A874}"/>
    <cellStyle name="60% - Accent3 2 2 2 2 2 2" xfId="55698" xr:uid="{92D154A8-FBE7-4874-B9B2-FE04A7CA092E}"/>
    <cellStyle name="60% - Accent3 2 2 2 2 2 3" xfId="55699" xr:uid="{2E7D4D44-1470-478B-BF89-8D034121779B}"/>
    <cellStyle name="60% - Accent3 2 2 2 2 3" xfId="55700" xr:uid="{7611B0CE-B3B6-4E66-B890-766991019DD0}"/>
    <cellStyle name="60% - Accent3 2 2 2 3" xfId="55701" xr:uid="{43F03789-5F32-4950-B1CA-FF1C9E983511}"/>
    <cellStyle name="60% - Accent3 2 2 2 4" xfId="55702" xr:uid="{83CE364B-0E9F-4BD5-A9A9-1E996BA0DFB4}"/>
    <cellStyle name="60% - Accent3 2 2 2 5" xfId="55703" xr:uid="{520A10A6-2BF3-4488-B434-BA85A7452480}"/>
    <cellStyle name="60% - Accent3 2 2 2 6" xfId="55704" xr:uid="{D4918C1D-8C4D-45DA-90F4-0F480FC743DC}"/>
    <cellStyle name="60% - Accent3 2 2 2 7" xfId="55705" xr:uid="{4AB17622-C6C4-4A40-96A5-8A32F69F7471}"/>
    <cellStyle name="60% - Accent3 2 2 2 8" xfId="55706" xr:uid="{8F3D56BD-5CEF-4F79-9E3C-34F692C5625C}"/>
    <cellStyle name="60% - Accent3 2 2 2 9" xfId="55707" xr:uid="{1E83B18A-A96D-448A-ADFF-254224D76E1C}"/>
    <cellStyle name="60% - Accent3 2 2 20" xfId="55708" xr:uid="{F2B69B2B-28AC-43FD-A8F2-2049BCB787F4}"/>
    <cellStyle name="60% - Accent3 2 2 21" xfId="55709" xr:uid="{6F7A6921-A356-4027-BDD4-0171783677AA}"/>
    <cellStyle name="60% - Accent3 2 2 22" xfId="55710" xr:uid="{DBF77E91-70D9-4B88-AA8D-709BC8BD62EB}"/>
    <cellStyle name="60% - Accent3 2 2 3" xfId="50873" xr:uid="{AE8243CE-51F5-4BC3-A1AA-93E5B9C697EE}"/>
    <cellStyle name="60% - Accent3 2 2 3 2" xfId="55711" xr:uid="{AAFA332B-3731-4926-B153-43F32E7F2A98}"/>
    <cellStyle name="60% - Accent3 2 2 3 2 2" xfId="55712" xr:uid="{0F00209B-3BA2-42EF-83FB-2431A884616D}"/>
    <cellStyle name="60% - Accent3 2 2 3 2 3" xfId="55713" xr:uid="{9D7174DE-A946-40F2-9E96-3AC7DC6465CF}"/>
    <cellStyle name="60% - Accent3 2 2 3 3" xfId="55714" xr:uid="{21B9258D-C3A8-482B-8892-394078C30216}"/>
    <cellStyle name="60% - Accent3 2 2 3 4" xfId="55715" xr:uid="{DCA24A7A-1E3D-491E-A877-70D7910BBDC9}"/>
    <cellStyle name="60% - Accent3 2 2 4" xfId="55716" xr:uid="{4BA8755E-B314-4DB7-9C6C-944700C39C64}"/>
    <cellStyle name="60% - Accent3 2 2 4 2" xfId="55717" xr:uid="{C3BE370D-E3AD-4912-A6D4-6B6FDE45CF10}"/>
    <cellStyle name="60% - Accent3 2 2 5" xfId="55718" xr:uid="{60EEC83D-351E-45BD-93B2-FF8399417F01}"/>
    <cellStyle name="60% - Accent3 2 2 5 2" xfId="55719" xr:uid="{F807DC88-7792-4E45-8C8F-4EB80AF016CD}"/>
    <cellStyle name="60% - Accent3 2 2 6" xfId="55720" xr:uid="{FFD3503D-2CDE-45DC-B4E5-8A5D7C4A7AE3}"/>
    <cellStyle name="60% - Accent3 2 2 6 2" xfId="55721" xr:uid="{93C9FB2B-E473-41D9-9FFA-FA9D5B240272}"/>
    <cellStyle name="60% - Accent3 2 2 7" xfId="55722" xr:uid="{CF93A78B-1D91-420F-9BA4-03EE2D733A9F}"/>
    <cellStyle name="60% - Accent3 2 2 7 2" xfId="55723" xr:uid="{79BC19AD-F8B8-4BE4-8632-2387D8873BD2}"/>
    <cellStyle name="60% - Accent3 2 2 8" xfId="55724" xr:uid="{6CFFEBEA-5C0A-4861-962B-B2B4BE62D02E}"/>
    <cellStyle name="60% - Accent3 2 2 8 2" xfId="55725" xr:uid="{87E64A6E-08D9-4B1A-85C8-8E1852778621}"/>
    <cellStyle name="60% - Accent3 2 2 9" xfId="55726" xr:uid="{7E17AA1A-50F4-4B4B-AFE4-32C1CA457CE2}"/>
    <cellStyle name="60% - Accent3 2 2 9 2" xfId="55727" xr:uid="{D17841A3-1EF1-411A-8FB6-F062FEA48A0D}"/>
    <cellStyle name="60% - Accent3 2 20" xfId="55728" xr:uid="{F389F0AA-30A8-4A15-8C28-2C2666EA781E}"/>
    <cellStyle name="60% - Accent3 2 21" xfId="55729" xr:uid="{5D3BDA73-A0C3-4F23-A5F2-EC5FCCC1CA5B}"/>
    <cellStyle name="60% - Accent3 2 22" xfId="55730" xr:uid="{5728BCBB-416F-4E9E-AB50-DD36C219CCAE}"/>
    <cellStyle name="60% - Accent3 2 3" xfId="50874" xr:uid="{278CF580-5275-4CFD-9DCA-8C9E0CDE18A4}"/>
    <cellStyle name="60% - Accent3 2 4" xfId="55731" xr:uid="{56013F63-5F90-4A1C-BB71-2C7DF56C4ADC}"/>
    <cellStyle name="60% - Accent3 2 5" xfId="55732" xr:uid="{B0AC477C-E55C-42C5-84FC-EED61254CE8B}"/>
    <cellStyle name="60% - Accent3 2 6" xfId="55733" xr:uid="{21CF303F-7F24-47A1-8E1C-194905057AAA}"/>
    <cellStyle name="60% - Accent3 2 7" xfId="55734" xr:uid="{80FB9CBC-6D66-4001-A0D4-E1DD5C9060BD}"/>
    <cellStyle name="60% - Accent3 2 8" xfId="55735" xr:uid="{5DC9AB54-3F27-40D0-B2DA-B866DA3B3495}"/>
    <cellStyle name="60% - Accent3 2 9" xfId="55736" xr:uid="{FF049114-DF2E-4604-893A-E877296D495E}"/>
    <cellStyle name="60% - Accent3 20" xfId="50875" xr:uid="{090AD903-1BE1-4D93-97EA-E461E0CB356C}"/>
    <cellStyle name="60% - Accent3 21" xfId="50876" xr:uid="{EA8F3B03-BE75-4936-AF35-6B25E3BA4183}"/>
    <cellStyle name="60% - Accent3 22" xfId="50877" xr:uid="{B0EEE125-904B-4001-A558-F57718240934}"/>
    <cellStyle name="60% - Accent3 3" xfId="319" xr:uid="{CB26CBD8-3186-4953-9380-7D5830E8747B}"/>
    <cellStyle name="60% - Accent3 3 2" xfId="55737" xr:uid="{C07605C8-1CED-43FE-928A-3C9B7222C072}"/>
    <cellStyle name="60% - Accent3 3 2 2" xfId="55738" xr:uid="{9F6A15A9-8E1A-467D-AE24-C223113CCFE1}"/>
    <cellStyle name="60% - Accent3 3 3" xfId="55739" xr:uid="{3DB48B54-3644-436C-8B30-49CBCEC30139}"/>
    <cellStyle name="60% - Accent3 3 4" xfId="55740" xr:uid="{B5EC9664-ECC4-496C-ABD0-1FD77DAD8027}"/>
    <cellStyle name="60% - Accent3 3 5" xfId="55741" xr:uid="{FB455C5F-050B-447C-A951-C55C7CD54410}"/>
    <cellStyle name="60% - Accent3 3 6" xfId="55742" xr:uid="{5E2B97F3-FEC2-47AE-A01E-300F139AC43B}"/>
    <cellStyle name="60% - Accent3 3 7" xfId="55743" xr:uid="{AAF9DB98-CEFF-4FF1-97AE-0512EF984BF0}"/>
    <cellStyle name="60% - Accent3 4" xfId="50878" xr:uid="{29D32A10-BD47-4C06-BDC3-0F1DFD40E8AA}"/>
    <cellStyle name="60% - Accent3 4 2" xfId="55744" xr:uid="{338D4812-59AC-4B44-BE01-0C80E7D32078}"/>
    <cellStyle name="60% - Accent3 4 3" xfId="55745" xr:uid="{22F67213-0BF8-46EE-BCD8-5C1A508F5A5F}"/>
    <cellStyle name="60% - Accent3 4 4" xfId="55746" xr:uid="{4F98F5F0-6D95-4726-AA0C-CC6492E1DEC7}"/>
    <cellStyle name="60% - Accent3 5" xfId="50879" xr:uid="{15F5CAEC-FF9F-4042-B2A9-F37195F34BCA}"/>
    <cellStyle name="60% - Accent3 5 2" xfId="55747" xr:uid="{5AC1D234-136A-430F-946B-301633C04224}"/>
    <cellStyle name="60% - Accent3 5 3" xfId="55748" xr:uid="{3AA922CC-F6FE-46BD-AA65-4C3491D87A74}"/>
    <cellStyle name="60% - Accent3 5 4" xfId="55749" xr:uid="{E706406E-AAC5-4373-86B2-C131F555E921}"/>
    <cellStyle name="60% - Accent3 6" xfId="50880" xr:uid="{27ABCF6B-F8EF-4D2C-8A9E-33529D34DE1B}"/>
    <cellStyle name="60% - Accent3 6 2" xfId="55750" xr:uid="{39ACACFD-5B81-4FC7-8C73-B88808CB8241}"/>
    <cellStyle name="60% - Accent3 6 3" xfId="55751" xr:uid="{33599C68-925C-419A-8464-19F55A65F71C}"/>
    <cellStyle name="60% - Accent3 6 4" xfId="55752" xr:uid="{E2A9240E-4AD7-4C75-8151-817452DBEA00}"/>
    <cellStyle name="60% - Accent3 7" xfId="50881" xr:uid="{F014957E-3196-4447-B7B1-48FDC75A2C78}"/>
    <cellStyle name="60% - Accent3 7 2" xfId="55753" xr:uid="{1DAA6001-8598-498C-A1B1-4F1939826CCF}"/>
    <cellStyle name="60% - Accent3 7 3" xfId="55754" xr:uid="{1C818DCA-D9C9-430E-BF72-64F973887550}"/>
    <cellStyle name="60% - Accent3 7 4" xfId="55755" xr:uid="{AD577453-81E1-4650-B427-04FE327570D6}"/>
    <cellStyle name="60% - Accent3 8" xfId="50882" xr:uid="{FDDEF140-CE0E-4DB3-88FB-3FC096AABC13}"/>
    <cellStyle name="60% - Accent3 9" xfId="50883" xr:uid="{1DEB7E14-A99C-496A-8218-5754C154E475}"/>
    <cellStyle name="60% - Accent4" xfId="56" builtinId="44" customBuiltin="1"/>
    <cellStyle name="60% - Accent4 10" xfId="50884" xr:uid="{54F6E044-2411-4E5E-8A7D-7108D3EF8F04}"/>
    <cellStyle name="60% - Accent4 10 2" xfId="55756" xr:uid="{8FE67C85-9661-441C-B443-E60D898F7630}"/>
    <cellStyle name="60% - Accent4 11" xfId="50885" xr:uid="{C543331D-BC69-46A3-AB15-465534CCA7FC}"/>
    <cellStyle name="60% - Accent4 12" xfId="50886" xr:uid="{8B5DC610-7766-48C4-B123-E105928508EC}"/>
    <cellStyle name="60% - Accent4 13" xfId="50887" xr:uid="{EB8DFB71-1AF4-4DDC-9A92-2A650E7245D0}"/>
    <cellStyle name="60% - Accent4 14" xfId="50888" xr:uid="{EEDDA219-9823-452B-8C42-46DB692070AA}"/>
    <cellStyle name="60% - Accent4 15" xfId="50889" xr:uid="{70966213-B3C4-4294-BB83-73699E134F63}"/>
    <cellStyle name="60% - Accent4 16" xfId="50890" xr:uid="{EEEB16DF-D923-4005-A278-991847F039C3}"/>
    <cellStyle name="60% - Accent4 17" xfId="50891" xr:uid="{E280EA26-146D-45DB-95E8-D07A497E3DB9}"/>
    <cellStyle name="60% - Accent4 18" xfId="50892" xr:uid="{B1388889-D5AE-41B7-8AC3-D0302B963806}"/>
    <cellStyle name="60% - Accent4 19" xfId="50893" xr:uid="{3D767C28-EE0B-4747-B20D-30537681CFA1}"/>
    <cellStyle name="60% - Accent4 2" xfId="320" xr:uid="{467FBEA5-054F-40D0-9082-B1651A6CE96B}"/>
    <cellStyle name="60% - Accent4 2 10" xfId="55757" xr:uid="{89C3CBB3-0107-4E4A-8628-EF5B8C56ECA5}"/>
    <cellStyle name="60% - Accent4 2 10 2" xfId="55758" xr:uid="{4C8F876D-B125-412F-91DD-1F7C9D777D4C}"/>
    <cellStyle name="60% - Accent4 2 10 3" xfId="55759" xr:uid="{01025FAE-BDA8-4002-B22E-743944D1858A}"/>
    <cellStyle name="60% - Accent4 2 11" xfId="55760" xr:uid="{7DAF614B-7195-4012-A40F-055F548BBB90}"/>
    <cellStyle name="60% - Accent4 2 11 2" xfId="55761" xr:uid="{F18E8499-893B-45CB-97D3-FC3318E27FAE}"/>
    <cellStyle name="60% - Accent4 2 12" xfId="55762" xr:uid="{99E5D2DD-7D89-4044-A824-5D337EE8706C}"/>
    <cellStyle name="60% - Accent4 2 12 2" xfId="55763" xr:uid="{1A4C74A6-BC7C-4127-B7E6-986C0EA61778}"/>
    <cellStyle name="60% - Accent4 2 13" xfId="55764" xr:uid="{17CE104B-A143-4426-8071-D3ACC2E6C36B}"/>
    <cellStyle name="60% - Accent4 2 13 2" xfId="55765" xr:uid="{15719390-CA29-47BB-A417-6BF046831D37}"/>
    <cellStyle name="60% - Accent4 2 14" xfId="55766" xr:uid="{7B624E6D-F605-49B8-8B34-11BF1CAF394F}"/>
    <cellStyle name="60% - Accent4 2 14 2" xfId="55767" xr:uid="{122B642D-BE60-47A0-A580-FB2973ADEC5C}"/>
    <cellStyle name="60% - Accent4 2 15" xfId="55768" xr:uid="{C83E6264-2AE3-400C-8BF1-050C0CB3704B}"/>
    <cellStyle name="60% - Accent4 2 16" xfId="55769" xr:uid="{E64DCA9C-D799-4C46-B335-E4069DEFC2DC}"/>
    <cellStyle name="60% - Accent4 2 17" xfId="55770" xr:uid="{B50B3744-07B8-4EA7-8F04-AF9F32FEB487}"/>
    <cellStyle name="60% - Accent4 2 18" xfId="55771" xr:uid="{CC147E31-0A7A-4777-ABF0-B201CE871F2C}"/>
    <cellStyle name="60% - Accent4 2 19" xfId="55772" xr:uid="{A2D3D547-8F3A-4ECC-BB29-4562CD815B33}"/>
    <cellStyle name="60% - Accent4 2 2" xfId="321" xr:uid="{F69E5C4F-0BA1-4949-8472-CA7CDD98ADA4}"/>
    <cellStyle name="60% - Accent4 2 2 10" xfId="55773" xr:uid="{B2A460CF-FEBC-41A4-9DCB-E35AD6E10657}"/>
    <cellStyle name="60% - Accent4 2 2 10 2" xfId="55774" xr:uid="{8B4E91F9-A5BD-4518-AA0F-0A8155AE6A87}"/>
    <cellStyle name="60% - Accent4 2 2 11" xfId="55775" xr:uid="{23ED2D89-5636-4DA0-8796-12E5C90C60CD}"/>
    <cellStyle name="60% - Accent4 2 2 12" xfId="55776" xr:uid="{75F7B561-2037-40A3-B89B-794166A159A6}"/>
    <cellStyle name="60% - Accent4 2 2 13" xfId="55777" xr:uid="{7FC5BF6A-EFE0-47E3-9F91-BE680011188E}"/>
    <cellStyle name="60% - Accent4 2 2 14" xfId="55778" xr:uid="{E80957DF-BC25-4491-BA59-5C80A168C902}"/>
    <cellStyle name="60% - Accent4 2 2 15" xfId="55779" xr:uid="{0044FA49-650A-49E7-ACA8-13232665541C}"/>
    <cellStyle name="60% - Accent4 2 2 16" xfId="55780" xr:uid="{DE4B778C-7535-437A-89E9-6666561A7018}"/>
    <cellStyle name="60% - Accent4 2 2 17" xfId="55781" xr:uid="{0FFF41BD-011E-4569-96CE-34ED389F0341}"/>
    <cellStyle name="60% - Accent4 2 2 18" xfId="55782" xr:uid="{B136F265-DC55-4C7E-A9EF-BE4F9BF5C71D}"/>
    <cellStyle name="60% - Accent4 2 2 19" xfId="55783" xr:uid="{ACF0A303-FF8D-4049-938F-38790323664A}"/>
    <cellStyle name="60% - Accent4 2 2 2" xfId="50894" xr:uid="{7D135DA0-23C6-46D1-B7EC-1B6BBEA12007}"/>
    <cellStyle name="60% - Accent4 2 2 2 10" xfId="55784" xr:uid="{AD8ABCA4-7131-45AF-A116-F3CF8458DDE5}"/>
    <cellStyle name="60% - Accent4 2 2 2 2" xfId="50895" xr:uid="{7FE4ABDB-9D26-4F28-99DD-2DDC3E303F4C}"/>
    <cellStyle name="60% - Accent4 2 2 2 2 2" xfId="50896" xr:uid="{4DC2B1B9-ECD8-458A-BDD7-90F366AE6F1D}"/>
    <cellStyle name="60% - Accent4 2 2 2 2 2 2" xfId="55785" xr:uid="{B22ADCC5-8006-4B72-B55E-AE5963DD0DA7}"/>
    <cellStyle name="60% - Accent4 2 2 2 2 2 3" xfId="55786" xr:uid="{B3C6E955-EB2D-488D-990F-B1FA1BA9D4FD}"/>
    <cellStyle name="60% - Accent4 2 2 2 2 3" xfId="55787" xr:uid="{05461236-CD00-4324-AB66-FC6FDB76EEF3}"/>
    <cellStyle name="60% - Accent4 2 2 2 3" xfId="55788" xr:uid="{531232CE-9059-47CF-8658-CE48DDB4C90B}"/>
    <cellStyle name="60% - Accent4 2 2 2 4" xfId="55789" xr:uid="{036C81F4-7C31-4A13-847E-D3A78911D8B0}"/>
    <cellStyle name="60% - Accent4 2 2 2 5" xfId="55790" xr:uid="{C35ECADD-7B1E-4FB7-9A87-95EAE40BC8F2}"/>
    <cellStyle name="60% - Accent4 2 2 2 6" xfId="55791" xr:uid="{5E563971-25E7-4942-A360-35FE4A318DCF}"/>
    <cellStyle name="60% - Accent4 2 2 2 7" xfId="55792" xr:uid="{2A99A488-B61C-4052-A575-CF65DE7B3C79}"/>
    <cellStyle name="60% - Accent4 2 2 2 8" xfId="55793" xr:uid="{C288853F-8B24-47AF-8FB4-A7B70136F554}"/>
    <cellStyle name="60% - Accent4 2 2 2 9" xfId="55794" xr:uid="{4DFF1778-7787-4BBB-9DBB-C23F6C1251D4}"/>
    <cellStyle name="60% - Accent4 2 2 20" xfId="55795" xr:uid="{6B3F6AC2-E68D-4381-9572-0EDE10F09180}"/>
    <cellStyle name="60% - Accent4 2 2 21" xfId="55796" xr:uid="{66580AE6-5442-488B-8EC9-A15F831628B7}"/>
    <cellStyle name="60% - Accent4 2 2 22" xfId="55797" xr:uid="{1A0E3873-4F63-4104-A11E-9745F4A7B07C}"/>
    <cellStyle name="60% - Accent4 2 2 3" xfId="50897" xr:uid="{ADE538AF-EF74-499F-8D73-B6BA09FEB52A}"/>
    <cellStyle name="60% - Accent4 2 2 3 2" xfId="55798" xr:uid="{39D7A530-E5DF-441D-BEB2-6AA9D6E977D3}"/>
    <cellStyle name="60% - Accent4 2 2 3 2 2" xfId="55799" xr:uid="{9B6256CD-3F7A-426C-A0D8-114EB0EA2D36}"/>
    <cellStyle name="60% - Accent4 2 2 3 2 3" xfId="55800" xr:uid="{F6207B7F-8E7B-4F58-814D-F9B527654173}"/>
    <cellStyle name="60% - Accent4 2 2 3 3" xfId="55801" xr:uid="{99B5F34A-1BC2-47FB-82A2-20F7FCF5FA46}"/>
    <cellStyle name="60% - Accent4 2 2 3 4" xfId="55802" xr:uid="{42D535BF-F1ED-4C0B-9C08-52418D2F9028}"/>
    <cellStyle name="60% - Accent4 2 2 4" xfId="55803" xr:uid="{B52B3333-B00F-4556-BC1B-30068087728E}"/>
    <cellStyle name="60% - Accent4 2 2 4 2" xfId="55804" xr:uid="{4C726529-B6A4-4A2F-9220-2AE9B1DC841B}"/>
    <cellStyle name="60% - Accent4 2 2 5" xfId="55805" xr:uid="{6EBB239A-9FAD-4ED5-8277-29E4C66BBEA9}"/>
    <cellStyle name="60% - Accent4 2 2 5 2" xfId="55806" xr:uid="{DF6E92B0-C702-4C99-B74F-E56615674F0F}"/>
    <cellStyle name="60% - Accent4 2 2 6" xfId="55807" xr:uid="{DFF9BDCD-149D-4D70-9984-14475003997A}"/>
    <cellStyle name="60% - Accent4 2 2 6 2" xfId="55808" xr:uid="{779758F0-BEBE-40FC-872E-41254FCAA64B}"/>
    <cellStyle name="60% - Accent4 2 2 7" xfId="55809" xr:uid="{220761EE-9EDD-44B9-94D4-54605288D958}"/>
    <cellStyle name="60% - Accent4 2 2 7 2" xfId="55810" xr:uid="{EAF25124-0C9F-45E0-9512-A269F589D4F8}"/>
    <cellStyle name="60% - Accent4 2 2 8" xfId="55811" xr:uid="{4EF7368E-1EC3-4155-87A1-F0F312857001}"/>
    <cellStyle name="60% - Accent4 2 2 8 2" xfId="55812" xr:uid="{F9FDE293-16E2-40FE-A491-9B881A869235}"/>
    <cellStyle name="60% - Accent4 2 2 9" xfId="55813" xr:uid="{F45AD81B-2B98-4877-AEE5-6FD4E94CA2DA}"/>
    <cellStyle name="60% - Accent4 2 2 9 2" xfId="55814" xr:uid="{450990C9-1290-4751-B0A6-DD673AD4E64F}"/>
    <cellStyle name="60% - Accent4 2 20" xfId="55815" xr:uid="{C5D15942-8972-466D-A663-075660D999F0}"/>
    <cellStyle name="60% - Accent4 2 21" xfId="55816" xr:uid="{38A1B79B-3F10-405F-8592-033F5EAE05C1}"/>
    <cellStyle name="60% - Accent4 2 22" xfId="55817" xr:uid="{31032F3E-51A3-4E4D-ABBD-BE57F6433B45}"/>
    <cellStyle name="60% - Accent4 2 3" xfId="50898" xr:uid="{C1573640-48E3-497E-8CA7-D1A4997D9529}"/>
    <cellStyle name="60% - Accent4 2 4" xfId="55818" xr:uid="{8EED5B0E-152C-4E98-8433-F61F99737052}"/>
    <cellStyle name="60% - Accent4 2 5" xfId="55819" xr:uid="{3B1C465A-A50A-49DA-81BD-544169E29386}"/>
    <cellStyle name="60% - Accent4 2 6" xfId="55820" xr:uid="{F6FA61B8-81BE-4E05-BB6C-66BD9FE02543}"/>
    <cellStyle name="60% - Accent4 2 7" xfId="55821" xr:uid="{206DB553-F6BC-426E-8C5F-2F2C1F18C925}"/>
    <cellStyle name="60% - Accent4 2 8" xfId="55822" xr:uid="{D8C5005D-4B1D-49C4-8C6A-C44D9B54DEB5}"/>
    <cellStyle name="60% - Accent4 2 9" xfId="55823" xr:uid="{B850FCAA-7393-4127-A3A7-10AB496F5A47}"/>
    <cellStyle name="60% - Accent4 20" xfId="50899" xr:uid="{F9BF7512-82BF-47FC-9AF3-D4168572B6D6}"/>
    <cellStyle name="60% - Accent4 21" xfId="50900" xr:uid="{C90DC6E6-279D-41F5-9921-A763ABC2B4DB}"/>
    <cellStyle name="60% - Accent4 22" xfId="50901" xr:uid="{D887C025-0669-4395-96E3-651D9D64CABF}"/>
    <cellStyle name="60% - Accent4 3" xfId="322" xr:uid="{E55A5D11-B4B1-4DB7-BB78-9300C4CBE5FE}"/>
    <cellStyle name="60% - Accent4 3 2" xfId="55824" xr:uid="{800F46AE-2724-46D7-AAF5-08FDABC3974D}"/>
    <cellStyle name="60% - Accent4 3 2 2" xfId="55825" xr:uid="{B4537D63-898C-4880-9483-AF79F49F0EF5}"/>
    <cellStyle name="60% - Accent4 3 3" xfId="55826" xr:uid="{8158EA91-2152-4FA9-9601-E3359A50A3AA}"/>
    <cellStyle name="60% - Accent4 3 4" xfId="55827" xr:uid="{96FE2D1A-2CA1-410C-A88E-9DE25949E1C0}"/>
    <cellStyle name="60% - Accent4 3 5" xfId="55828" xr:uid="{0D28944B-05A7-4B12-90FE-4FE8657C393D}"/>
    <cellStyle name="60% - Accent4 3 6" xfId="55829" xr:uid="{A36057D0-1C1B-49FF-A5A0-E8BF5690F2CA}"/>
    <cellStyle name="60% - Accent4 3 7" xfId="55830" xr:uid="{069F52F1-F956-4A4B-84D2-72386F69A074}"/>
    <cellStyle name="60% - Accent4 4" xfId="50902" xr:uid="{74E40E2D-9518-45CE-9705-14BB059E7A6C}"/>
    <cellStyle name="60% - Accent4 4 2" xfId="55831" xr:uid="{86A08D9B-F86C-41CF-AB46-6C8B8078CE7E}"/>
    <cellStyle name="60% - Accent4 4 3" xfId="55832" xr:uid="{582766A9-794D-4048-BC91-A4DD6BD2131F}"/>
    <cellStyle name="60% - Accent4 4 4" xfId="55833" xr:uid="{FFC6DD00-2F4F-4F7B-99B1-D0DB9CE72F08}"/>
    <cellStyle name="60% - Accent4 5" xfId="50903" xr:uid="{62BD9E18-8E3A-44D6-A593-8C98F1E6C586}"/>
    <cellStyle name="60% - Accent4 5 2" xfId="55834" xr:uid="{7123BBE1-D405-42DB-8982-E32AAED448A7}"/>
    <cellStyle name="60% - Accent4 5 3" xfId="55835" xr:uid="{1BC4C139-1967-46F7-BC50-2720F75A9A5A}"/>
    <cellStyle name="60% - Accent4 5 4" xfId="55836" xr:uid="{D7386338-A3E9-4003-BF8B-746A1219FE75}"/>
    <cellStyle name="60% - Accent4 6" xfId="50904" xr:uid="{2486F934-86F0-4572-83CE-39BB6C4CA661}"/>
    <cellStyle name="60% - Accent4 6 2" xfId="55837" xr:uid="{3DE9F841-FBE9-4320-8F23-F6F152CF0690}"/>
    <cellStyle name="60% - Accent4 6 3" xfId="55838" xr:uid="{269A0018-5127-4DBB-8A7E-DFA32CE5E7CC}"/>
    <cellStyle name="60% - Accent4 6 4" xfId="55839" xr:uid="{191537DC-BA13-463F-8745-E9589CE08454}"/>
    <cellStyle name="60% - Accent4 7" xfId="50905" xr:uid="{4C3FB2B0-E8EE-4B6D-8BDE-F6BE70324929}"/>
    <cellStyle name="60% - Accent4 7 2" xfId="55840" xr:uid="{7ECEC035-6C70-4F8F-8743-F7B43EE5FABA}"/>
    <cellStyle name="60% - Accent4 7 3" xfId="55841" xr:uid="{D395761B-E957-45EB-B15C-AF3D4B7CA2CC}"/>
    <cellStyle name="60% - Accent4 7 4" xfId="55842" xr:uid="{529FE912-79CC-4563-A333-D0B604DFB942}"/>
    <cellStyle name="60% - Accent4 8" xfId="50906" xr:uid="{B32699BF-ADFC-419F-88A3-FD1E10B4794A}"/>
    <cellStyle name="60% - Accent4 9" xfId="50907" xr:uid="{24F793F6-A509-4AE1-90C5-CA0D1D5A6A31}"/>
    <cellStyle name="60% - Accent5" xfId="60" builtinId="48" customBuiltin="1"/>
    <cellStyle name="60% - Accent5 10" xfId="50908" xr:uid="{2F81F1B3-30FE-4C7D-9B08-46761C6C93D0}"/>
    <cellStyle name="60% - Accent5 10 2" xfId="55843" xr:uid="{C8D43282-9CAC-4E91-9D4A-9EC84E3E0D57}"/>
    <cellStyle name="60% - Accent5 11" xfId="50909" xr:uid="{D1556983-CA96-4D51-BBC0-25792CF8F226}"/>
    <cellStyle name="60% - Accent5 12" xfId="50910" xr:uid="{9B6CDC8D-7F91-4C37-8E35-3997DCBFF86C}"/>
    <cellStyle name="60% - Accent5 13" xfId="50911" xr:uid="{5C8BD44F-6B95-4EBB-A2DD-362514391280}"/>
    <cellStyle name="60% - Accent5 14" xfId="50912" xr:uid="{7FE44D45-7E0E-4D88-A6BC-428F7813DBDE}"/>
    <cellStyle name="60% - Accent5 15" xfId="50913" xr:uid="{845969C2-8E41-49B1-B56A-992E80098E26}"/>
    <cellStyle name="60% - Accent5 16" xfId="50914" xr:uid="{E0C3E977-DF5B-4F9E-9D4F-AE58FB339767}"/>
    <cellStyle name="60% - Accent5 17" xfId="50915" xr:uid="{12409670-3700-4B67-BEC4-939AEEB770C7}"/>
    <cellStyle name="60% - Accent5 18" xfId="50916" xr:uid="{45C1F66B-E722-4267-8365-7E489689C339}"/>
    <cellStyle name="60% - Accent5 19" xfId="50917" xr:uid="{9375328C-FABF-4B70-BFC1-D32B838D24DF}"/>
    <cellStyle name="60% - Accent5 2" xfId="323" xr:uid="{215FE715-E934-494E-B46A-4419758E3FE1}"/>
    <cellStyle name="60% - Accent5 2 10" xfId="55844" xr:uid="{27838C07-ABD8-471B-8F5D-E2982677F057}"/>
    <cellStyle name="60% - Accent5 2 10 2" xfId="55845" xr:uid="{77DC905A-682B-42F7-9B4B-28F842AE49BD}"/>
    <cellStyle name="60% - Accent5 2 10 3" xfId="55846" xr:uid="{4B89664D-660B-4634-92D8-7F0291610277}"/>
    <cellStyle name="60% - Accent5 2 11" xfId="55847" xr:uid="{A7E828EF-EA36-4F66-9E3B-38B11C2091DC}"/>
    <cellStyle name="60% - Accent5 2 11 2" xfId="55848" xr:uid="{C44788CE-DE6F-4557-B8F7-FD6538C6BE0D}"/>
    <cellStyle name="60% - Accent5 2 12" xfId="55849" xr:uid="{015669F8-C3F0-4F23-849D-4F53637EF207}"/>
    <cellStyle name="60% - Accent5 2 12 2" xfId="55850" xr:uid="{461BD8C1-FB9D-4379-8C4A-3EE2635E5724}"/>
    <cellStyle name="60% - Accent5 2 13" xfId="55851" xr:uid="{D8E38BDA-389A-4267-B035-E910AE0062C4}"/>
    <cellStyle name="60% - Accent5 2 13 2" xfId="55852" xr:uid="{7145C6A3-CE84-4671-AD8C-4E4F68900FE5}"/>
    <cellStyle name="60% - Accent5 2 14" xfId="55853" xr:uid="{953B8858-DD19-46F9-8C6B-24C8046A7371}"/>
    <cellStyle name="60% - Accent5 2 14 2" xfId="55854" xr:uid="{260D3F81-4D1E-4A2B-A079-DCB7691BE3EC}"/>
    <cellStyle name="60% - Accent5 2 15" xfId="55855" xr:uid="{B6F61D23-C52C-4732-B079-F14684376507}"/>
    <cellStyle name="60% - Accent5 2 16" xfId="55856" xr:uid="{C73DBCE4-6610-4B34-BFBC-DEE9955336A4}"/>
    <cellStyle name="60% - Accent5 2 17" xfId="55857" xr:uid="{689BCF8D-E6F8-48CF-9D05-EE8271A621A6}"/>
    <cellStyle name="60% - Accent5 2 18" xfId="55858" xr:uid="{6732010C-392F-40F6-BB71-C8BF79442243}"/>
    <cellStyle name="60% - Accent5 2 19" xfId="55859" xr:uid="{4B4FFBD0-FB0C-4D5B-8E19-069D94DA6862}"/>
    <cellStyle name="60% - Accent5 2 2" xfId="324" xr:uid="{FBF531F8-B081-40D5-826A-230D59A70023}"/>
    <cellStyle name="60% - Accent5 2 2 10" xfId="55860" xr:uid="{DFB1FB98-19D6-4CB7-9CCB-CCE02FAC55C7}"/>
    <cellStyle name="60% - Accent5 2 2 10 2" xfId="55861" xr:uid="{AE15091B-B7F6-4658-BA6C-688F4A80E700}"/>
    <cellStyle name="60% - Accent5 2 2 11" xfId="55862" xr:uid="{FBD393FD-B59F-44B2-B67E-072097FFEB0D}"/>
    <cellStyle name="60% - Accent5 2 2 12" xfId="55863" xr:uid="{0D325E1C-964D-44D0-A776-E5DECF4FE929}"/>
    <cellStyle name="60% - Accent5 2 2 13" xfId="55864" xr:uid="{BCECDF3D-A4EE-487C-B49B-490785E4F07E}"/>
    <cellStyle name="60% - Accent5 2 2 14" xfId="55865" xr:uid="{E1D333B2-0569-476F-B049-708E40545405}"/>
    <cellStyle name="60% - Accent5 2 2 15" xfId="55866" xr:uid="{9DF86D41-09E9-40A0-BCA1-3EA878C8E228}"/>
    <cellStyle name="60% - Accent5 2 2 16" xfId="55867" xr:uid="{546BE78A-C08C-437C-9DD9-0FDE7986E4A9}"/>
    <cellStyle name="60% - Accent5 2 2 17" xfId="55868" xr:uid="{F0492709-F0B8-4516-8845-8DFDBDE74001}"/>
    <cellStyle name="60% - Accent5 2 2 18" xfId="55869" xr:uid="{2900C3BD-1BEC-4BFD-BAB1-C0892F46A2C5}"/>
    <cellStyle name="60% - Accent5 2 2 19" xfId="55870" xr:uid="{2FEFC9F1-74DF-413B-8E12-0241445A5B4D}"/>
    <cellStyle name="60% - Accent5 2 2 2" xfId="50918" xr:uid="{A9011079-DBEE-4592-92D6-A5C5D1739378}"/>
    <cellStyle name="60% - Accent5 2 2 2 10" xfId="55871" xr:uid="{DAABCA0F-775E-44EC-A8D2-99EB4DC5630B}"/>
    <cellStyle name="60% - Accent5 2 2 2 2" xfId="50919" xr:uid="{667E1C04-2AB5-47BA-BBB5-A40B180941E3}"/>
    <cellStyle name="60% - Accent5 2 2 2 2 2" xfId="50920" xr:uid="{9EC14BB1-ADD0-4B85-BEF2-BD5E782E7F5F}"/>
    <cellStyle name="60% - Accent5 2 2 2 2 2 2" xfId="55872" xr:uid="{7919E0B9-D89E-4082-A864-6CDE3826798A}"/>
    <cellStyle name="60% - Accent5 2 2 2 2 2 3" xfId="55873" xr:uid="{E5A394CD-24BF-4F0F-B6EF-BD300A971687}"/>
    <cellStyle name="60% - Accent5 2 2 2 2 3" xfId="55874" xr:uid="{51791183-EFEA-47D4-9F3A-43BD17B962DD}"/>
    <cellStyle name="60% - Accent5 2 2 2 3" xfId="55875" xr:uid="{D53D5A06-42C1-4380-AD6E-9AF3EC3EE69D}"/>
    <cellStyle name="60% - Accent5 2 2 2 4" xfId="55876" xr:uid="{34131DDC-6854-460E-8A8E-D46EE09ECFE3}"/>
    <cellStyle name="60% - Accent5 2 2 2 5" xfId="55877" xr:uid="{E2227159-BAA4-43F1-BE3C-384B971EDE61}"/>
    <cellStyle name="60% - Accent5 2 2 2 6" xfId="55878" xr:uid="{85178D3E-7A5E-40AD-A71B-FA7F512B82CD}"/>
    <cellStyle name="60% - Accent5 2 2 2 7" xfId="55879" xr:uid="{2A0BDC9F-785F-4169-ABCD-EE9293094235}"/>
    <cellStyle name="60% - Accent5 2 2 2 8" xfId="55880" xr:uid="{B1BDD901-40DF-4C25-9834-6FC8C36E6107}"/>
    <cellStyle name="60% - Accent5 2 2 2 9" xfId="55881" xr:uid="{1A200827-A431-42F4-9630-6E9E51A382C7}"/>
    <cellStyle name="60% - Accent5 2 2 20" xfId="55882" xr:uid="{4A171287-5753-475B-A09D-18AAEC06D922}"/>
    <cellStyle name="60% - Accent5 2 2 21" xfId="55883" xr:uid="{6BCD592B-03EF-424C-8E9C-7DBE595BF77F}"/>
    <cellStyle name="60% - Accent5 2 2 22" xfId="55884" xr:uid="{11AE749E-EDC7-444D-986E-6F87D5C9FC86}"/>
    <cellStyle name="60% - Accent5 2 2 3" xfId="50921" xr:uid="{FEAB9B01-CCF6-4D79-B210-C7B135C2C38C}"/>
    <cellStyle name="60% - Accent5 2 2 3 2" xfId="55885" xr:uid="{D6A1DD8C-0B9A-40B5-9324-AE65FF37B6C7}"/>
    <cellStyle name="60% - Accent5 2 2 3 2 2" xfId="55886" xr:uid="{106BC254-7A17-4DD2-9236-5113AF49A348}"/>
    <cellStyle name="60% - Accent5 2 2 3 2 3" xfId="55887" xr:uid="{C8B12D92-627C-42D5-8363-D1AEAD0828D6}"/>
    <cellStyle name="60% - Accent5 2 2 3 3" xfId="55888" xr:uid="{99EE7D6A-6099-4852-88DF-3F9E55D064FC}"/>
    <cellStyle name="60% - Accent5 2 2 3 4" xfId="55889" xr:uid="{D376520F-A781-4F41-ADD0-FFFD66456CB5}"/>
    <cellStyle name="60% - Accent5 2 2 4" xfId="55890" xr:uid="{ADA65031-EE37-4730-B4C8-7B0A98128D9F}"/>
    <cellStyle name="60% - Accent5 2 2 4 2" xfId="55891" xr:uid="{C5409404-37A6-4B5F-8F1C-76FD26B2A6DE}"/>
    <cellStyle name="60% - Accent5 2 2 5" xfId="55892" xr:uid="{E8B551A6-DD68-401F-A830-7BB608C426EB}"/>
    <cellStyle name="60% - Accent5 2 2 5 2" xfId="55893" xr:uid="{D68B91D5-45DC-40A4-99DE-EC032B734659}"/>
    <cellStyle name="60% - Accent5 2 2 6" xfId="55894" xr:uid="{6CAEEB0E-4F19-4CC5-A6B7-4CCF145C1187}"/>
    <cellStyle name="60% - Accent5 2 2 6 2" xfId="55895" xr:uid="{9316F540-086E-428A-8F1E-A7D6024852B2}"/>
    <cellStyle name="60% - Accent5 2 2 7" xfId="55896" xr:uid="{A38DEBF6-2FA3-434F-A643-880D1119250F}"/>
    <cellStyle name="60% - Accent5 2 2 7 2" xfId="55897" xr:uid="{8248E06B-CBB6-4ABC-94D7-201265CDE621}"/>
    <cellStyle name="60% - Accent5 2 2 8" xfId="55898" xr:uid="{1AC96E99-DDA8-4D30-870D-90F6844A5575}"/>
    <cellStyle name="60% - Accent5 2 2 8 2" xfId="55899" xr:uid="{113B09A3-5BA8-4AA8-BE5F-E2DF803FB135}"/>
    <cellStyle name="60% - Accent5 2 2 9" xfId="55900" xr:uid="{8FBFDD87-B4BE-40CC-AFC6-F78B98CCE7B5}"/>
    <cellStyle name="60% - Accent5 2 2 9 2" xfId="55901" xr:uid="{424C2A37-091A-455A-8441-992A5E70AFA7}"/>
    <cellStyle name="60% - Accent5 2 20" xfId="55902" xr:uid="{BE42ADA1-1A61-4F5E-A7BD-86ACE9EB1C6F}"/>
    <cellStyle name="60% - Accent5 2 21" xfId="55903" xr:uid="{89675603-06E9-4236-B263-C99FC461B82B}"/>
    <cellStyle name="60% - Accent5 2 22" xfId="55904" xr:uid="{1DAEB4E6-F770-4C1E-8F60-0611B936062F}"/>
    <cellStyle name="60% - Accent5 2 3" xfId="50922" xr:uid="{33A07974-CD39-45D5-ACB1-1834CC90AFC2}"/>
    <cellStyle name="60% - Accent5 2 4" xfId="55905" xr:uid="{4CCD91BB-5A5A-4605-A124-F488B8644B81}"/>
    <cellStyle name="60% - Accent5 2 5" xfId="55906" xr:uid="{010D7CD9-FBA1-4E80-80FB-8F6237A41B18}"/>
    <cellStyle name="60% - Accent5 2 6" xfId="55907" xr:uid="{D087C9FD-0081-47F7-88A8-773FF16F1E9A}"/>
    <cellStyle name="60% - Accent5 2 7" xfId="55908" xr:uid="{0A171091-4F47-4BE4-B60B-C696AB90D875}"/>
    <cellStyle name="60% - Accent5 2 8" xfId="55909" xr:uid="{21506012-0D29-46A4-8F54-8F18AA6EEAF5}"/>
    <cellStyle name="60% - Accent5 2 9" xfId="55910" xr:uid="{6F124AB5-A08C-4AB9-A9FF-D3D1603D8AF6}"/>
    <cellStyle name="60% - Accent5 20" xfId="50923" xr:uid="{EBC1CAA7-2E01-4E5B-B196-626C0BE81A04}"/>
    <cellStyle name="60% - Accent5 21" xfId="50924" xr:uid="{09B56661-007A-404D-AE86-7830994422A8}"/>
    <cellStyle name="60% - Accent5 22" xfId="50925" xr:uid="{21637AF9-7D48-445D-BD09-920EBC177336}"/>
    <cellStyle name="60% - Accent5 3" xfId="325" xr:uid="{FBE6B896-033A-4351-95F4-A9669F922A2A}"/>
    <cellStyle name="60% - Accent5 3 2" xfId="55911" xr:uid="{02D3AE8D-CB32-42BC-8A45-D1BA50DB38E4}"/>
    <cellStyle name="60% - Accent5 3 2 2" xfId="55912" xr:uid="{CC02871A-F9C9-49DB-80F6-C26C7263E4E0}"/>
    <cellStyle name="60% - Accent5 3 3" xfId="55913" xr:uid="{3C27FB27-9FEE-4A55-AFE5-209653FF1BBD}"/>
    <cellStyle name="60% - Accent5 3 4" xfId="55914" xr:uid="{0D015DAD-411B-4F21-8A01-1144833128FB}"/>
    <cellStyle name="60% - Accent5 3 5" xfId="55915" xr:uid="{44C4035B-D0FA-4F41-BFD8-CB9488309571}"/>
    <cellStyle name="60% - Accent5 3 6" xfId="55916" xr:uid="{B2788C33-DC5F-43FC-A6A2-8C9753AA20AB}"/>
    <cellStyle name="60% - Accent5 3 7" xfId="55917" xr:uid="{C41AC13F-78E4-4D72-8AB7-69B9F80D4E1B}"/>
    <cellStyle name="60% - Accent5 4" xfId="50926" xr:uid="{8AE324C4-76CE-4B00-9F62-837510B95B7D}"/>
    <cellStyle name="60% - Accent5 4 2" xfId="55918" xr:uid="{9005510C-E482-4444-935C-F2BAAA111C14}"/>
    <cellStyle name="60% - Accent5 4 3" xfId="55919" xr:uid="{743B37F4-D8C5-4506-8542-A54A77B52A9E}"/>
    <cellStyle name="60% - Accent5 4 4" xfId="55920" xr:uid="{2B92CC4C-0FFC-4073-901D-C0CB3F2ABAD8}"/>
    <cellStyle name="60% - Accent5 5" xfId="50927" xr:uid="{7540741F-6565-45AD-898F-EA4AC78E2865}"/>
    <cellStyle name="60% - Accent5 5 2" xfId="55921" xr:uid="{DED3A376-7645-4902-9A04-AFB60D09D420}"/>
    <cellStyle name="60% - Accent5 5 3" xfId="55922" xr:uid="{09062047-8841-47BE-BD46-A72B42193084}"/>
    <cellStyle name="60% - Accent5 5 4" xfId="55923" xr:uid="{A44513EB-112B-4118-B36F-8A5B98CD01F6}"/>
    <cellStyle name="60% - Accent5 6" xfId="50928" xr:uid="{E2D26B9F-DCF3-4366-866D-8843D1A64A25}"/>
    <cellStyle name="60% - Accent5 6 2" xfId="55924" xr:uid="{A9A0C6E5-3684-476F-84A7-473BA420FC82}"/>
    <cellStyle name="60% - Accent5 6 3" xfId="55925" xr:uid="{19881A9E-CBA3-4ECE-8800-745E553B1886}"/>
    <cellStyle name="60% - Accent5 6 4" xfId="55926" xr:uid="{04391CBA-CE60-48A1-88C5-2B34CF39DCE8}"/>
    <cellStyle name="60% - Accent5 7" xfId="50929" xr:uid="{4D6A6DC3-AAF6-43B4-A0BA-13C8B5910A32}"/>
    <cellStyle name="60% - Accent5 7 2" xfId="55927" xr:uid="{F830C6B3-5969-4E0F-AA68-E9839E15CA56}"/>
    <cellStyle name="60% - Accent5 7 3" xfId="55928" xr:uid="{F24AA3DA-8858-41EA-9E78-5494EE2D5E52}"/>
    <cellStyle name="60% - Accent5 7 4" xfId="55929" xr:uid="{A0DB3506-FCB4-41BD-AF4A-4EC2E1770A9E}"/>
    <cellStyle name="60% - Accent5 8" xfId="50930" xr:uid="{994109A7-DDA0-450F-A42B-F90574452686}"/>
    <cellStyle name="60% - Accent5 9" xfId="50931" xr:uid="{39D9E488-FB32-4672-A193-5F12AF1CE923}"/>
    <cellStyle name="60% - Accent6" xfId="64" builtinId="52" customBuiltin="1"/>
    <cellStyle name="60% - Accent6 10" xfId="50932" xr:uid="{F1128A63-3D04-4D2C-B718-3023CA8B4F3F}"/>
    <cellStyle name="60% - Accent6 10 2" xfId="55930" xr:uid="{C927ACB7-7BD9-4AC7-97E4-79D901691C2D}"/>
    <cellStyle name="60% - Accent6 11" xfId="50933" xr:uid="{A9CE5119-81D1-48EA-8AB3-69EEFE9DB9B2}"/>
    <cellStyle name="60% - Accent6 12" xfId="50934" xr:uid="{BABC96BB-32C0-4021-BFA6-9FCDFB89978C}"/>
    <cellStyle name="60% - Accent6 13" xfId="50935" xr:uid="{7CF43CB1-ECAB-46C6-9301-B77C3B9ABA0F}"/>
    <cellStyle name="60% - Accent6 14" xfId="50936" xr:uid="{DC997C71-3F15-4E4A-B279-2CB081A8788B}"/>
    <cellStyle name="60% - Accent6 15" xfId="50937" xr:uid="{43F4F956-C77A-4169-B5ED-D4DABDBDD398}"/>
    <cellStyle name="60% - Accent6 16" xfId="50938" xr:uid="{7CE89077-6F3A-439D-80C1-E231215A6AAB}"/>
    <cellStyle name="60% - Accent6 17" xfId="50939" xr:uid="{24ADD065-5DA0-4BEC-9640-23DE1839B12A}"/>
    <cellStyle name="60% - Accent6 18" xfId="50940" xr:uid="{E2503BA8-7A86-43CC-BF41-CF4C21FC5D9B}"/>
    <cellStyle name="60% - Accent6 19" xfId="50941" xr:uid="{8BBE4650-4612-465E-9D79-3DA5FF199217}"/>
    <cellStyle name="60% - Accent6 2" xfId="326" xr:uid="{6F77FCFE-1A3B-4986-9265-F47C2F88255F}"/>
    <cellStyle name="60% - Accent6 2 10" xfId="55931" xr:uid="{01F0DDD8-AE41-49DF-AD00-AA61BF99A1E1}"/>
    <cellStyle name="60% - Accent6 2 10 2" xfId="55932" xr:uid="{C8496287-8C86-4322-8199-FA6B9CE04243}"/>
    <cellStyle name="60% - Accent6 2 10 3" xfId="55933" xr:uid="{D2E49A97-3A25-44BB-9526-6A4EB7D0C248}"/>
    <cellStyle name="60% - Accent6 2 11" xfId="55934" xr:uid="{8CF5CBAB-8F69-444B-B3C5-AD9372278D6E}"/>
    <cellStyle name="60% - Accent6 2 11 2" xfId="55935" xr:uid="{0A49A990-0E89-403D-B3A9-B3C8C0759278}"/>
    <cellStyle name="60% - Accent6 2 12" xfId="55936" xr:uid="{14A75923-2C49-4CF1-AEC5-B2FF1F15C23D}"/>
    <cellStyle name="60% - Accent6 2 12 2" xfId="55937" xr:uid="{240BDF47-9E66-4DB5-9BBB-2D97F228B307}"/>
    <cellStyle name="60% - Accent6 2 13" xfId="55938" xr:uid="{F297D258-6AB5-4984-A0E8-D00C3423B8A4}"/>
    <cellStyle name="60% - Accent6 2 13 2" xfId="55939" xr:uid="{38BB6B7A-C56A-43CC-96BC-BCBA90954B68}"/>
    <cellStyle name="60% - Accent6 2 14" xfId="55940" xr:uid="{52651ECF-C88A-43C8-8385-64C1A98F4615}"/>
    <cellStyle name="60% - Accent6 2 14 2" xfId="55941" xr:uid="{3DAD149D-FC57-4FD0-9FFF-1C6D0EAD6F75}"/>
    <cellStyle name="60% - Accent6 2 15" xfId="55942" xr:uid="{089D16ED-2574-4619-8233-4017E722A30C}"/>
    <cellStyle name="60% - Accent6 2 16" xfId="55943" xr:uid="{609555AF-C84E-4937-8F0D-A3A181C4E79C}"/>
    <cellStyle name="60% - Accent6 2 17" xfId="55944" xr:uid="{3C6A32F7-8230-4E5D-B948-21255311427F}"/>
    <cellStyle name="60% - Accent6 2 18" xfId="55945" xr:uid="{04AC876C-C9AE-4211-AB95-50E563EEC5B6}"/>
    <cellStyle name="60% - Accent6 2 19" xfId="55946" xr:uid="{FBBC3696-2671-425B-8FAC-DED825FABCFC}"/>
    <cellStyle name="60% - Accent6 2 2" xfId="327" xr:uid="{803CAB5B-9AA5-4636-87F1-536D633C920D}"/>
    <cellStyle name="60% - Accent6 2 2 10" xfId="55947" xr:uid="{604B99CA-411D-4786-836D-D30826A5B24B}"/>
    <cellStyle name="60% - Accent6 2 2 10 2" xfId="55948" xr:uid="{F51BC017-A448-40D3-A84B-A2E6E54EBCD3}"/>
    <cellStyle name="60% - Accent6 2 2 11" xfId="55949" xr:uid="{AE402827-D8B6-4BF3-BDB1-6AF88DBF6E9A}"/>
    <cellStyle name="60% - Accent6 2 2 12" xfId="55950" xr:uid="{44525E9B-EADA-40D4-A7C5-D642FF160C85}"/>
    <cellStyle name="60% - Accent6 2 2 13" xfId="55951" xr:uid="{6B8AAC81-7659-4EB0-A65E-3C6488FE89A2}"/>
    <cellStyle name="60% - Accent6 2 2 14" xfId="55952" xr:uid="{CCE71A24-BB39-485D-B036-288EDAA2F219}"/>
    <cellStyle name="60% - Accent6 2 2 15" xfId="55953" xr:uid="{A714A559-54F5-402F-A79B-73185450A46C}"/>
    <cellStyle name="60% - Accent6 2 2 16" xfId="55954" xr:uid="{BDB04093-2ADA-4A30-B2D4-7E14AA49BD52}"/>
    <cellStyle name="60% - Accent6 2 2 17" xfId="55955" xr:uid="{F8AE7B40-40EB-4C61-B401-33CA6026D330}"/>
    <cellStyle name="60% - Accent6 2 2 18" xfId="55956" xr:uid="{CE4AEB75-03E7-47E6-AA9A-0A981CB3C7CB}"/>
    <cellStyle name="60% - Accent6 2 2 19" xfId="55957" xr:uid="{4E396986-B5B2-4304-891E-DED25C1C4E6D}"/>
    <cellStyle name="60% - Accent6 2 2 2" xfId="50942" xr:uid="{E5A6F6B0-85BA-4EF3-A09A-420F6D5A3784}"/>
    <cellStyle name="60% - Accent6 2 2 2 10" xfId="55958" xr:uid="{7AD38079-B4A6-49BD-9887-7078B8268510}"/>
    <cellStyle name="60% - Accent6 2 2 2 2" xfId="50943" xr:uid="{95089747-E87E-4255-BEA7-072DAF92A010}"/>
    <cellStyle name="60% - Accent6 2 2 2 2 2" xfId="50944" xr:uid="{AFEDDBBF-7DAC-4DF3-B8B2-18B42FCDA1D2}"/>
    <cellStyle name="60% - Accent6 2 2 2 2 2 2" xfId="55959" xr:uid="{1800AC9C-799E-4032-9DA7-601F395C0A08}"/>
    <cellStyle name="60% - Accent6 2 2 2 2 2 3" xfId="55960" xr:uid="{F8B2B83B-CF7F-4AFC-8CF7-A2083DFAD34E}"/>
    <cellStyle name="60% - Accent6 2 2 2 2 3" xfId="55961" xr:uid="{12612500-6C18-4833-93DB-A733D1E9542D}"/>
    <cellStyle name="60% - Accent6 2 2 2 3" xfId="55962" xr:uid="{D3A711C7-876F-42A3-886C-0759ABC812C6}"/>
    <cellStyle name="60% - Accent6 2 2 2 4" xfId="55963" xr:uid="{25A11F3A-8E50-4072-8DF8-68A8380B397A}"/>
    <cellStyle name="60% - Accent6 2 2 2 5" xfId="55964" xr:uid="{1914A15B-5BC1-417F-BE38-A3E4D8DCF1D2}"/>
    <cellStyle name="60% - Accent6 2 2 2 6" xfId="55965" xr:uid="{F0BD41A3-AEA6-41E7-873C-6DBB2D38BCE6}"/>
    <cellStyle name="60% - Accent6 2 2 2 7" xfId="55966" xr:uid="{89E0A8C1-B6AF-4615-A724-5634FAC57AC9}"/>
    <cellStyle name="60% - Accent6 2 2 2 8" xfId="55967" xr:uid="{DE045D3D-3F00-4F81-97B2-F0CF9FD72768}"/>
    <cellStyle name="60% - Accent6 2 2 2 9" xfId="55968" xr:uid="{5564FF13-3F4F-4C66-845F-0AD52EAF4B0D}"/>
    <cellStyle name="60% - Accent6 2 2 20" xfId="55969" xr:uid="{ABE02521-37B5-4824-A38C-F918A2C71C31}"/>
    <cellStyle name="60% - Accent6 2 2 21" xfId="55970" xr:uid="{7EE61FD9-C04E-4416-B589-CE0DB6B4C681}"/>
    <cellStyle name="60% - Accent6 2 2 22" xfId="55971" xr:uid="{EAC055AF-3206-4506-BD87-2FC852AA69ED}"/>
    <cellStyle name="60% - Accent6 2 2 3" xfId="50945" xr:uid="{0EF30D0D-34FA-47CA-84E9-33F60FBA2923}"/>
    <cellStyle name="60% - Accent6 2 2 3 2" xfId="55972" xr:uid="{9F939E5B-F30E-4DDA-8437-2E42303B2B2D}"/>
    <cellStyle name="60% - Accent6 2 2 3 2 2" xfId="55973" xr:uid="{4FDEAA05-73CD-49B5-8356-D9378D873EEC}"/>
    <cellStyle name="60% - Accent6 2 2 3 2 3" xfId="55974" xr:uid="{7CA14EEB-C9C6-4F57-BB93-72DC4FC64AFE}"/>
    <cellStyle name="60% - Accent6 2 2 3 3" xfId="55975" xr:uid="{6A808C2F-A85E-43B7-A30F-BC4B45B5082E}"/>
    <cellStyle name="60% - Accent6 2 2 3 4" xfId="55976" xr:uid="{20073288-5606-4C30-905F-08359E297000}"/>
    <cellStyle name="60% - Accent6 2 2 4" xfId="55977" xr:uid="{6D988822-DAFA-4F96-978E-DA6AA0C1BFBC}"/>
    <cellStyle name="60% - Accent6 2 2 4 2" xfId="55978" xr:uid="{B1993016-0EDD-4A07-A757-D835C27EF8C1}"/>
    <cellStyle name="60% - Accent6 2 2 5" xfId="55979" xr:uid="{4B9871D8-405B-4071-A9C4-A113FF54F396}"/>
    <cellStyle name="60% - Accent6 2 2 5 2" xfId="55980" xr:uid="{916E546D-70E5-415D-9902-D332A3068A10}"/>
    <cellStyle name="60% - Accent6 2 2 6" xfId="55981" xr:uid="{216ECD46-DC0F-40FF-9222-EE07A2793E7D}"/>
    <cellStyle name="60% - Accent6 2 2 6 2" xfId="55982" xr:uid="{8BEF5E0C-D881-4E55-A42E-D041B0A81811}"/>
    <cellStyle name="60% - Accent6 2 2 7" xfId="55983" xr:uid="{4B787B81-8BFB-4441-A3F4-4A7F91A04C74}"/>
    <cellStyle name="60% - Accent6 2 2 7 2" xfId="55984" xr:uid="{BEE0C58B-D940-4011-BC28-DAC51A7168FE}"/>
    <cellStyle name="60% - Accent6 2 2 8" xfId="55985" xr:uid="{3795D117-0C35-4A6A-A590-A3D5545B1224}"/>
    <cellStyle name="60% - Accent6 2 2 8 2" xfId="55986" xr:uid="{82BF12F4-32B4-4065-B5A8-4588E444B49C}"/>
    <cellStyle name="60% - Accent6 2 2 9" xfId="55987" xr:uid="{FD0FA4CE-E03F-4F46-AE50-19432F7B03DB}"/>
    <cellStyle name="60% - Accent6 2 2 9 2" xfId="55988" xr:uid="{CCF43231-30C3-4F9D-B283-71C8F3666F3B}"/>
    <cellStyle name="60% - Accent6 2 20" xfId="55989" xr:uid="{03843B6D-4E7A-407B-99F7-5DAEDA8CB357}"/>
    <cellStyle name="60% - Accent6 2 21" xfId="55990" xr:uid="{3B48B080-FEAE-47F7-AE0A-0C15DA2EEA7E}"/>
    <cellStyle name="60% - Accent6 2 22" xfId="55991" xr:uid="{F27E8078-A519-40B9-BABC-E5D889FE9263}"/>
    <cellStyle name="60% - Accent6 2 3" xfId="50946" xr:uid="{3FF13BF7-30B7-4B9F-A8DB-8680A6997C6C}"/>
    <cellStyle name="60% - Accent6 2 4" xfId="55992" xr:uid="{70D3E8AE-A002-47A0-963D-DF4F02CCF7CA}"/>
    <cellStyle name="60% - Accent6 2 5" xfId="55993" xr:uid="{8A162307-21EF-41BB-A609-B9FDD9B32CA5}"/>
    <cellStyle name="60% - Accent6 2 6" xfId="55994" xr:uid="{1072CAFF-9C2D-4263-9987-707B31D9989A}"/>
    <cellStyle name="60% - Accent6 2 7" xfId="55995" xr:uid="{75838C9B-E8B7-457D-850E-A39B385E5B1D}"/>
    <cellStyle name="60% - Accent6 2 8" xfId="55996" xr:uid="{ABF8B19A-4ECC-4770-A03A-D2EA47CD14A1}"/>
    <cellStyle name="60% - Accent6 2 9" xfId="55997" xr:uid="{9ACF7D26-CC69-4EBC-A88F-0CC11A855459}"/>
    <cellStyle name="60% - Accent6 20" xfId="50947" xr:uid="{A3FB6BF0-837A-484A-9A46-2CF6FD403713}"/>
    <cellStyle name="60% - Accent6 21" xfId="50948" xr:uid="{0E6A98CC-B0D3-4E05-863A-4BCB47517215}"/>
    <cellStyle name="60% - Accent6 22" xfId="50949" xr:uid="{BCFD3114-EEA3-4805-B443-24E33A23CC5C}"/>
    <cellStyle name="60% - Accent6 3" xfId="328" xr:uid="{AA6308FC-9B60-4FA7-A930-DBBD42805692}"/>
    <cellStyle name="60% - Accent6 3 2" xfId="55998" xr:uid="{773ADF80-A3C7-4535-B219-B96802754C5A}"/>
    <cellStyle name="60% - Accent6 3 2 2" xfId="55999" xr:uid="{7BB90586-FD0D-4393-B19B-BFCFCB50DFF0}"/>
    <cellStyle name="60% - Accent6 3 3" xfId="56000" xr:uid="{9726C16A-049E-4806-9F6F-CCE6F957724F}"/>
    <cellStyle name="60% - Accent6 3 4" xfId="56001" xr:uid="{5647EA1D-E270-449F-BDA3-0A1E78FC45BF}"/>
    <cellStyle name="60% - Accent6 3 5" xfId="56002" xr:uid="{C6A2BA87-2062-4B9F-9720-C3FFD574F652}"/>
    <cellStyle name="60% - Accent6 3 6" xfId="56003" xr:uid="{66B629A8-00E7-4AC1-8891-B4472FD2F3A1}"/>
    <cellStyle name="60% - Accent6 3 7" xfId="56004" xr:uid="{FD46103A-8B72-4345-A618-69984F6A3982}"/>
    <cellStyle name="60% - Accent6 4" xfId="50950" xr:uid="{2D235181-48B5-4123-B539-755FAED22AA3}"/>
    <cellStyle name="60% - Accent6 4 2" xfId="56005" xr:uid="{C70B79EB-EBD4-4837-BDA8-3EB096CF0482}"/>
    <cellStyle name="60% - Accent6 4 3" xfId="56006" xr:uid="{8298A59C-B5C4-4A76-B7E3-D70A83E74A99}"/>
    <cellStyle name="60% - Accent6 4 4" xfId="56007" xr:uid="{A0130C5E-8C66-461D-B07B-048B93D5A106}"/>
    <cellStyle name="60% - Accent6 5" xfId="50951" xr:uid="{5D600C28-CF02-4AA3-884D-EF69C7586E0A}"/>
    <cellStyle name="60% - Accent6 5 2" xfId="56008" xr:uid="{A691BF26-6723-4BF5-A00C-471295484E51}"/>
    <cellStyle name="60% - Accent6 5 3" xfId="56009" xr:uid="{BDED827E-1FF4-4CEC-B896-1AA86062872A}"/>
    <cellStyle name="60% - Accent6 5 4" xfId="56010" xr:uid="{37BE0720-1C22-4B91-90FF-D355D8D4333E}"/>
    <cellStyle name="60% - Accent6 6" xfId="50952" xr:uid="{78893BD6-93C3-4EB7-8B97-CC37071B28FE}"/>
    <cellStyle name="60% - Accent6 6 2" xfId="56011" xr:uid="{38E79D20-6D89-470D-997E-FEFE536F4B17}"/>
    <cellStyle name="60% - Accent6 6 3" xfId="56012" xr:uid="{464429C8-B097-4458-9572-5F962140EECB}"/>
    <cellStyle name="60% - Accent6 6 4" xfId="56013" xr:uid="{2B5B769D-8FF7-4513-92FD-AAF4F3660F57}"/>
    <cellStyle name="60% - Accent6 7" xfId="50953" xr:uid="{A33CAE81-C806-4D72-9854-121BADB32859}"/>
    <cellStyle name="60% - Accent6 7 2" xfId="56014" xr:uid="{069428CD-B0E3-466F-BDBA-E70AC668C2C4}"/>
    <cellStyle name="60% - Accent6 7 3" xfId="56015" xr:uid="{3295C666-42A6-43BF-A36B-0C9C462207F5}"/>
    <cellStyle name="60% - Accent6 7 4" xfId="56016" xr:uid="{C5EAEB34-3F47-443B-8CEB-12A9BA3202C5}"/>
    <cellStyle name="60% - Accent6 8" xfId="50954" xr:uid="{D0F4455A-F5EA-4C9F-9625-95DF87B0C908}"/>
    <cellStyle name="60% - Accent6 9" xfId="50955" xr:uid="{5DED5F8C-E27E-45EE-9C88-E53F75F99B93}"/>
    <cellStyle name="7_HYPERION_AND_BUSINESS DRIVERS OR FINANCIAL STATEMENT OR BUSINESS DRIVERS" xfId="56017" xr:uid="{7E85234B-3EB7-4E68-9E0B-3193F0711B84}"/>
    <cellStyle name="7_HYPERION_AND_BUSINESS DRIVERS OR FINANCIAL STATEMENT OR BUSINESS DRIVERS_Matrix CM 12.05.04" xfId="56018" xr:uid="{DC53A2E4-4BD3-4665-8FEA-5D7C03945149}"/>
    <cellStyle name="8_FIXED ASSETS &amp; GOODWILL CALCULATION_AND_BUSINESS DRIVERS OR FINANCIAL STATEMENT OR BUSINESS DRIVERS" xfId="56019" xr:uid="{92F114BA-8335-4FBD-8A3D-4C105A965FBA}"/>
    <cellStyle name="8_FIXED ASSETS &amp; GOODWILL CALCULATION_AND_BUSINESS DRIVERS OR FINANCIAL STATEMENT OR BUSINESS DRIVERS_Matrix CM 12.05.04" xfId="56020" xr:uid="{6F300E91-9536-4989-BC50-7DCEA119ACCC}"/>
    <cellStyle name="9_HYPERION" xfId="56021" xr:uid="{2009A979-EA3E-4BD7-AC89-F6405E0D9EC5}"/>
    <cellStyle name="9_HYPERION_Matrix CM 12.05.04" xfId="56022" xr:uid="{A785F86F-31EF-42A4-A7C1-87B47CF8ED37}"/>
    <cellStyle name="A_BALANCE" xfId="56023" xr:uid="{62777C1D-FCCC-4628-9938-FBF24944BFFE}"/>
    <cellStyle name="A_BALANCE_Matrix CM 12.05.04" xfId="56024" xr:uid="{BF96A69F-E401-4883-9BE8-8E6B568CDBA3}"/>
    <cellStyle name="AA_EXTRAPOLATION" xfId="56025" xr:uid="{3A24C3DC-AE05-40FD-80E5-BE62619D5DA9}"/>
    <cellStyle name="AAA_ENTRY" xfId="56026" xr:uid="{DA8AD486-1147-4964-BEC2-FD5A893EF53F}"/>
    <cellStyle name="AAAA_Business Plan" xfId="56027" xr:uid="{E91104BA-51EB-4F47-803A-930060F920FF}"/>
    <cellStyle name="Accent1" xfId="41" builtinId="29" customBuiltin="1"/>
    <cellStyle name="Accent1 10" xfId="50956" xr:uid="{F851D2C9-1457-4AA8-9175-AB4D6C257284}"/>
    <cellStyle name="Accent1 10 2" xfId="56028" xr:uid="{1FEE9C45-B7AB-4DE0-A214-7977C6A25768}"/>
    <cellStyle name="Accent1 11" xfId="50957" xr:uid="{A6552E95-7BC3-46ED-BFA3-4BE94E86D53C}"/>
    <cellStyle name="Accent1 12" xfId="50958" xr:uid="{E30D7F1B-272E-4181-A0BE-2754A9170B7C}"/>
    <cellStyle name="Accent1 13" xfId="50959" xr:uid="{81605A1D-E275-4B95-9673-47B09D98845D}"/>
    <cellStyle name="Accent1 14" xfId="50960" xr:uid="{E15F7059-0526-47D0-9863-F6AD56F2B572}"/>
    <cellStyle name="Accent1 15" xfId="50961" xr:uid="{E4C72D7C-F4A3-417E-BAEE-B40A6BFCDB69}"/>
    <cellStyle name="Accent1 16" xfId="50962" xr:uid="{2964C1E1-2743-4A58-BCAB-BE7E66C9D1AA}"/>
    <cellStyle name="Accent1 17" xfId="50963" xr:uid="{258D959C-FE99-4946-B9D4-9A4DB599A178}"/>
    <cellStyle name="Accent1 18" xfId="50964" xr:uid="{7E64B645-7EA6-4412-A99B-F8FA8F65F017}"/>
    <cellStyle name="Accent1 19" xfId="50965" xr:uid="{D5E66E5B-1720-4F86-A278-D0FFAD37DB56}"/>
    <cellStyle name="Accent1 2" xfId="329" xr:uid="{17E95003-6E80-467D-A256-88CDA224E309}"/>
    <cellStyle name="Accent1 2 10" xfId="56029" xr:uid="{D6F55633-3B81-4543-9097-4D0F5179BF1E}"/>
    <cellStyle name="Accent1 2 10 2" xfId="56030" xr:uid="{B1A83510-8E54-4FAF-8D2E-03E1FDE9F3B6}"/>
    <cellStyle name="Accent1 2 10 3" xfId="56031" xr:uid="{1028EEF5-F068-456B-AE22-034603B2D5A4}"/>
    <cellStyle name="Accent1 2 11" xfId="56032" xr:uid="{27C0C3AE-A03F-4A97-B92E-596CB1C4D780}"/>
    <cellStyle name="Accent1 2 11 2" xfId="56033" xr:uid="{E0CB0543-CE2D-465A-B3A6-4FA7F0FAED68}"/>
    <cellStyle name="Accent1 2 12" xfId="56034" xr:uid="{00BDA158-A62D-47B8-BF2F-FE63081B3BEC}"/>
    <cellStyle name="Accent1 2 12 2" xfId="56035" xr:uid="{22D23AF1-2D14-4794-B083-09DB4AC37C9B}"/>
    <cellStyle name="Accent1 2 13" xfId="56036" xr:uid="{55BE6D2B-BBAC-471B-BF7A-9578E2402C47}"/>
    <cellStyle name="Accent1 2 13 2" xfId="56037" xr:uid="{97E29E8A-415C-4B51-8242-32BFF19ED61E}"/>
    <cellStyle name="Accent1 2 14" xfId="56038" xr:uid="{ACF9139C-2E5F-4C52-A2A4-A6F4C7F7B965}"/>
    <cellStyle name="Accent1 2 14 2" xfId="56039" xr:uid="{2BBDE05C-7DEE-4B92-9C9D-43BC65B90CF9}"/>
    <cellStyle name="Accent1 2 15" xfId="56040" xr:uid="{39B85AB4-67AD-4594-A826-388BAF673CBF}"/>
    <cellStyle name="Accent1 2 16" xfId="56041" xr:uid="{F5479796-0B85-49AE-A03E-5ACFCD8D403A}"/>
    <cellStyle name="Accent1 2 17" xfId="56042" xr:uid="{415B1854-C454-4767-9599-9FB1FD75F8FD}"/>
    <cellStyle name="Accent1 2 18" xfId="56043" xr:uid="{AAA8F89F-B302-476B-A50F-F0E054D03756}"/>
    <cellStyle name="Accent1 2 19" xfId="56044" xr:uid="{D560DFCB-4DDC-40B9-9F83-FA9D6B9ED980}"/>
    <cellStyle name="Accent1 2 2" xfId="330" xr:uid="{613B53FD-4660-4785-B7FD-08CC3CBC6F7F}"/>
    <cellStyle name="Accent1 2 2 10" xfId="56045" xr:uid="{B9195C27-5628-4A46-9F6A-134B82BF254E}"/>
    <cellStyle name="Accent1 2 2 10 2" xfId="56046" xr:uid="{7F2312B5-767A-4E0C-89CA-B9584E5EE68E}"/>
    <cellStyle name="Accent1 2 2 11" xfId="56047" xr:uid="{9AAB7584-CEC6-4AD4-9605-B277F7643A44}"/>
    <cellStyle name="Accent1 2 2 12" xfId="56048" xr:uid="{2BB9E812-2323-475D-846B-800634D31C66}"/>
    <cellStyle name="Accent1 2 2 13" xfId="56049" xr:uid="{76B052EA-1019-4016-A098-0F33CDAC3075}"/>
    <cellStyle name="Accent1 2 2 14" xfId="56050" xr:uid="{20F70082-E3A5-441C-A637-095B5B22EECD}"/>
    <cellStyle name="Accent1 2 2 15" xfId="56051" xr:uid="{5517BE2F-D7A6-45A7-85A6-B6B0EF4C940C}"/>
    <cellStyle name="Accent1 2 2 16" xfId="56052" xr:uid="{E8EFF003-0655-45AE-BCF6-12E09739C84D}"/>
    <cellStyle name="Accent1 2 2 17" xfId="56053" xr:uid="{9A5DD753-6953-49FA-AD06-94C9069EA305}"/>
    <cellStyle name="Accent1 2 2 18" xfId="56054" xr:uid="{0B8591B0-6F79-4AA3-BF84-C6165B90A623}"/>
    <cellStyle name="Accent1 2 2 19" xfId="56055" xr:uid="{DC8A5335-D01F-4320-B53B-902988C64E71}"/>
    <cellStyle name="Accent1 2 2 2" xfId="50966" xr:uid="{4D6924EB-EE0A-4615-BF7C-3279C6075C04}"/>
    <cellStyle name="Accent1 2 2 2 10" xfId="56056" xr:uid="{852EA028-BDBB-4FEE-94B5-480248A615C7}"/>
    <cellStyle name="Accent1 2 2 2 2" xfId="50967" xr:uid="{DFBEDEB4-28F3-4E90-BEFC-84D539B965FC}"/>
    <cellStyle name="Accent1 2 2 2 2 2" xfId="50968" xr:uid="{E4E1C516-3E0A-44CE-8F42-F64089F11B4B}"/>
    <cellStyle name="Accent1 2 2 2 2 2 2" xfId="56057" xr:uid="{22D3D65C-93D4-4B80-A03F-18D6AB0D9407}"/>
    <cellStyle name="Accent1 2 2 2 2 2 3" xfId="56058" xr:uid="{35E995DD-B5BB-4819-92F3-E8061344C6E3}"/>
    <cellStyle name="Accent1 2 2 2 2 3" xfId="56059" xr:uid="{04353784-E632-43E4-A014-D7A6BC510F04}"/>
    <cellStyle name="Accent1 2 2 2 3" xfId="56060" xr:uid="{F4C47241-78EE-4D1A-B081-DA371302F021}"/>
    <cellStyle name="Accent1 2 2 2 4" xfId="56061" xr:uid="{40E37F93-4265-4681-A254-09E7E9911C31}"/>
    <cellStyle name="Accent1 2 2 2 5" xfId="56062" xr:uid="{1F7D94FA-B019-4DD2-996B-D1E7DF87A5B0}"/>
    <cellStyle name="Accent1 2 2 2 6" xfId="56063" xr:uid="{13621C8F-D2C0-4F35-B0BA-6ACC7C66B6CD}"/>
    <cellStyle name="Accent1 2 2 2 7" xfId="56064" xr:uid="{E44424B6-2E6A-4EB0-A1A1-D78B471C22D3}"/>
    <cellStyle name="Accent1 2 2 2 8" xfId="56065" xr:uid="{A6A0A6AE-EC36-4A88-A910-116B1B111F8B}"/>
    <cellStyle name="Accent1 2 2 2 9" xfId="56066" xr:uid="{4ED81E9A-8776-4480-8630-CA5E15E9DA11}"/>
    <cellStyle name="Accent1 2 2 20" xfId="56067" xr:uid="{7E8DCF77-965D-4FC2-ACFF-80960951D736}"/>
    <cellStyle name="Accent1 2 2 21" xfId="56068" xr:uid="{C1C3B83F-A3A4-4755-BD4C-FBD83A96500C}"/>
    <cellStyle name="Accent1 2 2 22" xfId="56069" xr:uid="{583E000E-0592-448B-88E9-AE865BCD1CA2}"/>
    <cellStyle name="Accent1 2 2 3" xfId="50969" xr:uid="{50B95654-340F-4077-ABFB-B9EB067D38D2}"/>
    <cellStyle name="Accent1 2 2 3 2" xfId="56070" xr:uid="{93570F26-E90E-4151-8952-5E69FB179B1E}"/>
    <cellStyle name="Accent1 2 2 3 2 2" xfId="56071" xr:uid="{8FB771D9-3A89-489D-B200-278EADD979F7}"/>
    <cellStyle name="Accent1 2 2 3 2 3" xfId="56072" xr:uid="{BDA7B5A2-F854-40A9-B0C1-ECDF89BE456C}"/>
    <cellStyle name="Accent1 2 2 3 3" xfId="56073" xr:uid="{D53F0C5B-2278-4ED5-894C-68171EF023C5}"/>
    <cellStyle name="Accent1 2 2 3 4" xfId="56074" xr:uid="{33A41078-B813-4961-BB62-0129F4B207D5}"/>
    <cellStyle name="Accent1 2 2 4" xfId="56075" xr:uid="{35036607-A03F-4F72-A6DC-515436A80E68}"/>
    <cellStyle name="Accent1 2 2 4 2" xfId="56076" xr:uid="{B8A5A7CE-B71B-485D-BDE3-2CB4FD8BDE3F}"/>
    <cellStyle name="Accent1 2 2 5" xfId="56077" xr:uid="{04F0DB09-F555-4F15-9E47-69F75B377862}"/>
    <cellStyle name="Accent1 2 2 5 2" xfId="56078" xr:uid="{5AA700B5-3219-4E5B-B714-072A24CEFFB0}"/>
    <cellStyle name="Accent1 2 2 6" xfId="56079" xr:uid="{C2F80E43-4EF0-4237-8A01-D9256A789DBA}"/>
    <cellStyle name="Accent1 2 2 6 2" xfId="56080" xr:uid="{5D00E84D-CC17-42EA-817E-E0CBCA215EC3}"/>
    <cellStyle name="Accent1 2 2 7" xfId="56081" xr:uid="{14A4D6E0-0BCA-43F9-A77C-BF0AAB7003EA}"/>
    <cellStyle name="Accent1 2 2 7 2" xfId="56082" xr:uid="{D1C4C87E-0CFB-4F38-B63B-7EDFF6CAFBD3}"/>
    <cellStyle name="Accent1 2 2 8" xfId="56083" xr:uid="{E73791F5-E006-4535-ADC4-AEF8D0B6B0D3}"/>
    <cellStyle name="Accent1 2 2 8 2" xfId="56084" xr:uid="{783B25F6-70AE-4449-ACE6-BAA0DECD74A0}"/>
    <cellStyle name="Accent1 2 2 9" xfId="56085" xr:uid="{4A631F4D-5BD5-4599-A629-BFFD51952676}"/>
    <cellStyle name="Accent1 2 2 9 2" xfId="56086" xr:uid="{E7B3CF9E-9532-4EEA-B9FB-6CC8C0AD5659}"/>
    <cellStyle name="Accent1 2 20" xfId="56087" xr:uid="{80B128D3-9BB6-49D5-B8BB-E9E75147E959}"/>
    <cellStyle name="Accent1 2 21" xfId="56088" xr:uid="{848BDCB3-503D-445E-BC06-7B8CEE097FC5}"/>
    <cellStyle name="Accent1 2 22" xfId="56089" xr:uid="{B9DD114A-556F-4E4A-945E-FED01623F617}"/>
    <cellStyle name="Accent1 2 3" xfId="50970" xr:uid="{E7B6E6A6-08F1-46FD-BE84-E1A9F2D83A73}"/>
    <cellStyle name="Accent1 2 4" xfId="56090" xr:uid="{B5322254-397F-4CFA-84F1-D9D216B11119}"/>
    <cellStyle name="Accent1 2 5" xfId="56091" xr:uid="{ADEB5AF9-735B-4C08-9775-6A4D62A747C2}"/>
    <cellStyle name="Accent1 2 6" xfId="56092" xr:uid="{4E6E11CC-4183-46CF-8B19-A73005E6EAEC}"/>
    <cellStyle name="Accent1 2 7" xfId="56093" xr:uid="{EAEC860C-4AF2-4978-8639-F7C43B8CB26D}"/>
    <cellStyle name="Accent1 2 8" xfId="56094" xr:uid="{639E48DB-20E6-40D8-A20C-EC64FA7F5B89}"/>
    <cellStyle name="Accent1 2 9" xfId="56095" xr:uid="{08E0810E-F751-491A-A3CC-560F4BCFA170}"/>
    <cellStyle name="Accent1 20" xfId="50971" xr:uid="{F38164C3-4D69-4311-A7F3-E068811D7C45}"/>
    <cellStyle name="Accent1 21" xfId="50972" xr:uid="{ABFFC2BF-ECF6-426A-946B-D831B3403689}"/>
    <cellStyle name="Accent1 22" xfId="50973" xr:uid="{411CFE45-3F07-4DDD-B758-C237396171FD}"/>
    <cellStyle name="Accent1 3" xfId="331" xr:uid="{0F8074DE-CA0A-435F-896C-D3EDF10EFE53}"/>
    <cellStyle name="Accent1 3 2" xfId="56096" xr:uid="{F8413950-E5C3-4ADB-BF89-C19CBA2E7756}"/>
    <cellStyle name="Accent1 3 2 2" xfId="56097" xr:uid="{751F5CC2-52E4-4102-B541-E5549044511E}"/>
    <cellStyle name="Accent1 3 3" xfId="56098" xr:uid="{935318F8-86BE-46BA-A012-30E797A6901E}"/>
    <cellStyle name="Accent1 3 4" xfId="56099" xr:uid="{BF572FAF-38A9-418D-A639-4DD39290E32D}"/>
    <cellStyle name="Accent1 3 5" xfId="56100" xr:uid="{56079944-959C-4455-9924-D6686B5C4D12}"/>
    <cellStyle name="Accent1 3 6" xfId="56101" xr:uid="{7804AF5E-FAD8-4853-90E1-42B27AE1FE60}"/>
    <cellStyle name="Accent1 3 7" xfId="56102" xr:uid="{7419D164-E7F9-48EE-8E10-DA5A1E27E576}"/>
    <cellStyle name="Accent1 4" xfId="50974" xr:uid="{BF6A5B2B-8DFB-44AD-B9DC-D08ECF80E6C7}"/>
    <cellStyle name="Accent1 4 2" xfId="56103" xr:uid="{722151FB-9963-491F-A68E-C1A1CFC60FEA}"/>
    <cellStyle name="Accent1 4 3" xfId="56104" xr:uid="{A772A6AF-0291-4767-A0EB-8A99C65061BC}"/>
    <cellStyle name="Accent1 4 4" xfId="56105" xr:uid="{39569FA4-9046-4AA9-A16E-C94B60004F60}"/>
    <cellStyle name="Accent1 5" xfId="50975" xr:uid="{67197006-317C-4405-BC25-1BC2B45C6714}"/>
    <cellStyle name="Accent1 5 2" xfId="56106" xr:uid="{6D1DD860-8D18-4212-9710-33EADD4928C7}"/>
    <cellStyle name="Accent1 5 3" xfId="56107" xr:uid="{1D527CBA-D310-4C4B-BDEF-3BF8F31D81DA}"/>
    <cellStyle name="Accent1 5 4" xfId="56108" xr:uid="{9207E258-CCFA-493C-B14E-867C627D78BE}"/>
    <cellStyle name="Accent1 6" xfId="50976" xr:uid="{5933E36C-33AA-4F9D-8D38-FDAACDBB0AF0}"/>
    <cellStyle name="Accent1 6 2" xfId="56109" xr:uid="{B42BD6DA-148D-4D7F-8D30-2C66B6880784}"/>
    <cellStyle name="Accent1 6 3" xfId="56110" xr:uid="{3DAE737E-40BF-4E8C-BEA7-8767CCEC83A2}"/>
    <cellStyle name="Accent1 6 4" xfId="56111" xr:uid="{2D80436B-A966-4CBF-BDA1-E5453E4D4ACC}"/>
    <cellStyle name="Accent1 7" xfId="50977" xr:uid="{82F26C50-63C6-49E9-A5CA-D59FD9B67EF7}"/>
    <cellStyle name="Accent1 7 2" xfId="56112" xr:uid="{FFBDD3E7-2162-4A43-A975-FAC2012F5B5F}"/>
    <cellStyle name="Accent1 7 3" xfId="56113" xr:uid="{B1B53ED8-3DB2-450B-AC3C-7EB75728BF40}"/>
    <cellStyle name="Accent1 7 4" xfId="56114" xr:uid="{C03E60F8-95EE-4924-933F-FC5BC401A500}"/>
    <cellStyle name="Accent1 8" xfId="50978" xr:uid="{6995731E-C7DD-4E6F-B7B5-FD10483B55E8}"/>
    <cellStyle name="Accent1 9" xfId="50979" xr:uid="{4C03E355-A149-4F5C-B91E-3E89C84693E0}"/>
    <cellStyle name="Accent2" xfId="45" builtinId="33" customBuiltin="1"/>
    <cellStyle name="Accent2 10" xfId="50980" xr:uid="{083FBCF4-67B4-4CDF-8B64-A76C6793F23C}"/>
    <cellStyle name="Accent2 10 2" xfId="56115" xr:uid="{9EBD4066-E016-406D-AB6A-7DA553FD9576}"/>
    <cellStyle name="Accent2 11" xfId="50981" xr:uid="{43122777-E952-437D-B6DF-5F2EDEA431EC}"/>
    <cellStyle name="Accent2 12" xfId="50982" xr:uid="{ABE0E57B-3BA1-4321-BD3A-B603DBB12658}"/>
    <cellStyle name="Accent2 13" xfId="50983" xr:uid="{E6F98D8D-4040-4668-8AF4-231A2AE064A3}"/>
    <cellStyle name="Accent2 14" xfId="50984" xr:uid="{F8857A5D-B8CA-488A-855C-EA303BB5D4AA}"/>
    <cellStyle name="Accent2 15" xfId="50985" xr:uid="{DCFFE377-892B-47D5-B126-508414DFD7BD}"/>
    <cellStyle name="Accent2 16" xfId="50986" xr:uid="{5F6D772E-FC81-4587-9E7B-8BE0887D1532}"/>
    <cellStyle name="Accent2 17" xfId="50987" xr:uid="{B798B650-88C6-46C4-8618-9A7B98517BAE}"/>
    <cellStyle name="Accent2 18" xfId="50988" xr:uid="{8EB86430-DA43-4046-A304-EB76BFBD6731}"/>
    <cellStyle name="Accent2 19" xfId="50989" xr:uid="{11BE59EB-A9C9-4546-9A18-BBCA9FAC8806}"/>
    <cellStyle name="Accent2 2" xfId="332" xr:uid="{232F0A23-25C4-43D8-9188-6A102BDD464B}"/>
    <cellStyle name="Accent2 2 10" xfId="56116" xr:uid="{6B64B84E-ECF9-4424-AD8A-5E8FCCDFD5F9}"/>
    <cellStyle name="Accent2 2 10 2" xfId="56117" xr:uid="{5843B5C3-3360-4F22-9FFF-F6EA71D0E1AB}"/>
    <cellStyle name="Accent2 2 10 3" xfId="56118" xr:uid="{F6654433-66E5-4C5D-8E53-B543E8824C85}"/>
    <cellStyle name="Accent2 2 11" xfId="56119" xr:uid="{85FD0829-6A40-47C8-9CD0-3851D9EC64CE}"/>
    <cellStyle name="Accent2 2 11 2" xfId="56120" xr:uid="{924300E7-EBB9-48D1-8A9E-B5363E0A9D75}"/>
    <cellStyle name="Accent2 2 12" xfId="56121" xr:uid="{1C6B3E36-E5E5-4D0E-82B7-DEEA40816884}"/>
    <cellStyle name="Accent2 2 12 2" xfId="56122" xr:uid="{E5E59D39-C0FF-4520-9975-156F942590A0}"/>
    <cellStyle name="Accent2 2 13" xfId="56123" xr:uid="{F3548260-34C0-42F4-AEE9-84C7AA6B64EB}"/>
    <cellStyle name="Accent2 2 13 2" xfId="56124" xr:uid="{EB304E66-059B-4B5E-A175-852BBD4B6922}"/>
    <cellStyle name="Accent2 2 14" xfId="56125" xr:uid="{72B20A0C-6F77-4BB9-8224-2273D0046C30}"/>
    <cellStyle name="Accent2 2 14 2" xfId="56126" xr:uid="{4172CFD3-C169-4B6A-83F1-73321560C959}"/>
    <cellStyle name="Accent2 2 15" xfId="56127" xr:uid="{65EA2BFB-99F0-4CDC-9D14-9D682888F5BE}"/>
    <cellStyle name="Accent2 2 16" xfId="56128" xr:uid="{1F528851-4A3D-4D0F-82BE-2899F82C100A}"/>
    <cellStyle name="Accent2 2 17" xfId="56129" xr:uid="{F1B21A91-17BD-46CD-80C3-26BBBB318EA1}"/>
    <cellStyle name="Accent2 2 18" xfId="56130" xr:uid="{39066242-6C96-49B6-9D16-1A7B260C0E82}"/>
    <cellStyle name="Accent2 2 19" xfId="56131" xr:uid="{142036E7-34D5-4693-AC92-B7725457A041}"/>
    <cellStyle name="Accent2 2 2" xfId="333" xr:uid="{7CB36303-0C34-42F3-B454-3FA954D295A0}"/>
    <cellStyle name="Accent2 2 2 10" xfId="56132" xr:uid="{35F8F2C2-F36D-4423-8DC5-0F6066EFB732}"/>
    <cellStyle name="Accent2 2 2 10 2" xfId="56133" xr:uid="{4D9B1E18-2ADB-43EB-B2B0-9444AF47C169}"/>
    <cellStyle name="Accent2 2 2 11" xfId="56134" xr:uid="{307B04DB-0273-4A1D-BD65-6689FB822DFD}"/>
    <cellStyle name="Accent2 2 2 12" xfId="56135" xr:uid="{E02908A5-2CD3-456A-9DC3-5B599FEABB54}"/>
    <cellStyle name="Accent2 2 2 13" xfId="56136" xr:uid="{2F756E00-CDD8-4BC2-842D-BAD6760ABE22}"/>
    <cellStyle name="Accent2 2 2 14" xfId="56137" xr:uid="{8AA6A686-A476-4CC2-95AD-498A3B8C181C}"/>
    <cellStyle name="Accent2 2 2 15" xfId="56138" xr:uid="{A234C731-3460-4C7B-B15D-DFC161ED9398}"/>
    <cellStyle name="Accent2 2 2 16" xfId="56139" xr:uid="{C63EF67A-E55A-410C-9993-5EB88D51A7FA}"/>
    <cellStyle name="Accent2 2 2 17" xfId="56140" xr:uid="{65BEA6C2-9BBA-461D-80DA-E3F3E7A4BE4D}"/>
    <cellStyle name="Accent2 2 2 18" xfId="56141" xr:uid="{5A37204F-4E8A-43EE-88ED-8AE78AEE7858}"/>
    <cellStyle name="Accent2 2 2 19" xfId="56142" xr:uid="{8E75C854-1B07-461B-B5B4-E936BDA4A453}"/>
    <cellStyle name="Accent2 2 2 2" xfId="50990" xr:uid="{F04FD9FC-B944-4D2E-93B7-9CE93D0416FE}"/>
    <cellStyle name="Accent2 2 2 2 10" xfId="56143" xr:uid="{47CB6ED1-8126-491F-A52B-4A68295C4031}"/>
    <cellStyle name="Accent2 2 2 2 2" xfId="50991" xr:uid="{6A596CDB-247B-401D-A8C6-4A7FE7D694C7}"/>
    <cellStyle name="Accent2 2 2 2 2 2" xfId="50992" xr:uid="{6F7973EC-F7E8-45F2-B307-9C04F9018F3F}"/>
    <cellStyle name="Accent2 2 2 2 2 2 2" xfId="56144" xr:uid="{1544196F-9BB9-40E6-8861-272151041533}"/>
    <cellStyle name="Accent2 2 2 2 2 2 3" xfId="56145" xr:uid="{55384D5C-314F-4505-8960-707EAD00B164}"/>
    <cellStyle name="Accent2 2 2 2 2 3" xfId="56146" xr:uid="{1D452C90-9E39-46D1-AA32-BB0B408FE44C}"/>
    <cellStyle name="Accent2 2 2 2 3" xfId="56147" xr:uid="{C7F771D0-EE33-4F48-9405-E9B2FF0380F4}"/>
    <cellStyle name="Accent2 2 2 2 4" xfId="56148" xr:uid="{FCD0C65C-B534-4CE3-9544-3E39926B7EF0}"/>
    <cellStyle name="Accent2 2 2 2 5" xfId="56149" xr:uid="{9B35F907-9DF0-48DE-9581-64B0FB75CC9F}"/>
    <cellStyle name="Accent2 2 2 2 6" xfId="56150" xr:uid="{870AE86E-D565-4EA0-A495-A8E0F4D63ADA}"/>
    <cellStyle name="Accent2 2 2 2 7" xfId="56151" xr:uid="{B1B1CBDF-C48F-498E-A011-1BBCD1ABE0FC}"/>
    <cellStyle name="Accent2 2 2 2 8" xfId="56152" xr:uid="{E783F551-C9D1-4B68-96AA-84916380E442}"/>
    <cellStyle name="Accent2 2 2 2 9" xfId="56153" xr:uid="{55DBEB3C-22A6-4C31-B548-BEA4A2F97C1D}"/>
    <cellStyle name="Accent2 2 2 20" xfId="56154" xr:uid="{770B9E6B-CE8A-47BD-85A6-851FC7C9FC55}"/>
    <cellStyle name="Accent2 2 2 21" xfId="56155" xr:uid="{27ECD42A-74F7-4DAC-97FC-7DB510A51B72}"/>
    <cellStyle name="Accent2 2 2 22" xfId="56156" xr:uid="{BEE83469-8771-426A-B75F-641A937A9B9D}"/>
    <cellStyle name="Accent2 2 2 3" xfId="50993" xr:uid="{C140345E-0DFC-4CDC-8975-1D099E99A9A1}"/>
    <cellStyle name="Accent2 2 2 3 2" xfId="56157" xr:uid="{3530F100-E4EA-4227-8C2D-3F6D250B62FD}"/>
    <cellStyle name="Accent2 2 2 3 2 2" xfId="56158" xr:uid="{6C521F93-1B33-4DED-9822-42761771F86A}"/>
    <cellStyle name="Accent2 2 2 3 2 3" xfId="56159" xr:uid="{C5288740-3767-46B7-849E-425BDB2DAF18}"/>
    <cellStyle name="Accent2 2 2 3 3" xfId="56160" xr:uid="{07C4F40C-34D5-4478-B392-C9849E5539C5}"/>
    <cellStyle name="Accent2 2 2 3 4" xfId="56161" xr:uid="{EE84C181-416B-4780-8AEE-3B1E70CAC713}"/>
    <cellStyle name="Accent2 2 2 4" xfId="56162" xr:uid="{E84F6942-5018-460A-90E3-F8654BC4C655}"/>
    <cellStyle name="Accent2 2 2 4 2" xfId="56163" xr:uid="{76C534F1-30CB-4312-9454-B863905C9EFB}"/>
    <cellStyle name="Accent2 2 2 5" xfId="56164" xr:uid="{0FB01DE5-C039-446C-8ED9-E329680C987C}"/>
    <cellStyle name="Accent2 2 2 5 2" xfId="56165" xr:uid="{69EED2A2-CEC1-49D9-9761-DB38EBC2DFD1}"/>
    <cellStyle name="Accent2 2 2 6" xfId="56166" xr:uid="{3D4FEB3C-233E-4E5F-9151-C84EB25405AD}"/>
    <cellStyle name="Accent2 2 2 6 2" xfId="56167" xr:uid="{4E8D9FB1-D910-4253-87AD-A27DA2C39256}"/>
    <cellStyle name="Accent2 2 2 7" xfId="56168" xr:uid="{C52F9473-D1D4-4A2D-B50C-6B289E5D61B8}"/>
    <cellStyle name="Accent2 2 2 7 2" xfId="56169" xr:uid="{5D1B0C50-37E5-4390-AD17-7753989AFF52}"/>
    <cellStyle name="Accent2 2 2 8" xfId="56170" xr:uid="{D591FB70-A26B-4DFE-AF84-163EBF3B8DA0}"/>
    <cellStyle name="Accent2 2 2 8 2" xfId="56171" xr:uid="{F9FAE6F0-EB37-41E4-8C73-8D58B708D337}"/>
    <cellStyle name="Accent2 2 2 9" xfId="56172" xr:uid="{DDB8B87E-6FFD-49DF-AAC0-450FDF04C0DE}"/>
    <cellStyle name="Accent2 2 2 9 2" xfId="56173" xr:uid="{9314E90B-22DA-4844-8A32-7809E462D535}"/>
    <cellStyle name="Accent2 2 20" xfId="56174" xr:uid="{EB756310-EE12-4CFB-B093-A90E5284EA26}"/>
    <cellStyle name="Accent2 2 21" xfId="56175" xr:uid="{8B06C46F-7447-48E6-B2FE-7C5D9CA6D7C1}"/>
    <cellStyle name="Accent2 2 22" xfId="56176" xr:uid="{C2C36E98-FA3A-453A-AC80-409350AF79E3}"/>
    <cellStyle name="Accent2 2 3" xfId="334" xr:uid="{35747B4F-3B47-4230-9013-9BDA3E397243}"/>
    <cellStyle name="Accent2 2 4" xfId="56177" xr:uid="{935B6814-891B-47E7-901A-35B1626C1B60}"/>
    <cellStyle name="Accent2 2 5" xfId="56178" xr:uid="{A86A34A0-1F2D-492C-88F7-1A2B1B5F0CF8}"/>
    <cellStyle name="Accent2 2 6" xfId="56179" xr:uid="{1BCF3C81-87D7-480E-AFC2-98773BB47952}"/>
    <cellStyle name="Accent2 2 7" xfId="56180" xr:uid="{B89D4F7F-B93E-4197-B64E-F91FB6DB64FC}"/>
    <cellStyle name="Accent2 2 8" xfId="56181" xr:uid="{97939FDC-9EC4-4726-8892-7F9A3F3432C2}"/>
    <cellStyle name="Accent2 2 9" xfId="56182" xr:uid="{7AAEBA01-8B87-4B9E-8109-35D20187C626}"/>
    <cellStyle name="Accent2 20" xfId="50994" xr:uid="{82DA9CE9-751D-4F39-AC68-27EB207000D1}"/>
    <cellStyle name="Accent2 21" xfId="50995" xr:uid="{1BAF568C-8B4A-4BE5-9551-9C9CA9C67C81}"/>
    <cellStyle name="Accent2 22" xfId="50996" xr:uid="{B4E64FDA-609E-4500-AC40-EFA5F01457D8}"/>
    <cellStyle name="Accent2 3" xfId="335" xr:uid="{E0C8F4B6-B2D8-4379-BA40-67055B974229}"/>
    <cellStyle name="Accent2 3 2" xfId="56183" xr:uid="{01BCEB19-A543-4779-BFBB-555092469B44}"/>
    <cellStyle name="Accent2 3 2 2" xfId="56184" xr:uid="{D72FFE50-4CE3-479A-9316-B8F0B7C0E739}"/>
    <cellStyle name="Accent2 3 3" xfId="56185" xr:uid="{3EED56BA-04B3-4B76-81D7-C0ADD9D8EE38}"/>
    <cellStyle name="Accent2 3 4" xfId="56186" xr:uid="{B7E05935-B7F2-4121-A05C-198EC8E4696C}"/>
    <cellStyle name="Accent2 3 5" xfId="56187" xr:uid="{FD23F530-0411-43F7-A4C0-A48B4E153D85}"/>
    <cellStyle name="Accent2 3 6" xfId="56188" xr:uid="{A1372EAF-B266-4731-92D0-4FC4935F05E8}"/>
    <cellStyle name="Accent2 3 7" xfId="56189" xr:uid="{3639FDD5-7E35-4287-B32E-846DB29A639E}"/>
    <cellStyle name="Accent2 4" xfId="50997" xr:uid="{ED6E6B86-A5E2-4073-ACF0-87F564BD8F3E}"/>
    <cellStyle name="Accent2 4 2" xfId="56190" xr:uid="{F3F4AC3C-D296-4A71-BECD-A10A8E836F44}"/>
    <cellStyle name="Accent2 4 3" xfId="56191" xr:uid="{2D2A7A27-F41B-4AE3-8A68-38C73432D65D}"/>
    <cellStyle name="Accent2 4 4" xfId="56192" xr:uid="{F02472D4-8DA8-4DA3-8491-9CB19BF56C92}"/>
    <cellStyle name="Accent2 5" xfId="50998" xr:uid="{7117583F-528E-4530-B835-636C16B6BA41}"/>
    <cellStyle name="Accent2 5 2" xfId="56193" xr:uid="{9EDD55F6-6C04-4611-BD10-1EBDF51073FB}"/>
    <cellStyle name="Accent2 5 3" xfId="56194" xr:uid="{C931F75A-8CEE-46F6-8417-C7BC1D9706B3}"/>
    <cellStyle name="Accent2 5 4" xfId="56195" xr:uid="{80F75440-ACA7-40B1-87A4-AB96FE6696C1}"/>
    <cellStyle name="Accent2 6" xfId="50999" xr:uid="{6111AF01-0A61-4EE9-AF64-937688383D96}"/>
    <cellStyle name="Accent2 6 2" xfId="56196" xr:uid="{1719E008-684E-432C-BA28-849AD2ED20BE}"/>
    <cellStyle name="Accent2 6 3" xfId="56197" xr:uid="{498FA780-2BAE-4E76-BBFD-336D9AEF29B2}"/>
    <cellStyle name="Accent2 6 4" xfId="56198" xr:uid="{CAEBB358-0E34-4529-B1FF-61DC2A2EBBCC}"/>
    <cellStyle name="Accent2 7" xfId="51000" xr:uid="{9538CA81-2C74-43F8-9492-5FC03E0E37A0}"/>
    <cellStyle name="Accent2 7 2" xfId="56199" xr:uid="{2DA17FC5-0BC0-4B8F-88FB-3ECD77B6413F}"/>
    <cellStyle name="Accent2 7 3" xfId="56200" xr:uid="{CC20C82B-7E93-4510-A2D0-20C6585B16F7}"/>
    <cellStyle name="Accent2 7 4" xfId="56201" xr:uid="{FEF73723-567A-4206-A562-2F6B7370D7F4}"/>
    <cellStyle name="Accent2 8" xfId="51001" xr:uid="{655B26A4-75E5-420E-BDF4-3A1238DB84F6}"/>
    <cellStyle name="Accent2 9" xfId="51002" xr:uid="{7547EB52-1FFE-4C02-9269-F190A7B4923C}"/>
    <cellStyle name="Accent3" xfId="49" builtinId="37" customBuiltin="1"/>
    <cellStyle name="Accent3 10" xfId="51003" xr:uid="{F5A3DCF5-A73D-4998-ACC9-A9E73363BA30}"/>
    <cellStyle name="Accent3 10 2" xfId="56202" xr:uid="{79B0E0BF-66FA-4448-9AC5-57F5D5F55B80}"/>
    <cellStyle name="Accent3 11" xfId="51004" xr:uid="{A241991F-1F5C-4B4E-B815-E28DB0B1B955}"/>
    <cellStyle name="Accent3 12" xfId="51005" xr:uid="{0455914D-CC01-45B8-A752-A2E07EDC1296}"/>
    <cellStyle name="Accent3 13" xfId="51006" xr:uid="{22DB39C9-D9ED-4208-A986-06E05A87B74E}"/>
    <cellStyle name="Accent3 14" xfId="51007" xr:uid="{42DBF6B6-A1FB-4998-A492-4848AB2578D3}"/>
    <cellStyle name="Accent3 15" xfId="51008" xr:uid="{9E2727A2-D61C-4592-BFEA-B35B89E9B835}"/>
    <cellStyle name="Accent3 16" xfId="51009" xr:uid="{21C8A0BA-9014-4292-9A71-CB66C6397198}"/>
    <cellStyle name="Accent3 17" xfId="51010" xr:uid="{A385322B-F69E-4910-A52D-11372AE6A860}"/>
    <cellStyle name="Accent3 18" xfId="51011" xr:uid="{34B563AF-2926-47BE-8E39-65B714E26297}"/>
    <cellStyle name="Accent3 19" xfId="51012" xr:uid="{0626A67D-824C-417C-BE81-37E561684659}"/>
    <cellStyle name="Accent3 2" xfId="336" xr:uid="{0F116AA4-F023-4502-8293-A988C5417BFA}"/>
    <cellStyle name="Accent3 2 10" xfId="56203" xr:uid="{782454E5-18D6-4F74-B5DB-6D04B1557283}"/>
    <cellStyle name="Accent3 2 10 2" xfId="56204" xr:uid="{F429FD74-BE2D-4DAA-B3C5-51C9FDBD1D67}"/>
    <cellStyle name="Accent3 2 10 3" xfId="56205" xr:uid="{3F17DFA3-5183-47FD-88CB-286301CEBD1C}"/>
    <cellStyle name="Accent3 2 11" xfId="56206" xr:uid="{296A2F9E-8E06-48E9-84CC-CE0AC066DF5E}"/>
    <cellStyle name="Accent3 2 11 2" xfId="56207" xr:uid="{6D84DEB5-DA66-47AD-ABEB-CE879F3A3E2A}"/>
    <cellStyle name="Accent3 2 12" xfId="56208" xr:uid="{D55F7F86-C5B5-4754-B260-19E0B5AAD096}"/>
    <cellStyle name="Accent3 2 12 2" xfId="56209" xr:uid="{8FEA026C-A83C-4731-9707-02BF4305B762}"/>
    <cellStyle name="Accent3 2 13" xfId="56210" xr:uid="{35346045-A4D6-4329-9D36-569CCC0B556A}"/>
    <cellStyle name="Accent3 2 13 2" xfId="56211" xr:uid="{42E736A4-D70B-43D6-B17A-32C3E1FCF43C}"/>
    <cellStyle name="Accent3 2 14" xfId="56212" xr:uid="{FF37A079-817E-4097-B356-BA5EA9CFC861}"/>
    <cellStyle name="Accent3 2 14 2" xfId="56213" xr:uid="{89FA57E7-47F8-45CD-8251-0BE6CABFACCD}"/>
    <cellStyle name="Accent3 2 15" xfId="56214" xr:uid="{782078A6-3E84-4006-9D8C-D5C8A60E96A1}"/>
    <cellStyle name="Accent3 2 16" xfId="56215" xr:uid="{D4553647-7CF0-4FF0-8E7A-C5082154DC50}"/>
    <cellStyle name="Accent3 2 17" xfId="56216" xr:uid="{BA19E56F-8792-4250-8619-FBFDC9E79DA3}"/>
    <cellStyle name="Accent3 2 18" xfId="56217" xr:uid="{770B9213-285C-4773-83F5-8D2B8E92E484}"/>
    <cellStyle name="Accent3 2 19" xfId="56218" xr:uid="{3CA40636-7CEE-40DC-B82E-A99C08738542}"/>
    <cellStyle name="Accent3 2 2" xfId="337" xr:uid="{F97CB8A0-AFFC-4ACE-9958-BCB162413AEE}"/>
    <cellStyle name="Accent3 2 2 10" xfId="56219" xr:uid="{99E7E50E-D80C-4B34-96D9-A7DC38C9DAA2}"/>
    <cellStyle name="Accent3 2 2 10 2" xfId="56220" xr:uid="{62BC710D-18D5-4D96-8B86-713FF13B3CF3}"/>
    <cellStyle name="Accent3 2 2 11" xfId="56221" xr:uid="{D8474BBE-E750-463E-81CD-622752485A02}"/>
    <cellStyle name="Accent3 2 2 12" xfId="56222" xr:uid="{2EDC6EB9-46DE-4DC0-98CC-4E4BB1934142}"/>
    <cellStyle name="Accent3 2 2 13" xfId="56223" xr:uid="{B7F3A489-AE11-4251-AE47-318CC0F80BEA}"/>
    <cellStyle name="Accent3 2 2 14" xfId="56224" xr:uid="{46D5379A-4422-4B34-B3C4-8418605FB7FC}"/>
    <cellStyle name="Accent3 2 2 15" xfId="56225" xr:uid="{BBAA32D6-66D2-4415-9575-E63EF5A146C4}"/>
    <cellStyle name="Accent3 2 2 16" xfId="56226" xr:uid="{6F6EB4DC-5A46-4033-B622-08EA6E6755A6}"/>
    <cellStyle name="Accent3 2 2 17" xfId="56227" xr:uid="{79096769-F390-439E-8C30-CEFA52A812B5}"/>
    <cellStyle name="Accent3 2 2 18" xfId="56228" xr:uid="{BA0D6BF4-6760-4BF2-8F5B-3F3749F32DBA}"/>
    <cellStyle name="Accent3 2 2 19" xfId="56229" xr:uid="{728CF33C-0C6D-4585-B22C-E4B385C2EACC}"/>
    <cellStyle name="Accent3 2 2 2" xfId="51013" xr:uid="{7124A056-2D88-4610-99A1-117A043275F7}"/>
    <cellStyle name="Accent3 2 2 2 10" xfId="56230" xr:uid="{526B7E3E-9B8F-41DD-AAB0-F05264C2453D}"/>
    <cellStyle name="Accent3 2 2 2 2" xfId="51014" xr:uid="{3ED3F01C-C50C-41CC-9FFA-17F75D4F34EB}"/>
    <cellStyle name="Accent3 2 2 2 2 2" xfId="51015" xr:uid="{A8D3293D-CD64-474E-AB81-C241BDFF3165}"/>
    <cellStyle name="Accent3 2 2 2 2 2 2" xfId="56231" xr:uid="{9650F7F1-1FB1-4A81-B38F-A2118CC45C5E}"/>
    <cellStyle name="Accent3 2 2 2 2 2 3" xfId="56232" xr:uid="{FCBF8FAA-8289-42B7-9784-6A7A513C652E}"/>
    <cellStyle name="Accent3 2 2 2 2 3" xfId="56233" xr:uid="{A8A7EA46-84E3-4FBE-A2B9-0F74408B8187}"/>
    <cellStyle name="Accent3 2 2 2 3" xfId="56234" xr:uid="{B75BD2B3-12C5-4A82-A158-C26AEF30D4B7}"/>
    <cellStyle name="Accent3 2 2 2 4" xfId="56235" xr:uid="{4644E7F2-BDE0-46A0-A9CA-192C7D4F0FF3}"/>
    <cellStyle name="Accent3 2 2 2 5" xfId="56236" xr:uid="{97E2E5CB-615F-4BA3-8D39-440721776DD3}"/>
    <cellStyle name="Accent3 2 2 2 6" xfId="56237" xr:uid="{4136E98C-B546-4B31-A2D1-BB8730B103FA}"/>
    <cellStyle name="Accent3 2 2 2 7" xfId="56238" xr:uid="{91258423-FE0B-4C7E-B728-5BC2118EDD89}"/>
    <cellStyle name="Accent3 2 2 2 8" xfId="56239" xr:uid="{C194A14F-88AE-443F-B661-F66DB906D9F3}"/>
    <cellStyle name="Accent3 2 2 2 9" xfId="56240" xr:uid="{EA827247-C6E0-41F5-B64A-A6DAD61FE78B}"/>
    <cellStyle name="Accent3 2 2 20" xfId="56241" xr:uid="{CC71C72F-468F-4DDD-9F04-F0E291A5978B}"/>
    <cellStyle name="Accent3 2 2 21" xfId="56242" xr:uid="{41E663F7-D3C4-4A79-ADA0-DAAF51464D80}"/>
    <cellStyle name="Accent3 2 2 22" xfId="56243" xr:uid="{B92BCA7E-4509-40B5-9887-1B97AB83A285}"/>
    <cellStyle name="Accent3 2 2 3" xfId="51016" xr:uid="{98CC48F4-CAA5-4A33-97F3-E7230E1A401C}"/>
    <cellStyle name="Accent3 2 2 3 2" xfId="56244" xr:uid="{4917626E-0395-4108-8021-797014967C58}"/>
    <cellStyle name="Accent3 2 2 3 2 2" xfId="56245" xr:uid="{3C8B6B07-8D2C-4E84-89EE-225D627D3A33}"/>
    <cellStyle name="Accent3 2 2 3 2 3" xfId="56246" xr:uid="{A73B0159-26FF-4C72-A227-E009ED0D29E5}"/>
    <cellStyle name="Accent3 2 2 3 3" xfId="56247" xr:uid="{13C87C08-018B-4C69-BDDB-3B60CE9E3B00}"/>
    <cellStyle name="Accent3 2 2 3 4" xfId="56248" xr:uid="{2A2ED92C-ACE3-4223-B29D-A05A55389211}"/>
    <cellStyle name="Accent3 2 2 4" xfId="56249" xr:uid="{6D14873C-72E4-4CB5-B51E-19F0C6655654}"/>
    <cellStyle name="Accent3 2 2 4 2" xfId="56250" xr:uid="{447EE2C7-FEF0-4940-A849-E376975539A8}"/>
    <cellStyle name="Accent3 2 2 5" xfId="56251" xr:uid="{CF2175B3-AE14-4A10-8D53-E9106ECCACE4}"/>
    <cellStyle name="Accent3 2 2 5 2" xfId="56252" xr:uid="{9F63FF82-ED6A-48ED-8792-70E9E6C61B25}"/>
    <cellStyle name="Accent3 2 2 6" xfId="56253" xr:uid="{D4FF7865-FCF3-4B13-A5B3-C031E8BFEC6A}"/>
    <cellStyle name="Accent3 2 2 6 2" xfId="56254" xr:uid="{F37C8CFB-8543-4533-BEFC-14E6BFAC7F4C}"/>
    <cellStyle name="Accent3 2 2 7" xfId="56255" xr:uid="{D7AA2B65-03A5-4B64-BAB5-7286B7672744}"/>
    <cellStyle name="Accent3 2 2 7 2" xfId="56256" xr:uid="{F57BD129-A01E-4BD6-8E20-82D9A98C6B37}"/>
    <cellStyle name="Accent3 2 2 8" xfId="56257" xr:uid="{0318340D-65F7-46BE-8B21-42404F264742}"/>
    <cellStyle name="Accent3 2 2 8 2" xfId="56258" xr:uid="{7484CED8-F37F-438C-BD87-F74743DA0374}"/>
    <cellStyle name="Accent3 2 2 9" xfId="56259" xr:uid="{7DFCC154-5693-4983-8204-6C665A5D2047}"/>
    <cellStyle name="Accent3 2 2 9 2" xfId="56260" xr:uid="{E09AD650-AB8A-48FF-A741-8D1D7E285D5E}"/>
    <cellStyle name="Accent3 2 20" xfId="56261" xr:uid="{968B7FB7-8C4D-40F5-A7AB-5AE0A9ADD0C3}"/>
    <cellStyle name="Accent3 2 21" xfId="56262" xr:uid="{51E959DE-62A3-479C-A0A0-412C54DB0AD5}"/>
    <cellStyle name="Accent3 2 22" xfId="56263" xr:uid="{452B506D-23B4-4E54-93BA-CB26B01A0C28}"/>
    <cellStyle name="Accent3 2 3" xfId="51017" xr:uid="{7006F913-B110-4117-8043-393B20650D16}"/>
    <cellStyle name="Accent3 2 4" xfId="56264" xr:uid="{DE47D374-C201-4B07-9DF2-2192F8B73ACF}"/>
    <cellStyle name="Accent3 2 5" xfId="56265" xr:uid="{2B66256B-120B-4548-A3D3-42A70B7C8673}"/>
    <cellStyle name="Accent3 2 6" xfId="56266" xr:uid="{6B395B13-10B2-486F-A875-17540AACB99F}"/>
    <cellStyle name="Accent3 2 7" xfId="56267" xr:uid="{E71ADDCB-32CC-4693-9B47-3C8B1A7717A6}"/>
    <cellStyle name="Accent3 2 8" xfId="56268" xr:uid="{CBE3F422-FBF4-499C-8727-FD7B6BB3C9D5}"/>
    <cellStyle name="Accent3 2 9" xfId="56269" xr:uid="{AED08451-75F1-4C52-85ED-672614AB4DC3}"/>
    <cellStyle name="Accent3 20" xfId="51018" xr:uid="{5EF33763-AE52-4309-B4DF-B561D6347DDC}"/>
    <cellStyle name="Accent3 21" xfId="51019" xr:uid="{EFC7A0D9-0D07-4695-8C0B-09DB84540448}"/>
    <cellStyle name="Accent3 22" xfId="51020" xr:uid="{70CF08C8-4D71-450A-AE1D-D4437717F8E2}"/>
    <cellStyle name="Accent3 3" xfId="338" xr:uid="{0D6F068E-2E80-4FE3-BB3B-D7A0319BDBA0}"/>
    <cellStyle name="Accent3 3 2" xfId="56270" xr:uid="{36FDBF3A-A02F-4D1D-A5E4-E197DA9CAF29}"/>
    <cellStyle name="Accent3 3 2 2" xfId="56271" xr:uid="{92D9084F-EE5C-484C-9059-C938EAF2AEC4}"/>
    <cellStyle name="Accent3 3 3" xfId="56272" xr:uid="{825F19FE-6F67-4606-8E8E-E41FBD9B7E98}"/>
    <cellStyle name="Accent3 3 4" xfId="56273" xr:uid="{6F07D99F-A8E3-41A4-848D-655B5C67168A}"/>
    <cellStyle name="Accent3 3 5" xfId="56274" xr:uid="{7A405B27-DD18-485A-86E0-A4390A2AB4F1}"/>
    <cellStyle name="Accent3 3 6" xfId="56275" xr:uid="{E1408A4D-E765-4FA6-8617-37942CF31EC0}"/>
    <cellStyle name="Accent3 3 7" xfId="56276" xr:uid="{2FA36C1D-BC3F-4DBB-9B05-313F84AA8B7D}"/>
    <cellStyle name="Accent3 4" xfId="51021" xr:uid="{02642DCE-F95A-43BE-92AA-F445E642325E}"/>
    <cellStyle name="Accent3 4 2" xfId="56277" xr:uid="{D1DD19CF-91F6-4445-A886-7AC1115A38BD}"/>
    <cellStyle name="Accent3 4 3" xfId="56278" xr:uid="{55A2CBF7-2D25-4FA5-85EB-77AF4DFC26A3}"/>
    <cellStyle name="Accent3 4 4" xfId="56279" xr:uid="{52F875BD-86E3-4F59-A6A7-9DE420EA139D}"/>
    <cellStyle name="Accent3 5" xfId="51022" xr:uid="{846DB92F-6476-4085-ADCC-E05C78A8F823}"/>
    <cellStyle name="Accent3 5 2" xfId="56280" xr:uid="{FDF81880-3E01-41B6-9A60-3D9302F3732C}"/>
    <cellStyle name="Accent3 5 3" xfId="56281" xr:uid="{7BD7B692-4B22-4C51-B89D-87582D61B6FE}"/>
    <cellStyle name="Accent3 5 4" xfId="56282" xr:uid="{4C501691-4E53-40BB-8261-5D04F470D467}"/>
    <cellStyle name="Accent3 6" xfId="51023" xr:uid="{EE67509E-663A-409F-AD08-0170CE1261B2}"/>
    <cellStyle name="Accent3 6 2" xfId="56283" xr:uid="{25F3AF0B-23E3-495D-9AA9-9BA1B97FF1DD}"/>
    <cellStyle name="Accent3 6 3" xfId="56284" xr:uid="{D19B9992-D295-465E-9A22-A2DDDDCE781C}"/>
    <cellStyle name="Accent3 6 4" xfId="56285" xr:uid="{340DC0B0-ACD6-4DDC-89F4-69BD837736FA}"/>
    <cellStyle name="Accent3 7" xfId="51024" xr:uid="{EF63A703-0D8A-4A0C-A8CC-3A2952715E95}"/>
    <cellStyle name="Accent3 7 2" xfId="56286" xr:uid="{600C7F61-B539-47B1-B7CF-ABAACF3C20DF}"/>
    <cellStyle name="Accent3 7 3" xfId="56287" xr:uid="{FF7C3277-2F18-4A3C-88BC-F5A12F5D8F67}"/>
    <cellStyle name="Accent3 7 4" xfId="56288" xr:uid="{236EA805-B7E5-41A0-BB63-0AE7C8587F42}"/>
    <cellStyle name="Accent3 8" xfId="51025" xr:uid="{1030576D-6932-452A-A2CF-4797B35418ED}"/>
    <cellStyle name="Accent3 9" xfId="51026" xr:uid="{52AC93C5-B18E-4F9C-BD90-5A47869E28A6}"/>
    <cellStyle name="Accent4" xfId="53" builtinId="41" customBuiltin="1"/>
    <cellStyle name="Accent4 10" xfId="51027" xr:uid="{907851F2-1E81-47D7-9DBF-98F6D3BEC955}"/>
    <cellStyle name="Accent4 10 2" xfId="56289" xr:uid="{6E6106F4-4965-4DBB-B9DE-D39277DDD33F}"/>
    <cellStyle name="Accent4 11" xfId="51028" xr:uid="{9CAB35DE-A9B5-49B3-BEC7-18E890916F68}"/>
    <cellStyle name="Accent4 12" xfId="51029" xr:uid="{CEA6E2A0-FE12-4C3E-B3DC-3C420DCC15E2}"/>
    <cellStyle name="Accent4 13" xfId="51030" xr:uid="{44250A6F-51B0-47E7-BDE6-01455B9A5568}"/>
    <cellStyle name="Accent4 14" xfId="51031" xr:uid="{9AF36427-6907-4A5D-B953-EF154EB58810}"/>
    <cellStyle name="Accent4 15" xfId="51032" xr:uid="{2979A424-FAAF-4303-B2D2-4E3EC07013B3}"/>
    <cellStyle name="Accent4 16" xfId="51033" xr:uid="{B69C9235-C2C6-4FAC-8FA2-3A746CE40204}"/>
    <cellStyle name="Accent4 17" xfId="51034" xr:uid="{168AF663-B09B-4D70-9FD3-3B53B3CDA8A8}"/>
    <cellStyle name="Accent4 18" xfId="51035" xr:uid="{6E3C1B7A-F899-4985-9E56-A9D3F9DF86E1}"/>
    <cellStyle name="Accent4 19" xfId="51036" xr:uid="{7403D5DE-1190-4B96-88B6-588C8DAA2530}"/>
    <cellStyle name="Accent4 2" xfId="339" xr:uid="{CA29DB45-617C-4750-8068-29D1B1743862}"/>
    <cellStyle name="Accent4 2 10" xfId="56290" xr:uid="{E5011302-8D44-4E5C-9C37-1177FBD6CB85}"/>
    <cellStyle name="Accent4 2 10 2" xfId="56291" xr:uid="{05366CBB-AB57-4BC7-A60A-02EA47CB7C57}"/>
    <cellStyle name="Accent4 2 10 3" xfId="56292" xr:uid="{E73E13AB-30DF-430E-B13B-9ABAC04D3B45}"/>
    <cellStyle name="Accent4 2 11" xfId="56293" xr:uid="{9CC8BCBA-E0C2-4536-964B-D02C26B6E121}"/>
    <cellStyle name="Accent4 2 11 2" xfId="56294" xr:uid="{3260511E-BEEA-4116-9FD8-005806785431}"/>
    <cellStyle name="Accent4 2 12" xfId="56295" xr:uid="{851127DA-FE78-4A59-8224-BCF6A2310A1E}"/>
    <cellStyle name="Accent4 2 12 2" xfId="56296" xr:uid="{FBBC4E2A-1400-45AB-8F78-57E022B8FAB3}"/>
    <cellStyle name="Accent4 2 13" xfId="56297" xr:uid="{F5013277-900B-416C-A1C8-793832F2B9D9}"/>
    <cellStyle name="Accent4 2 13 2" xfId="56298" xr:uid="{D75C6EF6-9135-4D1F-8DF3-1DEE6B284E73}"/>
    <cellStyle name="Accent4 2 14" xfId="56299" xr:uid="{165A7AD1-DD1C-43E5-9714-26C3A2FFEDC4}"/>
    <cellStyle name="Accent4 2 14 2" xfId="56300" xr:uid="{2E929016-F589-48FA-89A5-B5386B2F576D}"/>
    <cellStyle name="Accent4 2 15" xfId="56301" xr:uid="{57B39EAB-4B83-4365-AB7D-FC3D21313843}"/>
    <cellStyle name="Accent4 2 16" xfId="56302" xr:uid="{46271FD3-D6D5-4C1C-BD4F-4F6196386502}"/>
    <cellStyle name="Accent4 2 17" xfId="56303" xr:uid="{1E81D938-D895-4A5C-869F-D175FF80937D}"/>
    <cellStyle name="Accent4 2 18" xfId="56304" xr:uid="{9DD36710-2A19-4751-B591-A9441373BC33}"/>
    <cellStyle name="Accent4 2 19" xfId="56305" xr:uid="{B9DB6FD7-85A7-40B6-AFDB-385C8C399845}"/>
    <cellStyle name="Accent4 2 2" xfId="340" xr:uid="{88D7EB56-D5AF-4D5D-93EE-27DDF9C18444}"/>
    <cellStyle name="Accent4 2 2 10" xfId="56306" xr:uid="{4B339E5C-C8D6-41DD-B1EF-B25A7F3568A0}"/>
    <cellStyle name="Accent4 2 2 10 2" xfId="56307" xr:uid="{AF20A580-14E6-4F67-A4E5-04A9BB2272DD}"/>
    <cellStyle name="Accent4 2 2 11" xfId="56308" xr:uid="{F765F422-D61B-40E5-A884-4BE93E438BE9}"/>
    <cellStyle name="Accent4 2 2 12" xfId="56309" xr:uid="{13ACBE45-64A2-428D-A6BD-1F834580A188}"/>
    <cellStyle name="Accent4 2 2 13" xfId="56310" xr:uid="{B5F97BDB-BF45-4529-95CA-F69CCA91E3AC}"/>
    <cellStyle name="Accent4 2 2 14" xfId="56311" xr:uid="{8A22FB3C-AF67-4070-989E-5F0CDDB09A9E}"/>
    <cellStyle name="Accent4 2 2 15" xfId="56312" xr:uid="{9994A3D8-76B0-4FBB-95E7-1288C92B6054}"/>
    <cellStyle name="Accent4 2 2 16" xfId="56313" xr:uid="{CBCE9A7F-9664-42A6-9099-045B9BD58570}"/>
    <cellStyle name="Accent4 2 2 17" xfId="56314" xr:uid="{32BFAE33-496E-4DCA-9661-58077B1A7391}"/>
    <cellStyle name="Accent4 2 2 18" xfId="56315" xr:uid="{D6F6543E-CA29-44B3-8397-48F9C91C50DD}"/>
    <cellStyle name="Accent4 2 2 19" xfId="56316" xr:uid="{BE3019A9-0117-4E56-B1CE-7293912EE47D}"/>
    <cellStyle name="Accent4 2 2 2" xfId="51037" xr:uid="{9B43ECD9-13A3-4DFD-89F3-3B8EC4FD4D52}"/>
    <cellStyle name="Accent4 2 2 2 10" xfId="56317" xr:uid="{CD17841E-D719-4DDF-B240-C52901AE1048}"/>
    <cellStyle name="Accent4 2 2 2 2" xfId="51038" xr:uid="{6A0A3A5E-E824-4D0D-AB71-F04F3138F254}"/>
    <cellStyle name="Accent4 2 2 2 2 2" xfId="51039" xr:uid="{31976493-345C-4B52-A940-504DD65F6771}"/>
    <cellStyle name="Accent4 2 2 2 2 2 2" xfId="56318" xr:uid="{2EEE0469-5907-48F7-8A2B-207F60A481A2}"/>
    <cellStyle name="Accent4 2 2 2 2 2 3" xfId="56319" xr:uid="{F5926AD9-613F-44B0-B82E-305BEFE0F668}"/>
    <cellStyle name="Accent4 2 2 2 2 3" xfId="56320" xr:uid="{0F083229-A04F-467A-BB08-BAC72084FB5C}"/>
    <cellStyle name="Accent4 2 2 2 3" xfId="56321" xr:uid="{63307EE3-6EBC-4152-9456-C899AA838391}"/>
    <cellStyle name="Accent4 2 2 2 4" xfId="56322" xr:uid="{BFF91AFB-3ABA-491A-95AD-F13599187A96}"/>
    <cellStyle name="Accent4 2 2 2 5" xfId="56323" xr:uid="{C8170424-467E-4138-B9FB-23CC14AF3E2B}"/>
    <cellStyle name="Accent4 2 2 2 6" xfId="56324" xr:uid="{6DA80E7F-A2ED-48FA-9B2F-8805371DE75C}"/>
    <cellStyle name="Accent4 2 2 2 7" xfId="56325" xr:uid="{30DFA294-5AAF-4CD7-8AD9-C1699A539DF7}"/>
    <cellStyle name="Accent4 2 2 2 8" xfId="56326" xr:uid="{E79F43BF-C808-4E57-938A-C6E7B892BBEE}"/>
    <cellStyle name="Accent4 2 2 2 9" xfId="56327" xr:uid="{209EBB3C-3AFA-4F3B-B99B-A201DFF6513B}"/>
    <cellStyle name="Accent4 2 2 20" xfId="56328" xr:uid="{92C93021-10EB-48B8-8C6A-0CC95A7D4665}"/>
    <cellStyle name="Accent4 2 2 21" xfId="56329" xr:uid="{9B05C5A9-8860-4271-9676-46844C22CC4A}"/>
    <cellStyle name="Accent4 2 2 22" xfId="56330" xr:uid="{828ABB63-3075-4FDE-B6E0-CA907A019F47}"/>
    <cellStyle name="Accent4 2 2 3" xfId="51040" xr:uid="{AE511BE9-35B1-4A9E-96ED-311434814C87}"/>
    <cellStyle name="Accent4 2 2 3 2" xfId="56331" xr:uid="{81A3EBF5-742A-4FFE-8EF2-9EC951FC8D9E}"/>
    <cellStyle name="Accent4 2 2 3 2 2" xfId="56332" xr:uid="{DB53CEE9-5C19-487F-B4E5-917017957DD7}"/>
    <cellStyle name="Accent4 2 2 3 2 3" xfId="56333" xr:uid="{5CC06CB8-604F-4AC2-9894-B364416A2F89}"/>
    <cellStyle name="Accent4 2 2 3 3" xfId="56334" xr:uid="{B07B3537-B8BA-46C0-BB25-3F874F64118A}"/>
    <cellStyle name="Accent4 2 2 3 4" xfId="56335" xr:uid="{184C5AC3-1FB6-49B2-8C89-BB03A7B9A1AB}"/>
    <cellStyle name="Accent4 2 2 4" xfId="56336" xr:uid="{1DA011B0-63AC-4463-8BCF-1EB63302ABAD}"/>
    <cellStyle name="Accent4 2 2 4 2" xfId="56337" xr:uid="{AB2135C4-ADEE-40F6-B138-28840097874B}"/>
    <cellStyle name="Accent4 2 2 5" xfId="56338" xr:uid="{BC63890B-D171-4C8C-8FC8-B337C17868EC}"/>
    <cellStyle name="Accent4 2 2 5 2" xfId="56339" xr:uid="{8123E8E0-A5E0-4313-8C5D-325AD66510B2}"/>
    <cellStyle name="Accent4 2 2 6" xfId="56340" xr:uid="{F4E49548-823B-4B00-8701-21E644B6CAD7}"/>
    <cellStyle name="Accent4 2 2 6 2" xfId="56341" xr:uid="{D1248C4E-F9D0-45F5-85C7-9597089BB5F3}"/>
    <cellStyle name="Accent4 2 2 7" xfId="56342" xr:uid="{282CFC75-1C57-44CD-BA36-40D2A3F394F2}"/>
    <cellStyle name="Accent4 2 2 7 2" xfId="56343" xr:uid="{F7A89A56-1C7B-4E34-BD6D-41AC0AD46A98}"/>
    <cellStyle name="Accent4 2 2 8" xfId="56344" xr:uid="{93F1ACD1-7714-4364-971D-A84BA8198444}"/>
    <cellStyle name="Accent4 2 2 8 2" xfId="56345" xr:uid="{57A2E64E-2E03-4401-A8A5-B899B3E4FFE2}"/>
    <cellStyle name="Accent4 2 2 9" xfId="56346" xr:uid="{A0D4B83D-D1AF-4055-8868-C4235DE91B07}"/>
    <cellStyle name="Accent4 2 2 9 2" xfId="56347" xr:uid="{9A8D04FF-B04E-4400-91B1-8525645758BD}"/>
    <cellStyle name="Accent4 2 20" xfId="56348" xr:uid="{E26086AE-6E4E-4817-A480-E99310DE33C2}"/>
    <cellStyle name="Accent4 2 21" xfId="56349" xr:uid="{2FD6BAF2-B6D1-471F-8EC1-531E6D02BBF0}"/>
    <cellStyle name="Accent4 2 22" xfId="56350" xr:uid="{59D94547-7A97-469E-9ED4-BEA50B2FF37A}"/>
    <cellStyle name="Accent4 2 3" xfId="51041" xr:uid="{615A5B5D-5ED3-4748-B82A-F36BE3AF4885}"/>
    <cellStyle name="Accent4 2 4" xfId="56351" xr:uid="{F1F9A2C0-B5AC-41EC-B195-4CCEED76A359}"/>
    <cellStyle name="Accent4 2 5" xfId="56352" xr:uid="{DBFF7884-3741-48E0-9A4F-2C918B00D91D}"/>
    <cellStyle name="Accent4 2 6" xfId="56353" xr:uid="{59EA31D3-1928-4788-BD0D-5FC555EF9C86}"/>
    <cellStyle name="Accent4 2 7" xfId="56354" xr:uid="{0F65BB04-74BF-4921-A82D-927124610B9C}"/>
    <cellStyle name="Accent4 2 8" xfId="56355" xr:uid="{C3BD898D-32C3-4D3C-B93D-CDEF095A96AC}"/>
    <cellStyle name="Accent4 2 9" xfId="56356" xr:uid="{895655B0-1585-49D4-90AA-5D998F9766E4}"/>
    <cellStyle name="Accent4 20" xfId="51042" xr:uid="{CBD072F2-A527-4B94-89E9-8243A6D97185}"/>
    <cellStyle name="Accent4 21" xfId="51043" xr:uid="{AC1F52BF-D2AC-4E1A-9236-B5604BB2799B}"/>
    <cellStyle name="Accent4 22" xfId="51044" xr:uid="{1F2BDE74-AC25-44BE-A8F6-5BD08F9FFF94}"/>
    <cellStyle name="Accent4 3" xfId="341" xr:uid="{C569AD42-187E-453E-B14B-CEDF3D76D6EC}"/>
    <cellStyle name="Accent4 3 2" xfId="56357" xr:uid="{2C8710E1-5DCF-42A6-8825-68C50E63C0DF}"/>
    <cellStyle name="Accent4 3 2 2" xfId="56358" xr:uid="{BF9D6D60-0832-4FB8-A41E-1A7555F0D87D}"/>
    <cellStyle name="Accent4 3 3" xfId="56359" xr:uid="{4956E6CF-F2DF-44FA-8385-E7B1747DDE6C}"/>
    <cellStyle name="Accent4 3 4" xfId="56360" xr:uid="{382CDB9E-6CC5-40EA-AD52-DEA5C6F5D14C}"/>
    <cellStyle name="Accent4 3 5" xfId="56361" xr:uid="{55C0ED4A-8A09-44DC-A957-CA10D9E2CDBE}"/>
    <cellStyle name="Accent4 3 6" xfId="56362" xr:uid="{53A270C9-6B75-4ED8-A611-79154EA684CC}"/>
    <cellStyle name="Accent4 3 7" xfId="56363" xr:uid="{80CE3237-210C-4777-9822-5ADD2882ED9C}"/>
    <cellStyle name="Accent4 4" xfId="51045" xr:uid="{BE0F2DA7-B109-4CAB-9EF7-B632B550A4A9}"/>
    <cellStyle name="Accent4 4 2" xfId="56364" xr:uid="{E2845478-F70A-4EB8-B54D-2B82C9B199FB}"/>
    <cellStyle name="Accent4 4 3" xfId="56365" xr:uid="{5C9618D2-E6D5-4B85-B2C2-4CDD770031EA}"/>
    <cellStyle name="Accent4 4 4" xfId="56366" xr:uid="{45F5ED4B-807A-4132-BDC4-4CF82FF9BC17}"/>
    <cellStyle name="Accent4 5" xfId="51046" xr:uid="{A19C612E-BFCA-4D86-AA11-5FB40E2A72B6}"/>
    <cellStyle name="Accent4 5 2" xfId="56367" xr:uid="{01DFB3B0-963F-48BA-9D8F-EADCBDEB1B45}"/>
    <cellStyle name="Accent4 5 3" xfId="56368" xr:uid="{AEF88954-92BD-4E40-8704-AA88CA0BEBE0}"/>
    <cellStyle name="Accent4 5 4" xfId="56369" xr:uid="{6EF27A0A-B4D4-4C72-B2E7-F9D790AACB76}"/>
    <cellStyle name="Accent4 6" xfId="51047" xr:uid="{8D5F19F3-B2FC-42F2-9452-A4C94E396EE7}"/>
    <cellStyle name="Accent4 6 2" xfId="56370" xr:uid="{BBC553C6-DB1B-46FA-9248-DC4F6C9DA37E}"/>
    <cellStyle name="Accent4 6 3" xfId="56371" xr:uid="{24D98062-B995-40E2-832F-D81FD665F6AD}"/>
    <cellStyle name="Accent4 6 4" xfId="56372" xr:uid="{875CB41C-41D0-435E-8538-3DD84E81147F}"/>
    <cellStyle name="Accent4 7" xfId="51048" xr:uid="{30452564-56C1-4DF5-B044-EE26AB230B74}"/>
    <cellStyle name="Accent4 7 2" xfId="56373" xr:uid="{FE235625-3B4A-459F-B7B0-0519AFB5463D}"/>
    <cellStyle name="Accent4 7 3" xfId="56374" xr:uid="{C63F33EF-B44F-4735-BA92-33719FB86AE0}"/>
    <cellStyle name="Accent4 7 4" xfId="56375" xr:uid="{645D25D8-4425-4D16-A569-43414DAFA430}"/>
    <cellStyle name="Accent4 8" xfId="51049" xr:uid="{F76CE657-F6C4-49BF-AAEF-62A416EFD6E6}"/>
    <cellStyle name="Accent4 9" xfId="51050" xr:uid="{7593F591-4D42-40DC-B234-98E4A7809384}"/>
    <cellStyle name="Accent5" xfId="57" builtinId="45" customBuiltin="1"/>
    <cellStyle name="Accent5 10" xfId="51051" xr:uid="{AF41177A-1BE6-4639-9D35-E92D1D2C5A63}"/>
    <cellStyle name="Accent5 10 2" xfId="56376" xr:uid="{06351A17-022E-4162-92D5-15A80703B30B}"/>
    <cellStyle name="Accent5 11" xfId="51052" xr:uid="{3D04C6A0-4593-48BC-9CD0-43F60D4EC1AA}"/>
    <cellStyle name="Accent5 12" xfId="51053" xr:uid="{399DF2B5-2470-4F1B-94D6-20FB6B6A0757}"/>
    <cellStyle name="Accent5 13" xfId="51054" xr:uid="{C890C093-2428-4518-B389-D82429056695}"/>
    <cellStyle name="Accent5 14" xfId="51055" xr:uid="{473DB8EB-B9DC-478C-8E07-A8D56F744ACC}"/>
    <cellStyle name="Accent5 15" xfId="51056" xr:uid="{B6D6EE22-CC4C-40D5-A8A6-B915315BF0A1}"/>
    <cellStyle name="Accent5 16" xfId="51057" xr:uid="{FD8AC1A0-DE5D-48FB-92C7-F4FBFFE692FC}"/>
    <cellStyle name="Accent5 17" xfId="51058" xr:uid="{4A68B190-9DBC-4BB9-B81A-7184C17718DD}"/>
    <cellStyle name="Accent5 18" xfId="51059" xr:uid="{8D65ABAB-DB06-44E3-B1B8-A043A29AD06E}"/>
    <cellStyle name="Accent5 19" xfId="51060" xr:uid="{53A9597F-D237-4F89-8282-8556271E1A47}"/>
    <cellStyle name="Accent5 2" xfId="342" xr:uid="{218235AA-314D-480C-B6C4-C8499D59A13C}"/>
    <cellStyle name="Accent5 2 10" xfId="56377" xr:uid="{7F1DF796-EBF4-4E4C-BC02-7F6379E25609}"/>
    <cellStyle name="Accent5 2 10 2" xfId="56378" xr:uid="{2FD74BE4-6A9F-400C-8897-DE569A852698}"/>
    <cellStyle name="Accent5 2 10 3" xfId="56379" xr:uid="{CD1905B1-3302-4E78-8E91-5BBC24F62236}"/>
    <cellStyle name="Accent5 2 11" xfId="56380" xr:uid="{1FBAAFD0-E45C-4734-9895-655E34334E8E}"/>
    <cellStyle name="Accent5 2 11 2" xfId="56381" xr:uid="{2B257398-01E2-4101-91FD-E0C084208383}"/>
    <cellStyle name="Accent5 2 12" xfId="56382" xr:uid="{1AAA2C4B-122B-44F6-B0BC-953919C0B8F6}"/>
    <cellStyle name="Accent5 2 12 2" xfId="56383" xr:uid="{529A0D2E-3EC8-4135-ADF9-B2B69386D8C9}"/>
    <cellStyle name="Accent5 2 13" xfId="56384" xr:uid="{A6746DFF-0CB4-4835-90FA-01E3B68C2051}"/>
    <cellStyle name="Accent5 2 13 2" xfId="56385" xr:uid="{5658B146-E437-4911-A727-FB57BF7DA1E1}"/>
    <cellStyle name="Accent5 2 14" xfId="56386" xr:uid="{B50A7E68-46A0-4165-B1C2-7C9195FF4635}"/>
    <cellStyle name="Accent5 2 14 2" xfId="56387" xr:uid="{15E529CC-51AF-46E4-86DF-C285DEA0C050}"/>
    <cellStyle name="Accent5 2 15" xfId="56388" xr:uid="{7400AC68-CAEE-4344-91A3-03AC96338FF2}"/>
    <cellStyle name="Accent5 2 16" xfId="56389" xr:uid="{4D7FFCFA-FB6E-4256-BFEE-E14F37359651}"/>
    <cellStyle name="Accent5 2 17" xfId="56390" xr:uid="{D20A6726-16B2-45B6-B8D9-07951DAEB1AF}"/>
    <cellStyle name="Accent5 2 18" xfId="56391" xr:uid="{189ED2A3-3D72-4957-BB4D-57A48130730B}"/>
    <cellStyle name="Accent5 2 19" xfId="56392" xr:uid="{980080CE-EED8-4106-A2DB-B9B0E0CF1787}"/>
    <cellStyle name="Accent5 2 2" xfId="343" xr:uid="{6809CA7D-29EA-45A5-8292-09AC8504DD30}"/>
    <cellStyle name="Accent5 2 2 10" xfId="56393" xr:uid="{7C33644C-B17D-401A-890A-6D3A1B53CC68}"/>
    <cellStyle name="Accent5 2 2 10 2" xfId="56394" xr:uid="{3173B3A3-2009-4C8F-9B2C-FA861A064C2D}"/>
    <cellStyle name="Accent5 2 2 11" xfId="56395" xr:uid="{7ACB2741-3A10-4415-9ED1-3953247FED08}"/>
    <cellStyle name="Accent5 2 2 12" xfId="56396" xr:uid="{3ADC4DE3-D6CB-40CF-876E-333C99F0E22E}"/>
    <cellStyle name="Accent5 2 2 13" xfId="56397" xr:uid="{2C8F95E1-001D-4FCC-B66B-48E3438211F8}"/>
    <cellStyle name="Accent5 2 2 14" xfId="56398" xr:uid="{51F206D4-F75F-4E9A-B569-4AAF3B70D67E}"/>
    <cellStyle name="Accent5 2 2 15" xfId="56399" xr:uid="{88FC35A0-03F4-4B2E-BA5A-0D8A0F09AEC2}"/>
    <cellStyle name="Accent5 2 2 16" xfId="56400" xr:uid="{3C72A322-051C-4DB6-89C5-F970182E81D4}"/>
    <cellStyle name="Accent5 2 2 17" xfId="56401" xr:uid="{AB56833C-2468-413B-8762-521C5F5619CE}"/>
    <cellStyle name="Accent5 2 2 18" xfId="56402" xr:uid="{DB374EBF-9298-46D2-A851-8FFF7F208E91}"/>
    <cellStyle name="Accent5 2 2 19" xfId="56403" xr:uid="{01FDD0C8-9A4A-47D0-AA65-9279AFB8F0EE}"/>
    <cellStyle name="Accent5 2 2 2" xfId="51061" xr:uid="{DAC13686-AF8B-4A2E-BBDF-F39C3995799D}"/>
    <cellStyle name="Accent5 2 2 2 10" xfId="56404" xr:uid="{1E3B549F-ACF5-44BC-A2F0-C613F8287478}"/>
    <cellStyle name="Accent5 2 2 2 2" xfId="51062" xr:uid="{B11E1A81-1B1D-414A-B07D-CEF877A0F91A}"/>
    <cellStyle name="Accent5 2 2 2 2 2" xfId="51063" xr:uid="{1C28DEB1-A2DD-4337-BE4E-9D36D1431711}"/>
    <cellStyle name="Accent5 2 2 2 2 2 2" xfId="56405" xr:uid="{7C36DF59-FA05-4C2D-9505-B7AE28B32478}"/>
    <cellStyle name="Accent5 2 2 2 2 2 3" xfId="56406" xr:uid="{519B6FE2-6BCF-4CDD-824D-2D66E2441C8A}"/>
    <cellStyle name="Accent5 2 2 2 2 3" xfId="56407" xr:uid="{3930950A-1687-4CD3-9103-12DF4ECE42B7}"/>
    <cellStyle name="Accent5 2 2 2 3" xfId="56408" xr:uid="{9D67AADA-8054-4767-8BC6-1AD1EB7994FF}"/>
    <cellStyle name="Accent5 2 2 2 4" xfId="56409" xr:uid="{02018C12-FA72-44B2-A3D0-D3BCC69BF6E4}"/>
    <cellStyle name="Accent5 2 2 2 5" xfId="56410" xr:uid="{BD6A8F27-1D81-4DEF-AB8B-1A27BCE979CF}"/>
    <cellStyle name="Accent5 2 2 2 6" xfId="56411" xr:uid="{A95C240C-7166-4CAF-915A-D213F9EA3841}"/>
    <cellStyle name="Accent5 2 2 2 7" xfId="56412" xr:uid="{CCA114A4-3451-4A2A-BF78-1BF28A6CDF86}"/>
    <cellStyle name="Accent5 2 2 2 8" xfId="56413" xr:uid="{D2DE2B3C-E561-4D60-84A1-EFD0F250B753}"/>
    <cellStyle name="Accent5 2 2 2 9" xfId="56414" xr:uid="{DBA718CC-0A0E-425F-8876-491B53058D1E}"/>
    <cellStyle name="Accent5 2 2 20" xfId="56415" xr:uid="{7D4D5019-3FC2-4DCF-A3E8-DCE7BC6848BC}"/>
    <cellStyle name="Accent5 2 2 21" xfId="56416" xr:uid="{7B4736D8-7F50-43E8-AC56-DF8CA77DB377}"/>
    <cellStyle name="Accent5 2 2 22" xfId="56417" xr:uid="{C00A0E14-22C5-4762-85C4-C2941BD3CD7E}"/>
    <cellStyle name="Accent5 2 2 3" xfId="51064" xr:uid="{875E4ABA-C60C-4C80-9617-4C0097CCB308}"/>
    <cellStyle name="Accent5 2 2 3 2" xfId="56418" xr:uid="{366D17C7-5AED-4149-AA97-2CF8C4B12392}"/>
    <cellStyle name="Accent5 2 2 3 2 2" xfId="56419" xr:uid="{51E66592-0DDE-42B6-B1D1-6F12D22DBA5F}"/>
    <cellStyle name="Accent5 2 2 3 2 3" xfId="56420" xr:uid="{AD440EB1-10E0-4A16-BB56-4DFD08F53F65}"/>
    <cellStyle name="Accent5 2 2 3 3" xfId="56421" xr:uid="{27B4B49A-BCB4-476C-AD52-62EF55AA9C7F}"/>
    <cellStyle name="Accent5 2 2 3 4" xfId="56422" xr:uid="{D94E36A0-2F46-44B7-9AE5-AF3B5A3714C8}"/>
    <cellStyle name="Accent5 2 2 4" xfId="56423" xr:uid="{13AF79E7-4AD4-4F95-B55D-27F8F3D9E369}"/>
    <cellStyle name="Accent5 2 2 4 2" xfId="56424" xr:uid="{EC874711-AFBA-463A-BA52-352C0B24FDA2}"/>
    <cellStyle name="Accent5 2 2 5" xfId="56425" xr:uid="{DE0C8D65-2EB1-4F8F-B737-99FC7B12ECFE}"/>
    <cellStyle name="Accent5 2 2 5 2" xfId="56426" xr:uid="{5758B8AA-7683-4E2A-93E7-7A53B689C6F9}"/>
    <cellStyle name="Accent5 2 2 6" xfId="56427" xr:uid="{AB6F0DA6-0E92-4B76-A470-3C5995959776}"/>
    <cellStyle name="Accent5 2 2 6 2" xfId="56428" xr:uid="{0697F7D1-749A-4A9A-ACD6-6DC6CDF38436}"/>
    <cellStyle name="Accent5 2 2 7" xfId="56429" xr:uid="{08EEB852-2E8F-4150-81C0-DE3E4DC23395}"/>
    <cellStyle name="Accent5 2 2 7 2" xfId="56430" xr:uid="{71362994-2F01-4BEE-ACD6-BC823E2106CF}"/>
    <cellStyle name="Accent5 2 2 8" xfId="56431" xr:uid="{E12C60CD-A324-495E-8E75-8F12735E23B4}"/>
    <cellStyle name="Accent5 2 2 8 2" xfId="56432" xr:uid="{EC6841D4-DE13-4CBC-8926-AB81EC8F605E}"/>
    <cellStyle name="Accent5 2 2 9" xfId="56433" xr:uid="{A9F4F95E-0CE6-459A-A500-E0C0F4E8B0D0}"/>
    <cellStyle name="Accent5 2 2 9 2" xfId="56434" xr:uid="{5D530DE7-1A4F-4FB4-A193-BFB86A337B63}"/>
    <cellStyle name="Accent5 2 20" xfId="56435" xr:uid="{8E2F708C-610D-4423-9D75-D2AD4B63F6A1}"/>
    <cellStyle name="Accent5 2 21" xfId="56436" xr:uid="{19DFD27F-BDDA-47B8-A7B9-B2E9B65BC09B}"/>
    <cellStyle name="Accent5 2 22" xfId="56437" xr:uid="{2C0D4EAD-BBFB-48F1-B650-9CE151C51E30}"/>
    <cellStyle name="Accent5 2 3" xfId="51065" xr:uid="{BE6416B7-BFFA-49DD-9EA5-9A91C64D3FEA}"/>
    <cellStyle name="Accent5 2 4" xfId="56438" xr:uid="{9C8C7431-3AC0-4783-8984-918A8E6989AA}"/>
    <cellStyle name="Accent5 2 5" xfId="56439" xr:uid="{829CF216-2645-44B0-AB8F-8A02A8C2B53B}"/>
    <cellStyle name="Accent5 2 6" xfId="56440" xr:uid="{6A918F39-58EF-4DAF-A89C-30AC1635CDFB}"/>
    <cellStyle name="Accent5 2 7" xfId="56441" xr:uid="{1A6CA05C-5527-4EF7-868F-3F3CD88B2900}"/>
    <cellStyle name="Accent5 2 8" xfId="56442" xr:uid="{8EFF9C93-9827-4197-A0AD-897AEAC050DA}"/>
    <cellStyle name="Accent5 2 9" xfId="56443" xr:uid="{963E486A-A23B-41DC-9B81-D8A0BA2A60C0}"/>
    <cellStyle name="Accent5 20" xfId="51066" xr:uid="{AD49F2BA-C649-48D2-B983-23BB465A330A}"/>
    <cellStyle name="Accent5 21" xfId="51067" xr:uid="{34AF1361-3482-424B-9231-3784A816CB43}"/>
    <cellStyle name="Accent5 22" xfId="51068" xr:uid="{CE311B22-B223-43EA-983E-6BB327E747F5}"/>
    <cellStyle name="Accent5 3" xfId="344" xr:uid="{2581E666-8BBC-4A1D-9167-EFDF7F09F1F7}"/>
    <cellStyle name="Accent5 3 2" xfId="56444" xr:uid="{FE162939-D704-4AF7-A61C-EC52AAB095BC}"/>
    <cellStyle name="Accent5 3 2 2" xfId="56445" xr:uid="{9120ADE5-4350-4B0E-AA34-3CFDB3E4337C}"/>
    <cellStyle name="Accent5 3 3" xfId="56446" xr:uid="{A47EF87A-B23C-477A-8CF7-E2ABDC2ABEB7}"/>
    <cellStyle name="Accent5 3 4" xfId="56447" xr:uid="{528B4820-A05E-41F5-85CE-D7780876E707}"/>
    <cellStyle name="Accent5 3 5" xfId="56448" xr:uid="{72D522A7-BA1E-4D58-AA30-B6D62E5BE5EA}"/>
    <cellStyle name="Accent5 3 6" xfId="56449" xr:uid="{CC33F125-CFF4-4AE3-B2B5-D531D582D936}"/>
    <cellStyle name="Accent5 3 7" xfId="56450" xr:uid="{EC20CDB9-6A26-46B2-A3F8-5B2323D85BB7}"/>
    <cellStyle name="Accent5 4" xfId="51069" xr:uid="{B456C132-EE9B-47F2-AEF1-5611D7B06EE6}"/>
    <cellStyle name="Accent5 4 2" xfId="56451" xr:uid="{BD33CD64-5A5B-4658-95F8-EAA2AD092846}"/>
    <cellStyle name="Accent5 4 3" xfId="56452" xr:uid="{E7E86BA9-2FD8-40EC-A553-0FFC5DE831ED}"/>
    <cellStyle name="Accent5 4 4" xfId="56453" xr:uid="{EC41E044-B21A-41EC-A65E-08E46A4180B4}"/>
    <cellStyle name="Accent5 5" xfId="51070" xr:uid="{6D09454F-9583-426F-A006-5C6AA98186FD}"/>
    <cellStyle name="Accent5 5 2" xfId="56454" xr:uid="{1A9203B0-3E0C-4B84-A152-FE0EB307F7FA}"/>
    <cellStyle name="Accent5 5 3" xfId="56455" xr:uid="{FD1B3E70-34EA-4B62-869F-DACD5F98613B}"/>
    <cellStyle name="Accent5 5 4" xfId="56456" xr:uid="{69E14511-E9A9-455C-8083-2ABFD4E434EB}"/>
    <cellStyle name="Accent5 6" xfId="51071" xr:uid="{C5E8445C-1B64-4D74-91B1-CC23D91A59B8}"/>
    <cellStyle name="Accent5 6 2" xfId="56457" xr:uid="{F9D97F3A-9F2D-4924-8AA1-A110CE99F785}"/>
    <cellStyle name="Accent5 6 3" xfId="56458" xr:uid="{55D84492-D982-4927-BF7B-504094864CC8}"/>
    <cellStyle name="Accent5 6 4" xfId="56459" xr:uid="{05E43DB6-1D2A-44DC-867A-E6F1B2C83F4F}"/>
    <cellStyle name="Accent5 7" xfId="51072" xr:uid="{F7FF3243-29F2-46EF-A7D5-D58EB6E126C3}"/>
    <cellStyle name="Accent5 7 2" xfId="56460" xr:uid="{B5A175D1-A832-4E38-BCAD-746CF042BE4F}"/>
    <cellStyle name="Accent5 7 3" xfId="56461" xr:uid="{A28F6EDE-7E9F-4A39-ADDD-90870B260E23}"/>
    <cellStyle name="Accent5 7 4" xfId="56462" xr:uid="{5ECC1D2E-5624-4072-9ADD-61380D573C28}"/>
    <cellStyle name="Accent5 8" xfId="51073" xr:uid="{9A91366B-868A-45AC-AAF0-6A12343D072A}"/>
    <cellStyle name="Accent5 9" xfId="51074" xr:uid="{E3A091C4-BB0E-4A81-8B67-C82B33E906BD}"/>
    <cellStyle name="Accent6" xfId="61" builtinId="49" customBuiltin="1"/>
    <cellStyle name="Accent6 10" xfId="51075" xr:uid="{9EE7493A-5D72-44A5-9FC1-9D1034E1C388}"/>
    <cellStyle name="Accent6 10 2" xfId="56463" xr:uid="{863D3EB3-C5BF-4488-9A24-C116669F658E}"/>
    <cellStyle name="Accent6 11" xfId="51076" xr:uid="{CBA669F2-16CA-42AC-A828-BD5AA3695F9D}"/>
    <cellStyle name="Accent6 12" xfId="51077" xr:uid="{2745B776-7A1A-4C64-8398-21FA711E7F39}"/>
    <cellStyle name="Accent6 13" xfId="51078" xr:uid="{CED628D5-0597-4BA4-A56B-7C6E62947749}"/>
    <cellStyle name="Accent6 14" xfId="51079" xr:uid="{92EA7DAC-DE94-4B1D-A9A5-1104F9CF2617}"/>
    <cellStyle name="Accent6 15" xfId="51080" xr:uid="{A91C56ED-7981-452B-B38A-50F04EAC073B}"/>
    <cellStyle name="Accent6 16" xfId="51081" xr:uid="{1C38DE41-3C82-47B4-836F-97ECA3909985}"/>
    <cellStyle name="Accent6 17" xfId="51082" xr:uid="{68C5850E-1E46-456F-9334-33BFAFA89CE3}"/>
    <cellStyle name="Accent6 18" xfId="51083" xr:uid="{BAF699B8-06BE-4144-8993-CE413C22D9D3}"/>
    <cellStyle name="Accent6 19" xfId="51084" xr:uid="{64B316D2-51E0-473A-9DAF-48E8F808C946}"/>
    <cellStyle name="Accent6 2" xfId="345" xr:uid="{6D69A317-4C6D-44B0-ADFD-04574767B24F}"/>
    <cellStyle name="Accent6 2 10" xfId="56464" xr:uid="{9259985C-2412-4EB2-AF9A-526427896A50}"/>
    <cellStyle name="Accent6 2 10 2" xfId="56465" xr:uid="{67A8D1B9-7EF8-4833-8A8F-7563E8BD01DE}"/>
    <cellStyle name="Accent6 2 10 3" xfId="56466" xr:uid="{D1BE498E-BE36-41BC-A8D0-2258B96E0FE6}"/>
    <cellStyle name="Accent6 2 11" xfId="56467" xr:uid="{D4FF511E-A39E-4A01-A4E2-B12FAE773050}"/>
    <cellStyle name="Accent6 2 11 2" xfId="56468" xr:uid="{14F3B37D-ABD9-4F27-BA4A-28D43BAADCB0}"/>
    <cellStyle name="Accent6 2 12" xfId="56469" xr:uid="{F37460FB-CC99-41E3-854D-FDAA945DA2D8}"/>
    <cellStyle name="Accent6 2 12 2" xfId="56470" xr:uid="{43BABCF2-CA42-42C5-9C96-4E6DE8D0EDCB}"/>
    <cellStyle name="Accent6 2 13" xfId="56471" xr:uid="{2DD3CB78-0846-43A6-9DE3-3657DD0D4C8A}"/>
    <cellStyle name="Accent6 2 13 2" xfId="56472" xr:uid="{7EDAD38A-A781-4B13-B62D-D2DA1ACB1543}"/>
    <cellStyle name="Accent6 2 14" xfId="56473" xr:uid="{BAC59C58-1AA6-4120-A89D-9DA1755B3D18}"/>
    <cellStyle name="Accent6 2 14 2" xfId="56474" xr:uid="{73358A51-E7B2-46F8-B98B-CF2C190BE4E9}"/>
    <cellStyle name="Accent6 2 15" xfId="56475" xr:uid="{DBB7BBAA-8675-44FA-990A-17BB148D4E6D}"/>
    <cellStyle name="Accent6 2 16" xfId="56476" xr:uid="{288613C5-B0B1-4F88-A883-6E597D2B511F}"/>
    <cellStyle name="Accent6 2 17" xfId="56477" xr:uid="{9C2CB37A-2C5B-4E96-A5EE-004FB0A4CE72}"/>
    <cellStyle name="Accent6 2 18" xfId="56478" xr:uid="{592F7B3F-817D-4E3A-BCFF-CA5E0A863C67}"/>
    <cellStyle name="Accent6 2 19" xfId="56479" xr:uid="{54C29A89-E252-4F2B-B8D9-15C0B51258FB}"/>
    <cellStyle name="Accent6 2 2" xfId="346" xr:uid="{63B31095-97AA-4AEB-9B27-9B62D0237AEB}"/>
    <cellStyle name="Accent6 2 2 10" xfId="56480" xr:uid="{75EA9B33-6882-4188-8DB8-B5B6AD105408}"/>
    <cellStyle name="Accent6 2 2 10 2" xfId="56481" xr:uid="{111DB5B3-2E90-4F73-8F19-3B5E0043D734}"/>
    <cellStyle name="Accent6 2 2 11" xfId="56482" xr:uid="{239D8FF1-F772-481B-A9CB-A455E69C9157}"/>
    <cellStyle name="Accent6 2 2 12" xfId="56483" xr:uid="{96CECEEA-DBCC-48CB-91BA-E8EB4837F512}"/>
    <cellStyle name="Accent6 2 2 13" xfId="56484" xr:uid="{6D979496-ABE2-4713-AE2D-623239E20BBA}"/>
    <cellStyle name="Accent6 2 2 14" xfId="56485" xr:uid="{65FC4910-CAA3-4A3B-94AC-EEB06AE71B69}"/>
    <cellStyle name="Accent6 2 2 15" xfId="56486" xr:uid="{1AD1FC2C-B112-4C95-BA49-5430327F94A2}"/>
    <cellStyle name="Accent6 2 2 16" xfId="56487" xr:uid="{40B7EFA5-09AA-41EF-990E-E878EFD7DCA6}"/>
    <cellStyle name="Accent6 2 2 17" xfId="56488" xr:uid="{8F297C3B-0703-480E-9A15-2CB18F265160}"/>
    <cellStyle name="Accent6 2 2 18" xfId="56489" xr:uid="{BCCD8D7A-020B-4317-9E86-9105D15C5B36}"/>
    <cellStyle name="Accent6 2 2 19" xfId="56490" xr:uid="{68FA89DD-9BE2-4E4D-8C96-4DD1BB7D43BD}"/>
    <cellStyle name="Accent6 2 2 2" xfId="51085" xr:uid="{55871443-C48B-40FF-9EFC-694442CCFD86}"/>
    <cellStyle name="Accent6 2 2 2 10" xfId="56491" xr:uid="{C659C069-BF85-4418-A52F-F38DEF46A8C9}"/>
    <cellStyle name="Accent6 2 2 2 2" xfId="51086" xr:uid="{610C8EA2-BDF9-4BF5-B605-6E70FBAC6F40}"/>
    <cellStyle name="Accent6 2 2 2 2 2" xfId="51087" xr:uid="{614661F6-7276-4D3A-92D3-437566EACB1C}"/>
    <cellStyle name="Accent6 2 2 2 2 2 2" xfId="56492" xr:uid="{35E79398-D0A8-41BC-8146-86B4C85EADEC}"/>
    <cellStyle name="Accent6 2 2 2 2 2 3" xfId="56493" xr:uid="{2814E04A-8172-40AF-A1AC-936FCCE0BBDE}"/>
    <cellStyle name="Accent6 2 2 2 2 3" xfId="56494" xr:uid="{86EE6147-0083-4A92-BD03-6C1617CDDFAD}"/>
    <cellStyle name="Accent6 2 2 2 3" xfId="56495" xr:uid="{98FB9285-EB61-4709-8F09-841952FD50A1}"/>
    <cellStyle name="Accent6 2 2 2 4" xfId="56496" xr:uid="{B3C18736-52A3-4CAD-AB66-27EF99C6C478}"/>
    <cellStyle name="Accent6 2 2 2 5" xfId="56497" xr:uid="{11679310-38CD-43DD-A217-014D412D377A}"/>
    <cellStyle name="Accent6 2 2 2 6" xfId="56498" xr:uid="{33FDDF85-31A6-4822-9D3A-556FF81C6D74}"/>
    <cellStyle name="Accent6 2 2 2 7" xfId="56499" xr:uid="{3116589F-13C3-4A53-A322-25D7251F4879}"/>
    <cellStyle name="Accent6 2 2 2 8" xfId="56500" xr:uid="{F3E3D755-FB81-494E-A43D-D477AFE38606}"/>
    <cellStyle name="Accent6 2 2 2 9" xfId="56501" xr:uid="{73D5A9D8-FE9B-41D0-BC49-258A9151412E}"/>
    <cellStyle name="Accent6 2 2 20" xfId="56502" xr:uid="{859CF611-FBA2-4BBD-BE78-8CB718118680}"/>
    <cellStyle name="Accent6 2 2 21" xfId="56503" xr:uid="{BB63020E-89AD-4311-A1DC-729F471B1A38}"/>
    <cellStyle name="Accent6 2 2 22" xfId="56504" xr:uid="{BAAC40C5-AFDF-4824-97E3-86CA7CA2CEC2}"/>
    <cellStyle name="Accent6 2 2 3" xfId="51088" xr:uid="{F8C6EC75-D98E-4A49-AC00-5D4893EA12C5}"/>
    <cellStyle name="Accent6 2 2 3 2" xfId="56505" xr:uid="{0CDD249A-A1C0-4F8F-8829-A9DBCF8E2CA2}"/>
    <cellStyle name="Accent6 2 2 3 2 2" xfId="56506" xr:uid="{237EE568-BFA7-4B93-A12C-B3594EEA95B2}"/>
    <cellStyle name="Accent6 2 2 3 2 3" xfId="56507" xr:uid="{CF25576B-851F-4690-8A74-FBA3C3352768}"/>
    <cellStyle name="Accent6 2 2 3 3" xfId="56508" xr:uid="{8A287C02-7CE4-4479-834C-556813D85690}"/>
    <cellStyle name="Accent6 2 2 3 4" xfId="56509" xr:uid="{75976967-20C5-4505-B2C6-62471EACF456}"/>
    <cellStyle name="Accent6 2 2 4" xfId="56510" xr:uid="{4A461A25-D084-4CC3-9F04-2F052C7126A1}"/>
    <cellStyle name="Accent6 2 2 4 2" xfId="56511" xr:uid="{05A90EF4-8F4A-4168-A013-B6AF6A1F996E}"/>
    <cellStyle name="Accent6 2 2 5" xfId="56512" xr:uid="{14017E47-AED5-4EB5-826F-3562BDDD0FB1}"/>
    <cellStyle name="Accent6 2 2 5 2" xfId="56513" xr:uid="{EC56707E-3440-4E6E-8311-E1486E2D9212}"/>
    <cellStyle name="Accent6 2 2 6" xfId="56514" xr:uid="{DEF12535-BAB3-441E-A3D5-B3B16A2D2030}"/>
    <cellStyle name="Accent6 2 2 6 2" xfId="56515" xr:uid="{28F8E29F-EF64-4686-94E1-7A828E516C1B}"/>
    <cellStyle name="Accent6 2 2 7" xfId="56516" xr:uid="{DAB66947-0D33-4391-9413-0E3B682BBD1E}"/>
    <cellStyle name="Accent6 2 2 7 2" xfId="56517" xr:uid="{F945FD4B-9A6A-4F7E-84C0-EFA9F9C6D5C8}"/>
    <cellStyle name="Accent6 2 2 8" xfId="56518" xr:uid="{C70A6CFE-E4B4-4D30-93FB-326FCDFBA282}"/>
    <cellStyle name="Accent6 2 2 8 2" xfId="56519" xr:uid="{46F7352E-8A24-47D3-88A1-FD95D5B2BF3E}"/>
    <cellStyle name="Accent6 2 2 9" xfId="56520" xr:uid="{87C5472E-4FF6-42E2-9E89-528C3F923849}"/>
    <cellStyle name="Accent6 2 2 9 2" xfId="56521" xr:uid="{58863B0C-A727-43D0-83C9-C36D66B92120}"/>
    <cellStyle name="Accent6 2 20" xfId="56522" xr:uid="{2BFC7C3B-6099-44C5-B6FD-0410AF6F1FB2}"/>
    <cellStyle name="Accent6 2 21" xfId="56523" xr:uid="{506EE8C4-A23D-41D6-86EC-048AA3FF2913}"/>
    <cellStyle name="Accent6 2 22" xfId="56524" xr:uid="{5258CF54-99AB-4C0C-B595-F2E932209EF8}"/>
    <cellStyle name="Accent6 2 3" xfId="51089" xr:uid="{3D793244-367D-402A-BEF3-234125ED59C7}"/>
    <cellStyle name="Accent6 2 4" xfId="56525" xr:uid="{363BE22D-253C-4B15-9841-B21832929695}"/>
    <cellStyle name="Accent6 2 5" xfId="56526" xr:uid="{9E36390E-286C-4F97-A75D-E257133FCBA7}"/>
    <cellStyle name="Accent6 2 6" xfId="56527" xr:uid="{8DE01AE6-D75D-4215-9E73-8A5E3FEF6B55}"/>
    <cellStyle name="Accent6 2 7" xfId="56528" xr:uid="{5A8BB999-5D2E-4CF4-B918-90BDC5C5F4FF}"/>
    <cellStyle name="Accent6 2 8" xfId="56529" xr:uid="{B6BDD7D7-C4E7-407F-B481-7AE76C082DA2}"/>
    <cellStyle name="Accent6 2 9" xfId="56530" xr:uid="{51011B99-D9D1-48A9-B9C8-B87586C020F9}"/>
    <cellStyle name="Accent6 20" xfId="51090" xr:uid="{0A83B41B-7EE2-4E03-879A-984AB0CFAE21}"/>
    <cellStyle name="Accent6 21" xfId="51091" xr:uid="{7E9C4286-B9F9-48A3-83BB-5F994E22F61F}"/>
    <cellStyle name="Accent6 22" xfId="51092" xr:uid="{BEB4640D-01DA-4E06-A676-2FB70B3E8C6E}"/>
    <cellStyle name="Accent6 3" xfId="347" xr:uid="{C60E20BE-E94E-437E-8981-F0319C72B208}"/>
    <cellStyle name="Accent6 3 2" xfId="56531" xr:uid="{B6EC1D2B-9F24-490E-97A8-E48CA150BD34}"/>
    <cellStyle name="Accent6 3 2 2" xfId="56532" xr:uid="{012EEF7E-0022-4CC9-B2DD-0A64D6CA4C6C}"/>
    <cellStyle name="Accent6 3 3" xfId="56533" xr:uid="{857767F6-881C-4DA6-834E-3F176EC9B7BE}"/>
    <cellStyle name="Accent6 3 4" xfId="56534" xr:uid="{FEE5ACEC-685D-47FF-84AA-6157332F2943}"/>
    <cellStyle name="Accent6 3 5" xfId="56535" xr:uid="{363E7AD9-5D24-4B4D-8BC3-1CC069167020}"/>
    <cellStyle name="Accent6 3 6" xfId="56536" xr:uid="{DCE37B45-AC44-4C04-891B-92C2908579C7}"/>
    <cellStyle name="Accent6 3 7" xfId="56537" xr:uid="{FCD0DB18-F09E-46A2-A2A1-A34B0F8BF156}"/>
    <cellStyle name="Accent6 4" xfId="51093" xr:uid="{9017DD8D-4F42-4344-A814-1A3225C92380}"/>
    <cellStyle name="Accent6 4 2" xfId="56538" xr:uid="{F5B8C478-1EFD-4FF1-A75C-33FDA3F4B2F6}"/>
    <cellStyle name="Accent6 4 3" xfId="56539" xr:uid="{8B0E3287-C886-4135-829B-7B248B6917FB}"/>
    <cellStyle name="Accent6 4 4" xfId="56540" xr:uid="{950EDF56-A974-457A-9587-B71C831735A6}"/>
    <cellStyle name="Accent6 5" xfId="51094" xr:uid="{076AD607-9549-4877-B060-EE00E79A3241}"/>
    <cellStyle name="Accent6 5 2" xfId="56541" xr:uid="{24BF6B76-1360-4EBF-82FA-23A859075C76}"/>
    <cellStyle name="Accent6 5 3" xfId="56542" xr:uid="{FA98FD53-7D21-41AA-910F-883B81BAC2D2}"/>
    <cellStyle name="Accent6 5 4" xfId="56543" xr:uid="{2BA32541-9756-47B4-ABB0-099012479301}"/>
    <cellStyle name="Accent6 6" xfId="51095" xr:uid="{4A295ED3-8E04-4CBB-8F80-DDDD9C9E190F}"/>
    <cellStyle name="Accent6 6 2" xfId="56544" xr:uid="{CA258247-5F77-4085-94B9-8CE11FDCA062}"/>
    <cellStyle name="Accent6 6 3" xfId="56545" xr:uid="{C454BE49-E2B4-4438-A220-058531BD48EE}"/>
    <cellStyle name="Accent6 6 4" xfId="56546" xr:uid="{9FF2F154-8CFE-44CD-B9F5-6EF7FA48777B}"/>
    <cellStyle name="Accent6 7" xfId="51096" xr:uid="{9DFF094F-D741-4718-B283-DBADAB803664}"/>
    <cellStyle name="Accent6 7 2" xfId="56547" xr:uid="{AB8FA881-A004-4243-AC77-48AF7BECE810}"/>
    <cellStyle name="Accent6 7 3" xfId="56548" xr:uid="{A6590C7C-3036-49BA-8258-2A11031EBECC}"/>
    <cellStyle name="Accent6 7 4" xfId="56549" xr:uid="{C24DAB63-AAB0-495E-8717-2287B4F3B8F7}"/>
    <cellStyle name="Accent6 8" xfId="51097" xr:uid="{F974B284-569C-48CC-85E3-8C7D489F6998}"/>
    <cellStyle name="Accent6 9" xfId="51098" xr:uid="{50C608F8-0034-484B-BE44-49E9286F76A5}"/>
    <cellStyle name="AFE" xfId="56550" xr:uid="{65A69706-3095-4F03-94C2-598AA2777ACA}"/>
    <cellStyle name="args.style" xfId="56551" xr:uid="{E22421BB-0443-40C3-BCBE-DBE6792DC889}"/>
    <cellStyle name="AutoFormat Options" xfId="348" xr:uid="{831753FF-C9C4-4DFB-8E56-89BE04696262}"/>
    <cellStyle name="B" xfId="349" xr:uid="{8DC00C81-01B8-467A-95B2-36E16F0A2CAB}"/>
    <cellStyle name="Bad" xfId="30" builtinId="27" customBuiltin="1"/>
    <cellStyle name="Bad 10" xfId="51099" xr:uid="{E8458FAB-4C3E-45B7-87B0-A4A341567861}"/>
    <cellStyle name="Bad 10 2" xfId="56552" xr:uid="{EF1E2A04-A57B-4687-89EF-1D42BFBBF6B8}"/>
    <cellStyle name="Bad 11" xfId="51100" xr:uid="{B8F9F5A2-3AA5-4BA6-84DE-046D7F9108FB}"/>
    <cellStyle name="Bad 12" xfId="51101" xr:uid="{7CF2F6C1-EF92-4333-AE8D-91A557DCD3D6}"/>
    <cellStyle name="Bad 13" xfId="51102" xr:uid="{DA433B97-68EC-4EF0-B212-D0856C772DF2}"/>
    <cellStyle name="Bad 14" xfId="51103" xr:uid="{37B9ACAA-6FAC-453D-AE7D-882A42210018}"/>
    <cellStyle name="Bad 15" xfId="51104" xr:uid="{332F6047-BBEF-4F9A-A28F-DD5F69C48CCC}"/>
    <cellStyle name="Bad 16" xfId="51105" xr:uid="{25265B75-1B29-49D1-B235-163AAD7DE199}"/>
    <cellStyle name="Bad 17" xfId="51106" xr:uid="{3A4A9FDB-C9E8-407F-8526-086FFE228BAA}"/>
    <cellStyle name="Bad 18" xfId="51107" xr:uid="{12D76230-6D33-4984-A968-8E24792BD103}"/>
    <cellStyle name="Bad 19" xfId="51108" xr:uid="{BC7B47D0-4913-412D-914F-76287D6CBED2}"/>
    <cellStyle name="Bad 2" xfId="350" xr:uid="{FB4B12AD-14DA-4975-986B-6EC60CFF295A}"/>
    <cellStyle name="Bad 2 10" xfId="56553" xr:uid="{BE692723-019E-4769-BB70-721B98CFFE21}"/>
    <cellStyle name="Bad 2 10 2" xfId="56554" xr:uid="{8F3B6142-184E-493B-9FCE-7F1F0459E9CB}"/>
    <cellStyle name="Bad 2 10 3" xfId="56555" xr:uid="{D24B957A-6790-4AE7-8590-064F3A30ABC8}"/>
    <cellStyle name="Bad 2 11" xfId="56556" xr:uid="{0CCF3FB8-5607-48FD-8A80-80EF81D7CEE6}"/>
    <cellStyle name="Bad 2 11 2" xfId="56557" xr:uid="{D9017D80-97A3-4DCD-9466-87DCBBBCC446}"/>
    <cellStyle name="Bad 2 12" xfId="56558" xr:uid="{8EE9F0FC-F2AD-40FA-A736-8789687CEEB2}"/>
    <cellStyle name="Bad 2 12 2" xfId="56559" xr:uid="{5C957B32-B974-4FCF-BB36-0DEDEA3FBE14}"/>
    <cellStyle name="Bad 2 13" xfId="56560" xr:uid="{F04C9AB9-5604-4282-B720-631329AC853A}"/>
    <cellStyle name="Bad 2 13 2" xfId="56561" xr:uid="{67176424-E420-452A-89DB-5FAA7BA4615C}"/>
    <cellStyle name="Bad 2 14" xfId="56562" xr:uid="{956B7479-25B4-48DF-B7FE-018E5EFC26E0}"/>
    <cellStyle name="Bad 2 14 2" xfId="56563" xr:uid="{B41E48E9-930F-4B5D-9A62-36F546456518}"/>
    <cellStyle name="Bad 2 15" xfId="56564" xr:uid="{9381DD52-E3C9-49AA-8990-4825061F647E}"/>
    <cellStyle name="Bad 2 16" xfId="56565" xr:uid="{4F2E379E-0315-4E05-993C-0D1D0072C80B}"/>
    <cellStyle name="Bad 2 17" xfId="56566" xr:uid="{7C992999-5711-492B-A631-F8B6D374E343}"/>
    <cellStyle name="Bad 2 18" xfId="56567" xr:uid="{D6ADD504-CF61-498A-B893-5CF5D30DAF8E}"/>
    <cellStyle name="Bad 2 19" xfId="56568" xr:uid="{290E5520-C42C-4DB0-A7EE-3D05B73DACAC}"/>
    <cellStyle name="Bad 2 2" xfId="351" xr:uid="{4C8CF480-482F-41AD-8BCE-FA4595634C35}"/>
    <cellStyle name="Bad 2 2 10" xfId="56569" xr:uid="{841457C0-7E72-407D-AEAE-4702B033143D}"/>
    <cellStyle name="Bad 2 2 10 2" xfId="56570" xr:uid="{BE8ADDEA-16D1-427F-9241-4E1E466A20C9}"/>
    <cellStyle name="Bad 2 2 11" xfId="56571" xr:uid="{B3764F4F-6254-4C04-97F0-87A6CD05943A}"/>
    <cellStyle name="Bad 2 2 12" xfId="56572" xr:uid="{B55B0070-1DFC-438C-A2B3-6DFA8FDF4AB1}"/>
    <cellStyle name="Bad 2 2 13" xfId="56573" xr:uid="{EBBC99E3-1CB3-4DE2-B6C5-1BFA1678AB6D}"/>
    <cellStyle name="Bad 2 2 14" xfId="56574" xr:uid="{BD25375E-2784-4585-B38F-B6ACD7030084}"/>
    <cellStyle name="Bad 2 2 15" xfId="56575" xr:uid="{53199CF8-89E9-4E2B-9637-6ADA74DDD59D}"/>
    <cellStyle name="Bad 2 2 16" xfId="56576" xr:uid="{A1293213-E247-45FA-9D24-D1B4C7D06F4C}"/>
    <cellStyle name="Bad 2 2 17" xfId="56577" xr:uid="{9AC35BD3-71C1-4081-B10F-26807DBEDC29}"/>
    <cellStyle name="Bad 2 2 18" xfId="56578" xr:uid="{76E49287-719C-4F33-859F-A33337B9160B}"/>
    <cellStyle name="Bad 2 2 19" xfId="56579" xr:uid="{E2006BE2-1FBC-4934-8184-50EC9BC8B592}"/>
    <cellStyle name="Bad 2 2 2" xfId="51109" xr:uid="{CB218F4B-D039-4AD1-9260-71C21650BDBE}"/>
    <cellStyle name="Bad 2 2 2 10" xfId="56580" xr:uid="{A134C55B-1163-4B56-BE7B-486B1736EE52}"/>
    <cellStyle name="Bad 2 2 2 2" xfId="51110" xr:uid="{209E92EB-2667-4D12-9D0D-37DE5A4204EC}"/>
    <cellStyle name="Bad 2 2 2 2 2" xfId="51111" xr:uid="{8846BD52-0AE3-478D-8BE5-E9B6E84211CB}"/>
    <cellStyle name="Bad 2 2 2 2 2 2" xfId="56581" xr:uid="{05764EF2-B5CD-43F2-8255-C06E6E2BAB74}"/>
    <cellStyle name="Bad 2 2 2 2 2 3" xfId="56582" xr:uid="{2D4293CB-43ED-44D0-9BAD-2AA3B596EB46}"/>
    <cellStyle name="Bad 2 2 2 2 3" xfId="56583" xr:uid="{EFECDFD2-3626-45E8-B16E-86B3636D963C}"/>
    <cellStyle name="Bad 2 2 2 3" xfId="56584" xr:uid="{68152723-89A7-4218-B77D-853AB48F1296}"/>
    <cellStyle name="Bad 2 2 2 4" xfId="56585" xr:uid="{C3729B4F-8DFF-4560-86E7-935BB603A0E7}"/>
    <cellStyle name="Bad 2 2 2 5" xfId="56586" xr:uid="{69EF42BC-F316-4392-B7F3-8CFC5DA8EAC9}"/>
    <cellStyle name="Bad 2 2 2 6" xfId="56587" xr:uid="{E3C9625E-5876-4103-AC1A-F5199BDAEAF0}"/>
    <cellStyle name="Bad 2 2 2 7" xfId="56588" xr:uid="{18E06A45-F5E8-4DE0-84E4-CE36571BC20F}"/>
    <cellStyle name="Bad 2 2 2 8" xfId="56589" xr:uid="{67E6F6EA-E8BA-4E6C-997F-ECC401ABCC16}"/>
    <cellStyle name="Bad 2 2 2 9" xfId="56590" xr:uid="{E9E2ACD2-B033-4AE4-9B7A-816DC7784689}"/>
    <cellStyle name="Bad 2 2 20" xfId="56591" xr:uid="{856D517F-6DBD-4559-B5B5-0F9CA8676C5D}"/>
    <cellStyle name="Bad 2 2 21" xfId="56592" xr:uid="{BE246912-BD2A-49F8-A0F9-2F566977320A}"/>
    <cellStyle name="Bad 2 2 22" xfId="56593" xr:uid="{3AAB164E-177E-42C5-A244-6711EE2F25EA}"/>
    <cellStyle name="Bad 2 2 3" xfId="51112" xr:uid="{5A2DD4C7-ED41-4E54-8BEA-B9738D20AA7D}"/>
    <cellStyle name="Bad 2 2 3 2" xfId="56594" xr:uid="{9B2EB03A-16E7-4748-B873-847383EA2F98}"/>
    <cellStyle name="Bad 2 2 3 2 2" xfId="56595" xr:uid="{1B965AA5-CAD0-4A7B-BFF3-1EB8E37BB7A1}"/>
    <cellStyle name="Bad 2 2 3 2 3" xfId="56596" xr:uid="{5E9F592F-751C-48AA-9246-6E457DD0AC23}"/>
    <cellStyle name="Bad 2 2 3 3" xfId="56597" xr:uid="{F14F3A33-CD29-447F-9045-527504A67387}"/>
    <cellStyle name="Bad 2 2 3 4" xfId="56598" xr:uid="{5E701773-4461-4020-AB25-17217A06B81F}"/>
    <cellStyle name="Bad 2 2 4" xfId="56599" xr:uid="{35431437-C4CC-403E-83F4-6BC6F4DE4FF0}"/>
    <cellStyle name="Bad 2 2 4 2" xfId="56600" xr:uid="{1E8FDE0C-AE9C-4D62-94E5-40EC297CB069}"/>
    <cellStyle name="Bad 2 2 5" xfId="56601" xr:uid="{0D6336F5-23DE-44DA-9B98-3B72908F3911}"/>
    <cellStyle name="Bad 2 2 5 2" xfId="56602" xr:uid="{244B64FC-CA41-4F77-9D32-8A50E6CBF03F}"/>
    <cellStyle name="Bad 2 2 6" xfId="56603" xr:uid="{1DFA5FC9-7A1F-4013-9089-9C8C12640050}"/>
    <cellStyle name="Bad 2 2 6 2" xfId="56604" xr:uid="{C2D99538-2F0D-45FA-AAB4-DA29A7C3D710}"/>
    <cellStyle name="Bad 2 2 7" xfId="56605" xr:uid="{E19FD574-64C7-42E4-AEE3-0BE3AC0CAA17}"/>
    <cellStyle name="Bad 2 2 7 2" xfId="56606" xr:uid="{3480984C-3494-41DA-9CF1-B6ED4979E0A0}"/>
    <cellStyle name="Bad 2 2 8" xfId="56607" xr:uid="{21E78033-599C-473F-A243-328352250E38}"/>
    <cellStyle name="Bad 2 2 8 2" xfId="56608" xr:uid="{7BA62B54-7F6C-42A8-B1B1-832332A2CE7F}"/>
    <cellStyle name="Bad 2 2 9" xfId="56609" xr:uid="{DC7557A7-B077-4E11-8C04-014BFDE20E3A}"/>
    <cellStyle name="Bad 2 2 9 2" xfId="56610" xr:uid="{3457D9C9-6FD7-4599-9A43-27A5826F6C66}"/>
    <cellStyle name="Bad 2 20" xfId="56611" xr:uid="{DECF8227-DC7C-4555-A5E2-96C9F6704CE1}"/>
    <cellStyle name="Bad 2 21" xfId="56612" xr:uid="{4C2F80C6-5C24-4415-87D8-F4219C5BE511}"/>
    <cellStyle name="Bad 2 22" xfId="56613" xr:uid="{18FC4188-A323-4E5C-AAD8-7113BD556861}"/>
    <cellStyle name="Bad 2 3" xfId="51113" xr:uid="{0FA07178-28F1-4464-804E-C17BDFB432D6}"/>
    <cellStyle name="Bad 2 4" xfId="56614" xr:uid="{3A7CB833-24F9-4B9E-A815-62D0C6023030}"/>
    <cellStyle name="Bad 2 5" xfId="56615" xr:uid="{C1A49A46-FABD-45FC-AEDD-F2BD6BC319C8}"/>
    <cellStyle name="Bad 2 6" xfId="56616" xr:uid="{479BC0FF-581F-4A8E-8708-7679BE1D328C}"/>
    <cellStyle name="Bad 2 7" xfId="56617" xr:uid="{8E1CBDB7-F292-4682-A333-930BCB019806}"/>
    <cellStyle name="Bad 2 8" xfId="56618" xr:uid="{E26CF6F8-3CFE-4A4F-AB05-74B915A8CCC0}"/>
    <cellStyle name="Bad 2 9" xfId="56619" xr:uid="{D733FB1C-5E27-4F7C-A2D3-7126559ECF70}"/>
    <cellStyle name="Bad 20" xfId="51114" xr:uid="{FACAF3BD-468A-4A19-B20D-5D53381D8FBF}"/>
    <cellStyle name="Bad 21" xfId="51115" xr:uid="{7DD8816B-92DF-4B91-93C8-A64016426D18}"/>
    <cellStyle name="Bad 22" xfId="51116" xr:uid="{AACC3A3C-524C-414C-8C9C-96B0B290C317}"/>
    <cellStyle name="Bad 3" xfId="352" xr:uid="{41AFC7E6-7DF2-490A-8A90-01BFD3150223}"/>
    <cellStyle name="Bad 3 2" xfId="56620" xr:uid="{47DBB1B9-F822-47E2-98FD-9CB472F2C422}"/>
    <cellStyle name="Bad 3 2 2" xfId="56621" xr:uid="{AD47006A-2017-4645-89F5-91A5DE8EBC5E}"/>
    <cellStyle name="Bad 3 3" xfId="56622" xr:uid="{A8CCE22E-6FEA-44CF-835D-1530B5A54BFF}"/>
    <cellStyle name="Bad 3 4" xfId="56623" xr:uid="{4F4E741B-4A6B-4288-B2E6-35C4B262E828}"/>
    <cellStyle name="Bad 3 5" xfId="56624" xr:uid="{CF9CC6F8-21EC-41F0-AF88-77BACCBB5DEF}"/>
    <cellStyle name="Bad 3 6" xfId="56625" xr:uid="{A58AB5B7-85DB-4363-A436-72A03BAC3D81}"/>
    <cellStyle name="Bad 3 7" xfId="56626" xr:uid="{6789DCD2-9E5B-4520-AE36-B516872A6B4F}"/>
    <cellStyle name="Bad 4" xfId="51117" xr:uid="{CE9DE7C7-5847-4C08-A12A-214D5276F849}"/>
    <cellStyle name="Bad 4 2" xfId="56627" xr:uid="{2F630B60-1137-4111-B683-56EA4AFEA916}"/>
    <cellStyle name="Bad 4 3" xfId="56628" xr:uid="{EF1E7365-E9C4-4B66-8454-0AA6D1C3BB01}"/>
    <cellStyle name="Bad 4 4" xfId="56629" xr:uid="{ABBDE43F-88C7-41DB-8D4F-7164345791CF}"/>
    <cellStyle name="Bad 5" xfId="51118" xr:uid="{F360564C-5845-48F8-B1F1-8ACA96FCB979}"/>
    <cellStyle name="Bad 5 2" xfId="56630" xr:uid="{9A177280-F15E-47CF-B6B5-0B2A187B02BA}"/>
    <cellStyle name="Bad 5 3" xfId="56631" xr:uid="{C26A4765-2127-491E-8A8E-72197B0700C8}"/>
    <cellStyle name="Bad 5 4" xfId="56632" xr:uid="{B5BCCAEA-73CB-4DC5-813C-96B229D6187C}"/>
    <cellStyle name="Bad 6" xfId="51119" xr:uid="{FDDAB1A1-7E36-4526-8DC1-FECA9878592A}"/>
    <cellStyle name="Bad 6 2" xfId="56633" xr:uid="{F09BC138-2BB2-40E7-8544-FF45C47202CC}"/>
    <cellStyle name="Bad 6 3" xfId="56634" xr:uid="{6B4D0C7E-2C5F-4617-B6D9-8AA4CCF2AD3D}"/>
    <cellStyle name="Bad 6 4" xfId="56635" xr:uid="{CB7E6BBE-D288-4B27-8A24-A137F3F51E8C}"/>
    <cellStyle name="Bad 7" xfId="51120" xr:uid="{6AD7DD60-3B12-4E4E-A076-D2ECA8447B58}"/>
    <cellStyle name="Bad 7 2" xfId="56636" xr:uid="{2D394691-CF68-42D9-9C15-F22F126BDA74}"/>
    <cellStyle name="Bad 7 3" xfId="56637" xr:uid="{70A2D560-E6EE-4948-B9C1-7953089AA160}"/>
    <cellStyle name="Bad 7 4" xfId="56638" xr:uid="{E6147461-DCD7-452C-B821-49E56A08322E}"/>
    <cellStyle name="Bad 8" xfId="51121" xr:uid="{4100DA9A-C97E-4EDB-8D5E-24D8D3177C06}"/>
    <cellStyle name="Bad 9" xfId="51122" xr:uid="{436CC9C0-CADE-4935-8436-D66AB4F6A663}"/>
    <cellStyle name="Bills" xfId="56639" xr:uid="{36BF0207-EA8F-4F93-890B-A37B1F6828FD}"/>
    <cellStyle name="Black" xfId="56640" xr:uid="{BFA27D24-6F14-48BA-A06D-4ACC13CDB3F7}"/>
    <cellStyle name="Border" xfId="353" xr:uid="{E8EEBDC1-ADDA-4C8E-A5B4-9CF3159750AB}"/>
    <cellStyle name="Border 2" xfId="354" xr:uid="{1E045E73-8DD4-4EBE-AE6C-A7DFA08EDF4B}"/>
    <cellStyle name="Border 2 2" xfId="355" xr:uid="{3798FBFB-A0CA-441B-8566-B314997C9E8D}"/>
    <cellStyle name="Border 3" xfId="356" xr:uid="{2ADA5179-D415-453D-8BDB-DEC575A64759}"/>
    <cellStyle name="Border 3 2" xfId="357" xr:uid="{F6370952-788C-47F7-9191-469B19EBF6AF}"/>
    <cellStyle name="Border 4" xfId="358" xr:uid="{C7F4265E-6380-47C6-A868-019A2B2DF822}"/>
    <cellStyle name="Border 4 2" xfId="359" xr:uid="{4D622459-4D6F-4C2B-958C-C39575A2F0B8}"/>
    <cellStyle name="Border 5" xfId="360" xr:uid="{A32FFDB7-BA6A-4DA8-A725-ED6B004F2E55}"/>
    <cellStyle name="Border 5 2" xfId="361" xr:uid="{105339C0-51D1-4F60-9834-24CC3885C728}"/>
    <cellStyle name="Calc Currency (0)" xfId="362" xr:uid="{124A766B-A839-414C-9ABE-A61A200C2E01}"/>
    <cellStyle name="Calc Currency (2)" xfId="363" xr:uid="{2674FDFB-7543-4DDD-A638-B0EE9B6C3B2C}"/>
    <cellStyle name="Calc Percent (0)" xfId="364" xr:uid="{133F0CD6-B2ED-4299-83F0-84E9974C1376}"/>
    <cellStyle name="Calc Percent (1)" xfId="365" xr:uid="{54189E95-AE70-4C82-BA70-85B15A191C94}"/>
    <cellStyle name="Calc Percent (2)" xfId="366" xr:uid="{882E4AB0-65B5-4EB5-8D85-3731399A8289}"/>
    <cellStyle name="Calc Units (0)" xfId="367" xr:uid="{15F77195-146C-497B-9DF7-F46FDDCD4303}"/>
    <cellStyle name="Calc Units (1)" xfId="368" xr:uid="{977ED170-7E0B-4AAA-91ED-DDFD0CC869BB}"/>
    <cellStyle name="Calc Units (2)" xfId="369" xr:uid="{E23B12F3-6F57-4A67-9F9E-D5C618636B3B}"/>
    <cellStyle name="Calculation" xfId="34" builtinId="22" customBuiltin="1"/>
    <cellStyle name="Calculation 10" xfId="51123" xr:uid="{D10AEF05-7D74-4603-A10C-872203D9C615}"/>
    <cellStyle name="Calculation 10 2" xfId="56641" xr:uid="{6E436E9D-4094-45B1-B217-C0BEDF566A53}"/>
    <cellStyle name="Calculation 10 3" xfId="56642" xr:uid="{F1141714-BEDB-4110-A54B-98919F81CDB0}"/>
    <cellStyle name="Calculation 10 4" xfId="56643" xr:uid="{2F38E889-5C7A-4B87-8DB8-57BB2D6AA98E}"/>
    <cellStyle name="Calculation 11" xfId="51124" xr:uid="{94CE486A-0F9A-4313-9D65-42BD7B8F69FD}"/>
    <cellStyle name="Calculation 11 2" xfId="56644" xr:uid="{B57375AE-5A6B-48D8-80D4-5BAC3D01670C}"/>
    <cellStyle name="Calculation 11 3" xfId="56645" xr:uid="{85B23BDC-F6EC-4DD9-B4C7-82F69839E67F}"/>
    <cellStyle name="Calculation 12" xfId="51125" xr:uid="{108A9BDC-58F0-4408-BA4E-5DC4AE8120AA}"/>
    <cellStyle name="Calculation 12 2" xfId="56646" xr:uid="{9C750C98-EB29-4ADC-AD2D-0C59B789D6CC}"/>
    <cellStyle name="Calculation 12 3" xfId="56647" xr:uid="{C83A4F7A-19D9-4648-AE91-F95BD6D30569}"/>
    <cellStyle name="Calculation 13" xfId="51126" xr:uid="{646551F5-2FC7-4532-92DF-C09CC6F0674A}"/>
    <cellStyle name="Calculation 13 2" xfId="56648" xr:uid="{A924E2F4-8D44-4560-95FE-5D2F3695AD17}"/>
    <cellStyle name="Calculation 14" xfId="51127" xr:uid="{8F69DAE8-57A7-49E1-A3BB-3A7B9E01A145}"/>
    <cellStyle name="Calculation 15" xfId="51128" xr:uid="{EF7C811D-0270-48C8-8D61-43E7C253BD6A}"/>
    <cellStyle name="Calculation 16" xfId="51129" xr:uid="{F71BA169-24A8-4C1F-9AE9-2DA13B1523E5}"/>
    <cellStyle name="Calculation 17" xfId="51130" xr:uid="{68998D42-90E4-4640-BC65-0CE15FDE500C}"/>
    <cellStyle name="Calculation 18" xfId="51131" xr:uid="{71C9AC3D-DD3C-4D84-A6E8-ACA17D757BBB}"/>
    <cellStyle name="Calculation 19" xfId="51132" xr:uid="{5EF49EDE-19D1-4079-83F6-DDDB0A11FA42}"/>
    <cellStyle name="Calculation 2" xfId="370" xr:uid="{0D493C38-5F4A-4115-8534-ABC26D9EBEB4}"/>
    <cellStyle name="Calculation 2 10" xfId="56649" xr:uid="{1B2D9528-C19E-4945-8C44-4A0329A7744B}"/>
    <cellStyle name="Calculation 2 10 2" xfId="56650" xr:uid="{FA38E3D3-4B86-4005-987B-0BEF7575F018}"/>
    <cellStyle name="Calculation 2 10 3" xfId="56651" xr:uid="{A6F94CD2-861B-46E9-8DFB-4AF625BD583A}"/>
    <cellStyle name="Calculation 2 11" xfId="56652" xr:uid="{574A5E78-1C0A-4BA3-AB28-C60D87A4280C}"/>
    <cellStyle name="Calculation 2 11 2" xfId="56653" xr:uid="{98004D8B-F386-4E16-A92B-41E9D01DC849}"/>
    <cellStyle name="Calculation 2 12" xfId="56654" xr:uid="{838B08A9-8743-4A14-86AF-6B54535650AD}"/>
    <cellStyle name="Calculation 2 12 2" xfId="56655" xr:uid="{F6534A74-BF4A-4EC9-91EE-233E27635DC0}"/>
    <cellStyle name="Calculation 2 13" xfId="56656" xr:uid="{A04BE865-AFE7-4171-9CF9-A4F59090D190}"/>
    <cellStyle name="Calculation 2 13 2" xfId="56657" xr:uid="{5F5D5A25-9A04-4E42-B31D-7FA6F35BE447}"/>
    <cellStyle name="Calculation 2 14" xfId="56658" xr:uid="{C86A7B3E-161F-4C79-83E9-F6A73500D61A}"/>
    <cellStyle name="Calculation 2 14 2" xfId="56659" xr:uid="{0828D83E-9E66-47D3-9A5C-07CDED7161F5}"/>
    <cellStyle name="Calculation 2 15" xfId="56660" xr:uid="{01C089E5-A5D3-48FB-AB36-88CC77FAE601}"/>
    <cellStyle name="Calculation 2 16" xfId="56661" xr:uid="{076E3997-35DC-4CB0-98C1-70AF00D9CE75}"/>
    <cellStyle name="Calculation 2 17" xfId="56662" xr:uid="{4FD3C7DA-6B3C-4D42-A18D-7CDA784B0E68}"/>
    <cellStyle name="Calculation 2 18" xfId="56663" xr:uid="{57CCA7E1-1507-40F0-9388-EAB5E628A9D8}"/>
    <cellStyle name="Calculation 2 19" xfId="56664" xr:uid="{A50193BB-61E8-497C-8162-553323F4D183}"/>
    <cellStyle name="Calculation 2 2" xfId="371" xr:uid="{2CFE26F2-C761-46E2-840A-55F14163CB6E}"/>
    <cellStyle name="Calculation 2 2 10" xfId="56665" xr:uid="{BB8A38B1-EC57-41B1-886A-607B130C496C}"/>
    <cellStyle name="Calculation 2 2 10 2" xfId="56666" xr:uid="{C6F7D89D-8235-43F8-AFF8-2C4ADF1F6FE4}"/>
    <cellStyle name="Calculation 2 2 11" xfId="56667" xr:uid="{99754516-BA78-4EA6-916C-3A295918E038}"/>
    <cellStyle name="Calculation 2 2 12" xfId="56668" xr:uid="{FB1A98E1-B204-43F5-AC68-9B9407B98C43}"/>
    <cellStyle name="Calculation 2 2 13" xfId="56669" xr:uid="{54962F3C-6227-4935-BF39-7EEEE5C5ABAF}"/>
    <cellStyle name="Calculation 2 2 14" xfId="56670" xr:uid="{068BB7D8-BC3E-400A-B76E-EB0E03B814FA}"/>
    <cellStyle name="Calculation 2 2 15" xfId="56671" xr:uid="{12B605A4-83B7-493A-BA48-64B1535C842F}"/>
    <cellStyle name="Calculation 2 2 16" xfId="56672" xr:uid="{C7AE9B67-379F-4034-999E-4D43A431EC87}"/>
    <cellStyle name="Calculation 2 2 17" xfId="56673" xr:uid="{7666455D-1950-414C-98BE-61C7436477B5}"/>
    <cellStyle name="Calculation 2 2 18" xfId="56674" xr:uid="{F5263274-F157-4EA4-9C22-F21390F1B6FB}"/>
    <cellStyle name="Calculation 2 2 19" xfId="56675" xr:uid="{C80C560D-E1A8-4605-9C05-59D7C24789C6}"/>
    <cellStyle name="Calculation 2 2 2" xfId="51133" xr:uid="{2E40A36C-454F-452F-90A0-437BCA23FFC2}"/>
    <cellStyle name="Calculation 2 2 2 10" xfId="56676" xr:uid="{8EE162CD-8497-458D-95A0-B9FA81E1DA06}"/>
    <cellStyle name="Calculation 2 2 2 2" xfId="51134" xr:uid="{05179800-C4BB-4192-93CA-B5F7EC9D0A06}"/>
    <cellStyle name="Calculation 2 2 2 2 2" xfId="51135" xr:uid="{8ACC6329-DD02-44F5-83B0-BE1DD6FCD10C}"/>
    <cellStyle name="Calculation 2 2 2 2 2 2" xfId="56677" xr:uid="{0E373C53-43C7-4E72-8392-544E9435EA5D}"/>
    <cellStyle name="Calculation 2 2 2 2 2 3" xfId="56678" xr:uid="{79DAEABF-668E-4518-8318-609678934D8D}"/>
    <cellStyle name="Calculation 2 2 2 2 3" xfId="56679" xr:uid="{FF2F2539-884D-48AB-B066-1AD0EEFF2C76}"/>
    <cellStyle name="Calculation 2 2 2 2 3 2" xfId="56680" xr:uid="{EF2B7836-8AAA-466B-AFF2-65376C1C4480}"/>
    <cellStyle name="Calculation 2 2 2 2 3 3" xfId="56681" xr:uid="{DC9AE939-B942-4092-90B8-F9E9E99672D7}"/>
    <cellStyle name="Calculation 2 2 2 2 4" xfId="56682" xr:uid="{79F363F8-BB6F-4A96-AAC0-AF06777394BB}"/>
    <cellStyle name="Calculation 2 2 2 2 5" xfId="56683" xr:uid="{1E3A894C-0731-4757-BCD0-A7B550C465F3}"/>
    <cellStyle name="Calculation 2 2 2 3" xfId="56684" xr:uid="{11FDD37E-0DAD-4367-864F-9BEB0D7339EF}"/>
    <cellStyle name="Calculation 2 2 2 4" xfId="56685" xr:uid="{8366BDB6-FDCE-49A6-B9D8-76412D4DB89F}"/>
    <cellStyle name="Calculation 2 2 2 5" xfId="56686" xr:uid="{A01702D6-DA56-48BA-8EC9-846D3021CCBB}"/>
    <cellStyle name="Calculation 2 2 2 6" xfId="56687" xr:uid="{4E445F24-C100-4550-BB66-934A251CE3F7}"/>
    <cellStyle name="Calculation 2 2 2 7" xfId="56688" xr:uid="{0966D008-453E-4839-A959-CDF00304D076}"/>
    <cellStyle name="Calculation 2 2 2 8" xfId="56689" xr:uid="{2399C220-5023-45ED-AA57-CB338F80A814}"/>
    <cellStyle name="Calculation 2 2 2 9" xfId="56690" xr:uid="{1B5AFAC3-4DF6-40BB-8C33-F55570FE061C}"/>
    <cellStyle name="Calculation 2 2 20" xfId="56691" xr:uid="{54C0B3CD-5099-4438-B898-72BF919D9CC2}"/>
    <cellStyle name="Calculation 2 2 21" xfId="56692" xr:uid="{A76AE0E0-D421-4F2C-945E-CFA206E25261}"/>
    <cellStyle name="Calculation 2 2 22" xfId="56693" xr:uid="{1AFF96E2-5777-411F-85A5-5DD4990630A2}"/>
    <cellStyle name="Calculation 2 2 23" xfId="56694" xr:uid="{C8471339-2628-46D2-AFEA-FC9E2FEFC54C}"/>
    <cellStyle name="Calculation 2 2 24" xfId="56695" xr:uid="{2773F654-3992-46A0-AD4C-3DEEBBE86D5C}"/>
    <cellStyle name="Calculation 2 2 3" xfId="51136" xr:uid="{67F64E4B-B734-4408-A699-1FF9312D74CD}"/>
    <cellStyle name="Calculation 2 2 3 2" xfId="56696" xr:uid="{47D7FE20-C0C9-4524-964E-44D96C15D60D}"/>
    <cellStyle name="Calculation 2 2 3 2 2" xfId="56697" xr:uid="{5A73E9E1-2131-437F-BD0E-BCA22F11205C}"/>
    <cellStyle name="Calculation 2 2 3 2 2 2" xfId="56698" xr:uid="{2A3155A0-AAA8-4861-9E94-122C603D92FE}"/>
    <cellStyle name="Calculation 2 2 3 2 2 3" xfId="56699" xr:uid="{94D104DC-6542-4833-AB8E-975594DADF76}"/>
    <cellStyle name="Calculation 2 2 3 2 3" xfId="56700" xr:uid="{0B11CFED-5DC8-4175-813C-FA85482CCB2C}"/>
    <cellStyle name="Calculation 2 2 3 2 3 2" xfId="56701" xr:uid="{359CB839-7A5D-4CE0-AF2E-2A92B28BF1BA}"/>
    <cellStyle name="Calculation 2 2 3 2 3 3" xfId="56702" xr:uid="{76276D9C-A7C4-42F4-8FBA-3AC78155B0D3}"/>
    <cellStyle name="Calculation 2 2 3 2 4" xfId="56703" xr:uid="{D6E65696-196F-4EBC-8ECF-8EEA39FDD6FF}"/>
    <cellStyle name="Calculation 2 2 3 2 5" xfId="56704" xr:uid="{1DC1CB39-206C-42B8-B11F-59BE26B5B1C6}"/>
    <cellStyle name="Calculation 2 2 3 3" xfId="56705" xr:uid="{48F90E36-D82E-4F6C-BDE2-37F2B5C280A3}"/>
    <cellStyle name="Calculation 2 2 3 4" xfId="56706" xr:uid="{F40F8AB6-BA31-4B10-88CF-B2F2839E622C}"/>
    <cellStyle name="Calculation 2 2 4" xfId="56707" xr:uid="{4C8A3EB2-D5A9-4A91-BB2F-D3E880843696}"/>
    <cellStyle name="Calculation 2 2 4 2" xfId="56708" xr:uid="{66AE2455-9BCF-44FB-ABA2-167D26AB2CCF}"/>
    <cellStyle name="Calculation 2 2 4 3" xfId="56709" xr:uid="{87B69DC2-FD9C-4874-8166-6DD447096FCB}"/>
    <cellStyle name="Calculation 2 2 4 4" xfId="56710" xr:uid="{A13278D8-2D14-49D5-8F1F-9F86D9A8FE96}"/>
    <cellStyle name="Calculation 2 2 5" xfId="56711" xr:uid="{A44C9E40-92E6-4373-9B2A-89EF3EDEB1DC}"/>
    <cellStyle name="Calculation 2 2 5 2" xfId="56712" xr:uid="{A20EF98C-C989-4A61-B0B5-63CFFBA3F1F4}"/>
    <cellStyle name="Calculation 2 2 5 3" xfId="56713" xr:uid="{C4A84E66-F7F4-4A67-B0E1-22D60A4232C7}"/>
    <cellStyle name="Calculation 2 2 5 4" xfId="56714" xr:uid="{BE4B6618-582E-44A7-AE00-E53C9D84A868}"/>
    <cellStyle name="Calculation 2 2 6" xfId="56715" xr:uid="{A1A9EEEE-C140-4A50-89F3-50281B8816AD}"/>
    <cellStyle name="Calculation 2 2 6 2" xfId="56716" xr:uid="{E004A9A9-C6C5-40A2-97B1-09ADAB57484C}"/>
    <cellStyle name="Calculation 2 2 6 3" xfId="56717" xr:uid="{AB14A6B8-11AB-4CA2-9099-B794889F2713}"/>
    <cellStyle name="Calculation 2 2 6 4" xfId="56718" xr:uid="{0DE75C4B-0237-4736-973A-AB3D1CDE5E10}"/>
    <cellStyle name="Calculation 2 2 7" xfId="56719" xr:uid="{21502B41-3C93-404F-8ED9-8148E18E8939}"/>
    <cellStyle name="Calculation 2 2 7 2" xfId="56720" xr:uid="{D313AC8E-DD05-4465-B1C9-92A029B876B4}"/>
    <cellStyle name="Calculation 2 2 7 3" xfId="56721" xr:uid="{EF1869DC-ECAF-4439-9745-E077F85516F5}"/>
    <cellStyle name="Calculation 2 2 7 4" xfId="56722" xr:uid="{5B373DD1-8FF8-45E9-8DC2-EABFBE888EBE}"/>
    <cellStyle name="Calculation 2 2 8" xfId="56723" xr:uid="{B94EA55C-2109-45BD-8DA9-C6710A3E0F50}"/>
    <cellStyle name="Calculation 2 2 8 2" xfId="56724" xr:uid="{1681AF62-6440-464B-B5E4-DE84B4EAC053}"/>
    <cellStyle name="Calculation 2 2 8 3" xfId="56725" xr:uid="{77A29F7D-D200-430D-A410-0DC128C642FD}"/>
    <cellStyle name="Calculation 2 2 8 4" xfId="56726" xr:uid="{E65DE1D4-EC61-402D-A09B-AD733A6891E6}"/>
    <cellStyle name="Calculation 2 2 9" xfId="56727" xr:uid="{FB1BF9AE-A80F-47C3-8A02-2C82F7659426}"/>
    <cellStyle name="Calculation 2 2 9 2" xfId="56728" xr:uid="{535DAC89-4679-4112-83BC-9E10D62A5826}"/>
    <cellStyle name="Calculation 2 2 9 3" xfId="56729" xr:uid="{63AC53EE-3AC9-4218-9AA9-B5949FC4F151}"/>
    <cellStyle name="Calculation 2 2 9 4" xfId="56730" xr:uid="{9D373E7C-D47A-43A3-BDDD-1DEC1FD2A319}"/>
    <cellStyle name="Calculation 2 20" xfId="56731" xr:uid="{F1A746F4-4CC6-4020-A360-C2CC0533DF03}"/>
    <cellStyle name="Calculation 2 21" xfId="56732" xr:uid="{7E336928-6E8D-4FCA-A417-4708C0789ECF}"/>
    <cellStyle name="Calculation 2 22" xfId="56733" xr:uid="{BB11E592-7A32-4924-A0C7-04C37C91BAFA}"/>
    <cellStyle name="Calculation 2 23" xfId="56734" xr:uid="{A313B046-B616-4368-864F-8065A2360E33}"/>
    <cellStyle name="Calculation 2 24" xfId="56735" xr:uid="{A0C23D2D-47AD-4992-BE9B-D6C3E6592EC9}"/>
    <cellStyle name="Calculation 2 25" xfId="56736" xr:uid="{DE6F4487-E075-4435-9EBF-AD6CDDC8977D}"/>
    <cellStyle name="Calculation 2 26" xfId="60461" xr:uid="{5C1F3DCD-E7E2-4EDA-B795-5D5BB81ED0F9}"/>
    <cellStyle name="Calculation 2 3" xfId="372" xr:uid="{4519C297-6F15-4491-A80E-D3763EEC7828}"/>
    <cellStyle name="Calculation 2 4" xfId="56737" xr:uid="{677E8018-A0F9-463A-B550-A6E2A4BD0AC0}"/>
    <cellStyle name="Calculation 2 5" xfId="56738" xr:uid="{5CB3A365-151C-4E83-B854-C0BDCB38E4CA}"/>
    <cellStyle name="Calculation 2 6" xfId="56739" xr:uid="{7C1A2CBE-C932-40B2-941A-244E84B5C241}"/>
    <cellStyle name="Calculation 2 7" xfId="56740" xr:uid="{20991F19-C59D-4D0F-A57B-A71512B19C51}"/>
    <cellStyle name="Calculation 2 8" xfId="56741" xr:uid="{FF1A0F37-DF95-4330-93D4-EC6DF8D2AF0D}"/>
    <cellStyle name="Calculation 2 9" xfId="56742" xr:uid="{29597AF2-C2C7-4628-9BF9-BAAB24334464}"/>
    <cellStyle name="Calculation 20" xfId="51137" xr:uid="{16996E27-8D9C-43A7-AE5A-60F332427044}"/>
    <cellStyle name="Calculation 21" xfId="51138" xr:uid="{AD7CD21A-55D2-4C01-97E6-14272C99797D}"/>
    <cellStyle name="Calculation 22" xfId="51139" xr:uid="{41A7920A-3170-4B1F-8066-844076541BF9}"/>
    <cellStyle name="Calculation 3" xfId="373" xr:uid="{FBC3B314-11F6-48B8-8CDD-10DD24CA2AC0}"/>
    <cellStyle name="Calculation 3 2" xfId="56743" xr:uid="{58A47290-5ECB-4E4B-9D7E-36B46DD94DA8}"/>
    <cellStyle name="Calculation 3 2 2" xfId="56744" xr:uid="{7EB2BB52-6911-498E-AED3-ADAD36E82520}"/>
    <cellStyle name="Calculation 3 2 2 2" xfId="56745" xr:uid="{A0D9EBB1-6D8A-4A82-83F5-71E1757BC449}"/>
    <cellStyle name="Calculation 3 3" xfId="56746" xr:uid="{29D19AFD-58C1-4191-B02B-94B75A2102C7}"/>
    <cellStyle name="Calculation 3 4" xfId="56747" xr:uid="{BF05B680-36AC-4D23-BFC5-41814C44347B}"/>
    <cellStyle name="Calculation 3 5" xfId="56748" xr:uid="{3113EA3A-D6BB-4203-B06E-F515A16FE3B9}"/>
    <cellStyle name="Calculation 3 6" xfId="56749" xr:uid="{9C8C122B-05A8-4B03-9463-318396276092}"/>
    <cellStyle name="Calculation 3 7" xfId="56750" xr:uid="{DD56F2FD-82F3-42F3-8027-6635ACC97FC0}"/>
    <cellStyle name="Calculation 3 8" xfId="56751" xr:uid="{53E1EDE2-3895-4DEF-9C23-CBBEA259CEA7}"/>
    <cellStyle name="Calculation 4" xfId="51140" xr:uid="{C8F817B7-0FDC-4D7F-AADE-453FAF472AFB}"/>
    <cellStyle name="Calculation 4 2" xfId="56752" xr:uid="{5900A3D1-900D-4FA8-A075-F41CC8B9610E}"/>
    <cellStyle name="Calculation 4 2 2" xfId="56753" xr:uid="{E850822C-71CA-4B5F-B94F-8DE4B8F2BAF1}"/>
    <cellStyle name="Calculation 4 3" xfId="56754" xr:uid="{7DB84DD0-F410-48BA-BA68-72153F3EA783}"/>
    <cellStyle name="Calculation 4 4" xfId="56755" xr:uid="{A1FA9E58-CCB6-4F52-9388-3444AE882E89}"/>
    <cellStyle name="Calculation 4 5" xfId="56756" xr:uid="{6E21CE12-3B69-4F4D-94AE-C7F57B942BA0}"/>
    <cellStyle name="Calculation 4 6" xfId="56757" xr:uid="{C006DEE7-FF37-423A-B675-CD5518777C4C}"/>
    <cellStyle name="Calculation 5" xfId="51141" xr:uid="{6BE0635A-D58A-48B0-9C79-2F5CD3261B39}"/>
    <cellStyle name="Calculation 5 2" xfId="56758" xr:uid="{D2EBF53D-CB82-41C1-80DE-3F17EDD070DF}"/>
    <cellStyle name="Calculation 5 2 2" xfId="56759" xr:uid="{3B75B696-6F78-4A09-B629-E930CCDE814F}"/>
    <cellStyle name="Calculation 5 3" xfId="56760" xr:uid="{3E407675-474B-40C0-AA11-0E9CBB822BD9}"/>
    <cellStyle name="Calculation 5 4" xfId="56761" xr:uid="{47F97011-EC1D-4E46-AF8B-5B9223661294}"/>
    <cellStyle name="Calculation 5 5" xfId="56762" xr:uid="{534711D4-C32C-46AE-9DA9-2DF661949E82}"/>
    <cellStyle name="Calculation 5 6" xfId="56763" xr:uid="{A54F1651-394D-4FC3-8A71-7BD9601C64AD}"/>
    <cellStyle name="Calculation 6" xfId="51142" xr:uid="{4512A5B5-EF36-45AF-9058-FBC56B3403F2}"/>
    <cellStyle name="Calculation 6 2" xfId="56764" xr:uid="{35CD64E4-ACFB-45AF-A205-50DA2F842359}"/>
    <cellStyle name="Calculation 6 2 2" xfId="56765" xr:uid="{E4F8F56A-DF5A-42D1-883E-8EBBADA0D1DF}"/>
    <cellStyle name="Calculation 6 3" xfId="56766" xr:uid="{9D1716C3-A3F4-486E-B0CC-3D257EA92174}"/>
    <cellStyle name="Calculation 6 4" xfId="56767" xr:uid="{7D5DB682-67BD-4FE9-8343-EE4AEBFCBD3F}"/>
    <cellStyle name="Calculation 6 5" xfId="56768" xr:uid="{7CF9A562-F87B-4811-9AF5-624E3CB133CA}"/>
    <cellStyle name="Calculation 6 6" xfId="56769" xr:uid="{795709ED-BF3D-453E-A8E5-A0F3604E21E5}"/>
    <cellStyle name="Calculation 7" xfId="51143" xr:uid="{9EFE09A7-36A0-4148-B64C-EA3CEF9A4CA1}"/>
    <cellStyle name="Calculation 7 2" xfId="56770" xr:uid="{6523B82F-155E-41CD-8174-D8C4BB5A1F41}"/>
    <cellStyle name="Calculation 7 2 2" xfId="56771" xr:uid="{DAE3EB39-05FC-4FF9-AA24-9D79B1876216}"/>
    <cellStyle name="Calculation 7 3" xfId="56772" xr:uid="{8CFCA514-37FA-436D-80DB-688E3D644F47}"/>
    <cellStyle name="Calculation 7 4" xfId="56773" xr:uid="{39FEC9EF-E659-4CA8-ADAE-773E0AD86590}"/>
    <cellStyle name="Calculation 7 5" xfId="56774" xr:uid="{06CB79CB-69C8-4A24-A312-05E9CAFA56FE}"/>
    <cellStyle name="Calculation 7 6" xfId="56775" xr:uid="{E13713A4-1BC3-45B3-B9C9-00DB6C1CD0E6}"/>
    <cellStyle name="Calculation 8" xfId="51144" xr:uid="{0E998920-A514-4112-A6FA-39B945D20013}"/>
    <cellStyle name="Calculation 8 2" xfId="56776" xr:uid="{09B6DB2A-A37B-4DAA-AB03-2C06211FC3C7}"/>
    <cellStyle name="Calculation 8 3" xfId="56777" xr:uid="{54453F25-238E-4ACC-8745-2AB905863708}"/>
    <cellStyle name="Calculation 8 4" xfId="56778" xr:uid="{4D259754-3D12-4450-9272-A5705007C57F}"/>
    <cellStyle name="Calculation 9" xfId="51145" xr:uid="{D1641780-9386-486E-9901-1C6D71DED82C}"/>
    <cellStyle name="Calculation 9 2" xfId="56779" xr:uid="{30A9B51E-A4E4-4771-8375-D14DC2A4F09B}"/>
    <cellStyle name="Calculation 9 3" xfId="56780" xr:uid="{6119F4E2-3C7C-4E87-80A3-4738982CF143}"/>
    <cellStyle name="Calculation 9 4" xfId="56781" xr:uid="{E7C19A31-A52C-4374-9C1F-857A93B031B1}"/>
    <cellStyle name="category" xfId="56782" xr:uid="{9470485A-F74B-4C8D-A546-AE967A47CFEF}"/>
    <cellStyle name="Chandu" xfId="374" xr:uid="{1F2946D3-FD1A-4A35-8C3D-9971FFF62B27}"/>
    <cellStyle name="Check Cell" xfId="36" builtinId="23" customBuiltin="1"/>
    <cellStyle name="Check Cell 10" xfId="51146" xr:uid="{25B0D30D-A7D7-40B0-9B86-1B85E39BAAF4}"/>
    <cellStyle name="Check Cell 10 2" xfId="56783" xr:uid="{3FD93C52-AF56-4F1A-8BAB-4A7EF8729252}"/>
    <cellStyle name="Check Cell 11" xfId="51147" xr:uid="{92199D82-FDE7-4ACD-AFF1-9CF6660BD84C}"/>
    <cellStyle name="Check Cell 12" xfId="51148" xr:uid="{24E8BC5E-BA1F-4C0E-B99F-AECC0B6FEDD5}"/>
    <cellStyle name="Check Cell 13" xfId="51149" xr:uid="{03B47734-7337-4148-A0C3-C1BA71C35B94}"/>
    <cellStyle name="Check Cell 14" xfId="51150" xr:uid="{B2C870E9-BEA1-4384-BF1B-12EEEE98727C}"/>
    <cellStyle name="Check Cell 15" xfId="51151" xr:uid="{95953DC6-2C9E-4F12-A038-8D03713BFA09}"/>
    <cellStyle name="Check Cell 16" xfId="51152" xr:uid="{D679B89B-8DCA-45A2-A077-5F55805DB67B}"/>
    <cellStyle name="Check Cell 17" xfId="51153" xr:uid="{798077F1-8D44-47C4-B08A-AFF3A6EBF6C1}"/>
    <cellStyle name="Check Cell 18" xfId="51154" xr:uid="{66DBCA6D-0139-4D3A-B06D-0C7273B08019}"/>
    <cellStyle name="Check Cell 19" xfId="51155" xr:uid="{ABF58302-CEF6-4962-BD63-49E07DAC5930}"/>
    <cellStyle name="Check Cell 2" xfId="375" xr:uid="{45C7AD56-3D06-43BC-9EF1-E672EE6C5313}"/>
    <cellStyle name="Check Cell 2 10" xfId="56784" xr:uid="{D72B3BFF-7F2C-4E90-A0C2-B455FDBF8B0F}"/>
    <cellStyle name="Check Cell 2 10 2" xfId="56785" xr:uid="{76EE0CA9-BFC5-4D59-AFF6-DA7964AF2C9F}"/>
    <cellStyle name="Check Cell 2 10 3" xfId="56786" xr:uid="{2CE5A022-23B8-4C5F-9042-2CACD64223CD}"/>
    <cellStyle name="Check Cell 2 11" xfId="56787" xr:uid="{3C473CB0-A230-4BF3-8764-618E775E13DA}"/>
    <cellStyle name="Check Cell 2 11 2" xfId="56788" xr:uid="{4AADD870-2740-41B7-BE29-F2992BE0E35F}"/>
    <cellStyle name="Check Cell 2 12" xfId="56789" xr:uid="{FAC29D32-8B00-452D-A5B0-93AEB9EDCEC5}"/>
    <cellStyle name="Check Cell 2 12 2" xfId="56790" xr:uid="{80D1F1F3-BB7B-4407-8EC0-7E3741895897}"/>
    <cellStyle name="Check Cell 2 13" xfId="56791" xr:uid="{701034BC-885A-4544-A343-03EBF508D917}"/>
    <cellStyle name="Check Cell 2 13 2" xfId="56792" xr:uid="{8CE0FE47-F32E-4DD8-A4EE-822774CB9AC2}"/>
    <cellStyle name="Check Cell 2 14" xfId="56793" xr:uid="{575CB471-81CD-47D8-A6A1-450F88755B90}"/>
    <cellStyle name="Check Cell 2 14 2" xfId="56794" xr:uid="{5964C8C0-D614-4102-8594-4B910C299DA8}"/>
    <cellStyle name="Check Cell 2 15" xfId="56795" xr:uid="{2A06E9F1-EDA6-44BF-A919-66A4B0C0FC98}"/>
    <cellStyle name="Check Cell 2 16" xfId="56796" xr:uid="{8624AADA-7CAC-4645-ABAA-872BB8009F31}"/>
    <cellStyle name="Check Cell 2 17" xfId="56797" xr:uid="{9CB874A5-DFD6-44A7-972E-DCC9DF441E67}"/>
    <cellStyle name="Check Cell 2 18" xfId="56798" xr:uid="{BBB74672-FF4B-45E4-B7B4-13D017A8C52F}"/>
    <cellStyle name="Check Cell 2 19" xfId="56799" xr:uid="{02DE80EB-889E-4925-A390-F7A302C6E6E2}"/>
    <cellStyle name="Check Cell 2 2" xfId="376" xr:uid="{FFBAF73E-AE0D-48D6-9DFD-EA52CCEA8047}"/>
    <cellStyle name="Check Cell 2 2 10" xfId="56800" xr:uid="{4AF905C2-6F12-4262-B797-5D4C64224CEB}"/>
    <cellStyle name="Check Cell 2 2 10 2" xfId="56801" xr:uid="{1C6BCCB2-1EAB-4E0B-8BC9-8314AB15FA69}"/>
    <cellStyle name="Check Cell 2 2 11" xfId="56802" xr:uid="{8D1DFC6A-C9A6-4EA4-B845-A8F394FE7341}"/>
    <cellStyle name="Check Cell 2 2 12" xfId="56803" xr:uid="{73419031-E291-46A9-9048-354A040FA762}"/>
    <cellStyle name="Check Cell 2 2 13" xfId="56804" xr:uid="{1A7BCC72-3157-4E0B-871E-3B292DBE44E2}"/>
    <cellStyle name="Check Cell 2 2 14" xfId="56805" xr:uid="{509CA4F4-FB24-4690-91B1-BDDE6B786B7A}"/>
    <cellStyle name="Check Cell 2 2 15" xfId="56806" xr:uid="{D3E525B0-D580-41DE-922D-57673990EBC3}"/>
    <cellStyle name="Check Cell 2 2 16" xfId="56807" xr:uid="{7DDE7E1E-1C22-418A-8CE1-563F1E3E9953}"/>
    <cellStyle name="Check Cell 2 2 17" xfId="56808" xr:uid="{096F31B4-819C-46BE-879A-137AA28D47B6}"/>
    <cellStyle name="Check Cell 2 2 18" xfId="56809" xr:uid="{49A0E168-B109-4607-836A-B34E78B5C1F4}"/>
    <cellStyle name="Check Cell 2 2 19" xfId="56810" xr:uid="{D21D139F-0840-4687-AD31-828359825232}"/>
    <cellStyle name="Check Cell 2 2 2" xfId="51156" xr:uid="{7AAAEB27-1D29-47A0-9857-29EC152A9354}"/>
    <cellStyle name="Check Cell 2 2 2 10" xfId="56811" xr:uid="{31860EEA-ABA3-4ED9-9391-FA0F5D21615B}"/>
    <cellStyle name="Check Cell 2 2 2 2" xfId="51157" xr:uid="{088F88CF-D8F7-4E0B-9835-A6C481104AB1}"/>
    <cellStyle name="Check Cell 2 2 2 2 2" xfId="51158" xr:uid="{FD821C47-B040-4F13-A5F3-9CB4BE97E6EB}"/>
    <cellStyle name="Check Cell 2 2 2 2 2 2" xfId="56812" xr:uid="{88DC6A5E-3D73-4120-BF02-5FACA7C75639}"/>
    <cellStyle name="Check Cell 2 2 2 2 2 3" xfId="56813" xr:uid="{393A79EB-B1F4-4E75-BC53-50ECF387A050}"/>
    <cellStyle name="Check Cell 2 2 2 2 3" xfId="56814" xr:uid="{404A0F74-C3D9-4912-B097-498E260C1BE2}"/>
    <cellStyle name="Check Cell 2 2 2 3" xfId="56815" xr:uid="{2054A75F-FD13-4306-AA7D-884835FE7D7D}"/>
    <cellStyle name="Check Cell 2 2 2 4" xfId="56816" xr:uid="{EF2C6A6E-A773-479E-A2A5-3E8B4711EE3F}"/>
    <cellStyle name="Check Cell 2 2 2 5" xfId="56817" xr:uid="{286C4B6A-EB2B-465D-B4D0-E5497DD1CD64}"/>
    <cellStyle name="Check Cell 2 2 2 6" xfId="56818" xr:uid="{8F078665-3803-4D7F-9852-7914891AA269}"/>
    <cellStyle name="Check Cell 2 2 2 7" xfId="56819" xr:uid="{88EA9950-3E1E-4E8B-AA6B-ACD5FD3265C1}"/>
    <cellStyle name="Check Cell 2 2 2 8" xfId="56820" xr:uid="{DD1D8981-4CFD-4B71-9BB9-9EE5BB77117E}"/>
    <cellStyle name="Check Cell 2 2 2 9" xfId="56821" xr:uid="{B7B465C4-6A1B-4CB9-9506-6C30EC84AEDB}"/>
    <cellStyle name="Check Cell 2 2 20" xfId="56822" xr:uid="{58B0DB36-7839-47EC-B72B-54025E813D44}"/>
    <cellStyle name="Check Cell 2 2 21" xfId="56823" xr:uid="{CE4345B1-3C7F-4368-AC56-344540409FD8}"/>
    <cellStyle name="Check Cell 2 2 22" xfId="56824" xr:uid="{B46F270E-5AF1-464F-94C6-F4EEE6B89773}"/>
    <cellStyle name="Check Cell 2 2 3" xfId="51159" xr:uid="{981B06A8-FA6C-4BC7-8DC5-D92B6736401B}"/>
    <cellStyle name="Check Cell 2 2 3 2" xfId="56825" xr:uid="{5E9D5E23-73D3-4B3A-8AFA-3A54AD4CDCE1}"/>
    <cellStyle name="Check Cell 2 2 3 2 2" xfId="56826" xr:uid="{6DE01EB4-6B9B-4739-91DA-FABAAFF04A68}"/>
    <cellStyle name="Check Cell 2 2 3 2 3" xfId="56827" xr:uid="{9B721EB9-C2A2-47B3-851E-6D20F12CF644}"/>
    <cellStyle name="Check Cell 2 2 3 3" xfId="56828" xr:uid="{5A5FC5B3-BC14-4FA1-BCC0-652291AEA21D}"/>
    <cellStyle name="Check Cell 2 2 3 4" xfId="56829" xr:uid="{F778757A-2972-4AC6-BF26-82FC3BB61B9E}"/>
    <cellStyle name="Check Cell 2 2 4" xfId="56830" xr:uid="{3147FDB2-BB11-4C1B-92B2-03D69ECC0462}"/>
    <cellStyle name="Check Cell 2 2 4 2" xfId="56831" xr:uid="{1ABB12EA-61BB-4AF6-B9B5-572EE703DFCC}"/>
    <cellStyle name="Check Cell 2 2 5" xfId="56832" xr:uid="{9BA3215A-0CFE-40F4-BEBA-3FDDBC498852}"/>
    <cellStyle name="Check Cell 2 2 5 2" xfId="56833" xr:uid="{9EE0B8DE-AA33-48E4-848D-A2A983DF2C01}"/>
    <cellStyle name="Check Cell 2 2 6" xfId="56834" xr:uid="{FD1F5574-81B7-46D6-9EB8-B4B68D901B8C}"/>
    <cellStyle name="Check Cell 2 2 6 2" xfId="56835" xr:uid="{F1E144B5-4D1D-4A4C-83BE-E4DF28B18311}"/>
    <cellStyle name="Check Cell 2 2 7" xfId="56836" xr:uid="{84994A16-1128-4705-B54C-EC21E6646D28}"/>
    <cellStyle name="Check Cell 2 2 7 2" xfId="56837" xr:uid="{BB829D6C-FEA0-4B4C-AD26-4A2CA00E11D7}"/>
    <cellStyle name="Check Cell 2 2 8" xfId="56838" xr:uid="{866042D8-831E-4DC6-B623-2E8356021FB5}"/>
    <cellStyle name="Check Cell 2 2 8 2" xfId="56839" xr:uid="{073BA011-4B58-4EAB-9ECF-C34C905F04A1}"/>
    <cellStyle name="Check Cell 2 2 9" xfId="56840" xr:uid="{3A70FBAE-3E68-42DF-9B59-4422E929E0F9}"/>
    <cellStyle name="Check Cell 2 2 9 2" xfId="56841" xr:uid="{ACA2F6E2-66F7-4546-87F8-C660533F143B}"/>
    <cellStyle name="Check Cell 2 20" xfId="56842" xr:uid="{53B633FC-F0B2-41F8-AE4A-7655207FDE78}"/>
    <cellStyle name="Check Cell 2 21" xfId="56843" xr:uid="{09DBECC3-8E65-4E4E-B5C7-4223EF5B6A9B}"/>
    <cellStyle name="Check Cell 2 22" xfId="56844" xr:uid="{FE01362B-7144-4189-BE38-912FF364A58E}"/>
    <cellStyle name="Check Cell 2 3" xfId="51160" xr:uid="{1467A901-63B8-4CD9-83E8-0B88A65CA912}"/>
    <cellStyle name="Check Cell 2 4" xfId="56845" xr:uid="{13E2854C-4737-4950-B9C0-A9BE4E27396B}"/>
    <cellStyle name="Check Cell 2 5" xfId="56846" xr:uid="{143F6518-7C03-4405-942A-274BDEA06B30}"/>
    <cellStyle name="Check Cell 2 6" xfId="56847" xr:uid="{D337A3CD-FB31-4430-AD74-8D4602B7B49B}"/>
    <cellStyle name="Check Cell 2 7" xfId="56848" xr:uid="{13C62FB6-0B10-483F-8CAE-787F9A1F582E}"/>
    <cellStyle name="Check Cell 2 8" xfId="56849" xr:uid="{274E03D4-5EB8-4738-B761-65A7B1D93D07}"/>
    <cellStyle name="Check Cell 2 9" xfId="56850" xr:uid="{D691AFC3-A42E-4D7F-9D03-FE935E737523}"/>
    <cellStyle name="Check Cell 20" xfId="51161" xr:uid="{841653C4-8A1F-49DA-9741-3EFD7BBD4B7F}"/>
    <cellStyle name="Check Cell 21" xfId="51162" xr:uid="{C6B97092-3C9F-4BDD-81AF-CC48FB3D7361}"/>
    <cellStyle name="Check Cell 22" xfId="51163" xr:uid="{8D37E31D-BDCB-4CBB-AD61-AED365E3FFA9}"/>
    <cellStyle name="Check Cell 3" xfId="377" xr:uid="{E2A18DA1-F9DB-40D3-A0E7-512FB0F56541}"/>
    <cellStyle name="Check Cell 3 2" xfId="56851" xr:uid="{80CDEC2B-B0FE-4496-8F1D-80EE9898D306}"/>
    <cellStyle name="Check Cell 3 2 2" xfId="56852" xr:uid="{0D6C40D7-027C-4CDA-BD53-2D2F0E27A824}"/>
    <cellStyle name="Check Cell 3 3" xfId="56853" xr:uid="{CACA8E4B-F865-417E-A5D0-CCDBE2AB47C6}"/>
    <cellStyle name="Check Cell 3 4" xfId="56854" xr:uid="{3D20EC38-1528-40AB-844E-A4F7E9125812}"/>
    <cellStyle name="Check Cell 3 5" xfId="56855" xr:uid="{81237578-0B23-4A03-8C13-C7A62DE7A2C0}"/>
    <cellStyle name="Check Cell 3 6" xfId="56856" xr:uid="{FCC7B1C0-72BB-4D0E-9FBB-747B5B6DC886}"/>
    <cellStyle name="Check Cell 3 7" xfId="56857" xr:uid="{5CD6E529-582C-4926-A289-E4206AF62848}"/>
    <cellStyle name="Check Cell 4" xfId="51164" xr:uid="{FC4E1430-D066-498F-BEC2-FD4F28B70D6D}"/>
    <cellStyle name="Check Cell 4 2" xfId="56858" xr:uid="{7161386C-5D62-4783-913E-E320EA30A854}"/>
    <cellStyle name="Check Cell 4 3" xfId="56859" xr:uid="{B37059BB-28C3-485A-978D-E61165F657A0}"/>
    <cellStyle name="Check Cell 4 4" xfId="56860" xr:uid="{477214D7-E496-4A79-8208-0A3DA17FFDF1}"/>
    <cellStyle name="Check Cell 5" xfId="51165" xr:uid="{1B2FC6C1-B5DA-4EC3-80D1-BA8260B22B11}"/>
    <cellStyle name="Check Cell 5 2" xfId="56861" xr:uid="{105BD94D-21FB-4C31-B7B2-ED3E366C06FF}"/>
    <cellStyle name="Check Cell 5 3" xfId="56862" xr:uid="{0B80E80C-25F2-467A-A660-650E201D49A5}"/>
    <cellStyle name="Check Cell 5 4" xfId="56863" xr:uid="{C2878F5E-D18F-4113-98AE-71EC96AB4447}"/>
    <cellStyle name="Check Cell 6" xfId="51166" xr:uid="{1C21A27D-FAA5-4BF9-A4B1-AE3E6CFEDF26}"/>
    <cellStyle name="Check Cell 6 2" xfId="56864" xr:uid="{8AA1F0DE-5AC0-4833-9ADE-223452377287}"/>
    <cellStyle name="Check Cell 6 3" xfId="56865" xr:uid="{DEB2491F-F5BE-4FC1-BF84-BC8F961D34E4}"/>
    <cellStyle name="Check Cell 6 4" xfId="56866" xr:uid="{DB9CC425-DAE9-4BFB-BDAD-9BB869EAB2C2}"/>
    <cellStyle name="Check Cell 7" xfId="51167" xr:uid="{85F2EEE0-6054-4D3A-9425-51132BCCC6C1}"/>
    <cellStyle name="Check Cell 7 2" xfId="56867" xr:uid="{8E091047-BE9F-470D-8812-F13B010D0D3F}"/>
    <cellStyle name="Check Cell 7 3" xfId="56868" xr:uid="{B77DBC19-59C8-4DEE-AB77-DF62A6417C77}"/>
    <cellStyle name="Check Cell 7 4" xfId="56869" xr:uid="{BCFE0D62-F1B0-449E-AFB1-537456F640E8}"/>
    <cellStyle name="Check Cell 8" xfId="51168" xr:uid="{3FE8A6C0-DBEB-49FC-AC77-E05E957D1C72}"/>
    <cellStyle name="Check Cell 9" xfId="51169" xr:uid="{C1407427-5F11-48D8-8D1B-B8DA0B676444}"/>
    <cellStyle name="ColLevel_1_01 AR CL WAGES-MAY 280408-040508" xfId="56870" xr:uid="{E7BBCE61-5FB2-4EB1-8FC3-197CBA71AA43}"/>
    <cellStyle name="Column Header" xfId="56871" xr:uid="{FDFD8459-E5C4-4210-A47A-5304E96A69AD}"/>
    <cellStyle name="Column Heading" xfId="56872" xr:uid="{B8723C57-FC13-44F4-88F4-34DE5EE1D8E9}"/>
    <cellStyle name="Column Subheader" xfId="56873" xr:uid="{5A6FC93C-DCD2-4AF4-A5F6-D3C4A57978C0}"/>
    <cellStyle name="Column Subheader Delta" xfId="56874" xr:uid="{847B4611-656C-4B82-A313-EF576F78EC5E}"/>
    <cellStyle name="Column Subheader Normal" xfId="56875" xr:uid="{64303786-8A4F-4D4A-ACE9-B95D2FA5D59B}"/>
    <cellStyle name="Column Subsubheader" xfId="56876" xr:uid="{ED0421DF-C950-422D-8D35-DD3F031F49B5}"/>
    <cellStyle name="Column_Title" xfId="56877" xr:uid="{30C651D5-A40B-452B-9F34-E3BBCD4EA352}"/>
    <cellStyle name="Comma" xfId="1" builtinId="3"/>
    <cellStyle name="Comma  - Style1" xfId="378" xr:uid="{8712D59D-C848-47EE-A01E-20AD30D732D1}"/>
    <cellStyle name="Comma  - Style1 2" xfId="56878" xr:uid="{AB35DFE7-99BC-43F7-9A15-7B8FEEF0A598}"/>
    <cellStyle name="Comma  - Style1 2 2" xfId="56879" xr:uid="{C0B28F69-6CF4-43DB-8257-94F2254DD218}"/>
    <cellStyle name="Comma  - Style1 2 3" xfId="56880" xr:uid="{DA9A9E28-AF67-445D-8852-32B929BBE0E6}"/>
    <cellStyle name="Comma  - Style1 3" xfId="56881" xr:uid="{5289FEFC-5754-4C2E-A111-E76BB56ABAED}"/>
    <cellStyle name="Comma  - Style2" xfId="379" xr:uid="{AAE8FE17-3E18-4866-9C48-F1EEEF9B7B98}"/>
    <cellStyle name="Comma  - Style2 2" xfId="56882" xr:uid="{BC8869BF-2BCD-43B5-A67D-1756ACB7BA11}"/>
    <cellStyle name="Comma  - Style2 2 2" xfId="56883" xr:uid="{2F0E362E-81FC-4BF9-A03A-489E1ADDD5D8}"/>
    <cellStyle name="Comma  - Style2 2 3" xfId="56884" xr:uid="{248EB0D3-0755-45B2-92C2-70C271D24A6D}"/>
    <cellStyle name="Comma  - Style2 3" xfId="56885" xr:uid="{BF5DF3DA-A9B8-49BE-826E-35418B424D42}"/>
    <cellStyle name="Comma  - Style3" xfId="380" xr:uid="{2FF059AE-8742-42BC-9A51-8FEF40C963E8}"/>
    <cellStyle name="Comma  - Style3 2" xfId="56886" xr:uid="{189A8496-D3B9-4D5C-B4B4-63BBAB1FCD62}"/>
    <cellStyle name="Comma  - Style3 2 2" xfId="56887" xr:uid="{AAE31A30-2638-45C2-B732-D76FA31B7FA5}"/>
    <cellStyle name="Comma  - Style3 2 3" xfId="56888" xr:uid="{705EAD63-1BFA-4EDF-B6FA-8E30839C24DA}"/>
    <cellStyle name="Comma  - Style3 3" xfId="56889" xr:uid="{4E460F49-6101-4C27-AE13-6810DAC0777B}"/>
    <cellStyle name="Comma  - Style4" xfId="381" xr:uid="{38FDBD03-7010-4CB7-8C34-380C52610E4F}"/>
    <cellStyle name="Comma  - Style4 2" xfId="56890" xr:uid="{9080CBE6-C5D8-48E6-AD4F-3C64013A02B5}"/>
    <cellStyle name="Comma  - Style4 2 2" xfId="56891" xr:uid="{A090CCC7-0B8A-4F12-B684-F6BEC3F7E24A}"/>
    <cellStyle name="Comma  - Style4 2 3" xfId="56892" xr:uid="{6994BF0A-16B5-4A56-B4A0-D1E35DD8B459}"/>
    <cellStyle name="Comma  - Style4 3" xfId="56893" xr:uid="{93579D49-2BDF-4189-B376-D9E16C8E470E}"/>
    <cellStyle name="Comma  - Style5" xfId="382" xr:uid="{33D23F08-8612-485A-A8DB-25260649A54D}"/>
    <cellStyle name="Comma  - Style5 2" xfId="56894" xr:uid="{94D89866-92DD-4154-85E7-CF6AE46F95D6}"/>
    <cellStyle name="Comma  - Style5 2 2" xfId="56895" xr:uid="{7F7DEF13-389F-482F-9D97-EA1D5F9B06F5}"/>
    <cellStyle name="Comma  - Style5 2 3" xfId="56896" xr:uid="{57EC8F4D-6A2A-4CD3-AFA1-57B273152C34}"/>
    <cellStyle name="Comma  - Style5 3" xfId="56897" xr:uid="{97F177D4-DCA7-4346-9397-2F0F54AB0726}"/>
    <cellStyle name="Comma  - Style6" xfId="383" xr:uid="{C529B1A4-A372-46D9-803D-9C3D5D33FDAB}"/>
    <cellStyle name="Comma  - Style6 2" xfId="56898" xr:uid="{C3913352-D2E8-449C-A88C-9562BA2D9894}"/>
    <cellStyle name="Comma  - Style6 2 2" xfId="56899" xr:uid="{D59E05B4-5481-4B5B-88D9-A8FE2D2B701F}"/>
    <cellStyle name="Comma  - Style6 2 3" xfId="56900" xr:uid="{0EFA2662-BF1F-45C0-A01E-813FC98574FD}"/>
    <cellStyle name="Comma  - Style6 3" xfId="56901" xr:uid="{4E2C89B3-5EA3-42AC-8D87-C46F988C6B43}"/>
    <cellStyle name="Comma  - Style7" xfId="384" xr:uid="{35D681D3-2CFA-4F96-B1D0-E2138BB16712}"/>
    <cellStyle name="Comma  - Style7 2" xfId="56902" xr:uid="{68A33E8C-0384-43EC-B2CB-52185755B08A}"/>
    <cellStyle name="Comma  - Style7 2 2" xfId="56903" xr:uid="{C65E0770-28D9-4F21-81D0-B5E81F5FE6F7}"/>
    <cellStyle name="Comma  - Style7 2 3" xfId="56904" xr:uid="{8D6907D8-C6A0-4499-8145-1C0EF498BCE0}"/>
    <cellStyle name="Comma  - Style7 3" xfId="56905" xr:uid="{E01F67DA-4922-47B2-9495-3E57E4CBA0B0}"/>
    <cellStyle name="Comma  - Style8" xfId="385" xr:uid="{171143FC-57C4-412B-ABC3-7453E60026BC}"/>
    <cellStyle name="Comma  - Style8 2" xfId="56906" xr:uid="{46608EE2-9DBD-47DF-8192-A9DDB80153E0}"/>
    <cellStyle name="Comma  - Style8 2 2" xfId="56907" xr:uid="{1C88D5A6-12CA-465B-B19C-F417BF1A3472}"/>
    <cellStyle name="Comma  - Style8 2 3" xfId="56908" xr:uid="{337980A5-405E-4891-A980-2578F87C9B31}"/>
    <cellStyle name="Comma  - Style8 3" xfId="56909" xr:uid="{43B69C90-DE4B-4C6E-8DE8-1717F5179511}"/>
    <cellStyle name="Comma [0.0]" xfId="56910" xr:uid="{1F50F1D0-2588-48ED-A1D0-56BEB8846161}"/>
    <cellStyle name="Comma [0] 10" xfId="386" xr:uid="{D5A602C5-75A5-427B-B748-3CF1ED3EFFC6}"/>
    <cellStyle name="Comma [0] 11" xfId="387" xr:uid="{53679FBB-615F-47F4-9EB9-4DD15309071F}"/>
    <cellStyle name="Comma [0] 12" xfId="388" xr:uid="{17E79527-02AE-4DB2-B116-61BA2F0FF897}"/>
    <cellStyle name="Comma [0] 13" xfId="389" xr:uid="{BE5D5D95-FD3C-4AF1-A9E7-F852D32D0B8E}"/>
    <cellStyle name="Comma [0] 13 2" xfId="390" xr:uid="{0CF0573A-2D79-4E9F-96B7-54E6D5679A11}"/>
    <cellStyle name="Comma [0] 13 2 2" xfId="391" xr:uid="{9F666630-0D3B-48CD-BE3C-2531DCDB81B4}"/>
    <cellStyle name="Comma [0] 13 2 2 2" xfId="392" xr:uid="{3D18915D-DED4-4274-9763-63259AF06A5B}"/>
    <cellStyle name="Comma [0] 13 2 3" xfId="393" xr:uid="{4088BB8C-20B7-4D18-9E9E-D9A6651E0BE3}"/>
    <cellStyle name="Comma [0] 13 3" xfId="394" xr:uid="{1086A589-C4E2-4901-A024-3DE9BFD523AE}"/>
    <cellStyle name="Comma [0] 13 3 2" xfId="395" xr:uid="{B0593C89-0DD6-4FEA-A64E-470656E5E4F3}"/>
    <cellStyle name="Comma [0] 13 4" xfId="396" xr:uid="{C2C343C5-E6D0-468F-B6D1-8051A82BBF09}"/>
    <cellStyle name="Comma [0] 14" xfId="397" xr:uid="{12EC5322-41F9-4230-95BB-3219543A73E8}"/>
    <cellStyle name="Comma [0] 15" xfId="398" xr:uid="{E5CBE176-C613-4376-9A6D-AC8386553894}"/>
    <cellStyle name="Comma [0] 15 2" xfId="399" xr:uid="{A8FA31E9-22DD-4CDE-A55F-C4976625A2FA}"/>
    <cellStyle name="Comma [0] 16" xfId="400" xr:uid="{AC1830F3-FAC8-4DA9-9948-A28F88AA8FC9}"/>
    <cellStyle name="Comma [0] 17" xfId="401" xr:uid="{599FA5DD-36F2-4C0D-B2BB-43EBFA998D46}"/>
    <cellStyle name="Comma [0] 18" xfId="402" xr:uid="{693D9B84-B41D-4C30-A589-0FA99C608FA3}"/>
    <cellStyle name="Comma [0] 19" xfId="56911" xr:uid="{EF61B07D-4A15-45E0-B70F-62BDA58CB9E5}"/>
    <cellStyle name="Comma [0] 2" xfId="403" xr:uid="{CF1A4DFE-6AEA-41F3-9E9C-8F6E48B44FD6}"/>
    <cellStyle name="Comma [0] 2 10" xfId="404" xr:uid="{2F7F779E-C3DA-4C5D-9550-888C70FB5AA2}"/>
    <cellStyle name="Comma [0] 2 10 10" xfId="405" xr:uid="{BA5EEB0F-CF79-4C35-9682-F42ADF06AE63}"/>
    <cellStyle name="Comma [0] 2 10 11" xfId="406" xr:uid="{F5FF0560-FB10-4D99-A341-5169972D5232}"/>
    <cellStyle name="Comma [0] 2 10 12" xfId="407" xr:uid="{402E689F-83EE-46D3-890B-6D5978D6ADDE}"/>
    <cellStyle name="Comma [0] 2 10 13" xfId="408" xr:uid="{8795D56C-DC80-4ECC-92AE-6B8842F38BFE}"/>
    <cellStyle name="Comma [0] 2 10 14" xfId="409" xr:uid="{E5B9D8D7-E8A4-40ED-8402-B5C1FEF22703}"/>
    <cellStyle name="Comma [0] 2 10 15" xfId="410" xr:uid="{169F8F33-2518-4663-8DFC-6F10BD0CF0EA}"/>
    <cellStyle name="Comma [0] 2 10 16" xfId="411" xr:uid="{8A81861B-10E6-4871-BAE8-9B3B90162A2A}"/>
    <cellStyle name="Comma [0] 2 10 17" xfId="412" xr:uid="{BD9C17B9-00F1-4E4C-AE75-0A9FA43130A2}"/>
    <cellStyle name="Comma [0] 2 10 18" xfId="413" xr:uid="{C6B4F71B-2B81-4F42-BA71-EA555260E341}"/>
    <cellStyle name="Comma [0] 2 10 19" xfId="414" xr:uid="{C184038A-9346-461A-90E2-1AEC30394DCE}"/>
    <cellStyle name="Comma [0] 2 10 2" xfId="415" xr:uid="{47B41760-1CA7-45E0-B8B1-F1CAC8CE645D}"/>
    <cellStyle name="Comma [0] 2 10 20" xfId="416" xr:uid="{1456E1FC-EBD9-43DB-A966-744F1234F8BA}"/>
    <cellStyle name="Comma [0] 2 10 21" xfId="417" xr:uid="{571123A9-7CBC-412E-87D0-1CB8926B3A1F}"/>
    <cellStyle name="Comma [0] 2 10 22" xfId="418" xr:uid="{D9EE1998-9888-4F50-957C-9376E658EDFA}"/>
    <cellStyle name="Comma [0] 2 10 23" xfId="419" xr:uid="{897AE483-8D6A-4810-A767-81CEC6919DE2}"/>
    <cellStyle name="Comma [0] 2 10 24" xfId="420" xr:uid="{D9F7DB6C-BC0D-4FA9-8F74-E4D2A32C5713}"/>
    <cellStyle name="Comma [0] 2 10 25" xfId="421" xr:uid="{DA7B8103-FB9E-403D-A016-546F0AE29B9B}"/>
    <cellStyle name="Comma [0] 2 10 26" xfId="422" xr:uid="{6AB798B9-5EFA-4FED-9B0B-2BC096742A0E}"/>
    <cellStyle name="Comma [0] 2 10 27" xfId="423" xr:uid="{F94DCD85-9311-45ED-B197-DEFE9DE96ABF}"/>
    <cellStyle name="Comma [0] 2 10 28" xfId="424" xr:uid="{7E18BAD6-0955-4521-8A41-4409DF5441E9}"/>
    <cellStyle name="Comma [0] 2 10 29" xfId="425" xr:uid="{A3864E5E-9801-4CB5-A74B-208DB46AC50F}"/>
    <cellStyle name="Comma [0] 2 10 3" xfId="426" xr:uid="{BD18040F-6E7E-44AE-94B5-EECC3D25C0EF}"/>
    <cellStyle name="Comma [0] 2 10 30" xfId="427" xr:uid="{F0B7842A-2C1B-4F6A-8541-9327653A2F0A}"/>
    <cellStyle name="Comma [0] 2 10 31" xfId="428" xr:uid="{9B87B6BC-C85D-4EDA-9E8B-9C4B319B16F4}"/>
    <cellStyle name="Comma [0] 2 10 4" xfId="429" xr:uid="{08518E74-2F2B-4525-B8D7-5DFE1AA410D4}"/>
    <cellStyle name="Comma [0] 2 10 5" xfId="430" xr:uid="{67175190-1550-479F-8FE8-AE76FDEB37BA}"/>
    <cellStyle name="Comma [0] 2 10 6" xfId="431" xr:uid="{7629CF4F-C563-4896-B730-0CDB90E8E8C7}"/>
    <cellStyle name="Comma [0] 2 10 7" xfId="432" xr:uid="{CDE4D31A-80F7-407A-9CFA-A0DE9A6E0B08}"/>
    <cellStyle name="Comma [0] 2 10 8" xfId="433" xr:uid="{5106B757-027A-4178-997F-42747477CB46}"/>
    <cellStyle name="Comma [0] 2 10 9" xfId="434" xr:uid="{D8FCB136-5FC4-43A0-87FC-2806284F8CAE}"/>
    <cellStyle name="Comma [0] 2 11" xfId="435" xr:uid="{C506420B-46B4-427C-81B1-F53ECE16E231}"/>
    <cellStyle name="Comma [0] 2 11 10" xfId="436" xr:uid="{C7D2A5F1-489C-4A9D-9E62-CDFCD13287DF}"/>
    <cellStyle name="Comma [0] 2 11 11" xfId="437" xr:uid="{0AB2929F-B423-4F30-B972-535182B0D856}"/>
    <cellStyle name="Comma [0] 2 11 12" xfId="438" xr:uid="{33D1832C-15A5-422F-9BF7-48DB16D5AACB}"/>
    <cellStyle name="Comma [0] 2 11 13" xfId="439" xr:uid="{0C01FCC7-E874-4873-97BD-E106DAA95042}"/>
    <cellStyle name="Comma [0] 2 11 14" xfId="440" xr:uid="{E456D35F-7BA0-4811-974C-45AF28E479C3}"/>
    <cellStyle name="Comma [0] 2 11 15" xfId="441" xr:uid="{4A4232C7-352B-4F28-90FB-AB7B7CE1A247}"/>
    <cellStyle name="Comma [0] 2 11 16" xfId="442" xr:uid="{7C8EF0D6-1A73-4A87-BEDB-E1E3BE66D706}"/>
    <cellStyle name="Comma [0] 2 11 17" xfId="443" xr:uid="{9129426E-2D62-40C1-8021-77859D90548A}"/>
    <cellStyle name="Comma [0] 2 11 18" xfId="444" xr:uid="{531E79E3-AE28-47AD-A861-B503AEDE699B}"/>
    <cellStyle name="Comma [0] 2 11 19" xfId="445" xr:uid="{F00B9A3F-7ECD-4335-9D49-AAC124668B88}"/>
    <cellStyle name="Comma [0] 2 11 2" xfId="446" xr:uid="{AF6D5D2C-7E7D-4CC9-9A70-54074CD96FC8}"/>
    <cellStyle name="Comma [0] 2 11 20" xfId="447" xr:uid="{861C45C7-B774-47B6-A372-15DC31944BBC}"/>
    <cellStyle name="Comma [0] 2 11 21" xfId="448" xr:uid="{4BF69DA3-B856-4734-9B98-54BA33ED0C30}"/>
    <cellStyle name="Comma [0] 2 11 22" xfId="449" xr:uid="{8CC452CE-73C2-4963-A8EB-A074C1DECB6E}"/>
    <cellStyle name="Comma [0] 2 11 23" xfId="450" xr:uid="{AEAB51D8-F262-48D2-AD91-7A43EB616981}"/>
    <cellStyle name="Comma [0] 2 11 24" xfId="451" xr:uid="{A1E6764D-2129-436C-B329-FC2FF3ABF38B}"/>
    <cellStyle name="Comma [0] 2 11 25" xfId="452" xr:uid="{08EB7288-2E73-401D-BC8F-51C0565E498B}"/>
    <cellStyle name="Comma [0] 2 11 26" xfId="453" xr:uid="{E3CDEF7E-F2A6-42C9-AAD5-B3F00F0930E3}"/>
    <cellStyle name="Comma [0] 2 11 27" xfId="454" xr:uid="{CACD4096-512E-46BC-92DF-F26F595090DE}"/>
    <cellStyle name="Comma [0] 2 11 28" xfId="455" xr:uid="{B0E77A8F-AB98-40AD-ADCA-C9438B7EE0E1}"/>
    <cellStyle name="Comma [0] 2 11 29" xfId="456" xr:uid="{49461390-0CAD-4B4A-AA57-A80B2CF6FCA8}"/>
    <cellStyle name="Comma [0] 2 11 3" xfId="457" xr:uid="{4D9EA98C-02B9-4CA9-9BFD-71572C1110E1}"/>
    <cellStyle name="Comma [0] 2 11 30" xfId="458" xr:uid="{752D4273-AB9E-42B6-ABF9-EF6C7DBCD968}"/>
    <cellStyle name="Comma [0] 2 11 31" xfId="459" xr:uid="{A0503385-15C8-4BB4-A513-16F5EA5EA6AE}"/>
    <cellStyle name="Comma [0] 2 11 4" xfId="460" xr:uid="{6770D39F-6160-4459-AA3C-A9CBA98F175B}"/>
    <cellStyle name="Comma [0] 2 11 5" xfId="461" xr:uid="{C590E1D1-C21E-475B-B26A-36C6AADD9680}"/>
    <cellStyle name="Comma [0] 2 11 6" xfId="462" xr:uid="{257634F5-4CB5-4EE6-A8A5-30004C398328}"/>
    <cellStyle name="Comma [0] 2 11 7" xfId="463" xr:uid="{C0859533-F969-4F15-BD43-B3BB223C869F}"/>
    <cellStyle name="Comma [0] 2 11 8" xfId="464" xr:uid="{66081EB6-8A0C-418A-8B87-F48178A28AF6}"/>
    <cellStyle name="Comma [0] 2 11 9" xfId="465" xr:uid="{558143F8-D659-4CDB-9674-6E43D02B1562}"/>
    <cellStyle name="Comma [0] 2 12" xfId="466" xr:uid="{B9D32FFF-9AAF-4AD6-BA6F-B64B28D58670}"/>
    <cellStyle name="Comma [0] 2 12 10" xfId="467" xr:uid="{97909ACC-B422-4457-948B-E1520EF6DA02}"/>
    <cellStyle name="Comma [0] 2 12 11" xfId="468" xr:uid="{F71BCBC7-EC8B-45E1-9ED4-57CD11BAE661}"/>
    <cellStyle name="Comma [0] 2 12 12" xfId="469" xr:uid="{2516508C-ED95-476C-ACF1-3DFC8D18A4A3}"/>
    <cellStyle name="Comma [0] 2 12 13" xfId="470" xr:uid="{880A85F5-E11B-4A3F-9FFB-E3D71FF6A27F}"/>
    <cellStyle name="Comma [0] 2 12 14" xfId="471" xr:uid="{6274A851-E540-474D-AA67-B8315E919D00}"/>
    <cellStyle name="Comma [0] 2 12 15" xfId="472" xr:uid="{1333AC1D-D362-4257-AE3C-BDCE018C4E36}"/>
    <cellStyle name="Comma [0] 2 12 16" xfId="473" xr:uid="{1DA07550-ACD7-4378-BC21-186AF58B941B}"/>
    <cellStyle name="Comma [0] 2 12 17" xfId="474" xr:uid="{C0798890-2B8C-407E-9BE1-E7CDFDCCE60A}"/>
    <cellStyle name="Comma [0] 2 12 18" xfId="475" xr:uid="{30E6E608-EE93-4CAA-BE4D-9EA9C63093EA}"/>
    <cellStyle name="Comma [0] 2 12 19" xfId="476" xr:uid="{64376C19-21F9-49A7-94E3-E44BDEB90C21}"/>
    <cellStyle name="Comma [0] 2 12 2" xfId="477" xr:uid="{600F2AA4-70E1-42DB-98E3-FFD577310140}"/>
    <cellStyle name="Comma [0] 2 12 20" xfId="478" xr:uid="{6A88DCE8-ABB4-489E-BB3C-6E6BCC211B05}"/>
    <cellStyle name="Comma [0] 2 12 21" xfId="479" xr:uid="{91E0C3D2-C272-4AEC-AE9E-3E8223974876}"/>
    <cellStyle name="Comma [0] 2 12 22" xfId="480" xr:uid="{D00A3D30-860F-4FCE-8A38-6E422A98A3A6}"/>
    <cellStyle name="Comma [0] 2 12 23" xfId="481" xr:uid="{56E60757-F28A-4472-8BBE-D6A5D6BD3B69}"/>
    <cellStyle name="Comma [0] 2 12 24" xfId="482" xr:uid="{0F89EC9E-E92D-44B4-82AB-B1D7A53D7FA1}"/>
    <cellStyle name="Comma [0] 2 12 25" xfId="483" xr:uid="{28A62DEA-AEAE-4FC6-8A52-79037C9F1A05}"/>
    <cellStyle name="Comma [0] 2 12 26" xfId="484" xr:uid="{8F9E1BC2-9899-4F9B-A86F-42AD6FFBBD1A}"/>
    <cellStyle name="Comma [0] 2 12 27" xfId="485" xr:uid="{4ECA4B15-E823-4303-B9D5-71B587B3CE69}"/>
    <cellStyle name="Comma [0] 2 12 28" xfId="486" xr:uid="{EC5184FF-02A5-4571-90A2-7DA57CB12DA5}"/>
    <cellStyle name="Comma [0] 2 12 29" xfId="487" xr:uid="{185505E9-A985-49EF-82C5-27C1C90595EB}"/>
    <cellStyle name="Comma [0] 2 12 3" xfId="488" xr:uid="{FA501718-AE4C-47D1-BF05-F28E3C34C610}"/>
    <cellStyle name="Comma [0] 2 12 30" xfId="489" xr:uid="{1DB8DD3B-24A4-4333-AF1A-CFA1500FD95F}"/>
    <cellStyle name="Comma [0] 2 12 31" xfId="490" xr:uid="{717082F2-AAD2-4BC8-A8FE-3A458BDFB271}"/>
    <cellStyle name="Comma [0] 2 12 4" xfId="491" xr:uid="{6A2DFB69-3EBF-4BA3-A2BA-75107BEAECED}"/>
    <cellStyle name="Comma [0] 2 12 5" xfId="492" xr:uid="{AAE708ED-17F7-41CF-9F40-61E8242FBAD6}"/>
    <cellStyle name="Comma [0] 2 12 6" xfId="493" xr:uid="{BB18548F-0A8F-41D7-81A0-1C0B1124645E}"/>
    <cellStyle name="Comma [0] 2 12 7" xfId="494" xr:uid="{70E5F628-F8FA-4021-B5F2-5EEC3AD6ABF7}"/>
    <cellStyle name="Comma [0] 2 12 8" xfId="495" xr:uid="{88AD01BB-BD66-420C-B223-7BC7EB06F7E6}"/>
    <cellStyle name="Comma [0] 2 12 9" xfId="496" xr:uid="{90260C6C-603C-4225-8E93-530C9BB86058}"/>
    <cellStyle name="Comma [0] 2 13" xfId="497" xr:uid="{517EDA0A-620A-4E42-B72A-11599700918B}"/>
    <cellStyle name="Comma [0] 2 13 10" xfId="498" xr:uid="{4E26C6B0-F982-4DBB-9E0D-4A1F8C993639}"/>
    <cellStyle name="Comma [0] 2 13 11" xfId="499" xr:uid="{40FE1196-9D1E-4F5F-BE3F-A70CC3F560A0}"/>
    <cellStyle name="Comma [0] 2 13 12" xfId="500" xr:uid="{BD335478-F3B6-4AA2-AC9D-D9B676F77C2E}"/>
    <cellStyle name="Comma [0] 2 13 13" xfId="501" xr:uid="{D00D28E9-39B6-4730-A0D1-8E7AD106D1A0}"/>
    <cellStyle name="Comma [0] 2 13 14" xfId="502" xr:uid="{4644882A-084D-45DD-9C50-21B47B4E12FC}"/>
    <cellStyle name="Comma [0] 2 13 15" xfId="503" xr:uid="{666C2C48-1FD5-4F4D-A6D6-FD4E0C6A8AD9}"/>
    <cellStyle name="Comma [0] 2 13 16" xfId="504" xr:uid="{E343833C-40DD-4D06-A1A2-0871FB62A4B6}"/>
    <cellStyle name="Comma [0] 2 13 17" xfId="505" xr:uid="{B498DDDD-80A4-49C7-906D-30AB1D948B4C}"/>
    <cellStyle name="Comma [0] 2 13 18" xfId="506" xr:uid="{C998E1CA-423F-48B2-81B6-55DB52B6747A}"/>
    <cellStyle name="Comma [0] 2 13 19" xfId="507" xr:uid="{50D1D886-A99B-4FEB-915C-E131C2E62FF6}"/>
    <cellStyle name="Comma [0] 2 13 2" xfId="508" xr:uid="{E52260B9-D373-48AF-A822-1BDC091FEB4C}"/>
    <cellStyle name="Comma [0] 2 13 20" xfId="509" xr:uid="{7FA875AD-5CF6-4A2C-AC64-928F3DE2AF94}"/>
    <cellStyle name="Comma [0] 2 13 21" xfId="510" xr:uid="{7E7F6D78-47F2-4AB9-AD5A-6DE4E31E12C8}"/>
    <cellStyle name="Comma [0] 2 13 22" xfId="511" xr:uid="{46A510A0-E35F-4E95-8EEF-69580D389DD8}"/>
    <cellStyle name="Comma [0] 2 13 23" xfId="512" xr:uid="{DC4E5B9B-33CA-4877-A295-33611CA3AB3E}"/>
    <cellStyle name="Comma [0] 2 13 24" xfId="513" xr:uid="{FFDD0977-D1BC-43B4-89BF-F20BFDC33843}"/>
    <cellStyle name="Comma [0] 2 13 25" xfId="514" xr:uid="{04E73A7F-BEDB-489F-85B5-1932B0DB16B9}"/>
    <cellStyle name="Comma [0] 2 13 26" xfId="515" xr:uid="{92934AEC-64EF-40BB-981A-4BDBCE5F6E99}"/>
    <cellStyle name="Comma [0] 2 13 27" xfId="516" xr:uid="{E89D4D97-6FFD-4C42-8155-28E12B9877D8}"/>
    <cellStyle name="Comma [0] 2 13 28" xfId="517" xr:uid="{1AB16A0F-55FA-4EE3-B28E-1F9F21E027B3}"/>
    <cellStyle name="Comma [0] 2 13 29" xfId="518" xr:uid="{EEEC7146-5D2B-47CE-A479-ABE9D31EBA08}"/>
    <cellStyle name="Comma [0] 2 13 3" xfId="519" xr:uid="{78973B3A-21A0-4EB9-A789-6C2472FB4061}"/>
    <cellStyle name="Comma [0] 2 13 30" xfId="520" xr:uid="{502EE45B-82EA-4A9D-B329-99F4E3838C41}"/>
    <cellStyle name="Comma [0] 2 13 31" xfId="521" xr:uid="{945452E5-03C6-4450-9E8D-C919E4BA6EDE}"/>
    <cellStyle name="Comma [0] 2 13 4" xfId="522" xr:uid="{391FD657-6CA6-40C0-9C1B-9F0AD1A154D6}"/>
    <cellStyle name="Comma [0] 2 13 5" xfId="523" xr:uid="{F69DD0E0-1A32-435A-892E-6A456CBF563D}"/>
    <cellStyle name="Comma [0] 2 13 6" xfId="524" xr:uid="{9DBBDB43-9E75-4F32-A50F-6BB5AFC5D6D3}"/>
    <cellStyle name="Comma [0] 2 13 7" xfId="525" xr:uid="{6B7881B7-EED3-4664-814A-43227789AA22}"/>
    <cellStyle name="Comma [0] 2 13 8" xfId="526" xr:uid="{7DDCBD3C-5BAE-4E03-8660-31B3BA5009D0}"/>
    <cellStyle name="Comma [0] 2 13 9" xfId="527" xr:uid="{7D5EFF1B-5D21-40C7-8DD3-4882F3937B03}"/>
    <cellStyle name="Comma [0] 2 14" xfId="528" xr:uid="{144E6022-D099-4ED7-A538-A8597725A842}"/>
    <cellStyle name="Comma [0] 2 14 10" xfId="529" xr:uid="{4528FE53-6DC6-4D1E-8239-3E75A445E70E}"/>
    <cellStyle name="Comma [0] 2 14 11" xfId="530" xr:uid="{F77DFECE-204D-4B20-92AE-3104CA754A58}"/>
    <cellStyle name="Comma [0] 2 14 12" xfId="531" xr:uid="{953F4C99-2428-47EF-B2C7-5342F75DA3B1}"/>
    <cellStyle name="Comma [0] 2 14 13" xfId="532" xr:uid="{78CAA90A-AF4C-490C-8282-6CFE531011B9}"/>
    <cellStyle name="Comma [0] 2 14 14" xfId="533" xr:uid="{F6734398-2D65-4228-A5B3-6AEF6EA0A810}"/>
    <cellStyle name="Comma [0] 2 14 15" xfId="534" xr:uid="{300770EE-B7FB-4ABE-BF4C-5ADD0389F82D}"/>
    <cellStyle name="Comma [0] 2 14 16" xfId="535" xr:uid="{C8EAB098-9880-4A72-8334-50731F0797EC}"/>
    <cellStyle name="Comma [0] 2 14 17" xfId="536" xr:uid="{EEDD1EFB-1531-46E2-9E09-96D826815820}"/>
    <cellStyle name="Comma [0] 2 14 18" xfId="537" xr:uid="{8BDA47E1-0B01-440D-BAF8-429998FD9060}"/>
    <cellStyle name="Comma [0] 2 14 19" xfId="538" xr:uid="{39D56C18-0A16-4FAC-A271-260A1C8C656F}"/>
    <cellStyle name="Comma [0] 2 14 2" xfId="539" xr:uid="{E731E2EB-93DB-475D-8383-C38C3CD90BAF}"/>
    <cellStyle name="Comma [0] 2 14 20" xfId="540" xr:uid="{44B28B86-7000-4CD9-A5C2-3BAB376053A9}"/>
    <cellStyle name="Comma [0] 2 14 21" xfId="541" xr:uid="{19C2A130-3808-456F-812F-950AED565786}"/>
    <cellStyle name="Comma [0] 2 14 22" xfId="542" xr:uid="{6CD4A4E5-4C3D-4095-97D5-E120472C18E6}"/>
    <cellStyle name="Comma [0] 2 14 23" xfId="543" xr:uid="{EB6BE8EA-4BAF-4206-AB5C-063016EC67CA}"/>
    <cellStyle name="Comma [0] 2 14 24" xfId="544" xr:uid="{76C6D37A-FEFB-46FF-A757-9B04A56F16B6}"/>
    <cellStyle name="Comma [0] 2 14 25" xfId="545" xr:uid="{957D9C24-79FA-4B4A-AE86-4B408F73CADB}"/>
    <cellStyle name="Comma [0] 2 14 26" xfId="546" xr:uid="{4EE28935-2CB4-4AD9-A9E9-F78EBF2B25B5}"/>
    <cellStyle name="Comma [0] 2 14 27" xfId="547" xr:uid="{4236E9D8-9C9C-41A8-87DA-B7C22768AF85}"/>
    <cellStyle name="Comma [0] 2 14 28" xfId="548" xr:uid="{E2F58226-F817-4CB0-B420-24B38016A500}"/>
    <cellStyle name="Comma [0] 2 14 29" xfId="549" xr:uid="{DB5C660E-DACF-4761-88AE-478556FB10F7}"/>
    <cellStyle name="Comma [0] 2 14 3" xfId="550" xr:uid="{1A867C2D-8F48-4863-92C9-BEE4A70E728A}"/>
    <cellStyle name="Comma [0] 2 14 30" xfId="551" xr:uid="{FFA5A892-62D5-46E6-BFAD-39931CA21B0E}"/>
    <cellStyle name="Comma [0] 2 14 31" xfId="552" xr:uid="{EFE359AA-AAED-48D4-952D-B9934099EAFA}"/>
    <cellStyle name="Comma [0] 2 14 4" xfId="553" xr:uid="{43B3905F-8ADF-4C70-87AD-38890CAE3099}"/>
    <cellStyle name="Comma [0] 2 14 5" xfId="554" xr:uid="{5E20CB45-7460-44C1-8856-248281A2B151}"/>
    <cellStyle name="Comma [0] 2 14 6" xfId="555" xr:uid="{109D4E8C-F866-44B1-8C11-E2B3799E092F}"/>
    <cellStyle name="Comma [0] 2 14 7" xfId="556" xr:uid="{BD3214DA-E747-4349-93D1-6A6CF1C1877D}"/>
    <cellStyle name="Comma [0] 2 14 8" xfId="557" xr:uid="{C29AFDE9-7B37-4670-93E2-FD4463835590}"/>
    <cellStyle name="Comma [0] 2 14 9" xfId="558" xr:uid="{58AAF315-2C78-4289-87FD-6AB9DB690574}"/>
    <cellStyle name="Comma [0] 2 15" xfId="559" xr:uid="{BFED9FFA-F819-4FE6-8F99-6CB8A01ABBFE}"/>
    <cellStyle name="Comma [0] 2 15 10" xfId="560" xr:uid="{0A2DE307-E3F7-4694-B9EC-0FB9F0E574DF}"/>
    <cellStyle name="Comma [0] 2 15 11" xfId="561" xr:uid="{4A99FF4A-F731-4D9B-9F37-97E3390C160A}"/>
    <cellStyle name="Comma [0] 2 15 12" xfId="562" xr:uid="{A01CDD5D-4B57-48FF-BB9F-607B9283B33D}"/>
    <cellStyle name="Comma [0] 2 15 13" xfId="563" xr:uid="{839061BA-86D9-4F7E-9A17-636D27C595D8}"/>
    <cellStyle name="Comma [0] 2 15 14" xfId="564" xr:uid="{5DBF1CA2-6C7B-4C27-AD84-629DE2E9D1D1}"/>
    <cellStyle name="Comma [0] 2 15 15" xfId="565" xr:uid="{399B06FF-81F4-4BD1-BA5E-B53770A3E0BB}"/>
    <cellStyle name="Comma [0] 2 15 16" xfId="566" xr:uid="{AA84D164-8D20-455A-B732-B1A976A646B7}"/>
    <cellStyle name="Comma [0] 2 15 17" xfId="567" xr:uid="{FFA94533-D920-45A6-A048-DE93546AF89A}"/>
    <cellStyle name="Comma [0] 2 15 18" xfId="568" xr:uid="{7FBECF16-4BB0-4DDB-A80C-CEB1B5B48B0A}"/>
    <cellStyle name="Comma [0] 2 15 19" xfId="569" xr:uid="{B413923E-BAFE-44C1-BA6A-9B27EC87E967}"/>
    <cellStyle name="Comma [0] 2 15 2" xfId="570" xr:uid="{598A2FAD-B90F-4CDA-A948-84447CEC10EB}"/>
    <cellStyle name="Comma [0] 2 15 20" xfId="571" xr:uid="{A22F661D-E6A3-4C9E-A7E7-F04A5A24A054}"/>
    <cellStyle name="Comma [0] 2 15 21" xfId="572" xr:uid="{40B4F481-81A2-41BA-88F4-B58C085BD161}"/>
    <cellStyle name="Comma [0] 2 15 22" xfId="573" xr:uid="{3A93E770-4F9A-4DF6-828D-DECE5089EC94}"/>
    <cellStyle name="Comma [0] 2 15 23" xfId="574" xr:uid="{53A56607-4FD6-4888-A539-38485A377C21}"/>
    <cellStyle name="Comma [0] 2 15 24" xfId="575" xr:uid="{C7BF5E99-B258-487A-B9ED-1C14420D6B7D}"/>
    <cellStyle name="Comma [0] 2 15 25" xfId="576" xr:uid="{4C0ECA4D-B8DC-4A8D-9BFA-2FEB9B19E93D}"/>
    <cellStyle name="Comma [0] 2 15 26" xfId="577" xr:uid="{94AEC2F9-F702-43F7-BFB6-291DBFB1B801}"/>
    <cellStyle name="Comma [0] 2 15 27" xfId="578" xr:uid="{8D5F0811-F5B5-491F-837B-A7128CB20D12}"/>
    <cellStyle name="Comma [0] 2 15 28" xfId="579" xr:uid="{A8082B09-9FE7-438A-B0B1-276F07B097C1}"/>
    <cellStyle name="Comma [0] 2 15 29" xfId="580" xr:uid="{063F7D2E-BE80-45F8-AB06-CD36C48B7859}"/>
    <cellStyle name="Comma [0] 2 15 3" xfId="581" xr:uid="{C7B3036E-F3AE-461B-A514-5F9938CAE5D2}"/>
    <cellStyle name="Comma [0] 2 15 30" xfId="582" xr:uid="{0BD87A3E-7CBE-4BF5-9FF5-31B753B393FA}"/>
    <cellStyle name="Comma [0] 2 15 31" xfId="583" xr:uid="{CF7351A3-0BFE-4227-9CB0-188EE6872719}"/>
    <cellStyle name="Comma [0] 2 15 4" xfId="584" xr:uid="{FDB40E76-7435-4BF8-AE6E-6A414403A618}"/>
    <cellStyle name="Comma [0] 2 15 5" xfId="585" xr:uid="{997B8C62-8C51-4795-9254-CF7A30935EFC}"/>
    <cellStyle name="Comma [0] 2 15 6" xfId="586" xr:uid="{4C136FA1-C4ED-4AA7-BC55-32EFEE86F9F8}"/>
    <cellStyle name="Comma [0] 2 15 7" xfId="587" xr:uid="{8C137E59-F090-4508-84DE-53E9C511BD46}"/>
    <cellStyle name="Comma [0] 2 15 8" xfId="588" xr:uid="{679D927A-AE87-4C75-AF34-6F29A69B138A}"/>
    <cellStyle name="Comma [0] 2 15 9" xfId="589" xr:uid="{F76FDC76-BA6C-4E5C-9D40-BA8D7B922DB8}"/>
    <cellStyle name="Comma [0] 2 16" xfId="590" xr:uid="{422D7119-F9D7-486F-9BAB-DE3FAA858C4B}"/>
    <cellStyle name="Comma [0] 2 16 10" xfId="591" xr:uid="{20A5CB1F-33EC-4BEF-B909-D1CEC060675D}"/>
    <cellStyle name="Comma [0] 2 16 11" xfId="592" xr:uid="{179BDF66-08B5-45EF-A2D4-BB03324EB31F}"/>
    <cellStyle name="Comma [0] 2 16 12" xfId="593" xr:uid="{66B94278-359B-4A5F-957C-52C38C318D55}"/>
    <cellStyle name="Comma [0] 2 16 13" xfId="594" xr:uid="{D748E49C-5997-4743-A0AB-9E52BB1F0937}"/>
    <cellStyle name="Comma [0] 2 16 14" xfId="595" xr:uid="{3AD7C812-BFD4-4CB0-9580-3C5152C7EF6B}"/>
    <cellStyle name="Comma [0] 2 16 15" xfId="596" xr:uid="{1C9BA7F8-A6D0-47FE-A19F-8EFDF873E1DB}"/>
    <cellStyle name="Comma [0] 2 16 16" xfId="597" xr:uid="{650D1D3A-457F-4779-AA5F-DCA98993C7E4}"/>
    <cellStyle name="Comma [0] 2 16 17" xfId="598" xr:uid="{DBB09DF6-C26A-4522-90A6-957DE5C89C39}"/>
    <cellStyle name="Comma [0] 2 16 18" xfId="599" xr:uid="{A84CE248-33D5-4E1C-9506-DD55FDB3D910}"/>
    <cellStyle name="Comma [0] 2 16 19" xfId="600" xr:uid="{4237876C-73EB-4AD3-AEFE-37F91BA906A9}"/>
    <cellStyle name="Comma [0] 2 16 2" xfId="601" xr:uid="{0463F1C4-3EF7-4CA2-9EB1-A8347AEBBD4B}"/>
    <cellStyle name="Comma [0] 2 16 20" xfId="602" xr:uid="{0F619F3F-146D-469B-BBC8-44FFE4F920B7}"/>
    <cellStyle name="Comma [0] 2 16 21" xfId="603" xr:uid="{8577E730-C2B3-4CBE-AE0B-CAFD665209AE}"/>
    <cellStyle name="Comma [0] 2 16 22" xfId="604" xr:uid="{10DCDEA4-7074-43AF-B674-D3CC4A35B635}"/>
    <cellStyle name="Comma [0] 2 16 23" xfId="605" xr:uid="{713D3CA5-1F8F-4DFB-A932-EF111506E1FA}"/>
    <cellStyle name="Comma [0] 2 16 24" xfId="606" xr:uid="{97272C71-A50E-458B-A615-0500D33C7488}"/>
    <cellStyle name="Comma [0] 2 16 25" xfId="607" xr:uid="{FAADB493-D8E9-4BE3-A879-99D8AC0FEC9E}"/>
    <cellStyle name="Comma [0] 2 16 26" xfId="608" xr:uid="{42A901B8-E2D9-4A47-A2A7-797CC8B051B6}"/>
    <cellStyle name="Comma [0] 2 16 27" xfId="609" xr:uid="{8667B412-34F9-4D99-8A0C-C8FC5490A1B5}"/>
    <cellStyle name="Comma [0] 2 16 28" xfId="610" xr:uid="{445E4903-8FE7-40AB-84C5-FAB8CE2D426F}"/>
    <cellStyle name="Comma [0] 2 16 29" xfId="611" xr:uid="{E414630D-BA4F-42ED-80BA-31FF5022795E}"/>
    <cellStyle name="Comma [0] 2 16 3" xfId="612" xr:uid="{3B00B4CC-7E05-45C1-A5DC-62CB2A8A5CA2}"/>
    <cellStyle name="Comma [0] 2 16 30" xfId="613" xr:uid="{BB4F96A1-5E20-4051-A52E-E3CD61D82F8D}"/>
    <cellStyle name="Comma [0] 2 16 31" xfId="614" xr:uid="{1A077D67-F95F-4774-9E7D-762BE67B5AB0}"/>
    <cellStyle name="Comma [0] 2 16 4" xfId="615" xr:uid="{9ECB5EAB-3BFC-48C9-ADA3-901E9D8404D4}"/>
    <cellStyle name="Comma [0] 2 16 5" xfId="616" xr:uid="{B27B631F-EFDB-4A16-903C-6E0867A0369A}"/>
    <cellStyle name="Comma [0] 2 16 6" xfId="617" xr:uid="{183F8981-9A44-4E71-8FEB-C8E91F1687DC}"/>
    <cellStyle name="Comma [0] 2 16 7" xfId="618" xr:uid="{1D433A50-4086-4B65-9487-8672D3D56906}"/>
    <cellStyle name="Comma [0] 2 16 8" xfId="619" xr:uid="{4062CD15-A576-475B-8CF8-0CC5899327F3}"/>
    <cellStyle name="Comma [0] 2 16 9" xfId="620" xr:uid="{A9A6C8FC-503D-4C40-AEDB-C5328501BDD6}"/>
    <cellStyle name="Comma [0] 2 17" xfId="621" xr:uid="{2EE982C7-CC65-43EC-941D-7AF003936161}"/>
    <cellStyle name="Comma [0] 2 18" xfId="622" xr:uid="{226E2174-ACBB-49C8-955C-3AD468841988}"/>
    <cellStyle name="Comma [0] 2 19" xfId="623" xr:uid="{65A5888D-F344-4E27-B188-7112B95EDB92}"/>
    <cellStyle name="Comma [0] 2 2" xfId="624" xr:uid="{973EA340-BFF5-4984-AE67-6E432FA9D118}"/>
    <cellStyle name="Comma [0] 2 2 10" xfId="625" xr:uid="{AA4BADF1-706F-459B-AAB0-A406AC4F872B}"/>
    <cellStyle name="Comma [0] 2 2 11" xfId="626" xr:uid="{12CB7E91-CFC7-4361-A131-3E24391A03F3}"/>
    <cellStyle name="Comma [0] 2 2 12" xfId="627" xr:uid="{124823FE-DDBC-4183-A094-5228B4F4F42C}"/>
    <cellStyle name="Comma [0] 2 2 13" xfId="628" xr:uid="{E72EDB3D-DA21-488A-9D41-70EA358225FE}"/>
    <cellStyle name="Comma [0] 2 2 14" xfId="629" xr:uid="{22DF2F94-EE42-4E0C-B6D5-FC945762500B}"/>
    <cellStyle name="Comma [0] 2 2 15" xfId="630" xr:uid="{CCB44203-4E50-459B-9F12-58B9D43F4EE7}"/>
    <cellStyle name="Comma [0] 2 2 16" xfId="631" xr:uid="{68669879-1ABC-4C74-AC38-595405094206}"/>
    <cellStyle name="Comma [0] 2 2 17" xfId="632" xr:uid="{6094446C-B995-439F-B98B-88FAC506BE96}"/>
    <cellStyle name="Comma [0] 2 2 18" xfId="633" xr:uid="{2463FCCE-F612-46FD-9661-6892175B2A1D}"/>
    <cellStyle name="Comma [0] 2 2 19" xfId="634" xr:uid="{6AF755B4-0531-434B-A71C-5CF0A33228F9}"/>
    <cellStyle name="Comma [0] 2 2 2" xfId="635" xr:uid="{CBD3997E-1DA5-4F3A-A5E3-CBA8E14E8CBF}"/>
    <cellStyle name="Comma [0] 2 2 2 10" xfId="636" xr:uid="{61970AB9-26B7-4A88-AD01-5118C26FBC08}"/>
    <cellStyle name="Comma [0] 2 2 2 11" xfId="637" xr:uid="{07183989-AA0B-48D5-BD35-1D356900E7FC}"/>
    <cellStyle name="Comma [0] 2 2 2 12" xfId="638" xr:uid="{58FDAD80-7D35-4318-BE6F-3251569579C5}"/>
    <cellStyle name="Comma [0] 2 2 2 13" xfId="639" xr:uid="{6DD57396-4CC4-456A-A7A1-257D7F0869E4}"/>
    <cellStyle name="Comma [0] 2 2 2 14" xfId="640" xr:uid="{85785F9C-2D48-4F6C-B909-8F207565F56D}"/>
    <cellStyle name="Comma [0] 2 2 2 15" xfId="641" xr:uid="{0BA6FC47-FBDC-43A5-94F8-9A8F4ABA8024}"/>
    <cellStyle name="Comma [0] 2 2 2 16" xfId="642" xr:uid="{3EA84567-EE4B-4DD0-AD64-0CE8C14D6F42}"/>
    <cellStyle name="Comma [0] 2 2 2 17" xfId="643" xr:uid="{E4835F95-6454-4F94-9DE9-15BF079A1DB1}"/>
    <cellStyle name="Comma [0] 2 2 2 18" xfId="644" xr:uid="{6241032E-2E91-4D48-8811-4531740AB53A}"/>
    <cellStyle name="Comma [0] 2 2 2 19" xfId="645" xr:uid="{04041F3E-107A-4F6B-91A9-9B526DC7A96A}"/>
    <cellStyle name="Comma [0] 2 2 2 2" xfId="646" xr:uid="{C82DF199-F0DE-4D8A-A8BC-E19825B4B6D5}"/>
    <cellStyle name="Comma [0] 2 2 2 2 2" xfId="647" xr:uid="{52CB5690-FA8C-4485-92D0-7D3EA8EB2798}"/>
    <cellStyle name="Comma [0] 2 2 2 2 3" xfId="648" xr:uid="{53AFEE5B-A31B-4CFB-B98E-44E3E31AC249}"/>
    <cellStyle name="Comma [0] 2 2 2 20" xfId="649" xr:uid="{89DFB7C7-A18C-41BE-AA93-24801C67F122}"/>
    <cellStyle name="Comma [0] 2 2 2 21" xfId="650" xr:uid="{87913673-17F9-4CC3-8688-264B709A4CB2}"/>
    <cellStyle name="Comma [0] 2 2 2 22" xfId="651" xr:uid="{37147C83-8E76-468B-97C1-06E73C22552F}"/>
    <cellStyle name="Comma [0] 2 2 2 23" xfId="652" xr:uid="{53F33FB6-4B62-415A-8204-0754EF21B09F}"/>
    <cellStyle name="Comma [0] 2 2 2 24" xfId="653" xr:uid="{FDBE802E-9249-44DF-9522-A40C1ABF6541}"/>
    <cellStyle name="Comma [0] 2 2 2 25" xfId="654" xr:uid="{CBED5314-71D3-43C0-80ED-19149FA2A3E2}"/>
    <cellStyle name="Comma [0] 2 2 2 26" xfId="655" xr:uid="{AE60171E-438A-4190-9B66-487229228436}"/>
    <cellStyle name="Comma [0] 2 2 2 27" xfId="656" xr:uid="{DF727431-E522-4C63-9B38-EDD3A1AFCFBD}"/>
    <cellStyle name="Comma [0] 2 2 2 28" xfId="657" xr:uid="{CBEECE64-1738-4CFB-A5E0-885A0CA28275}"/>
    <cellStyle name="Comma [0] 2 2 2 29" xfId="658" xr:uid="{89EA50EB-3D32-474C-9E9A-49347BB22F29}"/>
    <cellStyle name="Comma [0] 2 2 2 3" xfId="659" xr:uid="{316620E0-95BB-4FBC-845F-8B847173A03A}"/>
    <cellStyle name="Comma [0] 2 2 2 30" xfId="660" xr:uid="{A5C1F684-2B1E-45FE-A30A-7956A6F796A3}"/>
    <cellStyle name="Comma [0] 2 2 2 31" xfId="661" xr:uid="{345AB34A-1D39-413E-8460-8A18E5C160F0}"/>
    <cellStyle name="Comma [0] 2 2 2 32" xfId="662" xr:uid="{EEE1030E-6BB2-4621-BEE0-F762C0011AFF}"/>
    <cellStyle name="Comma [0] 2 2 2 33" xfId="663" xr:uid="{5F9F47DD-A337-488F-9B75-DD1BFE371CF8}"/>
    <cellStyle name="Comma [0] 2 2 2 34" xfId="56912" xr:uid="{D8739EB6-7D75-4A5C-8561-774CD490C5E2}"/>
    <cellStyle name="Comma [0] 2 2 2 4" xfId="664" xr:uid="{09B3C6B5-96D2-4ADD-9190-AC08005FFA45}"/>
    <cellStyle name="Comma [0] 2 2 2 5" xfId="665" xr:uid="{B0C361B3-2BF8-4866-B3EB-A35354C4EC17}"/>
    <cellStyle name="Comma [0] 2 2 2 6" xfId="666" xr:uid="{BE02185A-4FE3-4FA3-8F4C-748CAE68A0E5}"/>
    <cellStyle name="Comma [0] 2 2 2 7" xfId="667" xr:uid="{53AB6C0C-BA95-4273-8877-482A2E625A9C}"/>
    <cellStyle name="Comma [0] 2 2 2 8" xfId="668" xr:uid="{A503BAF2-7FB4-49AE-9351-7E46C21A2F4C}"/>
    <cellStyle name="Comma [0] 2 2 2 9" xfId="669" xr:uid="{D1B3BD1A-1587-4F4B-9F45-2953E249CC3A}"/>
    <cellStyle name="Comma [0] 2 2 20" xfId="670" xr:uid="{8020ED3E-3256-4B51-927D-CB94623BD461}"/>
    <cellStyle name="Comma [0] 2 2 21" xfId="671" xr:uid="{A28CE0D1-EE63-4394-8BFF-9D393A67F546}"/>
    <cellStyle name="Comma [0] 2 2 22" xfId="672" xr:uid="{0976D9EC-DFBF-4508-9F47-A66C7BC20B5E}"/>
    <cellStyle name="Comma [0] 2 2 23" xfId="673" xr:uid="{C59DCC93-00E1-4200-AE57-6214BDF28A7C}"/>
    <cellStyle name="Comma [0] 2 2 24" xfId="674" xr:uid="{2FB8682D-E603-486B-ABF8-6478F8192F3F}"/>
    <cellStyle name="Comma [0] 2 2 25" xfId="675" xr:uid="{C027F2F2-EC25-46FC-9C85-543F646EEBC0}"/>
    <cellStyle name="Comma [0] 2 2 26" xfId="676" xr:uid="{CAF7FFC8-02A0-460D-831D-8B79AAE64506}"/>
    <cellStyle name="Comma [0] 2 2 27" xfId="677" xr:uid="{73205E7C-2B51-45BE-A11F-C302A64A0C4D}"/>
    <cellStyle name="Comma [0] 2 2 28" xfId="678" xr:uid="{8A18A018-5E95-4065-A8FF-B54B2CA32800}"/>
    <cellStyle name="Comma [0] 2 2 29" xfId="679" xr:uid="{4D3C4D18-54F5-41EE-A5F3-084641741351}"/>
    <cellStyle name="Comma [0] 2 2 3" xfId="680" xr:uid="{2F082643-30D3-4C0A-9BF8-A4F5307FD79D}"/>
    <cellStyle name="Comma [0] 2 2 3 10" xfId="681" xr:uid="{A0EF0566-975B-4942-AFCC-EFC5153218CA}"/>
    <cellStyle name="Comma [0] 2 2 3 11" xfId="682" xr:uid="{6D2C31C8-092F-46C8-A6D9-EA2080BAB5BA}"/>
    <cellStyle name="Comma [0] 2 2 3 12" xfId="683" xr:uid="{9ED65AA6-A635-4050-9A3B-A1D76C95AD3D}"/>
    <cellStyle name="Comma [0] 2 2 3 13" xfId="684" xr:uid="{1AD114A3-EBE2-42ED-B74F-7C501D3A0B16}"/>
    <cellStyle name="Comma [0] 2 2 3 14" xfId="685" xr:uid="{36C74FB8-A1B8-4734-A0DB-15B09BC85E1A}"/>
    <cellStyle name="Comma [0] 2 2 3 15" xfId="686" xr:uid="{E80CAE03-06E0-40B0-9A7A-3B6EB71EB7E1}"/>
    <cellStyle name="Comma [0] 2 2 3 16" xfId="687" xr:uid="{6821D4BB-958A-4233-A281-3FA5C9EF5646}"/>
    <cellStyle name="Comma [0] 2 2 3 17" xfId="688" xr:uid="{A497D375-A008-4D33-83FA-C857163F2BA4}"/>
    <cellStyle name="Comma [0] 2 2 3 18" xfId="689" xr:uid="{B6480A53-89A5-4A2B-9631-BB3AE3B297B6}"/>
    <cellStyle name="Comma [0] 2 2 3 19" xfId="690" xr:uid="{2B5F1F69-24A6-406E-9B15-2AC50BC4225B}"/>
    <cellStyle name="Comma [0] 2 2 3 2" xfId="691" xr:uid="{2A296B96-3691-4D00-9FD7-6E68717C38E1}"/>
    <cellStyle name="Comma [0] 2 2 3 20" xfId="692" xr:uid="{34F95943-D905-463F-B4D4-8B1394341A22}"/>
    <cellStyle name="Comma [0] 2 2 3 21" xfId="693" xr:uid="{602DED5B-0749-4DDA-8411-5EADF7F6B5D2}"/>
    <cellStyle name="Comma [0] 2 2 3 22" xfId="694" xr:uid="{0987AED1-6417-4892-A636-5956F2DEB687}"/>
    <cellStyle name="Comma [0] 2 2 3 23" xfId="695" xr:uid="{F73D4942-CA72-49C3-8C54-FFCE73D4B4C1}"/>
    <cellStyle name="Comma [0] 2 2 3 24" xfId="696" xr:uid="{1F0B2878-34D1-4DBE-AC8F-DBCCD619E26C}"/>
    <cellStyle name="Comma [0] 2 2 3 25" xfId="697" xr:uid="{D6F4BAFA-5A52-4A9A-808A-75A528C5B7AA}"/>
    <cellStyle name="Comma [0] 2 2 3 26" xfId="698" xr:uid="{475222F8-3C15-4054-9260-72B8B6A54CE0}"/>
    <cellStyle name="Comma [0] 2 2 3 27" xfId="699" xr:uid="{A8E8B4DC-43B4-4F8F-965E-98F134D96020}"/>
    <cellStyle name="Comma [0] 2 2 3 28" xfId="700" xr:uid="{B93A2F6F-A168-4AD1-B325-0717D5F4EA4F}"/>
    <cellStyle name="Comma [0] 2 2 3 29" xfId="701" xr:uid="{B489030F-E18C-42C6-A97E-8CD40C39FD2E}"/>
    <cellStyle name="Comma [0] 2 2 3 3" xfId="702" xr:uid="{F113DB35-3BF4-4905-971C-7DD03F917213}"/>
    <cellStyle name="Comma [0] 2 2 3 30" xfId="703" xr:uid="{D72AA190-5ABE-4771-81D8-4CE9A0927213}"/>
    <cellStyle name="Comma [0] 2 2 3 31" xfId="704" xr:uid="{F6D592E7-5429-4F9B-A3D8-C18F02307D5D}"/>
    <cellStyle name="Comma [0] 2 2 3 4" xfId="705" xr:uid="{2095B74D-310F-44A8-9430-2707FD945FA5}"/>
    <cellStyle name="Comma [0] 2 2 3 5" xfId="706" xr:uid="{33F94FE7-D8D0-4A10-A0E1-49AD920CEB6E}"/>
    <cellStyle name="Comma [0] 2 2 3 6" xfId="707" xr:uid="{011F0E64-20C5-4BE4-8ABE-D54A56F5B6DB}"/>
    <cellStyle name="Comma [0] 2 2 3 7" xfId="708" xr:uid="{2A57FBAF-3162-42C4-BBC9-7157045069A0}"/>
    <cellStyle name="Comma [0] 2 2 3 8" xfId="709" xr:uid="{E0D831BB-5BFD-461A-A77A-66A2F7F8BADF}"/>
    <cellStyle name="Comma [0] 2 2 3 9" xfId="710" xr:uid="{1A465404-B72A-415D-A346-09D8C0FF98F2}"/>
    <cellStyle name="Comma [0] 2 2 30" xfId="711" xr:uid="{F968E95F-5704-4412-8116-12ED7BCF9821}"/>
    <cellStyle name="Comma [0] 2 2 31" xfId="712" xr:uid="{F1C80818-CC75-4436-9B88-D2B7FD609222}"/>
    <cellStyle name="Comma [0] 2 2 32" xfId="713" xr:uid="{F4DEB9C0-2AC5-466A-A781-6A85A1E57045}"/>
    <cellStyle name="Comma [0] 2 2 33" xfId="714" xr:uid="{2399CCEB-1F4F-47DC-B63B-BCB46D61A09F}"/>
    <cellStyle name="Comma [0] 2 2 34" xfId="715" xr:uid="{6D6A746C-4310-4FA6-8510-145777B57FA2}"/>
    <cellStyle name="Comma [0] 2 2 35" xfId="716" xr:uid="{95B76455-23B9-41B3-858A-9FDB9B4CE62E}"/>
    <cellStyle name="Comma [0] 2 2 36" xfId="717" xr:uid="{9CE77374-C720-42FA-A9B9-E93D6174F073}"/>
    <cellStyle name="Comma [0] 2 2 37" xfId="718" xr:uid="{AA9F8C62-E0F6-442A-A3B4-3FAAF785AC03}"/>
    <cellStyle name="Comma [0] 2 2 38" xfId="719" xr:uid="{92C9A850-9124-4C8C-8220-201DD1B724D4}"/>
    <cellStyle name="Comma [0] 2 2 39" xfId="720" xr:uid="{7AD74BD2-357E-407B-A8A3-A423A38B1C8B}"/>
    <cellStyle name="Comma [0] 2 2 4" xfId="721" xr:uid="{0326EE46-B9A3-4194-8B14-9797BD65097D}"/>
    <cellStyle name="Comma [0] 2 2 4 10" xfId="722" xr:uid="{5F023DAB-01BE-44A5-B73B-57EA47E5BB22}"/>
    <cellStyle name="Comma [0] 2 2 4 11" xfId="723" xr:uid="{B5EE966B-519D-42B4-8D9A-B59DBDEA7838}"/>
    <cellStyle name="Comma [0] 2 2 4 12" xfId="724" xr:uid="{0038BC18-BEFF-4CAC-9DCD-05F2426DFC96}"/>
    <cellStyle name="Comma [0] 2 2 4 13" xfId="725" xr:uid="{0CEB31C3-F481-4B33-8936-F8F8A08BB469}"/>
    <cellStyle name="Comma [0] 2 2 4 14" xfId="726" xr:uid="{730C6907-1514-4521-B032-5A4C8135CEE1}"/>
    <cellStyle name="Comma [0] 2 2 4 15" xfId="727" xr:uid="{5431A5D9-9A8B-410A-866C-255687A6219E}"/>
    <cellStyle name="Comma [0] 2 2 4 16" xfId="728" xr:uid="{E81B2287-A3BE-43CE-AE63-440E184CE4CE}"/>
    <cellStyle name="Comma [0] 2 2 4 17" xfId="729" xr:uid="{EF0A2841-7210-4BC1-AAAF-62E4F1BBA9E8}"/>
    <cellStyle name="Comma [0] 2 2 4 18" xfId="730" xr:uid="{5EF526AC-7704-4DF4-A615-C12588BD2440}"/>
    <cellStyle name="Comma [0] 2 2 4 19" xfId="731" xr:uid="{6F2F4F4E-2F1B-4F7A-88B4-5798734EEC4F}"/>
    <cellStyle name="Comma [0] 2 2 4 2" xfId="732" xr:uid="{182F4882-A3BD-41F0-8859-87596DCFA137}"/>
    <cellStyle name="Comma [0] 2 2 4 20" xfId="733" xr:uid="{EF80BC85-D11B-4D8E-80FB-B45BE829408C}"/>
    <cellStyle name="Comma [0] 2 2 4 21" xfId="734" xr:uid="{A07FDBD5-661F-4F48-9333-ACAE0A5706EA}"/>
    <cellStyle name="Comma [0] 2 2 4 22" xfId="735" xr:uid="{65C80D79-1675-4135-8EDE-44F7D87D3325}"/>
    <cellStyle name="Comma [0] 2 2 4 23" xfId="736" xr:uid="{B729458C-585E-45A4-9560-9C6412ED1EFB}"/>
    <cellStyle name="Comma [0] 2 2 4 24" xfId="737" xr:uid="{B56CFA87-78D8-4873-A3A1-2AD0EA1941A6}"/>
    <cellStyle name="Comma [0] 2 2 4 25" xfId="738" xr:uid="{31F366D7-1878-4500-A1FF-53EFAACE26AC}"/>
    <cellStyle name="Comma [0] 2 2 4 26" xfId="739" xr:uid="{4A950964-211C-4516-B535-6481C94BC6FE}"/>
    <cellStyle name="Comma [0] 2 2 4 27" xfId="740" xr:uid="{A354DEE2-6874-4000-924F-60E241A8E9BC}"/>
    <cellStyle name="Comma [0] 2 2 4 28" xfId="741" xr:uid="{A99D859E-755C-4895-A7BB-257BC2EDA896}"/>
    <cellStyle name="Comma [0] 2 2 4 29" xfId="742" xr:uid="{B78EFB81-3E2F-44CB-B5D9-E3AAFD504D14}"/>
    <cellStyle name="Comma [0] 2 2 4 3" xfId="743" xr:uid="{14AA6B9C-EBEB-412B-9B6F-59764A270944}"/>
    <cellStyle name="Comma [0] 2 2 4 30" xfId="744" xr:uid="{E45E0A02-65D6-4925-BDA1-42B06E0BABC7}"/>
    <cellStyle name="Comma [0] 2 2 4 31" xfId="745" xr:uid="{1DF6C159-B0F4-4A64-A47C-57CF5B9C73BE}"/>
    <cellStyle name="Comma [0] 2 2 4 4" xfId="746" xr:uid="{BBF1887A-CF50-4696-BD98-2A2F2B01FAFF}"/>
    <cellStyle name="Comma [0] 2 2 4 5" xfId="747" xr:uid="{1CD2D8EE-6049-4D51-BFD2-85D626EEFE62}"/>
    <cellStyle name="Comma [0] 2 2 4 6" xfId="748" xr:uid="{D1214DDA-8264-40E8-B19C-8D3C779269B7}"/>
    <cellStyle name="Comma [0] 2 2 4 7" xfId="749" xr:uid="{745A648E-87B5-4C68-94B6-FCA5A5EEEFE4}"/>
    <cellStyle name="Comma [0] 2 2 4 8" xfId="750" xr:uid="{7E9070BE-38E3-4A8C-B067-2E11B06B67BE}"/>
    <cellStyle name="Comma [0] 2 2 4 9" xfId="751" xr:uid="{2F3D7A0A-1DFD-4313-98DC-FA6D929B97B8}"/>
    <cellStyle name="Comma [0] 2 2 40" xfId="752" xr:uid="{AFC2D96C-CD9B-4644-9907-ED2AF47EF9A6}"/>
    <cellStyle name="Comma [0] 2 2 40 2" xfId="753" xr:uid="{FADB1117-A90F-48A2-8850-2CA3B6343051}"/>
    <cellStyle name="Comma [0] 2 2 41" xfId="754" xr:uid="{FC5EE5AE-836B-436D-B452-D917B798119E}"/>
    <cellStyle name="Comma [0] 2 2 42" xfId="755" xr:uid="{42997C22-84C6-429D-A05C-997D0475DDE4}"/>
    <cellStyle name="Comma [0] 2 2 43" xfId="756" xr:uid="{67DAC968-74F7-4FF8-B02C-30BA08EA1DBD}"/>
    <cellStyle name="Comma [0] 2 2 44" xfId="757" xr:uid="{2839C8BD-D6CD-4E41-B49E-EBA94DD474FF}"/>
    <cellStyle name="Comma [0] 2 2 45" xfId="758" xr:uid="{2E4EC2E0-C6C0-4FA9-BE72-36790500C751}"/>
    <cellStyle name="Comma [0] 2 2 46" xfId="759" xr:uid="{E64CDC04-DF6B-4408-8313-84B3C6070E1B}"/>
    <cellStyle name="Comma [0] 2 2 47" xfId="760" xr:uid="{6A5F136F-00A4-46B0-8BA2-CA7BDA3F1A32}"/>
    <cellStyle name="Comma [0] 2 2 48" xfId="761" xr:uid="{64DB8844-479F-4A2D-89CC-A6646FF48651}"/>
    <cellStyle name="Comma [0] 2 2 49" xfId="762" xr:uid="{9F3CFA29-A71B-4E13-B25E-605F207F660F}"/>
    <cellStyle name="Comma [0] 2 2 5" xfId="763" xr:uid="{F90C0193-A203-4A62-9510-18B6E9427B24}"/>
    <cellStyle name="Comma [0] 2 2 50" xfId="764" xr:uid="{2D0A229A-F882-42ED-AAC0-BBBFFB55D2B1}"/>
    <cellStyle name="Comma [0] 2 2 51" xfId="765" xr:uid="{43248432-A525-4A1F-AC51-82593AC29BAB}"/>
    <cellStyle name="Comma [0] 2 2 52" xfId="766" xr:uid="{5955362D-6DAD-45F7-A6D4-7380FBD74363}"/>
    <cellStyle name="Comma [0] 2 2 53" xfId="767" xr:uid="{14F769F7-CE6B-4CD2-885E-88B9566891CF}"/>
    <cellStyle name="Comma [0] 2 2 54" xfId="768" xr:uid="{6E5EF1F9-4707-42B6-AB4D-E42492288DD6}"/>
    <cellStyle name="Comma [0] 2 2 55" xfId="769" xr:uid="{FC92940E-E245-4A45-9589-65C49F92F209}"/>
    <cellStyle name="Comma [0] 2 2 56" xfId="770" xr:uid="{343D6A74-1526-425A-9939-ECFEA5551B48}"/>
    <cellStyle name="Comma [0] 2 2 57" xfId="771" xr:uid="{08DB0761-C61D-4DCF-BCC4-24B8AD212276}"/>
    <cellStyle name="Comma [0] 2 2 58" xfId="772" xr:uid="{11C3EC10-0DC4-402A-BDF6-E1E41CC46AF2}"/>
    <cellStyle name="Comma [0] 2 2 59" xfId="773" xr:uid="{AF5B2960-25AC-4C92-AAE7-7968A4EB5D18}"/>
    <cellStyle name="Comma [0] 2 2 6" xfId="774" xr:uid="{58EE9180-D1FF-4C28-BE8A-131CF7B6979B}"/>
    <cellStyle name="Comma [0] 2 2 60" xfId="775" xr:uid="{14B87082-8C09-420A-A41B-3D30443DD2F8}"/>
    <cellStyle name="Comma [0] 2 2 61" xfId="776" xr:uid="{F5AB02F4-C837-4C44-A76F-6C6B3BD85A75}"/>
    <cellStyle name="Comma [0] 2 2 62" xfId="777" xr:uid="{DC09EF98-A9A2-4088-A4FD-FA08B7D46A67}"/>
    <cellStyle name="Comma [0] 2 2 63" xfId="778" xr:uid="{60B057D7-7477-48B2-A91B-871083FB604D}"/>
    <cellStyle name="Comma [0] 2 2 64" xfId="779" xr:uid="{E614FFB4-F6DB-4D21-B81F-9F2C1EAA438C}"/>
    <cellStyle name="Comma [0] 2 2 65" xfId="780" xr:uid="{2B639849-FABF-4C4D-9E12-CCEEDBE1D043}"/>
    <cellStyle name="Comma [0] 2 2 66" xfId="781" xr:uid="{C89110EE-C748-430F-AA83-155065F77740}"/>
    <cellStyle name="Comma [0] 2 2 67" xfId="782" xr:uid="{E7D7E041-EB6C-40AD-B915-8249E86A5DF2}"/>
    <cellStyle name="Comma [0] 2 2 68" xfId="783" xr:uid="{EA5C620B-731A-48EF-8F1A-0E1830A49C30}"/>
    <cellStyle name="Comma [0] 2 2 69" xfId="784" xr:uid="{DE8F8E8A-501A-45B5-96A5-CAE7A2844953}"/>
    <cellStyle name="Comma [0] 2 2 7" xfId="785" xr:uid="{8E197D2F-EB20-4B68-B7CC-7792A874D8A1}"/>
    <cellStyle name="Comma [0] 2 2 70" xfId="786" xr:uid="{2E08FAC5-E497-4D63-896D-63B4D2B79D03}"/>
    <cellStyle name="Comma [0] 2 2 71" xfId="787" xr:uid="{B4FDBABE-2484-4E27-8DDF-A0E880C265BE}"/>
    <cellStyle name="Comma [0] 2 2 8" xfId="788" xr:uid="{3C3EEAB0-2455-47DA-A490-3DFA2815BD35}"/>
    <cellStyle name="Comma [0] 2 2 9" xfId="789" xr:uid="{7636D3A7-A324-4578-A929-C058BEAE660F}"/>
    <cellStyle name="Comma [0] 2 20" xfId="790" xr:uid="{F2F51570-E67D-4961-AC4F-1FCB7C5B7B52}"/>
    <cellStyle name="Comma [0] 2 21" xfId="791" xr:uid="{E93ECA77-89B3-4567-8DB1-156C4D87E862}"/>
    <cellStyle name="Comma [0] 2 22" xfId="792" xr:uid="{CB176EE2-C2FB-4CC6-9FBD-DFF2F485B4B7}"/>
    <cellStyle name="Comma [0] 2 23" xfId="793" xr:uid="{A2800147-DBC9-4F3A-B8AC-B06DEAE0C1EF}"/>
    <cellStyle name="Comma [0] 2 24" xfId="794" xr:uid="{80CC00F7-3811-4A07-AA27-2EC232BEC663}"/>
    <cellStyle name="Comma [0] 2 25" xfId="795" xr:uid="{56274037-1C15-4DF8-817E-942AAB388FFB}"/>
    <cellStyle name="Comma [0] 2 26" xfId="796" xr:uid="{E4B18603-88E6-47E6-B075-8EF7629694FD}"/>
    <cellStyle name="Comma [0] 2 27" xfId="797" xr:uid="{ACA8B1C0-0D9E-4127-8EEB-70F643305245}"/>
    <cellStyle name="Comma [0] 2 28" xfId="798" xr:uid="{4F58CBEF-5181-4942-9B40-FD7A1E7E880B}"/>
    <cellStyle name="Comma [0] 2 29" xfId="799" xr:uid="{F9F88B76-A462-48F5-B190-335223DA5E70}"/>
    <cellStyle name="Comma [0] 2 3" xfId="800" xr:uid="{2D61D7AE-FE27-4C8F-AE34-57F3F8C89C66}"/>
    <cellStyle name="Comma [0] 2 3 10" xfId="801" xr:uid="{64979F48-D89F-4B55-A74B-05A086A6433E}"/>
    <cellStyle name="Comma [0] 2 3 11" xfId="802" xr:uid="{02824DFA-0BF2-48F4-BB48-D55B407CE540}"/>
    <cellStyle name="Comma [0] 2 3 12" xfId="803" xr:uid="{3EEECEAD-7804-401C-9024-061D70266485}"/>
    <cellStyle name="Comma [0] 2 3 13" xfId="804" xr:uid="{3E498BD4-8FDA-4957-BFA2-0B5B594F7B36}"/>
    <cellStyle name="Comma [0] 2 3 14" xfId="805" xr:uid="{347ECD31-BBE4-4E65-A0D5-2F30C5DDF122}"/>
    <cellStyle name="Comma [0] 2 3 15" xfId="806" xr:uid="{68AF5134-7F77-4AE9-BD8D-7B350EFC1D6C}"/>
    <cellStyle name="Comma [0] 2 3 16" xfId="807" xr:uid="{E932CEE2-235E-42B7-8C41-4D5054F16B64}"/>
    <cellStyle name="Comma [0] 2 3 17" xfId="808" xr:uid="{DDE61A99-D5D0-48AD-9CAD-E35750310268}"/>
    <cellStyle name="Comma [0] 2 3 18" xfId="809" xr:uid="{CD232F40-867B-4CAA-9783-FBAA58F0C74D}"/>
    <cellStyle name="Comma [0] 2 3 19" xfId="810" xr:uid="{3826113C-F5EE-404F-97BE-D464A738B49E}"/>
    <cellStyle name="Comma [0] 2 3 2" xfId="811" xr:uid="{148EAD3C-51C8-47A6-B7D9-C6CA0030BF76}"/>
    <cellStyle name="Comma [0] 2 3 2 10" xfId="812" xr:uid="{8A49354E-3443-41DE-8895-A1E0DD057523}"/>
    <cellStyle name="Comma [0] 2 3 2 11" xfId="813" xr:uid="{DAC0E054-F4B4-46F3-AEC1-165F509F0119}"/>
    <cellStyle name="Comma [0] 2 3 2 12" xfId="814" xr:uid="{B3E8F587-8DDF-43CC-9B71-6E9A5327E1AC}"/>
    <cellStyle name="Comma [0] 2 3 2 13" xfId="815" xr:uid="{90384095-84DA-4C1C-BBC1-75B4DB964691}"/>
    <cellStyle name="Comma [0] 2 3 2 14" xfId="816" xr:uid="{81038BF2-A907-4E0F-868E-946CFEF8BE1E}"/>
    <cellStyle name="Comma [0] 2 3 2 15" xfId="817" xr:uid="{435488CA-C13F-4AD2-84B4-AE9A16F0F460}"/>
    <cellStyle name="Comma [0] 2 3 2 16" xfId="818" xr:uid="{F5C26E82-E1EA-4D0A-9C1F-76FBE5E2D82F}"/>
    <cellStyle name="Comma [0] 2 3 2 17" xfId="819" xr:uid="{9A63135A-9256-4BD2-B397-F070CDF393D5}"/>
    <cellStyle name="Comma [0] 2 3 2 18" xfId="820" xr:uid="{49214CD0-003E-4BB3-ABA0-3CC46D2A62A1}"/>
    <cellStyle name="Comma [0] 2 3 2 19" xfId="821" xr:uid="{4284A9BC-9723-4B68-843B-52BACCB66B2A}"/>
    <cellStyle name="Comma [0] 2 3 2 2" xfId="822" xr:uid="{BCCD6157-A21A-48D0-BAA6-588F4F3A215A}"/>
    <cellStyle name="Comma [0] 2 3 2 20" xfId="823" xr:uid="{F5CA3EF8-FC50-4A98-AC93-41ED8C200FDE}"/>
    <cellStyle name="Comma [0] 2 3 2 21" xfId="824" xr:uid="{0E93EF20-CB8D-472F-B869-194A9B052B12}"/>
    <cellStyle name="Comma [0] 2 3 2 22" xfId="825" xr:uid="{C13FCF34-92DE-4C3A-BCB9-58DB52844D1D}"/>
    <cellStyle name="Comma [0] 2 3 2 23" xfId="826" xr:uid="{90BCD9FF-16C8-425A-9D8E-37A911C1AA1B}"/>
    <cellStyle name="Comma [0] 2 3 2 24" xfId="827" xr:uid="{95A23F49-1EA8-4C95-BA2C-AF4F50CCD049}"/>
    <cellStyle name="Comma [0] 2 3 2 25" xfId="828" xr:uid="{8751EDC3-905A-4292-8C04-FE8324F80EC9}"/>
    <cellStyle name="Comma [0] 2 3 2 26" xfId="829" xr:uid="{11E6033C-F91A-471F-97DE-2259873AB032}"/>
    <cellStyle name="Comma [0] 2 3 2 27" xfId="830" xr:uid="{A94C288D-D8FE-463D-BB39-226ED9F80B6B}"/>
    <cellStyle name="Comma [0] 2 3 2 28" xfId="831" xr:uid="{95572F6E-3790-4243-8A6C-9E3916710EAE}"/>
    <cellStyle name="Comma [0] 2 3 2 29" xfId="832" xr:uid="{22A48EB8-3C91-4709-90C4-652DBA481EF3}"/>
    <cellStyle name="Comma [0] 2 3 2 3" xfId="833" xr:uid="{60A6E238-EAC1-4CC8-92E1-DFA4CF29C7D0}"/>
    <cellStyle name="Comma [0] 2 3 2 30" xfId="834" xr:uid="{06AD1F0E-FA8F-4EBF-A8FF-A06ED9D13DFB}"/>
    <cellStyle name="Comma [0] 2 3 2 31" xfId="835" xr:uid="{6F3F1795-60A5-4F78-A23F-E5BB5DE9ACE9}"/>
    <cellStyle name="Comma [0] 2 3 2 4" xfId="836" xr:uid="{FDE1B728-3EC0-4DEF-825B-3490B7790142}"/>
    <cellStyle name="Comma [0] 2 3 2 5" xfId="837" xr:uid="{9D0A43F6-6EFC-437A-A96B-E309B8FC2FE0}"/>
    <cellStyle name="Comma [0] 2 3 2 6" xfId="838" xr:uid="{D3F7EF6E-B881-4D62-8B87-13DA4E9ACEC3}"/>
    <cellStyle name="Comma [0] 2 3 2 7" xfId="839" xr:uid="{782E4437-68C8-4025-B126-494072AAEF13}"/>
    <cellStyle name="Comma [0] 2 3 2 8" xfId="840" xr:uid="{6E6B187A-3790-48F3-8C55-6DE0085A19FA}"/>
    <cellStyle name="Comma [0] 2 3 2 9" xfId="841" xr:uid="{C64DC570-E7D6-44DB-960C-C6452697D172}"/>
    <cellStyle name="Comma [0] 2 3 20" xfId="842" xr:uid="{A430D2A1-B379-45B6-8CF1-D4BE0D3DAF78}"/>
    <cellStyle name="Comma [0] 2 3 21" xfId="843" xr:uid="{0D240030-F275-4F0A-A86A-9F78AD83A81B}"/>
    <cellStyle name="Comma [0] 2 3 22" xfId="844" xr:uid="{31A0685C-95D1-48F3-A2C4-74FE79634A17}"/>
    <cellStyle name="Comma [0] 2 3 23" xfId="845" xr:uid="{95F8EC2C-33EF-4698-906D-3EBDFCD7661A}"/>
    <cellStyle name="Comma [0] 2 3 24" xfId="846" xr:uid="{7E57E73A-A1BC-4A4C-8071-C9AE6339BCA2}"/>
    <cellStyle name="Comma [0] 2 3 25" xfId="847" xr:uid="{2A8B8B6B-0FA4-4220-AA54-93959F907897}"/>
    <cellStyle name="Comma [0] 2 3 26" xfId="848" xr:uid="{D33F3CEA-E30A-409A-86B1-985DBB9F2ACF}"/>
    <cellStyle name="Comma [0] 2 3 27" xfId="849" xr:uid="{81C57DD0-FA6E-4F8F-A3C8-693ABB691C24}"/>
    <cellStyle name="Comma [0] 2 3 28" xfId="850" xr:uid="{3713B28D-BE31-4B07-BE91-DA57328EED9D}"/>
    <cellStyle name="Comma [0] 2 3 29" xfId="851" xr:uid="{35BAEF93-9AFA-464C-87B5-AED881D92D43}"/>
    <cellStyle name="Comma [0] 2 3 3" xfId="852" xr:uid="{64FB6722-0589-4794-927E-008CF6AC8AF9}"/>
    <cellStyle name="Comma [0] 2 3 3 10" xfId="853" xr:uid="{84DD87F2-3D03-4FB5-9858-77C5DC00C8C0}"/>
    <cellStyle name="Comma [0] 2 3 3 11" xfId="854" xr:uid="{AC334A1C-8B26-4520-922A-1AE006175650}"/>
    <cellStyle name="Comma [0] 2 3 3 12" xfId="855" xr:uid="{968D113A-B0C1-4684-B431-AE69418A72A9}"/>
    <cellStyle name="Comma [0] 2 3 3 13" xfId="856" xr:uid="{5F0D780F-EACB-4ECD-AB6D-7B7558DA9811}"/>
    <cellStyle name="Comma [0] 2 3 3 14" xfId="857" xr:uid="{85070E4E-7628-4BC8-9D2B-A0E1A6274ABB}"/>
    <cellStyle name="Comma [0] 2 3 3 15" xfId="858" xr:uid="{9EF677D8-A8A9-44B4-8FE7-D8CC48051DAB}"/>
    <cellStyle name="Comma [0] 2 3 3 16" xfId="859" xr:uid="{E9E706B1-739E-42D7-BD4E-A9DAF138497C}"/>
    <cellStyle name="Comma [0] 2 3 3 17" xfId="860" xr:uid="{74BE0A3C-6729-4B42-9A48-8F83DFBBC3F6}"/>
    <cellStyle name="Comma [0] 2 3 3 18" xfId="861" xr:uid="{72CEA9EA-897F-4CB1-82FF-C4713E68362D}"/>
    <cellStyle name="Comma [0] 2 3 3 19" xfId="862" xr:uid="{E56F2AD5-E34F-47E1-A01C-6E662FCC44ED}"/>
    <cellStyle name="Comma [0] 2 3 3 2" xfId="863" xr:uid="{75EB76C3-4A33-41F6-8BBA-3C73BC3C7AA9}"/>
    <cellStyle name="Comma [0] 2 3 3 20" xfId="864" xr:uid="{EAF31BE7-0F6D-4F2A-AA35-6A2828A6D3FF}"/>
    <cellStyle name="Comma [0] 2 3 3 21" xfId="865" xr:uid="{4B444A05-573B-4746-89AF-836DA5F613AE}"/>
    <cellStyle name="Comma [0] 2 3 3 22" xfId="866" xr:uid="{534C8730-3362-4BDC-BEA9-5BEB99F339EC}"/>
    <cellStyle name="Comma [0] 2 3 3 23" xfId="867" xr:uid="{E48A7D8A-2526-4A85-9F5B-1227A6C350BB}"/>
    <cellStyle name="Comma [0] 2 3 3 24" xfId="868" xr:uid="{2DDF993B-EE7D-435C-A175-ECC04379FB60}"/>
    <cellStyle name="Comma [0] 2 3 3 25" xfId="869" xr:uid="{78E4F44B-66F6-43CA-8391-06732A819E62}"/>
    <cellStyle name="Comma [0] 2 3 3 26" xfId="870" xr:uid="{E2EECCF3-F73E-4888-90CD-01C9B40A3101}"/>
    <cellStyle name="Comma [0] 2 3 3 27" xfId="871" xr:uid="{7B3D68CE-57B7-41EB-AA1B-805B469BE7D0}"/>
    <cellStyle name="Comma [0] 2 3 3 28" xfId="872" xr:uid="{E25749A9-5321-4658-9A27-371628EF6834}"/>
    <cellStyle name="Comma [0] 2 3 3 29" xfId="873" xr:uid="{9EAF0B7D-045E-4B3C-8E16-C87C54174E4E}"/>
    <cellStyle name="Comma [0] 2 3 3 3" xfId="874" xr:uid="{EDCA0D83-DB9F-4340-AB09-D89AA9495AB9}"/>
    <cellStyle name="Comma [0] 2 3 3 30" xfId="875" xr:uid="{E4AFCF0C-70CA-478F-A24D-6C96D7BD9F2E}"/>
    <cellStyle name="Comma [0] 2 3 3 31" xfId="876" xr:uid="{BF7529B7-A804-455B-910C-EBDC134C7F0A}"/>
    <cellStyle name="Comma [0] 2 3 3 4" xfId="877" xr:uid="{4B898EE5-9243-42BC-9D31-D514FDCA6D2F}"/>
    <cellStyle name="Comma [0] 2 3 3 5" xfId="878" xr:uid="{D277B976-FB54-4467-997E-5B527A963373}"/>
    <cellStyle name="Comma [0] 2 3 3 6" xfId="879" xr:uid="{39C8DB66-194F-4FBD-BEEA-C35D2BD8F3FB}"/>
    <cellStyle name="Comma [0] 2 3 3 7" xfId="880" xr:uid="{8B7EAA10-E027-4819-813E-85CB07F75F76}"/>
    <cellStyle name="Comma [0] 2 3 3 8" xfId="881" xr:uid="{CFA52324-701E-4C42-9A82-96580BC12DF0}"/>
    <cellStyle name="Comma [0] 2 3 3 9" xfId="882" xr:uid="{C8765C05-C2C8-47D1-AB99-493C9BE09CBD}"/>
    <cellStyle name="Comma [0] 2 3 30" xfId="883" xr:uid="{C827D544-6017-4944-90EC-19E72C7D22F2}"/>
    <cellStyle name="Comma [0] 2 3 31" xfId="884" xr:uid="{D69DCABE-FEE7-4E6E-A15E-2CA1998779FA}"/>
    <cellStyle name="Comma [0] 2 3 32" xfId="885" xr:uid="{84CDD366-46EC-4711-B08F-F989F6B0D89B}"/>
    <cellStyle name="Comma [0] 2 3 33" xfId="886" xr:uid="{D43EF4ED-CAD2-405B-8670-AB0C9DEF13CA}"/>
    <cellStyle name="Comma [0] 2 3 34" xfId="887" xr:uid="{E6FE3A1F-BCF2-4FD1-899B-8821945C692E}"/>
    <cellStyle name="Comma [0] 2 3 35" xfId="888" xr:uid="{932DB44B-088A-4A65-B2C0-CD569D496139}"/>
    <cellStyle name="Comma [0] 2 3 36" xfId="889" xr:uid="{17C789F7-5E06-4928-8999-C9C2CCC6A9B4}"/>
    <cellStyle name="Comma [0] 2 3 37" xfId="890" xr:uid="{D17B149C-040A-40F2-8254-4EF4A3492CF8}"/>
    <cellStyle name="Comma [0] 2 3 38" xfId="891" xr:uid="{C7EBFFE4-A91A-41DC-839A-2C7B18584038}"/>
    <cellStyle name="Comma [0] 2 3 39" xfId="892" xr:uid="{A7533BC2-50E9-4CD6-A47D-C8473F598347}"/>
    <cellStyle name="Comma [0] 2 3 4" xfId="893" xr:uid="{083FBB67-89CD-45E8-98C8-D26FD95DB5CB}"/>
    <cellStyle name="Comma [0] 2 3 4 10" xfId="894" xr:uid="{D60997D1-410F-4439-AB67-15AD2769F2A1}"/>
    <cellStyle name="Comma [0] 2 3 4 11" xfId="895" xr:uid="{8183AB88-B65B-444F-96E2-D9BC5BB710D3}"/>
    <cellStyle name="Comma [0] 2 3 4 12" xfId="896" xr:uid="{D18DFD38-EED9-4879-BE79-4F94218C7EB6}"/>
    <cellStyle name="Comma [0] 2 3 4 13" xfId="897" xr:uid="{3ED8215E-9A2B-4F6D-9F59-098ACB7257A6}"/>
    <cellStyle name="Comma [0] 2 3 4 14" xfId="898" xr:uid="{ECA1BE4C-1639-4F71-BBFC-EDFF8741FFB0}"/>
    <cellStyle name="Comma [0] 2 3 4 15" xfId="899" xr:uid="{2D4961C2-CF96-4F91-8B57-887877016BEF}"/>
    <cellStyle name="Comma [0] 2 3 4 16" xfId="900" xr:uid="{E81BF32D-2C45-4CEA-A251-C844257F4442}"/>
    <cellStyle name="Comma [0] 2 3 4 17" xfId="901" xr:uid="{05A500FB-75C1-4333-9E50-55F6315B610A}"/>
    <cellStyle name="Comma [0] 2 3 4 18" xfId="902" xr:uid="{927F4C3B-1065-459A-9372-06C6128E77FE}"/>
    <cellStyle name="Comma [0] 2 3 4 19" xfId="903" xr:uid="{4BA506FF-C2BA-4D22-9C2C-BB781B2F48A2}"/>
    <cellStyle name="Comma [0] 2 3 4 2" xfId="904" xr:uid="{CB21F97C-08B3-41A0-88B4-ED7A6D248884}"/>
    <cellStyle name="Comma [0] 2 3 4 20" xfId="905" xr:uid="{578507EB-75B5-4C06-9FB8-F04F44225A25}"/>
    <cellStyle name="Comma [0] 2 3 4 21" xfId="906" xr:uid="{AB1FFDC3-B4C8-48C7-A929-5F2BF4638FDA}"/>
    <cellStyle name="Comma [0] 2 3 4 22" xfId="907" xr:uid="{DAB81201-6BC6-473F-B4AF-4ECBC2FD6B51}"/>
    <cellStyle name="Comma [0] 2 3 4 23" xfId="908" xr:uid="{6C8BA5B3-7E85-411B-A810-E60BBE9F0C8B}"/>
    <cellStyle name="Comma [0] 2 3 4 24" xfId="909" xr:uid="{8F6CF4E3-AC2B-4473-A1D0-E40A380FEB4D}"/>
    <cellStyle name="Comma [0] 2 3 4 25" xfId="910" xr:uid="{D3EEE8E1-1CF8-4E2D-A4C1-D9318DBC0D8B}"/>
    <cellStyle name="Comma [0] 2 3 4 26" xfId="911" xr:uid="{2C495839-CAFC-4839-82B9-C003DCDEC054}"/>
    <cellStyle name="Comma [0] 2 3 4 27" xfId="912" xr:uid="{A5699E44-C878-4ACA-81EC-6F67C12C4A70}"/>
    <cellStyle name="Comma [0] 2 3 4 28" xfId="913" xr:uid="{FCD347ED-FF42-4F17-A9FA-611F115DAD4D}"/>
    <cellStyle name="Comma [0] 2 3 4 29" xfId="914" xr:uid="{CBEFA537-8190-4C23-9FA2-4C3035FB8252}"/>
    <cellStyle name="Comma [0] 2 3 4 3" xfId="915" xr:uid="{1866FDE6-8CAB-4E7C-ADA0-6708E8FF89C7}"/>
    <cellStyle name="Comma [0] 2 3 4 30" xfId="916" xr:uid="{86AE8E5F-3DEA-4162-845A-C27F23F1D9AE}"/>
    <cellStyle name="Comma [0] 2 3 4 31" xfId="917" xr:uid="{F679FF0C-0467-40AB-B3F8-3B8A200B5FD7}"/>
    <cellStyle name="Comma [0] 2 3 4 4" xfId="918" xr:uid="{B5CC3E7A-7C19-4DB8-96F7-92B68B412FA1}"/>
    <cellStyle name="Comma [0] 2 3 4 5" xfId="919" xr:uid="{9D3DB71C-C28F-4A6A-9406-5952189B7507}"/>
    <cellStyle name="Comma [0] 2 3 4 6" xfId="920" xr:uid="{7F3AF73D-5D52-4FD3-AEEC-EACD8C51749E}"/>
    <cellStyle name="Comma [0] 2 3 4 7" xfId="921" xr:uid="{69A1B637-92F0-4828-9A49-1DEC78B78EB9}"/>
    <cellStyle name="Comma [0] 2 3 4 8" xfId="922" xr:uid="{B24E8AE1-7462-4205-BD76-7CEDF7156837}"/>
    <cellStyle name="Comma [0] 2 3 4 9" xfId="923" xr:uid="{5ABD6B3E-12F8-4FDB-96D4-725F11758EF6}"/>
    <cellStyle name="Comma [0] 2 3 40" xfId="924" xr:uid="{4541A32D-EB09-4ADC-855B-81AADB98C083}"/>
    <cellStyle name="Comma [0] 2 3 41" xfId="925" xr:uid="{EE241B37-26A3-4666-A244-D5B3AF244592}"/>
    <cellStyle name="Comma [0] 2 3 42" xfId="926" xr:uid="{B3A3878E-7644-4FB5-BD72-F7607F8B28A3}"/>
    <cellStyle name="Comma [0] 2 3 43" xfId="927" xr:uid="{FAA06110-ECE4-4A2A-877C-D88F85CD5989}"/>
    <cellStyle name="Comma [0] 2 3 44" xfId="928" xr:uid="{81A76FCF-8245-496D-A3C5-CD9E629D6F0A}"/>
    <cellStyle name="Comma [0] 2 3 45" xfId="929" xr:uid="{4C5F382A-C853-4CBE-A356-B249AD673AEE}"/>
    <cellStyle name="Comma [0] 2 3 46" xfId="930" xr:uid="{7C293BD4-2C4F-402C-BEF2-1E566F7AB2C6}"/>
    <cellStyle name="Comma [0] 2 3 47" xfId="931" xr:uid="{90929B63-E3E3-4E15-B966-04B66B7CDDFB}"/>
    <cellStyle name="Comma [0] 2 3 48" xfId="932" xr:uid="{9BAFE2B8-12A0-4709-A8B7-E1DF1B683E3A}"/>
    <cellStyle name="Comma [0] 2 3 49" xfId="933" xr:uid="{A90CB290-5AB5-422D-9A71-42CAEE3600D2}"/>
    <cellStyle name="Comma [0] 2 3 5" xfId="934" xr:uid="{16550DC1-2800-47A9-853D-F46269938BDB}"/>
    <cellStyle name="Comma [0] 2 3 50" xfId="935" xr:uid="{00DD6A6B-0B87-4D2F-8CB5-54A1BE7BC2A3}"/>
    <cellStyle name="Comma [0] 2 3 51" xfId="936" xr:uid="{0B20F31F-1D27-4A44-9AE4-0B6429450A03}"/>
    <cellStyle name="Comma [0] 2 3 52" xfId="937" xr:uid="{102DD2E4-4961-4C31-A853-B048267C8370}"/>
    <cellStyle name="Comma [0] 2 3 53" xfId="938" xr:uid="{AE4F5BF1-C2EF-46FB-AB91-596DD1A3AD9D}"/>
    <cellStyle name="Comma [0] 2 3 54" xfId="939" xr:uid="{AB424F02-B27A-46AC-8F16-16F5F5828AC2}"/>
    <cellStyle name="Comma [0] 2 3 55" xfId="940" xr:uid="{237FDF0D-F208-40D8-A69E-9D08DCCD8C43}"/>
    <cellStyle name="Comma [0] 2 3 56" xfId="941" xr:uid="{D33D01E0-2298-4B02-95AA-F8C3507A329B}"/>
    <cellStyle name="Comma [0] 2 3 57" xfId="942" xr:uid="{F23A8A35-8472-41AA-B82C-9B9AE05C104F}"/>
    <cellStyle name="Comma [0] 2 3 58" xfId="943" xr:uid="{48E09CDF-8F81-4EA8-8E65-72D8BD56EDA6}"/>
    <cellStyle name="Comma [0] 2 3 59" xfId="944" xr:uid="{31A90405-E9A5-4252-9AFD-F6EE10030807}"/>
    <cellStyle name="Comma [0] 2 3 6" xfId="945" xr:uid="{31807039-E035-4B9B-80E9-0AECE29F85F0}"/>
    <cellStyle name="Comma [0] 2 3 7" xfId="946" xr:uid="{ADCFD1E0-700B-4C43-A31B-D5BF0ADBE4CA}"/>
    <cellStyle name="Comma [0] 2 3 8" xfId="947" xr:uid="{2B04451B-4BE9-4171-8000-097B96DAADF4}"/>
    <cellStyle name="Comma [0] 2 3 9" xfId="948" xr:uid="{94434F40-912B-4212-9913-3854EFF65A31}"/>
    <cellStyle name="Comma [0] 2 30" xfId="949" xr:uid="{2A1D814E-E2DA-4D67-A4D9-D7CB0025975A}"/>
    <cellStyle name="Comma [0] 2 31" xfId="950" xr:uid="{44E0EF65-C7CE-4F35-A27F-265E62D1C9FC}"/>
    <cellStyle name="Comma [0] 2 32" xfId="951" xr:uid="{F111BEFD-A12A-4493-B7D3-DF5CF09D5104}"/>
    <cellStyle name="Comma [0] 2 33" xfId="952" xr:uid="{4FC95AC3-A3BC-4C77-911A-BE12B94E910B}"/>
    <cellStyle name="Comma [0] 2 34" xfId="953" xr:uid="{D7F77936-E654-46EE-9DA4-72F97277A5EA}"/>
    <cellStyle name="Comma [0] 2 35" xfId="954" xr:uid="{6CC8EBD3-11B9-4733-B47F-88B02ECC10EC}"/>
    <cellStyle name="Comma [0] 2 36" xfId="955" xr:uid="{478F50EC-5DAC-4552-A1D8-E40A7F297B56}"/>
    <cellStyle name="Comma [0] 2 37" xfId="956" xr:uid="{FB3BCDF0-B370-46D2-ACB0-2AD501100A71}"/>
    <cellStyle name="Comma [0] 2 38" xfId="957" xr:uid="{41951955-501E-45B1-8EAA-04C02ED2E8A9}"/>
    <cellStyle name="Comma [0] 2 39" xfId="958" xr:uid="{E6A4EBE1-5A24-4298-A336-5DDD12A0EE4F}"/>
    <cellStyle name="Comma [0] 2 4" xfId="959" xr:uid="{10B21B32-801F-4199-AC00-6363EF683E16}"/>
    <cellStyle name="Comma [0] 2 4 10" xfId="960" xr:uid="{4F77189A-20C8-4916-89A2-B2D8DBD2B4C4}"/>
    <cellStyle name="Comma [0] 2 4 11" xfId="961" xr:uid="{DE047FF6-C601-41DF-AE53-765DFF0C25BC}"/>
    <cellStyle name="Comma [0] 2 4 12" xfId="962" xr:uid="{46C7AD4F-0353-40A6-BCC7-B8FD8DB5AC13}"/>
    <cellStyle name="Comma [0] 2 4 13" xfId="963" xr:uid="{6033149A-6B10-4B32-AD4E-A2DEF195D719}"/>
    <cellStyle name="Comma [0] 2 4 14" xfId="964" xr:uid="{BE6DEC3D-1C27-48CB-84BB-A64DEE540192}"/>
    <cellStyle name="Comma [0] 2 4 15" xfId="965" xr:uid="{BEF5F4B5-6435-41B5-9E0E-49F409340ECA}"/>
    <cellStyle name="Comma [0] 2 4 16" xfId="966" xr:uid="{3E67703C-9928-4493-A067-C2B45AC0D02A}"/>
    <cellStyle name="Comma [0] 2 4 17" xfId="967" xr:uid="{2A0977B6-9A3C-4C83-BEFA-A53DFE9DCAE6}"/>
    <cellStyle name="Comma [0] 2 4 18" xfId="968" xr:uid="{7EF49540-EFBD-4935-8944-BFCCD95C9633}"/>
    <cellStyle name="Comma [0] 2 4 19" xfId="969" xr:uid="{206E187A-536F-4B1E-8A00-D4ED24FE9B66}"/>
    <cellStyle name="Comma [0] 2 4 2" xfId="970" xr:uid="{3E1F4A9F-0AE6-4274-AF04-7287080B82A2}"/>
    <cellStyle name="Comma [0] 2 4 2 10" xfId="971" xr:uid="{EFAF5BC8-938B-4DD4-AB5D-8D2A5BF78F91}"/>
    <cellStyle name="Comma [0] 2 4 2 11" xfId="972" xr:uid="{48F1C59D-70E3-46D7-8829-3D1BEF5A95C4}"/>
    <cellStyle name="Comma [0] 2 4 2 12" xfId="973" xr:uid="{A28C3501-0B57-4311-A502-D72C06C81479}"/>
    <cellStyle name="Comma [0] 2 4 2 13" xfId="974" xr:uid="{75A8CA9B-851D-4C6A-B483-2C8A48B4DFEC}"/>
    <cellStyle name="Comma [0] 2 4 2 14" xfId="975" xr:uid="{2D162F47-3DB4-434A-B963-5F6556242208}"/>
    <cellStyle name="Comma [0] 2 4 2 15" xfId="976" xr:uid="{3B7ADB9C-E0AB-4358-834C-52F0DB15ABF0}"/>
    <cellStyle name="Comma [0] 2 4 2 16" xfId="977" xr:uid="{F35C72E6-AC33-427F-863C-26EEBA975DBA}"/>
    <cellStyle name="Comma [0] 2 4 2 17" xfId="978" xr:uid="{6655EB44-1D7A-43D0-A290-1C55198B7BC4}"/>
    <cellStyle name="Comma [0] 2 4 2 18" xfId="979" xr:uid="{A6605442-0BB4-4FD0-AA36-49B0BA660EA4}"/>
    <cellStyle name="Comma [0] 2 4 2 19" xfId="980" xr:uid="{9817ADE4-A6DA-494E-B0EF-F24B1EC5AA69}"/>
    <cellStyle name="Comma [0] 2 4 2 2" xfId="981" xr:uid="{BC9B7359-DC6C-43CB-B100-037DB288B795}"/>
    <cellStyle name="Comma [0] 2 4 2 20" xfId="982" xr:uid="{10F9E82C-7686-4C02-8FD8-8EBA7967611E}"/>
    <cellStyle name="Comma [0] 2 4 2 21" xfId="983" xr:uid="{C20989F6-0E9B-4FA3-961E-4A7A77927124}"/>
    <cellStyle name="Comma [0] 2 4 2 22" xfId="984" xr:uid="{B3D75FB2-FCFD-474C-A3B0-11C22C66EE3B}"/>
    <cellStyle name="Comma [0] 2 4 2 23" xfId="985" xr:uid="{FDFADF78-E5D0-453B-AECD-2EB1C5BA8185}"/>
    <cellStyle name="Comma [0] 2 4 2 24" xfId="986" xr:uid="{F51BC108-E819-456C-9FF2-C5131B385882}"/>
    <cellStyle name="Comma [0] 2 4 2 25" xfId="987" xr:uid="{3C4B9A95-DA06-445A-810F-4020E36D6FAE}"/>
    <cellStyle name="Comma [0] 2 4 2 26" xfId="988" xr:uid="{29B28DA5-C6AF-4206-AAE2-8BD3A40D1889}"/>
    <cellStyle name="Comma [0] 2 4 2 27" xfId="989" xr:uid="{1DB0CE87-559A-400A-87FE-D234D1E53078}"/>
    <cellStyle name="Comma [0] 2 4 2 28" xfId="990" xr:uid="{5492BDF3-31F2-4C1D-B2FA-11D412F5021B}"/>
    <cellStyle name="Comma [0] 2 4 2 29" xfId="991" xr:uid="{740FF49F-198E-4B17-9B10-24F41A1F7A49}"/>
    <cellStyle name="Comma [0] 2 4 2 3" xfId="992" xr:uid="{7584D874-1B48-42FB-A064-0410798A8C50}"/>
    <cellStyle name="Comma [0] 2 4 2 30" xfId="993" xr:uid="{DB8628A0-EC9D-46CB-AC68-2F8365A35A3F}"/>
    <cellStyle name="Comma [0] 2 4 2 31" xfId="994" xr:uid="{05C8B7BD-2B4E-43AA-81F2-5C4CB1F0D493}"/>
    <cellStyle name="Comma [0] 2 4 2 4" xfId="995" xr:uid="{720D8BCE-F2F2-4323-BFA5-52D472A0A2E5}"/>
    <cellStyle name="Comma [0] 2 4 2 5" xfId="996" xr:uid="{6400DADD-94B4-4C5E-ACB7-72DB64660145}"/>
    <cellStyle name="Comma [0] 2 4 2 6" xfId="997" xr:uid="{5E1C1F50-4237-4C6D-B20C-9A4AA5D6DED9}"/>
    <cellStyle name="Comma [0] 2 4 2 7" xfId="998" xr:uid="{82CE2F40-788F-424E-9BA5-160295FFDBFA}"/>
    <cellStyle name="Comma [0] 2 4 2 8" xfId="999" xr:uid="{18F7C87E-5EB3-4EB2-AAFD-7D5829A8A267}"/>
    <cellStyle name="Comma [0] 2 4 2 9" xfId="1000" xr:uid="{742419D2-4C66-4DB3-B140-B56753FC9486}"/>
    <cellStyle name="Comma [0] 2 4 20" xfId="1001" xr:uid="{756D244F-0088-42D2-B3AB-F4ADECBBA56B}"/>
    <cellStyle name="Comma [0] 2 4 21" xfId="1002" xr:uid="{49D0A1EC-5478-4DD9-955E-99CC31C2D3C6}"/>
    <cellStyle name="Comma [0] 2 4 22" xfId="1003" xr:uid="{6DC096FB-AB94-4FDD-9213-A1C7C3020B25}"/>
    <cellStyle name="Comma [0] 2 4 23" xfId="1004" xr:uid="{B1E2FD7F-7A9D-402A-AB93-E38B9ACBA910}"/>
    <cellStyle name="Comma [0] 2 4 24" xfId="1005" xr:uid="{D9096FFC-B632-473A-A5AD-A3E4701BAA77}"/>
    <cellStyle name="Comma [0] 2 4 25" xfId="1006" xr:uid="{0C463758-48EA-4720-950F-0DD742CFCA57}"/>
    <cellStyle name="Comma [0] 2 4 26" xfId="1007" xr:uid="{22D063A6-5E41-4836-B9F5-C4DA489C8FB1}"/>
    <cellStyle name="Comma [0] 2 4 27" xfId="1008" xr:uid="{A1D61E75-79F6-4133-A068-7F40E470B3EC}"/>
    <cellStyle name="Comma [0] 2 4 28" xfId="1009" xr:uid="{F5BE4FBB-15D6-4307-82CE-231908CB95DC}"/>
    <cellStyle name="Comma [0] 2 4 29" xfId="1010" xr:uid="{64F6B990-6305-4ABE-8A2A-ADFF8E42E336}"/>
    <cellStyle name="Comma [0] 2 4 3" xfId="1011" xr:uid="{67629AB6-99BE-4EEF-AC09-B7A982534F1B}"/>
    <cellStyle name="Comma [0] 2 4 3 10" xfId="1012" xr:uid="{58D6C08A-8103-49C4-9AE4-984890A98422}"/>
    <cellStyle name="Comma [0] 2 4 3 11" xfId="1013" xr:uid="{78493C4D-F796-4C95-A5D8-0A268B13FD28}"/>
    <cellStyle name="Comma [0] 2 4 3 12" xfId="1014" xr:uid="{9EE7C9BB-64FC-497F-96B7-2EB06F801E32}"/>
    <cellStyle name="Comma [0] 2 4 3 13" xfId="1015" xr:uid="{38186FC3-DC1A-4539-922C-D8D609214125}"/>
    <cellStyle name="Comma [0] 2 4 3 14" xfId="1016" xr:uid="{297B3CD3-5036-4E1B-805B-3B07CF11578E}"/>
    <cellStyle name="Comma [0] 2 4 3 15" xfId="1017" xr:uid="{E1EA1759-7657-400A-93CA-AC4856FE2F26}"/>
    <cellStyle name="Comma [0] 2 4 3 16" xfId="1018" xr:uid="{F62ECD13-382C-4056-AA95-0CBBE3407FEF}"/>
    <cellStyle name="Comma [0] 2 4 3 17" xfId="1019" xr:uid="{754D469D-F970-441E-B5CD-DB1297DA3A37}"/>
    <cellStyle name="Comma [0] 2 4 3 18" xfId="1020" xr:uid="{7405D13D-9300-495A-9B7C-122B70426212}"/>
    <cellStyle name="Comma [0] 2 4 3 19" xfId="1021" xr:uid="{A81B016E-CEC0-48ED-A74F-3B6CAA816BE2}"/>
    <cellStyle name="Comma [0] 2 4 3 2" xfId="1022" xr:uid="{6BDE5167-7845-4C78-80DF-E35679671797}"/>
    <cellStyle name="Comma [0] 2 4 3 20" xfId="1023" xr:uid="{778C15EF-3E8B-4B52-BC49-8393990DA6F7}"/>
    <cellStyle name="Comma [0] 2 4 3 21" xfId="1024" xr:uid="{92007F49-A730-48C5-A7C0-93EDD0311073}"/>
    <cellStyle name="Comma [0] 2 4 3 22" xfId="1025" xr:uid="{05359B08-0758-4C48-994D-A0745F803E5F}"/>
    <cellStyle name="Comma [0] 2 4 3 23" xfId="1026" xr:uid="{5D95715D-8B6B-49C6-B82F-EA9FD84DB1BA}"/>
    <cellStyle name="Comma [0] 2 4 3 24" xfId="1027" xr:uid="{AB25F792-511B-4D2A-B2A4-04EF5C040431}"/>
    <cellStyle name="Comma [0] 2 4 3 25" xfId="1028" xr:uid="{31B2FC81-3179-472F-AE59-C734B25BB859}"/>
    <cellStyle name="Comma [0] 2 4 3 26" xfId="1029" xr:uid="{D9EBC6BD-736F-49BA-9DDE-05702BCFA391}"/>
    <cellStyle name="Comma [0] 2 4 3 27" xfId="1030" xr:uid="{00822A81-04E5-4FBD-9254-A0D2BD375275}"/>
    <cellStyle name="Comma [0] 2 4 3 28" xfId="1031" xr:uid="{AEC7BA12-E036-4407-A688-DB526A968A99}"/>
    <cellStyle name="Comma [0] 2 4 3 29" xfId="1032" xr:uid="{FB9E2283-98C3-4B4F-B791-50B8875AFAF3}"/>
    <cellStyle name="Comma [0] 2 4 3 3" xfId="1033" xr:uid="{E9867402-A581-4775-8D5C-2DE448B372F3}"/>
    <cellStyle name="Comma [0] 2 4 3 30" xfId="1034" xr:uid="{405260E4-4760-498D-A11B-DD79F9C05DF6}"/>
    <cellStyle name="Comma [0] 2 4 3 31" xfId="1035" xr:uid="{05668489-0201-4E9F-9AA2-0180753931FE}"/>
    <cellStyle name="Comma [0] 2 4 3 4" xfId="1036" xr:uid="{54E60E5F-515A-4444-A682-D6D9398F3681}"/>
    <cellStyle name="Comma [0] 2 4 3 5" xfId="1037" xr:uid="{B7E858E1-0F2E-46F1-ADD0-E0725E843468}"/>
    <cellStyle name="Comma [0] 2 4 3 6" xfId="1038" xr:uid="{186687B0-89F3-4F08-97BF-5D43E8854C3E}"/>
    <cellStyle name="Comma [0] 2 4 3 7" xfId="1039" xr:uid="{5814DACB-852F-429F-9C95-FB11E5E538AE}"/>
    <cellStyle name="Comma [0] 2 4 3 8" xfId="1040" xr:uid="{31797AB3-2BD7-4B31-8517-AFDAE0A2D92B}"/>
    <cellStyle name="Comma [0] 2 4 3 9" xfId="1041" xr:uid="{981EE59E-D459-4479-A441-01440A70A483}"/>
    <cellStyle name="Comma [0] 2 4 30" xfId="1042" xr:uid="{9B618803-7FB6-401F-8B47-FC53BC788CEE}"/>
    <cellStyle name="Comma [0] 2 4 31" xfId="1043" xr:uid="{D0856CD7-48D3-490C-851B-B68B6FB89693}"/>
    <cellStyle name="Comma [0] 2 4 32" xfId="1044" xr:uid="{69F0ABAF-6CB6-4D08-B9B4-D9F5814E347D}"/>
    <cellStyle name="Comma [0] 2 4 33" xfId="1045" xr:uid="{61C5D400-C86F-447A-A6C9-8AA8AA499465}"/>
    <cellStyle name="Comma [0] 2 4 34" xfId="1046" xr:uid="{B924DCFE-E291-4D7E-B2F5-A8B2F1F7A47D}"/>
    <cellStyle name="Comma [0] 2 4 35" xfId="1047" xr:uid="{0305AC7F-4D04-4312-A38F-9DF59DD2F260}"/>
    <cellStyle name="Comma [0] 2 4 36" xfId="1048" xr:uid="{E2C21F94-FDDE-4D0E-A09D-A7E37BFB11E0}"/>
    <cellStyle name="Comma [0] 2 4 37" xfId="1049" xr:uid="{103BDE1D-5346-41F9-A19D-848F77344B83}"/>
    <cellStyle name="Comma [0] 2 4 38" xfId="1050" xr:uid="{B00124D9-D7BA-4685-9B36-0A9617006782}"/>
    <cellStyle name="Comma [0] 2 4 39" xfId="1051" xr:uid="{AE87A4BA-B9E6-4C30-AAD3-B65EE4D02CBE}"/>
    <cellStyle name="Comma [0] 2 4 4" xfId="1052" xr:uid="{5EA13499-08AD-492C-8E76-E2795E952F9D}"/>
    <cellStyle name="Comma [0] 2 4 4 10" xfId="1053" xr:uid="{3BF9785C-F1D2-4254-AB4C-C0123691A7B6}"/>
    <cellStyle name="Comma [0] 2 4 4 11" xfId="1054" xr:uid="{383A02F0-77AE-43EF-AF24-D3B6C3AFD582}"/>
    <cellStyle name="Comma [0] 2 4 4 12" xfId="1055" xr:uid="{DFF25765-02D1-46A1-AF13-C0A35A438B59}"/>
    <cellStyle name="Comma [0] 2 4 4 13" xfId="1056" xr:uid="{FD9D0DDD-2303-42F7-A108-82DEACA831D6}"/>
    <cellStyle name="Comma [0] 2 4 4 14" xfId="1057" xr:uid="{39244A28-2422-44CB-A0B3-41634B1A2437}"/>
    <cellStyle name="Comma [0] 2 4 4 15" xfId="1058" xr:uid="{4205709D-1C71-4307-89AF-4C1DC125590E}"/>
    <cellStyle name="Comma [0] 2 4 4 16" xfId="1059" xr:uid="{3D64BB09-199B-4BF3-82AA-BFDF22D8BBE1}"/>
    <cellStyle name="Comma [0] 2 4 4 17" xfId="1060" xr:uid="{861F101E-7F8D-446C-B888-54444518F3DC}"/>
    <cellStyle name="Comma [0] 2 4 4 18" xfId="1061" xr:uid="{03A6F5BD-62E8-4B23-BEA0-5E8714350581}"/>
    <cellStyle name="Comma [0] 2 4 4 19" xfId="1062" xr:uid="{AD67ED62-0471-4A0C-9713-0CD4648C6DCC}"/>
    <cellStyle name="Comma [0] 2 4 4 2" xfId="1063" xr:uid="{12FD7593-7361-4670-8F3A-C39426FDD69C}"/>
    <cellStyle name="Comma [0] 2 4 4 20" xfId="1064" xr:uid="{78FF9353-A552-4194-AFC1-3625E308EA94}"/>
    <cellStyle name="Comma [0] 2 4 4 21" xfId="1065" xr:uid="{0492ABB2-A5BC-41FD-8A9E-E7AD17D3B42B}"/>
    <cellStyle name="Comma [0] 2 4 4 22" xfId="1066" xr:uid="{7358F1E5-2D57-4F05-ABD4-4F9FBEBA2F59}"/>
    <cellStyle name="Comma [0] 2 4 4 23" xfId="1067" xr:uid="{4C841C85-A16A-40E3-B534-6E4001FFEB5C}"/>
    <cellStyle name="Comma [0] 2 4 4 24" xfId="1068" xr:uid="{70BC0B1C-8360-4B3A-B144-8E68A9D973BD}"/>
    <cellStyle name="Comma [0] 2 4 4 25" xfId="1069" xr:uid="{74DE9BAC-8B63-4F9B-A134-C82C9EA1F835}"/>
    <cellStyle name="Comma [0] 2 4 4 26" xfId="1070" xr:uid="{0CDDE28D-CFB4-4160-A606-6DBD9DF13DC1}"/>
    <cellStyle name="Comma [0] 2 4 4 27" xfId="1071" xr:uid="{C2B371E5-8CEC-4922-88EA-68B5812F19BE}"/>
    <cellStyle name="Comma [0] 2 4 4 28" xfId="1072" xr:uid="{387826AE-AAB0-4AFA-AC33-EDAAD4614E17}"/>
    <cellStyle name="Comma [0] 2 4 4 29" xfId="1073" xr:uid="{3DFBBF70-AC8E-4121-AC27-D5AE35C3FA8E}"/>
    <cellStyle name="Comma [0] 2 4 4 3" xfId="1074" xr:uid="{E3886953-38F3-458B-959E-CA71505A9EE9}"/>
    <cellStyle name="Comma [0] 2 4 4 30" xfId="1075" xr:uid="{FE739BED-7350-41D6-BE3D-C8C593943CFD}"/>
    <cellStyle name="Comma [0] 2 4 4 31" xfId="1076" xr:uid="{CFE1C772-FA14-4172-9433-FA323F43E624}"/>
    <cellStyle name="Comma [0] 2 4 4 4" xfId="1077" xr:uid="{139002CD-3754-44DC-8079-69084AD229F9}"/>
    <cellStyle name="Comma [0] 2 4 4 5" xfId="1078" xr:uid="{AFD6E602-A118-40BB-BA67-13EC89025F10}"/>
    <cellStyle name="Comma [0] 2 4 4 6" xfId="1079" xr:uid="{DD7D535F-FF30-47E4-82D7-57CFFECEEB96}"/>
    <cellStyle name="Comma [0] 2 4 4 7" xfId="1080" xr:uid="{12AB7268-ED05-474F-9064-6932553235D4}"/>
    <cellStyle name="Comma [0] 2 4 4 8" xfId="1081" xr:uid="{A91702F4-0083-4FFC-9EE7-679861FD17F6}"/>
    <cellStyle name="Comma [0] 2 4 4 9" xfId="1082" xr:uid="{CB1B09C8-C61C-447A-94D9-B26751C8FCFF}"/>
    <cellStyle name="Comma [0] 2 4 40" xfId="1083" xr:uid="{15EEBEB4-81E1-498A-B51E-599CABC69C42}"/>
    <cellStyle name="Comma [0] 2 4 41" xfId="1084" xr:uid="{2829E154-5DC2-46E3-8096-418B5483AB04}"/>
    <cellStyle name="Comma [0] 2 4 42" xfId="1085" xr:uid="{21F19C47-F802-44F7-AF1A-3CF682AED132}"/>
    <cellStyle name="Comma [0] 2 4 43" xfId="1086" xr:uid="{8E6717F1-FA83-4C2F-9F2B-7EA42382B8F6}"/>
    <cellStyle name="Comma [0] 2 4 44" xfId="1087" xr:uid="{8C9318A2-76FE-4A3F-B328-7D1DC46DB46A}"/>
    <cellStyle name="Comma [0] 2 4 45" xfId="1088" xr:uid="{AD07D9BE-EE4C-4AE2-A7A0-37E54C4DF09D}"/>
    <cellStyle name="Comma [0] 2 4 46" xfId="1089" xr:uid="{A4CFDFA3-6B84-4E04-AB8B-1E3B4DBED8C0}"/>
    <cellStyle name="Comma [0] 2 4 47" xfId="1090" xr:uid="{A4215C07-9595-4E30-AB8D-CA003CA4371A}"/>
    <cellStyle name="Comma [0] 2 4 5" xfId="1091" xr:uid="{8CACA4CB-E900-419A-AA35-ECB239496C35}"/>
    <cellStyle name="Comma [0] 2 4 6" xfId="1092" xr:uid="{9B5DBA17-0727-4402-8525-5287573E28D1}"/>
    <cellStyle name="Comma [0] 2 4 7" xfId="1093" xr:uid="{82DB140D-C33F-4D59-BC7C-EEC1A5BBB641}"/>
    <cellStyle name="Comma [0] 2 4 8" xfId="1094" xr:uid="{30006023-1018-4F95-BBDB-DEA9164DE28C}"/>
    <cellStyle name="Comma [0] 2 4 9" xfId="1095" xr:uid="{7D476DBE-F431-4878-9A85-619DAF53A294}"/>
    <cellStyle name="Comma [0] 2 40" xfId="1096" xr:uid="{082D1E86-6DB4-4327-9CB4-F9FB892FAD02}"/>
    <cellStyle name="Comma [0] 2 41" xfId="1097" xr:uid="{E21A3DE0-D87B-4DC0-BD8F-7D27FE764CE1}"/>
    <cellStyle name="Comma [0] 2 42" xfId="1098" xr:uid="{E11B790B-C796-4332-8F71-53AEF60B699D}"/>
    <cellStyle name="Comma [0] 2 43" xfId="1099" xr:uid="{1843FFF2-4A06-4D8A-AB05-853B3AA14B2C}"/>
    <cellStyle name="Comma [0] 2 44" xfId="1100" xr:uid="{A5FDFA72-F988-4259-9222-15D686924833}"/>
    <cellStyle name="Comma [0] 2 45" xfId="1101" xr:uid="{978113A3-85C4-4F9A-BF2B-9E4875A458C9}"/>
    <cellStyle name="Comma [0] 2 46" xfId="1102" xr:uid="{4C0E8220-E163-489C-873B-D6428B6555E1}"/>
    <cellStyle name="Comma [0] 2 47" xfId="1103" xr:uid="{11AE003C-8B8A-4ED2-A5F2-A69789B98A08}"/>
    <cellStyle name="Comma [0] 2 48" xfId="1104" xr:uid="{4AA17E53-0870-45F0-9BB5-F9D3B7247270}"/>
    <cellStyle name="Comma [0] 2 49" xfId="1105" xr:uid="{DBDDB982-49E0-4D1D-8D50-BFD93DF64FB5}"/>
    <cellStyle name="Comma [0] 2 5" xfId="1106" xr:uid="{21724E72-D49F-4890-A0FB-B923244DB558}"/>
    <cellStyle name="Comma [0] 2 5 10" xfId="1107" xr:uid="{F4E6B934-EE06-463A-A6A9-A62B220A102B}"/>
    <cellStyle name="Comma [0] 2 5 11" xfId="1108" xr:uid="{6DD862A6-1F2B-46A2-BE6A-0F6A3F5EFB07}"/>
    <cellStyle name="Comma [0] 2 5 12" xfId="1109" xr:uid="{A10B0FBC-B7FF-45EF-8527-9AC69AC27A68}"/>
    <cellStyle name="Comma [0] 2 5 13" xfId="1110" xr:uid="{5E70378E-393A-43A7-98A5-53E0F1D5EFBC}"/>
    <cellStyle name="Comma [0] 2 5 14" xfId="1111" xr:uid="{A1D2F741-88EB-40FE-AC00-FEB0D235D288}"/>
    <cellStyle name="Comma [0] 2 5 15" xfId="1112" xr:uid="{F88914F3-C249-4899-8A7E-0EF6D960D9E5}"/>
    <cellStyle name="Comma [0] 2 5 16" xfId="1113" xr:uid="{765FBB9F-C104-43B0-BE04-A8A90D9FEA8B}"/>
    <cellStyle name="Comma [0] 2 5 17" xfId="1114" xr:uid="{5500FAE6-4294-413F-89ED-E0BD4F5D29AE}"/>
    <cellStyle name="Comma [0] 2 5 18" xfId="1115" xr:uid="{907D1168-AAB8-41F5-B753-F5261C8E59A2}"/>
    <cellStyle name="Comma [0] 2 5 19" xfId="1116" xr:uid="{69778575-48F2-4F04-B6D5-8F41E971236D}"/>
    <cellStyle name="Comma [0] 2 5 2" xfId="1117" xr:uid="{F8E80F5F-E259-4EE8-A564-946A2E7412E0}"/>
    <cellStyle name="Comma [0] 2 5 2 10" xfId="1118" xr:uid="{988FE441-166F-4A3B-8CF0-1438F0F78334}"/>
    <cellStyle name="Comma [0] 2 5 2 11" xfId="1119" xr:uid="{AE736B77-4D7B-45F9-B554-FBBDA0DC5872}"/>
    <cellStyle name="Comma [0] 2 5 2 12" xfId="1120" xr:uid="{BD260D71-4626-457E-B86A-AC6B7C4BDC46}"/>
    <cellStyle name="Comma [0] 2 5 2 13" xfId="1121" xr:uid="{80319EF0-DAB5-47C2-8471-5388BD992984}"/>
    <cellStyle name="Comma [0] 2 5 2 14" xfId="1122" xr:uid="{B1A62256-58DA-4303-BE20-1C5573B34829}"/>
    <cellStyle name="Comma [0] 2 5 2 15" xfId="1123" xr:uid="{87EB86EF-123A-4FF0-96E3-BB1DF66492D2}"/>
    <cellStyle name="Comma [0] 2 5 2 16" xfId="1124" xr:uid="{0F766346-D567-4A8F-B6AD-57327187B5C3}"/>
    <cellStyle name="Comma [0] 2 5 2 17" xfId="1125" xr:uid="{99B85DB9-C215-4D96-9258-80A7ED9C4D8F}"/>
    <cellStyle name="Comma [0] 2 5 2 18" xfId="1126" xr:uid="{ABB592E7-0939-4B88-9D19-3BFD27450D69}"/>
    <cellStyle name="Comma [0] 2 5 2 19" xfId="1127" xr:uid="{9A336F31-ED52-4D92-9156-BD57E5EBF2CB}"/>
    <cellStyle name="Comma [0] 2 5 2 2" xfId="1128" xr:uid="{486EEA1D-0BE0-41C2-AFDE-8763F370C1FF}"/>
    <cellStyle name="Comma [0] 2 5 2 20" xfId="1129" xr:uid="{2C249330-EB39-4B0B-B228-57F3E3C38290}"/>
    <cellStyle name="Comma [0] 2 5 2 21" xfId="1130" xr:uid="{FDDAD0B6-BB07-4C93-8B25-D0C12F37B1EF}"/>
    <cellStyle name="Comma [0] 2 5 2 22" xfId="1131" xr:uid="{1924349F-556C-409E-A1D4-707956678CCC}"/>
    <cellStyle name="Comma [0] 2 5 2 23" xfId="1132" xr:uid="{8DB8B668-FEBA-455C-B8FA-0F95CB4E187B}"/>
    <cellStyle name="Comma [0] 2 5 2 24" xfId="1133" xr:uid="{58B0DF16-1449-44B7-B6F5-5A2D31A71DB8}"/>
    <cellStyle name="Comma [0] 2 5 2 25" xfId="1134" xr:uid="{93116D53-7DC2-4D42-A0A4-77E69ED5C423}"/>
    <cellStyle name="Comma [0] 2 5 2 26" xfId="1135" xr:uid="{CC5C069F-AD0A-42D9-B413-76BF2512CA1B}"/>
    <cellStyle name="Comma [0] 2 5 2 27" xfId="1136" xr:uid="{7E1B1F51-972E-4B41-98D8-9F9E75AD7833}"/>
    <cellStyle name="Comma [0] 2 5 2 28" xfId="1137" xr:uid="{96F9A624-E3A5-4056-9B4A-8B397D0598F4}"/>
    <cellStyle name="Comma [0] 2 5 2 29" xfId="1138" xr:uid="{85EF6189-C30B-46F5-BE2D-5AD62C116073}"/>
    <cellStyle name="Comma [0] 2 5 2 3" xfId="1139" xr:uid="{ED9B0B6A-B8CA-4A3A-9BFF-A1A358B47E3D}"/>
    <cellStyle name="Comma [0] 2 5 2 30" xfId="1140" xr:uid="{9C0425D4-E2B8-4C09-B04D-30744A5442AE}"/>
    <cellStyle name="Comma [0] 2 5 2 31" xfId="1141" xr:uid="{2FFB4EC0-389D-42C2-BDAB-EECBF233651C}"/>
    <cellStyle name="Comma [0] 2 5 2 4" xfId="1142" xr:uid="{A1D9BDCB-0DD7-4442-9C57-6C26DFCBFFC8}"/>
    <cellStyle name="Comma [0] 2 5 2 5" xfId="1143" xr:uid="{69960638-7A3E-4282-AF67-5DF3DBFBF09F}"/>
    <cellStyle name="Comma [0] 2 5 2 6" xfId="1144" xr:uid="{1FEBB1EB-A5EF-4150-82A2-1C1688F205E1}"/>
    <cellStyle name="Comma [0] 2 5 2 7" xfId="1145" xr:uid="{D7C2B778-EF28-445E-B190-D8EA354F97D9}"/>
    <cellStyle name="Comma [0] 2 5 2 8" xfId="1146" xr:uid="{88F6534D-85A6-4A8F-8C09-AC3984F15B45}"/>
    <cellStyle name="Comma [0] 2 5 2 9" xfId="1147" xr:uid="{FD0E303B-D690-45C6-96A8-844BC066D75D}"/>
    <cellStyle name="Comma [0] 2 5 20" xfId="1148" xr:uid="{5E28EECF-3502-45FD-90C8-ECCC5E4481A2}"/>
    <cellStyle name="Comma [0] 2 5 21" xfId="1149" xr:uid="{BE8CDF01-ECDB-4161-AB09-D345F820203D}"/>
    <cellStyle name="Comma [0] 2 5 22" xfId="1150" xr:uid="{DDBA1734-67FC-4036-8A29-8044037B352C}"/>
    <cellStyle name="Comma [0] 2 5 23" xfId="1151" xr:uid="{179CE2FB-8F59-48AC-A2A7-DA71F42D851D}"/>
    <cellStyle name="Comma [0] 2 5 24" xfId="1152" xr:uid="{34E44705-296D-42C2-9C9F-A0FBE2E76B5A}"/>
    <cellStyle name="Comma [0] 2 5 25" xfId="1153" xr:uid="{76630BBC-B045-4887-8EEC-EC592527958F}"/>
    <cellStyle name="Comma [0] 2 5 26" xfId="1154" xr:uid="{B2ED03F1-3D33-4349-9CCC-A339F272805E}"/>
    <cellStyle name="Comma [0] 2 5 27" xfId="1155" xr:uid="{AF3A6E18-6EA1-4346-90B7-F6123444CFAD}"/>
    <cellStyle name="Comma [0] 2 5 28" xfId="1156" xr:uid="{01D45D1E-58C1-42D3-8442-38C1C95ECBD2}"/>
    <cellStyle name="Comma [0] 2 5 29" xfId="1157" xr:uid="{57E74419-1B40-4FE2-AA34-C31EFE23668E}"/>
    <cellStyle name="Comma [0] 2 5 3" xfId="1158" xr:uid="{9AA36CC9-1A2D-4056-AF72-8C0DCD86BF7F}"/>
    <cellStyle name="Comma [0] 2 5 30" xfId="1159" xr:uid="{79953DAC-B4D2-442A-8ABB-BA43F20F80FB}"/>
    <cellStyle name="Comma [0] 2 5 31" xfId="1160" xr:uid="{C334977A-BC96-4ABC-A250-CAEA06644D82}"/>
    <cellStyle name="Comma [0] 2 5 32" xfId="1161" xr:uid="{148DB44C-6662-4DC1-9EB1-3460FF6163B6}"/>
    <cellStyle name="Comma [0] 2 5 33" xfId="1162" xr:uid="{D7BCE6FB-FB2E-4332-9ED4-B1E39834D99F}"/>
    <cellStyle name="Comma [0] 2 5 4" xfId="1163" xr:uid="{E567CC76-C321-4AD0-B394-AEB66BB8D5A9}"/>
    <cellStyle name="Comma [0] 2 5 5" xfId="1164" xr:uid="{59B53AF6-48AC-47A5-B8BF-FE61AFDA2DBA}"/>
    <cellStyle name="Comma [0] 2 5 6" xfId="1165" xr:uid="{36B078BD-C71B-4BD1-856E-B589065A70CC}"/>
    <cellStyle name="Comma [0] 2 5 7" xfId="1166" xr:uid="{4835BFD9-E1C4-4D99-9581-4E4EB06D209B}"/>
    <cellStyle name="Comma [0] 2 5 8" xfId="1167" xr:uid="{F6B4D988-E346-4E3C-A222-6B448A7E7BF4}"/>
    <cellStyle name="Comma [0] 2 5 9" xfId="1168" xr:uid="{13C00E5B-6887-44AE-8564-8DC7EEDD3B54}"/>
    <cellStyle name="Comma [0] 2 50" xfId="1169" xr:uid="{A06C4CE3-5043-408F-A180-47BD35845544}"/>
    <cellStyle name="Comma [0] 2 51" xfId="1170" xr:uid="{EF817036-9DEF-444A-8080-679E70C157DD}"/>
    <cellStyle name="Comma [0] 2 52" xfId="1171" xr:uid="{A7BE1FC5-6DD1-46A7-B261-FE7F217E37F2}"/>
    <cellStyle name="Comma [0] 2 53" xfId="1172" xr:uid="{175E4544-023C-42ED-8C2C-2FBEE0190FE8}"/>
    <cellStyle name="Comma [0] 2 54" xfId="1173" xr:uid="{CDF0824B-E788-4CCF-901E-A6CE09A5671C}"/>
    <cellStyle name="Comma [0] 2 55" xfId="1174" xr:uid="{3B19858E-AB00-44EC-B91C-383CD421E66E}"/>
    <cellStyle name="Comma [0] 2 56" xfId="1175" xr:uid="{5D404D76-AE6F-4FF6-B02A-0E893EA6B1E3}"/>
    <cellStyle name="Comma [0] 2 57" xfId="1176" xr:uid="{DB40DBCF-BFCC-4B56-A4AA-9230E9BF56E9}"/>
    <cellStyle name="Comma [0] 2 58" xfId="1177" xr:uid="{75BC5031-C076-41A0-B8E2-C6EA021CAD4E}"/>
    <cellStyle name="Comma [0] 2 59" xfId="1178" xr:uid="{6DE82E20-23BA-4BF0-AA98-CE1BE4B45FFF}"/>
    <cellStyle name="Comma [0] 2 6" xfId="1179" xr:uid="{FB2428DA-76C1-4D61-B80A-63CF13AAC171}"/>
    <cellStyle name="Comma [0] 2 6 10" xfId="1180" xr:uid="{08F3174C-EC02-4660-A5B3-00E9CB4B8BED}"/>
    <cellStyle name="Comma [0] 2 6 11" xfId="1181" xr:uid="{4C3D828F-B1EF-4FB5-9F4C-BB65E19B4AFA}"/>
    <cellStyle name="Comma [0] 2 6 12" xfId="1182" xr:uid="{3E897B73-D11F-43A1-A0F9-7A85040A7B26}"/>
    <cellStyle name="Comma [0] 2 6 13" xfId="1183" xr:uid="{90310AE4-31BC-4A37-9522-D0836DBFE92B}"/>
    <cellStyle name="Comma [0] 2 6 14" xfId="1184" xr:uid="{7720EE06-97C0-487D-9279-45C5104B153B}"/>
    <cellStyle name="Comma [0] 2 6 15" xfId="1185" xr:uid="{4E34B513-0622-45E4-8CC2-56323AC7216B}"/>
    <cellStyle name="Comma [0] 2 6 16" xfId="1186" xr:uid="{92BA6794-4ECB-4931-815F-491A2C5EA618}"/>
    <cellStyle name="Comma [0] 2 6 17" xfId="1187" xr:uid="{76D9733D-D656-4322-B119-1279F5CA504B}"/>
    <cellStyle name="Comma [0] 2 6 18" xfId="1188" xr:uid="{CBE443AE-D546-4B76-A1EA-C610BE5115E0}"/>
    <cellStyle name="Comma [0] 2 6 19" xfId="1189" xr:uid="{C49259D8-3FFB-4E41-BA6C-102A9A4BBFA5}"/>
    <cellStyle name="Comma [0] 2 6 2" xfId="1190" xr:uid="{5A5D31E1-ECF3-4D53-8543-4929DD54BA45}"/>
    <cellStyle name="Comma [0] 2 6 2 10" xfId="1191" xr:uid="{43657CE2-CBAC-4D74-B20B-3DEC4A325736}"/>
    <cellStyle name="Comma [0] 2 6 2 11" xfId="1192" xr:uid="{483689F8-1C7C-4175-8173-714BC600974F}"/>
    <cellStyle name="Comma [0] 2 6 2 12" xfId="1193" xr:uid="{CE755E11-DFBC-4FB8-9C0B-716127F97283}"/>
    <cellStyle name="Comma [0] 2 6 2 13" xfId="1194" xr:uid="{25820C84-BE37-4ABB-BAEC-A7CC8754CCCD}"/>
    <cellStyle name="Comma [0] 2 6 2 14" xfId="1195" xr:uid="{A9E0FF2B-ACE3-42E6-BD5F-8F7B877CB9DC}"/>
    <cellStyle name="Comma [0] 2 6 2 15" xfId="1196" xr:uid="{F33DECB5-8EC1-4FAA-99A1-B953160B4F62}"/>
    <cellStyle name="Comma [0] 2 6 2 16" xfId="1197" xr:uid="{113525B4-DA1F-45CD-8DB4-3393AF722278}"/>
    <cellStyle name="Comma [0] 2 6 2 17" xfId="1198" xr:uid="{A0B7D8BE-DA7B-4CDD-9626-6C454385158A}"/>
    <cellStyle name="Comma [0] 2 6 2 18" xfId="1199" xr:uid="{24DEEA6E-CB26-44DB-93A6-2F33081D46C5}"/>
    <cellStyle name="Comma [0] 2 6 2 19" xfId="1200" xr:uid="{3721F6A1-7029-41F7-913C-232395FE835E}"/>
    <cellStyle name="Comma [0] 2 6 2 2" xfId="1201" xr:uid="{E806EC7F-1A7E-440E-AD3B-AB69B92BBA3C}"/>
    <cellStyle name="Comma [0] 2 6 2 20" xfId="1202" xr:uid="{10C95B67-D4D8-404E-A580-9A1BAAF21E23}"/>
    <cellStyle name="Comma [0] 2 6 2 21" xfId="1203" xr:uid="{DB3C6F66-102C-4CC4-B23A-404CDB8EA3C1}"/>
    <cellStyle name="Comma [0] 2 6 2 22" xfId="1204" xr:uid="{BD36A6B1-03C7-47A1-AC8C-B66FD12B9005}"/>
    <cellStyle name="Comma [0] 2 6 2 23" xfId="1205" xr:uid="{CD89A0FB-25C9-41EB-8B5E-0FAF50E3466E}"/>
    <cellStyle name="Comma [0] 2 6 2 24" xfId="1206" xr:uid="{DC63580E-2A47-45AC-A23C-D385B9D22F39}"/>
    <cellStyle name="Comma [0] 2 6 2 25" xfId="1207" xr:uid="{E2A83180-22AC-4DE9-868D-5666EE2DF01F}"/>
    <cellStyle name="Comma [0] 2 6 2 26" xfId="1208" xr:uid="{5581466E-D269-40FB-A92C-AD9DC5CEC67D}"/>
    <cellStyle name="Comma [0] 2 6 2 27" xfId="1209" xr:uid="{8DFDB419-B110-43EB-AFA7-3887F8C53A38}"/>
    <cellStyle name="Comma [0] 2 6 2 28" xfId="1210" xr:uid="{1EAF705E-F710-4D0C-9244-2BAA999562B8}"/>
    <cellStyle name="Comma [0] 2 6 2 29" xfId="1211" xr:uid="{9B81F327-8C11-4300-8110-2C5F56503984}"/>
    <cellStyle name="Comma [0] 2 6 2 3" xfId="1212" xr:uid="{D1D0792C-B873-46F7-BB45-3B8B5A0BEDEF}"/>
    <cellStyle name="Comma [0] 2 6 2 30" xfId="1213" xr:uid="{7825204A-116E-4BEA-BF90-C0E1F750BEF9}"/>
    <cellStyle name="Comma [0] 2 6 2 31" xfId="1214" xr:uid="{4D2339A0-DD54-41BE-94FB-D20CF1AABDF9}"/>
    <cellStyle name="Comma [0] 2 6 2 4" xfId="1215" xr:uid="{9B71EC10-E19B-4DD3-B11E-33F04BA4E384}"/>
    <cellStyle name="Comma [0] 2 6 2 5" xfId="1216" xr:uid="{0289B352-5FB1-4A01-8746-31691E1E1109}"/>
    <cellStyle name="Comma [0] 2 6 2 6" xfId="1217" xr:uid="{8E0C3EB0-44AF-440E-853E-E1E092E3687A}"/>
    <cellStyle name="Comma [0] 2 6 2 7" xfId="1218" xr:uid="{AA3B2DF9-9B68-4859-B9EB-D6C39263C636}"/>
    <cellStyle name="Comma [0] 2 6 2 8" xfId="1219" xr:uid="{7D2EC9A5-BFED-4467-A7AB-E908BCF32357}"/>
    <cellStyle name="Comma [0] 2 6 2 9" xfId="1220" xr:uid="{83FF1FAE-A67B-48C1-B602-C3F1FD674DA6}"/>
    <cellStyle name="Comma [0] 2 6 20" xfId="1221" xr:uid="{AFBCE21A-9935-4C1E-BB53-8DC935E7336C}"/>
    <cellStyle name="Comma [0] 2 6 21" xfId="1222" xr:uid="{C16CA59C-635B-40EB-8D69-F0DE990AA6BB}"/>
    <cellStyle name="Comma [0] 2 6 22" xfId="1223" xr:uid="{93333282-D8CF-420C-AA59-E64A85C1152A}"/>
    <cellStyle name="Comma [0] 2 6 23" xfId="1224" xr:uid="{DEFFE132-62B6-4834-9773-A1EF90DDC6F1}"/>
    <cellStyle name="Comma [0] 2 6 24" xfId="1225" xr:uid="{4F57E9C6-0816-4C33-A148-8B70C8033C96}"/>
    <cellStyle name="Comma [0] 2 6 25" xfId="1226" xr:uid="{3AFE1330-DD1B-4129-82C1-EF3EF34B2C20}"/>
    <cellStyle name="Comma [0] 2 6 26" xfId="1227" xr:uid="{B9B9B48C-77DC-4807-B7EB-EA28BDBBC38F}"/>
    <cellStyle name="Comma [0] 2 6 27" xfId="1228" xr:uid="{9E16CB5D-6BCF-47AA-B3E9-08C7E392BFB8}"/>
    <cellStyle name="Comma [0] 2 6 28" xfId="1229" xr:uid="{116FD4E3-9A45-4763-9667-043CB42F2DAE}"/>
    <cellStyle name="Comma [0] 2 6 29" xfId="1230" xr:uid="{F0D090BB-253C-471E-9DF1-8AE515575B6D}"/>
    <cellStyle name="Comma [0] 2 6 3" xfId="1231" xr:uid="{4BFD93FD-1C4C-484F-8A57-286DAF4770B1}"/>
    <cellStyle name="Comma [0] 2 6 30" xfId="1232" xr:uid="{1FF051A4-DF53-421A-9DE2-E92015735622}"/>
    <cellStyle name="Comma [0] 2 6 31" xfId="1233" xr:uid="{F36B4C6A-23FF-4043-A4A6-BBD3F143D589}"/>
    <cellStyle name="Comma [0] 2 6 32" xfId="1234" xr:uid="{C6130408-3889-4646-9CB9-4AD951F3D7C8}"/>
    <cellStyle name="Comma [0] 2 6 33" xfId="1235" xr:uid="{08A6334D-628A-4057-A7C3-353743D2DF8C}"/>
    <cellStyle name="Comma [0] 2 6 4" xfId="1236" xr:uid="{1ACD41A2-B68B-442D-9208-35C65F4190BE}"/>
    <cellStyle name="Comma [0] 2 6 5" xfId="1237" xr:uid="{7BAF5D2E-131C-4732-9119-D426BD5346EE}"/>
    <cellStyle name="Comma [0] 2 6 6" xfId="1238" xr:uid="{EE7FFBA9-3B53-4714-B20B-8BC84FCF2D9E}"/>
    <cellStyle name="Comma [0] 2 6 7" xfId="1239" xr:uid="{AE77432C-49FB-48EB-80F5-F7D6B927EEEB}"/>
    <cellStyle name="Comma [0] 2 6 8" xfId="1240" xr:uid="{70DCEC3B-8840-4363-B283-751597754829}"/>
    <cellStyle name="Comma [0] 2 6 9" xfId="1241" xr:uid="{6C89A550-4D18-41E2-AF35-653F871C531F}"/>
    <cellStyle name="Comma [0] 2 60" xfId="1242" xr:uid="{46019CCD-C386-4DF4-998C-74B0F34E118D}"/>
    <cellStyle name="Comma [0] 2 61" xfId="1243" xr:uid="{4EEED372-2081-43C1-A754-FF8B21DD7247}"/>
    <cellStyle name="Comma [0] 2 62" xfId="1244" xr:uid="{0AB6978F-E03D-41B7-9CEB-07647F1E144D}"/>
    <cellStyle name="Comma [0] 2 63" xfId="1245" xr:uid="{5EE716CB-0F63-4072-93B1-AD78FBB24266}"/>
    <cellStyle name="Comma [0] 2 64" xfId="1246" xr:uid="{24BDCF68-B8B1-4FB1-A6B2-AC7F29CEA88A}"/>
    <cellStyle name="Comma [0] 2 65" xfId="1247" xr:uid="{6973CB6F-6A3D-453B-AE32-172AE3015AA4}"/>
    <cellStyle name="Comma [0] 2 66" xfId="1248" xr:uid="{4406308B-2B71-4E5D-8860-05C3090E38AB}"/>
    <cellStyle name="Comma [0] 2 67" xfId="1249" xr:uid="{CDF8E636-B29E-449D-AA61-3F4A4CF636F9}"/>
    <cellStyle name="Comma [0] 2 68" xfId="1250" xr:uid="{B2532A30-B601-46F6-819E-38508BA14CB9}"/>
    <cellStyle name="Comma [0] 2 69" xfId="1251" xr:uid="{4B5256F7-9C2C-49CF-B6F3-CCCF5F5C795D}"/>
    <cellStyle name="Comma [0] 2 7" xfId="1252" xr:uid="{BBF9DFDD-EAD1-4858-BC23-62E6DC2656AC}"/>
    <cellStyle name="Comma [0] 2 7 10" xfId="1253" xr:uid="{BB1D1B3A-4381-41AE-8C1B-3B82F9B25ADB}"/>
    <cellStyle name="Comma [0] 2 7 11" xfId="1254" xr:uid="{F50F6094-74B8-4A22-BB9D-D68EE52F671C}"/>
    <cellStyle name="Comma [0] 2 7 12" xfId="1255" xr:uid="{8A1FE601-315A-4688-BB5A-071AEDC28CD3}"/>
    <cellStyle name="Comma [0] 2 7 13" xfId="1256" xr:uid="{68423910-0A0C-43F1-A5F4-695D83E42CC6}"/>
    <cellStyle name="Comma [0] 2 7 14" xfId="1257" xr:uid="{B151D366-CCA5-4F3A-A080-1C7445CDAC78}"/>
    <cellStyle name="Comma [0] 2 7 15" xfId="1258" xr:uid="{6B955228-683B-481B-826F-C69D48DF8E85}"/>
    <cellStyle name="Comma [0] 2 7 16" xfId="1259" xr:uid="{6CD8764C-437E-4C60-B6AC-F1B097F5B0EE}"/>
    <cellStyle name="Comma [0] 2 7 17" xfId="1260" xr:uid="{AD8AEBFB-23D8-4F6E-A5DB-ABA396C3B961}"/>
    <cellStyle name="Comma [0] 2 7 18" xfId="1261" xr:uid="{A167984C-8D53-4853-84F0-9542570C9849}"/>
    <cellStyle name="Comma [0] 2 7 19" xfId="1262" xr:uid="{80AB81A8-9FC2-43A9-9982-49D50C0C2D75}"/>
    <cellStyle name="Comma [0] 2 7 2" xfId="1263" xr:uid="{EEE47C78-7D0D-441D-BC07-F64332171501}"/>
    <cellStyle name="Comma [0] 2 7 2 10" xfId="1264" xr:uid="{0C044B26-25F8-4F1D-80CE-68694938B4BB}"/>
    <cellStyle name="Comma [0] 2 7 2 11" xfId="1265" xr:uid="{49809D3A-1857-4C4F-ACA4-8F6732287D9D}"/>
    <cellStyle name="Comma [0] 2 7 2 12" xfId="1266" xr:uid="{08810E8F-CF4A-4C87-919B-53DCCC602C7A}"/>
    <cellStyle name="Comma [0] 2 7 2 13" xfId="1267" xr:uid="{6F5E40C4-9FE0-44C8-B914-D080F96091A2}"/>
    <cellStyle name="Comma [0] 2 7 2 14" xfId="1268" xr:uid="{1E0B7EA1-234A-4F07-9535-4C5431F741B8}"/>
    <cellStyle name="Comma [0] 2 7 2 15" xfId="1269" xr:uid="{AA13E19C-72B9-4068-A492-C591899E4732}"/>
    <cellStyle name="Comma [0] 2 7 2 16" xfId="1270" xr:uid="{3B21A9DE-C3DC-49AC-B770-754AA9FF2B36}"/>
    <cellStyle name="Comma [0] 2 7 2 17" xfId="1271" xr:uid="{AFB406BA-5EAE-4C39-838E-86A5D9F50788}"/>
    <cellStyle name="Comma [0] 2 7 2 18" xfId="1272" xr:uid="{7CABC420-E02A-4C1D-A65E-A6899AC01EDA}"/>
    <cellStyle name="Comma [0] 2 7 2 19" xfId="1273" xr:uid="{F0F00CED-4213-463A-BA88-77B744014EF2}"/>
    <cellStyle name="Comma [0] 2 7 2 2" xfId="1274" xr:uid="{FBA2B8F2-A893-45B4-9651-39AFA0BA02C9}"/>
    <cellStyle name="Comma [0] 2 7 2 20" xfId="1275" xr:uid="{947F0713-E81A-47C5-9124-9D3105023617}"/>
    <cellStyle name="Comma [0] 2 7 2 21" xfId="1276" xr:uid="{F6F0AEAD-7AB3-4AF3-ADBE-C59E6AC2A060}"/>
    <cellStyle name="Comma [0] 2 7 2 22" xfId="1277" xr:uid="{52A54DE4-6F94-4061-AF56-5B3D5607A84B}"/>
    <cellStyle name="Comma [0] 2 7 2 23" xfId="1278" xr:uid="{0E13DC29-ABC0-4F18-BED0-760151F85761}"/>
    <cellStyle name="Comma [0] 2 7 2 24" xfId="1279" xr:uid="{BE195438-90BC-4510-B216-0437744118E8}"/>
    <cellStyle name="Comma [0] 2 7 2 25" xfId="1280" xr:uid="{0D2D5254-AF1F-4337-896A-41CCD7A97B5B}"/>
    <cellStyle name="Comma [0] 2 7 2 26" xfId="1281" xr:uid="{E9EBBD44-B4EF-45FD-9349-39EDAF5D2C48}"/>
    <cellStyle name="Comma [0] 2 7 2 27" xfId="1282" xr:uid="{B219C0FC-9DCD-40AC-BA78-5D83019B8396}"/>
    <cellStyle name="Comma [0] 2 7 2 28" xfId="1283" xr:uid="{4DFCBD20-0690-4F94-8B77-122CEE01263F}"/>
    <cellStyle name="Comma [0] 2 7 2 29" xfId="1284" xr:uid="{47F44ABD-6587-4EAF-A0E2-9CFC5EED52EA}"/>
    <cellStyle name="Comma [0] 2 7 2 3" xfId="1285" xr:uid="{4F1B4437-2EE7-4425-B075-022462FED10E}"/>
    <cellStyle name="Comma [0] 2 7 2 30" xfId="1286" xr:uid="{15996631-7C78-46BE-8006-44BF270A7EF1}"/>
    <cellStyle name="Comma [0] 2 7 2 31" xfId="1287" xr:uid="{86E54BB7-4B20-4CDB-A607-97E9AF552FCD}"/>
    <cellStyle name="Comma [0] 2 7 2 4" xfId="1288" xr:uid="{F9245A9C-FE86-4D42-8AD5-A5F90856F3B4}"/>
    <cellStyle name="Comma [0] 2 7 2 5" xfId="1289" xr:uid="{93A8EA93-9E12-4CF8-8AB9-3A5E80BC97DB}"/>
    <cellStyle name="Comma [0] 2 7 2 6" xfId="1290" xr:uid="{CC39BD18-B21A-4C39-984C-E297D93A5D07}"/>
    <cellStyle name="Comma [0] 2 7 2 7" xfId="1291" xr:uid="{E0CD87A5-0E25-48AD-9F20-36A78313F867}"/>
    <cellStyle name="Comma [0] 2 7 2 8" xfId="1292" xr:uid="{2482A327-C64B-4B46-87A8-972394948F15}"/>
    <cellStyle name="Comma [0] 2 7 2 9" xfId="1293" xr:uid="{9F217BF1-0514-43AB-825F-2238EC1AAB96}"/>
    <cellStyle name="Comma [0] 2 7 20" xfId="1294" xr:uid="{32BC79BC-0C25-400A-857B-3B16C73A58C8}"/>
    <cellStyle name="Comma [0] 2 7 21" xfId="1295" xr:uid="{9A4987F8-3ECC-4BD8-B8F0-B796CA572300}"/>
    <cellStyle name="Comma [0] 2 7 22" xfId="1296" xr:uid="{7501AF07-F6DC-47E1-8BF6-E3F98801A617}"/>
    <cellStyle name="Comma [0] 2 7 23" xfId="1297" xr:uid="{43D3EB99-FE6F-471A-B572-97A7D2B43696}"/>
    <cellStyle name="Comma [0] 2 7 24" xfId="1298" xr:uid="{88892659-1740-4BB9-AEC6-30D99CB54FDB}"/>
    <cellStyle name="Comma [0] 2 7 25" xfId="1299" xr:uid="{CEAAD2A3-FB98-42D2-9912-28D7AB6D5E4E}"/>
    <cellStyle name="Comma [0] 2 7 26" xfId="1300" xr:uid="{7D0149FB-5CF3-4B1F-A284-958D88A5709B}"/>
    <cellStyle name="Comma [0] 2 7 27" xfId="1301" xr:uid="{4035E507-6794-41C3-9B6E-288E853D5DAF}"/>
    <cellStyle name="Comma [0] 2 7 28" xfId="1302" xr:uid="{6CD8BDC3-6725-43F6-8E96-4966E4D63F70}"/>
    <cellStyle name="Comma [0] 2 7 29" xfId="1303" xr:uid="{6EBB9649-B358-48FB-A4E2-604504FA7A0A}"/>
    <cellStyle name="Comma [0] 2 7 3" xfId="1304" xr:uid="{1E2E1C7D-E7A0-4DEC-BA32-BDD13B216EAB}"/>
    <cellStyle name="Comma [0] 2 7 30" xfId="1305" xr:uid="{2F5FF34B-C189-4A18-92EC-DB8C5387BF33}"/>
    <cellStyle name="Comma [0] 2 7 31" xfId="1306" xr:uid="{3A984EEC-DC19-4387-8CAF-6E2E5BDB3698}"/>
    <cellStyle name="Comma [0] 2 7 32" xfId="1307" xr:uid="{8C9A4B29-C8C7-4196-BACF-DC348ED26165}"/>
    <cellStyle name="Comma [0] 2 7 33" xfId="1308" xr:uid="{18012C9E-ACBA-42F6-B288-1716379E5851}"/>
    <cellStyle name="Comma [0] 2 7 4" xfId="1309" xr:uid="{1D0735C8-49C9-4402-8CB7-30BD8C894106}"/>
    <cellStyle name="Comma [0] 2 7 5" xfId="1310" xr:uid="{4E57F940-F8FE-4ED4-9C98-2EBA57425F26}"/>
    <cellStyle name="Comma [0] 2 7 6" xfId="1311" xr:uid="{B5FC79FE-0732-41C8-BC5D-A11D31179F92}"/>
    <cellStyle name="Comma [0] 2 7 7" xfId="1312" xr:uid="{BDEEBB7F-F65F-43C0-B930-63BBF47F3936}"/>
    <cellStyle name="Comma [0] 2 7 8" xfId="1313" xr:uid="{0C5E4738-87C2-488A-BE1B-A7DCF8285DCA}"/>
    <cellStyle name="Comma [0] 2 7 9" xfId="1314" xr:uid="{8CA7C39A-1486-4914-A04D-20FD14E6DF73}"/>
    <cellStyle name="Comma [0] 2 70" xfId="1315" xr:uid="{190A29DD-5476-4581-806C-FA65DDF4105C}"/>
    <cellStyle name="Comma [0] 2 71" xfId="1316" xr:uid="{52DB405E-D93B-41C7-8427-3C204902A2DA}"/>
    <cellStyle name="Comma [0] 2 72" xfId="1317" xr:uid="{11717DA4-941F-4795-A977-D9811939B9E3}"/>
    <cellStyle name="Comma [0] 2 73" xfId="1318" xr:uid="{69847A2E-7A1A-4353-BBFE-CCE5415FA285}"/>
    <cellStyle name="Comma [0] 2 73 2" xfId="1319" xr:uid="{8FECFA65-35A7-4D1E-8E51-08685AF4BBE3}"/>
    <cellStyle name="Comma [0] 2 74" xfId="1320" xr:uid="{8EFF4979-2DA5-4636-A407-403D9B9FA912}"/>
    <cellStyle name="Comma [0] 2 8" xfId="1321" xr:uid="{568023AD-7C85-41C9-96D0-62F55A1CA295}"/>
    <cellStyle name="Comma [0] 2 8 10" xfId="1322" xr:uid="{EE035810-43B2-44ED-B013-68E635EE9560}"/>
    <cellStyle name="Comma [0] 2 8 11" xfId="1323" xr:uid="{E00DA6F2-6C0A-4B19-9EB2-6D5A16F1ABAC}"/>
    <cellStyle name="Comma [0] 2 8 12" xfId="1324" xr:uid="{8E057CB0-454A-4D91-8D59-D963A392506A}"/>
    <cellStyle name="Comma [0] 2 8 13" xfId="1325" xr:uid="{D8A30D5B-8945-4FB4-A38C-0F9FD45C29B2}"/>
    <cellStyle name="Comma [0] 2 8 14" xfId="1326" xr:uid="{8DB295AA-E9B5-4F56-B946-21BC941F43FE}"/>
    <cellStyle name="Comma [0] 2 8 15" xfId="1327" xr:uid="{EB79BF81-B6C2-45EF-A26C-2E5C5A73B2D9}"/>
    <cellStyle name="Comma [0] 2 8 16" xfId="1328" xr:uid="{4A222F75-003D-41A7-9448-6D280BD3AED9}"/>
    <cellStyle name="Comma [0] 2 8 17" xfId="1329" xr:uid="{8792AB21-EFFC-493F-80D7-6F3D565DC4B1}"/>
    <cellStyle name="Comma [0] 2 8 18" xfId="1330" xr:uid="{C82C3D9F-9285-41D1-9289-57C45598727A}"/>
    <cellStyle name="Comma [0] 2 8 19" xfId="1331" xr:uid="{F5291CE9-EC72-41E4-BC04-D36310BA979D}"/>
    <cellStyle name="Comma [0] 2 8 2" xfId="1332" xr:uid="{CE8A2AEB-6C50-425F-8793-FB03BFA846BD}"/>
    <cellStyle name="Comma [0] 2 8 2 10" xfId="1333" xr:uid="{62B85DDF-7FC3-4843-9DB4-A11FDF7581B6}"/>
    <cellStyle name="Comma [0] 2 8 2 11" xfId="1334" xr:uid="{21AE5B80-188A-4103-A4DD-8974BBFD6CD9}"/>
    <cellStyle name="Comma [0] 2 8 2 12" xfId="1335" xr:uid="{60397FD9-4090-4285-924A-A03778624F13}"/>
    <cellStyle name="Comma [0] 2 8 2 13" xfId="1336" xr:uid="{D5922AD4-FC56-45D7-8EB7-3B5D9BC64FF7}"/>
    <cellStyle name="Comma [0] 2 8 2 14" xfId="1337" xr:uid="{3679F3A8-6B2A-41E7-A956-92513BB643F4}"/>
    <cellStyle name="Comma [0] 2 8 2 15" xfId="1338" xr:uid="{310FF634-1154-458F-B928-CE8984AD9689}"/>
    <cellStyle name="Comma [0] 2 8 2 16" xfId="1339" xr:uid="{48A840F8-BA2D-41E5-AEE8-3952D6894A75}"/>
    <cellStyle name="Comma [0] 2 8 2 17" xfId="1340" xr:uid="{965E01BA-5149-4773-A46A-8E514F5E12AE}"/>
    <cellStyle name="Comma [0] 2 8 2 18" xfId="1341" xr:uid="{50A12782-095A-4637-A4BC-13D4865FB531}"/>
    <cellStyle name="Comma [0] 2 8 2 19" xfId="1342" xr:uid="{E50B0E1C-DDAB-4A7D-B1AB-88C35C8EFE40}"/>
    <cellStyle name="Comma [0] 2 8 2 2" xfId="1343" xr:uid="{DA9B0951-1F8F-4D4D-A390-4352A92DC431}"/>
    <cellStyle name="Comma [0] 2 8 2 20" xfId="1344" xr:uid="{A4E475AB-0C62-4469-A84A-174F3C996B50}"/>
    <cellStyle name="Comma [0] 2 8 2 21" xfId="1345" xr:uid="{48E9F79A-85BD-460B-8713-50343CAE2814}"/>
    <cellStyle name="Comma [0] 2 8 2 22" xfId="1346" xr:uid="{BEBE506F-A305-4FF4-8F33-EC4A6C6E168B}"/>
    <cellStyle name="Comma [0] 2 8 2 23" xfId="1347" xr:uid="{859D72D9-362E-4473-8C6E-30E347069894}"/>
    <cellStyle name="Comma [0] 2 8 2 24" xfId="1348" xr:uid="{0CF4C7D1-AA5D-44D9-AD12-2A1A45F68F8F}"/>
    <cellStyle name="Comma [0] 2 8 2 25" xfId="1349" xr:uid="{26B4F90E-60B9-4C77-A048-35C65B8423EA}"/>
    <cellStyle name="Comma [0] 2 8 2 26" xfId="1350" xr:uid="{4AC32943-26EB-4F07-B5D1-CCEC9064E6BF}"/>
    <cellStyle name="Comma [0] 2 8 2 27" xfId="1351" xr:uid="{4A9F505D-12B0-4EFE-9327-7645FB4EDBBB}"/>
    <cellStyle name="Comma [0] 2 8 2 28" xfId="1352" xr:uid="{3266D002-5C9F-441F-B5CD-0F79890E92B8}"/>
    <cellStyle name="Comma [0] 2 8 2 29" xfId="1353" xr:uid="{40776B08-6480-4726-8698-49AE1F517FEC}"/>
    <cellStyle name="Comma [0] 2 8 2 3" xfId="1354" xr:uid="{101C3DD6-ACDF-45F9-B270-18AAE299157B}"/>
    <cellStyle name="Comma [0] 2 8 2 30" xfId="1355" xr:uid="{D5A7CA3D-23C2-4EC5-843C-589FF951C6ED}"/>
    <cellStyle name="Comma [0] 2 8 2 31" xfId="1356" xr:uid="{C2EE8F32-5AC6-4D1F-8B8D-5A56BAAA826B}"/>
    <cellStyle name="Comma [0] 2 8 2 4" xfId="1357" xr:uid="{B939BB84-CD89-4BE1-89EF-FB945E5D00D5}"/>
    <cellStyle name="Comma [0] 2 8 2 5" xfId="1358" xr:uid="{2A2748C2-A3C8-429D-8144-E399C7E7785A}"/>
    <cellStyle name="Comma [0] 2 8 2 6" xfId="1359" xr:uid="{ECF3227B-ECA4-4B7F-A744-E54C8D7BDE5B}"/>
    <cellStyle name="Comma [0] 2 8 2 7" xfId="1360" xr:uid="{9D56E7A6-35BA-44C8-949A-A7E4AD693EC3}"/>
    <cellStyle name="Comma [0] 2 8 2 8" xfId="1361" xr:uid="{C0E5EDE5-DE51-41E9-AA4A-03817B96621E}"/>
    <cellStyle name="Comma [0] 2 8 2 9" xfId="1362" xr:uid="{69317DC4-6142-4437-80EC-83C1514B4E6A}"/>
    <cellStyle name="Comma [0] 2 8 20" xfId="1363" xr:uid="{0DDDAC9B-E993-4F8A-B1CD-C87DE37EDEB0}"/>
    <cellStyle name="Comma [0] 2 8 21" xfId="1364" xr:uid="{30B7A0CE-6EDC-4C36-BA53-198EEEAC9F12}"/>
    <cellStyle name="Comma [0] 2 8 22" xfId="1365" xr:uid="{9C7FEE61-CB53-4414-AF22-2A833BCE6C84}"/>
    <cellStyle name="Comma [0] 2 8 23" xfId="1366" xr:uid="{30845455-8894-4C21-8612-C446F0F28386}"/>
    <cellStyle name="Comma [0] 2 8 24" xfId="1367" xr:uid="{CF038810-C197-4E80-B7E2-C4ECF2E850E6}"/>
    <cellStyle name="Comma [0] 2 8 25" xfId="1368" xr:uid="{BB6B1DA0-D33C-44AC-B036-2636BCABF10F}"/>
    <cellStyle name="Comma [0] 2 8 26" xfId="1369" xr:uid="{942F1F2B-5532-4004-88A6-CFC39DD90314}"/>
    <cellStyle name="Comma [0] 2 8 27" xfId="1370" xr:uid="{95852C37-E26A-4C5B-8CDE-7DAABB0EEBBC}"/>
    <cellStyle name="Comma [0] 2 8 28" xfId="1371" xr:uid="{0840F9A9-E61B-4CC3-ADBA-7DE16B8BA92E}"/>
    <cellStyle name="Comma [0] 2 8 29" xfId="1372" xr:uid="{C9BB501D-BBFC-4185-9D6B-0DCDB05C3EEB}"/>
    <cellStyle name="Comma [0] 2 8 3" xfId="1373" xr:uid="{3FF24B85-9982-45EE-B5F3-579EFC62E512}"/>
    <cellStyle name="Comma [0] 2 8 30" xfId="1374" xr:uid="{9AE1B307-A1C1-4054-8C3F-B587026B7852}"/>
    <cellStyle name="Comma [0] 2 8 31" xfId="1375" xr:uid="{483B664D-2D09-4DAD-9E9A-CAA6204629BF}"/>
    <cellStyle name="Comma [0] 2 8 32" xfId="1376" xr:uid="{6D2F123F-D850-4D49-965C-95EC5B70B7CE}"/>
    <cellStyle name="Comma [0] 2 8 33" xfId="1377" xr:uid="{CE108ED7-FC6F-4511-A647-A896287B8D6F}"/>
    <cellStyle name="Comma [0] 2 8 4" xfId="1378" xr:uid="{E98FD8D0-1F6C-4C0E-B4A4-81C361CDBF1A}"/>
    <cellStyle name="Comma [0] 2 8 5" xfId="1379" xr:uid="{1477E0F4-028D-471C-8A93-4B584AB70043}"/>
    <cellStyle name="Comma [0] 2 8 6" xfId="1380" xr:uid="{9F75AEC8-7773-4414-912B-B8B7E152D77B}"/>
    <cellStyle name="Comma [0] 2 8 7" xfId="1381" xr:uid="{35E0A23A-B659-44CE-836A-67A29898F8B5}"/>
    <cellStyle name="Comma [0] 2 8 8" xfId="1382" xr:uid="{2957D8E6-1FBC-46AF-82E5-3B9509BCDDB5}"/>
    <cellStyle name="Comma [0] 2 8 9" xfId="1383" xr:uid="{549FDA7B-851D-4427-8BAD-6D5A24FF1431}"/>
    <cellStyle name="Comma [0] 2 9" xfId="1384" xr:uid="{52DFED19-1019-48F7-A89C-B91A4F0EF828}"/>
    <cellStyle name="Comma [0] 2 9 2" xfId="1385" xr:uid="{6A39D413-B9D3-4499-AE58-ACB6F478A615}"/>
    <cellStyle name="Comma [0] 2 9 3" xfId="1386" xr:uid="{6792B0B6-947A-422A-B376-B9A287A95A62}"/>
    <cellStyle name="Comma [0] 2 9 4" xfId="1387" xr:uid="{D33923F2-F784-49FF-8A9C-30CB16B1736B}"/>
    <cellStyle name="Comma [0] 20" xfId="56913" xr:uid="{A2A5A051-0410-43CE-A620-587CC170FD5C}"/>
    <cellStyle name="Comma [0] 21" xfId="56914" xr:uid="{C6146ADB-7012-4208-8A79-F99C3852CCDB}"/>
    <cellStyle name="Comma [0] 22" xfId="56915" xr:uid="{A214FCB1-24C7-4D5D-8B5E-634FF549CD4A}"/>
    <cellStyle name="Comma [0] 23" xfId="56916" xr:uid="{8CF79D35-34CC-43DB-8856-6A8296BCCEA4}"/>
    <cellStyle name="Comma [0] 24" xfId="56917" xr:uid="{5AC6B4D7-2FBB-4E7C-B2A1-D25794CCF4B2}"/>
    <cellStyle name="Comma [0] 25" xfId="60457" xr:uid="{DEF885D1-D721-484A-9963-12057319B076}"/>
    <cellStyle name="Comma [0] 3" xfId="1388" xr:uid="{D13C7CAC-E439-419B-8C17-C94A945198A5}"/>
    <cellStyle name="Comma [0] 3 2" xfId="1389" xr:uid="{81850299-7BA8-4AB8-A8B0-25231797E03A}"/>
    <cellStyle name="Comma [0] 3 2 2" xfId="56918" xr:uid="{6EFCB82C-1680-45C2-97D4-195BF08C02E2}"/>
    <cellStyle name="Comma [0] 3 3" xfId="1390" xr:uid="{7D39A71A-A019-47AE-BA18-2D0FB9537B87}"/>
    <cellStyle name="Comma [0] 3 4" xfId="1391" xr:uid="{431527BF-3FDB-455E-8C52-C12D97786410}"/>
    <cellStyle name="Comma [0] 3 5" xfId="1392" xr:uid="{40C05538-2006-4D4A-B5BD-DE5B3FBEA489}"/>
    <cellStyle name="Comma [0] 3 5 2" xfId="1393" xr:uid="{B41C569D-E584-4CA0-A9F0-EBED5EC5CF5E}"/>
    <cellStyle name="Comma [0] 3 6" xfId="1394" xr:uid="{34F6217E-FCE6-4601-AB2B-6393AC70A3A8}"/>
    <cellStyle name="Comma [0] 3 6 2" xfId="1395" xr:uid="{61368CBB-E1F5-4938-A7ED-73B43608FFE8}"/>
    <cellStyle name="Comma [0] 3 7" xfId="1396" xr:uid="{1357C212-8C7C-44DA-A6D6-7AF0B286D025}"/>
    <cellStyle name="Comma [0] 3 7 2" xfId="1397" xr:uid="{728876D8-795D-49AB-A3FD-73922DF24F29}"/>
    <cellStyle name="Comma [0] 3 8" xfId="1398" xr:uid="{7CB672A9-248A-4E4B-B612-954532610287}"/>
    <cellStyle name="Comma [0] 3 8 2" xfId="1399" xr:uid="{6389A9E8-9146-4720-AFCA-20A3E81774B5}"/>
    <cellStyle name="Comma [0] 3 9" xfId="56919" xr:uid="{9D235575-1CB3-4D10-A0B5-B29565FE0C0E}"/>
    <cellStyle name="Comma [0] 4" xfId="1400" xr:uid="{B352CEBF-917E-4A47-B8B6-6A8AFFE222EE}"/>
    <cellStyle name="Comma [0] 4 2" xfId="1401" xr:uid="{8FF61096-1AEA-4804-82C0-A8EC473585CF}"/>
    <cellStyle name="Comma [0] 4 2 2" xfId="56920" xr:uid="{7EA7EDA1-A87A-460E-9007-B15CD06126C9}"/>
    <cellStyle name="Comma [0] 4 3" xfId="1402" xr:uid="{452C680D-FE54-4CEA-995C-2EBE197B00B3}"/>
    <cellStyle name="Comma [0] 4 4" xfId="56921" xr:uid="{B1DD6BA6-6AF5-4EAF-B2A3-CD9DC18F1772}"/>
    <cellStyle name="Comma [0] 5" xfId="1403" xr:uid="{1D8EE55A-9947-4DF9-A614-5CE221BD36B8}"/>
    <cellStyle name="Comma [0] 6" xfId="1404" xr:uid="{1B24CE9E-AE55-4CD8-AB6A-D87E787DD2C8}"/>
    <cellStyle name="Comma [0] 7" xfId="1405" xr:uid="{4C5A810E-652E-4F0F-9067-62DD65468B95}"/>
    <cellStyle name="Comma [0] 8" xfId="1406" xr:uid="{A77D3029-B969-46F9-916E-542C208D5660}"/>
    <cellStyle name="Comma [0] 8 2" xfId="56922" xr:uid="{DD016DDD-705C-46FE-86D4-06FF1503DD84}"/>
    <cellStyle name="Comma [0] 9" xfId="1407" xr:uid="{0E296806-5183-4FA0-8B9C-E3E31A372D18}"/>
    <cellStyle name="Comma [00]" xfId="1408" xr:uid="{5A81AA17-3D60-42CC-AFDD-A96C0443BA21}"/>
    <cellStyle name="Comma 10" xfId="103" xr:uid="{63E049F7-58D6-4211-8EBE-E085ECAED385}"/>
    <cellStyle name="Comma 10 10" xfId="1409" xr:uid="{3E05EE1F-D065-4F4A-AB93-B238C6AEE56A}"/>
    <cellStyle name="Comma 10 10 2" xfId="1410" xr:uid="{A7F4FC77-88CC-46A8-AF84-972B558BC287}"/>
    <cellStyle name="Comma 10 10 3" xfId="1411" xr:uid="{B500697B-466B-4211-A6A1-F7B1635C22BE}"/>
    <cellStyle name="Comma 10 11" xfId="1412" xr:uid="{F4A3007B-6B7F-4EA0-94C4-8C306813F459}"/>
    <cellStyle name="Comma 10 11 2" xfId="1413" xr:uid="{A1A049A1-0A7B-410E-86C2-F9FED9DDB431}"/>
    <cellStyle name="Comma 10 11 3" xfId="1414" xr:uid="{2E938C36-9FB1-4C3A-AA01-36CB29531B84}"/>
    <cellStyle name="Comma 10 12" xfId="1415" xr:uid="{C04D1070-648D-4716-9957-7CEA25E72665}"/>
    <cellStyle name="Comma 10 12 2" xfId="1416" xr:uid="{2E448265-1EC9-4D0F-87C7-D23584C8EE47}"/>
    <cellStyle name="Comma 10 12 3" xfId="1417" xr:uid="{D23F3AF3-F62B-4067-89C0-F8BB1722E322}"/>
    <cellStyle name="Comma 10 13" xfId="1418" xr:uid="{33791DFB-71FD-45D4-AE11-EDC63B47F1B2}"/>
    <cellStyle name="Comma 10 13 2" xfId="1419" xr:uid="{07DB8BDC-E55A-4997-A0FD-23A603A8EB43}"/>
    <cellStyle name="Comma 10 13 3" xfId="1420" xr:uid="{AB9742AB-6873-48C3-8021-B5E0EB6F65E5}"/>
    <cellStyle name="Comma 10 14" xfId="1421" xr:uid="{B657E77C-AE57-4259-BAEC-CA098B4C966D}"/>
    <cellStyle name="Comma 10 14 2" xfId="1422" xr:uid="{0D06DEE1-4E0F-48BF-B7C2-BDADEAD8D9F8}"/>
    <cellStyle name="Comma 10 14 3" xfId="1423" xr:uid="{54A694FD-FCD3-4EBE-A24D-A6AC9AD9E153}"/>
    <cellStyle name="Comma 10 15" xfId="1424" xr:uid="{CA9F43B1-D572-42B5-85C4-427864FFA046}"/>
    <cellStyle name="Comma 10 15 2" xfId="1425" xr:uid="{A2072EE8-5742-4378-938D-8A8704DA6390}"/>
    <cellStyle name="Comma 10 15 3" xfId="1426" xr:uid="{57DE1578-0129-429C-AF05-5605CB90B418}"/>
    <cellStyle name="Comma 10 16" xfId="1427" xr:uid="{804029DA-3749-4257-99A0-1A7FB3B29CA9}"/>
    <cellStyle name="Comma 10 16 2" xfId="1428" xr:uid="{ED39197A-AAAF-4242-993A-B5B422BF941F}"/>
    <cellStyle name="Comma 10 16 3" xfId="1429" xr:uid="{A1563237-A70D-450D-A308-D606077615E4}"/>
    <cellStyle name="Comma 10 17" xfId="1430" xr:uid="{FEBF2564-2E8A-4975-ACE3-B5C59CA612A6}"/>
    <cellStyle name="Comma 10 17 2" xfId="1431" xr:uid="{ADD8831D-7D9C-4EF1-B5AB-8EE157BCA2F4}"/>
    <cellStyle name="Comma 10 17 3" xfId="1432" xr:uid="{105060D4-2D04-4582-9184-C27208D52F02}"/>
    <cellStyle name="Comma 10 18" xfId="1433" xr:uid="{939D3DD8-4149-4CD9-9906-E2921C75EFCD}"/>
    <cellStyle name="Comma 10 18 2" xfId="1434" xr:uid="{0C6D934C-DDDC-42EC-8F22-8D12F1B8FDD3}"/>
    <cellStyle name="Comma 10 18 3" xfId="1435" xr:uid="{960AE83C-32F9-483E-B63F-E2D027D9C131}"/>
    <cellStyle name="Comma 10 19" xfId="1436" xr:uid="{71726904-52EE-4FDE-8B7D-13549951C24A}"/>
    <cellStyle name="Comma 10 19 2" xfId="1437" xr:uid="{35B826E5-4F55-43F2-BF49-2CF1F4F47869}"/>
    <cellStyle name="Comma 10 19 3" xfId="1438" xr:uid="{A71D3CB7-0CF2-4C2D-9ECA-A3A756E3DD74}"/>
    <cellStyle name="Comma 10 2" xfId="109" xr:uid="{A3EDE079-5A45-4DF7-AB11-FAA3C489225E}"/>
    <cellStyle name="Comma 10 2 10" xfId="1439" xr:uid="{A7434F78-E89B-4A21-B965-CB273F6A19C0}"/>
    <cellStyle name="Comma 10 2 11" xfId="1440" xr:uid="{D6B15295-135E-4937-A55E-E05D2A4419AD}"/>
    <cellStyle name="Comma 10 2 12" xfId="1441" xr:uid="{DD7C300E-6823-472C-B045-EBCAD7C1CFF1}"/>
    <cellStyle name="Comma 10 2 13" xfId="1442" xr:uid="{8C9CC772-16A8-4189-A738-05136606C52C}"/>
    <cellStyle name="Comma 10 2 14" xfId="1443" xr:uid="{27495D88-4F27-4EAE-8147-C2F5A2E29D94}"/>
    <cellStyle name="Comma 10 2 15" xfId="1444" xr:uid="{702F3C09-34B2-425A-8CCD-478752BFBBB6}"/>
    <cellStyle name="Comma 10 2 16" xfId="1445" xr:uid="{17064FDA-A40F-448B-838F-E9C1DB62A876}"/>
    <cellStyle name="Comma 10 2 17" xfId="1446" xr:uid="{59433D1B-4255-4157-B959-C249E8EB0A16}"/>
    <cellStyle name="Comma 10 2 18" xfId="1447" xr:uid="{B5C3692C-578D-460F-9176-69171EFFA849}"/>
    <cellStyle name="Comma 10 2 19" xfId="1448" xr:uid="{0B5C3C20-1737-43EC-A911-EE46F11C43E7}"/>
    <cellStyle name="Comma 10 2 2" xfId="1449" xr:uid="{8DAA16BA-D71F-4EDE-B3B0-BE1B57D1ED0B}"/>
    <cellStyle name="Comma 10 2 2 2" xfId="1450" xr:uid="{DF473978-9C87-4D5B-9B70-41827FC702D0}"/>
    <cellStyle name="Comma 10 2 2 2 2" xfId="56923" xr:uid="{BC87A0EE-E789-4C18-B9C2-6628B685D580}"/>
    <cellStyle name="Comma 10 2 2 2 2 2" xfId="56924" xr:uid="{E8B07B14-4E44-4589-85BB-D3020D760564}"/>
    <cellStyle name="Comma 10 2 2 2 3" xfId="56925" xr:uid="{A5C02839-9DD8-42E5-8435-9BD99453F987}"/>
    <cellStyle name="Comma 10 2 2 2 4" xfId="56926" xr:uid="{9A83723A-AB22-464F-BC2C-15A4900DA031}"/>
    <cellStyle name="Comma 10 2 2 3" xfId="1451" xr:uid="{13DFCCF4-3074-46B7-960E-C7A96EBF1917}"/>
    <cellStyle name="Comma 10 2 2 3 2" xfId="56927" xr:uid="{0C675F44-3A9F-4E68-8FF3-C63B0A6B058A}"/>
    <cellStyle name="Comma 10 2 2 4" xfId="56928" xr:uid="{589B8D81-1BCA-425A-AAE3-E3181C835E24}"/>
    <cellStyle name="Comma 10 2 2 4 2" xfId="56929" xr:uid="{37A016B4-635C-4228-A130-2F954BFB867C}"/>
    <cellStyle name="Comma 10 2 2 5" xfId="56930" xr:uid="{7DF7EE06-FA95-4160-9A7B-0AF8D2A88104}"/>
    <cellStyle name="Comma 10 2 2 6" xfId="56931" xr:uid="{5A8DEC57-FA28-4E4F-ABB2-89D0720CAEF9}"/>
    <cellStyle name="Comma 10 2 2 7" xfId="56932" xr:uid="{08AD565E-22C6-4E7D-9958-49E238381C18}"/>
    <cellStyle name="Comma 10 2 20" xfId="1452" xr:uid="{D2572A95-C12A-4376-A2CA-D70158BBB15B}"/>
    <cellStyle name="Comma 10 2 21" xfId="1453" xr:uid="{62BF2ED6-38F4-4BA9-BEBA-F78BCAA62094}"/>
    <cellStyle name="Comma 10 2 22" xfId="1454" xr:uid="{942F35BD-C661-4981-BE16-D4D8ECB3B2F6}"/>
    <cellStyle name="Comma 10 2 23" xfId="1455" xr:uid="{F65174AE-45B6-4D31-B3ED-E2FFBC58DDFC}"/>
    <cellStyle name="Comma 10 2 24" xfId="1456" xr:uid="{CEC34EAC-B158-436A-8B12-45D33FC0D7EA}"/>
    <cellStyle name="Comma 10 2 25" xfId="1457" xr:uid="{B3A08149-DABC-4BC7-83DC-26D76F8C2302}"/>
    <cellStyle name="Comma 10 2 26" xfId="1458" xr:uid="{302F89E9-CEF3-4BAF-AC86-7A3188336A1F}"/>
    <cellStyle name="Comma 10 2 27" xfId="1459" xr:uid="{6D674F43-65AA-47E5-9D74-5C5E8D4DC7A5}"/>
    <cellStyle name="Comma 10 2 28" xfId="1460" xr:uid="{2A5B6A14-76D1-4217-89AE-006FB780761C}"/>
    <cellStyle name="Comma 10 2 29" xfId="1461" xr:uid="{18621EDE-55C4-4591-8749-06979874642A}"/>
    <cellStyle name="Comma 10 2 29 2" xfId="1462" xr:uid="{1DBD102A-D635-4880-BAA2-B574EE3731D1}"/>
    <cellStyle name="Comma 10 2 3" xfId="1463" xr:uid="{005E7C7B-0419-4BAC-A607-FFA053D88C9B}"/>
    <cellStyle name="Comma 10 2 3 2" xfId="1464" xr:uid="{2217F216-1E07-43BE-811A-163B7BFF40C5}"/>
    <cellStyle name="Comma 10 2 30" xfId="1465" xr:uid="{F69BD4F6-B856-41B6-96A9-8F97C88FAC21}"/>
    <cellStyle name="Comma 10 2 31" xfId="1466" xr:uid="{664562CE-34F1-458A-9900-A88C391B1189}"/>
    <cellStyle name="Comma 10 2 32" xfId="1467" xr:uid="{A11FB5C9-28D6-4D4C-BE17-7A95CEDD7782}"/>
    <cellStyle name="Comma 10 2 33" xfId="1468" xr:uid="{83F4C06A-7339-46D1-9610-DB80176CBA2D}"/>
    <cellStyle name="Comma 10 2 34" xfId="1469" xr:uid="{AE6C3A4B-247E-4F95-8AD0-B0791D364983}"/>
    <cellStyle name="Comma 10 2 35" xfId="1470" xr:uid="{EA5AFCA2-30AF-4FF2-A2DC-952FB4A9EA78}"/>
    <cellStyle name="Comma 10 2 36" xfId="1471" xr:uid="{1ED62CB9-FC06-4103-9B35-EEF3C9D30846}"/>
    <cellStyle name="Comma 10 2 37" xfId="1472" xr:uid="{5CB9D177-3634-443E-A913-28F2FA76B0CC}"/>
    <cellStyle name="Comma 10 2 38" xfId="1473" xr:uid="{E40F6411-3042-477A-B320-DC897D39C4D0}"/>
    <cellStyle name="Comma 10 2 39" xfId="1474" xr:uid="{633B93B2-366F-4CB4-A078-A9A52B93D761}"/>
    <cellStyle name="Comma 10 2 4" xfId="1475" xr:uid="{B6624080-3350-4504-B2B6-AB3277400AD9}"/>
    <cellStyle name="Comma 10 2 4 2" xfId="56933" xr:uid="{1FCFAC61-88FE-4477-BE98-32173DF1EB4E}"/>
    <cellStyle name="Comma 10 2 40" xfId="1476" xr:uid="{418D758E-24AB-4E66-82F3-579B8DB13E07}"/>
    <cellStyle name="Comma 10 2 41" xfId="1477" xr:uid="{59CD18DB-EF3E-47EF-BB14-49C86B171818}"/>
    <cellStyle name="Comma 10 2 42" xfId="1478" xr:uid="{3A9CBFBF-AE66-4743-A335-B24D883566DE}"/>
    <cellStyle name="Comma 10 2 43" xfId="1479" xr:uid="{2EAEC798-2C19-4A31-9D97-9F73EDA302CB}"/>
    <cellStyle name="Comma 10 2 44" xfId="1480" xr:uid="{83A4B3CA-5F94-4C42-A0B7-2F54F3745158}"/>
    <cellStyle name="Comma 10 2 45" xfId="1481" xr:uid="{76C143C7-95B5-4CAC-8D3E-872A0376AAA1}"/>
    <cellStyle name="Comma 10 2 46" xfId="1482" xr:uid="{6C2DC0DC-0D8C-4CAD-A17B-BF37BC10A3A5}"/>
    <cellStyle name="Comma 10 2 47" xfId="1483" xr:uid="{2FCCC52D-FB09-4DC5-BD73-CB994151152A}"/>
    <cellStyle name="Comma 10 2 48" xfId="1484" xr:uid="{96ADA021-08C4-4D7F-BA5C-E606B15BD14D}"/>
    <cellStyle name="Comma 10 2 49" xfId="1485" xr:uid="{AAE02486-3785-4203-8010-88C3E4C052D1}"/>
    <cellStyle name="Comma 10 2 5" xfId="1486" xr:uid="{7F1C48B6-D9FF-4FD1-9BB5-37DD2128D6E1}"/>
    <cellStyle name="Comma 10 2 50" xfId="1487" xr:uid="{12C21BF6-6B4A-4077-AED9-7D49765C6210}"/>
    <cellStyle name="Comma 10 2 51" xfId="1488" xr:uid="{AFCDC516-5B48-4DA1-B52C-2C1AC6879058}"/>
    <cellStyle name="Comma 10 2 52" xfId="1489" xr:uid="{E7CFA686-C959-42B1-A8FC-7D065720768A}"/>
    <cellStyle name="Comma 10 2 53" xfId="1490" xr:uid="{CC863306-8962-4ED5-A43D-B23E68D807F5}"/>
    <cellStyle name="Comma 10 2 54" xfId="1491" xr:uid="{543B46F9-2991-46E5-A734-E1B160E88DC3}"/>
    <cellStyle name="Comma 10 2 55" xfId="1492" xr:uid="{62B9714D-C56A-4257-A597-4EEADC83E97B}"/>
    <cellStyle name="Comma 10 2 56" xfId="1493" xr:uid="{7BD71663-22AB-470E-B4A8-5C403D7985FC}"/>
    <cellStyle name="Comma 10 2 57" xfId="1494" xr:uid="{B0311CBD-AB82-48D0-AE32-7FBA5B3A6DA7}"/>
    <cellStyle name="Comma 10 2 58" xfId="1495" xr:uid="{79118744-8573-4D7B-B739-76CE32BC1EBF}"/>
    <cellStyle name="Comma 10 2 59" xfId="1496" xr:uid="{8ACFCF94-9FC7-4017-A818-BFACAA5E4F7A}"/>
    <cellStyle name="Comma 10 2 6" xfId="1497" xr:uid="{58FF27FE-6BAF-49FD-9E50-BF30D6817E32}"/>
    <cellStyle name="Comma 10 2 60" xfId="1498" xr:uid="{6866B4E3-BB19-41D3-B9D3-3E56FFFD07AC}"/>
    <cellStyle name="Comma 10 2 61" xfId="1499" xr:uid="{815A2F3D-AED2-4E04-BFE9-65931B24E799}"/>
    <cellStyle name="Comma 10 2 62" xfId="1500" xr:uid="{D57ACF85-AF7F-4062-B101-6B7F3FF3ED66}"/>
    <cellStyle name="Comma 10 2 7" xfId="1501" xr:uid="{1C7E3D82-E256-42FF-A853-D66A185E9947}"/>
    <cellStyle name="Comma 10 2 8" xfId="1502" xr:uid="{32E7E9EC-07D2-4DBD-A320-7C54CE91BD09}"/>
    <cellStyle name="Comma 10 2 9" xfId="1503" xr:uid="{5A51E6A5-320B-444D-81A4-1A51FBAE225D}"/>
    <cellStyle name="Comma 10 2_mgexp con" xfId="1504" xr:uid="{8804D23F-CDEC-48A8-A72B-7D07E2E35944}"/>
    <cellStyle name="Comma 10 20" xfId="1505" xr:uid="{81FAF0F7-6A2F-495B-B620-A98426CC7AC8}"/>
    <cellStyle name="Comma 10 20 2" xfId="1506" xr:uid="{5E5D904B-F992-408E-BAA9-1E7D8FCC90B4}"/>
    <cellStyle name="Comma 10 20 3" xfId="1507" xr:uid="{AFD1C249-2F15-4764-AEF3-F91E09ED4FC0}"/>
    <cellStyle name="Comma 10 21" xfId="1508" xr:uid="{266EA6C6-D29B-47CC-BB99-1D3B091E00E4}"/>
    <cellStyle name="Comma 10 21 2" xfId="1509" xr:uid="{778EFEAD-67C9-4774-B244-E81C21F67C12}"/>
    <cellStyle name="Comma 10 21 3" xfId="1510" xr:uid="{41A2C836-5DB7-4530-BD24-A78887A09DEC}"/>
    <cellStyle name="Comma 10 22" xfId="1511" xr:uid="{2EF3BC82-5B9A-449F-BFA8-1E16808AA185}"/>
    <cellStyle name="Comma 10 22 2" xfId="1512" xr:uid="{5B4BCC3C-0182-426A-8238-685F0CDA4BB5}"/>
    <cellStyle name="Comma 10 22 3" xfId="1513" xr:uid="{3BB13D8B-B8D1-42AB-8514-C9A37456EA0E}"/>
    <cellStyle name="Comma 10 23" xfId="1514" xr:uid="{49409F35-07FD-4760-A422-18408DCE5F2E}"/>
    <cellStyle name="Comma 10 23 2" xfId="1515" xr:uid="{D0E595E2-5355-4E78-A878-E1347253411E}"/>
    <cellStyle name="Comma 10 23 3" xfId="1516" xr:uid="{1E501F78-637D-4F48-80C2-F82856D72F33}"/>
    <cellStyle name="Comma 10 24" xfId="1517" xr:uid="{2B0DD8C6-280E-4EB1-A5A4-9ADCA6DB5A0D}"/>
    <cellStyle name="Comma 10 24 2" xfId="1518" xr:uid="{59419972-A02D-4E48-BF2B-CD614F245BBA}"/>
    <cellStyle name="Comma 10 24 3" xfId="1519" xr:uid="{5BE09667-D3E4-46EE-A01B-B8CECB8D8FEE}"/>
    <cellStyle name="Comma 10 25" xfId="1520" xr:uid="{85F33F1E-8A07-451D-BAB4-7CA5C16DF1E0}"/>
    <cellStyle name="Comma 10 25 2" xfId="1521" xr:uid="{F2FBFB29-2581-429D-AC5A-C85549DE9DAA}"/>
    <cellStyle name="Comma 10 25 3" xfId="1522" xr:uid="{6152E011-0D7C-43A0-B6E8-B4E2DA97F2D3}"/>
    <cellStyle name="Comma 10 26" xfId="1523" xr:uid="{D76F9166-11AB-46F3-BDFA-8F5114636909}"/>
    <cellStyle name="Comma 10 26 2" xfId="1524" xr:uid="{4A1BC7B6-1E83-41CC-AEDC-1262139E9905}"/>
    <cellStyle name="Comma 10 26 3" xfId="1525" xr:uid="{8F184844-5C15-43A9-BAD6-279450CF5625}"/>
    <cellStyle name="Comma 10 27" xfId="1526" xr:uid="{E4A9D61E-77AD-40E8-94DE-93D438F48691}"/>
    <cellStyle name="Comma 10 27 2" xfId="1527" xr:uid="{0CC99711-1F05-4DC7-BFB2-B7AA01F8EB85}"/>
    <cellStyle name="Comma 10 27 3" xfId="1528" xr:uid="{37B39CEA-80F0-4F70-9F98-080FFBB92936}"/>
    <cellStyle name="Comma 10 28" xfId="1529" xr:uid="{09968784-5799-468F-928E-3B73DA2C155D}"/>
    <cellStyle name="Comma 10 28 2" xfId="1530" xr:uid="{F9CA6DCD-7ACF-4DE9-A04D-EF2E2C1BC9F2}"/>
    <cellStyle name="Comma 10 28 3" xfId="1531" xr:uid="{7ECCCE57-5BB6-4598-9735-31D40D223F82}"/>
    <cellStyle name="Comma 10 29" xfId="1532" xr:uid="{13BA077F-6D48-45AB-BAE1-DD5A7AF85E04}"/>
    <cellStyle name="Comma 10 29 2" xfId="1533" xr:uid="{7221F1E2-41CB-4F69-8D58-2A7074176219}"/>
    <cellStyle name="Comma 10 3" xfId="1534" xr:uid="{D0814BFA-C652-4915-A141-D2C71DD0B831}"/>
    <cellStyle name="Comma 10 3 10" xfId="1535" xr:uid="{FDE2540E-49DA-48C8-A977-7633C67C6FAF}"/>
    <cellStyle name="Comma 10 3 11" xfId="1536" xr:uid="{0B774055-5AF8-4537-95A4-77410C1120E3}"/>
    <cellStyle name="Comma 10 3 12" xfId="1537" xr:uid="{C5D56B33-E64A-4769-A385-82A6D970FA31}"/>
    <cellStyle name="Comma 10 3 13" xfId="1538" xr:uid="{9F963D30-3032-4CFD-AB17-2F346F0ED257}"/>
    <cellStyle name="Comma 10 3 14" xfId="1539" xr:uid="{A505D0E7-86F8-4B32-84FF-150F6975E163}"/>
    <cellStyle name="Comma 10 3 15" xfId="1540" xr:uid="{EBCA7D1B-7FD6-44F1-9E20-FD9575EAEB64}"/>
    <cellStyle name="Comma 10 3 16" xfId="1541" xr:uid="{4F38ABF0-206B-4F2D-A51F-AE260F98FA90}"/>
    <cellStyle name="Comma 10 3 17" xfId="1542" xr:uid="{B952C91D-A798-42E1-8A90-35FD2B7D7029}"/>
    <cellStyle name="Comma 10 3 18" xfId="1543" xr:uid="{F2BAB8D0-D9C2-484F-9D8A-E855FEC1130E}"/>
    <cellStyle name="Comma 10 3 19" xfId="1544" xr:uid="{637BF9AE-E6C8-4A67-9162-7582649A576D}"/>
    <cellStyle name="Comma 10 3 2" xfId="1545" xr:uid="{4BBC6635-DB31-407E-A529-A102186327DB}"/>
    <cellStyle name="Comma 10 3 2 2" xfId="1546" xr:uid="{CEC8E2ED-AC06-4623-8213-28113EE0A71D}"/>
    <cellStyle name="Comma 10 3 2 3" xfId="1547" xr:uid="{F5C26554-2447-4AD9-9EA4-386BF31A159C}"/>
    <cellStyle name="Comma 10 3 2 4" xfId="1548" xr:uid="{F7EAAE59-F58C-4AA1-864B-B5156AB0ABEA}"/>
    <cellStyle name="Comma 10 3 2 5" xfId="1549" xr:uid="{C30BDA7F-E89C-479C-90E5-1F7D0A09DFE6}"/>
    <cellStyle name="Comma 10 3 20" xfId="1550" xr:uid="{26328C66-C2D2-4C10-B763-79A800654ED2}"/>
    <cellStyle name="Comma 10 3 21" xfId="1551" xr:uid="{1393A220-90A6-4E0F-810B-5742BBFF593D}"/>
    <cellStyle name="Comma 10 3 22" xfId="1552" xr:uid="{0DE68855-2DD9-4635-8DC1-6925B69F185B}"/>
    <cellStyle name="Comma 10 3 23" xfId="1553" xr:uid="{853EA2F1-E4EF-46BA-811D-A9D966261112}"/>
    <cellStyle name="Comma 10 3 24" xfId="1554" xr:uid="{60C343FB-7B4C-4B70-9128-5045FBDD0C31}"/>
    <cellStyle name="Comma 10 3 25" xfId="1555" xr:uid="{F245BD9F-19C4-4944-BAEE-341D0EDB761F}"/>
    <cellStyle name="Comma 10 3 26" xfId="1556" xr:uid="{5DDD3E31-EF91-4FDC-A471-3B717D40CBEE}"/>
    <cellStyle name="Comma 10 3 27" xfId="1557" xr:uid="{CED9B426-8D81-4767-B1E2-5B160A4A12C3}"/>
    <cellStyle name="Comma 10 3 28" xfId="1558" xr:uid="{4EE8B450-1FF7-4E8A-9365-5FF70FEC7E26}"/>
    <cellStyle name="Comma 10 3 29" xfId="1559" xr:uid="{05D9A568-61F0-407C-9F22-92BF7672C6A7}"/>
    <cellStyle name="Comma 10 3 3" xfId="1560" xr:uid="{CCD2C70A-C587-4C91-AF78-E27D0C846DD8}"/>
    <cellStyle name="Comma 10 3 3 2" xfId="1561" xr:uid="{EC671FD5-E119-4C3E-B35B-2FEDA658CC28}"/>
    <cellStyle name="Comma 10 3 30" xfId="1562" xr:uid="{FC1ACC76-EE29-4BE0-9AA3-0898BFE7BF6A}"/>
    <cellStyle name="Comma 10 3 31" xfId="1563" xr:uid="{6DD1E5B0-8E32-4B21-B8A9-A5D6F6CEE204}"/>
    <cellStyle name="Comma 10 3 32" xfId="1564" xr:uid="{3288AE27-53EB-4E7D-B31E-DC63202CA21A}"/>
    <cellStyle name="Comma 10 3 4" xfId="1565" xr:uid="{A06CA053-F649-4A74-B51E-92D3A1A90928}"/>
    <cellStyle name="Comma 10 3 5" xfId="1566" xr:uid="{CA6BED62-3E63-4107-9EFA-8410E43F8310}"/>
    <cellStyle name="Comma 10 3 6" xfId="1567" xr:uid="{60FC59AB-9C21-4BF5-AAE2-22B3F171351C}"/>
    <cellStyle name="Comma 10 3 7" xfId="1568" xr:uid="{AD2E903A-6F73-4D44-850E-542631C38C20}"/>
    <cellStyle name="Comma 10 3 8" xfId="1569" xr:uid="{7DF2952B-DC9B-428E-A78A-44D81EAD824E}"/>
    <cellStyle name="Comma 10 3 9" xfId="1570" xr:uid="{3371F0A7-45D1-456B-81C0-5E4C6773ACCF}"/>
    <cellStyle name="Comma 10 30" xfId="1571" xr:uid="{88D3C21F-27BE-4937-A8DE-CCE104AB4F49}"/>
    <cellStyle name="Comma 10 30 2" xfId="1572" xr:uid="{7CFBFB2B-859C-4947-9A8D-86FA44A68122}"/>
    <cellStyle name="Comma 10 31" xfId="1573" xr:uid="{92BFA662-CCD1-49F1-B0A5-96FFA03D3842}"/>
    <cellStyle name="Comma 10 32" xfId="1574" xr:uid="{C47F0442-1F36-46E2-8A25-B529C14CDA71}"/>
    <cellStyle name="Comma 10 33" xfId="1575" xr:uid="{186A5F40-2178-4916-A6BF-8CF0D477E6CA}"/>
    <cellStyle name="Comma 10 34" xfId="1576" xr:uid="{C2422E81-B18B-4569-9159-7A88428B8934}"/>
    <cellStyle name="Comma 10 35" xfId="1577" xr:uid="{C216BA88-550B-435A-9D7D-07E3BB598814}"/>
    <cellStyle name="Comma 10 36" xfId="1578" xr:uid="{038B710D-CA46-4645-A70D-C7EFE186CB4D}"/>
    <cellStyle name="Comma 10 37" xfId="1579" xr:uid="{5BE95F5F-D444-427A-9CD8-E29D6BE7E342}"/>
    <cellStyle name="Comma 10 38" xfId="1580" xr:uid="{AFFC27D2-7779-4603-ACDC-1FA15176B017}"/>
    <cellStyle name="Comma 10 39" xfId="1581" xr:uid="{2386B884-67A8-4B6B-AC30-63DFB464A87C}"/>
    <cellStyle name="Comma 10 4" xfId="1582" xr:uid="{E6E0FE60-65ED-4B97-8843-49BC5F7F7979}"/>
    <cellStyle name="Comma 10 4 10" xfId="1583" xr:uid="{3728ECA8-B470-4D22-844E-BDF8D95A253C}"/>
    <cellStyle name="Comma 10 4 11" xfId="1584" xr:uid="{3CD0C17B-106E-4DA4-9EA3-623E3EB0ED5A}"/>
    <cellStyle name="Comma 10 4 12" xfId="1585" xr:uid="{471D197B-59CE-467C-B5C4-3A0C9FFCD409}"/>
    <cellStyle name="Comma 10 4 13" xfId="1586" xr:uid="{1B8D46BA-3F2D-424E-8F0D-CC6C26373405}"/>
    <cellStyle name="Comma 10 4 14" xfId="1587" xr:uid="{841B2C9B-DAC4-4C08-B822-5D225876D13C}"/>
    <cellStyle name="Comma 10 4 15" xfId="1588" xr:uid="{9051807E-21F5-4F72-935B-6B794DE4820E}"/>
    <cellStyle name="Comma 10 4 16" xfId="1589" xr:uid="{13B4E032-D8F9-45E9-9761-3C7D7079BE36}"/>
    <cellStyle name="Comma 10 4 17" xfId="1590" xr:uid="{E95B52B4-EF3D-45D4-BA23-52C8F1078F20}"/>
    <cellStyle name="Comma 10 4 18" xfId="1591" xr:uid="{302F1292-F7AB-4FE5-B843-ABC189BB92C9}"/>
    <cellStyle name="Comma 10 4 19" xfId="1592" xr:uid="{7874A87E-8E47-4282-AD82-A728E7D9A2A4}"/>
    <cellStyle name="Comma 10 4 2" xfId="1593" xr:uid="{3370A5B2-3CDD-42AB-B434-BC3B00D52A14}"/>
    <cellStyle name="Comma 10 4 2 2" xfId="1594" xr:uid="{F09AEA0F-7120-4225-B4A6-E50AEA74620D}"/>
    <cellStyle name="Comma 10 4 20" xfId="1595" xr:uid="{3107AEB1-0AE1-47A2-B8DE-8C1E68F0705A}"/>
    <cellStyle name="Comma 10 4 21" xfId="1596" xr:uid="{382FC0DA-1B66-457E-806E-B6C95F1C6DB7}"/>
    <cellStyle name="Comma 10 4 22" xfId="1597" xr:uid="{B20D16BF-D432-4CDD-8DEA-B108C60E33F0}"/>
    <cellStyle name="Comma 10 4 23" xfId="1598" xr:uid="{97208B97-ED3A-48F4-8B8F-BBD5CED0BF8D}"/>
    <cellStyle name="Comma 10 4 24" xfId="1599" xr:uid="{749DB30D-6A81-4D9C-A762-A60C9FCC40BE}"/>
    <cellStyle name="Comma 10 4 25" xfId="1600" xr:uid="{29B0CD41-B409-445B-A009-0F61DB6675EB}"/>
    <cellStyle name="Comma 10 4 26" xfId="1601" xr:uid="{5F8455AD-C64C-4D53-999C-290C1AB468AA}"/>
    <cellStyle name="Comma 10 4 27" xfId="1602" xr:uid="{5E02F668-073D-4312-BD45-9C96521F442B}"/>
    <cellStyle name="Comma 10 4 28" xfId="1603" xr:uid="{851CD22F-208E-4235-BC43-43F67E2286B8}"/>
    <cellStyle name="Comma 10 4 29" xfId="1604" xr:uid="{5CD38D39-AA40-4D43-B128-8AE2BCDED7A5}"/>
    <cellStyle name="Comma 10 4 3" xfId="1605" xr:uid="{ECEBB9FA-B3C1-4E86-8D9A-D901CA550E81}"/>
    <cellStyle name="Comma 10 4 30" xfId="1606" xr:uid="{C70399CD-97EA-4245-BDE0-D1E00EF7F465}"/>
    <cellStyle name="Comma 10 4 31" xfId="1607" xr:uid="{BF7A5E04-05AB-4E0B-A17A-70D18ECF94F9}"/>
    <cellStyle name="Comma 10 4 32" xfId="1608" xr:uid="{405D2468-C1EA-4275-A9E3-BC563955B1F2}"/>
    <cellStyle name="Comma 10 4 4" xfId="1609" xr:uid="{6080A52A-C0CA-420B-A308-6B27D19813E0}"/>
    <cellStyle name="Comma 10 4 5" xfId="1610" xr:uid="{C9A2B8F9-334D-4477-8D53-D8AF4EF61D90}"/>
    <cellStyle name="Comma 10 4 6" xfId="1611" xr:uid="{76C5A9F8-35E7-4940-8B19-E1AEDB509BC4}"/>
    <cellStyle name="Comma 10 4 7" xfId="1612" xr:uid="{5DB56FA7-F57E-4407-8DC2-26D61E26ADA6}"/>
    <cellStyle name="Comma 10 4 8" xfId="1613" xr:uid="{87A6D72F-40ED-4B83-8DE7-5A18C8D10377}"/>
    <cellStyle name="Comma 10 4 9" xfId="1614" xr:uid="{0CB70632-A959-476F-9B4A-5DCDD28E1006}"/>
    <cellStyle name="Comma 10 40" xfId="1615" xr:uid="{3D5076C6-677E-4A02-90EE-739EF92A182D}"/>
    <cellStyle name="Comma 10 41" xfId="1616" xr:uid="{1E084F4A-0769-4F23-BAEC-2ABDB5A1DC73}"/>
    <cellStyle name="Comma 10 42" xfId="1617" xr:uid="{71454C50-6310-4D06-BA94-D91AB6373E64}"/>
    <cellStyle name="Comma 10 43" xfId="1618" xr:uid="{7A77BD6F-508D-4EE5-8009-6206E170C086}"/>
    <cellStyle name="Comma 10 44" xfId="1619" xr:uid="{4E153471-2526-47B1-95B4-190F5EA7F321}"/>
    <cellStyle name="Comma 10 45" xfId="1620" xr:uid="{663FABBA-FEF9-499A-A6E8-5FCE4E57789A}"/>
    <cellStyle name="Comma 10 46" xfId="1621" xr:uid="{35A35519-0FF3-4A57-BE30-4DF2EB38347B}"/>
    <cellStyle name="Comma 10 47" xfId="1622" xr:uid="{A7F47504-1CB4-467E-BCA5-49CC546E8380}"/>
    <cellStyle name="Comma 10 48" xfId="1623" xr:uid="{1C97DF2D-6965-44B0-A947-35891A602AF4}"/>
    <cellStyle name="Comma 10 49" xfId="1624" xr:uid="{9B136415-A69E-4E80-A6A7-4279286F77B0}"/>
    <cellStyle name="Comma 10 5" xfId="1625" xr:uid="{879604AF-12EE-4471-85CE-BC421FD10C52}"/>
    <cellStyle name="Comma 10 5 2" xfId="1626" xr:uid="{DD957DA5-267A-4EA3-A2BA-C4738639C127}"/>
    <cellStyle name="Comma 10 5 3" xfId="1627" xr:uid="{42F5D355-4B24-4B1F-BD7D-2DBD496C759C}"/>
    <cellStyle name="Comma 10 50" xfId="1628" xr:uid="{5C8DE4D1-075E-4030-B64E-D078F1493249}"/>
    <cellStyle name="Comma 10 51" xfId="1629" xr:uid="{2104DF30-FFA2-476E-950C-F937E2BE8687}"/>
    <cellStyle name="Comma 10 52" xfId="1630" xr:uid="{16005B33-0411-4B5D-8305-6652413C5C1D}"/>
    <cellStyle name="Comma 10 53" xfId="56934" xr:uid="{57D02EF4-E2AB-4E35-9F18-CFF2E9627DBB}"/>
    <cellStyle name="Comma 10 6" xfId="1631" xr:uid="{01CA81A1-16FB-4179-957A-A40726C320C8}"/>
    <cellStyle name="Comma 10 6 2" xfId="1632" xr:uid="{0E769516-E198-4AD3-A9B0-8F4C9DFA6495}"/>
    <cellStyle name="Comma 10 6 3" xfId="1633" xr:uid="{88760F5A-94A6-49D3-8E64-48BA918C35BC}"/>
    <cellStyle name="Comma 10 7" xfId="1634" xr:uid="{7DCC3D2E-0988-44F1-B20C-C15DD11DDBC1}"/>
    <cellStyle name="Comma 10 7 2" xfId="1635" xr:uid="{A9812F03-90D5-445B-84CB-51B22E8F28AF}"/>
    <cellStyle name="Comma 10 7 3" xfId="1636" xr:uid="{E0426B86-C7E1-4A1A-87CD-E43FD21E8A66}"/>
    <cellStyle name="Comma 10 8" xfId="1637" xr:uid="{6E52A9E3-720D-4C93-A121-AE351136BF3C}"/>
    <cellStyle name="Comma 10 8 2" xfId="1638" xr:uid="{D9EA2D4A-B135-4AC3-99D3-D43AF2A1EB11}"/>
    <cellStyle name="Comma 10 8 3" xfId="1639" xr:uid="{71EF5B92-CF94-40A9-B4DC-07EB41B92877}"/>
    <cellStyle name="Comma 10 9" xfId="1640" xr:uid="{2484FCB6-9F44-4733-9001-FD4FD5BD69BF}"/>
    <cellStyle name="Comma 10 9 2" xfId="1641" xr:uid="{59CABA28-857C-4AF0-9355-28232A82FE72}"/>
    <cellStyle name="Comma 10 9 3" xfId="1642" xr:uid="{0067D164-3CCD-494A-A7BF-C4B2FECA320B}"/>
    <cellStyle name="Comma 10_mgexp con" xfId="1643" xr:uid="{BE966074-C651-4E38-90B6-722924C7817A}"/>
    <cellStyle name="Comma 100" xfId="1644" xr:uid="{A715EFA9-B09F-4637-A863-56D256116A41}"/>
    <cellStyle name="Comma 101" xfId="1645" xr:uid="{524922BB-3994-4403-B6D0-EB95B07CB58B}"/>
    <cellStyle name="Comma 102" xfId="1646" xr:uid="{65EB687E-C80E-44F6-B4B6-F0B2F138FA20}"/>
    <cellStyle name="Comma 103" xfId="1647" xr:uid="{6A2CC4C0-DF12-4700-9101-B8C227ABA58A}"/>
    <cellStyle name="Comma 104" xfId="1648" xr:uid="{CF0ED684-7E5E-4DD5-9652-AB560D886350}"/>
    <cellStyle name="Comma 105" xfId="1649" xr:uid="{08A9F886-DA88-4CDA-9632-408B6E4436B8}"/>
    <cellStyle name="Comma 106" xfId="1650" xr:uid="{03D4F235-B9C3-430B-80F0-A9581EBA91E9}"/>
    <cellStyle name="Comma 107" xfId="1651" xr:uid="{169EEEE7-A5B4-4B5E-8111-FCE68CD0C7F7}"/>
    <cellStyle name="Comma 108" xfId="1652" xr:uid="{C3618289-915A-483F-9796-32D6229BE0C4}"/>
    <cellStyle name="Comma 108 2" xfId="1653" xr:uid="{3E4A576A-3A30-48A1-A169-3AF60A6707E0}"/>
    <cellStyle name="Comma 108 2 2" xfId="1654" xr:uid="{1CAFF9C9-1B61-4019-A80E-5F9C19A067D6}"/>
    <cellStyle name="Comma 108 2 2 2" xfId="1655" xr:uid="{1B66501F-59AF-44CA-ADAA-E34843DD8282}"/>
    <cellStyle name="Comma 108 2 3" xfId="1656" xr:uid="{5CA24834-57FD-4A1C-B78D-0FE3294AFF6B}"/>
    <cellStyle name="Comma 108 3" xfId="1657" xr:uid="{DD5D2279-54A8-44B1-A51D-4FA71B91FF3A}"/>
    <cellStyle name="Comma 108 3 2" xfId="1658" xr:uid="{76A05CB2-7D62-4ED3-921E-AC60D406124D}"/>
    <cellStyle name="Comma 108 4" xfId="1659" xr:uid="{D74525FA-D3F9-4524-93D7-F631C464E1BF}"/>
    <cellStyle name="Comma 109" xfId="1660" xr:uid="{EC747850-44E0-459B-9F14-35D01A23D935}"/>
    <cellStyle name="Comma 11" xfId="125" xr:uid="{79156A27-AEE1-49FC-BD72-EC1DF2AE1627}"/>
    <cellStyle name="Comma 11 10" xfId="1661" xr:uid="{54F9A2BA-2388-49B6-9BAF-9D9849D1F80F}"/>
    <cellStyle name="Comma 11 10 2" xfId="1662" xr:uid="{753D9FBF-E898-4755-AD9B-BFCAA67A302C}"/>
    <cellStyle name="Comma 11 10 2 2" xfId="1663" xr:uid="{5CC8D851-160C-464B-9D7D-4C1F4B770039}"/>
    <cellStyle name="Comma 11 10 3" xfId="1664" xr:uid="{05E300AF-3CDA-40D1-B247-2337EE25A7D4}"/>
    <cellStyle name="Comma 11 10 3 2" xfId="1665" xr:uid="{DDB28D91-E012-45A7-8CA6-843069FA9EFF}"/>
    <cellStyle name="Comma 11 10 4" xfId="1666" xr:uid="{FAD7E3E7-B177-4C0C-92FC-D3E916EA001B}"/>
    <cellStyle name="Comma 11 10 5" xfId="1667" xr:uid="{1E4A878B-140E-4378-A1AA-BBE64BEF7003}"/>
    <cellStyle name="Comma 11 10 6" xfId="1668" xr:uid="{709460B5-88FC-4D49-96C0-5A47D684AF2E}"/>
    <cellStyle name="Comma 11 11" xfId="1669" xr:uid="{D291EBE8-3442-403B-80A4-EC8EE01C76C1}"/>
    <cellStyle name="Comma 11 11 2" xfId="1670" xr:uid="{812A7549-CD15-422F-8765-D086E3860617}"/>
    <cellStyle name="Comma 11 11 2 2" xfId="1671" xr:uid="{C7B92441-A5EC-4477-BBBC-F858E7BF17DD}"/>
    <cellStyle name="Comma 11 11 3" xfId="1672" xr:uid="{95D54DD0-D508-4F5F-BE77-3B4F393C4E56}"/>
    <cellStyle name="Comma 11 11 3 2" xfId="1673" xr:uid="{2AD8E27D-3AE2-40D4-885C-E92A7FB83CFB}"/>
    <cellStyle name="Comma 11 11 4" xfId="1674" xr:uid="{F1F390C2-EAFC-4F0D-AE90-D801B54DEF47}"/>
    <cellStyle name="Comma 11 12" xfId="1675" xr:uid="{01AFE96F-F62E-48ED-9F62-6EEC1399B49B}"/>
    <cellStyle name="Comma 11 12 2" xfId="1676" xr:uid="{F5A68622-5249-4143-9BC1-90816ED84324}"/>
    <cellStyle name="Comma 11 12 2 2" xfId="1677" xr:uid="{DED28041-AE8C-482C-A3B5-4C857437260A}"/>
    <cellStyle name="Comma 11 12 3" xfId="1678" xr:uid="{233B2511-CC10-43B7-BE5F-6B7E3AEBF7EC}"/>
    <cellStyle name="Comma 11 12 3 2" xfId="1679" xr:uid="{B7607968-8E45-49B5-A721-4BC9EBF49BA7}"/>
    <cellStyle name="Comma 11 12 4" xfId="1680" xr:uid="{9BF93A1C-7057-415B-BEA8-D87FDE397A7C}"/>
    <cellStyle name="Comma 11 13" xfId="1681" xr:uid="{453120E8-530D-459A-9028-7E05D8E6D9CA}"/>
    <cellStyle name="Comma 11 13 2" xfId="1682" xr:uid="{DAF58455-8DAD-42E2-934A-6D70BE1646EC}"/>
    <cellStyle name="Comma 11 13 2 2" xfId="1683" xr:uid="{B6111E58-F15C-47FA-8A3A-35622FAFE688}"/>
    <cellStyle name="Comma 11 13 3" xfId="1684" xr:uid="{23B736B0-444E-432D-8C12-28357A775238}"/>
    <cellStyle name="Comma 11 13 3 2" xfId="1685" xr:uid="{D31B02AB-EACF-4823-A4D2-1E57578CBD5F}"/>
    <cellStyle name="Comma 11 13 4" xfId="1686" xr:uid="{C7BC1DCE-B3E5-4ACF-B004-6130BF0C8CE5}"/>
    <cellStyle name="Comma 11 14" xfId="1687" xr:uid="{64FF1F3B-E31A-4768-8C2B-770E95A69138}"/>
    <cellStyle name="Comma 11 14 2" xfId="1688" xr:uid="{167C6FD1-0948-48DB-A7E1-DA2096635416}"/>
    <cellStyle name="Comma 11 14 2 2" xfId="1689" xr:uid="{25C7C8E8-5C94-477E-A915-A11F2DE9A8D8}"/>
    <cellStyle name="Comma 11 14 3" xfId="1690" xr:uid="{EDC94B48-39CD-4922-A4E0-E0B7E6CBE736}"/>
    <cellStyle name="Comma 11 14 3 2" xfId="1691" xr:uid="{2C08F3F0-D87B-4A22-82AB-B9CE25E348C0}"/>
    <cellStyle name="Comma 11 14 4" xfId="1692" xr:uid="{4EC45A52-1170-4E3C-9EBC-E729054BB0F1}"/>
    <cellStyle name="Comma 11 15" xfId="1693" xr:uid="{DB02CBA1-BA16-4EE1-8854-DF6049A8A0CD}"/>
    <cellStyle name="Comma 11 15 2" xfId="1694" xr:uid="{4B8216E7-0FC9-4D42-BC20-B6248BB0A911}"/>
    <cellStyle name="Comma 11 15 2 2" xfId="1695" xr:uid="{8107B59E-0F48-4DF4-A089-3C623B8A70EF}"/>
    <cellStyle name="Comma 11 15 3" xfId="1696" xr:uid="{A2356E4F-2AD5-440B-BDCF-81C75DF488E0}"/>
    <cellStyle name="Comma 11 15 3 2" xfId="1697" xr:uid="{277D9D63-B2E0-4F17-A63B-712F5385EE16}"/>
    <cellStyle name="Comma 11 15 4" xfId="1698" xr:uid="{0431213C-4245-4882-A44D-3B11AA25C33A}"/>
    <cellStyle name="Comma 11 16" xfId="1699" xr:uid="{ED888CE0-5EB6-48E7-91ED-3B48EE3B2149}"/>
    <cellStyle name="Comma 11 16 2" xfId="1700" xr:uid="{B51E1EE0-5424-4325-8658-FCCBEED361EF}"/>
    <cellStyle name="Comma 11 16 2 2" xfId="1701" xr:uid="{EB9841F5-082E-41A3-B0EA-228A93C996D8}"/>
    <cellStyle name="Comma 11 16 3" xfId="1702" xr:uid="{9417DE6B-F54B-422B-BC0B-F3F836C87DDA}"/>
    <cellStyle name="Comma 11 16 3 2" xfId="1703" xr:uid="{CAB359C3-4360-46C0-8D47-994AF1F2B17D}"/>
    <cellStyle name="Comma 11 16 4" xfId="1704" xr:uid="{F5B6D253-C8AC-4FAD-8C42-E95F7D528B75}"/>
    <cellStyle name="Comma 11 17" xfId="1705" xr:uid="{01416553-FC95-4160-9DEE-ECACFC8D9176}"/>
    <cellStyle name="Comma 11 17 2" xfId="1706" xr:uid="{9F71FB78-16C4-4EA3-B1E4-650D63FC92DD}"/>
    <cellStyle name="Comma 11 17 2 2" xfId="1707" xr:uid="{7C3FFAB8-8F88-4EDF-99EB-DF58FE798FBD}"/>
    <cellStyle name="Comma 11 17 3" xfId="1708" xr:uid="{A29B741F-C3AB-475C-9AB4-B1239C069B57}"/>
    <cellStyle name="Comma 11 17 3 2" xfId="1709" xr:uid="{5FF51354-04DD-4B55-9A61-EB466DCCEA14}"/>
    <cellStyle name="Comma 11 17 4" xfId="1710" xr:uid="{1A8825DA-EFC2-47E0-80BB-AE0379D9F5B5}"/>
    <cellStyle name="Comma 11 18" xfId="1711" xr:uid="{1E8C39D0-79EE-4C42-BE20-514947BE7CA2}"/>
    <cellStyle name="Comma 11 18 2" xfId="1712" xr:uid="{6F6AD65A-D214-460C-8C35-24B1D512A9EF}"/>
    <cellStyle name="Comma 11 18 2 2" xfId="1713" xr:uid="{B35AE23A-4C01-4E6A-AC4E-EAC62A586576}"/>
    <cellStyle name="Comma 11 18 3" xfId="1714" xr:uid="{9A56DD70-47D3-453A-8C76-03E8632DCADB}"/>
    <cellStyle name="Comma 11 18 3 2" xfId="1715" xr:uid="{F340EC63-0BE3-48FB-BF2F-1B0AA8EFB88B}"/>
    <cellStyle name="Comma 11 18 4" xfId="1716" xr:uid="{B8BEC673-F408-4316-AEE0-E2D98662A921}"/>
    <cellStyle name="Comma 11 19" xfId="1717" xr:uid="{E63AC0EA-11DD-461D-85E2-DA5A39A4DD61}"/>
    <cellStyle name="Comma 11 19 2" xfId="1718" xr:uid="{37C8729D-7D96-477E-9A8E-CBE905E6C1D1}"/>
    <cellStyle name="Comma 11 19 2 2" xfId="1719" xr:uid="{EB47216E-1481-4A33-AFDD-441F164F61E5}"/>
    <cellStyle name="Comma 11 19 3" xfId="1720" xr:uid="{A5167BC9-DDC8-4066-A221-809D1F50F5AE}"/>
    <cellStyle name="Comma 11 19 3 2" xfId="1721" xr:uid="{AB686904-12FE-4FC4-94C1-9A88787D6325}"/>
    <cellStyle name="Comma 11 19 4" xfId="1722" xr:uid="{6ABF1C86-543B-42E2-B659-4994A701DC30}"/>
    <cellStyle name="Comma 11 2" xfId="1723" xr:uid="{26A11C56-5694-457F-96D2-37DDE3E82B04}"/>
    <cellStyle name="Comma 11 2 10" xfId="1724" xr:uid="{8865B55E-5369-4021-97F9-C936C9F7F8C4}"/>
    <cellStyle name="Comma 11 2 11" xfId="1725" xr:uid="{FD4F44C2-E018-489B-A1D6-E8DE6F647125}"/>
    <cellStyle name="Comma 11 2 12" xfId="1726" xr:uid="{BAAE52D4-6B75-4360-BFF1-25322897F206}"/>
    <cellStyle name="Comma 11 2 13" xfId="1727" xr:uid="{8CB549A5-1B8C-470A-B777-2ABCFF0658B3}"/>
    <cellStyle name="Comma 11 2 14" xfId="1728" xr:uid="{AD338832-D4C6-4414-B7DB-56BAD2C8489E}"/>
    <cellStyle name="Comma 11 2 15" xfId="1729" xr:uid="{C84FFA24-88E7-42CD-91BC-B937ED7B914E}"/>
    <cellStyle name="Comma 11 2 16" xfId="1730" xr:uid="{F6A19198-B577-44D8-B775-7D49C9B92AD5}"/>
    <cellStyle name="Comma 11 2 17" xfId="1731" xr:uid="{0AC7DF06-7A2D-4739-A25D-C83C6B2F8473}"/>
    <cellStyle name="Comma 11 2 18" xfId="1732" xr:uid="{70BD0166-F95A-4271-9E16-D55CC79CBA41}"/>
    <cellStyle name="Comma 11 2 19" xfId="1733" xr:uid="{2FD7BE1A-7B3B-4871-A731-D728EF7844B3}"/>
    <cellStyle name="Comma 11 2 2" xfId="1734" xr:uid="{57411BF3-E6C1-4705-A73D-68CF31FF60F2}"/>
    <cellStyle name="Comma 11 2 2 2" xfId="1735" xr:uid="{3B5E5B0C-2079-4A69-8047-47ADAE6BBB22}"/>
    <cellStyle name="Comma 11 2 2 2 2" xfId="56935" xr:uid="{92443AE9-8756-47AE-8304-E7C37A1F5C69}"/>
    <cellStyle name="Comma 11 2 2 3" xfId="1736" xr:uid="{0BD43244-6577-4226-91B3-4CDF9A45B62C}"/>
    <cellStyle name="Comma 11 2 2 3 2" xfId="56936" xr:uid="{9AAE487D-1343-45B7-94A6-BDA2DCBD102E}"/>
    <cellStyle name="Comma 11 2 2 4" xfId="56937" xr:uid="{68DD933C-3435-4DBE-B5AF-CBBB2902BE85}"/>
    <cellStyle name="Comma 11 2 2 4 2" xfId="56938" xr:uid="{7DE3EA5E-5A76-4EA6-96CE-8F49335FFFD3}"/>
    <cellStyle name="Comma 11 2 2 5" xfId="56939" xr:uid="{5F59A7DF-16BE-491B-B9A7-837856FBCBAF}"/>
    <cellStyle name="Comma 11 2 2 6" xfId="56940" xr:uid="{3D3E7319-A730-451C-8B97-F94F20D03A1A}"/>
    <cellStyle name="Comma 11 2 20" xfId="1737" xr:uid="{6CCBA0F3-5073-4621-80CA-0BB642EF561E}"/>
    <cellStyle name="Comma 11 2 21" xfId="1738" xr:uid="{44989F55-16F3-483E-8696-DB4BDB447768}"/>
    <cellStyle name="Comma 11 2 22" xfId="1739" xr:uid="{6781EBE8-603B-4E71-84BD-9D9C78238569}"/>
    <cellStyle name="Comma 11 2 23" xfId="1740" xr:uid="{D28D3B7C-1045-4CB0-856D-2D306569DC8F}"/>
    <cellStyle name="Comma 11 2 24" xfId="1741" xr:uid="{F2CE5050-35B6-4B6F-8DEC-23625AD9532E}"/>
    <cellStyle name="Comma 11 2 25" xfId="1742" xr:uid="{48F73F74-4DF8-4CA0-9B5B-98AF66EE5177}"/>
    <cellStyle name="Comma 11 2 26" xfId="1743" xr:uid="{389B2F8A-9536-47F4-978C-01018292A19A}"/>
    <cellStyle name="Comma 11 2 27" xfId="1744" xr:uid="{04C48152-B9A2-43AD-972B-11B4B6099456}"/>
    <cellStyle name="Comma 11 2 28" xfId="1745" xr:uid="{ED5278B4-EE2B-4CFA-AB84-FCFF33441650}"/>
    <cellStyle name="Comma 11 2 29" xfId="1746" xr:uid="{80E0AA17-DD93-457A-B00E-840C69F2433B}"/>
    <cellStyle name="Comma 11 2 3" xfId="1747" xr:uid="{3AC4A8B5-4E03-49EC-89C2-14236125EB63}"/>
    <cellStyle name="Comma 11 2 3 2" xfId="1748" xr:uid="{CC568071-39BC-4890-AF57-F4A10F845500}"/>
    <cellStyle name="Comma 11 2 30" xfId="1749" xr:uid="{93C15510-1E16-40C4-B1E4-49201D9579D5}"/>
    <cellStyle name="Comma 11 2 31" xfId="1750" xr:uid="{526C5F45-E04B-4D3D-9D5D-24A1C6F9774B}"/>
    <cellStyle name="Comma 11 2 32" xfId="1751" xr:uid="{F0FD1BA2-12C2-4F55-9A6C-3416CD7432B8}"/>
    <cellStyle name="Comma 11 2 33" xfId="1752" xr:uid="{BDD2949B-06A2-47B2-8B68-0661CF7473DD}"/>
    <cellStyle name="Comma 11 2 34" xfId="1753" xr:uid="{864451F8-6096-4AAF-B536-286567BACE21}"/>
    <cellStyle name="Comma 11 2 35" xfId="1754" xr:uid="{0A7E823C-A8E3-4D65-A816-6967300325D9}"/>
    <cellStyle name="Comma 11 2 36" xfId="1755" xr:uid="{F293A8DC-B0D8-4EE6-BEDB-01A2171E1FDB}"/>
    <cellStyle name="Comma 11 2 37" xfId="1756" xr:uid="{97E0CBDA-7439-4298-8071-BFD02A52AE00}"/>
    <cellStyle name="Comma 11 2 38" xfId="1757" xr:uid="{0B8E7046-1083-4C27-AA05-54BFB0CB1F00}"/>
    <cellStyle name="Comma 11 2 39" xfId="56941" xr:uid="{1DE70813-AE1D-4A8B-B7FB-59593EE2D666}"/>
    <cellStyle name="Comma 11 2 4" xfId="1758" xr:uid="{0C933422-A1D0-45D8-AF7C-7C90F66439D9}"/>
    <cellStyle name="Comma 11 2 40" xfId="56942" xr:uid="{02258F2D-5944-4720-947E-0D5895AB2086}"/>
    <cellStyle name="Comma 11 2 5" xfId="1759" xr:uid="{F424C9CF-2E0D-4DFD-A574-3B51BEBE48EF}"/>
    <cellStyle name="Comma 11 2 6" xfId="1760" xr:uid="{F4D1891A-4BB9-4D9C-AAE9-4703C7AE45CF}"/>
    <cellStyle name="Comma 11 2 7" xfId="1761" xr:uid="{B5A81096-F5F5-41FB-ADF1-02042D564A86}"/>
    <cellStyle name="Comma 11 2 8" xfId="1762" xr:uid="{6A576E92-3C88-43AF-8777-7093E21F3753}"/>
    <cellStyle name="Comma 11 2 9" xfId="1763" xr:uid="{E2D60A46-822C-4387-A24D-E5E7D67A6878}"/>
    <cellStyle name="Comma 11 20" xfId="1764" xr:uid="{98EEE584-DE0B-4D56-BE78-FF29C216B1F5}"/>
    <cellStyle name="Comma 11 20 2" xfId="1765" xr:uid="{B35473D6-EFE2-43B2-81DE-9934FD3A4760}"/>
    <cellStyle name="Comma 11 20 2 2" xfId="1766" xr:uid="{DD9FD095-7ABA-43E6-8BE6-A27610908442}"/>
    <cellStyle name="Comma 11 20 3" xfId="1767" xr:uid="{AD8A9C5E-A194-4800-BC65-0D80E2709505}"/>
    <cellStyle name="Comma 11 20 3 2" xfId="1768" xr:uid="{EFA85BA8-222F-4D1B-BC39-63A0DAB6FA41}"/>
    <cellStyle name="Comma 11 20 4" xfId="1769" xr:uid="{12B83715-7DF2-4826-A936-20225ADB5885}"/>
    <cellStyle name="Comma 11 21" xfId="1770" xr:uid="{33A37DAB-EDDB-4CC5-8AAB-CBF48BB9034E}"/>
    <cellStyle name="Comma 11 21 2" xfId="1771" xr:uid="{79FA71B4-9B5F-42C4-B903-FD1C327B279E}"/>
    <cellStyle name="Comma 11 21 2 2" xfId="1772" xr:uid="{E5E276A8-0BC3-4120-9AC0-B6F9BD0EC6E3}"/>
    <cellStyle name="Comma 11 21 3" xfId="1773" xr:uid="{14C07077-7554-4D31-A0F5-9B00F68C2C7D}"/>
    <cellStyle name="Comma 11 21 3 2" xfId="1774" xr:uid="{57E89293-4C0B-4CB8-A3BE-783EAD00B7B0}"/>
    <cellStyle name="Comma 11 21 4" xfId="1775" xr:uid="{D9D5CB99-61F4-437B-B193-6830BE6873FA}"/>
    <cellStyle name="Comma 11 22" xfId="1776" xr:uid="{2AF62260-085F-4CF4-9180-83E6D56721C7}"/>
    <cellStyle name="Comma 11 22 2" xfId="1777" xr:uid="{6B7B3660-7121-4DC2-BF4A-78676F30211D}"/>
    <cellStyle name="Comma 11 22 2 2" xfId="1778" xr:uid="{54129A61-1099-4FD3-A8F5-825B4EB48286}"/>
    <cellStyle name="Comma 11 22 3" xfId="1779" xr:uid="{4697CBF9-460D-410B-A979-A4F230CCFBAF}"/>
    <cellStyle name="Comma 11 22 3 2" xfId="1780" xr:uid="{01E59BF2-8E90-42ED-89DF-5E799A3C8372}"/>
    <cellStyle name="Comma 11 22 4" xfId="1781" xr:uid="{A6EABFCC-3326-475E-A673-28DEE3773DB9}"/>
    <cellStyle name="Comma 11 23" xfId="1782" xr:uid="{5D43E7EE-46C6-46C0-8A29-679E05C3A22C}"/>
    <cellStyle name="Comma 11 23 2" xfId="1783" xr:uid="{D2E4FC9D-A722-4190-8263-B34E93F9B3E4}"/>
    <cellStyle name="Comma 11 23 2 2" xfId="1784" xr:uid="{2CBB8C6C-292F-42D8-92D8-1FE6EBD9D68A}"/>
    <cellStyle name="Comma 11 23 3" xfId="1785" xr:uid="{5254D176-E10B-4EF7-82B4-0A2F14BA6DCF}"/>
    <cellStyle name="Comma 11 23 3 2" xfId="1786" xr:uid="{2D63AA26-D992-4A01-AFEC-C0282B859CCD}"/>
    <cellStyle name="Comma 11 23 4" xfId="1787" xr:uid="{2C07B484-A29F-4249-A8D1-6A0F011706F6}"/>
    <cellStyle name="Comma 11 24" xfId="1788" xr:uid="{29E2F8DA-331C-4C76-9C09-ABDFCFC5B0DE}"/>
    <cellStyle name="Comma 11 24 2" xfId="1789" xr:uid="{A262191D-97B8-43CE-8E68-4D22023B9DB4}"/>
    <cellStyle name="Comma 11 24 2 2" xfId="1790" xr:uid="{424BAD8C-7D7E-4EE7-972E-20E0BDBA3463}"/>
    <cellStyle name="Comma 11 24 3" xfId="1791" xr:uid="{7CB79A17-0EA3-44ED-8FE7-7092F725688B}"/>
    <cellStyle name="Comma 11 24 3 2" xfId="1792" xr:uid="{60E28B94-BDCB-4636-A495-534DF8D26E5F}"/>
    <cellStyle name="Comma 11 24 4" xfId="1793" xr:uid="{D237311C-BA7C-4A6D-B6AA-82119B5BAF44}"/>
    <cellStyle name="Comma 11 25" xfId="1794" xr:uid="{0CA78299-C2E0-4832-A560-BA9305783248}"/>
    <cellStyle name="Comma 11 25 2" xfId="1795" xr:uid="{9A225562-7D6F-4CEF-ACF4-AE8719EBF866}"/>
    <cellStyle name="Comma 11 25 2 2" xfId="1796" xr:uid="{EB3735D5-BDFA-463B-A14F-9BBDF8A7E231}"/>
    <cellStyle name="Comma 11 25 3" xfId="1797" xr:uid="{61E3DFFA-4A5F-4246-984B-E3AB0AD4B6CA}"/>
    <cellStyle name="Comma 11 25 3 2" xfId="1798" xr:uid="{7D88A66B-6607-4470-80D6-0AB65E7736A9}"/>
    <cellStyle name="Comma 11 25 4" xfId="1799" xr:uid="{FCDF655B-2032-4545-A513-F9994C709BF5}"/>
    <cellStyle name="Comma 11 26" xfId="1800" xr:uid="{3C9337DE-09B4-4A5F-B861-7CA2C762A29C}"/>
    <cellStyle name="Comma 11 26 2" xfId="1801" xr:uid="{6E92556B-D8BD-460A-AC6A-E22A8805AAAD}"/>
    <cellStyle name="Comma 11 26 2 2" xfId="1802" xr:uid="{CDD91325-9E76-4C2F-B426-63120CD06515}"/>
    <cellStyle name="Comma 11 26 3" xfId="1803" xr:uid="{91DA4145-3F05-451B-8ED8-B67957B0AEFC}"/>
    <cellStyle name="Comma 11 26 3 2" xfId="1804" xr:uid="{497E8EB1-7EE6-4E2D-8F75-DE71D3C11EAE}"/>
    <cellStyle name="Comma 11 26 4" xfId="1805" xr:uid="{DA7ADF44-170C-4636-A999-82490665BBC4}"/>
    <cellStyle name="Comma 11 27" xfId="1806" xr:uid="{EE26C2B2-78B4-41D4-AE6D-EF52B1AD9768}"/>
    <cellStyle name="Comma 11 27 2" xfId="1807" xr:uid="{0D897978-7F62-4205-8ABA-6A1A06F2CFC2}"/>
    <cellStyle name="Comma 11 27 2 2" xfId="1808" xr:uid="{3A0EAF59-E73E-4220-B131-8CE528C73135}"/>
    <cellStyle name="Comma 11 27 3" xfId="1809" xr:uid="{E5778354-05AB-44F7-B5D1-BF8B341B5D56}"/>
    <cellStyle name="Comma 11 27 3 2" xfId="1810" xr:uid="{94B924D4-2256-4C32-9FBC-AB9585706459}"/>
    <cellStyle name="Comma 11 27 4" xfId="1811" xr:uid="{2CC2F53B-A334-4459-B5FE-EF18487AEA63}"/>
    <cellStyle name="Comma 11 28" xfId="1812" xr:uid="{4CDE1FDD-5FCF-4CC5-A98E-AD1F63EE82F8}"/>
    <cellStyle name="Comma 11 28 2" xfId="1813" xr:uid="{1CD36113-CCDA-47F4-81AA-7833DCFE71C4}"/>
    <cellStyle name="Comma 11 29" xfId="1814" xr:uid="{DFEAF7C4-80D3-4E76-91CA-D88DFBAFC876}"/>
    <cellStyle name="Comma 11 29 2" xfId="1815" xr:uid="{25D84A3C-5D6A-4806-87B1-3D7C9F21499B}"/>
    <cellStyle name="Comma 11 29 3" xfId="1816" xr:uid="{02707208-E700-4F43-968E-4D3EADA399F6}"/>
    <cellStyle name="Comma 11 3" xfId="1817" xr:uid="{253962BC-3774-491E-9F0F-593C7F5D68C4}"/>
    <cellStyle name="Comma 11 3 10" xfId="1818" xr:uid="{99EB0397-E0C9-44A7-89B6-0125DD59B06B}"/>
    <cellStyle name="Comma 11 3 11" xfId="1819" xr:uid="{2623E506-F73E-466B-83D3-D0B978464221}"/>
    <cellStyle name="Comma 11 3 12" xfId="1820" xr:uid="{5A96CEDD-1DB7-47D6-B00F-11707F64DDA0}"/>
    <cellStyle name="Comma 11 3 13" xfId="1821" xr:uid="{AC2C0CC8-A7D5-45DD-B0D2-36C9F0190001}"/>
    <cellStyle name="Comma 11 3 14" xfId="1822" xr:uid="{13F64F13-D8E8-47B2-9684-051B633B6344}"/>
    <cellStyle name="Comma 11 3 15" xfId="1823" xr:uid="{40B9FCCE-73D0-49DB-B27B-855991854859}"/>
    <cellStyle name="Comma 11 3 16" xfId="1824" xr:uid="{6ACB0E9A-A59A-4C10-B448-1F0300985490}"/>
    <cellStyle name="Comma 11 3 17" xfId="1825" xr:uid="{946CE776-2FBD-4011-92D6-87CFC1D99707}"/>
    <cellStyle name="Comma 11 3 18" xfId="1826" xr:uid="{6BF9B3F6-6826-46D7-B036-64F86DAC363E}"/>
    <cellStyle name="Comma 11 3 19" xfId="1827" xr:uid="{A07C0848-B21E-4462-AC61-D46694BE0BF4}"/>
    <cellStyle name="Comma 11 3 2" xfId="1828" xr:uid="{20058A03-729A-4AD3-814A-23BABBD3DC2C}"/>
    <cellStyle name="Comma 11 3 2 2" xfId="1829" xr:uid="{3613B271-709E-4DEE-9DDC-9EC6C6CF595C}"/>
    <cellStyle name="Comma 11 3 20" xfId="1830" xr:uid="{C316F2B6-3C52-43AC-9BF4-485C25F553E5}"/>
    <cellStyle name="Comma 11 3 21" xfId="1831" xr:uid="{856B7DF6-1B41-4892-A7E6-2588F881EE59}"/>
    <cellStyle name="Comma 11 3 22" xfId="1832" xr:uid="{DDB918C1-200C-45D3-9C98-9C14E8D82DAA}"/>
    <cellStyle name="Comma 11 3 23" xfId="1833" xr:uid="{A49F57B6-DF68-4290-B291-3E7C3B3AEA13}"/>
    <cellStyle name="Comma 11 3 24" xfId="1834" xr:uid="{CF46FEBC-058E-4CC4-A080-352F7357AEF0}"/>
    <cellStyle name="Comma 11 3 25" xfId="1835" xr:uid="{4864F3FB-20E5-4C5D-9022-8FDBBE8CB829}"/>
    <cellStyle name="Comma 11 3 26" xfId="1836" xr:uid="{DE7A92E1-78CF-4B2F-85E3-3200E259B468}"/>
    <cellStyle name="Comma 11 3 27" xfId="1837" xr:uid="{AE836FBA-1740-4481-BF23-07314C19BA75}"/>
    <cellStyle name="Comma 11 3 28" xfId="1838" xr:uid="{72506F36-C20A-4B6D-9291-2D2255974B81}"/>
    <cellStyle name="Comma 11 3 29" xfId="1839" xr:uid="{75930B90-FB4C-4E66-8358-E0835C400A56}"/>
    <cellStyle name="Comma 11 3 3" xfId="1840" xr:uid="{DB61DBC7-5E63-4DD3-B651-BB2AE4FED6C9}"/>
    <cellStyle name="Comma 11 3 3 2" xfId="1841" xr:uid="{6234134D-88BD-405C-98DA-9988C1D20E01}"/>
    <cellStyle name="Comma 11 3 30" xfId="1842" xr:uid="{A9242B29-0C5F-47F4-9F43-FFDF9F42C663}"/>
    <cellStyle name="Comma 11 3 31" xfId="1843" xr:uid="{1E24017E-5C3F-428C-8413-78119E8B2E2D}"/>
    <cellStyle name="Comma 11 3 32" xfId="1844" xr:uid="{179AD719-549A-4D04-BAE5-6F5E8D8C6AB0}"/>
    <cellStyle name="Comma 11 3 33" xfId="1845" xr:uid="{37B96ECC-367F-4061-B048-CA77345F5E52}"/>
    <cellStyle name="Comma 11 3 34" xfId="1846" xr:uid="{FC898C4D-E899-4419-AFFA-8767560583B2}"/>
    <cellStyle name="Comma 11 3 35" xfId="1847" xr:uid="{B51157A8-1858-41F5-865F-BEAFC2CE3B21}"/>
    <cellStyle name="Comma 11 3 36" xfId="1848" xr:uid="{7948D1FE-BEB6-4EF1-965E-06D04A10357F}"/>
    <cellStyle name="Comma 11 3 37" xfId="56943" xr:uid="{AAACEA80-3EDD-43F9-870B-E7105D70FBBE}"/>
    <cellStyle name="Comma 11 3 4" xfId="1849" xr:uid="{11D1D4E7-38B0-4FC2-97DA-5543772F1221}"/>
    <cellStyle name="Comma 11 3 5" xfId="1850" xr:uid="{01AEEF27-290C-417F-BFA4-AF84F9D43E21}"/>
    <cellStyle name="Comma 11 3 6" xfId="1851" xr:uid="{0BC720C7-0971-4374-9A86-5C0B1F271E5A}"/>
    <cellStyle name="Comma 11 3 7" xfId="1852" xr:uid="{E7086276-0D67-47B2-8130-3D7EAB3B9C01}"/>
    <cellStyle name="Comma 11 3 8" xfId="1853" xr:uid="{7E3C6B10-E4BE-4F94-8086-BE385B626B0A}"/>
    <cellStyle name="Comma 11 3 9" xfId="1854" xr:uid="{AA4C49AC-E5B1-403F-AD76-387850850906}"/>
    <cellStyle name="Comma 11 30" xfId="1855" xr:uid="{3E1ABA14-65D3-4F6F-9F58-5CA7A25EDCE3}"/>
    <cellStyle name="Comma 11 31" xfId="1856" xr:uid="{38471CE4-3E4C-430B-9566-8CEDEA74CBAD}"/>
    <cellStyle name="Comma 11 32" xfId="1857" xr:uid="{7EE088EB-17AF-42AE-9BF1-9B303B0535ED}"/>
    <cellStyle name="Comma 11 33" xfId="56944" xr:uid="{1C36D5BA-FD01-4961-942A-EB46785F93A1}"/>
    <cellStyle name="Comma 11 34" xfId="56945" xr:uid="{53AD2AD2-9031-464D-A1F9-16AB2CF51FB4}"/>
    <cellStyle name="Comma 11 35" xfId="56946" xr:uid="{167F8F64-19FB-4A4D-9C21-151A98AEBE8E}"/>
    <cellStyle name="Comma 11 36" xfId="56947" xr:uid="{B24B47D6-0CD4-4397-B963-784F3E7B5F90}"/>
    <cellStyle name="Comma 11 37" xfId="56948" xr:uid="{2F442A94-85B6-4F40-A201-BE4D1AB6095E}"/>
    <cellStyle name="Comma 11 4" xfId="1858" xr:uid="{7E23AD63-E52D-4851-B67D-234DF4FDD2DD}"/>
    <cellStyle name="Comma 11 4 10" xfId="1859" xr:uid="{46C1E747-FE69-4719-AC71-F2B098E9C8C7}"/>
    <cellStyle name="Comma 11 4 11" xfId="1860" xr:uid="{79EF0336-8731-4970-B99E-3C88D60025AC}"/>
    <cellStyle name="Comma 11 4 12" xfId="1861" xr:uid="{54A59224-3691-4D35-B325-79E5169222B5}"/>
    <cellStyle name="Comma 11 4 13" xfId="1862" xr:uid="{5403C3FB-B571-465A-8CA9-08D61C915689}"/>
    <cellStyle name="Comma 11 4 14" xfId="1863" xr:uid="{C2F2DF6E-FB86-4DF9-BB89-BC0310016D77}"/>
    <cellStyle name="Comma 11 4 15" xfId="1864" xr:uid="{D741C002-C287-4AF2-B86A-C09403EC8E02}"/>
    <cellStyle name="Comma 11 4 16" xfId="1865" xr:uid="{44F4F7EF-06DF-44CD-B30C-9924E6D0A8F7}"/>
    <cellStyle name="Comma 11 4 17" xfId="1866" xr:uid="{224B0092-87BD-449E-919F-347925022338}"/>
    <cellStyle name="Comma 11 4 18" xfId="1867" xr:uid="{2F201908-24E1-455A-AB46-6B61C50E5015}"/>
    <cellStyle name="Comma 11 4 19" xfId="1868" xr:uid="{E1C30302-4021-408A-A7E9-131AA40C78E6}"/>
    <cellStyle name="Comma 11 4 2" xfId="1869" xr:uid="{2AE3E7A9-5998-48AC-82E3-89FBB4277C3F}"/>
    <cellStyle name="Comma 11 4 2 2" xfId="1870" xr:uid="{AEA70272-FC74-4C95-A360-B2A70680FF94}"/>
    <cellStyle name="Comma 11 4 20" xfId="1871" xr:uid="{32F49900-A2AC-48A7-95C3-4C5D19B77072}"/>
    <cellStyle name="Comma 11 4 21" xfId="1872" xr:uid="{A2EC4C98-7357-4FB5-907D-6F90078D7C07}"/>
    <cellStyle name="Comma 11 4 22" xfId="1873" xr:uid="{BF1074E0-D76C-44B1-89D1-D24F413D7271}"/>
    <cellStyle name="Comma 11 4 23" xfId="1874" xr:uid="{D83F3B07-8EED-46D1-B584-06AE3BA69A3C}"/>
    <cellStyle name="Comma 11 4 24" xfId="1875" xr:uid="{7F688E20-6FE6-40DF-8BBF-BE980331E756}"/>
    <cellStyle name="Comma 11 4 25" xfId="1876" xr:uid="{A376A6BC-3FA4-4163-96EA-A4D20B01FD73}"/>
    <cellStyle name="Comma 11 4 26" xfId="1877" xr:uid="{8533CCD0-A965-45B4-BD5A-BB7CD32AE2DB}"/>
    <cellStyle name="Comma 11 4 27" xfId="1878" xr:uid="{31E5FC20-2B73-4F9E-9719-5C24687ECB90}"/>
    <cellStyle name="Comma 11 4 28" xfId="1879" xr:uid="{1F321DD7-308C-40C7-8653-EDD936CC9A25}"/>
    <cellStyle name="Comma 11 4 29" xfId="1880" xr:uid="{257EAB08-D2AB-4915-AC50-F7DB852B0CA5}"/>
    <cellStyle name="Comma 11 4 3" xfId="1881" xr:uid="{1A877F90-73DE-4AA3-AFED-BAC7A1FA1038}"/>
    <cellStyle name="Comma 11 4 3 2" xfId="1882" xr:uid="{37E0A031-051D-4E4A-8B83-4EA220DCC1DD}"/>
    <cellStyle name="Comma 11 4 30" xfId="1883" xr:uid="{749755E8-8A80-4275-BFED-FF8592341942}"/>
    <cellStyle name="Comma 11 4 31" xfId="1884" xr:uid="{3E6C20E4-47C0-4917-AC02-B9812629B0A4}"/>
    <cellStyle name="Comma 11 4 32" xfId="1885" xr:uid="{4462A261-D073-4054-8142-2BD008959689}"/>
    <cellStyle name="Comma 11 4 33" xfId="1886" xr:uid="{4B94AE88-4F47-4540-A42C-5ECDFBE10F32}"/>
    <cellStyle name="Comma 11 4 34" xfId="1887" xr:uid="{941E819F-5625-450A-BF02-8D8C7BDD48C3}"/>
    <cellStyle name="Comma 11 4 35" xfId="1888" xr:uid="{672957C6-05A0-455F-8DAD-865CD5491090}"/>
    <cellStyle name="Comma 11 4 4" xfId="1889" xr:uid="{AB7C36C3-9570-40AF-AF40-663FE7CDC41F}"/>
    <cellStyle name="Comma 11 4 5" xfId="1890" xr:uid="{01F9C38D-0095-4F4A-8418-9A8F1DE51991}"/>
    <cellStyle name="Comma 11 4 6" xfId="1891" xr:uid="{9C98A0F3-B202-44A1-999C-8E0F45662209}"/>
    <cellStyle name="Comma 11 4 7" xfId="1892" xr:uid="{CEF290F9-2CF4-4ACC-AAD1-DFF364F2CDCA}"/>
    <cellStyle name="Comma 11 4 8" xfId="1893" xr:uid="{AEE937ED-E78D-474D-8B5B-EBC5CCC9C77D}"/>
    <cellStyle name="Comma 11 4 9" xfId="1894" xr:uid="{E60EF4EE-780F-4AED-9E44-84BFDEDC803D}"/>
    <cellStyle name="Comma 11 5" xfId="1895" xr:uid="{FCEF47BA-BF7F-4D95-AC10-16FF9BAFA892}"/>
    <cellStyle name="Comma 11 5 2" xfId="1896" xr:uid="{C7BBB58D-D38D-4630-B4A4-269680695141}"/>
    <cellStyle name="Comma 11 5 2 2" xfId="1897" xr:uid="{5B49237F-AFE7-40BA-9A57-B8F42243E36D}"/>
    <cellStyle name="Comma 11 5 3" xfId="1898" xr:uid="{789EFF4C-0095-4BD8-B1AA-0EED1CC1B2F5}"/>
    <cellStyle name="Comma 11 5 3 2" xfId="1899" xr:uid="{90828DB4-8ABB-41AE-AB54-AB9F32697940}"/>
    <cellStyle name="Comma 11 5 4" xfId="1900" xr:uid="{A4D003E5-110E-4957-9374-596B37B14187}"/>
    <cellStyle name="Comma 11 6" xfId="1901" xr:uid="{7BD482FF-C4DA-4C4F-A05E-E100CE7758F5}"/>
    <cellStyle name="Comma 11 6 2" xfId="1902" xr:uid="{766C2590-BC41-4801-9750-0704E74EA52F}"/>
    <cellStyle name="Comma 11 6 2 2" xfId="1903" xr:uid="{98534B04-A2F1-472A-96B5-4B89DD5447C9}"/>
    <cellStyle name="Comma 11 6 3" xfId="1904" xr:uid="{9F0123AF-F8D0-4066-900B-BA2BDA4C3D14}"/>
    <cellStyle name="Comma 11 6 3 2" xfId="1905" xr:uid="{AA613CD9-F887-40B3-8964-3D5B79F7B8BB}"/>
    <cellStyle name="Comma 11 6 4" xfId="1906" xr:uid="{1E35C880-E651-47A0-A0F1-E5BB31DD3745}"/>
    <cellStyle name="Comma 11 7" xfId="1907" xr:uid="{352A1908-D8AA-4C0A-87B9-0820FBCA38DF}"/>
    <cellStyle name="Comma 11 7 2" xfId="1908" xr:uid="{D041CEB0-961C-40F7-98C9-00585946BAEE}"/>
    <cellStyle name="Comma 11 7 2 2" xfId="1909" xr:uid="{EE8A3000-07A1-4347-91E3-C35F5EDB5BCD}"/>
    <cellStyle name="Comma 11 7 3" xfId="1910" xr:uid="{E51726DB-C422-47E9-9538-F02C66067FCD}"/>
    <cellStyle name="Comma 11 7 3 2" xfId="1911" xr:uid="{F85F66AF-C7F7-4EDE-8FB7-D7E33B02996F}"/>
    <cellStyle name="Comma 11 7 4" xfId="1912" xr:uid="{8C72EA5D-4CE9-426A-A856-FB148C49254C}"/>
    <cellStyle name="Comma 11 8" xfId="1913" xr:uid="{1BBF6780-7906-4097-A37C-94E9C7E3F3BC}"/>
    <cellStyle name="Comma 11 8 2" xfId="1914" xr:uid="{EA3720F6-4900-4412-B0E1-0EB940601D35}"/>
    <cellStyle name="Comma 11 8 2 2" xfId="1915" xr:uid="{7EF42AEB-A47B-4189-A2FC-89440FA44AD9}"/>
    <cellStyle name="Comma 11 8 3" xfId="1916" xr:uid="{9458F804-F9DE-4205-B1DB-31CFDE01BBE2}"/>
    <cellStyle name="Comma 11 8 3 2" xfId="1917" xr:uid="{762899FD-6645-4F79-8B71-B0894AB3EFC6}"/>
    <cellStyle name="Comma 11 8 4" xfId="1918" xr:uid="{C98E5EF7-1C9F-4F6C-8EB0-BB7556C834FB}"/>
    <cellStyle name="Comma 11 9" xfId="1919" xr:uid="{CD92965A-CD5B-437D-A2C8-3E2F740222F1}"/>
    <cellStyle name="Comma 11 9 2" xfId="1920" xr:uid="{7760B325-DBC1-405D-AB20-CBE359957157}"/>
    <cellStyle name="Comma 11 9 2 2" xfId="1921" xr:uid="{90A71147-AB4E-4EDF-AFDE-4A032F18FF38}"/>
    <cellStyle name="Comma 11 9 3" xfId="1922" xr:uid="{49128166-C8E2-41FC-9CB0-F170D93F024A}"/>
    <cellStyle name="Comma 11 9 3 2" xfId="1923" xr:uid="{A3AFF399-09BE-48B9-BB58-E7C3968E8F7F}"/>
    <cellStyle name="Comma 11 9 4" xfId="1924" xr:uid="{8A1F5919-4E40-47B7-96E6-394902CFE912}"/>
    <cellStyle name="Comma 110" xfId="1925" xr:uid="{3DD8FA7E-3BE7-489C-97D1-302C670384B9}"/>
    <cellStyle name="Comma 111" xfId="1926" xr:uid="{1A372385-46E0-4F47-A667-B21A24A07F55}"/>
    <cellStyle name="Comma 112" xfId="1927" xr:uid="{986B7756-3DA9-457F-B567-B0245DCFC644}"/>
    <cellStyle name="Comma 113" xfId="1928" xr:uid="{87659EB6-B6C7-42E4-B7AF-899217A9DEF5}"/>
    <cellStyle name="Comma 114" xfId="1929" xr:uid="{30B5795C-246E-4C4D-9C6E-C7719682E739}"/>
    <cellStyle name="Comma 115" xfId="1930" xr:uid="{56EABDEE-0F69-4EC5-B619-AA8C93073F45}"/>
    <cellStyle name="Comma 115 2" xfId="1931" xr:uid="{DE6E767A-759B-4C04-8F1A-AA24EACAC0DE}"/>
    <cellStyle name="Comma 115 3" xfId="1932" xr:uid="{0C75E91C-7D58-43D8-9E56-D8FF6DF767C1}"/>
    <cellStyle name="Comma 116" xfId="1933" xr:uid="{0A6F9479-4E5A-42EE-9DA2-10960D3FE91F}"/>
    <cellStyle name="Comma 116 2" xfId="1934" xr:uid="{73E4B340-0CD4-47BD-ADD3-2DDE35551D9E}"/>
    <cellStyle name="Comma 117" xfId="1935" xr:uid="{DB1BDDE9-EE4A-46F9-B8B8-96B90A97CECB}"/>
    <cellStyle name="Comma 117 2" xfId="1936" xr:uid="{1EF88716-9599-4AA1-8930-4C617B8385D7}"/>
    <cellStyle name="Comma 118" xfId="1937" xr:uid="{85214513-F3CE-401F-AAE9-E97642CAC363}"/>
    <cellStyle name="Comma 118 2" xfId="1938" xr:uid="{4EBA466E-09E1-4329-A3F3-94823C1A70B9}"/>
    <cellStyle name="Comma 119" xfId="1939" xr:uid="{AD13F8D1-5279-480E-B3ED-F5785BABA96D}"/>
    <cellStyle name="Comma 119 2" xfId="1940" xr:uid="{B398E2CA-041B-4289-B3CE-042E6D9031FB}"/>
    <cellStyle name="Comma 12" xfId="126" xr:uid="{0F30BDC5-A4D2-45A0-BA4E-0C8E92A5050E}"/>
    <cellStyle name="Comma 12 10" xfId="1941" xr:uid="{B384B705-4E5E-41B1-BC3E-B68BBD531B43}"/>
    <cellStyle name="Comma 12 10 2" xfId="1942" xr:uid="{43177F5A-3F59-446B-B9BD-50B295DDF0E9}"/>
    <cellStyle name="Comma 12 10 2 2" xfId="1943" xr:uid="{87E7F5DD-B95C-425C-BBC4-2E3D16EFD99B}"/>
    <cellStyle name="Comma 12 10 3" xfId="1944" xr:uid="{DD96299A-34C3-4F8B-8A20-67085E6E521C}"/>
    <cellStyle name="Comma 12 10 3 2" xfId="1945" xr:uid="{0D63FF7B-B7E0-42C9-A122-67C6E1258281}"/>
    <cellStyle name="Comma 12 10 4" xfId="1946" xr:uid="{45455136-7252-42AB-89D0-7E4EC875C319}"/>
    <cellStyle name="Comma 12 10 5" xfId="56949" xr:uid="{CFF6A483-5F88-4F47-9700-B520A67C0F33}"/>
    <cellStyle name="Comma 12 11" xfId="1947" xr:uid="{4FA550C0-74FA-40C4-9B18-C477C0968DCA}"/>
    <cellStyle name="Comma 12 11 2" xfId="1948" xr:uid="{2FC59689-E758-4D9B-B0B6-E632F4A1FE59}"/>
    <cellStyle name="Comma 12 11 2 2" xfId="1949" xr:uid="{A3DFD0CB-30B5-4C26-8063-1CCFF54A5A47}"/>
    <cellStyle name="Comma 12 11 3" xfId="1950" xr:uid="{9BE41499-0C69-44F8-A37E-0A559361C0CA}"/>
    <cellStyle name="Comma 12 11 3 2" xfId="1951" xr:uid="{29B93D91-D133-46D6-AC9B-2D29AC5E8FC1}"/>
    <cellStyle name="Comma 12 11 4" xfId="1952" xr:uid="{2E880ADA-5168-49E1-BC42-A32FB9BAA9B0}"/>
    <cellStyle name="Comma 12 12" xfId="1953" xr:uid="{60BF297F-4FBD-4ABD-B5BA-A06D9D32ACA1}"/>
    <cellStyle name="Comma 12 12 2" xfId="1954" xr:uid="{81C14B3E-B05F-48B2-9240-34B0C8D033FA}"/>
    <cellStyle name="Comma 12 12 2 2" xfId="1955" xr:uid="{B02DBAB3-3991-4EC2-8A19-6F00A48E0F1A}"/>
    <cellStyle name="Comma 12 12 3" xfId="1956" xr:uid="{05957A16-4F43-45E4-9758-FB39FE160A56}"/>
    <cellStyle name="Comma 12 12 3 2" xfId="1957" xr:uid="{07C7A4EB-F88E-4A6D-BE79-BFB6173D59EC}"/>
    <cellStyle name="Comma 12 12 4" xfId="1958" xr:uid="{945A187F-8F4C-4713-9CF7-8255B040862F}"/>
    <cellStyle name="Comma 12 13" xfId="1959" xr:uid="{D8792948-CBC3-4FE7-93D8-4FE495258E00}"/>
    <cellStyle name="Comma 12 13 2" xfId="1960" xr:uid="{67A5B2D1-45BF-45BC-A0E8-93210A4C4215}"/>
    <cellStyle name="Comma 12 13 2 2" xfId="1961" xr:uid="{1467CD9D-B14A-47AE-855C-3DE8816087C0}"/>
    <cellStyle name="Comma 12 13 3" xfId="1962" xr:uid="{D1C9298A-BADD-4A8C-B4A3-73AFD63D9180}"/>
    <cellStyle name="Comma 12 13 3 2" xfId="1963" xr:uid="{33E51F50-7A34-4641-8503-365605A756B1}"/>
    <cellStyle name="Comma 12 13 4" xfId="1964" xr:uid="{77B9BD84-C250-4725-A5C0-D11FB38B73E4}"/>
    <cellStyle name="Comma 12 14" xfId="1965" xr:uid="{DD5BEFD1-C4D5-42C1-A7ED-5328DB59D636}"/>
    <cellStyle name="Comma 12 14 2" xfId="1966" xr:uid="{0E8AE0AD-349D-4D5D-B0A0-0AD967F7B390}"/>
    <cellStyle name="Comma 12 14 2 2" xfId="1967" xr:uid="{351A806F-766C-4E70-8E27-4A67D0C4F5F9}"/>
    <cellStyle name="Comma 12 14 3" xfId="1968" xr:uid="{9E7E8365-B06D-4834-BAF1-6C19C4C70FCE}"/>
    <cellStyle name="Comma 12 14 3 2" xfId="1969" xr:uid="{18CF9BE3-8E27-4D5A-AE01-E4CBFF522F52}"/>
    <cellStyle name="Comma 12 14 4" xfId="1970" xr:uid="{26A244D9-F147-4582-A4EB-FC75EC8E2D28}"/>
    <cellStyle name="Comma 12 15" xfId="1971" xr:uid="{B2243FBC-81B0-4A63-A33A-1B913ADCBC8B}"/>
    <cellStyle name="Comma 12 15 2" xfId="1972" xr:uid="{D1A422F9-6C3F-431B-8F8A-B4D128E4863A}"/>
    <cellStyle name="Comma 12 15 2 2" xfId="1973" xr:uid="{AAA02CA6-621A-4FF6-B7B0-C3C90FEDFBC9}"/>
    <cellStyle name="Comma 12 15 3" xfId="1974" xr:uid="{A234A5F7-FD2E-4AE1-8F31-475849059361}"/>
    <cellStyle name="Comma 12 15 3 2" xfId="1975" xr:uid="{D6C5CEE9-24E0-4955-998D-929FA543923C}"/>
    <cellStyle name="Comma 12 15 4" xfId="1976" xr:uid="{F3ECACBB-040C-4504-B144-D370676AE756}"/>
    <cellStyle name="Comma 12 16" xfId="1977" xr:uid="{D8BF7A26-5588-4684-9721-A17B01D5357C}"/>
    <cellStyle name="Comma 12 16 2" xfId="1978" xr:uid="{39F651FE-340B-45D5-A571-E72E9BEF1770}"/>
    <cellStyle name="Comma 12 16 2 2" xfId="1979" xr:uid="{AC855C94-01AF-4076-9980-4477DBD00481}"/>
    <cellStyle name="Comma 12 16 3" xfId="1980" xr:uid="{594B23DE-CD89-49B9-BB56-ABE86648063B}"/>
    <cellStyle name="Comma 12 16 3 2" xfId="1981" xr:uid="{15A41755-27B2-4840-BD60-A4B4AF873E71}"/>
    <cellStyle name="Comma 12 16 4" xfId="1982" xr:uid="{D1DAE3A0-3D81-4AA7-A277-76DFCC46D6D1}"/>
    <cellStyle name="Comma 12 17" xfId="1983" xr:uid="{32621111-5F2F-474A-8483-9C42AAC816F0}"/>
    <cellStyle name="Comma 12 17 2" xfId="1984" xr:uid="{8F46A997-309F-42B4-9466-0F6E8B1006C6}"/>
    <cellStyle name="Comma 12 17 2 2" xfId="1985" xr:uid="{2B076FEE-55B1-46F2-AAB9-EBA04D28D57D}"/>
    <cellStyle name="Comma 12 17 3" xfId="1986" xr:uid="{54FA26E2-B997-4241-A878-9731CAE1A779}"/>
    <cellStyle name="Comma 12 17 3 2" xfId="1987" xr:uid="{B5724FC4-E30E-4F77-B243-5B2948104D26}"/>
    <cellStyle name="Comma 12 17 4" xfId="1988" xr:uid="{F86EFF19-587E-474C-BC0D-431D0882A12B}"/>
    <cellStyle name="Comma 12 18" xfId="1989" xr:uid="{4DD882E6-68BD-4836-BB69-5261282BF474}"/>
    <cellStyle name="Comma 12 18 2" xfId="1990" xr:uid="{A3FCA876-FA5E-4145-B4F7-E85E7C14DBE1}"/>
    <cellStyle name="Comma 12 18 2 2" xfId="1991" xr:uid="{0CF039B5-1E59-4E4F-A3E0-D8B392400253}"/>
    <cellStyle name="Comma 12 18 3" xfId="1992" xr:uid="{E14EB239-15AA-4AAF-833C-301CA4869D72}"/>
    <cellStyle name="Comma 12 18 3 2" xfId="1993" xr:uid="{AE878CAD-DA26-45E6-8EA1-B7B9F604EE63}"/>
    <cellStyle name="Comma 12 18 4" xfId="1994" xr:uid="{5E712277-748D-48FB-B673-E7F8DD149ACE}"/>
    <cellStyle name="Comma 12 19" xfId="1995" xr:uid="{E0889C48-3740-4231-A7C9-2692BA4C9C3A}"/>
    <cellStyle name="Comma 12 19 2" xfId="1996" xr:uid="{4614CF4D-63BB-4794-A638-95F5D08A7E66}"/>
    <cellStyle name="Comma 12 19 2 2" xfId="1997" xr:uid="{F536B02D-70F8-4C86-AEFD-512B3EA4C74C}"/>
    <cellStyle name="Comma 12 19 3" xfId="1998" xr:uid="{A9182725-6037-42B4-BF08-1BCF2421B7AC}"/>
    <cellStyle name="Comma 12 19 3 2" xfId="1999" xr:uid="{E47FD6E8-DD14-4A4C-89D3-0F16994D588C}"/>
    <cellStyle name="Comma 12 19 4" xfId="2000" xr:uid="{AC3F5A39-F224-4BEF-8F24-88FE2D1A2714}"/>
    <cellStyle name="Comma 12 2" xfId="2001" xr:uid="{D23ACC69-2D17-4D63-A84E-1654C605EF05}"/>
    <cellStyle name="Comma 12 2 10" xfId="56950" xr:uid="{1380442E-4684-4809-A553-3BB2A2CC4291}"/>
    <cellStyle name="Comma 12 2 11" xfId="56951" xr:uid="{C4E33D39-D2E8-4160-A734-0AFAF7F949B3}"/>
    <cellStyle name="Comma 12 2 2" xfId="2002" xr:uid="{8BC1C43A-3635-46D1-BEA6-A7FD9424EF51}"/>
    <cellStyle name="Comma 12 2 2 2" xfId="2003" xr:uid="{AF50691A-772B-4488-A1E1-1864BA1E7F74}"/>
    <cellStyle name="Comma 12 2 2 3" xfId="2004" xr:uid="{6872B6EF-F0A6-4A7C-B590-2BAEC5D211C3}"/>
    <cellStyle name="Comma 12 2 2 4" xfId="56952" xr:uid="{66F6EB1D-7E94-49D2-896B-2BE0D9691848}"/>
    <cellStyle name="Comma 12 2 3" xfId="2005" xr:uid="{B75A9C18-6BF9-4311-95FB-3DB76D729DF6}"/>
    <cellStyle name="Comma 12 2 3 2" xfId="2006" xr:uid="{5726A851-78CC-42CF-9971-D7CC78DCD174}"/>
    <cellStyle name="Comma 12 2 4" xfId="2007" xr:uid="{B70740D9-1B8B-4AB5-9F84-CF372BE4D6E0}"/>
    <cellStyle name="Comma 12 2 4 2" xfId="56953" xr:uid="{557A259C-A8FD-440F-A11B-D9931152F873}"/>
    <cellStyle name="Comma 12 2 5" xfId="2008" xr:uid="{900A54DA-D9A8-4DF4-B74A-106FEB750667}"/>
    <cellStyle name="Comma 12 2 5 2" xfId="56954" xr:uid="{3CD5EC0B-8EFC-4CA4-9806-D03D15F932EA}"/>
    <cellStyle name="Comma 12 2 6" xfId="2009" xr:uid="{A8E2A94A-08D9-4F86-91CA-2AC4809DE0F0}"/>
    <cellStyle name="Comma 12 2 6 2" xfId="56955" xr:uid="{31003F29-643B-4AC1-8EE4-8A8F0891F089}"/>
    <cellStyle name="Comma 12 2 7" xfId="2010" xr:uid="{6F74E55A-E2C5-4902-8CE2-BAF4491C82AB}"/>
    <cellStyle name="Comma 12 2 8" xfId="2011" xr:uid="{921A0E9C-E812-4470-941D-EBD670E48115}"/>
    <cellStyle name="Comma 12 2 9" xfId="56956" xr:uid="{1889869B-525C-474A-B559-E2214CA9283E}"/>
    <cellStyle name="Comma 12 20" xfId="2012" xr:uid="{E5003D77-ABE6-4820-B0A3-A26586804E7A}"/>
    <cellStyle name="Comma 12 20 2" xfId="2013" xr:uid="{FF6896DB-C932-4F7D-8499-C8B7CFADF7A2}"/>
    <cellStyle name="Comma 12 20 2 2" xfId="2014" xr:uid="{C9553E47-0645-4043-9108-914F8DD56612}"/>
    <cellStyle name="Comma 12 20 3" xfId="2015" xr:uid="{649BF8D7-4DA9-4208-AC4C-40B37B2E9EE3}"/>
    <cellStyle name="Comma 12 20 3 2" xfId="2016" xr:uid="{5E33DBF6-B137-4420-82AC-35C53AFB0EB8}"/>
    <cellStyle name="Comma 12 20 4" xfId="2017" xr:uid="{B207CC1C-1FFD-4474-ABEB-3A9EF812C173}"/>
    <cellStyle name="Comma 12 21" xfId="2018" xr:uid="{36F3635A-03D7-47EE-84CB-D6A6D867A03F}"/>
    <cellStyle name="Comma 12 21 2" xfId="2019" xr:uid="{08D7EF26-09DB-4E1E-B93F-686B39D01306}"/>
    <cellStyle name="Comma 12 21 2 2" xfId="2020" xr:uid="{4E1BDB12-C6DA-4B66-A70A-3C314C53E1F9}"/>
    <cellStyle name="Comma 12 21 3" xfId="2021" xr:uid="{C22CC211-AA38-48F9-B0B4-36B5B44C2F7C}"/>
    <cellStyle name="Comma 12 21 3 2" xfId="2022" xr:uid="{265D74CE-DD90-4893-B1B9-2524F3C2C1AF}"/>
    <cellStyle name="Comma 12 21 4" xfId="2023" xr:uid="{51961E3C-900C-44E6-AB36-093FBDC4FED9}"/>
    <cellStyle name="Comma 12 22" xfId="2024" xr:uid="{EE5A8A66-F216-47A5-8017-B74914C875D7}"/>
    <cellStyle name="Comma 12 22 2" xfId="2025" xr:uid="{491CDF74-D8C3-4727-B878-55070587F554}"/>
    <cellStyle name="Comma 12 22 2 2" xfId="2026" xr:uid="{79B3147C-4FDD-4A39-AAE0-F8553B372CF7}"/>
    <cellStyle name="Comma 12 22 3" xfId="2027" xr:uid="{8024F624-3CE8-4EC1-AC35-E38E578D481E}"/>
    <cellStyle name="Comma 12 22 3 2" xfId="2028" xr:uid="{66FD1431-D62C-434D-B113-70B1EA65C1BF}"/>
    <cellStyle name="Comma 12 22 4" xfId="2029" xr:uid="{E13E0BBF-63BC-4D75-BF81-6DC793E6CA74}"/>
    <cellStyle name="Comma 12 23" xfId="2030" xr:uid="{51CBCE37-38F2-4A88-B634-49C1D48BA7E3}"/>
    <cellStyle name="Comma 12 23 2" xfId="2031" xr:uid="{3079F5EC-CEC2-4E39-87FB-80CFE0A84531}"/>
    <cellStyle name="Comma 12 23 2 2" xfId="2032" xr:uid="{038AFB4B-C560-48A8-A960-DC1B2AB6A916}"/>
    <cellStyle name="Comma 12 23 3" xfId="2033" xr:uid="{E5BB4358-94E5-427A-9B2C-CD8718A2F5D6}"/>
    <cellStyle name="Comma 12 23 3 2" xfId="2034" xr:uid="{6B2F53EF-65CD-486A-89ED-362C4403CBCE}"/>
    <cellStyle name="Comma 12 23 4" xfId="2035" xr:uid="{F06873E1-3648-4C88-AD82-26EF9E333B13}"/>
    <cellStyle name="Comma 12 24" xfId="2036" xr:uid="{2E31747C-AB85-4F15-B199-220F70FF76D3}"/>
    <cellStyle name="Comma 12 24 2" xfId="2037" xr:uid="{7B6F005C-7890-4964-80D6-DCB826F81675}"/>
    <cellStyle name="Comma 12 24 2 2" xfId="2038" xr:uid="{27DED832-65C2-4319-A188-A86E81AC7E28}"/>
    <cellStyle name="Comma 12 24 3" xfId="2039" xr:uid="{C810C520-65F4-421C-B52C-17D563182A6C}"/>
    <cellStyle name="Comma 12 24 3 2" xfId="2040" xr:uid="{0687376F-2A7C-42FB-8CA1-1FE2944BEA3F}"/>
    <cellStyle name="Comma 12 24 4" xfId="2041" xr:uid="{428D6C19-6153-4F69-A911-A771946FF1AF}"/>
    <cellStyle name="Comma 12 25" xfId="2042" xr:uid="{6349722F-1F8E-4A0C-96F5-EBC597FA3EA1}"/>
    <cellStyle name="Comma 12 25 2" xfId="2043" xr:uid="{9CA3EF32-DDE7-4BB1-A6BD-BA06A6E447D1}"/>
    <cellStyle name="Comma 12 25 2 2" xfId="2044" xr:uid="{A2B79502-44D3-4794-9FC0-ECE799C5B5CA}"/>
    <cellStyle name="Comma 12 25 3" xfId="2045" xr:uid="{E9DA3422-84C1-41B7-8C5C-8708D3FB0397}"/>
    <cellStyle name="Comma 12 25 3 2" xfId="2046" xr:uid="{060706AE-E675-4E92-9EAE-FAD595786406}"/>
    <cellStyle name="Comma 12 25 4" xfId="2047" xr:uid="{15BF6238-5770-4D3D-954A-5A7F216A5A37}"/>
    <cellStyle name="Comma 12 26" xfId="2048" xr:uid="{B281ED8E-1BD5-435B-9883-0AC323DF65A0}"/>
    <cellStyle name="Comma 12 26 2" xfId="2049" xr:uid="{B796F3FC-2BCB-4AB0-BDC2-866CDF4422EA}"/>
    <cellStyle name="Comma 12 26 2 2" xfId="2050" xr:uid="{461BEAEA-730A-4BB6-A60A-A09E8CAE80C6}"/>
    <cellStyle name="Comma 12 26 3" xfId="2051" xr:uid="{C1B8FBE0-0C52-4A23-B211-1D1D5018DFAA}"/>
    <cellStyle name="Comma 12 26 3 2" xfId="2052" xr:uid="{00B23205-B396-4515-B03B-28BC0DDD8223}"/>
    <cellStyle name="Comma 12 26 4" xfId="2053" xr:uid="{4D9F2941-6CC7-4BE9-B964-EC36AD29CAD9}"/>
    <cellStyle name="Comma 12 27" xfId="2054" xr:uid="{37A9BC81-FA04-4456-B25F-1FE91327B4CB}"/>
    <cellStyle name="Comma 12 27 2" xfId="2055" xr:uid="{6B983A33-9BF0-4E91-9AA3-C93C210C7CB5}"/>
    <cellStyle name="Comma 12 27 2 2" xfId="2056" xr:uid="{D4EB095F-4172-4DAD-9865-C3C8D58D1D88}"/>
    <cellStyle name="Comma 12 27 3" xfId="2057" xr:uid="{15115DAF-1239-40CF-8949-D1158AECB9E3}"/>
    <cellStyle name="Comma 12 27 3 2" xfId="2058" xr:uid="{A2C38C43-8927-480E-B99A-8D2D9B41439D}"/>
    <cellStyle name="Comma 12 27 4" xfId="2059" xr:uid="{18E99A64-C252-429B-A61C-F05DCE04F803}"/>
    <cellStyle name="Comma 12 28" xfId="2060" xr:uid="{6FC1781F-0D84-4F06-B710-ADB5089414A8}"/>
    <cellStyle name="Comma 12 28 2" xfId="2061" xr:uid="{36B7890E-9016-4251-9C7C-054AF6428D94}"/>
    <cellStyle name="Comma 12 28 2 2" xfId="2062" xr:uid="{49B90DCE-0876-4C77-A600-F5274ADE91EF}"/>
    <cellStyle name="Comma 12 28 3" xfId="2063" xr:uid="{50D008C8-40C5-40FF-B5E2-4395088295DC}"/>
    <cellStyle name="Comma 12 28 3 2" xfId="2064" xr:uid="{AB39ED0E-A225-4D06-BE8E-BA4AF2848833}"/>
    <cellStyle name="Comma 12 28 4" xfId="2065" xr:uid="{4EECEA15-F248-4D1C-A97D-E2C38F9182E5}"/>
    <cellStyle name="Comma 12 29" xfId="2066" xr:uid="{E5AA08F8-98E9-4283-BD5E-39EC09557B6F}"/>
    <cellStyle name="Comma 12 29 2" xfId="2067" xr:uid="{C9237AC7-BBBC-46A7-B355-5B567A563BFE}"/>
    <cellStyle name="Comma 12 3" xfId="2068" xr:uid="{238255C9-F575-457A-A1A2-6F349F9F30CA}"/>
    <cellStyle name="Comma 12 3 2" xfId="2069" xr:uid="{F8CCC184-8119-4A49-A6AC-32C9DD0F7CA2}"/>
    <cellStyle name="Comma 12 3 2 2" xfId="2070" xr:uid="{0E42D178-C8F0-40DE-8447-10BE3799D900}"/>
    <cellStyle name="Comma 12 3 3" xfId="2071" xr:uid="{8BA58D1E-8D03-4A2D-9254-02487657EB4E}"/>
    <cellStyle name="Comma 12 3 3 2" xfId="2072" xr:uid="{9BAC8B8A-1860-42E1-AA86-8839DF00C60A}"/>
    <cellStyle name="Comma 12 3 4" xfId="2073" xr:uid="{02D0F1C6-BB45-4B52-B40D-3C766267A4E9}"/>
    <cellStyle name="Comma 12 3 4 2" xfId="56957" xr:uid="{12865B62-0966-4FFB-84D5-FB0532ED8D05}"/>
    <cellStyle name="Comma 12 3 5" xfId="2074" xr:uid="{B6462853-D3C1-4199-91C7-D02446D994B6}"/>
    <cellStyle name="Comma 12 3 5 2" xfId="56958" xr:uid="{FE3DA5B6-88EA-42D5-BF85-0D57F6C85A18}"/>
    <cellStyle name="Comma 12 3 6" xfId="56959" xr:uid="{9D63AFAA-FB89-4C92-8E91-DC46122B0D20}"/>
    <cellStyle name="Comma 12 3 6 2" xfId="56960" xr:uid="{7546B8D9-83E9-4FC2-AD00-7CDCDB6DB84A}"/>
    <cellStyle name="Comma 12 3 7" xfId="56961" xr:uid="{467F1149-C82C-4324-BB88-A3DBE8C85029}"/>
    <cellStyle name="Comma 12 3 8" xfId="56962" xr:uid="{4475068F-FD36-4DDF-B811-AF38A75B907F}"/>
    <cellStyle name="Comma 12 3 9" xfId="56963" xr:uid="{B2BCCD3E-599B-4467-8130-978ACF75AC04}"/>
    <cellStyle name="Comma 12 30" xfId="2075" xr:uid="{68AFED93-5A44-4AF3-BFC6-8B47BC42A1A7}"/>
    <cellStyle name="Comma 12 30 2" xfId="2076" xr:uid="{377EC2C2-D143-43D7-8ADF-6A777009C933}"/>
    <cellStyle name="Comma 12 30 3" xfId="2077" xr:uid="{EDDD3AF7-F600-4C0D-817F-B415195F5074}"/>
    <cellStyle name="Comma 12 31" xfId="2078" xr:uid="{00D82F2A-E8CC-4A8A-945A-E98627FDB325}"/>
    <cellStyle name="Comma 12 32" xfId="2079" xr:uid="{E77DB8C3-6CB3-444B-943E-97A2A32852AA}"/>
    <cellStyle name="Comma 12 33" xfId="2080" xr:uid="{F81DE1E2-7159-41FD-A41B-AD6F9C99EDC6}"/>
    <cellStyle name="Comma 12 34" xfId="2081" xr:uid="{67C4FE3C-B1AC-4EB7-BB94-17DA522503EE}"/>
    <cellStyle name="Comma 12 35" xfId="2082" xr:uid="{9272951A-191F-4B01-8A66-06670BC8DD15}"/>
    <cellStyle name="Comma 12 36" xfId="2083" xr:uid="{30C9C67A-8232-4887-ADD9-70D38D619479}"/>
    <cellStyle name="Comma 12 37" xfId="2084" xr:uid="{18FB235B-6401-4DD9-BA7C-54FB99A8CA44}"/>
    <cellStyle name="Comma 12 38" xfId="2085" xr:uid="{D32521E8-7AF0-4B59-A77C-800D51EAD304}"/>
    <cellStyle name="Comma 12 39" xfId="2086" xr:uid="{A775C02F-55BC-48D9-A892-CBFBC2D142B8}"/>
    <cellStyle name="Comma 12 4" xfId="2087" xr:uid="{87F12C6D-2B89-4A37-8271-3BD5099636B3}"/>
    <cellStyle name="Comma 12 4 2" xfId="2088" xr:uid="{47112D95-59D4-45E3-A5B0-4D2973E6B63C}"/>
    <cellStyle name="Comma 12 4 2 2" xfId="2089" xr:uid="{86B22261-557E-4172-9966-893EDF205662}"/>
    <cellStyle name="Comma 12 4 3" xfId="2090" xr:uid="{AC07F02B-DBC3-460B-B5F0-6AD73CB17DC5}"/>
    <cellStyle name="Comma 12 4 3 2" xfId="2091" xr:uid="{812E0BC4-C5E8-4CFF-9FB5-1DBA1E12C7EC}"/>
    <cellStyle name="Comma 12 4 4" xfId="2092" xr:uid="{23CEE5A1-99E3-45BA-9FF8-3BC9097AB5F3}"/>
    <cellStyle name="Comma 12 4 5" xfId="2093" xr:uid="{5C546A38-966F-4F50-A6E9-2128E65E5151}"/>
    <cellStyle name="Comma 12 40" xfId="2094" xr:uid="{2268A06F-1E41-4ABD-AFDB-FB5857A37A6A}"/>
    <cellStyle name="Comma 12 41" xfId="2095" xr:uid="{EC62A3F7-0057-458C-A6C9-4FEC97CCC2AC}"/>
    <cellStyle name="Comma 12 42" xfId="2096" xr:uid="{EA5D2346-B2BC-4767-A370-6D4E0AE34678}"/>
    <cellStyle name="Comma 12 43" xfId="2097" xr:uid="{F27199A9-CB19-4741-A6EF-C7AC9DECB91E}"/>
    <cellStyle name="Comma 12 44" xfId="2098" xr:uid="{85221627-BF22-44B0-A312-1948B13BC7F9}"/>
    <cellStyle name="Comma 12 45" xfId="2099" xr:uid="{6428CB8A-9517-4DB3-9C8E-C1C06FE6F0A9}"/>
    <cellStyle name="Comma 12 46" xfId="2100" xr:uid="{6D9FBCF2-10BD-4074-B68D-C059560F2F35}"/>
    <cellStyle name="Comma 12 47" xfId="2101" xr:uid="{70D29A34-8DE8-4339-9B5C-CC92182BF19B}"/>
    <cellStyle name="Comma 12 48" xfId="2102" xr:uid="{83D1755F-3D46-434B-9C16-8C7E6DBCCA13}"/>
    <cellStyle name="Comma 12 49" xfId="2103" xr:uid="{80959387-750C-4AE4-B50A-3AC85FA80CE3}"/>
    <cellStyle name="Comma 12 5" xfId="2104" xr:uid="{B3D0AE59-6CCC-4C9A-B27F-C176AC90ED1A}"/>
    <cellStyle name="Comma 12 5 2" xfId="2105" xr:uid="{85393F4D-6FC4-4B50-B2AA-319C91B27D0E}"/>
    <cellStyle name="Comma 12 5 2 2" xfId="2106" xr:uid="{AD531A50-7967-48B9-A0A7-CE51880BF5EA}"/>
    <cellStyle name="Comma 12 5 3" xfId="2107" xr:uid="{08F53A2E-2F0D-49AD-A5AD-0FE19158FD25}"/>
    <cellStyle name="Comma 12 5 3 2" xfId="2108" xr:uid="{5259020E-57EA-4B08-A814-B693E75B1EE8}"/>
    <cellStyle name="Comma 12 5 4" xfId="2109" xr:uid="{04490150-92E7-4307-8CDB-CF74AEA08FEF}"/>
    <cellStyle name="Comma 12 50" xfId="2110" xr:uid="{BFB28862-52A9-40D0-9946-0757A57A293C}"/>
    <cellStyle name="Comma 12 51" xfId="2111" xr:uid="{A621FC47-BC5C-442D-8088-A819DBCECE73}"/>
    <cellStyle name="Comma 12 52" xfId="2112" xr:uid="{F7A4B712-DF6D-494F-BDF2-885A32126849}"/>
    <cellStyle name="Comma 12 53" xfId="2113" xr:uid="{9AF756C4-0F75-4D54-9451-8FF8DA52ADAC}"/>
    <cellStyle name="Comma 12 54" xfId="2114" xr:uid="{338C9CA7-CEC7-4773-A97D-9BE42C2BDD32}"/>
    <cellStyle name="Comma 12 55" xfId="2115" xr:uid="{F78F5AA1-624F-43C1-A772-92F97E40C854}"/>
    <cellStyle name="Comma 12 56" xfId="2116" xr:uid="{B56501A1-4997-4CC7-9D8D-D3BD98AFDDBB}"/>
    <cellStyle name="Comma 12 57" xfId="2117" xr:uid="{05401021-C185-408C-BB67-EE19065B43D9}"/>
    <cellStyle name="Comma 12 58" xfId="2118" xr:uid="{47EE1A53-E5C2-4CF7-B5F6-E470DEA66EE6}"/>
    <cellStyle name="Comma 12 59" xfId="2119" xr:uid="{B15D8FC4-EB0D-43F7-8C32-47F95D025787}"/>
    <cellStyle name="Comma 12 6" xfId="2120" xr:uid="{D0D110F1-B44F-4C80-8E1D-E5EC503B0199}"/>
    <cellStyle name="Comma 12 6 2" xfId="2121" xr:uid="{7ED0158C-DB3D-42F7-B662-5FAA5B5A063A}"/>
    <cellStyle name="Comma 12 6 2 2" xfId="2122" xr:uid="{54B58729-3BEC-42D6-8C45-0663111D95FE}"/>
    <cellStyle name="Comma 12 6 3" xfId="2123" xr:uid="{EA692DEB-3338-4920-B592-128BAEF6C799}"/>
    <cellStyle name="Comma 12 6 3 2" xfId="2124" xr:uid="{AAD4E41E-692C-4D3D-97E2-4700731948E4}"/>
    <cellStyle name="Comma 12 6 4" xfId="2125" xr:uid="{50CA9699-B222-4C31-8BDB-6701E731224D}"/>
    <cellStyle name="Comma 12 60" xfId="2126" xr:uid="{5B5EDE37-D134-41A7-8F3C-632DB6E8F2C1}"/>
    <cellStyle name="Comma 12 61" xfId="2127" xr:uid="{8AA31483-6611-4BDC-AE75-DA3BE4F8C135}"/>
    <cellStyle name="Comma 12 62" xfId="2128" xr:uid="{E368F1E5-8025-4E97-93AE-1AB3CE6001B4}"/>
    <cellStyle name="Comma 12 63" xfId="2129" xr:uid="{83A11DDC-E705-44CC-95FC-28CAE7A09153}"/>
    <cellStyle name="Comma 12 64" xfId="2130" xr:uid="{6D6B0BE3-4829-4502-8141-DB09453A9312}"/>
    <cellStyle name="Comma 12 65" xfId="56964" xr:uid="{8E97207D-52EF-4ADA-B7BE-2A3DD0B66FDD}"/>
    <cellStyle name="Comma 12 66" xfId="56965" xr:uid="{87531E7C-011B-43CA-8A3C-BDC72C04D77B}"/>
    <cellStyle name="Comma 12 67" xfId="56966" xr:uid="{EC10A23F-418B-497C-BF84-2FF8B6F64839}"/>
    <cellStyle name="Comma 12 68" xfId="56967" xr:uid="{397A3D06-B0F5-4659-BA2B-FCBC5E5F250A}"/>
    <cellStyle name="Comma 12 69" xfId="56968" xr:uid="{35065AB7-3C79-4AB5-8F71-6E8506178EE1}"/>
    <cellStyle name="Comma 12 7" xfId="2131" xr:uid="{84CAB837-ED84-4886-971D-975832256046}"/>
    <cellStyle name="Comma 12 7 2" xfId="2132" xr:uid="{641E521F-06C5-49DD-B17B-000FB0879BB2}"/>
    <cellStyle name="Comma 12 7 2 2" xfId="2133" xr:uid="{F3D432A1-40CD-4717-8AC3-C968F35AF36A}"/>
    <cellStyle name="Comma 12 7 3" xfId="2134" xr:uid="{DDB2A751-B829-43BB-95AF-B7D4C3F3E51A}"/>
    <cellStyle name="Comma 12 7 3 2" xfId="2135" xr:uid="{42EEA489-3DB4-4E76-9500-EB8457AA2072}"/>
    <cellStyle name="Comma 12 7 4" xfId="2136" xr:uid="{424D29CB-20EF-4EB3-B595-FC09DE82532E}"/>
    <cellStyle name="Comma 12 70" xfId="56969" xr:uid="{29CC2AD2-5FB7-46B7-B3A0-5D27BA450176}"/>
    <cellStyle name="Comma 12 8" xfId="2137" xr:uid="{B0CBFF12-C1D1-4048-9C18-74C7A4C543B2}"/>
    <cellStyle name="Comma 12 8 2" xfId="2138" xr:uid="{CA951F9B-F3D5-4277-86DB-2A872EE0BAC1}"/>
    <cellStyle name="Comma 12 8 2 2" xfId="2139" xr:uid="{45B736F9-1624-4A57-B732-D04EE2AE6688}"/>
    <cellStyle name="Comma 12 8 3" xfId="2140" xr:uid="{959491AB-5206-4895-A843-16617A43D104}"/>
    <cellStyle name="Comma 12 8 3 2" xfId="2141" xr:uid="{7C973462-2505-4F0D-817A-0B8FA41624B4}"/>
    <cellStyle name="Comma 12 8 4" xfId="2142" xr:uid="{3BCE714C-0CA9-4D0C-B54C-A3291E093BE6}"/>
    <cellStyle name="Comma 12 9" xfId="2143" xr:uid="{EB29D173-C677-4E94-B848-8E247397CE72}"/>
    <cellStyle name="Comma 12 9 2" xfId="2144" xr:uid="{56D9A642-1A16-484F-80A4-348D56B77539}"/>
    <cellStyle name="Comma 12 9 2 2" xfId="2145" xr:uid="{EFFB6C6A-5573-475A-8CF6-469D67DBA886}"/>
    <cellStyle name="Comma 12 9 3" xfId="2146" xr:uid="{483289EF-3B06-4DA6-A8AE-A218024501A8}"/>
    <cellStyle name="Comma 12 9 3 2" xfId="2147" xr:uid="{DE58A719-190D-4808-B76E-D66C61C5D911}"/>
    <cellStyle name="Comma 12 9 4" xfId="2148" xr:uid="{757F79BD-EB61-4717-A797-67C6B4A098AF}"/>
    <cellStyle name="Comma 120" xfId="2149" xr:uid="{0BC54569-2862-4BE1-A12B-ABF0F7C1E8BB}"/>
    <cellStyle name="Comma 120 2" xfId="2150" xr:uid="{6931A0F0-4949-4B77-AA6A-158D2E8D657D}"/>
    <cellStyle name="Comma 121" xfId="2151" xr:uid="{40476979-5BC6-4226-9A56-7A25FE371BBD}"/>
    <cellStyle name="Comma 121 2" xfId="2152" xr:uid="{011D7354-2531-42C0-9025-36D623634A3D}"/>
    <cellStyle name="Comma 122" xfId="2153" xr:uid="{542AB14D-4727-4D89-9086-B9BD92F06C62}"/>
    <cellStyle name="Comma 122 2" xfId="2154" xr:uid="{76245DE5-A1AE-4B07-857F-C0F0E7A0494E}"/>
    <cellStyle name="Comma 123" xfId="2155" xr:uid="{FFB9781A-E658-42E6-BBA8-1D7B2CB19C6C}"/>
    <cellStyle name="Comma 123 2" xfId="2156" xr:uid="{9E574D2F-C206-4B8C-8B50-3797FCE5F713}"/>
    <cellStyle name="Comma 124" xfId="2157" xr:uid="{D6C7F5B5-D634-4C53-BA31-B682B842C190}"/>
    <cellStyle name="Comma 124 2" xfId="2158" xr:uid="{78C9A9D1-CFEB-4F18-AE26-6263C5776DBF}"/>
    <cellStyle name="Comma 125" xfId="2159" xr:uid="{0DCE0126-77E1-42EE-9135-C2FB9FEF39AB}"/>
    <cellStyle name="Comma 125 2" xfId="2160" xr:uid="{CA84C2A1-BC1B-4B95-A2AC-6CFF45A29F54}"/>
    <cellStyle name="Comma 126" xfId="2161" xr:uid="{4050CC17-D23C-4851-8568-55C5A3FDC44A}"/>
    <cellStyle name="Comma 126 2" xfId="2162" xr:uid="{FAA02CE0-C080-4A99-9F87-79BFE620071B}"/>
    <cellStyle name="Comma 127" xfId="2163" xr:uid="{AADDD2E8-40F2-4088-8B38-B2C14DDE6A17}"/>
    <cellStyle name="Comma 127 2" xfId="2164" xr:uid="{6EE8CEF1-0001-4F8A-9CF1-F6227DAB6231}"/>
    <cellStyle name="Comma 128" xfId="2165" xr:uid="{710AD194-F82C-407C-990C-92E0E92EE417}"/>
    <cellStyle name="Comma 128 2" xfId="2166" xr:uid="{0EC45EFD-4A7C-47E1-99BB-821AD5BF371D}"/>
    <cellStyle name="Comma 129" xfId="2167" xr:uid="{4A37998A-DB9A-4693-97DB-50912F3B0EF5}"/>
    <cellStyle name="Comma 13" xfId="127" xr:uid="{9290DFF1-E757-44AC-BAFC-0CE2BC1E42FB}"/>
    <cellStyle name="Comma 13 10" xfId="2168" xr:uid="{9EFC33E8-9033-4F5B-A971-EAA0085D0D54}"/>
    <cellStyle name="Comma 13 10 2" xfId="2169" xr:uid="{9F01B292-6315-4C43-A5A7-3DF5299F7BA4}"/>
    <cellStyle name="Comma 13 10 2 2" xfId="2170" xr:uid="{7DC9AF85-3D16-4976-9140-47DFF366ACD7}"/>
    <cellStyle name="Comma 13 10 3" xfId="2171" xr:uid="{F9970760-49BA-4B12-AE88-61698115D970}"/>
    <cellStyle name="Comma 13 10 3 2" xfId="2172" xr:uid="{0473FE37-9478-47FE-AED7-6D00D7AE74DA}"/>
    <cellStyle name="Comma 13 10 4" xfId="2173" xr:uid="{EE9E81B7-E6C6-4A5C-A0A7-44D5D9F26236}"/>
    <cellStyle name="Comma 13 11" xfId="2174" xr:uid="{B7D72616-3056-45F6-8594-6DC0EAF16A30}"/>
    <cellStyle name="Comma 13 11 2" xfId="2175" xr:uid="{5F9B805A-DD1C-4EDF-805E-C2D51D74638E}"/>
    <cellStyle name="Comma 13 11 2 2" xfId="2176" xr:uid="{8843CCC6-EA11-4C1D-8765-FB945F65508B}"/>
    <cellStyle name="Comma 13 11 3" xfId="2177" xr:uid="{147D9F25-A3BD-4DB0-973A-6F6C5F422BC0}"/>
    <cellStyle name="Comma 13 11 3 2" xfId="2178" xr:uid="{F3A497D8-CA65-4FD6-A8EC-50EF4C80F087}"/>
    <cellStyle name="Comma 13 11 4" xfId="2179" xr:uid="{46AC7B1B-75DD-433E-B131-A0AD8B45DE07}"/>
    <cellStyle name="Comma 13 12" xfId="2180" xr:uid="{2BF14CA7-D771-4C24-A740-12CFBA061E63}"/>
    <cellStyle name="Comma 13 12 2" xfId="2181" xr:uid="{3C276C50-34BD-4406-BD80-6269EF62DFBE}"/>
    <cellStyle name="Comma 13 12 2 2" xfId="2182" xr:uid="{1D2011E0-79E1-4AAD-8F5B-4B7CF157B39B}"/>
    <cellStyle name="Comma 13 12 3" xfId="2183" xr:uid="{F848EB78-EA42-4293-8990-DAC5F8049FA2}"/>
    <cellStyle name="Comma 13 12 3 2" xfId="2184" xr:uid="{AE6DE7AD-0B68-42B0-ABAF-D39A1CC28242}"/>
    <cellStyle name="Comma 13 12 4" xfId="2185" xr:uid="{B8D36DBA-48ED-478C-AF77-DD14E558BFB7}"/>
    <cellStyle name="Comma 13 13" xfId="2186" xr:uid="{0F34ED9E-9E4D-458E-83EC-88C41C4395F4}"/>
    <cellStyle name="Comma 13 13 2" xfId="2187" xr:uid="{A602AD15-57E7-447F-B295-528497C7D83E}"/>
    <cellStyle name="Comma 13 13 2 2" xfId="2188" xr:uid="{BB076B9D-43AC-4CBA-B9AA-C37D4F12DFB7}"/>
    <cellStyle name="Comma 13 13 3" xfId="2189" xr:uid="{29646D92-D822-4AB7-811C-5FDF29F875F7}"/>
    <cellStyle name="Comma 13 13 3 2" xfId="2190" xr:uid="{030CE7CC-59AD-43D3-8757-38AA544387CE}"/>
    <cellStyle name="Comma 13 13 4" xfId="2191" xr:uid="{218F2AFA-0508-4E72-B2AA-310AAC5EE0A9}"/>
    <cellStyle name="Comma 13 14" xfId="2192" xr:uid="{C633B4FF-EBFE-47ED-BB44-BFE668C0770C}"/>
    <cellStyle name="Comma 13 14 2" xfId="2193" xr:uid="{EF02829A-3907-430B-9A03-C157D0200677}"/>
    <cellStyle name="Comma 13 14 2 2" xfId="2194" xr:uid="{0E9A8D22-BD4F-4EDC-B331-040CFE2C02D2}"/>
    <cellStyle name="Comma 13 14 3" xfId="2195" xr:uid="{82E4E9F3-B69B-4785-B302-3018A21BB743}"/>
    <cellStyle name="Comma 13 14 3 2" xfId="2196" xr:uid="{DC3D8144-69C0-4FA7-B32B-7F94D988DE5E}"/>
    <cellStyle name="Comma 13 14 4" xfId="2197" xr:uid="{E96A3480-0594-4E0E-94D8-15E491F00CAF}"/>
    <cellStyle name="Comma 13 15" xfId="2198" xr:uid="{26F620CD-FE09-4BDA-9E08-DBE87EE63AC8}"/>
    <cellStyle name="Comma 13 15 2" xfId="2199" xr:uid="{58492629-464B-4E71-8082-F5C0D0A42E1A}"/>
    <cellStyle name="Comma 13 15 2 2" xfId="2200" xr:uid="{8F062583-74B8-4CF4-9F0D-122D58B128D2}"/>
    <cellStyle name="Comma 13 15 3" xfId="2201" xr:uid="{5D728B10-C5ED-4582-B1E1-822D714BD7FA}"/>
    <cellStyle name="Comma 13 15 3 2" xfId="2202" xr:uid="{642F613B-4A38-4592-A423-5DA8114B7C7C}"/>
    <cellStyle name="Comma 13 15 4" xfId="2203" xr:uid="{3491252E-887B-4EB6-8510-5A9F7D967103}"/>
    <cellStyle name="Comma 13 16" xfId="2204" xr:uid="{38294F80-3313-4F54-9580-6E98D8CE70B0}"/>
    <cellStyle name="Comma 13 16 2" xfId="2205" xr:uid="{926BDFE0-C02E-4927-BB13-25A2405F98BF}"/>
    <cellStyle name="Comma 13 16 2 2" xfId="2206" xr:uid="{7F9C5EC0-B668-4B85-98AF-BC897F29948A}"/>
    <cellStyle name="Comma 13 16 3" xfId="2207" xr:uid="{CB151737-0212-4FA5-A112-4FB48EE6DF0A}"/>
    <cellStyle name="Comma 13 16 3 2" xfId="2208" xr:uid="{BDFE40B9-DA98-4B6E-A9A2-E311094409DD}"/>
    <cellStyle name="Comma 13 16 4" xfId="2209" xr:uid="{228D8244-056C-4040-8EB3-031D46797BE9}"/>
    <cellStyle name="Comma 13 17" xfId="2210" xr:uid="{129FA63C-D879-4653-AFB6-872E7966A5F6}"/>
    <cellStyle name="Comma 13 17 2" xfId="2211" xr:uid="{4AD7A37F-0C50-4B78-A578-278FFE205B34}"/>
    <cellStyle name="Comma 13 17 2 2" xfId="2212" xr:uid="{388E4926-6F59-4451-B17B-18438B731044}"/>
    <cellStyle name="Comma 13 17 3" xfId="2213" xr:uid="{0AC24401-D17A-4873-8EFA-80750870377A}"/>
    <cellStyle name="Comma 13 17 3 2" xfId="2214" xr:uid="{7F372C51-BA96-4E91-BB37-FFA5FBBCA765}"/>
    <cellStyle name="Comma 13 17 4" xfId="2215" xr:uid="{39D26AC3-417B-411A-8955-A0363B4A8096}"/>
    <cellStyle name="Comma 13 18" xfId="2216" xr:uid="{DF92EF71-D75C-495C-B252-FCF7DC96EB12}"/>
    <cellStyle name="Comma 13 18 2" xfId="2217" xr:uid="{B35BAAF4-4509-459A-A240-747A9E600378}"/>
    <cellStyle name="Comma 13 18 2 2" xfId="2218" xr:uid="{050EA387-A602-4FE0-9115-864116B7D96E}"/>
    <cellStyle name="Comma 13 18 3" xfId="2219" xr:uid="{65181136-C480-4508-A46E-FE910529AF46}"/>
    <cellStyle name="Comma 13 18 3 2" xfId="2220" xr:uid="{1E63A695-064E-4C37-AC3A-D84BBD31BE4B}"/>
    <cellStyle name="Comma 13 18 4" xfId="2221" xr:uid="{76419925-D86A-4FE5-9C9A-92CFE2B53D98}"/>
    <cellStyle name="Comma 13 19" xfId="2222" xr:uid="{312E2B2D-856B-458B-971F-9964765E492D}"/>
    <cellStyle name="Comma 13 19 2" xfId="2223" xr:uid="{A8048973-4F9A-4CAC-BB28-07C0EC13FED6}"/>
    <cellStyle name="Comma 13 19 2 2" xfId="2224" xr:uid="{C6F6BBD0-9641-4DE3-A2BA-2D5D027FC68F}"/>
    <cellStyle name="Comma 13 19 3" xfId="2225" xr:uid="{C89CDB15-4EEE-4605-A0AA-30EF493E1C36}"/>
    <cellStyle name="Comma 13 19 3 2" xfId="2226" xr:uid="{431F8ED4-80C0-45C5-B254-3671350EB486}"/>
    <cellStyle name="Comma 13 19 4" xfId="2227" xr:uid="{C0965DAD-2FE8-4C07-995D-176CAE165CC1}"/>
    <cellStyle name="Comma 13 2" xfId="2228" xr:uid="{BC323600-7402-4D51-AB8D-033E3124BFCB}"/>
    <cellStyle name="Comma 13 2 2" xfId="2229" xr:uid="{ADAD3B61-CFA6-4BEA-9198-F4D9DF0C87C1}"/>
    <cellStyle name="Comma 13 2 2 2" xfId="2230" xr:uid="{C5D57377-22EC-468C-B0C1-1303F4262E18}"/>
    <cellStyle name="Comma 13 2 2 3" xfId="2231" xr:uid="{B5BE1B58-580B-4645-9252-E65B4352EC8D}"/>
    <cellStyle name="Comma 13 2 3" xfId="2232" xr:uid="{8C490514-D459-41CD-9C42-84E9F67DF1E1}"/>
    <cellStyle name="Comma 13 2 3 2" xfId="2233" xr:uid="{29CD52DA-8383-483E-8041-9B4BCF7CD84E}"/>
    <cellStyle name="Comma 13 2 4" xfId="2234" xr:uid="{634AF77C-DCA7-49B5-908C-136229CE05C3}"/>
    <cellStyle name="Comma 13 2 5" xfId="2235" xr:uid="{E5C53DA4-536D-4E70-BC40-EFF97C70308F}"/>
    <cellStyle name="Comma 13 2 6" xfId="2236" xr:uid="{E7FEA873-39E1-4E6D-B46C-CC04A456F1B0}"/>
    <cellStyle name="Comma 13 2 7" xfId="2237" xr:uid="{E6A0ACEF-1ACE-404D-B439-65E474050770}"/>
    <cellStyle name="Comma 13 2 8" xfId="2238" xr:uid="{1A67AE55-8207-40A3-A2F8-14F09E5B55D9}"/>
    <cellStyle name="Comma 13 2 9" xfId="56970" xr:uid="{E3E38A01-E7CF-4143-8868-FE1E8490AB78}"/>
    <cellStyle name="Comma 13 20" xfId="2239" xr:uid="{8C30A38A-9FB0-4829-9DC9-E470D0857F4A}"/>
    <cellStyle name="Comma 13 20 2" xfId="2240" xr:uid="{8AF12A89-D0C0-4943-8E43-45BE3A1FF00A}"/>
    <cellStyle name="Comma 13 20 2 2" xfId="2241" xr:uid="{5757EF7A-8F8C-4B56-8412-D83B7B864148}"/>
    <cellStyle name="Comma 13 20 3" xfId="2242" xr:uid="{63E3E467-EB29-4FB4-97F0-FCA1E7FBD2FB}"/>
    <cellStyle name="Comma 13 20 3 2" xfId="2243" xr:uid="{70BF176B-AA38-43C9-941C-D38623A22512}"/>
    <cellStyle name="Comma 13 20 4" xfId="2244" xr:uid="{946E0BEC-5ABF-49B5-9330-3E5051201987}"/>
    <cellStyle name="Comma 13 21" xfId="2245" xr:uid="{0BF60839-BF1B-4087-ACE9-4C9D1D0CC0F2}"/>
    <cellStyle name="Comma 13 21 2" xfId="2246" xr:uid="{31E7224E-D864-41C5-8CF8-756A8B612C12}"/>
    <cellStyle name="Comma 13 21 2 2" xfId="2247" xr:uid="{4E4891BC-ED89-450B-B796-C3E347394E82}"/>
    <cellStyle name="Comma 13 21 3" xfId="2248" xr:uid="{46C989F5-8419-4545-B2CD-BA3B1447EDBB}"/>
    <cellStyle name="Comma 13 21 3 2" xfId="2249" xr:uid="{479A4145-C7CE-4E61-A515-B84AF93A9233}"/>
    <cellStyle name="Comma 13 21 4" xfId="2250" xr:uid="{F9354F82-C5F8-4B9F-AA92-49666B6829D6}"/>
    <cellStyle name="Comma 13 22" xfId="2251" xr:uid="{5EDBA227-EC0C-4EA5-BC9D-FC8A742CE5CB}"/>
    <cellStyle name="Comma 13 22 2" xfId="2252" xr:uid="{3CBE34A3-847F-444E-979A-FC790F114352}"/>
    <cellStyle name="Comma 13 22 2 2" xfId="2253" xr:uid="{0A04E6AB-A5A8-4594-9442-3462458C1F83}"/>
    <cellStyle name="Comma 13 22 3" xfId="2254" xr:uid="{F4C1FC00-8552-4A73-A5FC-8DCE45AD36B9}"/>
    <cellStyle name="Comma 13 22 3 2" xfId="2255" xr:uid="{BCEEEC4D-5EC0-4CA0-A220-AB9C6E2670FA}"/>
    <cellStyle name="Comma 13 22 4" xfId="2256" xr:uid="{2D841A46-A71F-4AD1-B10D-36D8A9EFD133}"/>
    <cellStyle name="Comma 13 23" xfId="2257" xr:uid="{1A7A37E1-CAEE-447C-810A-AB26E4570F60}"/>
    <cellStyle name="Comma 13 23 2" xfId="2258" xr:uid="{2FD74FB0-293D-40AB-BA39-8D98CA5314D3}"/>
    <cellStyle name="Comma 13 23 2 2" xfId="2259" xr:uid="{438D781F-120C-436B-9546-484BF3F00B85}"/>
    <cellStyle name="Comma 13 23 3" xfId="2260" xr:uid="{B047A449-702A-48E4-B41F-5E4DF9A46ED4}"/>
    <cellStyle name="Comma 13 23 3 2" xfId="2261" xr:uid="{3B3D3A4B-CBA6-4BBB-8E86-EB8A2AD2193C}"/>
    <cellStyle name="Comma 13 23 4" xfId="2262" xr:uid="{90E0005D-31BC-4758-934B-C44A73C5E2B1}"/>
    <cellStyle name="Comma 13 24" xfId="2263" xr:uid="{B296CB70-83E2-4648-9079-E210A50C111E}"/>
    <cellStyle name="Comma 13 24 2" xfId="2264" xr:uid="{110D4FC3-DA1A-4BFC-A29A-98D79B48364F}"/>
    <cellStyle name="Comma 13 24 2 2" xfId="2265" xr:uid="{005E7218-0CEF-4C3C-9253-6C912CB538C8}"/>
    <cellStyle name="Comma 13 24 3" xfId="2266" xr:uid="{D457618E-D83F-4ED5-B585-DDD3328A78B8}"/>
    <cellStyle name="Comma 13 24 3 2" xfId="2267" xr:uid="{13804DFC-9172-42BE-9761-166E3F0FE765}"/>
    <cellStyle name="Comma 13 24 4" xfId="2268" xr:uid="{10455B1C-718D-4221-93E0-963F38685D8F}"/>
    <cellStyle name="Comma 13 25" xfId="2269" xr:uid="{0E4F8360-72EC-493E-B1C7-47AE3C0490EE}"/>
    <cellStyle name="Comma 13 25 2" xfId="2270" xr:uid="{A1F90230-9BDD-4CC2-B97C-A634726C999D}"/>
    <cellStyle name="Comma 13 25 2 2" xfId="2271" xr:uid="{7538A0AC-0F15-47EA-979C-B55E7FD6DC02}"/>
    <cellStyle name="Comma 13 25 3" xfId="2272" xr:uid="{642F788D-98A8-416B-B245-3CE3152A63F0}"/>
    <cellStyle name="Comma 13 25 3 2" xfId="2273" xr:uid="{30C9A2C0-0187-4FA3-8F93-9C31EE021FC5}"/>
    <cellStyle name="Comma 13 25 4" xfId="2274" xr:uid="{3123AB92-1A6E-4576-9321-9584F73890A6}"/>
    <cellStyle name="Comma 13 26" xfId="2275" xr:uid="{C964B616-6024-4BD6-BAB8-943C3E519B39}"/>
    <cellStyle name="Comma 13 26 2" xfId="2276" xr:uid="{530CCEA5-2C2F-4362-A3DB-4FB7AADAD993}"/>
    <cellStyle name="Comma 13 26 2 2" xfId="2277" xr:uid="{4E9B3DAD-6D3C-4C81-9483-1488A10B3ADD}"/>
    <cellStyle name="Comma 13 26 3" xfId="2278" xr:uid="{347B5DA2-1280-47FF-8977-8FBF6CEC98DB}"/>
    <cellStyle name="Comma 13 26 3 2" xfId="2279" xr:uid="{D59DBB40-EBC8-47AA-8D8D-05DB58AE131B}"/>
    <cellStyle name="Comma 13 26 4" xfId="2280" xr:uid="{CE8A43C2-FC94-4E4F-954A-1DF72AF669AE}"/>
    <cellStyle name="Comma 13 27" xfId="2281" xr:uid="{AAE9B53A-17C7-45A3-AC96-C34FAF55C8B4}"/>
    <cellStyle name="Comma 13 27 2" xfId="2282" xr:uid="{F5A356BA-AD8B-403B-A2CF-89B1527A4721}"/>
    <cellStyle name="Comma 13 27 2 2" xfId="2283" xr:uid="{BE42C076-CBFF-4949-8DEB-55AC0CEF8A42}"/>
    <cellStyle name="Comma 13 27 3" xfId="2284" xr:uid="{2CAA34B8-698E-4212-8E63-E489C955C4EA}"/>
    <cellStyle name="Comma 13 27 3 2" xfId="2285" xr:uid="{F116A19D-85D5-4DB1-91E9-587905B2F3F6}"/>
    <cellStyle name="Comma 13 27 4" xfId="2286" xr:uid="{E33389A1-0313-46A9-BE08-DBAFAD0FAF71}"/>
    <cellStyle name="Comma 13 28" xfId="2287" xr:uid="{F296F4A8-609E-475C-BB6B-305700880FA2}"/>
    <cellStyle name="Comma 13 28 2" xfId="2288" xr:uid="{339FF6DC-DC82-4598-AAB0-082515752A8A}"/>
    <cellStyle name="Comma 13 29" xfId="2289" xr:uid="{096495AF-18F4-4A82-865A-2DE6C7EABBFD}"/>
    <cellStyle name="Comma 13 29 2" xfId="2290" xr:uid="{FFC546FF-D81D-444E-8B3E-C756F44B7333}"/>
    <cellStyle name="Comma 13 29 3" xfId="2291" xr:uid="{448BC975-00B6-484E-827B-000A3E82C7C2}"/>
    <cellStyle name="Comma 13 3" xfId="2292" xr:uid="{2BCD9B17-6F11-449F-8A6D-0EE10D24D6B8}"/>
    <cellStyle name="Comma 13 3 2" xfId="2293" xr:uid="{59BE4AB8-5D7E-495B-B7E3-9FEC7F5643C3}"/>
    <cellStyle name="Comma 13 3 2 2" xfId="2294" xr:uid="{DFB8829A-5F64-464D-96A6-8AF6092A83A7}"/>
    <cellStyle name="Comma 13 3 3" xfId="2295" xr:uid="{BADA43AA-0BF9-475A-9765-82928C6F9481}"/>
    <cellStyle name="Comma 13 3 3 2" xfId="2296" xr:uid="{A9B4E0B9-E016-42C8-AF9C-C697D515C0F7}"/>
    <cellStyle name="Comma 13 3 4" xfId="2297" xr:uid="{8B7B1D94-B9DD-4D47-A39C-BA184FAB83D8}"/>
    <cellStyle name="Comma 13 3 5" xfId="2298" xr:uid="{BB06D575-CCB9-46E9-8201-C8C7181479D7}"/>
    <cellStyle name="Comma 13 30" xfId="2299" xr:uid="{00817CA5-846E-4DF0-A60B-65952C120B82}"/>
    <cellStyle name="Comma 13 31" xfId="2300" xr:uid="{1425D080-FEDE-4923-A589-034EC3526F64}"/>
    <cellStyle name="Comma 13 32" xfId="2301" xr:uid="{AF975532-DE2B-48E5-9644-E4C89E062FE5}"/>
    <cellStyle name="Comma 13 33" xfId="2302" xr:uid="{CF8DAD7F-63E2-47C0-8A1E-DFB67131746D}"/>
    <cellStyle name="Comma 13 34" xfId="2303" xr:uid="{9CA28125-A0FE-489B-A8BA-B90874747841}"/>
    <cellStyle name="Comma 13 35" xfId="2304" xr:uid="{2D94ABC2-8BD1-4FEA-B657-4DA9EBBB6288}"/>
    <cellStyle name="Comma 13 36" xfId="2305" xr:uid="{72A2F43F-55D2-40BA-905E-2F9C7F09ABE6}"/>
    <cellStyle name="Comma 13 37" xfId="2306" xr:uid="{482A8FCA-BDAA-454E-B63F-4F451B733D9C}"/>
    <cellStyle name="Comma 13 38" xfId="2307" xr:uid="{241C3679-3119-410D-A193-566C65446D59}"/>
    <cellStyle name="Comma 13 39" xfId="2308" xr:uid="{6F19D413-12BF-4360-BAFE-953E317F5AA8}"/>
    <cellStyle name="Comma 13 4" xfId="2309" xr:uid="{541D3ABA-6537-4486-B431-11EF1ECB9854}"/>
    <cellStyle name="Comma 13 4 2" xfId="2310" xr:uid="{97541C50-4714-42E5-89F2-FA7E617A5D54}"/>
    <cellStyle name="Comma 13 4 2 2" xfId="2311" xr:uid="{655F625D-BC42-4994-ADDF-FBC5122E9EC1}"/>
    <cellStyle name="Comma 13 4 3" xfId="2312" xr:uid="{30760D9F-FEE3-4681-BFDF-F444BE71FD52}"/>
    <cellStyle name="Comma 13 4 3 2" xfId="2313" xr:uid="{5906D2B1-F860-4071-A6BB-95053105CF1D}"/>
    <cellStyle name="Comma 13 4 4" xfId="2314" xr:uid="{22B23905-976D-493D-9E40-B115F287EF9F}"/>
    <cellStyle name="Comma 13 4 5" xfId="2315" xr:uid="{51D27BD1-3A4B-43BE-9C8F-828684530A1F}"/>
    <cellStyle name="Comma 13 40" xfId="2316" xr:uid="{A6C5CB25-6968-4AE8-B7B0-6678F98AD494}"/>
    <cellStyle name="Comma 13 41" xfId="2317" xr:uid="{8508B6BF-4122-496A-8745-EF0DA4F3E770}"/>
    <cellStyle name="Comma 13 42" xfId="2318" xr:uid="{B524B088-C5D4-45A4-A10B-41F320404B48}"/>
    <cellStyle name="Comma 13 43" xfId="2319" xr:uid="{28C908C2-F7C3-4DF6-9991-3E3CFDE9A10A}"/>
    <cellStyle name="Comma 13 44" xfId="2320" xr:uid="{838328E3-9613-408F-8897-AF8AE7C0324B}"/>
    <cellStyle name="Comma 13 45" xfId="2321" xr:uid="{2E2A3124-8E04-42F7-AB7D-41DF018C3598}"/>
    <cellStyle name="Comma 13 46" xfId="2322" xr:uid="{817B2425-75EB-4637-88A0-B14A80138299}"/>
    <cellStyle name="Comma 13 47" xfId="2323" xr:uid="{3AE3CA33-F75B-4E61-8665-BD8E7477B786}"/>
    <cellStyle name="Comma 13 48" xfId="2324" xr:uid="{21782AD7-03A3-4F23-A48C-6FC6341D9FC1}"/>
    <cellStyle name="Comma 13 49" xfId="2325" xr:uid="{592FC6A2-B8DE-4015-B68F-701603AD19A0}"/>
    <cellStyle name="Comma 13 5" xfId="2326" xr:uid="{6BF8DB99-6661-4DA3-A705-CDDDF7E7707E}"/>
    <cellStyle name="Comma 13 5 2" xfId="2327" xr:uid="{11B02B2E-67A5-4086-BCF1-436BC522B722}"/>
    <cellStyle name="Comma 13 5 2 2" xfId="2328" xr:uid="{24D5FF37-708F-4DE0-BE9C-1CDC23533F2B}"/>
    <cellStyle name="Comma 13 5 3" xfId="2329" xr:uid="{D1151099-4C67-42BC-BAFB-29CBF9761DC6}"/>
    <cellStyle name="Comma 13 5 3 2" xfId="2330" xr:uid="{A3D9578A-9AE3-4511-AF5B-581A48ED8CE4}"/>
    <cellStyle name="Comma 13 5 4" xfId="2331" xr:uid="{DD18A62A-A825-4B1F-B0E3-30E87A34077B}"/>
    <cellStyle name="Comma 13 50" xfId="2332" xr:uid="{A6D6178D-50FF-48FC-8A24-751785F97905}"/>
    <cellStyle name="Comma 13 51" xfId="2333" xr:uid="{C859B0B8-7BF3-40AC-A02A-7FDDFD5DB54A}"/>
    <cellStyle name="Comma 13 52" xfId="2334" xr:uid="{D96AE784-4655-4207-8090-F61453EED2E8}"/>
    <cellStyle name="Comma 13 53" xfId="2335" xr:uid="{2A5958F0-BDBC-4B3C-B786-773B3E0DD7B3}"/>
    <cellStyle name="Comma 13 54" xfId="2336" xr:uid="{19532AD1-FC3A-42D5-B0A8-79E6789C9CA0}"/>
    <cellStyle name="Comma 13 55" xfId="2337" xr:uid="{0596F6DB-A8E8-47D5-A8EF-7F955125B65F}"/>
    <cellStyle name="Comma 13 56" xfId="2338" xr:uid="{7E1C6430-718F-4809-BFDA-B91543AD1EA6}"/>
    <cellStyle name="Comma 13 57" xfId="2339" xr:uid="{52F36D13-6302-4FAD-A61A-B7FD9ADE2B7B}"/>
    <cellStyle name="Comma 13 58" xfId="2340" xr:uid="{4F021544-8974-4FB6-AFD8-D83DB9C00BF0}"/>
    <cellStyle name="Comma 13 59" xfId="2341" xr:uid="{161A7A01-C5BF-4231-8519-732EEF924652}"/>
    <cellStyle name="Comma 13 6" xfId="2342" xr:uid="{94C475BD-A56D-4671-9BCC-99D18297E0CB}"/>
    <cellStyle name="Comma 13 6 2" xfId="2343" xr:uid="{76108606-BF73-46C4-9D32-C2884D885627}"/>
    <cellStyle name="Comma 13 6 2 2" xfId="2344" xr:uid="{A5923E68-6C8D-42A9-BFC7-9499DA10665B}"/>
    <cellStyle name="Comma 13 6 3" xfId="2345" xr:uid="{9C7A4335-1998-4DA5-9008-2E1905D0FD83}"/>
    <cellStyle name="Comma 13 6 3 2" xfId="2346" xr:uid="{32969D24-9E77-45FF-A305-C90BACBD5999}"/>
    <cellStyle name="Comma 13 6 4" xfId="2347" xr:uid="{1DBB9015-CF0D-4484-A6D3-1A4C0D41DD29}"/>
    <cellStyle name="Comma 13 60" xfId="2348" xr:uid="{3CDB78FC-4B01-4D43-854F-9D0D39A148DD}"/>
    <cellStyle name="Comma 13 61" xfId="2349" xr:uid="{8E2F185A-9F2F-4743-A52F-604715322DCD}"/>
    <cellStyle name="Comma 13 62" xfId="2350" xr:uid="{80BE362B-E130-49C7-87D9-6814C54B5363}"/>
    <cellStyle name="Comma 13 63" xfId="2351" xr:uid="{29BD2CCC-8143-4767-8FEF-6DADB6B85DD0}"/>
    <cellStyle name="Comma 13 64" xfId="56971" xr:uid="{D49C99D9-44B3-4B55-A99D-B3C9744BD431}"/>
    <cellStyle name="Comma 13 65" xfId="56972" xr:uid="{A71E98E6-83BA-4DF2-8D4B-8D4560793C7D}"/>
    <cellStyle name="Comma 13 7" xfId="2352" xr:uid="{F38E5D84-8906-4D3F-905C-74C12E54BBCA}"/>
    <cellStyle name="Comma 13 7 2" xfId="2353" xr:uid="{4522CBD9-0332-43D4-B3E1-5D9DF1FAEFFB}"/>
    <cellStyle name="Comma 13 7 2 2" xfId="2354" xr:uid="{96DE4327-8198-4A31-8C0F-AC9EB182BBEA}"/>
    <cellStyle name="Comma 13 7 3" xfId="2355" xr:uid="{EBC91BAF-A8FF-47FE-8565-C52FF7F60D7A}"/>
    <cellStyle name="Comma 13 7 3 2" xfId="2356" xr:uid="{19F3CFA7-4294-445A-BFBB-2C8787C77612}"/>
    <cellStyle name="Comma 13 7 4" xfId="2357" xr:uid="{08B882ED-CB10-4AFC-BF3F-A69DFDCC8026}"/>
    <cellStyle name="Comma 13 8" xfId="2358" xr:uid="{76F5A721-790C-49C2-8E52-5E932E12AC46}"/>
    <cellStyle name="Comma 13 8 2" xfId="2359" xr:uid="{7BC65F74-1BBB-4F3A-B939-C511206A12AE}"/>
    <cellStyle name="Comma 13 8 2 2" xfId="2360" xr:uid="{65F20BBA-33E9-4136-B8AC-2B103AEE1E33}"/>
    <cellStyle name="Comma 13 8 3" xfId="2361" xr:uid="{A5CDDA1C-D78E-43EB-B94A-ADD3EB118BEF}"/>
    <cellStyle name="Comma 13 8 3 2" xfId="2362" xr:uid="{5FC02571-3E2C-4242-A14F-FB69D209C6E6}"/>
    <cellStyle name="Comma 13 8 4" xfId="2363" xr:uid="{A2C4694E-77C8-4CA5-AB66-AFF944A431A7}"/>
    <cellStyle name="Comma 13 9" xfId="2364" xr:uid="{F0168E54-9144-4630-B8B9-720C62A2DCF3}"/>
    <cellStyle name="Comma 13 9 2" xfId="2365" xr:uid="{8277FC4F-740B-4F18-BF81-26C529E77DD1}"/>
    <cellStyle name="Comma 13 9 2 2" xfId="2366" xr:uid="{06A59AA6-8DFD-43FC-A639-A65C9C8762C8}"/>
    <cellStyle name="Comma 13 9 3" xfId="2367" xr:uid="{920F5359-CDCD-4D64-89E0-F25869401A01}"/>
    <cellStyle name="Comma 13 9 3 2" xfId="2368" xr:uid="{0988DE94-17A3-45E1-8AC0-F8C35EE16419}"/>
    <cellStyle name="Comma 13 9 4" xfId="2369" xr:uid="{DA7D30C2-6F09-4E2E-B7AD-863F8C74BEDE}"/>
    <cellStyle name="Comma 130" xfId="2370" xr:uid="{FEE90D1E-31B7-40D6-AC4B-AF5BE57FA7E4}"/>
    <cellStyle name="Comma 131" xfId="2371" xr:uid="{E6BBC085-7B2B-47D5-BB23-140A79A7CEC7}"/>
    <cellStyle name="Comma 132" xfId="2372" xr:uid="{D664BFDA-17D9-47CB-97E9-00816E5D10E1}"/>
    <cellStyle name="Comma 133" xfId="2373" xr:uid="{9EF2AE0E-DC96-495F-9F84-E9849EA3047F}"/>
    <cellStyle name="Comma 134" xfId="2374" xr:uid="{D5017B68-00DB-4795-82AB-5A2DE7CFF691}"/>
    <cellStyle name="Comma 135" xfId="2375" xr:uid="{4BB47192-B5CB-4CC7-B60F-0523DCE4D149}"/>
    <cellStyle name="Comma 136" xfId="2376" xr:uid="{748AA16F-4C51-4A0F-BCEC-B18F5EAB5AC2}"/>
    <cellStyle name="Comma 137" xfId="2377" xr:uid="{D546144D-3C31-40D6-8DF4-C9519FBA7404}"/>
    <cellStyle name="Comma 138" xfId="2378" xr:uid="{8CF0B75F-82E0-4BA5-A018-3355DB214FA6}"/>
    <cellStyle name="Comma 139" xfId="2379" xr:uid="{4358129B-A4FA-42D4-B22F-409F6D707E56}"/>
    <cellStyle name="Comma 14" xfId="128" xr:uid="{08095C60-0EAE-4EB4-B1A4-B1B57B8229F0}"/>
    <cellStyle name="Comma 14 10" xfId="2380" xr:uid="{03B24504-099F-4618-A70E-0EC6CB044F53}"/>
    <cellStyle name="Comma 14 10 2" xfId="2381" xr:uid="{5B520E60-68D2-4416-A3D5-FE651D6AA414}"/>
    <cellStyle name="Comma 14 10 2 2" xfId="2382" xr:uid="{620F9DB6-DEFC-4B4B-B70A-ACBFE92825C0}"/>
    <cellStyle name="Comma 14 10 3" xfId="2383" xr:uid="{E4BE5AF3-A104-4BB4-B763-CC663046B491}"/>
    <cellStyle name="Comma 14 10 3 2" xfId="2384" xr:uid="{35D57482-D0E2-409B-BC7A-F6C9CA771B13}"/>
    <cellStyle name="Comma 14 10 4" xfId="2385" xr:uid="{E8113430-50BE-4FEF-B556-EAB654202E74}"/>
    <cellStyle name="Comma 14 11" xfId="2386" xr:uid="{F2878AA2-6394-4734-94A6-C7D9B77F6606}"/>
    <cellStyle name="Comma 14 11 2" xfId="2387" xr:uid="{F5DA9F8C-3A7F-4E67-BC57-7586F9FC0F19}"/>
    <cellStyle name="Comma 14 11 2 2" xfId="2388" xr:uid="{C07978DA-4AD2-44FD-87E4-FB01EF330B38}"/>
    <cellStyle name="Comma 14 11 3" xfId="2389" xr:uid="{3E8037BB-777E-4B63-9518-FB2D475262C2}"/>
    <cellStyle name="Comma 14 11 3 2" xfId="2390" xr:uid="{90B8DC53-C5CE-43AC-BD3E-96291E5324FE}"/>
    <cellStyle name="Comma 14 11 4" xfId="2391" xr:uid="{E432E3B5-C7DC-4E42-811C-86EF909EB231}"/>
    <cellStyle name="Comma 14 12" xfId="2392" xr:uid="{F95E234F-450B-424B-9041-E5F352474C76}"/>
    <cellStyle name="Comma 14 12 2" xfId="2393" xr:uid="{FF72C271-5154-427A-A592-16A09BB5D991}"/>
    <cellStyle name="Comma 14 12 2 2" xfId="2394" xr:uid="{80190710-5EBC-489C-88D1-B969B459B040}"/>
    <cellStyle name="Comma 14 12 3" xfId="2395" xr:uid="{09BD0A3C-E36A-4CEB-B3C4-2BDA476F5CBF}"/>
    <cellStyle name="Comma 14 12 3 2" xfId="2396" xr:uid="{FEE460C5-656A-4523-80E5-944069003F65}"/>
    <cellStyle name="Comma 14 12 4" xfId="2397" xr:uid="{2D7F3052-28E2-4616-A9B6-13029F0B787F}"/>
    <cellStyle name="Comma 14 13" xfId="2398" xr:uid="{8BC9A0B1-B8CC-442F-AA34-95F88222620C}"/>
    <cellStyle name="Comma 14 13 2" xfId="2399" xr:uid="{217779A3-6069-4528-8EF3-AE063E112257}"/>
    <cellStyle name="Comma 14 13 2 2" xfId="2400" xr:uid="{DFC36FBA-F35F-49B0-AE4E-F3690715E6D7}"/>
    <cellStyle name="Comma 14 13 3" xfId="2401" xr:uid="{103CA6A5-98FC-4D8B-8CB2-F18A6866E7B4}"/>
    <cellStyle name="Comma 14 13 3 2" xfId="2402" xr:uid="{B43D379B-8D77-44DC-86C9-8F7C77AC7154}"/>
    <cellStyle name="Comma 14 13 4" xfId="2403" xr:uid="{AF26BEB7-DDBE-44AF-AA6B-C52ABF62F8CD}"/>
    <cellStyle name="Comma 14 14" xfId="2404" xr:uid="{2C6B028A-6048-4420-827B-90490041B54C}"/>
    <cellStyle name="Comma 14 14 2" xfId="2405" xr:uid="{42FA0147-9A94-467C-9413-31226D2DEB02}"/>
    <cellStyle name="Comma 14 14 2 2" xfId="2406" xr:uid="{FA4E7F50-8CD5-491E-A9E8-FB3FB4B54139}"/>
    <cellStyle name="Comma 14 14 3" xfId="2407" xr:uid="{109377F6-E367-455C-910F-886215DBA980}"/>
    <cellStyle name="Comma 14 14 3 2" xfId="2408" xr:uid="{100CBEE7-1839-458E-B5CE-40BBB365A104}"/>
    <cellStyle name="Comma 14 14 4" xfId="2409" xr:uid="{6CD844F4-113A-4B78-AC58-E7A2A4A3CBFE}"/>
    <cellStyle name="Comma 14 15" xfId="2410" xr:uid="{F6603E16-6895-4389-8283-2C1248A5566D}"/>
    <cellStyle name="Comma 14 15 2" xfId="2411" xr:uid="{9F01D5F1-E478-43EA-B478-EF53C7575BA5}"/>
    <cellStyle name="Comma 14 15 2 2" xfId="2412" xr:uid="{F0AEBB6A-B1EB-4917-9DC6-10BFF21D9A4A}"/>
    <cellStyle name="Comma 14 15 3" xfId="2413" xr:uid="{1E7A9FE9-A183-4F37-9ED0-22389D37E425}"/>
    <cellStyle name="Comma 14 15 3 2" xfId="2414" xr:uid="{6B0094DB-0214-47DC-BED1-26A0DDF9D277}"/>
    <cellStyle name="Comma 14 15 4" xfId="2415" xr:uid="{E5FC5D13-60CE-41B9-8734-935BBF03BFBC}"/>
    <cellStyle name="Comma 14 16" xfId="2416" xr:uid="{4C9A6AC6-653F-4BA7-A571-045193F9339D}"/>
    <cellStyle name="Comma 14 16 2" xfId="2417" xr:uid="{28E0A5C7-D821-4948-9043-88436BAFE402}"/>
    <cellStyle name="Comma 14 16 2 2" xfId="2418" xr:uid="{FD32D3F2-9C42-4EC2-AA26-E662DF9914D3}"/>
    <cellStyle name="Comma 14 16 3" xfId="2419" xr:uid="{06F6960E-2A48-4AA9-89FB-14377E085C39}"/>
    <cellStyle name="Comma 14 16 3 2" xfId="2420" xr:uid="{07EF3199-BB52-45D3-A305-D418E863A46B}"/>
    <cellStyle name="Comma 14 16 4" xfId="2421" xr:uid="{187A1E27-7088-4FCB-B802-3FA936FD40BA}"/>
    <cellStyle name="Comma 14 17" xfId="2422" xr:uid="{C45268C4-B66B-40DB-8B19-00E6DCC86D60}"/>
    <cellStyle name="Comma 14 17 2" xfId="2423" xr:uid="{BD8EC464-76E9-48DC-AA4C-03095B40BFA6}"/>
    <cellStyle name="Comma 14 17 2 2" xfId="2424" xr:uid="{65A57B46-23F0-4BD4-8065-E51F0545B60D}"/>
    <cellStyle name="Comma 14 17 3" xfId="2425" xr:uid="{87C4E812-003A-4034-92FA-944B095AA673}"/>
    <cellStyle name="Comma 14 17 3 2" xfId="2426" xr:uid="{E3807CA4-47A7-43EA-A563-FD68BD8F48CD}"/>
    <cellStyle name="Comma 14 17 4" xfId="2427" xr:uid="{3DBB41DA-CDEA-4A5D-A099-6E6A8E24ABFE}"/>
    <cellStyle name="Comma 14 18" xfId="2428" xr:uid="{C68A5C56-9184-4AD9-B257-D17F35B376B4}"/>
    <cellStyle name="Comma 14 18 2" xfId="2429" xr:uid="{7BBDBCA9-D8F0-4220-BC7F-F534352237FA}"/>
    <cellStyle name="Comma 14 18 2 2" xfId="2430" xr:uid="{5959E559-8ADA-4832-B337-39BDB9FC63BE}"/>
    <cellStyle name="Comma 14 18 3" xfId="2431" xr:uid="{02EA18F6-1653-4F1E-850A-81147D5329A5}"/>
    <cellStyle name="Comma 14 18 3 2" xfId="2432" xr:uid="{D42ADE3E-CF84-4CB0-9C46-7F2BF9A39811}"/>
    <cellStyle name="Comma 14 18 4" xfId="2433" xr:uid="{B6B0D0DD-0142-4936-8D94-FC96591A4902}"/>
    <cellStyle name="Comma 14 19" xfId="2434" xr:uid="{683AE3FE-69FE-457C-A8B1-B895B6B9ACA2}"/>
    <cellStyle name="Comma 14 19 2" xfId="2435" xr:uid="{ADF1A57C-8A6E-487A-868C-3A6ACD565647}"/>
    <cellStyle name="Comma 14 19 2 2" xfId="2436" xr:uid="{D2A4679C-A597-4F9E-BA0C-53152F38E037}"/>
    <cellStyle name="Comma 14 19 3" xfId="2437" xr:uid="{9D9CF5C0-12CD-470C-A43B-B82EA2FD80F3}"/>
    <cellStyle name="Comma 14 19 3 2" xfId="2438" xr:uid="{497131AB-18A8-4DA9-9996-5AF4E4BE3C20}"/>
    <cellStyle name="Comma 14 19 4" xfId="2439" xr:uid="{95A370C0-92C4-463A-ADB5-8D8B32B967F9}"/>
    <cellStyle name="Comma 14 2" xfId="2440" xr:uid="{6833C638-18AA-40F2-9E74-24D555FB4A8E}"/>
    <cellStyle name="Comma 14 2 10" xfId="2441" xr:uid="{A080B750-589D-4EC6-9A62-2C5063344339}"/>
    <cellStyle name="Comma 14 2 11" xfId="2442" xr:uid="{173ED4F4-1B52-4BEE-BD63-6DE13DF2A136}"/>
    <cellStyle name="Comma 14 2 12" xfId="2443" xr:uid="{98206E71-7A27-4292-AFDD-7A082C8EBC24}"/>
    <cellStyle name="Comma 14 2 13" xfId="2444" xr:uid="{31EC7CD1-71CE-49D5-88B9-53D1574B25F2}"/>
    <cellStyle name="Comma 14 2 14" xfId="2445" xr:uid="{B8EED46B-C66A-482F-A2A0-0525DA262BF9}"/>
    <cellStyle name="Comma 14 2 15" xfId="2446" xr:uid="{C95E305D-F7B5-4DF7-9F79-DCEC510FD4C3}"/>
    <cellStyle name="Comma 14 2 16" xfId="2447" xr:uid="{82E80788-C875-46C3-87AD-74FE23EB3B26}"/>
    <cellStyle name="Comma 14 2 17" xfId="2448" xr:uid="{613AF433-89C9-4DC0-AA1E-37DC0EE0F2C5}"/>
    <cellStyle name="Comma 14 2 18" xfId="2449" xr:uid="{25D98CE9-5C7B-41E7-A199-CA37040D1B4A}"/>
    <cellStyle name="Comma 14 2 19" xfId="2450" xr:uid="{D853A0E8-2136-4470-93A7-8B0334565B75}"/>
    <cellStyle name="Comma 14 2 2" xfId="2451" xr:uid="{956F3917-30E2-4A81-A3AA-22720BB066AC}"/>
    <cellStyle name="Comma 14 2 2 2" xfId="2452" xr:uid="{A18F2D14-F886-48CC-B888-AAFEA5DBE32C}"/>
    <cellStyle name="Comma 14 2 20" xfId="2453" xr:uid="{7F43BD89-A657-4516-99CE-D353CB035393}"/>
    <cellStyle name="Comma 14 2 21" xfId="2454" xr:uid="{DC48A39F-663E-47DD-8408-1C901C2D6A39}"/>
    <cellStyle name="Comma 14 2 22" xfId="2455" xr:uid="{BD8936F6-09DC-4D06-994E-D8C08D373265}"/>
    <cellStyle name="Comma 14 2 23" xfId="2456" xr:uid="{062B85F4-F127-448E-B7E5-B6FB28F94C7B}"/>
    <cellStyle name="Comma 14 2 24" xfId="2457" xr:uid="{1164A3D1-7A83-4B81-96A3-52EFEE321282}"/>
    <cellStyle name="Comma 14 2 25" xfId="2458" xr:uid="{E27862D8-1B31-4311-A82C-DB8320778E59}"/>
    <cellStyle name="Comma 14 2 26" xfId="2459" xr:uid="{98ABBAFD-086A-4EF0-933C-5CCEB89662F0}"/>
    <cellStyle name="Comma 14 2 27" xfId="2460" xr:uid="{4DF00ED1-0051-4407-AF84-FC804716D994}"/>
    <cellStyle name="Comma 14 2 28" xfId="2461" xr:uid="{335FCE5F-FCF1-4A40-BF56-41A011DFF3A6}"/>
    <cellStyle name="Comma 14 2 29" xfId="2462" xr:uid="{4E74C9CF-362A-43C3-B886-3E69C83729A8}"/>
    <cellStyle name="Comma 14 2 3" xfId="2463" xr:uid="{80396726-8A3E-4C25-942E-321E882297CC}"/>
    <cellStyle name="Comma 14 2 3 2" xfId="2464" xr:uid="{EE7F4F52-60F5-431C-B2D9-C3EB0528DAE8}"/>
    <cellStyle name="Comma 14 2 30" xfId="2465" xr:uid="{957A9A8C-8B13-4BB1-B52B-4F95D31AE05F}"/>
    <cellStyle name="Comma 14 2 31" xfId="2466" xr:uid="{21D8D052-C0FE-40BE-8AB3-A06C1D5D5E0E}"/>
    <cellStyle name="Comma 14 2 32" xfId="2467" xr:uid="{87F51C67-DCA7-4686-922D-760279B758AB}"/>
    <cellStyle name="Comma 14 2 33" xfId="2468" xr:uid="{A250ED71-2695-4106-A719-B2F0877218A9}"/>
    <cellStyle name="Comma 14 2 34" xfId="2469" xr:uid="{DE3EF85C-678C-45AC-8E4E-058F7105A432}"/>
    <cellStyle name="Comma 14 2 35" xfId="2470" xr:uid="{CF4FE31A-DA97-41C1-8EAF-6E15A836001A}"/>
    <cellStyle name="Comma 14 2 36" xfId="2471" xr:uid="{7F9D9729-8F40-4953-AA6B-858A57AFF3F2}"/>
    <cellStyle name="Comma 14 2 37" xfId="2472" xr:uid="{76458225-94D2-4259-8C32-CCBC59D58740}"/>
    <cellStyle name="Comma 14 2 4" xfId="2473" xr:uid="{167D2AF3-7710-497A-914E-C691C42DF535}"/>
    <cellStyle name="Comma 14 2 4 2" xfId="56973" xr:uid="{AC9247AE-DF04-4DCE-8128-DDF5E2A01C0D}"/>
    <cellStyle name="Comma 14 2 5" xfId="2474" xr:uid="{07EBEF5B-0DF9-47D7-98F5-8E7E58147491}"/>
    <cellStyle name="Comma 14 2 5 2" xfId="56974" xr:uid="{936F4CB1-6208-4D87-95D7-5FCC5F6E64E5}"/>
    <cellStyle name="Comma 14 2 6" xfId="2475" xr:uid="{F102D70E-60F9-4ABB-A25A-9698C3FBFF21}"/>
    <cellStyle name="Comma 14 2 6 2" xfId="56975" xr:uid="{B5237AB5-A7B6-4173-A831-D563B3FABBC5}"/>
    <cellStyle name="Comma 14 2 7" xfId="2476" xr:uid="{E43058E8-42A4-4271-BDCB-7C94C37C7B18}"/>
    <cellStyle name="Comma 14 2 8" xfId="2477" xr:uid="{BEA01166-E533-4862-95AD-40EDF627B05D}"/>
    <cellStyle name="Comma 14 2 9" xfId="2478" xr:uid="{769C2C0B-31BC-4565-A0E4-749598B101BD}"/>
    <cellStyle name="Comma 14 20" xfId="2479" xr:uid="{8178220D-6E9D-4B90-A5AF-33B3EAB264DB}"/>
    <cellStyle name="Comma 14 20 2" xfId="2480" xr:uid="{1D29669F-215D-496D-B696-98A4E7627EE4}"/>
    <cellStyle name="Comma 14 20 2 2" xfId="2481" xr:uid="{FB176421-08B8-4D74-B6F6-8DC3BA4A3C83}"/>
    <cellStyle name="Comma 14 20 3" xfId="2482" xr:uid="{02A40146-D9BB-4A3A-AF7A-EC50DBB513FD}"/>
    <cellStyle name="Comma 14 20 3 2" xfId="2483" xr:uid="{FD3113B0-2B5A-4362-B0E4-FD3BF7F8C7D3}"/>
    <cellStyle name="Comma 14 20 4" xfId="2484" xr:uid="{7EBDDA72-1D0F-466E-8158-37155B61E4D2}"/>
    <cellStyle name="Comma 14 21" xfId="2485" xr:uid="{5011DE20-4E78-4BBE-A944-DEF8ABC41BC3}"/>
    <cellStyle name="Comma 14 21 2" xfId="2486" xr:uid="{94D01F4D-8443-4E4F-BF81-101954D0FB92}"/>
    <cellStyle name="Comma 14 21 2 2" xfId="2487" xr:uid="{BF7A418B-7935-453C-B9A0-299CFAFA9277}"/>
    <cellStyle name="Comma 14 21 3" xfId="2488" xr:uid="{486DB495-3979-44DE-9DF7-2BA7B3798100}"/>
    <cellStyle name="Comma 14 21 3 2" xfId="2489" xr:uid="{FDC2C4A1-7F4D-4A60-A966-08AE85188754}"/>
    <cellStyle name="Comma 14 21 4" xfId="2490" xr:uid="{5E1C1511-7655-470C-82EF-F75C3B60575B}"/>
    <cellStyle name="Comma 14 22" xfId="2491" xr:uid="{96260833-43D7-4CCE-A5E3-BDF794F8C186}"/>
    <cellStyle name="Comma 14 22 2" xfId="2492" xr:uid="{45A33246-0AC3-43D4-AEF0-7DF785711E67}"/>
    <cellStyle name="Comma 14 22 2 2" xfId="2493" xr:uid="{4ECFB58D-F3B2-4823-A959-EBD66EB2F9C7}"/>
    <cellStyle name="Comma 14 22 3" xfId="2494" xr:uid="{EE3D2BAF-D3C5-4B1A-B7D3-D8AA04F668EA}"/>
    <cellStyle name="Comma 14 22 3 2" xfId="2495" xr:uid="{ED1D4EA8-0B3E-457F-8922-8DF908DD5825}"/>
    <cellStyle name="Comma 14 22 4" xfId="2496" xr:uid="{66FF162C-D1C6-4337-835F-B04C54336D2D}"/>
    <cellStyle name="Comma 14 23" xfId="2497" xr:uid="{F53E2795-CE36-408E-9027-CFD11B2D051C}"/>
    <cellStyle name="Comma 14 23 2" xfId="2498" xr:uid="{28A414C1-0B6E-4CEE-8B1E-ECFC09BF04B2}"/>
    <cellStyle name="Comma 14 23 2 2" xfId="2499" xr:uid="{FA13580E-EFE1-487C-89AE-8C90E6384818}"/>
    <cellStyle name="Comma 14 23 3" xfId="2500" xr:uid="{126AC727-5403-431A-AC52-87DE1CC8F1FB}"/>
    <cellStyle name="Comma 14 23 3 2" xfId="2501" xr:uid="{76FFDC68-729E-443C-8266-CD6ADC6F9170}"/>
    <cellStyle name="Comma 14 23 4" xfId="2502" xr:uid="{2B85C673-4FAB-449B-A213-13A89B2188E9}"/>
    <cellStyle name="Comma 14 24" xfId="2503" xr:uid="{7CC4F5F3-FA2A-490E-BD73-4F0ABC9153A8}"/>
    <cellStyle name="Comma 14 24 2" xfId="2504" xr:uid="{C94628E6-A7D3-40B5-BA79-FEC54F8DF811}"/>
    <cellStyle name="Comma 14 24 2 2" xfId="2505" xr:uid="{731C7D3F-E276-4513-B453-0548028CE25F}"/>
    <cellStyle name="Comma 14 24 3" xfId="2506" xr:uid="{DCA57523-1148-482F-8F1C-234D090DF38D}"/>
    <cellStyle name="Comma 14 24 3 2" xfId="2507" xr:uid="{E3AD0397-2420-49A3-ADB6-330DB32BEBCF}"/>
    <cellStyle name="Comma 14 24 4" xfId="2508" xr:uid="{3762F2D1-98DD-42EA-AD63-CBC2BC5D3B4E}"/>
    <cellStyle name="Comma 14 25" xfId="2509" xr:uid="{592AD781-4906-4106-AFC1-4311E3BC0F86}"/>
    <cellStyle name="Comma 14 25 2" xfId="2510" xr:uid="{0F53BADE-F9C9-46A4-B07D-DA71ADC8F980}"/>
    <cellStyle name="Comma 14 25 2 2" xfId="2511" xr:uid="{46F196E1-74E3-4483-B539-D641B1373728}"/>
    <cellStyle name="Comma 14 25 3" xfId="2512" xr:uid="{8700F283-DD29-4C90-8590-48664C7901E3}"/>
    <cellStyle name="Comma 14 25 3 2" xfId="2513" xr:uid="{B93F967D-667C-4A1C-9DEE-71FF549D4481}"/>
    <cellStyle name="Comma 14 25 4" xfId="2514" xr:uid="{1AF370DC-A657-46B7-A33A-3549A2B184A1}"/>
    <cellStyle name="Comma 14 26" xfId="2515" xr:uid="{210B90B6-B26C-4B62-87E2-5894CA107D1E}"/>
    <cellStyle name="Comma 14 26 2" xfId="2516" xr:uid="{5FC147B5-752E-4D2A-9FDA-DBFA0464E9F8}"/>
    <cellStyle name="Comma 14 26 2 2" xfId="2517" xr:uid="{F260101C-8F94-49F9-85D1-28B980C681D2}"/>
    <cellStyle name="Comma 14 26 3" xfId="2518" xr:uid="{E313ACD0-58B8-4C24-BB10-52CAE94AF368}"/>
    <cellStyle name="Comma 14 26 3 2" xfId="2519" xr:uid="{92A4A972-E8B5-41A8-913B-25374D6C42A5}"/>
    <cellStyle name="Comma 14 26 4" xfId="2520" xr:uid="{332103E8-345E-4C59-AE74-F65A42B0F4BB}"/>
    <cellStyle name="Comma 14 27" xfId="2521" xr:uid="{495395B5-82B9-46D7-B291-7F8FA24147D8}"/>
    <cellStyle name="Comma 14 27 2" xfId="2522" xr:uid="{B5A14B96-71AB-443D-A9F6-E974D3833205}"/>
    <cellStyle name="Comma 14 27 2 2" xfId="2523" xr:uid="{793CAA94-7317-4D7A-ACB4-479503538BBA}"/>
    <cellStyle name="Comma 14 27 3" xfId="2524" xr:uid="{BAAAD825-EC84-4EFA-825B-FE8DC2D7A498}"/>
    <cellStyle name="Comma 14 27 3 2" xfId="2525" xr:uid="{3EA02E45-D5B8-4404-9D7A-81AF48589C03}"/>
    <cellStyle name="Comma 14 27 4" xfId="2526" xr:uid="{D6A3E2D7-5507-47A9-A82C-A3051893234B}"/>
    <cellStyle name="Comma 14 28" xfId="2527" xr:uid="{FD034A10-0272-4CED-94AB-641E3130E764}"/>
    <cellStyle name="Comma 14 28 2" xfId="2528" xr:uid="{14C6552D-46F1-44FA-859F-DF6F069B77DB}"/>
    <cellStyle name="Comma 14 29" xfId="2529" xr:uid="{602FC8C1-C561-4B32-90F5-080B50A4887F}"/>
    <cellStyle name="Comma 14 29 2" xfId="2530" xr:uid="{992DE4ED-49A3-4BA4-B5EA-7E735704A819}"/>
    <cellStyle name="Comma 14 29 3" xfId="2531" xr:uid="{EDB301FB-F0AF-428F-935D-8E2051D92F37}"/>
    <cellStyle name="Comma 14 3" xfId="2532" xr:uid="{3A66377B-6929-4479-9F97-C07CF788827B}"/>
    <cellStyle name="Comma 14 3 2" xfId="2533" xr:uid="{F6DC17EB-F12C-47FC-9B07-71AA84F969EA}"/>
    <cellStyle name="Comma 14 3 2 2" xfId="2534" xr:uid="{429B4CE1-8145-4442-9829-8EEC3EBBEB55}"/>
    <cellStyle name="Comma 14 3 3" xfId="2535" xr:uid="{7F8D22FF-A6B0-4F37-8457-580F38618557}"/>
    <cellStyle name="Comma 14 3 3 2" xfId="2536" xr:uid="{7CD2F94D-2EBE-4F86-98C4-C249ACAAF22F}"/>
    <cellStyle name="Comma 14 3 4" xfId="2537" xr:uid="{D83610B4-3FB6-434A-B099-260DAB7B9800}"/>
    <cellStyle name="Comma 14 3 4 2" xfId="56976" xr:uid="{CBE75F62-FAC9-4151-A3C9-A17A4119B778}"/>
    <cellStyle name="Comma 14 3 5" xfId="2538" xr:uid="{C2D916BE-E76E-4D50-92A9-EDCD142B4D59}"/>
    <cellStyle name="Comma 14 3 5 2" xfId="56977" xr:uid="{6516778D-5271-4172-BBDC-75110B662599}"/>
    <cellStyle name="Comma 14 3 6" xfId="56978" xr:uid="{63E60845-D593-42B7-A69C-5D2C258B9D3E}"/>
    <cellStyle name="Comma 14 3 6 2" xfId="56979" xr:uid="{4B886831-7C32-4406-ABD4-0B187595574F}"/>
    <cellStyle name="Comma 14 3 7" xfId="56980" xr:uid="{31A99B51-6262-4A0B-8261-0F4A40444662}"/>
    <cellStyle name="Comma 14 30" xfId="2539" xr:uid="{38BBD4AB-1523-429E-82BA-2190E4C27374}"/>
    <cellStyle name="Comma 14 31" xfId="2540" xr:uid="{567FE3C7-437D-4728-BCE9-A5C147E0B123}"/>
    <cellStyle name="Comma 14 32" xfId="2541" xr:uid="{54852DD8-FB5C-4D7E-B70C-B06B6103BBA0}"/>
    <cellStyle name="Comma 14 33" xfId="2542" xr:uid="{C5943563-8DFF-4432-9642-920FB627790D}"/>
    <cellStyle name="Comma 14 34" xfId="2543" xr:uid="{71D370BC-5D71-4865-B15B-E86716170BE0}"/>
    <cellStyle name="Comma 14 35" xfId="2544" xr:uid="{4EF606FD-97B7-4343-B6D1-E162B883A15B}"/>
    <cellStyle name="Comma 14 36" xfId="2545" xr:uid="{2B5C9E8D-78B4-4A4E-9684-73FCE4E77B0D}"/>
    <cellStyle name="Comma 14 37" xfId="2546" xr:uid="{B95AFF24-6FC2-4D96-A2AC-004E89F78AEB}"/>
    <cellStyle name="Comma 14 38" xfId="2547" xr:uid="{3E4AE0B7-DEC2-4090-9FE4-0EFAC60AB22A}"/>
    <cellStyle name="Comma 14 39" xfId="2548" xr:uid="{4ABE9097-FCE5-428E-9777-F769AAAADB1F}"/>
    <cellStyle name="Comma 14 4" xfId="2549" xr:uid="{691DBBA7-9F1B-4D1C-8C50-CF8F29E84A6E}"/>
    <cellStyle name="Comma 14 4 2" xfId="2550" xr:uid="{E3A215AB-9F40-40B1-95A5-78BAABDA2E15}"/>
    <cellStyle name="Comma 14 4 2 2" xfId="2551" xr:uid="{929B9623-2DF6-4782-B727-AE561CC6CB21}"/>
    <cellStyle name="Comma 14 4 3" xfId="2552" xr:uid="{D29E560F-E3F4-42C4-BD56-87D3919C4ADC}"/>
    <cellStyle name="Comma 14 4 3 2" xfId="2553" xr:uid="{7620C7E9-4295-446A-9003-6844E2979E48}"/>
    <cellStyle name="Comma 14 4 4" xfId="2554" xr:uid="{D1C62D00-326C-4CA7-85EE-C3C7618158A2}"/>
    <cellStyle name="Comma 14 40" xfId="2555" xr:uid="{E9D8A1AB-216B-4310-B2AA-38128C87F56B}"/>
    <cellStyle name="Comma 14 41" xfId="2556" xr:uid="{F69A8B2A-FC57-47D1-B9A3-D5F8EACFD200}"/>
    <cellStyle name="Comma 14 42" xfId="2557" xr:uid="{0386A46C-2A4F-42AC-90E9-BC5D3DB0FC6F}"/>
    <cellStyle name="Comma 14 43" xfId="2558" xr:uid="{F9EF4A68-724D-4E7D-9D62-E807339479CC}"/>
    <cellStyle name="Comma 14 44" xfId="2559" xr:uid="{79E12359-A7FD-4317-AFE6-831256A05CCB}"/>
    <cellStyle name="Comma 14 45" xfId="2560" xr:uid="{9FCF8155-B1D7-4DC9-9E85-018D758E652F}"/>
    <cellStyle name="Comma 14 46" xfId="2561" xr:uid="{C1EB88EA-A787-47A8-8403-72D0AB2527F1}"/>
    <cellStyle name="Comma 14 47" xfId="2562" xr:uid="{E7D64892-0500-415F-9325-2F5278200A81}"/>
    <cellStyle name="Comma 14 48" xfId="2563" xr:uid="{974F5778-AFAB-41D3-BD00-A6E0C652C4AD}"/>
    <cellStyle name="Comma 14 49" xfId="2564" xr:uid="{7E42DCBF-9064-4A75-BC18-3FB2A6E94B1B}"/>
    <cellStyle name="Comma 14 5" xfId="2565" xr:uid="{4AB05E7F-01BA-46EB-A3A2-CB82D0977E1A}"/>
    <cellStyle name="Comma 14 5 2" xfId="2566" xr:uid="{208008F5-C271-4E47-936A-81751146C89B}"/>
    <cellStyle name="Comma 14 5 2 2" xfId="2567" xr:uid="{DF319466-93C8-4F81-B85D-60F06269DAB2}"/>
    <cellStyle name="Comma 14 5 3" xfId="2568" xr:uid="{7B14EDFD-947C-4866-91C4-FE49FE739FC5}"/>
    <cellStyle name="Comma 14 5 3 2" xfId="2569" xr:uid="{928EE92F-DBD1-47B6-AFA7-4BC43D43D7E0}"/>
    <cellStyle name="Comma 14 5 4" xfId="2570" xr:uid="{FF987591-A415-4415-8C41-64604AC7433A}"/>
    <cellStyle name="Comma 14 50" xfId="2571" xr:uid="{0A806DEB-E55A-42DB-95A7-3F7E1DEFAECD}"/>
    <cellStyle name="Comma 14 51" xfId="2572" xr:uid="{83EFEF82-4D92-49CA-9DEB-B1F719DDCCDC}"/>
    <cellStyle name="Comma 14 52" xfId="2573" xr:uid="{50D63905-2AD8-41FC-AE47-F9C73FB810F0}"/>
    <cellStyle name="Comma 14 53" xfId="2574" xr:uid="{C77A15B8-5A06-4CDE-875F-564E4EC87B70}"/>
    <cellStyle name="Comma 14 54" xfId="2575" xr:uid="{9C61C05D-133C-4F76-99C2-7A30E98627B1}"/>
    <cellStyle name="Comma 14 55" xfId="2576" xr:uid="{9153C8E2-D325-4A69-B0A3-36A7B8C9A143}"/>
    <cellStyle name="Comma 14 56" xfId="2577" xr:uid="{97B2CC06-BAA1-41BA-87CF-F2E84DDF0F05}"/>
    <cellStyle name="Comma 14 57" xfId="2578" xr:uid="{3FCDD65B-59F6-40BA-94A3-EA7C2C7A0F53}"/>
    <cellStyle name="Comma 14 58" xfId="2579" xr:uid="{C24F0C3D-E01D-4242-88D1-8066E7C72B7D}"/>
    <cellStyle name="Comma 14 59" xfId="2580" xr:uid="{6A89A50C-F525-4F03-9DB0-87F00DC0C63E}"/>
    <cellStyle name="Comma 14 6" xfId="2581" xr:uid="{95409451-82F7-46B7-B34E-FFF9D673AB29}"/>
    <cellStyle name="Comma 14 6 2" xfId="2582" xr:uid="{E2A84C11-FD54-4CF1-A32A-11DE001AB1E4}"/>
    <cellStyle name="Comma 14 6 2 2" xfId="2583" xr:uid="{544DFABE-731B-478D-B058-F77443A07D5F}"/>
    <cellStyle name="Comma 14 6 3" xfId="2584" xr:uid="{11CC0563-5346-4370-807D-21A22D30FDE5}"/>
    <cellStyle name="Comma 14 6 3 2" xfId="2585" xr:uid="{CA428CCD-38A5-40F4-837A-F73D13C8E2E9}"/>
    <cellStyle name="Comma 14 6 4" xfId="2586" xr:uid="{1B95E50A-A7C5-4A6F-A6D3-EFBB15634E5D}"/>
    <cellStyle name="Comma 14 60" xfId="2587" xr:uid="{BE0DC41D-5049-482E-98DC-C69C69B8EDD6}"/>
    <cellStyle name="Comma 14 61" xfId="2588" xr:uid="{C30E7356-6F4A-4039-8E50-4DC9385C3D75}"/>
    <cellStyle name="Comma 14 62" xfId="2589" xr:uid="{5136AB66-4BE3-4FD1-B9D4-789CA8CA611B}"/>
    <cellStyle name="Comma 14 63" xfId="56981" xr:uid="{B8AAB0BD-41FB-4BB6-B276-35DDBF55BA06}"/>
    <cellStyle name="Comma 14 64" xfId="56982" xr:uid="{DA018DB7-4806-4FC5-9AA0-BF1891A7E627}"/>
    <cellStyle name="Comma 14 7" xfId="2590" xr:uid="{3887A5F0-7B84-4BF0-B522-6D4DA7BE33A5}"/>
    <cellStyle name="Comma 14 7 2" xfId="2591" xr:uid="{6718CD5E-2F9D-47DA-B36B-1A79CC985BA5}"/>
    <cellStyle name="Comma 14 7 2 2" xfId="2592" xr:uid="{D386EB08-A128-4B5C-8276-2B7BCC6AE1D7}"/>
    <cellStyle name="Comma 14 7 3" xfId="2593" xr:uid="{26309D2D-0356-4C2E-AC2D-4429D3077513}"/>
    <cellStyle name="Comma 14 7 3 2" xfId="2594" xr:uid="{A0FC12FC-E4FC-4A44-B2B3-D8FD4BED3B11}"/>
    <cellStyle name="Comma 14 7 4" xfId="2595" xr:uid="{22914A16-C8F0-407E-B098-963F9E3801E5}"/>
    <cellStyle name="Comma 14 8" xfId="2596" xr:uid="{BD28BBE1-6234-4465-9C06-8E3A5A3BB65E}"/>
    <cellStyle name="Comma 14 8 2" xfId="2597" xr:uid="{6A899581-BFD7-4C1D-B75D-28357150B78D}"/>
    <cellStyle name="Comma 14 8 2 2" xfId="2598" xr:uid="{7A0D5CCB-0225-4403-B1F5-90A7DE1BA4B1}"/>
    <cellStyle name="Comma 14 8 3" xfId="2599" xr:uid="{BE988710-CF8D-4870-B52C-3F8CC8F98A62}"/>
    <cellStyle name="Comma 14 8 3 2" xfId="2600" xr:uid="{DC1AFDFA-28C7-4348-9000-209A5CC346A7}"/>
    <cellStyle name="Comma 14 8 4" xfId="2601" xr:uid="{715731E0-E9C6-4943-95E2-3DDA65046BD5}"/>
    <cellStyle name="Comma 14 9" xfId="2602" xr:uid="{B6223CF1-4739-4746-9B4D-7C1571AE6F70}"/>
    <cellStyle name="Comma 14 9 2" xfId="2603" xr:uid="{8456F30A-60CC-431D-8669-9AAA46BD53CC}"/>
    <cellStyle name="Comma 14 9 2 2" xfId="2604" xr:uid="{5DCC0CD9-AE0D-4249-ABED-083334963758}"/>
    <cellStyle name="Comma 14 9 3" xfId="2605" xr:uid="{46C2F41D-0C5A-4BCE-9AFC-30E657B2E74F}"/>
    <cellStyle name="Comma 14 9 3 2" xfId="2606" xr:uid="{A6D035B6-F276-404F-B29A-B7FED6318C8B}"/>
    <cellStyle name="Comma 14 9 4" xfId="2607" xr:uid="{53E91961-6C3F-4058-82B8-B4C1126EC44A}"/>
    <cellStyle name="Comma 140" xfId="2608" xr:uid="{B546FDB9-3808-4A84-9F34-77F9CD819868}"/>
    <cellStyle name="Comma 141" xfId="2609" xr:uid="{99D017B5-BF61-4447-94E4-B3B3FB89B7F4}"/>
    <cellStyle name="Comma 142" xfId="2610" xr:uid="{BD5AB34F-8DCC-4140-80F8-A69907C1BAD0}"/>
    <cellStyle name="Comma 143" xfId="2611" xr:uid="{22ADC2C8-2934-4C93-94D9-56D6200BB7BF}"/>
    <cellStyle name="Comma 144" xfId="2612" xr:uid="{ED071A13-B9E4-4661-8294-103663B5FFCC}"/>
    <cellStyle name="Comma 145" xfId="2613" xr:uid="{61E59669-712E-41CD-A5C6-715C3D654D74}"/>
    <cellStyle name="Comma 146" xfId="2614" xr:uid="{AC544759-AAAF-48BB-A3E2-FE69DBCF52A6}"/>
    <cellStyle name="Comma 147" xfId="2615" xr:uid="{9817D7C0-EB18-4C60-9CE8-A8DE690C9515}"/>
    <cellStyle name="Comma 148" xfId="2616" xr:uid="{D0F7E21D-FA71-4449-8E21-276307D39F4A}"/>
    <cellStyle name="Comma 149" xfId="2617" xr:uid="{B3FCC6BE-975E-4C19-88D1-C55F3BE379E9}"/>
    <cellStyle name="Comma 15" xfId="129" xr:uid="{74F29928-4D84-4CAB-9DC4-C3F070117C2E}"/>
    <cellStyle name="Comma 15 10" xfId="2618" xr:uid="{81B48050-ACB1-436B-BF81-8004298B8C6E}"/>
    <cellStyle name="Comma 15 10 2" xfId="2619" xr:uid="{8115FB76-870D-4B47-B118-A6134528A4EE}"/>
    <cellStyle name="Comma 15 10 2 2" xfId="2620" xr:uid="{D3721CD0-C0E1-4CC4-B3C1-B0ED78899F31}"/>
    <cellStyle name="Comma 15 10 2 3" xfId="2621" xr:uid="{6D25026E-BEB7-4FE1-A643-D6FA76A696CF}"/>
    <cellStyle name="Comma 15 10 3" xfId="2622" xr:uid="{A64C8B87-FE0B-43EA-9436-07A0580CCC8C}"/>
    <cellStyle name="Comma 15 10 3 2" xfId="2623" xr:uid="{F6FF061F-EA71-4C9C-A7AB-82C82D09F427}"/>
    <cellStyle name="Comma 15 10 3 3" xfId="2624" xr:uid="{A8600F9E-146E-41CA-B2E5-50EB3DB16001}"/>
    <cellStyle name="Comma 15 10 4" xfId="2625" xr:uid="{3A8FFD05-D88B-4926-BC73-6B16BDB618EC}"/>
    <cellStyle name="Comma 15 10 4 2" xfId="2626" xr:uid="{D1884A55-180F-4E64-9F13-389F9741F3DF}"/>
    <cellStyle name="Comma 15 10 4 3" xfId="2627" xr:uid="{74E2689C-2D8F-4AA6-9806-EB6BCE6B3855}"/>
    <cellStyle name="Comma 15 10 5" xfId="2628" xr:uid="{FD5495C0-DFAF-44B3-A487-A76E10B425B9}"/>
    <cellStyle name="Comma 15 10 6" xfId="2629" xr:uid="{AB644315-991B-4EB2-B51E-12AB700E13DE}"/>
    <cellStyle name="Comma 15 10 7" xfId="2630" xr:uid="{48E06469-72C9-42DE-8AA3-FC1FE24DBFA1}"/>
    <cellStyle name="Comma 15 11" xfId="2631" xr:uid="{19C33E5C-4DA3-42FD-8E9D-187B0A2F9928}"/>
    <cellStyle name="Comma 15 11 2" xfId="2632" xr:uid="{A07C9E80-EB4B-4C71-8754-A8ABF9239C3D}"/>
    <cellStyle name="Comma 15 11 2 2" xfId="2633" xr:uid="{2D946897-0B6A-4E17-9543-6EE4AD21781F}"/>
    <cellStyle name="Comma 15 11 2 3" xfId="2634" xr:uid="{18AFAB7B-FC6D-454F-9BF2-31FE68CD7368}"/>
    <cellStyle name="Comma 15 11 3" xfId="2635" xr:uid="{C91E2D0F-3776-4B68-B0BC-250766AC22B2}"/>
    <cellStyle name="Comma 15 11 3 2" xfId="2636" xr:uid="{FBCDA037-BBFD-42B5-87C1-869B610272C5}"/>
    <cellStyle name="Comma 15 11 3 3" xfId="2637" xr:uid="{3604EB03-62FC-45D1-B468-387FF3344CA6}"/>
    <cellStyle name="Comma 15 11 4" xfId="2638" xr:uid="{B469CDE5-6CE6-41BC-BA3B-042663AD9892}"/>
    <cellStyle name="Comma 15 11 4 2" xfId="2639" xr:uid="{DF100C44-9D7F-4F3B-AF4F-753E7DF37D99}"/>
    <cellStyle name="Comma 15 11 4 3" xfId="2640" xr:uid="{ADC827E2-E35E-4A26-851E-698C8472F490}"/>
    <cellStyle name="Comma 15 11 5" xfId="2641" xr:uid="{544489FF-4266-40F5-8831-CCD1E474F434}"/>
    <cellStyle name="Comma 15 11 6" xfId="2642" xr:uid="{EED2E0A7-526B-45F6-985A-1DF565175446}"/>
    <cellStyle name="Comma 15 11 7" xfId="2643" xr:uid="{64D261BB-3DB1-4874-BB47-EDDDE43F635A}"/>
    <cellStyle name="Comma 15 12" xfId="2644" xr:uid="{AC1098F0-E652-4423-80E7-D5AA07FA6C4F}"/>
    <cellStyle name="Comma 15 12 2" xfId="2645" xr:uid="{B2E7BEEA-3031-4523-9744-4789F80918D2}"/>
    <cellStyle name="Comma 15 12 2 2" xfId="2646" xr:uid="{A9A15339-3006-4CD2-8B86-643529ACAF72}"/>
    <cellStyle name="Comma 15 12 2 3" xfId="2647" xr:uid="{D6F325AC-9303-4FB8-9BEC-4913405DD26F}"/>
    <cellStyle name="Comma 15 12 3" xfId="2648" xr:uid="{B9F8640E-F3A0-48E3-B5CA-DAE93731E9CC}"/>
    <cellStyle name="Comma 15 12 3 2" xfId="2649" xr:uid="{E44BF8DB-173C-4DED-AD16-DE35EA20EC6C}"/>
    <cellStyle name="Comma 15 12 3 3" xfId="2650" xr:uid="{73161525-8C27-40B5-8F7C-E57E1E9ADB4A}"/>
    <cellStyle name="Comma 15 12 4" xfId="2651" xr:uid="{E1EBFDEB-4D49-4C83-9C0F-F259A9CF7886}"/>
    <cellStyle name="Comma 15 12 4 2" xfId="2652" xr:uid="{5658E78E-6599-4741-9D6C-378468ABD399}"/>
    <cellStyle name="Comma 15 12 4 3" xfId="2653" xr:uid="{628E79F5-2050-49FC-BBDA-7CC0F7ED3895}"/>
    <cellStyle name="Comma 15 12 5" xfId="2654" xr:uid="{D05A7939-3BB7-4AA7-AF2F-E6B0B6464335}"/>
    <cellStyle name="Comma 15 12 6" xfId="2655" xr:uid="{814581EA-458B-4EB4-9393-8EA8FA0F2DB1}"/>
    <cellStyle name="Comma 15 12 7" xfId="2656" xr:uid="{BF9DDEBD-1E61-4945-9B2F-1E77BE60C36B}"/>
    <cellStyle name="Comma 15 13" xfId="2657" xr:uid="{FA3F22B8-61E6-4363-B657-68179555C477}"/>
    <cellStyle name="Comma 15 13 2" xfId="2658" xr:uid="{E4F87887-B13B-4C59-8538-683DE35BD484}"/>
    <cellStyle name="Comma 15 13 2 2" xfId="2659" xr:uid="{AAD02940-D625-4D3C-A3D4-61D3B86E7EAF}"/>
    <cellStyle name="Comma 15 13 2 3" xfId="2660" xr:uid="{6850A0A5-B40B-4D50-8A37-532B73B9619B}"/>
    <cellStyle name="Comma 15 13 3" xfId="2661" xr:uid="{94ABFAB4-1466-4803-932E-80FE82E1A812}"/>
    <cellStyle name="Comma 15 13 3 2" xfId="2662" xr:uid="{C347E62A-DA85-4FCD-8B74-56CD75A1F163}"/>
    <cellStyle name="Comma 15 13 3 3" xfId="2663" xr:uid="{6595496B-944C-4D96-B8B1-41EC59EF2EC8}"/>
    <cellStyle name="Comma 15 13 4" xfId="2664" xr:uid="{F299407E-5AEF-47A6-B557-B01B7EF3F0BE}"/>
    <cellStyle name="Comma 15 13 4 2" xfId="2665" xr:uid="{5D32040E-6C79-4A66-89F9-07AB80660931}"/>
    <cellStyle name="Comma 15 13 4 3" xfId="2666" xr:uid="{2281A3D3-6734-473E-A39C-171F919BE807}"/>
    <cellStyle name="Comma 15 13 5" xfId="2667" xr:uid="{FA7A732A-059E-42EC-8C9C-8D1B6BC33E31}"/>
    <cellStyle name="Comma 15 13 6" xfId="2668" xr:uid="{0D9F9D83-71AD-4DC2-A3EB-D5CBA4C62E62}"/>
    <cellStyle name="Comma 15 13 7" xfId="2669" xr:uid="{6365F381-28D7-4BA2-9126-AE2C8BB12CBF}"/>
    <cellStyle name="Comma 15 14" xfId="2670" xr:uid="{C8DE6969-B3BD-47C0-8AA9-B8408743A023}"/>
    <cellStyle name="Comma 15 14 2" xfId="2671" xr:uid="{A7272462-465D-434A-B069-AFC48B4F2EF4}"/>
    <cellStyle name="Comma 15 14 2 2" xfId="2672" xr:uid="{47364556-910E-4473-BDA5-3097DDDC9313}"/>
    <cellStyle name="Comma 15 14 2 3" xfId="2673" xr:uid="{D10585FA-713C-4F65-A830-79212CB07E1E}"/>
    <cellStyle name="Comma 15 14 3" xfId="2674" xr:uid="{DA06D322-BBF7-40FF-A942-9BEDF3CBECAB}"/>
    <cellStyle name="Comma 15 14 3 2" xfId="2675" xr:uid="{CA6D1734-913D-4C04-98B4-1C94F2111909}"/>
    <cellStyle name="Comma 15 14 3 3" xfId="2676" xr:uid="{AE7C4EAB-F605-4646-8F38-7801BBF156B9}"/>
    <cellStyle name="Comma 15 14 4" xfId="2677" xr:uid="{D7A68B0D-4608-42C2-ACCB-16B15E1FD6A6}"/>
    <cellStyle name="Comma 15 14 4 2" xfId="2678" xr:uid="{A44695AB-5C6D-4D5E-AF54-FFB4AFABE3E4}"/>
    <cellStyle name="Comma 15 14 4 3" xfId="2679" xr:uid="{74495232-79D1-48ED-B807-CEC4963B77AD}"/>
    <cellStyle name="Comma 15 14 5" xfId="2680" xr:uid="{ACD96C72-E095-4523-BD6A-23BD73E89979}"/>
    <cellStyle name="Comma 15 14 6" xfId="2681" xr:uid="{9F269542-38BC-4F9A-AC43-6D58B09B9777}"/>
    <cellStyle name="Comma 15 14 7" xfId="2682" xr:uid="{8188863E-C035-4DEB-A720-F6AFA0F67A11}"/>
    <cellStyle name="Comma 15 15" xfId="2683" xr:uid="{BDB883EB-8DB2-46C2-8F16-32845069A324}"/>
    <cellStyle name="Comma 15 15 2" xfId="2684" xr:uid="{3749A042-63E0-4BF8-BA78-54B9C822EFFC}"/>
    <cellStyle name="Comma 15 15 2 2" xfId="2685" xr:uid="{00C56468-CD4F-4E51-92D7-26B9D1FE2307}"/>
    <cellStyle name="Comma 15 15 2 3" xfId="2686" xr:uid="{F40F77F7-94ED-4F47-B7F6-10E79F10D2A6}"/>
    <cellStyle name="Comma 15 15 3" xfId="2687" xr:uid="{C78BC678-AA8E-42A0-AF63-5F42B00CCC8B}"/>
    <cellStyle name="Comma 15 15 3 2" xfId="2688" xr:uid="{3744A2BB-FFEE-4695-8536-714872C0435F}"/>
    <cellStyle name="Comma 15 15 3 3" xfId="2689" xr:uid="{0EEF3D53-4805-4810-8CD1-36655186D8C5}"/>
    <cellStyle name="Comma 15 15 4" xfId="2690" xr:uid="{C628BEA6-82E2-4DAE-98D7-15AFFB69188A}"/>
    <cellStyle name="Comma 15 15 4 2" xfId="2691" xr:uid="{E6B1B47B-A763-45D1-8DCC-6206A498368B}"/>
    <cellStyle name="Comma 15 15 4 3" xfId="2692" xr:uid="{57B67B29-9F57-4CD6-B6F1-263674134218}"/>
    <cellStyle name="Comma 15 15 5" xfId="2693" xr:uid="{D4E013ED-E252-4425-A5C1-14A1E81D09DD}"/>
    <cellStyle name="Comma 15 15 6" xfId="2694" xr:uid="{92DCC2EF-1F65-44BD-8BF0-5D631AEC41EC}"/>
    <cellStyle name="Comma 15 15 7" xfId="2695" xr:uid="{4D87018B-9B75-48AF-A9DB-E5B65F33777D}"/>
    <cellStyle name="Comma 15 16" xfId="2696" xr:uid="{84E812B2-9D7C-4FE3-B487-0C8D10A03F15}"/>
    <cellStyle name="Comma 15 16 2" xfId="2697" xr:uid="{56156BAC-B1AC-45D1-89B0-417A8A9376CC}"/>
    <cellStyle name="Comma 15 16 2 2" xfId="2698" xr:uid="{80F10313-656B-4E46-9E6C-52B057F626A5}"/>
    <cellStyle name="Comma 15 16 2 3" xfId="2699" xr:uid="{217A28A2-CC4E-4FEE-AB6B-06D92112BADB}"/>
    <cellStyle name="Comma 15 16 3" xfId="2700" xr:uid="{5A86B036-25E9-4081-A90A-F3F4213BAD16}"/>
    <cellStyle name="Comma 15 16 3 2" xfId="2701" xr:uid="{5A9476EE-8A34-4881-AB89-3D7E00B5EBFD}"/>
    <cellStyle name="Comma 15 16 3 3" xfId="2702" xr:uid="{B74868C6-E0DF-4961-9AF4-6080F2A23963}"/>
    <cellStyle name="Comma 15 16 4" xfId="2703" xr:uid="{2729FE6C-5B8F-44DB-AB9C-0D1CB32F1FC1}"/>
    <cellStyle name="Comma 15 16 4 2" xfId="2704" xr:uid="{008991E6-247D-4FB9-89D5-BEF3620830D1}"/>
    <cellStyle name="Comma 15 16 4 3" xfId="2705" xr:uid="{591F22B0-3D0E-428B-B9A2-B9FC14EAAC71}"/>
    <cellStyle name="Comma 15 16 5" xfId="2706" xr:uid="{13740C23-7F21-4230-9CB9-9ADE90D85699}"/>
    <cellStyle name="Comma 15 16 6" xfId="2707" xr:uid="{C36C8C10-3108-4DF0-9E8C-97B6C4D4E30F}"/>
    <cellStyle name="Comma 15 16 7" xfId="2708" xr:uid="{65BAD4B1-5494-4B9A-8EC2-804E6EDBB042}"/>
    <cellStyle name="Comma 15 17" xfId="2709" xr:uid="{6030F21E-934B-46D2-A26F-5E04A5E5E4D3}"/>
    <cellStyle name="Comma 15 17 2" xfId="2710" xr:uid="{F511E4BE-6FCF-4FC3-844A-075CFBB99EA8}"/>
    <cellStyle name="Comma 15 17 2 2" xfId="2711" xr:uid="{905B5E9E-0307-49FC-BC99-6570C76E4BCC}"/>
    <cellStyle name="Comma 15 17 2 3" xfId="2712" xr:uid="{A94CE92F-71AB-4121-9FE7-40743E8941D9}"/>
    <cellStyle name="Comma 15 17 3" xfId="2713" xr:uid="{94316824-CA20-44C0-B890-67CA09255EC5}"/>
    <cellStyle name="Comma 15 17 3 2" xfId="2714" xr:uid="{0645C633-A001-40E3-823D-B4BCECDC7881}"/>
    <cellStyle name="Comma 15 17 3 3" xfId="2715" xr:uid="{54E12007-7059-4A76-8D16-B60A29A16638}"/>
    <cellStyle name="Comma 15 17 4" xfId="2716" xr:uid="{D22E78A2-8BE3-4D44-8030-72168E505F9B}"/>
    <cellStyle name="Comma 15 17 4 2" xfId="2717" xr:uid="{E86B8FFB-8E23-4E4F-9A24-6B2E230FCAA8}"/>
    <cellStyle name="Comma 15 17 4 3" xfId="2718" xr:uid="{438B37D7-CAC8-4BDE-BED3-1AD15AE67C6C}"/>
    <cellStyle name="Comma 15 17 5" xfId="2719" xr:uid="{1A32550C-4492-4CAA-98B7-1FDAEF7FC9C5}"/>
    <cellStyle name="Comma 15 17 6" xfId="2720" xr:uid="{9D36DCB0-38DE-4F4D-AF0F-B7E0316132A7}"/>
    <cellStyle name="Comma 15 17 7" xfId="2721" xr:uid="{55A4320E-56AC-4D88-A0B2-C826EDBF3B47}"/>
    <cellStyle name="Comma 15 18" xfId="2722" xr:uid="{1022E1A1-9B41-4A7C-9185-82BABF6E3317}"/>
    <cellStyle name="Comma 15 18 2" xfId="2723" xr:uid="{BB1595B7-5FDA-40E6-8B06-C03A35E10DEA}"/>
    <cellStyle name="Comma 15 18 2 2" xfId="2724" xr:uid="{9A82F8F3-9C39-4FE6-810A-5BE60C964631}"/>
    <cellStyle name="Comma 15 18 2 3" xfId="2725" xr:uid="{83678FA6-635D-49BA-81BA-3A758D4D0ED6}"/>
    <cellStyle name="Comma 15 18 3" xfId="2726" xr:uid="{B11DF2FA-978B-4E2C-B7B4-9743AF538955}"/>
    <cellStyle name="Comma 15 18 3 2" xfId="2727" xr:uid="{0AF16AC3-8291-4B43-B071-EE8B78B0157B}"/>
    <cellStyle name="Comma 15 18 3 3" xfId="2728" xr:uid="{DCA43A79-FDDF-41B7-AF18-E342A5C98AD0}"/>
    <cellStyle name="Comma 15 18 4" xfId="2729" xr:uid="{CF7E7B3F-6729-453F-96FA-9265AE9C46FF}"/>
    <cellStyle name="Comma 15 18 4 2" xfId="2730" xr:uid="{931F95BD-BCDC-4A41-ADF7-9CC7DFCA8813}"/>
    <cellStyle name="Comma 15 18 4 3" xfId="2731" xr:uid="{0F7B8341-FD37-49F3-85E7-85E3CA8B7BBD}"/>
    <cellStyle name="Comma 15 18 5" xfId="2732" xr:uid="{A45E40CB-058C-4399-88C7-BF3C54615ACC}"/>
    <cellStyle name="Comma 15 18 6" xfId="2733" xr:uid="{F2469F8B-D029-47F8-BFB1-9EBAD4833329}"/>
    <cellStyle name="Comma 15 18 7" xfId="2734" xr:uid="{C4A577FF-2D9E-45AF-A51F-413F4231E7F7}"/>
    <cellStyle name="Comma 15 19" xfId="2735" xr:uid="{67BF70F1-1F7D-4CE1-BF49-A612BC386372}"/>
    <cellStyle name="Comma 15 19 2" xfId="2736" xr:uid="{BD752209-BAC0-4674-AF4B-97D71A974951}"/>
    <cellStyle name="Comma 15 19 2 2" xfId="2737" xr:uid="{6DA9F923-3F54-4AA2-AF7D-9BFBDECE65D0}"/>
    <cellStyle name="Comma 15 19 2 3" xfId="2738" xr:uid="{035B263F-1A2C-4C71-A29A-D510705CFCDE}"/>
    <cellStyle name="Comma 15 19 3" xfId="2739" xr:uid="{910D204A-04A3-4333-8F8A-E7A37263EAFA}"/>
    <cellStyle name="Comma 15 19 3 2" xfId="2740" xr:uid="{35ABC633-FA5C-4E6B-8E11-FF16254A4DB7}"/>
    <cellStyle name="Comma 15 19 3 3" xfId="2741" xr:uid="{CB9ED2EA-9C85-4DD0-9629-2E23EE33AB60}"/>
    <cellStyle name="Comma 15 19 4" xfId="2742" xr:uid="{DC482F1B-4652-4F2C-A0D9-30BBC1BC438C}"/>
    <cellStyle name="Comma 15 19 4 2" xfId="2743" xr:uid="{E615287B-7354-47A3-B3B5-15045E70FD9D}"/>
    <cellStyle name="Comma 15 19 4 3" xfId="2744" xr:uid="{3D08422F-3502-45D3-AC46-EFDBBF844553}"/>
    <cellStyle name="Comma 15 19 5" xfId="2745" xr:uid="{D6C4FE1E-AA63-4784-B317-4A59427CEB4C}"/>
    <cellStyle name="Comma 15 19 6" xfId="2746" xr:uid="{9EFE81F5-1AF1-4057-8B38-B8CA5D9C0021}"/>
    <cellStyle name="Comma 15 19 7" xfId="2747" xr:uid="{B9108E74-A047-4E25-89E9-BDE354D70E53}"/>
    <cellStyle name="Comma 15 2" xfId="2748" xr:uid="{3F0CAAC2-22CD-4352-A134-5C15DF886FF0}"/>
    <cellStyle name="Comma 15 2 10" xfId="2749" xr:uid="{580DA676-9CA8-46A4-B095-08DFF0A773D8}"/>
    <cellStyle name="Comma 15 2 2" xfId="2750" xr:uid="{41069BE2-DE85-48A4-BE15-AA9277990CE7}"/>
    <cellStyle name="Comma 15 2 2 2" xfId="2751" xr:uid="{DE46270F-E0DF-40FB-87D7-00D100E87B82}"/>
    <cellStyle name="Comma 15 2 2 3" xfId="2752" xr:uid="{9173E188-AFD6-4B11-9A47-190A1FAEDB36}"/>
    <cellStyle name="Comma 15 2 3" xfId="2753" xr:uid="{D28F1DF9-4CF8-4066-9ED3-ECA920492CCF}"/>
    <cellStyle name="Comma 15 2 3 2" xfId="2754" xr:uid="{BE12BA6C-FC38-4B5A-A0BA-75F167D5B3C6}"/>
    <cellStyle name="Comma 15 2 3 3" xfId="2755" xr:uid="{46D4B5C4-385A-4370-9BDD-72F8F3B9B401}"/>
    <cellStyle name="Comma 15 2 4" xfId="2756" xr:uid="{4C9F4491-D1C9-4F1D-A4C2-A248268A7726}"/>
    <cellStyle name="Comma 15 2 4 2" xfId="2757" xr:uid="{1170972B-DE4C-49D3-9460-7972F7B6F163}"/>
    <cellStyle name="Comma 15 2 4 3" xfId="2758" xr:uid="{F1EEDBB4-91A5-4C14-BDDD-4869B81E7995}"/>
    <cellStyle name="Comma 15 2 5" xfId="2759" xr:uid="{B3B7D6A3-1D45-4148-B2FF-23B6B3C7575F}"/>
    <cellStyle name="Comma 15 2 6" xfId="2760" xr:uid="{352FE8E8-787D-4C49-B83A-9636310F9E18}"/>
    <cellStyle name="Comma 15 2 7" xfId="2761" xr:uid="{91188105-7EE4-4983-BDA1-1BFB7327E5E2}"/>
    <cellStyle name="Comma 15 2 8" xfId="2762" xr:uid="{E6E059C3-0509-4F53-8634-C97B2838B2E9}"/>
    <cellStyle name="Comma 15 2 9" xfId="2763" xr:uid="{7D3D829C-A3C3-41D4-8F19-39D2185474A8}"/>
    <cellStyle name="Comma 15 20" xfId="2764" xr:uid="{7ED16CD6-6A05-41AC-9D0E-182A4AB22D2A}"/>
    <cellStyle name="Comma 15 20 2" xfId="2765" xr:uid="{9F0FED51-2F18-4C7D-BA11-BD289ECAB36F}"/>
    <cellStyle name="Comma 15 20 2 2" xfId="2766" xr:uid="{6089F759-5711-4FE6-8A4F-4DE610CDBC2F}"/>
    <cellStyle name="Comma 15 20 2 3" xfId="2767" xr:uid="{85BD1DD6-FEFA-4E27-987D-58E2F363174D}"/>
    <cellStyle name="Comma 15 20 3" xfId="2768" xr:uid="{AD868F62-C8F3-4DFA-8795-F01BF7C6B9CD}"/>
    <cellStyle name="Comma 15 20 3 2" xfId="2769" xr:uid="{FEE79D88-819D-47F0-B59B-9A93BB5BDFD8}"/>
    <cellStyle name="Comma 15 20 3 3" xfId="2770" xr:uid="{809F4EFC-ED86-48FB-B225-9D04AF24B2F2}"/>
    <cellStyle name="Comma 15 20 4" xfId="2771" xr:uid="{EAB54EE3-5247-45C1-B0EC-D9AD11CE7BDC}"/>
    <cellStyle name="Comma 15 20 4 2" xfId="2772" xr:uid="{621EBB66-1879-4B58-AAA3-CDB713DA1A38}"/>
    <cellStyle name="Comma 15 20 4 3" xfId="2773" xr:uid="{A22E7682-1D97-4591-8321-5A61328360F9}"/>
    <cellStyle name="Comma 15 20 5" xfId="2774" xr:uid="{07FA4214-F0EA-406A-A2CE-3CAAAB713866}"/>
    <cellStyle name="Comma 15 20 6" xfId="2775" xr:uid="{99306B4F-994F-4FED-A081-29C0CF3EE98B}"/>
    <cellStyle name="Comma 15 20 7" xfId="2776" xr:uid="{84EB5F75-531E-48E7-AD41-5FBC8E1BAFF0}"/>
    <cellStyle name="Comma 15 21" xfId="2777" xr:uid="{FEBB0EF3-C798-4439-99C3-7326483E4C00}"/>
    <cellStyle name="Comma 15 21 2" xfId="2778" xr:uid="{33E4880C-6C87-4E8A-ABC0-066609A6B48F}"/>
    <cellStyle name="Comma 15 21 2 2" xfId="2779" xr:uid="{77C4B5D4-4966-4980-9B61-E250CAE10CAF}"/>
    <cellStyle name="Comma 15 21 3" xfId="2780" xr:uid="{ADFA950C-FD79-4A4E-A7AA-02E0558E8288}"/>
    <cellStyle name="Comma 15 21 3 2" xfId="2781" xr:uid="{8985C8F3-880B-4FF1-95D6-92B7B7B8AED7}"/>
    <cellStyle name="Comma 15 21 3 3" xfId="2782" xr:uid="{D0AB5A0B-CC48-4D33-80E1-1402D2A293BA}"/>
    <cellStyle name="Comma 15 21 4" xfId="2783" xr:uid="{9D6EE31E-289E-410F-A115-BC09514F6A76}"/>
    <cellStyle name="Comma 15 22" xfId="2784" xr:uid="{328F725F-E875-4037-BB20-08CB965C78F5}"/>
    <cellStyle name="Comma 15 22 2" xfId="2785" xr:uid="{3D489E81-BBE8-4113-AECC-6D18F7E02F3F}"/>
    <cellStyle name="Comma 15 22 2 2" xfId="2786" xr:uid="{A5FEB0BC-6AA6-4ACC-8506-CAF24A9CDA46}"/>
    <cellStyle name="Comma 15 22 3" xfId="2787" xr:uid="{856E947E-9239-4837-84AA-4273C816C3D9}"/>
    <cellStyle name="Comma 15 22 3 2" xfId="2788" xr:uid="{40797812-211C-4756-B8DD-ECE6E538C97A}"/>
    <cellStyle name="Comma 15 22 3 3" xfId="2789" xr:uid="{E2527CE4-5E82-49D7-B718-7CE8F60B5D10}"/>
    <cellStyle name="Comma 15 22 4" xfId="2790" xr:uid="{541B4214-1F5C-4A05-8230-A722735D548A}"/>
    <cellStyle name="Comma 15 23" xfId="2791" xr:uid="{BE6D0CF8-AF0A-4D2E-BBE7-491084FDC296}"/>
    <cellStyle name="Comma 15 23 2" xfId="2792" xr:uid="{8738121D-E96A-4283-91A6-438FB8702748}"/>
    <cellStyle name="Comma 15 23 2 2" xfId="2793" xr:uid="{03FBEFE5-0631-4D59-A7E5-A8E4B47B0ADB}"/>
    <cellStyle name="Comma 15 23 3" xfId="2794" xr:uid="{E70EA7EA-A885-4999-BDDE-9DFE9327CBC4}"/>
    <cellStyle name="Comma 15 23 3 2" xfId="2795" xr:uid="{0130282C-F3D1-4117-9A7C-1E4B8B98EEE3}"/>
    <cellStyle name="Comma 15 23 3 3" xfId="2796" xr:uid="{F211A774-4D99-493D-ADF3-A1DA906D14FC}"/>
    <cellStyle name="Comma 15 23 4" xfId="2797" xr:uid="{F944F5F2-3F73-4969-91F7-9CE895CAC878}"/>
    <cellStyle name="Comma 15 24" xfId="2798" xr:uid="{B7D259B3-6C7A-4856-8FDA-80F0612E6AC9}"/>
    <cellStyle name="Comma 15 24 2" xfId="2799" xr:uid="{74074160-4267-4077-B7B8-FC446BC96DF4}"/>
    <cellStyle name="Comma 15 24 2 2" xfId="2800" xr:uid="{4CC01889-7B54-4548-B8F1-94BC5A4F3398}"/>
    <cellStyle name="Comma 15 24 3" xfId="2801" xr:uid="{000E7A3C-BD8C-4C8C-A5D0-82BA0804C8BD}"/>
    <cellStyle name="Comma 15 24 3 2" xfId="2802" xr:uid="{1E152791-D57F-4B9B-8FB8-C7304AC58862}"/>
    <cellStyle name="Comma 15 24 3 3" xfId="2803" xr:uid="{BA548763-4156-4B65-B5FE-3FBD5D821505}"/>
    <cellStyle name="Comma 15 24 4" xfId="2804" xr:uid="{EAB0172D-24BF-43BE-9DD2-A65F4F11BF76}"/>
    <cellStyle name="Comma 15 25" xfId="2805" xr:uid="{E3F9B75F-C4D5-4A20-9956-6B6B44A5E3E4}"/>
    <cellStyle name="Comma 15 25 2" xfId="2806" xr:uid="{3F946013-C6DA-40F2-85B3-F4D1ECE473BD}"/>
    <cellStyle name="Comma 15 25 2 2" xfId="2807" xr:uid="{D5339F62-7623-4E0C-A6BB-B75185403C09}"/>
    <cellStyle name="Comma 15 25 3" xfId="2808" xr:uid="{7144D7F6-9409-4926-80E8-8AC3DDF7AF7C}"/>
    <cellStyle name="Comma 15 25 3 2" xfId="2809" xr:uid="{DAC0C76E-747F-4B63-AD39-5610971753A5}"/>
    <cellStyle name="Comma 15 25 4" xfId="2810" xr:uid="{6AB326C2-A28B-406D-AF64-DFD4438FEE94}"/>
    <cellStyle name="Comma 15 25 5" xfId="2811" xr:uid="{9D794ED1-ECE6-4C55-BA74-A846EB36C59C}"/>
    <cellStyle name="Comma 15 26" xfId="2812" xr:uid="{F51370B2-3492-42E4-BCF2-238A8E9A3491}"/>
    <cellStyle name="Comma 15 26 2" xfId="2813" xr:uid="{FE99BDEE-380E-42A4-9961-8E971B70890D}"/>
    <cellStyle name="Comma 15 26 2 2" xfId="2814" xr:uid="{7F51F4F4-FCE8-4587-8E8A-19A450BD4723}"/>
    <cellStyle name="Comma 15 26 3" xfId="2815" xr:uid="{6E17933F-2595-4367-B676-7718D3136BD1}"/>
    <cellStyle name="Comma 15 26 3 2" xfId="2816" xr:uid="{69C34DF3-2AD2-4A7E-8EC3-A3A049C11982}"/>
    <cellStyle name="Comma 15 26 4" xfId="2817" xr:uid="{F1B74A8B-67F2-42F8-9062-79C61D1A390F}"/>
    <cellStyle name="Comma 15 27" xfId="2818" xr:uid="{7191B1CB-D5D6-455B-8AA5-B248AF13FA36}"/>
    <cellStyle name="Comma 15 27 2" xfId="2819" xr:uid="{ADB83269-11C4-4201-97E2-34A1BBFD71B7}"/>
    <cellStyle name="Comma 15 27 2 2" xfId="2820" xr:uid="{E7D6E88F-084C-4A44-8D97-70B24F676D0C}"/>
    <cellStyle name="Comma 15 27 3" xfId="2821" xr:uid="{0C25C4C8-E4EB-4C86-AC05-93DDB57133D5}"/>
    <cellStyle name="Comma 15 27 3 2" xfId="2822" xr:uid="{3FBB4090-EA2E-4C9B-8914-C7171FC87376}"/>
    <cellStyle name="Comma 15 27 4" xfId="2823" xr:uid="{CFB3F9AA-1DED-46F1-A732-6EEAAED1B037}"/>
    <cellStyle name="Comma 15 28" xfId="2824" xr:uid="{7EA20C76-8AC0-4C4B-B79F-1D8DE601C5B2}"/>
    <cellStyle name="Comma 15 28 2" xfId="2825" xr:uid="{0898F89C-8817-48C2-AFC1-8E788BC1B16F}"/>
    <cellStyle name="Comma 15 29" xfId="2826" xr:uid="{44A73FA8-4A5C-41D4-AB99-4E7B75319FD7}"/>
    <cellStyle name="Comma 15 29 2" xfId="2827" xr:uid="{DB5A422B-331F-4854-A433-75C3ADA92966}"/>
    <cellStyle name="Comma 15 29 3" xfId="2828" xr:uid="{C106376E-967F-4208-997F-BEA3DBCA0DF9}"/>
    <cellStyle name="Comma 15 3" xfId="2829" xr:uid="{AC642F6E-EF84-4E9A-9C56-471DB7501063}"/>
    <cellStyle name="Comma 15 3 2" xfId="2830" xr:uid="{8D3DE0F0-8BA1-47F8-AB25-1B7B01BDE3A9}"/>
    <cellStyle name="Comma 15 3 2 2" xfId="2831" xr:uid="{ADD30228-20D1-4C30-ABC6-C1A18A12626F}"/>
    <cellStyle name="Comma 15 3 2 3" xfId="2832" xr:uid="{B1569283-B6D4-4613-B6B8-032E8382C021}"/>
    <cellStyle name="Comma 15 3 3" xfId="2833" xr:uid="{E5062761-53B0-4084-A360-3404EE678FBA}"/>
    <cellStyle name="Comma 15 3 3 2" xfId="2834" xr:uid="{7751CEAC-D826-490E-B99E-FAD828143524}"/>
    <cellStyle name="Comma 15 3 3 3" xfId="2835" xr:uid="{FFC01E3D-C25D-425C-A92E-C3F6DDF8465D}"/>
    <cellStyle name="Comma 15 3 4" xfId="2836" xr:uid="{BEEABA63-BDE2-44FE-8A95-7109006476E2}"/>
    <cellStyle name="Comma 15 3 4 2" xfId="2837" xr:uid="{49EC8613-FAEB-40E0-BB83-019286CD9342}"/>
    <cellStyle name="Comma 15 3 4 3" xfId="2838" xr:uid="{9EF4323D-1F11-4AA2-B418-F80C3AB62E37}"/>
    <cellStyle name="Comma 15 3 5" xfId="2839" xr:uid="{06CF6D96-D57E-482B-90E6-B50D70C74B09}"/>
    <cellStyle name="Comma 15 3 6" xfId="2840" xr:uid="{09AC76C9-B25B-4138-8248-D5CCFB8B549A}"/>
    <cellStyle name="Comma 15 3 7" xfId="2841" xr:uid="{B00B9B40-D04D-4C24-8746-3ED16FC08AEB}"/>
    <cellStyle name="Comma 15 30" xfId="2842" xr:uid="{2863DE37-00A4-41DF-9898-FC4D337F8A02}"/>
    <cellStyle name="Comma 15 31" xfId="2843" xr:uid="{987D5C1B-EE51-4177-8470-DDD964372A28}"/>
    <cellStyle name="Comma 15 32" xfId="2844" xr:uid="{FEE8141D-FA28-4F87-BBB8-843FC0AA999F}"/>
    <cellStyle name="Comma 15 33" xfId="2845" xr:uid="{CEBE96F5-6F1F-4824-8AB2-495BDC058D49}"/>
    <cellStyle name="Comma 15 34" xfId="2846" xr:uid="{6A3D9603-A68E-49DE-8683-6A1615126772}"/>
    <cellStyle name="Comma 15 35" xfId="2847" xr:uid="{7373E80A-9268-40C1-9E49-920FD7B3DCEC}"/>
    <cellStyle name="Comma 15 36" xfId="2848" xr:uid="{61CC3069-A78C-4062-9281-FD8F785D6D63}"/>
    <cellStyle name="Comma 15 37" xfId="2849" xr:uid="{CA867AAC-727E-4914-8008-3E9614B7F123}"/>
    <cellStyle name="Comma 15 38" xfId="2850" xr:uid="{186FA711-3017-4A77-A318-CCCCCFFCCEC1}"/>
    <cellStyle name="Comma 15 39" xfId="2851" xr:uid="{A3155C7C-D0BF-4740-A0DC-E0597C09F93F}"/>
    <cellStyle name="Comma 15 4" xfId="2852" xr:uid="{41A1AA33-D59F-4ACE-8DDA-6DD1253D1BE2}"/>
    <cellStyle name="Comma 15 4 2" xfId="2853" xr:uid="{D00D93B1-27B5-4CA1-B061-AAD1529435F2}"/>
    <cellStyle name="Comma 15 4 2 2" xfId="2854" xr:uid="{FBC3FC78-8D11-4B15-BF31-B2B4E4D149B9}"/>
    <cellStyle name="Comma 15 4 2 3" xfId="2855" xr:uid="{DA44B818-BDE6-4DF0-9785-80CBD75CBD4B}"/>
    <cellStyle name="Comma 15 4 3" xfId="2856" xr:uid="{02F5E575-DE80-4593-B9D4-EAE234B2B9FA}"/>
    <cellStyle name="Comma 15 4 3 2" xfId="2857" xr:uid="{F6E4C4F7-5587-4D6A-BDC1-65A02718FF7F}"/>
    <cellStyle name="Comma 15 4 3 3" xfId="2858" xr:uid="{DE18CD51-E169-4E9D-AB22-D053433D9102}"/>
    <cellStyle name="Comma 15 4 4" xfId="2859" xr:uid="{F537F30B-7B78-45B7-A3A5-0FA4DB98F9B7}"/>
    <cellStyle name="Comma 15 4 4 2" xfId="2860" xr:uid="{FD53C3FC-C287-4967-A1F5-85CC266D53B2}"/>
    <cellStyle name="Comma 15 4 4 3" xfId="2861" xr:uid="{380AB869-5EA0-42C8-84C6-59C582ADCD3D}"/>
    <cellStyle name="Comma 15 4 5" xfId="2862" xr:uid="{4A582A6F-826A-463D-AD76-AC5B0AB7B4D5}"/>
    <cellStyle name="Comma 15 4 6" xfId="2863" xr:uid="{5CB79444-A119-48AB-8999-7D0C2E937D4E}"/>
    <cellStyle name="Comma 15 4 7" xfId="2864" xr:uid="{683A1A81-F9BB-4BAC-ACDC-5652291D67A2}"/>
    <cellStyle name="Comma 15 40" xfId="2865" xr:uid="{99CC13FD-1898-48A9-9C0F-A573ED0DB965}"/>
    <cellStyle name="Comma 15 41" xfId="2866" xr:uid="{47E64929-F167-4250-8401-26F89666F633}"/>
    <cellStyle name="Comma 15 42" xfId="2867" xr:uid="{A08A0B51-9F3F-4F39-B873-C8731A129688}"/>
    <cellStyle name="Comma 15 43" xfId="2868" xr:uid="{1AE53EB9-94AC-4FD0-9EEE-168A5E0CE152}"/>
    <cellStyle name="Comma 15 44" xfId="2869" xr:uid="{B020CF0C-C56C-4F5E-8C4C-1D61633E151E}"/>
    <cellStyle name="Comma 15 45" xfId="2870" xr:uid="{654DD463-95EC-4B56-86B5-0EC693EC92B4}"/>
    <cellStyle name="Comma 15 46" xfId="2871" xr:uid="{F18E0FAA-BCDC-499F-A00C-AD884051F352}"/>
    <cellStyle name="Comma 15 47" xfId="2872" xr:uid="{7A91082F-6271-4D57-9B04-E1FCABF9C29D}"/>
    <cellStyle name="Comma 15 48" xfId="2873" xr:uid="{A5E0AC70-5A1B-4E24-8724-14592B03FDBB}"/>
    <cellStyle name="Comma 15 49" xfId="2874" xr:uid="{E7EE1A0D-CBA2-417E-9D12-61136834D25E}"/>
    <cellStyle name="Comma 15 5" xfId="2875" xr:uid="{78ED3F9B-C035-43B0-8FE2-EFD08EF6DF28}"/>
    <cellStyle name="Comma 15 5 2" xfId="2876" xr:uid="{5AC523A5-CCE2-4520-978A-EF8060785828}"/>
    <cellStyle name="Comma 15 5 2 2" xfId="2877" xr:uid="{1EBC975C-EB57-463B-B2ED-3B400FDD367A}"/>
    <cellStyle name="Comma 15 5 2 3" xfId="2878" xr:uid="{931B0637-70B8-44E2-93F1-4679942A9C6A}"/>
    <cellStyle name="Comma 15 5 3" xfId="2879" xr:uid="{3A5908A9-DBB1-4ED7-9E4F-2CE92716DE10}"/>
    <cellStyle name="Comma 15 5 3 2" xfId="2880" xr:uid="{DA5AD2E6-9CA9-4886-A744-E9EE54434822}"/>
    <cellStyle name="Comma 15 5 3 3" xfId="2881" xr:uid="{B233D0A8-ED4C-48FD-AD9F-D01812BB8714}"/>
    <cellStyle name="Comma 15 5 4" xfId="2882" xr:uid="{C068F863-5A0C-447D-BFAA-BDAA50ADA982}"/>
    <cellStyle name="Comma 15 5 4 2" xfId="2883" xr:uid="{5BD9AAEE-4DF4-4AFF-9C65-04E5FD0898F0}"/>
    <cellStyle name="Comma 15 5 4 3" xfId="2884" xr:uid="{5AFA1895-A7DC-4CF6-A8AC-2CA256EC2587}"/>
    <cellStyle name="Comma 15 5 5" xfId="2885" xr:uid="{F5DE7BA7-7E9F-4034-964B-71086CC48E15}"/>
    <cellStyle name="Comma 15 5 6" xfId="2886" xr:uid="{89B98898-C522-41BA-B653-F3CB77F38F0F}"/>
    <cellStyle name="Comma 15 5 7" xfId="2887" xr:uid="{20F1451B-6928-4BAE-96BE-254597266167}"/>
    <cellStyle name="Comma 15 50" xfId="2888" xr:uid="{39FCA5FB-8C8B-49DF-B03B-86C544D1CA1D}"/>
    <cellStyle name="Comma 15 51" xfId="2889" xr:uid="{4DB2774F-82FC-4FAA-96F9-F19B0D37FC36}"/>
    <cellStyle name="Comma 15 52" xfId="2890" xr:uid="{260B0ECF-9BDB-4965-BE60-DA125F3C015F}"/>
    <cellStyle name="Comma 15 53" xfId="2891" xr:uid="{F247263B-F499-46CE-8EE8-51B318D8F5DA}"/>
    <cellStyle name="Comma 15 54" xfId="2892" xr:uid="{366B7251-5E90-4F8A-B93D-26858A24C57C}"/>
    <cellStyle name="Comma 15 55" xfId="2893" xr:uid="{3589934C-F9BE-4C2C-A6C6-9ECBD463E02C}"/>
    <cellStyle name="Comma 15 56" xfId="2894" xr:uid="{25620D0E-E15A-4AD4-AD13-AA3755677B8A}"/>
    <cellStyle name="Comma 15 57" xfId="2895" xr:uid="{E87ED7FB-4C7D-4D90-9E20-E3D55D46F999}"/>
    <cellStyle name="Comma 15 58" xfId="2896" xr:uid="{2F12C6F0-36FE-491B-8542-C6B0D81AA6B1}"/>
    <cellStyle name="Comma 15 59" xfId="2897" xr:uid="{767539C1-E1AA-4742-A135-E8B446FE9D06}"/>
    <cellStyle name="Comma 15 6" xfId="2898" xr:uid="{AF7AB5EE-A4FE-43BF-836F-9F149105F4C3}"/>
    <cellStyle name="Comma 15 6 2" xfId="2899" xr:uid="{6F1A6B27-5B9B-4333-8049-A0B5C7C3547A}"/>
    <cellStyle name="Comma 15 6 2 2" xfId="2900" xr:uid="{CF9FFE75-64A8-4531-B5D4-2DE9FEB75F98}"/>
    <cellStyle name="Comma 15 6 2 3" xfId="2901" xr:uid="{C4691271-11ED-4945-8B94-7AF57EA00CAC}"/>
    <cellStyle name="Comma 15 6 3" xfId="2902" xr:uid="{FC77B349-2696-4003-882B-723B4B6183C5}"/>
    <cellStyle name="Comma 15 6 3 2" xfId="2903" xr:uid="{D715C74A-2A37-4D46-982A-61338A0DE874}"/>
    <cellStyle name="Comma 15 6 3 3" xfId="2904" xr:uid="{1C3BDF5C-469F-48F0-98C2-EA46AB8AEE1B}"/>
    <cellStyle name="Comma 15 6 4" xfId="2905" xr:uid="{717D3B6B-6BE5-44F9-A8EB-7021A2279363}"/>
    <cellStyle name="Comma 15 6 4 2" xfId="2906" xr:uid="{10447EEF-22B5-4BD6-A5B5-A8DBE483774A}"/>
    <cellStyle name="Comma 15 6 4 3" xfId="2907" xr:uid="{BC65C0D3-8908-4638-AE8C-73D367B55797}"/>
    <cellStyle name="Comma 15 6 5" xfId="2908" xr:uid="{A7F9577B-9441-4F04-9950-10A40433AE88}"/>
    <cellStyle name="Comma 15 6 6" xfId="2909" xr:uid="{74B6F550-D29D-449B-81F2-D171FE779E0B}"/>
    <cellStyle name="Comma 15 6 7" xfId="2910" xr:uid="{8A757A87-3B25-4B20-BE7A-69E11AC7312B}"/>
    <cellStyle name="Comma 15 60" xfId="2911" xr:uid="{E32EB7A9-9E59-46E2-8397-6B4755C71F5A}"/>
    <cellStyle name="Comma 15 61" xfId="2912" xr:uid="{9029A80D-043C-49F6-964A-4F57C2475A8B}"/>
    <cellStyle name="Comma 15 62" xfId="2913" xr:uid="{C1BB86E2-032C-47FC-B57C-6CB24145616E}"/>
    <cellStyle name="Comma 15 63" xfId="2914" xr:uid="{7979DD98-10AF-4820-8CB9-BBE84B8156D7}"/>
    <cellStyle name="Comma 15 64" xfId="56983" xr:uid="{74C59062-DE7A-4778-B222-5DF929629BA6}"/>
    <cellStyle name="Comma 15 7" xfId="2915" xr:uid="{23814E4E-C7D2-40D7-B1B2-B36FB481987F}"/>
    <cellStyle name="Comma 15 7 2" xfId="2916" xr:uid="{C2C6150F-7ACB-4A0C-BFED-D676EE45E046}"/>
    <cellStyle name="Comma 15 7 2 2" xfId="2917" xr:uid="{B843AE89-075E-4DF5-A5CC-3DCA99507F7C}"/>
    <cellStyle name="Comma 15 7 2 3" xfId="2918" xr:uid="{BA1962CD-7684-499D-81BC-F3B7BE702B51}"/>
    <cellStyle name="Comma 15 7 3" xfId="2919" xr:uid="{0870A7EA-552B-47DF-9A6C-75BB3DD26213}"/>
    <cellStyle name="Comma 15 7 3 2" xfId="2920" xr:uid="{6B48068D-4A9C-4010-AC68-401F891A4023}"/>
    <cellStyle name="Comma 15 7 3 3" xfId="2921" xr:uid="{AEE4ABDC-4196-463A-97B1-C23071ECC285}"/>
    <cellStyle name="Comma 15 7 4" xfId="2922" xr:uid="{7285CD6D-3F1C-4101-9FED-80D82FB408FA}"/>
    <cellStyle name="Comma 15 7 4 2" xfId="2923" xr:uid="{66E108EE-57BA-4F4B-97D9-64A1A0CBFE0C}"/>
    <cellStyle name="Comma 15 7 4 3" xfId="2924" xr:uid="{BDD50B44-14AA-422D-9BC1-0CA140C335BE}"/>
    <cellStyle name="Comma 15 7 5" xfId="2925" xr:uid="{0332B56D-8BB4-41FD-B794-1D26B46BE5D8}"/>
    <cellStyle name="Comma 15 7 6" xfId="2926" xr:uid="{F7FE802B-8873-4C4A-B4E8-F94590D4006B}"/>
    <cellStyle name="Comma 15 7 7" xfId="2927" xr:uid="{4FA314B2-5322-4BC9-8F39-9B0E39C26661}"/>
    <cellStyle name="Comma 15 8" xfId="2928" xr:uid="{9B41F4E4-7ABB-4781-88D7-146CB089AF38}"/>
    <cellStyle name="Comma 15 8 2" xfId="2929" xr:uid="{C52C8E7E-E7E6-4758-8F1F-74A7FD087D51}"/>
    <cellStyle name="Comma 15 8 2 2" xfId="2930" xr:uid="{CEBB3CE9-3EA0-4EB3-BA44-426B97400C1D}"/>
    <cellStyle name="Comma 15 8 2 3" xfId="2931" xr:uid="{60C5ED75-2E3E-4A05-8BB8-7E6C3168FDAA}"/>
    <cellStyle name="Comma 15 8 3" xfId="2932" xr:uid="{31EF71D5-8D6A-45F3-8617-B261A0938EE9}"/>
    <cellStyle name="Comma 15 8 3 2" xfId="2933" xr:uid="{2D0948BF-85A5-4CA6-8AFD-972AD9C40D4B}"/>
    <cellStyle name="Comma 15 8 3 3" xfId="2934" xr:uid="{4139BEF8-8E93-4C9A-8B79-448223E09F00}"/>
    <cellStyle name="Comma 15 8 4" xfId="2935" xr:uid="{D4BF225C-892D-42A5-BA48-F3882DCE89E9}"/>
    <cellStyle name="Comma 15 8 4 2" xfId="2936" xr:uid="{1F56D715-B39E-4F00-B0E3-AFE4292AF47A}"/>
    <cellStyle name="Comma 15 8 4 3" xfId="2937" xr:uid="{91CD7431-AC5C-4814-9345-16A07A37C54B}"/>
    <cellStyle name="Comma 15 8 5" xfId="2938" xr:uid="{B761A623-9FB8-451E-9F79-DF194CFFF669}"/>
    <cellStyle name="Comma 15 8 6" xfId="2939" xr:uid="{DE37A3C9-87B6-4948-856C-E9546B7E6860}"/>
    <cellStyle name="Comma 15 8 7" xfId="2940" xr:uid="{0A7F6F3A-38C5-450A-8344-618C1AAD0C9E}"/>
    <cellStyle name="Comma 15 9" xfId="2941" xr:uid="{C7F2FD4A-5F8B-4AB2-B7B9-09BA01185F88}"/>
    <cellStyle name="Comma 15 9 2" xfId="2942" xr:uid="{009B3A07-F4C5-4FA5-ABF7-1A1F09F6D6B9}"/>
    <cellStyle name="Comma 15 9 2 2" xfId="2943" xr:uid="{DDAA2A31-5AF7-4232-8EB4-7B0D2C6CB9B0}"/>
    <cellStyle name="Comma 15 9 2 3" xfId="2944" xr:uid="{F8B23580-6B12-4899-A39D-65714AC0260E}"/>
    <cellStyle name="Comma 15 9 3" xfId="2945" xr:uid="{BEF8EAAA-63D4-414F-82A3-1B89C2CFDAD0}"/>
    <cellStyle name="Comma 15 9 3 2" xfId="2946" xr:uid="{C73B86D4-F3ED-4A12-8104-38538FCC66BE}"/>
    <cellStyle name="Comma 15 9 3 3" xfId="2947" xr:uid="{8A771C6C-DA85-42CB-85C8-6A24FEE7D48C}"/>
    <cellStyle name="Comma 15 9 4" xfId="2948" xr:uid="{6157AED3-4740-41EA-B993-FC5FF88A4809}"/>
    <cellStyle name="Comma 15 9 4 2" xfId="2949" xr:uid="{5AF512E3-5881-4DFF-B65E-F646ECCA07FA}"/>
    <cellStyle name="Comma 15 9 4 3" xfId="2950" xr:uid="{E4522A06-F12F-426B-B05A-7CFBB62D5B5C}"/>
    <cellStyle name="Comma 15 9 5" xfId="2951" xr:uid="{BC416056-EE50-4689-924D-74B1BE86845B}"/>
    <cellStyle name="Comma 15 9 6" xfId="2952" xr:uid="{CC8564F9-AF1F-4C97-AFBE-FCA6BC8D8679}"/>
    <cellStyle name="Comma 15 9 7" xfId="2953" xr:uid="{31FB5B90-A07C-47FF-8451-F12D7EAFD963}"/>
    <cellStyle name="Comma 150" xfId="2954" xr:uid="{153E2ED3-25E6-4051-A45C-DEE8FC6DEF28}"/>
    <cellStyle name="Comma 151" xfId="2955" xr:uid="{CA008EE4-E821-44D7-B009-C7CDFEA889D6}"/>
    <cellStyle name="Comma 152" xfId="2956" xr:uid="{70C77336-1C93-4F72-B065-8926ADE28259}"/>
    <cellStyle name="Comma 153" xfId="2957" xr:uid="{402F9062-1D84-4D79-A27B-7E1C01DD9E84}"/>
    <cellStyle name="Comma 154" xfId="2958" xr:uid="{1FED321F-3B60-46C8-8E86-97309DE98972}"/>
    <cellStyle name="Comma 154 2" xfId="2959" xr:uid="{B7EC7B95-7551-4AE2-A82F-8DFF80B16246}"/>
    <cellStyle name="Comma 155" xfId="2960" xr:uid="{F08F941F-2719-4A0D-B78E-6D34C91F41E4}"/>
    <cellStyle name="Comma 156" xfId="2961" xr:uid="{FAD10C6C-B42D-4232-9D65-067FC15AED0B}"/>
    <cellStyle name="Comma 157" xfId="2962" xr:uid="{1439200C-81BE-4A8D-8A4B-56F370A8DEA2}"/>
    <cellStyle name="Comma 158" xfId="2963" xr:uid="{0A949543-A728-4259-AB7D-F5DE0EB21F9D}"/>
    <cellStyle name="Comma 159" xfId="2964" xr:uid="{BC6020BD-ADDE-4624-9F13-E8BF3DD79B83}"/>
    <cellStyle name="Comma 16" xfId="130" xr:uid="{B89B9197-D172-4AB4-9904-3AB45F3D0CA0}"/>
    <cellStyle name="Comma 16 10" xfId="2965" xr:uid="{C8826694-FDE7-4C9D-ADB0-9E68C74364E5}"/>
    <cellStyle name="Comma 16 10 2" xfId="2966" xr:uid="{47B035E8-AF4F-4599-9B6D-B995724B83BD}"/>
    <cellStyle name="Comma 16 10 2 2" xfId="2967" xr:uid="{B4566093-4F76-40F1-9DF8-4E3595A7F7EC}"/>
    <cellStyle name="Comma 16 10 3" xfId="2968" xr:uid="{AA5FC4A9-144F-4B99-8A15-38736C48A296}"/>
    <cellStyle name="Comma 16 10 3 2" xfId="2969" xr:uid="{8898592A-41CB-44CD-A4D9-4E8CCABE7D1B}"/>
    <cellStyle name="Comma 16 10 4" xfId="2970" xr:uid="{A1A1108A-941B-4E05-A456-5B93706DEBAC}"/>
    <cellStyle name="Comma 16 11" xfId="2971" xr:uid="{65A2A56A-23C5-4266-B474-9AAB00D30684}"/>
    <cellStyle name="Comma 16 11 2" xfId="2972" xr:uid="{392AC468-0113-4843-99BA-FBB9DCF042C8}"/>
    <cellStyle name="Comma 16 11 2 2" xfId="2973" xr:uid="{3443881E-EF46-45E5-9EDF-46935D7CCD98}"/>
    <cellStyle name="Comma 16 11 3" xfId="2974" xr:uid="{2D7DE66E-DA05-4A6E-B03A-4C0D1F16973B}"/>
    <cellStyle name="Comma 16 11 3 2" xfId="2975" xr:uid="{82377D89-CD1B-4BA3-9326-3343E6956C43}"/>
    <cellStyle name="Comma 16 11 4" xfId="2976" xr:uid="{8E4C9F9F-E653-45FE-9410-CD8C4E167D09}"/>
    <cellStyle name="Comma 16 12" xfId="2977" xr:uid="{24ADF572-A4F1-47C9-A2E7-660663F7D622}"/>
    <cellStyle name="Comma 16 12 2" xfId="2978" xr:uid="{F75A68C2-E174-4139-B05A-F24B0EC2B27F}"/>
    <cellStyle name="Comma 16 12 2 2" xfId="2979" xr:uid="{2329C92C-6ECD-4DC3-985D-0864141F5D90}"/>
    <cellStyle name="Comma 16 12 3" xfId="2980" xr:uid="{E785F746-F688-4085-987F-DD34114FA64D}"/>
    <cellStyle name="Comma 16 12 3 2" xfId="2981" xr:uid="{56718C22-39BF-40F3-81EC-28BBB83FA9B6}"/>
    <cellStyle name="Comma 16 12 4" xfId="2982" xr:uid="{BE44FD7C-046F-44D8-A149-3EA2A15DF3C7}"/>
    <cellStyle name="Comma 16 13" xfId="2983" xr:uid="{832C2C81-ED35-4428-86C2-7286DAFF3386}"/>
    <cellStyle name="Comma 16 13 2" xfId="2984" xr:uid="{CCB48DBD-1C45-4C17-8012-40831C831F0F}"/>
    <cellStyle name="Comma 16 13 2 2" xfId="2985" xr:uid="{8AB79DB5-4A6F-46A9-A7A3-8658595FD764}"/>
    <cellStyle name="Comma 16 13 3" xfId="2986" xr:uid="{9A43945E-A1BA-495F-87DA-1B7F981B6D9D}"/>
    <cellStyle name="Comma 16 13 3 2" xfId="2987" xr:uid="{6B71FE24-6A36-4401-8594-85FA67314898}"/>
    <cellStyle name="Comma 16 13 4" xfId="2988" xr:uid="{91E72209-4B3C-4EE3-BAFC-0F1C39138E35}"/>
    <cellStyle name="Comma 16 14" xfId="2989" xr:uid="{44D2F498-0D03-419C-91EF-6913E36C1643}"/>
    <cellStyle name="Comma 16 14 2" xfId="2990" xr:uid="{9D02E492-2F16-48AD-95E2-3365B4B36508}"/>
    <cellStyle name="Comma 16 14 2 2" xfId="2991" xr:uid="{81DF26E6-C37A-4CE6-BA4E-41E088EE619E}"/>
    <cellStyle name="Comma 16 14 3" xfId="2992" xr:uid="{09FD353C-8596-42BF-971B-B8C07FBACEB7}"/>
    <cellStyle name="Comma 16 14 3 2" xfId="2993" xr:uid="{BF762D2C-C866-43CD-B63E-170668E72AE8}"/>
    <cellStyle name="Comma 16 14 4" xfId="2994" xr:uid="{847BA4A4-CB08-4FBF-B49A-251B36112443}"/>
    <cellStyle name="Comma 16 15" xfId="2995" xr:uid="{4F82B66F-4FAC-4072-99A0-145F4BF62A63}"/>
    <cellStyle name="Comma 16 15 2" xfId="2996" xr:uid="{049730C2-8B80-401D-9600-696FCC470C7E}"/>
    <cellStyle name="Comma 16 15 2 2" xfId="2997" xr:uid="{D6D096BF-A845-4011-A188-73A86F07732C}"/>
    <cellStyle name="Comma 16 15 3" xfId="2998" xr:uid="{1151A766-FBB3-4903-94EB-DAB7DFA59044}"/>
    <cellStyle name="Comma 16 15 3 2" xfId="2999" xr:uid="{4FCC0557-BC31-444E-95B6-B6FFBAF353B8}"/>
    <cellStyle name="Comma 16 15 4" xfId="3000" xr:uid="{C1D40FF2-A55D-4074-96D1-41090294C0B1}"/>
    <cellStyle name="Comma 16 16" xfId="3001" xr:uid="{FEEB6925-6207-4F44-84A5-6E842F2D46BB}"/>
    <cellStyle name="Comma 16 16 2" xfId="3002" xr:uid="{861A2E7F-7067-4148-9F3C-5DAB53390628}"/>
    <cellStyle name="Comma 16 16 2 2" xfId="3003" xr:uid="{A85BEB55-B30F-4204-9AE8-40448D5D5D6C}"/>
    <cellStyle name="Comma 16 16 3" xfId="3004" xr:uid="{C463EA62-9561-438C-A6C1-E8FD598E0430}"/>
    <cellStyle name="Comma 16 16 3 2" xfId="3005" xr:uid="{1AAC7477-8758-40BE-B544-0A2A1C441CDB}"/>
    <cellStyle name="Comma 16 16 4" xfId="3006" xr:uid="{A44BDEE3-3751-4CF6-B5B3-4E9DD24ED1F2}"/>
    <cellStyle name="Comma 16 17" xfId="3007" xr:uid="{FED4B601-E12C-4DD5-8586-6E8D10E624F8}"/>
    <cellStyle name="Comma 16 17 2" xfId="3008" xr:uid="{DD836B72-BCA4-4B5D-8660-80E7CC97EC10}"/>
    <cellStyle name="Comma 16 17 2 2" xfId="3009" xr:uid="{F67BEAD6-EE42-44E9-A62C-85FFB496F15E}"/>
    <cellStyle name="Comma 16 17 3" xfId="3010" xr:uid="{553DB7A7-4F08-409E-B4A4-EAA54515742C}"/>
    <cellStyle name="Comma 16 17 3 2" xfId="3011" xr:uid="{91BAD5B9-D1E3-4099-95F0-6A602A2C6B07}"/>
    <cellStyle name="Comma 16 17 4" xfId="3012" xr:uid="{4166FDD6-77BE-48AF-9DC7-A9F0580B5889}"/>
    <cellStyle name="Comma 16 18" xfId="3013" xr:uid="{0E13E9EE-A702-44D0-AB66-0010DC53C453}"/>
    <cellStyle name="Comma 16 18 2" xfId="3014" xr:uid="{5FFC4515-C944-4F1F-8F0D-376685D55053}"/>
    <cellStyle name="Comma 16 18 2 2" xfId="3015" xr:uid="{86E6ACFF-E4FA-4114-A5B7-7D14C9F18987}"/>
    <cellStyle name="Comma 16 18 3" xfId="3016" xr:uid="{737FF1E1-A4B0-46FC-B5FB-6C2588168440}"/>
    <cellStyle name="Comma 16 18 3 2" xfId="3017" xr:uid="{22428060-D695-47F5-B243-50982287968D}"/>
    <cellStyle name="Comma 16 18 4" xfId="3018" xr:uid="{156C9471-D7EE-4832-A095-22EB9824BEBA}"/>
    <cellStyle name="Comma 16 19" xfId="3019" xr:uid="{41F5994D-AC17-46D1-A641-880682162DC5}"/>
    <cellStyle name="Comma 16 19 2" xfId="3020" xr:uid="{9DA7A698-CDC5-4B10-8DBC-2D94AB3B4904}"/>
    <cellStyle name="Comma 16 19 2 2" xfId="3021" xr:uid="{C1EDFEA5-0AC0-43D7-8E4A-65853448D2AE}"/>
    <cellStyle name="Comma 16 19 3" xfId="3022" xr:uid="{6C0B82E1-6F0C-4EF5-9523-F10E92A7F6B3}"/>
    <cellStyle name="Comma 16 19 3 2" xfId="3023" xr:uid="{9C8D941A-84B9-4440-890B-37D41440054D}"/>
    <cellStyle name="Comma 16 19 4" xfId="3024" xr:uid="{2D7CCA87-EABC-4755-AD01-5C80FF15B642}"/>
    <cellStyle name="Comma 16 2" xfId="3025" xr:uid="{1AFBA2DE-FC48-48E8-B6CC-99329CFC9E5D}"/>
    <cellStyle name="Comma 16 2 10" xfId="3026" xr:uid="{C23DADBD-B86A-48AE-9AD7-A00941C5A951}"/>
    <cellStyle name="Comma 16 2 10 2" xfId="3027" xr:uid="{014E1328-86E2-4221-A97C-F79DDA676784}"/>
    <cellStyle name="Comma 16 2 10 2 2" xfId="3028" xr:uid="{1757CBF1-7B35-4293-AD98-C81842F2883E}"/>
    <cellStyle name="Comma 16 2 10 2 2 2" xfId="3029" xr:uid="{DCEFF352-6838-4CA2-8FC2-6B2A8605F897}"/>
    <cellStyle name="Comma 16 2 10 2 3" xfId="3030" xr:uid="{B120546B-BFD5-4DE5-9F88-3F2F40DA8303}"/>
    <cellStyle name="Comma 16 2 10 3" xfId="3031" xr:uid="{05D66D74-D6FA-494B-B8B8-154618A52ED0}"/>
    <cellStyle name="Comma 16 2 10 3 2" xfId="3032" xr:uid="{5C096D8D-B887-449B-8ED4-C59F0A83C7DD}"/>
    <cellStyle name="Comma 16 2 10 4" xfId="3033" xr:uid="{3915FF48-842C-4966-BB89-2D75751246C1}"/>
    <cellStyle name="Comma 16 2 11" xfId="3034" xr:uid="{32EAEBE9-BF09-4D17-BB1F-C856C362949F}"/>
    <cellStyle name="Comma 16 2 11 2" xfId="3035" xr:uid="{E9ADB833-ACD7-4EFE-9340-D28DE980123A}"/>
    <cellStyle name="Comma 16 2 11 2 2" xfId="3036" xr:uid="{1359495D-5E7B-488C-8137-6C6009F4B2CD}"/>
    <cellStyle name="Comma 16 2 11 2 2 2" xfId="3037" xr:uid="{D02BEED5-94C3-481D-8441-9F38054A71A9}"/>
    <cellStyle name="Comma 16 2 11 2 3" xfId="3038" xr:uid="{47D0BD92-D14C-439C-9E5C-5E9785927FDA}"/>
    <cellStyle name="Comma 16 2 11 3" xfId="3039" xr:uid="{891B2258-657A-4382-BF21-3144D03DBCB0}"/>
    <cellStyle name="Comma 16 2 11 3 2" xfId="3040" xr:uid="{31F90781-4255-4AD6-92FD-DF3B7303CEFC}"/>
    <cellStyle name="Comma 16 2 11 4" xfId="3041" xr:uid="{17048DD7-740B-4BCF-A39D-779E6B6747F3}"/>
    <cellStyle name="Comma 16 2 12" xfId="3042" xr:uid="{396A2E8B-BCCA-469B-8C77-10EF72EC78A0}"/>
    <cellStyle name="Comma 16 2 12 2" xfId="3043" xr:uid="{228A7BD1-AB27-4D82-AD1B-C376D7D5AE83}"/>
    <cellStyle name="Comma 16 2 12 2 2" xfId="3044" xr:uid="{61F38926-F8A4-4680-992C-5EB4A47F0FDC}"/>
    <cellStyle name="Comma 16 2 12 2 2 2" xfId="3045" xr:uid="{E03A3208-790C-4900-A210-8022710BA5CA}"/>
    <cellStyle name="Comma 16 2 12 2 3" xfId="3046" xr:uid="{C697D585-D75A-4C57-9073-FDADFBD9A271}"/>
    <cellStyle name="Comma 16 2 12 3" xfId="3047" xr:uid="{B06B08CA-05D6-4B7C-A094-A2D6D92F0BA3}"/>
    <cellStyle name="Comma 16 2 12 3 2" xfId="3048" xr:uid="{DA73437D-CE3E-460A-B3E3-E2A8079C8D7A}"/>
    <cellStyle name="Comma 16 2 12 4" xfId="3049" xr:uid="{6AAD7DA2-A65F-441F-AB9A-BB1ACFFEF9DF}"/>
    <cellStyle name="Comma 16 2 13" xfId="3050" xr:uid="{3DF402CB-D1B3-4024-8628-7852FA9BAF17}"/>
    <cellStyle name="Comma 16 2 13 2" xfId="3051" xr:uid="{865078D9-93A2-43CE-BFFA-05FBDF51A74A}"/>
    <cellStyle name="Comma 16 2 13 2 2" xfId="3052" xr:uid="{8CE3EC9E-0945-44C4-BC22-7D4D49B7155E}"/>
    <cellStyle name="Comma 16 2 13 2 2 2" xfId="3053" xr:uid="{E857F982-74AD-44ED-8C79-08B761F392CF}"/>
    <cellStyle name="Comma 16 2 13 2 3" xfId="3054" xr:uid="{ADB815E0-F76C-44E4-8BCE-F0C74AE54BDA}"/>
    <cellStyle name="Comma 16 2 13 3" xfId="3055" xr:uid="{7F304569-6693-4641-94A1-5E2700FD0A99}"/>
    <cellStyle name="Comma 16 2 13 3 2" xfId="3056" xr:uid="{CE9C6657-75E1-4F1A-9CD3-FB0A41CEE95A}"/>
    <cellStyle name="Comma 16 2 13 4" xfId="3057" xr:uid="{FE3E1D1D-B43C-4FBA-81E5-53A9C0036BB1}"/>
    <cellStyle name="Comma 16 2 14" xfId="3058" xr:uid="{0E3A6C76-68A8-451F-A7A2-C28DE509A187}"/>
    <cellStyle name="Comma 16 2 14 2" xfId="3059" xr:uid="{7E08B1B8-15B1-4DE2-ACE6-F4839215639D}"/>
    <cellStyle name="Comma 16 2 14 2 2" xfId="3060" xr:uid="{28F76F42-DFA6-4481-8755-45D09CAB52C2}"/>
    <cellStyle name="Comma 16 2 14 2 2 2" xfId="3061" xr:uid="{B557CC55-86BA-4FAE-86E5-681DA5F724B5}"/>
    <cellStyle name="Comma 16 2 14 2 3" xfId="3062" xr:uid="{049A1B48-318F-4D9B-BECB-A0CE85837E19}"/>
    <cellStyle name="Comma 16 2 14 3" xfId="3063" xr:uid="{141BEC5F-EFE4-43ED-AA98-E3B28C057E42}"/>
    <cellStyle name="Comma 16 2 14 3 2" xfId="3064" xr:uid="{8CAEB758-CE16-4C25-AC2E-D054C00E6AEE}"/>
    <cellStyle name="Comma 16 2 14 4" xfId="3065" xr:uid="{4FA6FFE8-AAD3-4882-8B87-D51CC07C82CE}"/>
    <cellStyle name="Comma 16 2 15" xfId="3066" xr:uid="{53DB157E-F924-4358-9DF1-B72120C623C6}"/>
    <cellStyle name="Comma 16 2 15 2" xfId="3067" xr:uid="{8B7C313B-BA64-4278-B68E-8073C1240FBF}"/>
    <cellStyle name="Comma 16 2 15 2 2" xfId="3068" xr:uid="{4FCD5677-66C2-4984-B9BB-8DB160BCA094}"/>
    <cellStyle name="Comma 16 2 15 2 2 2" xfId="3069" xr:uid="{F1638916-324B-4A52-A3A3-ADB689871ADD}"/>
    <cellStyle name="Comma 16 2 15 2 3" xfId="3070" xr:uid="{B471EDDD-75B9-4442-9B08-1A3F2D930414}"/>
    <cellStyle name="Comma 16 2 15 3" xfId="3071" xr:uid="{689D7080-B50E-46BF-AD57-507EF8B8650F}"/>
    <cellStyle name="Comma 16 2 15 3 2" xfId="3072" xr:uid="{4F107ACF-EDEF-4277-9418-A595D9430DE1}"/>
    <cellStyle name="Comma 16 2 15 4" xfId="3073" xr:uid="{1F6571EB-0E41-4319-ACDB-0125E8DEA359}"/>
    <cellStyle name="Comma 16 2 16" xfId="3074" xr:uid="{0056DE90-01A2-41D3-B859-956D291B5703}"/>
    <cellStyle name="Comma 16 2 16 2" xfId="3075" xr:uid="{E02D3C2C-3373-433D-B9A1-DD44D564DC53}"/>
    <cellStyle name="Comma 16 2 16 2 2" xfId="3076" xr:uid="{3CD28D8B-2B7D-4344-86A5-E340D04AFE10}"/>
    <cellStyle name="Comma 16 2 16 2 2 2" xfId="3077" xr:uid="{2626963F-29CB-4284-A319-65BCEC75BD9E}"/>
    <cellStyle name="Comma 16 2 16 2 3" xfId="3078" xr:uid="{1CB7C312-1EF4-4670-9380-CEA0D6670C90}"/>
    <cellStyle name="Comma 16 2 16 3" xfId="3079" xr:uid="{207DD975-4BE2-4FBA-9CE8-FCBEEFE2CBEE}"/>
    <cellStyle name="Comma 16 2 16 3 2" xfId="3080" xr:uid="{DC6BD1DB-DE90-4348-8BD7-81D8CA321D5D}"/>
    <cellStyle name="Comma 16 2 16 4" xfId="3081" xr:uid="{FCED530D-5FFD-4873-81FE-80BD89402026}"/>
    <cellStyle name="Comma 16 2 17" xfId="3082" xr:uid="{2E8FA97E-5207-41CB-98F3-16EE95CB6AE8}"/>
    <cellStyle name="Comma 16 2 17 2" xfId="3083" xr:uid="{B048F2B4-963E-48F0-865F-02163ABFF3FF}"/>
    <cellStyle name="Comma 16 2 17 2 2" xfId="3084" xr:uid="{38C27D88-AA21-4210-8CA3-5BED2CBFF1A7}"/>
    <cellStyle name="Comma 16 2 17 2 2 2" xfId="3085" xr:uid="{9A58D172-1516-4B6C-BA46-C61B94B982EE}"/>
    <cellStyle name="Comma 16 2 17 2 3" xfId="3086" xr:uid="{5EA0092F-BFC0-4CA9-B94C-B377E3D848A0}"/>
    <cellStyle name="Comma 16 2 17 3" xfId="3087" xr:uid="{75124665-24F1-484B-8B84-91414149F2D8}"/>
    <cellStyle name="Comma 16 2 17 3 2" xfId="3088" xr:uid="{FE31513B-5197-4517-A466-594915F9A7FF}"/>
    <cellStyle name="Comma 16 2 17 4" xfId="3089" xr:uid="{FACB61A7-8AFA-4E2F-8245-A18D19F67E60}"/>
    <cellStyle name="Comma 16 2 18" xfId="3090" xr:uid="{E1E5653C-ED90-4149-91EC-9721CBADB698}"/>
    <cellStyle name="Comma 16 2 18 2" xfId="3091" xr:uid="{CE352997-617F-48FA-8DC0-09687730DF0B}"/>
    <cellStyle name="Comma 16 2 18 2 2" xfId="3092" xr:uid="{497BF1E1-88A7-444A-893F-217C8A6701FA}"/>
    <cellStyle name="Comma 16 2 18 2 2 2" xfId="3093" xr:uid="{914600A5-5086-49A7-B801-C654DE27D82B}"/>
    <cellStyle name="Comma 16 2 18 2 3" xfId="3094" xr:uid="{10BE2558-7C1D-4CBC-AD80-8663C04E3B94}"/>
    <cellStyle name="Comma 16 2 18 3" xfId="3095" xr:uid="{BCA0A27D-77FB-4224-883C-6597EF3C974D}"/>
    <cellStyle name="Comma 16 2 18 3 2" xfId="3096" xr:uid="{C913F4A0-13DF-4352-8AD5-097C131C37ED}"/>
    <cellStyle name="Comma 16 2 18 4" xfId="3097" xr:uid="{F7D044D3-51DB-46F3-A9DE-056DD2F37F23}"/>
    <cellStyle name="Comma 16 2 19" xfId="3098" xr:uid="{3D306739-9FD1-4F9D-ADDB-5E27D8703317}"/>
    <cellStyle name="Comma 16 2 19 2" xfId="3099" xr:uid="{DEB4A328-14DF-4C78-823C-33E603AC7A3C}"/>
    <cellStyle name="Comma 16 2 19 2 2" xfId="3100" xr:uid="{006083B7-958E-4C4D-8F38-FC0A222B359A}"/>
    <cellStyle name="Comma 16 2 19 2 2 2" xfId="3101" xr:uid="{9C581131-F4DC-44C7-B6C5-2293FF09E0A4}"/>
    <cellStyle name="Comma 16 2 19 2 3" xfId="3102" xr:uid="{FBA99F3C-D96E-4727-9CA1-C246623B7FD0}"/>
    <cellStyle name="Comma 16 2 19 3" xfId="3103" xr:uid="{A5EDF902-196E-4254-A8BE-95CBA26F8A70}"/>
    <cellStyle name="Comma 16 2 19 3 2" xfId="3104" xr:uid="{AF2B6FB5-EFFF-42ED-A85B-668CF685A39B}"/>
    <cellStyle name="Comma 16 2 19 4" xfId="3105" xr:uid="{FECB0626-67AE-4A1A-A025-F0EFB1357AC9}"/>
    <cellStyle name="Comma 16 2 2" xfId="3106" xr:uid="{60F8A023-FDE6-4E28-8248-A989097EFD7D}"/>
    <cellStyle name="Comma 16 2 2 2" xfId="3107" xr:uid="{92CAF676-0B94-4A70-BB12-49CBBBDB2300}"/>
    <cellStyle name="Comma 16 2 20" xfId="3108" xr:uid="{C7EF7C34-9917-447F-89D9-C7BB9CCBB378}"/>
    <cellStyle name="Comma 16 2 20 2" xfId="3109" xr:uid="{61D4D23A-5206-4432-9A2D-647E1DC8C960}"/>
    <cellStyle name="Comma 16 2 20 2 2" xfId="3110" xr:uid="{3A8F08DC-750F-4700-9A6D-C2F0E1AC811E}"/>
    <cellStyle name="Comma 16 2 20 2 2 2" xfId="3111" xr:uid="{1A7D0441-1223-40A9-B8A1-47B25B547631}"/>
    <cellStyle name="Comma 16 2 20 2 3" xfId="3112" xr:uid="{7369B682-C57E-4DC0-B3A2-05DB02B6A433}"/>
    <cellStyle name="Comma 16 2 20 3" xfId="3113" xr:uid="{556B3845-5537-4046-BF97-F2C2F6B67FEA}"/>
    <cellStyle name="Comma 16 2 20 3 2" xfId="3114" xr:uid="{EAE6C540-BD4D-4A93-9919-D63AAEC08F34}"/>
    <cellStyle name="Comma 16 2 20 4" xfId="3115" xr:uid="{F0428B24-7A60-41B7-B8CF-32C87912A279}"/>
    <cellStyle name="Comma 16 2 21" xfId="3116" xr:uid="{CED109D3-5617-4709-8496-F1E159D5C652}"/>
    <cellStyle name="Comma 16 2 21 2" xfId="3117" xr:uid="{B77E4EF3-0AB4-4EAA-B193-BD5E331FB13F}"/>
    <cellStyle name="Comma 16 2 21 2 2" xfId="3118" xr:uid="{6315EB90-E881-4534-A6DF-6990D945F6C1}"/>
    <cellStyle name="Comma 16 2 21 2 2 2" xfId="3119" xr:uid="{726AF118-CD4E-4965-B5CA-80EFF8B8505E}"/>
    <cellStyle name="Comma 16 2 21 2 3" xfId="3120" xr:uid="{2E906C20-3915-4520-B75B-12EFF2E48C7C}"/>
    <cellStyle name="Comma 16 2 21 3" xfId="3121" xr:uid="{8C44EA35-25FD-45DF-9EA9-122CF0B48E91}"/>
    <cellStyle name="Comma 16 2 21 3 2" xfId="3122" xr:uid="{4C28F5B5-6C85-4A78-9923-39B6AEEAF7C8}"/>
    <cellStyle name="Comma 16 2 21 4" xfId="3123" xr:uid="{5D5E3CE8-A1E3-4878-8F10-73053C8DC67E}"/>
    <cellStyle name="Comma 16 2 22" xfId="3124" xr:uid="{18007D2C-2305-4DDD-AF1A-154A706720B7}"/>
    <cellStyle name="Comma 16 2 22 2" xfId="3125" xr:uid="{E0C9E407-73DE-42F8-B5AA-F6C8BAF24423}"/>
    <cellStyle name="Comma 16 2 22 2 2" xfId="3126" xr:uid="{1146440B-1076-40C0-88E2-51E2BAB6348D}"/>
    <cellStyle name="Comma 16 2 22 2 2 2" xfId="3127" xr:uid="{DD272993-B1B5-40A4-895E-50A813FDE946}"/>
    <cellStyle name="Comma 16 2 22 2 3" xfId="3128" xr:uid="{513E3124-9FFF-43FF-80C3-9A4ED38E2E28}"/>
    <cellStyle name="Comma 16 2 22 3" xfId="3129" xr:uid="{4FE2ED59-47E9-4B5A-9F30-78945FD419CB}"/>
    <cellStyle name="Comma 16 2 22 3 2" xfId="3130" xr:uid="{E21D960F-91C3-4EAF-8211-85DC13A88DE9}"/>
    <cellStyle name="Comma 16 2 22 4" xfId="3131" xr:uid="{7B09DD80-4185-4B70-BD4C-3C574DFDCD35}"/>
    <cellStyle name="Comma 16 2 23" xfId="3132" xr:uid="{0BA38E52-CFD0-4865-92B1-926889112997}"/>
    <cellStyle name="Comma 16 2 23 2" xfId="3133" xr:uid="{CD86F664-412B-4EB9-A823-C5609EB3CB15}"/>
    <cellStyle name="Comma 16 2 23 2 2" xfId="3134" xr:uid="{691DA65B-683B-47A0-8A25-FEAA4BC5458E}"/>
    <cellStyle name="Comma 16 2 23 2 2 2" xfId="3135" xr:uid="{1FBC25E7-DD20-4962-B818-205CA6DC9748}"/>
    <cellStyle name="Comma 16 2 23 2 3" xfId="3136" xr:uid="{F712F071-75DD-4501-A907-ED274807329B}"/>
    <cellStyle name="Comma 16 2 23 3" xfId="3137" xr:uid="{7A1FB651-0733-419B-A2EC-C1AA24BBF90A}"/>
    <cellStyle name="Comma 16 2 23 3 2" xfId="3138" xr:uid="{80EF6C83-EA9B-454F-85D3-B8D93E62EF44}"/>
    <cellStyle name="Comma 16 2 23 4" xfId="3139" xr:uid="{77441689-70EB-4831-B8A7-6AA5710F8758}"/>
    <cellStyle name="Comma 16 2 24" xfId="3140" xr:uid="{A85D12F2-E7BB-44EE-A3DD-0BCF4D06C960}"/>
    <cellStyle name="Comma 16 2 24 2" xfId="3141" xr:uid="{2A5E5B3F-A173-4A0A-B9B6-B3C32B1FCF50}"/>
    <cellStyle name="Comma 16 2 24 2 2" xfId="3142" xr:uid="{06D21706-4A05-4580-AB66-B4DAD6B7CC7C}"/>
    <cellStyle name="Comma 16 2 24 2 2 2" xfId="3143" xr:uid="{6260558D-7E26-4D5D-8D40-21F11B389C4E}"/>
    <cellStyle name="Comma 16 2 24 2 3" xfId="3144" xr:uid="{9625A1BF-C3C0-478F-88CA-C4FB13CBEB5F}"/>
    <cellStyle name="Comma 16 2 24 3" xfId="3145" xr:uid="{11F6A4B0-D53D-4422-86EA-C74BCE9975F3}"/>
    <cellStyle name="Comma 16 2 24 3 2" xfId="3146" xr:uid="{C372CC4F-664A-49D4-8FA2-0CB12961E33D}"/>
    <cellStyle name="Comma 16 2 24 4" xfId="3147" xr:uid="{BA8FD854-089A-4CC5-94A5-548968890D41}"/>
    <cellStyle name="Comma 16 2 25" xfId="3148" xr:uid="{B1513F91-6824-49DD-B889-02CC99890DB6}"/>
    <cellStyle name="Comma 16 2 25 2" xfId="3149" xr:uid="{56B7EA33-E11F-44B5-9A4F-01165B9251F1}"/>
    <cellStyle name="Comma 16 2 25 2 2" xfId="3150" xr:uid="{B25241E5-8A4B-4131-9895-D74C2F15D025}"/>
    <cellStyle name="Comma 16 2 25 2 2 2" xfId="3151" xr:uid="{AD6F98DB-FE61-4973-B4D6-6B0055F685CA}"/>
    <cellStyle name="Comma 16 2 25 2 3" xfId="3152" xr:uid="{2E6893D1-0F79-4D84-B0A0-86A36A3CEA54}"/>
    <cellStyle name="Comma 16 2 25 3" xfId="3153" xr:uid="{266AED94-99EC-4918-A43D-86DD671399A8}"/>
    <cellStyle name="Comma 16 2 25 3 2" xfId="3154" xr:uid="{B195544C-372F-4B29-91F7-53BEAB0F6CD9}"/>
    <cellStyle name="Comma 16 2 25 4" xfId="3155" xr:uid="{B3EF9B65-A82B-415F-90B8-E257AAA7E439}"/>
    <cellStyle name="Comma 16 2 26" xfId="3156" xr:uid="{0A4D24D5-2737-49CB-BDB1-FFCF90A75A93}"/>
    <cellStyle name="Comma 16 2 26 2" xfId="3157" xr:uid="{1DA48147-5362-4EB0-837C-459F63CA655C}"/>
    <cellStyle name="Comma 16 2 26 2 2" xfId="3158" xr:uid="{728D9E32-7FAA-4EEB-A725-3AF57CAD928D}"/>
    <cellStyle name="Comma 16 2 26 2 2 2" xfId="3159" xr:uid="{E27F3CFC-FB90-4A5C-A9F1-EF94B6A97DDD}"/>
    <cellStyle name="Comma 16 2 26 2 3" xfId="3160" xr:uid="{F0891D39-005D-46B3-9D70-66C1E9D12AE3}"/>
    <cellStyle name="Comma 16 2 26 3" xfId="3161" xr:uid="{73C259F1-3AD0-4C99-B8E9-2272AB920EA6}"/>
    <cellStyle name="Comma 16 2 26 3 2" xfId="3162" xr:uid="{7708DCCF-AE04-41AE-800D-8CD3B6D7A04D}"/>
    <cellStyle name="Comma 16 2 26 4" xfId="3163" xr:uid="{637F7B07-73A7-47A5-9946-6A18AC0C4AEA}"/>
    <cellStyle name="Comma 16 2 27" xfId="3164" xr:uid="{6E0678EF-1F74-492D-BB0E-BC45279D5C3B}"/>
    <cellStyle name="Comma 16 2 27 2" xfId="3165" xr:uid="{00693D47-594A-4D74-B8F7-787FFA5FB1BD}"/>
    <cellStyle name="Comma 16 2 27 2 2" xfId="3166" xr:uid="{1483D9F0-3214-44AE-B940-0EF36393A591}"/>
    <cellStyle name="Comma 16 2 27 2 2 2" xfId="3167" xr:uid="{F1F5C1B3-D916-4211-B810-6B5D9D915BF1}"/>
    <cellStyle name="Comma 16 2 27 2 3" xfId="3168" xr:uid="{CE8A8207-0909-45A7-81E3-4630C2501C93}"/>
    <cellStyle name="Comma 16 2 27 3" xfId="3169" xr:uid="{DEA45C95-0FEA-49F5-A6C8-A3446C296740}"/>
    <cellStyle name="Comma 16 2 27 3 2" xfId="3170" xr:uid="{EDF08DB5-D7A3-4E17-9C71-703437D02E5B}"/>
    <cellStyle name="Comma 16 2 27 4" xfId="3171" xr:uid="{9C5041B8-82F9-4A9E-B597-4EFDF98C7A92}"/>
    <cellStyle name="Comma 16 2 28" xfId="3172" xr:uid="{BB2B4EF4-289D-460D-83A9-DA6143C531E9}"/>
    <cellStyle name="Comma 16 2 28 2" xfId="3173" xr:uid="{18CCA595-8579-4C82-9E27-6C0DD583C86A}"/>
    <cellStyle name="Comma 16 2 28 2 2" xfId="3174" xr:uid="{0971BBEB-E169-488B-B383-18C44B6DE6BD}"/>
    <cellStyle name="Comma 16 2 28 2 2 2" xfId="3175" xr:uid="{E28F571A-B7BF-4559-9076-FFB8751D21D2}"/>
    <cellStyle name="Comma 16 2 28 2 3" xfId="3176" xr:uid="{3BAD0032-6A59-4110-BC39-76F61DAD4442}"/>
    <cellStyle name="Comma 16 2 28 3" xfId="3177" xr:uid="{070506C1-D0DF-47DB-9924-A5C15DD0760B}"/>
    <cellStyle name="Comma 16 2 28 3 2" xfId="3178" xr:uid="{AA299EA9-09C7-458B-9B34-3878A061050D}"/>
    <cellStyle name="Comma 16 2 28 4" xfId="3179" xr:uid="{F8A99488-A933-4BFE-B849-E5DB9FFDFF15}"/>
    <cellStyle name="Comma 16 2 29" xfId="3180" xr:uid="{65E3500A-2408-435C-B959-40D47B5265AA}"/>
    <cellStyle name="Comma 16 2 29 2" xfId="3181" xr:uid="{08E1C99B-A262-448E-8D3E-DC63D4088CD6}"/>
    <cellStyle name="Comma 16 2 29 2 2" xfId="3182" xr:uid="{50E55894-F641-4918-AE19-6EAB3ADE6849}"/>
    <cellStyle name="Comma 16 2 29 2 2 2" xfId="3183" xr:uid="{301C6CCF-37EE-42BE-814B-B1160FF7E808}"/>
    <cellStyle name="Comma 16 2 29 2 3" xfId="3184" xr:uid="{FD43B168-829D-4CEA-BDE8-C87B505DBD81}"/>
    <cellStyle name="Comma 16 2 29 3" xfId="3185" xr:uid="{B697C588-97E2-4ED4-BC34-1B78224F7E31}"/>
    <cellStyle name="Comma 16 2 29 3 2" xfId="3186" xr:uid="{EF71B25B-F62C-40E5-8510-F4D1B4579216}"/>
    <cellStyle name="Comma 16 2 29 4" xfId="3187" xr:uid="{89EF4490-6304-4D3C-B13D-A8DD201FF5BC}"/>
    <cellStyle name="Comma 16 2 3" xfId="3188" xr:uid="{A4471DF6-1455-48EF-91A7-E16A1DB91CC0}"/>
    <cellStyle name="Comma 16 2 3 2" xfId="3189" xr:uid="{F9A44DEF-6C54-488E-BC39-5AC48C8F0256}"/>
    <cellStyle name="Comma 16 2 30" xfId="3190" xr:uid="{DA81F917-DC34-4123-9E35-C9A8440C2D54}"/>
    <cellStyle name="Comma 16 2 30 2" xfId="3191" xr:uid="{7482BA20-7904-4ED0-9241-9E5A7AFCA6C5}"/>
    <cellStyle name="Comma 16 2 30 2 2" xfId="3192" xr:uid="{9FE642A9-19D1-42DD-9FA5-F397C4EE2437}"/>
    <cellStyle name="Comma 16 2 30 2 2 2" xfId="3193" xr:uid="{C317AD1C-5615-4EAF-9D09-94D6142A6970}"/>
    <cellStyle name="Comma 16 2 30 2 3" xfId="3194" xr:uid="{AD5373D5-C86C-44D5-9A8E-756A32953AE0}"/>
    <cellStyle name="Comma 16 2 30 3" xfId="3195" xr:uid="{E622ABAF-EC30-4704-B77B-E05812E34098}"/>
    <cellStyle name="Comma 16 2 30 3 2" xfId="3196" xr:uid="{212D1C56-F9AF-4ED2-A076-183E106F93A4}"/>
    <cellStyle name="Comma 16 2 30 4" xfId="3197" xr:uid="{934FF606-BAB0-4D06-958F-8D6AFB2F259F}"/>
    <cellStyle name="Comma 16 2 31" xfId="3198" xr:uid="{0BF890F2-1DFC-4744-9375-C530763546CA}"/>
    <cellStyle name="Comma 16 2 31 2" xfId="3199" xr:uid="{F2EE1BCD-786E-430A-BED0-FDD316C2A76D}"/>
    <cellStyle name="Comma 16 2 31 2 2" xfId="3200" xr:uid="{CD15D9C4-B1B2-468B-A840-5C42B393290D}"/>
    <cellStyle name="Comma 16 2 31 2 2 2" xfId="3201" xr:uid="{4F0486B0-BA13-4254-BFD1-EC4DB9F67EBC}"/>
    <cellStyle name="Comma 16 2 31 2 3" xfId="3202" xr:uid="{4252F029-055D-4068-97BB-62FED98254CC}"/>
    <cellStyle name="Comma 16 2 31 3" xfId="3203" xr:uid="{52F4E5B7-C664-4681-8AC8-802D38668891}"/>
    <cellStyle name="Comma 16 2 31 3 2" xfId="3204" xr:uid="{4D963DAA-9520-42BF-B162-80C2472FBA2C}"/>
    <cellStyle name="Comma 16 2 31 4" xfId="3205" xr:uid="{B82ED4C6-7692-4A52-BECB-9F98FC3B3834}"/>
    <cellStyle name="Comma 16 2 32" xfId="3206" xr:uid="{5B0117E8-65E4-42A3-AA7F-8DE77DB078C9}"/>
    <cellStyle name="Comma 16 2 32 2" xfId="3207" xr:uid="{345EA586-8760-4680-B0EE-FB333B8B5482}"/>
    <cellStyle name="Comma 16 2 32 2 2" xfId="3208" xr:uid="{C96EC398-2BA1-4A9F-B267-C91CAF581E56}"/>
    <cellStyle name="Comma 16 2 32 2 2 2" xfId="3209" xr:uid="{08C49E03-F5E0-45EE-A675-459E615ABEC6}"/>
    <cellStyle name="Comma 16 2 32 2 3" xfId="3210" xr:uid="{E5540B3F-14C4-44A8-B172-4A23C136A107}"/>
    <cellStyle name="Comma 16 2 32 3" xfId="3211" xr:uid="{D65F133E-CEAC-44B2-83C9-E923B7F02395}"/>
    <cellStyle name="Comma 16 2 32 3 2" xfId="3212" xr:uid="{7619D734-19A5-4E8D-97A1-64D943149331}"/>
    <cellStyle name="Comma 16 2 32 4" xfId="3213" xr:uid="{1FA88B11-DFFA-465A-B002-8F8884C87BA8}"/>
    <cellStyle name="Comma 16 2 33" xfId="3214" xr:uid="{598EB5E9-3405-44CF-BAFB-7D07C5E37BCF}"/>
    <cellStyle name="Comma 16 2 33 2" xfId="3215" xr:uid="{6129379C-247E-4902-A833-CD58F5B7E95F}"/>
    <cellStyle name="Comma 16 2 33 2 2" xfId="3216" xr:uid="{B34935B3-7C95-4A4A-9CFC-A6D014CF9D92}"/>
    <cellStyle name="Comma 16 2 33 2 2 2" xfId="3217" xr:uid="{DDAD67C7-0911-4C49-99FC-7F1E7620E9B5}"/>
    <cellStyle name="Comma 16 2 33 2 3" xfId="3218" xr:uid="{C7D00A27-CDFB-4144-9060-DB132AFDE050}"/>
    <cellStyle name="Comma 16 2 33 3" xfId="3219" xr:uid="{E1AD9D12-AF3E-42CD-95F5-CA22D19EAB72}"/>
    <cellStyle name="Comma 16 2 33 3 2" xfId="3220" xr:uid="{55E097F7-295B-4D3C-B691-01D01D84D763}"/>
    <cellStyle name="Comma 16 2 33 4" xfId="3221" xr:uid="{0317893C-64E2-4920-9381-2A02935AD40C}"/>
    <cellStyle name="Comma 16 2 34" xfId="3222" xr:uid="{8C23724F-F0E1-4EA5-9096-EB341980DF62}"/>
    <cellStyle name="Comma 16 2 34 2" xfId="3223" xr:uid="{D544F248-B058-4186-AC3C-713A8BFE08A7}"/>
    <cellStyle name="Comma 16 2 34 2 2" xfId="3224" xr:uid="{65DB87DE-85F2-4EE4-8E50-92A35D9DEDAC}"/>
    <cellStyle name="Comma 16 2 34 2 2 2" xfId="3225" xr:uid="{8A44CB6B-0049-4021-8448-6C5969BDA6ED}"/>
    <cellStyle name="Comma 16 2 34 2 3" xfId="3226" xr:uid="{4A29127E-D82D-4BE5-920D-C5139B3884DB}"/>
    <cellStyle name="Comma 16 2 34 3" xfId="3227" xr:uid="{A4A79439-5944-4380-918D-2B427B11F381}"/>
    <cellStyle name="Comma 16 2 34 3 2" xfId="3228" xr:uid="{4F36E2C4-623B-4A5A-A2C9-9E9069A1D0DD}"/>
    <cellStyle name="Comma 16 2 34 4" xfId="3229" xr:uid="{11A0AD01-D6DF-47BF-B0F1-590C1B6EB0C1}"/>
    <cellStyle name="Comma 16 2 35" xfId="3230" xr:uid="{41336774-B9E7-47F8-B768-A52F09C249CD}"/>
    <cellStyle name="Comma 16 2 36" xfId="3231" xr:uid="{71CF1138-B591-4A52-8F06-31DF17D72D3C}"/>
    <cellStyle name="Comma 16 2 37" xfId="3232" xr:uid="{13581857-7315-4C3A-96C8-60CF938945CB}"/>
    <cellStyle name="Comma 16 2 4" xfId="3233" xr:uid="{3365A1FA-C832-4F61-8816-FEFB8AC95DCB}"/>
    <cellStyle name="Comma 16 2 4 2" xfId="56984" xr:uid="{4368F8E9-1F6B-4282-8804-C7FD2308E933}"/>
    <cellStyle name="Comma 16 2 5" xfId="3234" xr:uid="{7AB9D238-299F-4CAE-956D-433787A9ECCC}"/>
    <cellStyle name="Comma 16 2 5 2" xfId="3235" xr:uid="{0E5FD76C-3A54-498B-92F7-5F2F0F8C7CE4}"/>
    <cellStyle name="Comma 16 2 5 2 2" xfId="3236" xr:uid="{343124CE-C4BF-4ECF-B30E-D13C6C2BA0D8}"/>
    <cellStyle name="Comma 16 2 5 2 2 2" xfId="3237" xr:uid="{FD2E8F8A-6FB1-438E-BF8E-1D7CA8817A8F}"/>
    <cellStyle name="Comma 16 2 5 2 3" xfId="3238" xr:uid="{705D4FCA-F98D-4E77-8C3F-6B3010024A6E}"/>
    <cellStyle name="Comma 16 2 5 3" xfId="3239" xr:uid="{585339C4-1477-4133-9364-B0E80AC5F829}"/>
    <cellStyle name="Comma 16 2 5 3 2" xfId="3240" xr:uid="{DFF03CC2-CB4C-4768-9395-5C487D54C2DF}"/>
    <cellStyle name="Comma 16 2 5 4" xfId="3241" xr:uid="{EAFCF1EE-94F5-462B-BA82-505D5A43020B}"/>
    <cellStyle name="Comma 16 2 6" xfId="3242" xr:uid="{ABC9E71C-0A7F-4689-A883-AD62410737F4}"/>
    <cellStyle name="Comma 16 2 6 2" xfId="3243" xr:uid="{93CD8FF3-F170-449C-B8DD-F52F605D4274}"/>
    <cellStyle name="Comma 16 2 6 2 2" xfId="3244" xr:uid="{78CFC48A-1976-4B2F-A1B0-5EA32703AE0A}"/>
    <cellStyle name="Comma 16 2 6 2 2 2" xfId="3245" xr:uid="{873FFCEA-E543-4737-AED7-2B913CC2B126}"/>
    <cellStyle name="Comma 16 2 6 2 3" xfId="3246" xr:uid="{87E06860-0531-4E39-A737-3CC74D6930C5}"/>
    <cellStyle name="Comma 16 2 6 3" xfId="3247" xr:uid="{367AF8F7-7BB9-4869-AB65-E0FACE6C9191}"/>
    <cellStyle name="Comma 16 2 6 3 2" xfId="3248" xr:uid="{B26EE89B-38E1-4F70-B038-0B415F9D123E}"/>
    <cellStyle name="Comma 16 2 6 4" xfId="3249" xr:uid="{0D61E5F5-CF71-4772-9176-DBD6DD974C9A}"/>
    <cellStyle name="Comma 16 2 7" xfId="3250" xr:uid="{84A7FE9B-259B-48E9-BB89-FFC8532CC2FF}"/>
    <cellStyle name="Comma 16 2 7 2" xfId="3251" xr:uid="{DA300488-F81D-4214-938A-F0F248AADD3D}"/>
    <cellStyle name="Comma 16 2 7 2 2" xfId="3252" xr:uid="{A335A6A6-F267-4524-84CD-0A08DCA50CC1}"/>
    <cellStyle name="Comma 16 2 7 2 2 2" xfId="3253" xr:uid="{401A65C1-42AC-43EB-B0B6-5124F748F2C2}"/>
    <cellStyle name="Comma 16 2 7 2 3" xfId="3254" xr:uid="{08B365E8-5F12-4E1D-8184-5ADCAB3C56FE}"/>
    <cellStyle name="Comma 16 2 7 3" xfId="3255" xr:uid="{FD9F7AD0-5E00-4972-A604-D245D237EAC2}"/>
    <cellStyle name="Comma 16 2 7 3 2" xfId="3256" xr:uid="{C59C06FC-7A89-42D7-A759-1B89139A52B9}"/>
    <cellStyle name="Comma 16 2 7 4" xfId="3257" xr:uid="{D04DB53F-AB15-4DC0-B6BC-43992D9BDDF8}"/>
    <cellStyle name="Comma 16 2 8" xfId="3258" xr:uid="{B67B5786-4106-4FF8-824A-82AF42B547A6}"/>
    <cellStyle name="Comma 16 2 8 2" xfId="3259" xr:uid="{FE3F8AA3-A8E7-401D-B4B3-0D25D3C286BF}"/>
    <cellStyle name="Comma 16 2 8 2 2" xfId="3260" xr:uid="{3E406A70-9E19-4698-9185-B40246ACA9CA}"/>
    <cellStyle name="Comma 16 2 8 2 2 2" xfId="3261" xr:uid="{744E6F12-B198-4A8A-9293-6ED5B4497E6A}"/>
    <cellStyle name="Comma 16 2 8 2 3" xfId="3262" xr:uid="{66E607CA-5D4F-4AB7-B372-7B19B584026D}"/>
    <cellStyle name="Comma 16 2 8 3" xfId="3263" xr:uid="{F28601B9-D614-4F1E-924A-E962D548A1B1}"/>
    <cellStyle name="Comma 16 2 8 3 2" xfId="3264" xr:uid="{FD0D7B23-94BA-43F6-B7E2-8F71908B44ED}"/>
    <cellStyle name="Comma 16 2 8 4" xfId="3265" xr:uid="{2D873E80-1E0F-4F10-8E93-DC9BC1114363}"/>
    <cellStyle name="Comma 16 2 9" xfId="3266" xr:uid="{7661D144-6737-4096-AEFE-A66A6C391CAB}"/>
    <cellStyle name="Comma 16 2 9 2" xfId="3267" xr:uid="{BEF13555-647E-403B-8D69-1B1FA9235159}"/>
    <cellStyle name="Comma 16 2 9 2 2" xfId="3268" xr:uid="{C3282B9D-E022-4523-A610-6236979B3ED0}"/>
    <cellStyle name="Comma 16 2 9 2 2 2" xfId="3269" xr:uid="{62B3154E-90E1-4F33-BAA1-592120FD0F51}"/>
    <cellStyle name="Comma 16 2 9 2 3" xfId="3270" xr:uid="{53073154-B9B6-4EA5-9C4D-860CD03FE3EE}"/>
    <cellStyle name="Comma 16 2 9 3" xfId="3271" xr:uid="{1CBCD1FA-E0EB-4CD7-872F-1D2BC6C8CE6D}"/>
    <cellStyle name="Comma 16 2 9 3 2" xfId="3272" xr:uid="{676EAE8F-6392-43F2-B863-3B47457C0703}"/>
    <cellStyle name="Comma 16 2 9 4" xfId="3273" xr:uid="{2AD811B7-F2CB-4505-9E6B-93C80CCFEDD7}"/>
    <cellStyle name="Comma 16 20" xfId="3274" xr:uid="{14CDB4B4-E177-41B1-98CF-08BA36CA2E54}"/>
    <cellStyle name="Comma 16 20 2" xfId="3275" xr:uid="{47CF335B-E283-4149-A7D7-90F2E3057B88}"/>
    <cellStyle name="Comma 16 20 2 2" xfId="3276" xr:uid="{EF47ADFF-3EFF-4D3C-90B7-27215B749644}"/>
    <cellStyle name="Comma 16 20 3" xfId="3277" xr:uid="{70967517-4C2F-4643-A711-848205488CB9}"/>
    <cellStyle name="Comma 16 20 3 2" xfId="3278" xr:uid="{6566BCD4-8FCD-4394-9970-A58B6BF18E9B}"/>
    <cellStyle name="Comma 16 20 4" xfId="3279" xr:uid="{3AA0EDFA-EFC5-4893-8756-24A2A5BD8399}"/>
    <cellStyle name="Comma 16 21" xfId="3280" xr:uid="{9E1E73C7-A6F3-433A-A11B-EDB5688674FB}"/>
    <cellStyle name="Comma 16 21 2" xfId="3281" xr:uid="{8A6CDFAA-0233-45AF-B9AC-E62A220A1A22}"/>
    <cellStyle name="Comma 16 21 2 2" xfId="3282" xr:uid="{02061E8F-6960-4550-83AE-FFEF15C5372B}"/>
    <cellStyle name="Comma 16 21 3" xfId="3283" xr:uid="{D4CA2C94-789C-45E3-B408-54520235928C}"/>
    <cellStyle name="Comma 16 21 3 2" xfId="3284" xr:uid="{7E5DAE9C-E25B-4A1C-9C99-B26A6000B386}"/>
    <cellStyle name="Comma 16 21 4" xfId="3285" xr:uid="{9B4B456C-B247-4A4D-8DDE-23370CEE9243}"/>
    <cellStyle name="Comma 16 22" xfId="3286" xr:uid="{1FB85EAD-7A58-48C6-A973-98B361B47FFD}"/>
    <cellStyle name="Comma 16 22 2" xfId="3287" xr:uid="{C40A0495-667F-49A8-BBD4-2CB3A038A805}"/>
    <cellStyle name="Comma 16 22 2 2" xfId="3288" xr:uid="{CD4E8AD0-F76A-4CC8-9D08-25005E7ADCD5}"/>
    <cellStyle name="Comma 16 22 3" xfId="3289" xr:uid="{E93AC444-5A41-4AE9-9CFE-0D41806D1859}"/>
    <cellStyle name="Comma 16 22 3 2" xfId="3290" xr:uid="{7E70A686-D155-4E26-ADA8-1F46EE531892}"/>
    <cellStyle name="Comma 16 22 4" xfId="3291" xr:uid="{F6B880C2-4D86-4F96-8E9B-2ACB5D523B85}"/>
    <cellStyle name="Comma 16 23" xfId="3292" xr:uid="{0328F922-C3C1-4470-AD45-4A3BB316C36A}"/>
    <cellStyle name="Comma 16 23 2" xfId="3293" xr:uid="{01CF4E31-0D16-4ED4-B62D-4F03F3B7AF8D}"/>
    <cellStyle name="Comma 16 23 2 2" xfId="3294" xr:uid="{D2A0C20C-8D4F-4B51-BB40-06B31EF06C43}"/>
    <cellStyle name="Comma 16 23 3" xfId="3295" xr:uid="{E7E4AE41-CAC8-4B61-8AD6-2E78D6579326}"/>
    <cellStyle name="Comma 16 23 3 2" xfId="3296" xr:uid="{759BDFDB-5A3E-4776-8CF9-3B776E2110FF}"/>
    <cellStyle name="Comma 16 23 4" xfId="3297" xr:uid="{2A8DC3A8-2699-49BC-9486-9A224ACFFBFF}"/>
    <cellStyle name="Comma 16 24" xfId="3298" xr:uid="{185A09E8-C045-47E8-90AF-42C08553ABE4}"/>
    <cellStyle name="Comma 16 24 2" xfId="3299" xr:uid="{90A8DD5E-16E6-4CD4-A766-BB8257B233BA}"/>
    <cellStyle name="Comma 16 24 2 2" xfId="3300" xr:uid="{B0BD9E2F-16F9-4ABA-9116-B57B69B96F2C}"/>
    <cellStyle name="Comma 16 24 3" xfId="3301" xr:uid="{E079F12C-9A19-4021-BB7C-8437D8DDB72C}"/>
    <cellStyle name="Comma 16 24 3 2" xfId="3302" xr:uid="{19208FE4-4C30-4AE8-A5E6-C5388CC43B3C}"/>
    <cellStyle name="Comma 16 24 4" xfId="3303" xr:uid="{8485A80F-E5AE-4658-B9B9-767FB7DBF004}"/>
    <cellStyle name="Comma 16 25" xfId="3304" xr:uid="{EDABEC89-A4B2-46E2-B73E-2EBBE7AB5480}"/>
    <cellStyle name="Comma 16 25 2" xfId="3305" xr:uid="{AB1F3B05-F73E-4E5D-A22F-35A7FD062B82}"/>
    <cellStyle name="Comma 16 25 2 2" xfId="3306" xr:uid="{485D51A7-039E-417F-8192-2F19F8A63F8C}"/>
    <cellStyle name="Comma 16 25 3" xfId="3307" xr:uid="{4EC4BB8B-6073-459D-BF04-A676AD58AEF0}"/>
    <cellStyle name="Comma 16 25 3 2" xfId="3308" xr:uid="{02511DEF-452D-48E7-AC5F-4982C82A591D}"/>
    <cellStyle name="Comma 16 25 4" xfId="3309" xr:uid="{A7CD7904-C29D-4646-9043-0C627E477313}"/>
    <cellStyle name="Comma 16 26" xfId="3310" xr:uid="{A1F78BEE-3ACE-496F-A8B2-E90F0796B079}"/>
    <cellStyle name="Comma 16 26 2" xfId="3311" xr:uid="{73DEB52A-A30E-443E-9001-6F549B700CF5}"/>
    <cellStyle name="Comma 16 26 2 2" xfId="3312" xr:uid="{29C19D1E-616D-4483-8726-6B11FAFDA720}"/>
    <cellStyle name="Comma 16 26 3" xfId="3313" xr:uid="{82C188A8-F356-4F96-81C6-97F11B8098FB}"/>
    <cellStyle name="Comma 16 26 3 2" xfId="3314" xr:uid="{3AF8FD91-95E9-408B-BFDC-C96BDC418326}"/>
    <cellStyle name="Comma 16 26 4" xfId="3315" xr:uid="{23A0D7D1-51BC-4741-AFA5-DFA9C5805800}"/>
    <cellStyle name="Comma 16 27" xfId="3316" xr:uid="{C71449A2-FE53-4F07-81A9-7A2E72DB1351}"/>
    <cellStyle name="Comma 16 27 2" xfId="3317" xr:uid="{956F4065-A6F0-419B-B631-FDE47D41438D}"/>
    <cellStyle name="Comma 16 27 2 2" xfId="3318" xr:uid="{AEBEF058-745F-44B2-9823-E65650FF8E6D}"/>
    <cellStyle name="Comma 16 27 3" xfId="3319" xr:uid="{43E113BC-6462-4C15-8A4D-11B49C0D1CA0}"/>
    <cellStyle name="Comma 16 27 3 2" xfId="3320" xr:uid="{90B8356D-8939-430E-A356-1C5DEEC8BF18}"/>
    <cellStyle name="Comma 16 27 4" xfId="3321" xr:uid="{6FE32F7B-0E12-44B7-A2FF-63F0FDD0D1AA}"/>
    <cellStyle name="Comma 16 28" xfId="3322" xr:uid="{BBA9986F-54B0-496A-AE6C-802C4AD2F356}"/>
    <cellStyle name="Comma 16 28 2" xfId="3323" xr:uid="{83940DE1-7DBF-4425-8372-B560F4A8436F}"/>
    <cellStyle name="Comma 16 29" xfId="3324" xr:uid="{0DF33B50-9D76-4A3B-83B0-DED289C56E89}"/>
    <cellStyle name="Comma 16 29 2" xfId="3325" xr:uid="{F4CA8ADF-D94C-4C7B-817D-E3E51C83BB23}"/>
    <cellStyle name="Comma 16 29 3" xfId="3326" xr:uid="{D35FBDD3-2823-46EF-AD33-4251D3ECCC06}"/>
    <cellStyle name="Comma 16 3" xfId="3327" xr:uid="{2B9AECF9-69B6-479B-B532-2060F3AA2695}"/>
    <cellStyle name="Comma 16 3 2" xfId="3328" xr:uid="{533F1054-987B-400F-A59D-B9E443BE1758}"/>
    <cellStyle name="Comma 16 3 2 2" xfId="3329" xr:uid="{E8B6A842-77D8-4642-9F91-3C8688D00196}"/>
    <cellStyle name="Comma 16 3 3" xfId="3330" xr:uid="{9D8475F0-DA34-4F59-8239-B3F7737D5991}"/>
    <cellStyle name="Comma 16 3 3 2" xfId="3331" xr:uid="{BD077F5C-5A23-4F1E-A29D-D7F71CF674B5}"/>
    <cellStyle name="Comma 16 3 4" xfId="3332" xr:uid="{BFF0D42B-2820-473A-A70C-852941917DD7}"/>
    <cellStyle name="Comma 16 3 4 2" xfId="56985" xr:uid="{70D59585-BED6-4117-B021-0BA9DA9894CB}"/>
    <cellStyle name="Comma 16 3 5" xfId="3333" xr:uid="{0DE944F3-D9FE-4885-A3E3-2D65B80DF3A8}"/>
    <cellStyle name="Comma 16 3 5 2" xfId="56986" xr:uid="{6BEFC8A3-F181-41E0-BEAB-21E7434E87A3}"/>
    <cellStyle name="Comma 16 3 6" xfId="56987" xr:uid="{A9D804EC-EEB7-4576-92A6-7234E5DB8313}"/>
    <cellStyle name="Comma 16 3 6 2" xfId="56988" xr:uid="{655B4099-FD46-4D1D-A456-2ADD39304016}"/>
    <cellStyle name="Comma 16 3 7" xfId="56989" xr:uid="{E1D9CC40-7F1C-4FBC-9E20-AF824EB3DBCD}"/>
    <cellStyle name="Comma 16 3 8" xfId="56990" xr:uid="{09FD7C51-4715-4AEC-90F7-DBF350426447}"/>
    <cellStyle name="Comma 16 30" xfId="3334" xr:uid="{1B9EA4AD-B4D4-486B-983A-A9D9057A6389}"/>
    <cellStyle name="Comma 16 31" xfId="3335" xr:uid="{F71CE457-3F4B-420A-BCDC-72D5C65C21E0}"/>
    <cellStyle name="Comma 16 31 2" xfId="3336" xr:uid="{C30A88E1-1833-4B8B-A925-C1BD39FCCE36}"/>
    <cellStyle name="Comma 16 31 2 2" xfId="3337" xr:uid="{C8549546-875E-495F-A595-2B07C7B06D3E}"/>
    <cellStyle name="Comma 16 31 2 2 2" xfId="3338" xr:uid="{19F4C0B5-3C93-45DC-A7EA-0116540E3621}"/>
    <cellStyle name="Comma 16 31 2 3" xfId="3339" xr:uid="{E5EB22A4-757F-43D7-8FE6-BD48B2BF0336}"/>
    <cellStyle name="Comma 16 31 3" xfId="3340" xr:uid="{CE0B3DB9-49FB-4CF4-AE3A-4DDA03F1BC25}"/>
    <cellStyle name="Comma 16 31 3 2" xfId="3341" xr:uid="{ABFC6D09-B201-45A8-9C20-7C361938E97E}"/>
    <cellStyle name="Comma 16 31 4" xfId="3342" xr:uid="{8EFBAE23-FA3E-46C3-BE25-38DE3FDB8F86}"/>
    <cellStyle name="Comma 16 32" xfId="3343" xr:uid="{F9144E8B-90DF-4CC3-B464-E1ED1CB89771}"/>
    <cellStyle name="Comma 16 32 2" xfId="3344" xr:uid="{8F20C979-65DD-4E59-B3DE-C70CA66FA20A}"/>
    <cellStyle name="Comma 16 32 2 2" xfId="3345" xr:uid="{1C67B24E-3BA7-4536-AFF8-9D9CDBC0CA96}"/>
    <cellStyle name="Comma 16 32 2 2 2" xfId="3346" xr:uid="{6D60847E-91E9-4238-B441-EB6D9C6F64DE}"/>
    <cellStyle name="Comma 16 32 2 3" xfId="3347" xr:uid="{61D59E42-617B-41CF-AFF0-F0957EF10443}"/>
    <cellStyle name="Comma 16 32 3" xfId="3348" xr:uid="{139A2679-396F-49CC-B338-91279CEC4586}"/>
    <cellStyle name="Comma 16 32 3 2" xfId="3349" xr:uid="{6286E7AE-0937-4B30-9966-3E79A12DE20E}"/>
    <cellStyle name="Comma 16 32 4" xfId="3350" xr:uid="{2E441B7F-8360-4368-96C5-049CC3710812}"/>
    <cellStyle name="Comma 16 33" xfId="3351" xr:uid="{CCC8A65F-20F7-4F55-AE23-69432E81389F}"/>
    <cellStyle name="Comma 16 33 2" xfId="3352" xr:uid="{2FF1F7F2-6BFC-48E4-872C-75BC90C55E55}"/>
    <cellStyle name="Comma 16 33 2 2" xfId="3353" xr:uid="{54B6CD76-1D05-4F5D-A71F-722A6EACB2FB}"/>
    <cellStyle name="Comma 16 33 2 2 2" xfId="3354" xr:uid="{D1A1A5AB-5CB7-475E-AB31-CB385E384EED}"/>
    <cellStyle name="Comma 16 33 2 3" xfId="3355" xr:uid="{C2EF3B02-7111-4E24-8F6E-9A3B18DD29A9}"/>
    <cellStyle name="Comma 16 33 3" xfId="3356" xr:uid="{9223654D-C0BE-45E3-BB36-046B4E49CEBD}"/>
    <cellStyle name="Comma 16 33 3 2" xfId="3357" xr:uid="{0DB402B4-435E-4A07-A869-BC5FC6EEDD26}"/>
    <cellStyle name="Comma 16 33 4" xfId="3358" xr:uid="{67CCDA0B-8E8C-425F-B91F-68C03B001086}"/>
    <cellStyle name="Comma 16 34" xfId="3359" xr:uid="{B4978F1A-6ECD-4402-9546-E8BB6DD8E6F5}"/>
    <cellStyle name="Comma 16 34 2" xfId="3360" xr:uid="{C642319F-3838-4B2C-A3A3-1E5F4C811210}"/>
    <cellStyle name="Comma 16 34 2 2" xfId="3361" xr:uid="{A62F915E-BFC9-458D-A2C7-B9A1D500726C}"/>
    <cellStyle name="Comma 16 34 2 2 2" xfId="3362" xr:uid="{A6F4AAC3-C996-4462-838F-6D98D5A2A64B}"/>
    <cellStyle name="Comma 16 34 2 3" xfId="3363" xr:uid="{E5221DA8-B82D-4BB4-8CD6-1748A3B68BEA}"/>
    <cellStyle name="Comma 16 34 3" xfId="3364" xr:uid="{12205425-8C94-4CB2-B50E-563F4E3A44A8}"/>
    <cellStyle name="Comma 16 34 3 2" xfId="3365" xr:uid="{1579A0CE-D53E-4A2F-80D6-08F1E704655B}"/>
    <cellStyle name="Comma 16 34 4" xfId="3366" xr:uid="{BBE9C41C-CB5B-4541-A4E5-5A83E58D6A98}"/>
    <cellStyle name="Comma 16 35" xfId="3367" xr:uid="{2333BB74-7710-4A8F-8EF3-CE4DCFCA5CCC}"/>
    <cellStyle name="Comma 16 35 2" xfId="3368" xr:uid="{68DC270F-6B2B-4179-9720-751EE05E709F}"/>
    <cellStyle name="Comma 16 35 2 2" xfId="3369" xr:uid="{6BD73F9E-FA89-44A5-935D-FD73C62CFD67}"/>
    <cellStyle name="Comma 16 35 2 2 2" xfId="3370" xr:uid="{5992511D-9BC9-4099-8E66-8CBE38913790}"/>
    <cellStyle name="Comma 16 35 2 3" xfId="3371" xr:uid="{FCE8CD82-0AAF-4A0B-9D00-56A48D0A7E49}"/>
    <cellStyle name="Comma 16 35 3" xfId="3372" xr:uid="{54E24497-1E52-4B50-9A7F-2EEEFF3DABD6}"/>
    <cellStyle name="Comma 16 35 3 2" xfId="3373" xr:uid="{E954EDC0-BB96-48D2-BFDE-01B109BF5806}"/>
    <cellStyle name="Comma 16 35 4" xfId="3374" xr:uid="{5A47780D-74FE-47D2-959E-880FADB4E524}"/>
    <cellStyle name="Comma 16 36" xfId="3375" xr:uid="{93315FB3-D4F4-424C-9610-C01E9C5EB1D1}"/>
    <cellStyle name="Comma 16 36 2" xfId="3376" xr:uid="{A9D38990-94F2-4CF8-A73A-293E160E35F8}"/>
    <cellStyle name="Comma 16 36 2 2" xfId="3377" xr:uid="{1A0B0C62-289B-44D2-BD64-B6A87E534C41}"/>
    <cellStyle name="Comma 16 36 2 2 2" xfId="3378" xr:uid="{FCC87EB6-9E88-4829-934C-9C27D3A15AF6}"/>
    <cellStyle name="Comma 16 36 2 3" xfId="3379" xr:uid="{7B0114CD-B8E7-4B9B-9E62-A4D42BA91D15}"/>
    <cellStyle name="Comma 16 36 3" xfId="3380" xr:uid="{F25252EE-A8EB-484C-8CF2-F8FB8A4402A4}"/>
    <cellStyle name="Comma 16 36 3 2" xfId="3381" xr:uid="{69F29938-EB67-4764-A827-5E1DB1A981E3}"/>
    <cellStyle name="Comma 16 36 4" xfId="3382" xr:uid="{B972CA53-00C8-43F4-AA6B-0489766F04DB}"/>
    <cellStyle name="Comma 16 37" xfId="3383" xr:uid="{369E064A-68D1-4C4B-80C4-B9F661630C86}"/>
    <cellStyle name="Comma 16 37 2" xfId="3384" xr:uid="{F2EFB581-F84C-4012-A3A9-9F2AFE92AC5E}"/>
    <cellStyle name="Comma 16 37 2 2" xfId="3385" xr:uid="{EAE79287-213C-4CCB-B84B-82E15BDDACB4}"/>
    <cellStyle name="Comma 16 37 2 2 2" xfId="3386" xr:uid="{6D2A0C46-55CC-446F-B370-14E599C8B223}"/>
    <cellStyle name="Comma 16 37 2 3" xfId="3387" xr:uid="{E09359C6-00C6-49D4-9ED5-6EB6B9632D6E}"/>
    <cellStyle name="Comma 16 37 3" xfId="3388" xr:uid="{18D66EAA-8A00-4CA0-9E3F-77CFF4DD5103}"/>
    <cellStyle name="Comma 16 37 3 2" xfId="3389" xr:uid="{8EB0A2BC-DAF4-4B8F-B15A-DAFF508BA65A}"/>
    <cellStyle name="Comma 16 37 4" xfId="3390" xr:uid="{9A0D7BE8-02CD-4687-933D-8C3AFD63D8F2}"/>
    <cellStyle name="Comma 16 38" xfId="3391" xr:uid="{38C0B543-007C-4356-8F6E-FF98FECD63A8}"/>
    <cellStyle name="Comma 16 38 2" xfId="3392" xr:uid="{630A4DA3-E114-4CF9-8C17-DBBF9ADE4962}"/>
    <cellStyle name="Comma 16 38 2 2" xfId="3393" xr:uid="{CCC6B565-C3B6-49C9-8C50-9BC5E4A46D4D}"/>
    <cellStyle name="Comma 16 38 2 2 2" xfId="3394" xr:uid="{7330DC60-6B26-47B8-B9F7-CCDFA9285B78}"/>
    <cellStyle name="Comma 16 38 2 3" xfId="3395" xr:uid="{4EF90AFE-F704-4918-9177-B7E1308FE305}"/>
    <cellStyle name="Comma 16 38 3" xfId="3396" xr:uid="{F82D0D2B-39BE-4DE3-8D09-E20CD1C9D8E0}"/>
    <cellStyle name="Comma 16 38 3 2" xfId="3397" xr:uid="{B1836674-FD10-43B4-8878-E7A163F3550B}"/>
    <cellStyle name="Comma 16 38 4" xfId="3398" xr:uid="{85A00225-D221-42CF-9D99-07858D215D6B}"/>
    <cellStyle name="Comma 16 39" xfId="3399" xr:uid="{708C7EF0-195A-49A2-A1FE-59E1D4FC6EF0}"/>
    <cellStyle name="Comma 16 39 2" xfId="3400" xr:uid="{8287527D-01F4-440B-A4FE-72024DC62997}"/>
    <cellStyle name="Comma 16 39 2 2" xfId="3401" xr:uid="{9381A18E-99A9-4B6F-9283-E48AD47A81EE}"/>
    <cellStyle name="Comma 16 39 2 2 2" xfId="3402" xr:uid="{E72FA346-E8C6-4A10-B2C1-02B9DB1BF803}"/>
    <cellStyle name="Comma 16 39 2 3" xfId="3403" xr:uid="{046A1AD6-A4CA-4712-B698-919C563C1D74}"/>
    <cellStyle name="Comma 16 39 3" xfId="3404" xr:uid="{54D80CCD-8B95-4F05-811B-9002509CB733}"/>
    <cellStyle name="Comma 16 39 3 2" xfId="3405" xr:uid="{21DE9D10-BD5A-4CC1-9D82-146C933FCF91}"/>
    <cellStyle name="Comma 16 39 4" xfId="3406" xr:uid="{A106F793-A4AC-4B04-B098-62442D76ACA5}"/>
    <cellStyle name="Comma 16 4" xfId="3407" xr:uid="{218315FC-265C-4AF8-8A16-300D5794F45D}"/>
    <cellStyle name="Comma 16 4 2" xfId="3408" xr:uid="{4266F887-00EB-49AA-9CC1-EE89FF47034D}"/>
    <cellStyle name="Comma 16 4 2 2" xfId="3409" xr:uid="{E30F91C5-6C6F-403F-AC72-8E13F8B55C40}"/>
    <cellStyle name="Comma 16 4 3" xfId="3410" xr:uid="{02463B27-223F-495B-8217-0EE5DA87D45B}"/>
    <cellStyle name="Comma 16 4 3 2" xfId="3411" xr:uid="{C1241293-8552-4D57-B5AD-E7C32340686F}"/>
    <cellStyle name="Comma 16 4 4" xfId="3412" xr:uid="{668C0F4E-E73C-4030-8454-55FF1A1C85B8}"/>
    <cellStyle name="Comma 16 40" xfId="3413" xr:uid="{5F44C99C-173C-47C0-BFEC-3B46880840C5}"/>
    <cellStyle name="Comma 16 40 2" xfId="3414" xr:uid="{746FC241-8D51-4200-BA8C-2BBBBFA4BB24}"/>
    <cellStyle name="Comma 16 40 2 2" xfId="3415" xr:uid="{CC104817-2941-43FE-9624-729113712D50}"/>
    <cellStyle name="Comma 16 40 2 2 2" xfId="3416" xr:uid="{AF65D9B6-EFDD-4282-809A-8DEFE7B49583}"/>
    <cellStyle name="Comma 16 40 2 3" xfId="3417" xr:uid="{E92A33A8-75A3-4531-9D00-CCB2E87362AF}"/>
    <cellStyle name="Comma 16 40 3" xfId="3418" xr:uid="{87254FF6-AF03-4A9C-A097-7CDC743C7751}"/>
    <cellStyle name="Comma 16 40 3 2" xfId="3419" xr:uid="{D3DADD7A-2C11-4028-B971-376E975E3695}"/>
    <cellStyle name="Comma 16 40 4" xfId="3420" xr:uid="{1B44A0FB-2DF1-41DB-B265-B11F956788ED}"/>
    <cellStyle name="Comma 16 41" xfId="3421" xr:uid="{9A4AAF75-93EB-4C40-9776-158BB8C6172D}"/>
    <cellStyle name="Comma 16 41 2" xfId="3422" xr:uid="{80D49A59-5AD3-403D-A082-C9F75A3617AD}"/>
    <cellStyle name="Comma 16 41 2 2" xfId="3423" xr:uid="{9F98C626-B07E-4551-A6E2-9660C561D814}"/>
    <cellStyle name="Comma 16 41 2 2 2" xfId="3424" xr:uid="{379868C2-4E9F-41C8-A08B-6AC360B06645}"/>
    <cellStyle name="Comma 16 41 2 3" xfId="3425" xr:uid="{6567A086-0194-46FC-9A12-3A85269BC4CF}"/>
    <cellStyle name="Comma 16 41 3" xfId="3426" xr:uid="{929543E8-5DF3-4DC0-8B62-7D6029F7780C}"/>
    <cellStyle name="Comma 16 41 3 2" xfId="3427" xr:uid="{7FD4FE3A-9B37-4162-A8BA-F49FEB64C8B6}"/>
    <cellStyle name="Comma 16 41 4" xfId="3428" xr:uid="{B51A1689-AE86-4B90-8F2D-BAB4BAD7A57E}"/>
    <cellStyle name="Comma 16 42" xfId="3429" xr:uid="{5535AD72-5D0D-4126-A02D-85364C5D9E31}"/>
    <cellStyle name="Comma 16 42 2" xfId="3430" xr:uid="{C1E4A34B-79C8-4624-8BA0-D29AB3A87B98}"/>
    <cellStyle name="Comma 16 42 2 2" xfId="3431" xr:uid="{B1CDA7D9-1C9A-4F83-9E77-F720ECB78BF2}"/>
    <cellStyle name="Comma 16 42 2 2 2" xfId="3432" xr:uid="{AF3891A0-746C-4BEF-AC51-D0D9D58E7180}"/>
    <cellStyle name="Comma 16 42 2 3" xfId="3433" xr:uid="{622B7340-3CE2-4867-AFBA-EAB77D1D29FD}"/>
    <cellStyle name="Comma 16 42 3" xfId="3434" xr:uid="{AA10B9B2-E379-4588-B20F-C6C3193F175A}"/>
    <cellStyle name="Comma 16 42 3 2" xfId="3435" xr:uid="{6DB96AC8-BA03-4993-BF73-F7C180C192C5}"/>
    <cellStyle name="Comma 16 42 4" xfId="3436" xr:uid="{F4FCD7AE-633E-487F-86D0-A77679DA3F2F}"/>
    <cellStyle name="Comma 16 43" xfId="3437" xr:uid="{2480C4CA-9EDF-4B33-9317-82F72535B0FF}"/>
    <cellStyle name="Comma 16 43 2" xfId="3438" xr:uid="{21519FB0-49F1-4DDA-B8EE-6D5C836B90D1}"/>
    <cellStyle name="Comma 16 43 2 2" xfId="3439" xr:uid="{F7E5248D-5577-4C5D-8638-CE234BCEE85E}"/>
    <cellStyle name="Comma 16 43 2 2 2" xfId="3440" xr:uid="{7086BDBA-47EA-41A1-AC27-44A87FA77312}"/>
    <cellStyle name="Comma 16 43 2 3" xfId="3441" xr:uid="{99F5885B-DB2E-4542-9D9F-BBF96FDA8C4B}"/>
    <cellStyle name="Comma 16 43 3" xfId="3442" xr:uid="{A30B0705-6F54-4341-8443-32F249401540}"/>
    <cellStyle name="Comma 16 43 3 2" xfId="3443" xr:uid="{8C331186-E4E9-4254-92FF-D73E01953752}"/>
    <cellStyle name="Comma 16 43 4" xfId="3444" xr:uid="{DE9D218C-8BF3-4C0F-AA31-1B8C67B272F2}"/>
    <cellStyle name="Comma 16 44" xfId="3445" xr:uid="{17D92DC9-BCA8-48AE-B963-C35107E68C87}"/>
    <cellStyle name="Comma 16 44 2" xfId="3446" xr:uid="{5E07A5A5-2B2B-41CF-8A2C-9F5A7825B1B5}"/>
    <cellStyle name="Comma 16 44 2 2" xfId="3447" xr:uid="{EA7833A1-90D6-451F-9062-2BD50A9204BE}"/>
    <cellStyle name="Comma 16 44 2 2 2" xfId="3448" xr:uid="{FF8B2370-25F1-4BA7-90B3-CD3AD20AA1EA}"/>
    <cellStyle name="Comma 16 44 2 3" xfId="3449" xr:uid="{04907161-11C6-4989-84C1-2961D0F60CF6}"/>
    <cellStyle name="Comma 16 44 3" xfId="3450" xr:uid="{7468C37D-8FE9-41AA-8E67-FDB0B4220E2B}"/>
    <cellStyle name="Comma 16 44 3 2" xfId="3451" xr:uid="{599D05B7-FA35-40FA-8900-F6FAC0440891}"/>
    <cellStyle name="Comma 16 44 4" xfId="3452" xr:uid="{F0D16431-F171-4AA5-ABFC-4FAE22BD0753}"/>
    <cellStyle name="Comma 16 45" xfId="3453" xr:uid="{F330BC90-1896-4D9A-9819-A52DEB135DE4}"/>
    <cellStyle name="Comma 16 45 2" xfId="3454" xr:uid="{2FCDBB0F-58BB-43F0-AC6B-FD78A0BA3275}"/>
    <cellStyle name="Comma 16 45 2 2" xfId="3455" xr:uid="{7B7555F8-764A-4892-A27A-460512F611D9}"/>
    <cellStyle name="Comma 16 45 2 2 2" xfId="3456" xr:uid="{5308A9B1-943A-41F5-AF67-BAD3A17ED685}"/>
    <cellStyle name="Comma 16 45 2 3" xfId="3457" xr:uid="{A42E4532-362D-4585-917F-0D17E6ED5E8F}"/>
    <cellStyle name="Comma 16 45 3" xfId="3458" xr:uid="{086EC540-CD72-4833-99A9-24BD1609A0DD}"/>
    <cellStyle name="Comma 16 45 3 2" xfId="3459" xr:uid="{CDB90545-BD74-4628-AADC-5E1CE3BB7822}"/>
    <cellStyle name="Comma 16 45 4" xfId="3460" xr:uid="{E9DC3E38-C205-47F1-8D64-4744FD254BE5}"/>
    <cellStyle name="Comma 16 46" xfId="3461" xr:uid="{E5D4398C-8E8F-48AF-8F4D-1F24D2C61E86}"/>
    <cellStyle name="Comma 16 46 2" xfId="3462" xr:uid="{B4E28B43-5967-46B8-8B52-3F79F8C5AA27}"/>
    <cellStyle name="Comma 16 46 2 2" xfId="3463" xr:uid="{71605B62-FCD4-43A6-A4C6-DCA20BEF8E75}"/>
    <cellStyle name="Comma 16 46 2 2 2" xfId="3464" xr:uid="{10A574AB-B6C6-46D7-918C-ABAF689FA6C2}"/>
    <cellStyle name="Comma 16 46 2 3" xfId="3465" xr:uid="{3E2F6B62-079D-422A-900D-2E73A36F84F7}"/>
    <cellStyle name="Comma 16 46 3" xfId="3466" xr:uid="{F676FFCB-20F2-41BC-A43C-32764640C889}"/>
    <cellStyle name="Comma 16 46 3 2" xfId="3467" xr:uid="{186F7589-6FB5-48B9-9EF8-7CDBA80BE462}"/>
    <cellStyle name="Comma 16 46 4" xfId="3468" xr:uid="{955C75EC-B05F-4A23-B95B-82239494B2AB}"/>
    <cellStyle name="Comma 16 47" xfId="3469" xr:uid="{EE7ECAE1-DCCD-48BF-8188-B2486E3BEC16}"/>
    <cellStyle name="Comma 16 47 2" xfId="3470" xr:uid="{8CA95224-07AA-4F79-ACA8-2617FF624B29}"/>
    <cellStyle name="Comma 16 47 2 2" xfId="3471" xr:uid="{4F9122A6-D853-4494-94D3-9D0EE3B30113}"/>
    <cellStyle name="Comma 16 47 2 2 2" xfId="3472" xr:uid="{B59870ED-B4EF-4397-9BDA-9818996D732E}"/>
    <cellStyle name="Comma 16 47 2 3" xfId="3473" xr:uid="{9477CFA6-BD42-4C51-BD8F-8808E87C8315}"/>
    <cellStyle name="Comma 16 47 3" xfId="3474" xr:uid="{8CB7B510-0B55-409B-9005-488CF1A37C03}"/>
    <cellStyle name="Comma 16 47 3 2" xfId="3475" xr:uid="{1DA22625-27B6-4426-83B8-67693C6B3C73}"/>
    <cellStyle name="Comma 16 47 4" xfId="3476" xr:uid="{9537888C-54CB-4167-BCF7-467335AC3840}"/>
    <cellStyle name="Comma 16 48" xfId="3477" xr:uid="{0D357E43-ACC4-425D-890B-9CFD40E26C10}"/>
    <cellStyle name="Comma 16 48 2" xfId="3478" xr:uid="{CC495ABA-C1C4-4F9A-9C56-EFD0FAD50EE8}"/>
    <cellStyle name="Comma 16 48 2 2" xfId="3479" xr:uid="{8DAB2976-7B77-4291-8C6B-B84B6350ECCC}"/>
    <cellStyle name="Comma 16 48 2 2 2" xfId="3480" xr:uid="{BAE658BA-C2AA-47C5-84EE-3C2E2F38F3EA}"/>
    <cellStyle name="Comma 16 48 2 3" xfId="3481" xr:uid="{62DAECEF-ADE6-46CF-BF2A-6C8BC68BD518}"/>
    <cellStyle name="Comma 16 48 3" xfId="3482" xr:uid="{FF493825-CC2D-448B-86CE-206506FCF4DE}"/>
    <cellStyle name="Comma 16 48 3 2" xfId="3483" xr:uid="{03C6EEBC-8B99-4130-BFE8-FF28FDC84BED}"/>
    <cellStyle name="Comma 16 48 4" xfId="3484" xr:uid="{586F2836-2CF9-41B9-8AAC-9185A58542E5}"/>
    <cellStyle name="Comma 16 49" xfId="3485" xr:uid="{9F60EE84-F3CA-4BB8-9EB9-50D27D087EB4}"/>
    <cellStyle name="Comma 16 49 2" xfId="3486" xr:uid="{D107293B-D5D8-4956-AADA-03723BCE24E7}"/>
    <cellStyle name="Comma 16 49 2 2" xfId="3487" xr:uid="{E961C24F-2DAE-4330-89D4-140E3E51E1E8}"/>
    <cellStyle name="Comma 16 49 2 2 2" xfId="3488" xr:uid="{2DE8B3A2-4EC3-490C-BB55-25AFFC8218B3}"/>
    <cellStyle name="Comma 16 49 2 3" xfId="3489" xr:uid="{5C665839-946E-4713-BB12-1FD0DD03FDD1}"/>
    <cellStyle name="Comma 16 49 3" xfId="3490" xr:uid="{0A1CF956-CF46-491A-9C5F-373DA1B9DC16}"/>
    <cellStyle name="Comma 16 49 3 2" xfId="3491" xr:uid="{620AA371-97B4-4FC8-97FA-4DCBE9958317}"/>
    <cellStyle name="Comma 16 49 4" xfId="3492" xr:uid="{12011828-D299-4BAA-AD83-5E20971FE7A2}"/>
    <cellStyle name="Comma 16 5" xfId="3493" xr:uid="{DF0ECCFF-CF11-4B9D-A232-7FFADA0A8222}"/>
    <cellStyle name="Comma 16 5 2" xfId="3494" xr:uid="{4AE38D38-6637-4FCB-8E32-4621370BBD3E}"/>
    <cellStyle name="Comma 16 5 2 2" xfId="3495" xr:uid="{FB27C4FD-FB93-461C-9369-493686EF103B}"/>
    <cellStyle name="Comma 16 5 3" xfId="3496" xr:uid="{704AC906-1639-4B86-9EFC-74F1ADE851E6}"/>
    <cellStyle name="Comma 16 5 3 2" xfId="3497" xr:uid="{672B82DD-90F8-4CED-8ACA-9A0E721CF2EA}"/>
    <cellStyle name="Comma 16 5 4" xfId="3498" xr:uid="{E8FD50C1-8A47-438D-B9E3-DC2D1D411701}"/>
    <cellStyle name="Comma 16 50" xfId="3499" xr:uid="{57F38F43-1B9C-43EC-B7B7-1B092D8D3B6F}"/>
    <cellStyle name="Comma 16 50 2" xfId="3500" xr:uid="{AA2A3943-A71F-4562-AB48-B7291C5777C1}"/>
    <cellStyle name="Comma 16 50 2 2" xfId="3501" xr:uid="{DEB700B5-8D5C-4459-8074-D92D8B868E3D}"/>
    <cellStyle name="Comma 16 50 2 2 2" xfId="3502" xr:uid="{209F0850-7E08-4ABC-9C11-8A97E77197A0}"/>
    <cellStyle name="Comma 16 50 2 3" xfId="3503" xr:uid="{8853B8FA-7BA1-41B9-A260-038317EAAE7C}"/>
    <cellStyle name="Comma 16 50 3" xfId="3504" xr:uid="{98112971-F64D-49C4-9A39-52C4F0A1E6C9}"/>
    <cellStyle name="Comma 16 50 3 2" xfId="3505" xr:uid="{2D84A761-48FA-4768-A471-41D839183F7B}"/>
    <cellStyle name="Comma 16 50 4" xfId="3506" xr:uid="{40EF384E-BBE3-4343-AAE1-F377E49AB9F0}"/>
    <cellStyle name="Comma 16 51" xfId="3507" xr:uid="{0536602C-6DB1-4AB1-9865-3EC59A5ABE7C}"/>
    <cellStyle name="Comma 16 51 2" xfId="3508" xr:uid="{1FD90854-815B-4FD5-827C-44DA184DE52B}"/>
    <cellStyle name="Comma 16 51 2 2" xfId="3509" xr:uid="{355A03B2-268C-4774-94A0-5DE35E060245}"/>
    <cellStyle name="Comma 16 51 2 2 2" xfId="3510" xr:uid="{851DE094-303A-40E3-AF26-8DDC41982CAE}"/>
    <cellStyle name="Comma 16 51 2 3" xfId="3511" xr:uid="{1EBE3FA0-32BC-4BC7-8E46-79D21B52A18B}"/>
    <cellStyle name="Comma 16 51 3" xfId="3512" xr:uid="{5D037C1B-2DCF-4026-B13E-080F4B8D913C}"/>
    <cellStyle name="Comma 16 51 3 2" xfId="3513" xr:uid="{D3EDE20D-4973-4234-A8B0-1017E4B335DA}"/>
    <cellStyle name="Comma 16 51 4" xfId="3514" xr:uid="{C18A15E3-A4E1-4FF3-A977-E9FA557F8770}"/>
    <cellStyle name="Comma 16 52" xfId="3515" xr:uid="{8A72A21B-248F-42BC-AD86-2554773ACC5D}"/>
    <cellStyle name="Comma 16 52 2" xfId="3516" xr:uid="{9156BACF-4EDE-4462-83AE-991A9CD63FBE}"/>
    <cellStyle name="Comma 16 52 2 2" xfId="3517" xr:uid="{C4CC6575-4C02-41E0-B324-1B4DB5BC90B1}"/>
    <cellStyle name="Comma 16 52 2 2 2" xfId="3518" xr:uid="{D245F158-0DB2-44B3-BE04-65B27D86D663}"/>
    <cellStyle name="Comma 16 52 2 3" xfId="3519" xr:uid="{F0E5F9F8-9B37-4478-B03B-FCDA5DB62679}"/>
    <cellStyle name="Comma 16 52 3" xfId="3520" xr:uid="{54BA41F3-6567-460D-A5AB-42DB1E8F4057}"/>
    <cellStyle name="Comma 16 52 3 2" xfId="3521" xr:uid="{B667E12B-0765-40D3-A795-CD8F2C85CF6E}"/>
    <cellStyle name="Comma 16 52 4" xfId="3522" xr:uid="{E5217F87-780B-4B98-AC8B-E43A619336F9}"/>
    <cellStyle name="Comma 16 53" xfId="3523" xr:uid="{1CC8B213-E93E-4100-B59C-92D449CD3F3E}"/>
    <cellStyle name="Comma 16 53 2" xfId="3524" xr:uid="{D5DFDFEC-E773-4856-A684-2FD3969AF51A}"/>
    <cellStyle name="Comma 16 53 2 2" xfId="3525" xr:uid="{29D52F10-CCE8-4A2C-939A-9AECD2EBAD79}"/>
    <cellStyle name="Comma 16 53 2 2 2" xfId="3526" xr:uid="{C1AD49EF-5FA7-4C1F-BFA0-DF90DB11FB08}"/>
    <cellStyle name="Comma 16 53 2 3" xfId="3527" xr:uid="{6D7D4364-7072-4A72-8554-C9D63B3D81B1}"/>
    <cellStyle name="Comma 16 53 3" xfId="3528" xr:uid="{B4E5D2AB-C5E6-4352-B54C-7B8B7DADFE24}"/>
    <cellStyle name="Comma 16 53 3 2" xfId="3529" xr:uid="{03761CEA-6E7C-4C9B-9F11-73699B724299}"/>
    <cellStyle name="Comma 16 53 4" xfId="3530" xr:uid="{B6311AC0-3E52-4627-97FA-00175342931F}"/>
    <cellStyle name="Comma 16 54" xfId="3531" xr:uid="{14E0FCD9-073C-4811-A370-1ED76CBD10CB}"/>
    <cellStyle name="Comma 16 54 2" xfId="3532" xr:uid="{81E633D2-EF19-40AC-B1E6-2E476F8BBDE8}"/>
    <cellStyle name="Comma 16 54 2 2" xfId="3533" xr:uid="{54A96EE8-F07B-4A26-B852-D7963EE1A986}"/>
    <cellStyle name="Comma 16 54 2 2 2" xfId="3534" xr:uid="{5B1C90DA-839E-45C4-8215-1A917DA562A5}"/>
    <cellStyle name="Comma 16 54 2 3" xfId="3535" xr:uid="{2E48CFF8-5804-414A-A84F-6C8574F60F6F}"/>
    <cellStyle name="Comma 16 54 3" xfId="3536" xr:uid="{9C719357-83D7-48DD-9899-E176E416DD59}"/>
    <cellStyle name="Comma 16 54 3 2" xfId="3537" xr:uid="{D7CC1573-62C2-437F-83ED-7F5A0D44ED15}"/>
    <cellStyle name="Comma 16 54 4" xfId="3538" xr:uid="{BCCD64A9-9EE9-4979-A5D7-2CF092CAE1CB}"/>
    <cellStyle name="Comma 16 55" xfId="3539" xr:uid="{7BDDCB26-7F80-44C8-85DD-455EFBCA9840}"/>
    <cellStyle name="Comma 16 55 2" xfId="3540" xr:uid="{04AD22FC-FDA2-4158-940D-8D6BCFDE6F4B}"/>
    <cellStyle name="Comma 16 55 2 2" xfId="3541" xr:uid="{376EB4EC-13B8-4341-85B1-9DD702151645}"/>
    <cellStyle name="Comma 16 55 2 2 2" xfId="3542" xr:uid="{74D2B8EF-3C76-4B1D-891C-191E16096555}"/>
    <cellStyle name="Comma 16 55 2 3" xfId="3543" xr:uid="{DFB1F0DE-2D10-4A42-8913-C75896E36633}"/>
    <cellStyle name="Comma 16 55 3" xfId="3544" xr:uid="{FDE34C5D-B647-4D92-A01E-A6FA38999B0F}"/>
    <cellStyle name="Comma 16 55 3 2" xfId="3545" xr:uid="{ECE97A47-E682-4403-87E7-F7462A9E267C}"/>
    <cellStyle name="Comma 16 55 4" xfId="3546" xr:uid="{04987D77-51E5-4192-98AD-3C8EE9638151}"/>
    <cellStyle name="Comma 16 56" xfId="3547" xr:uid="{6BD70CF1-6E7A-4E86-830D-BEB460EB2A88}"/>
    <cellStyle name="Comma 16 56 2" xfId="3548" xr:uid="{8A34AD69-3BBD-4421-9706-DE7C0C79E69F}"/>
    <cellStyle name="Comma 16 56 2 2" xfId="3549" xr:uid="{3B1F0EA3-72A7-4681-9620-E1BE27543E08}"/>
    <cellStyle name="Comma 16 56 2 2 2" xfId="3550" xr:uid="{CA1F97CB-8EE5-4058-830D-44F984F3412E}"/>
    <cellStyle name="Comma 16 56 2 3" xfId="3551" xr:uid="{9D3CACBF-4B49-4F55-99C9-02C9AB0F55BF}"/>
    <cellStyle name="Comma 16 56 3" xfId="3552" xr:uid="{E6CDD3BC-F379-45D8-9F64-6E18E47947A2}"/>
    <cellStyle name="Comma 16 56 3 2" xfId="3553" xr:uid="{61AE8294-D66D-433E-B4D9-569A02B4C628}"/>
    <cellStyle name="Comma 16 56 4" xfId="3554" xr:uid="{E397547E-1B87-4056-86A9-2FC052E946A3}"/>
    <cellStyle name="Comma 16 57" xfId="3555" xr:uid="{4D6CF724-3716-4F40-9773-ECED4F1470BC}"/>
    <cellStyle name="Comma 16 57 2" xfId="3556" xr:uid="{3A057D23-AC42-406A-9EFB-94E68CC0893B}"/>
    <cellStyle name="Comma 16 57 2 2" xfId="3557" xr:uid="{4CB2BA01-F602-4E8D-99B8-ABA02DA4D917}"/>
    <cellStyle name="Comma 16 57 2 2 2" xfId="3558" xr:uid="{216743D2-AE0B-4FC4-80A9-12EAFE7EAA9B}"/>
    <cellStyle name="Comma 16 57 2 3" xfId="3559" xr:uid="{7BA13BAB-E569-4C4D-958E-98BC6B56369E}"/>
    <cellStyle name="Comma 16 57 3" xfId="3560" xr:uid="{88CE983E-0FCB-40C6-8861-7CB6105F3A0B}"/>
    <cellStyle name="Comma 16 57 3 2" xfId="3561" xr:uid="{601FE229-7EA1-42AF-9987-EC355022E9FF}"/>
    <cellStyle name="Comma 16 57 4" xfId="3562" xr:uid="{A1C568FF-6F0C-4577-98CE-28DE26457B63}"/>
    <cellStyle name="Comma 16 58" xfId="3563" xr:uid="{AA8B9B0A-8130-4DC8-A0AC-8E08237A64B7}"/>
    <cellStyle name="Comma 16 58 2" xfId="3564" xr:uid="{C95AC689-8D63-4009-8F8C-13459609F30E}"/>
    <cellStyle name="Comma 16 58 2 2" xfId="3565" xr:uid="{D3317957-A4D6-4FA0-AB41-03075D6E0C98}"/>
    <cellStyle name="Comma 16 58 2 2 2" xfId="3566" xr:uid="{A4BF8F1A-B0FA-4022-A569-351296BEEDCC}"/>
    <cellStyle name="Comma 16 58 2 3" xfId="3567" xr:uid="{CBF0078E-D379-479F-95B4-95DCD7CF9319}"/>
    <cellStyle name="Comma 16 58 3" xfId="3568" xr:uid="{CF606C01-10A9-4E9A-AC82-0872441399F7}"/>
    <cellStyle name="Comma 16 58 3 2" xfId="3569" xr:uid="{E72277E8-E853-4A35-A812-3BB1374E1758}"/>
    <cellStyle name="Comma 16 58 4" xfId="3570" xr:uid="{1F016D0D-4434-4203-B21C-E07DDF5BD2E4}"/>
    <cellStyle name="Comma 16 59" xfId="3571" xr:uid="{651BFB46-F19B-46FA-B891-6CBE136EC799}"/>
    <cellStyle name="Comma 16 59 2" xfId="3572" xr:uid="{0D005E8B-6522-4BB1-8DD8-159ADC92C4CF}"/>
    <cellStyle name="Comma 16 59 2 2" xfId="3573" xr:uid="{5D29EFE4-787C-4239-A2F0-433815ABBA4D}"/>
    <cellStyle name="Comma 16 59 2 2 2" xfId="3574" xr:uid="{3315E6EA-3E99-4F53-A8B9-9D86C63C1578}"/>
    <cellStyle name="Comma 16 59 2 3" xfId="3575" xr:uid="{475F159D-61C2-4FB9-8896-E1BE0A17E50D}"/>
    <cellStyle name="Comma 16 59 3" xfId="3576" xr:uid="{91BF1295-014A-414D-A31B-F0DAE62EC8EA}"/>
    <cellStyle name="Comma 16 59 3 2" xfId="3577" xr:uid="{055A249F-A121-418F-BD65-98734221ED3F}"/>
    <cellStyle name="Comma 16 59 4" xfId="3578" xr:uid="{C6E06818-D741-4807-9494-AC633CE99C95}"/>
    <cellStyle name="Comma 16 6" xfId="3579" xr:uid="{B2BC6DEB-2419-4855-BFAA-F909F4F2EA7D}"/>
    <cellStyle name="Comma 16 6 2" xfId="3580" xr:uid="{9205558C-DEF3-4D9E-A519-9B07C88FCE0D}"/>
    <cellStyle name="Comma 16 6 2 2" xfId="3581" xr:uid="{2354C8E3-38FD-470B-A2AD-C5014431F467}"/>
    <cellStyle name="Comma 16 6 3" xfId="3582" xr:uid="{8EB1B435-03D7-45FC-9C79-C738EE5D8A9F}"/>
    <cellStyle name="Comma 16 6 3 2" xfId="3583" xr:uid="{F305614E-5D72-436F-9E28-18E627BDD340}"/>
    <cellStyle name="Comma 16 6 4" xfId="3584" xr:uid="{CDF78995-4B97-4BD8-8040-0BF07D902429}"/>
    <cellStyle name="Comma 16 60" xfId="3585" xr:uid="{D835196D-1B94-4700-B13A-FEBA72D83688}"/>
    <cellStyle name="Comma 16 60 2" xfId="3586" xr:uid="{ACBA4A74-22D6-43AF-8BA1-0D166EBCCF9F}"/>
    <cellStyle name="Comma 16 60 2 2" xfId="3587" xr:uid="{A3D68EA0-D56C-4779-9D4D-22890BE1FE3E}"/>
    <cellStyle name="Comma 16 60 2 2 2" xfId="3588" xr:uid="{A026DFCF-79CC-4917-8CE6-0902E88A2D21}"/>
    <cellStyle name="Comma 16 60 2 3" xfId="3589" xr:uid="{71F1489F-A277-4542-A267-61F65B89F824}"/>
    <cellStyle name="Comma 16 60 3" xfId="3590" xr:uid="{44E2250F-6AC0-43D7-96E1-B71CC6D5212B}"/>
    <cellStyle name="Comma 16 60 3 2" xfId="3591" xr:uid="{0C934AD7-F68B-4DEC-A596-4F6A3365A888}"/>
    <cellStyle name="Comma 16 60 4" xfId="3592" xr:uid="{5B9EE534-3F93-4267-84BE-EE1D9F2BCD8F}"/>
    <cellStyle name="Comma 16 61" xfId="3593" xr:uid="{9B8C8085-53C4-42A1-A2C4-A3BC7B641018}"/>
    <cellStyle name="Comma 16 62" xfId="3594" xr:uid="{66B31899-94E8-4C06-9B56-888D2ABA4560}"/>
    <cellStyle name="Comma 16 63" xfId="3595" xr:uid="{B0B3C41F-E5A4-4746-8601-8AECD1813364}"/>
    <cellStyle name="Comma 16 64" xfId="56991" xr:uid="{854F7AA5-1E87-4FDE-B1EC-707B887C7114}"/>
    <cellStyle name="Comma 16 7" xfId="3596" xr:uid="{986BFE9D-16C5-4EE8-8544-85A405003183}"/>
    <cellStyle name="Comma 16 7 2" xfId="3597" xr:uid="{CC9ED77E-66BB-4E30-852D-CF2C659717A9}"/>
    <cellStyle name="Comma 16 7 2 2" xfId="3598" xr:uid="{8CBF4ECB-D3CA-4F28-8FB7-385466F1C142}"/>
    <cellStyle name="Comma 16 7 3" xfId="3599" xr:uid="{E3EEFF76-9D3F-4D45-917D-004F34501868}"/>
    <cellStyle name="Comma 16 7 3 2" xfId="3600" xr:uid="{D89AEADA-FA0B-4EEE-AF6A-8DC7622DDE80}"/>
    <cellStyle name="Comma 16 7 4" xfId="3601" xr:uid="{E69B82E1-6FF8-4C47-BA76-586B6FAC9AF7}"/>
    <cellStyle name="Comma 16 8" xfId="3602" xr:uid="{500021C5-DEDB-4928-9361-5CAB2A259834}"/>
    <cellStyle name="Comma 16 8 2" xfId="3603" xr:uid="{96C528D5-A322-4631-A205-3C1A0BE4D168}"/>
    <cellStyle name="Comma 16 8 2 2" xfId="3604" xr:uid="{3857F715-6842-4BE6-A7FC-C63DD31BF0FE}"/>
    <cellStyle name="Comma 16 8 3" xfId="3605" xr:uid="{E020F39B-61D5-4127-923A-F0E1D8074098}"/>
    <cellStyle name="Comma 16 8 3 2" xfId="3606" xr:uid="{F8CEBA4B-46AB-4B16-8278-5ED4C772A3A9}"/>
    <cellStyle name="Comma 16 8 4" xfId="3607" xr:uid="{5149654C-18A2-43E8-997D-4415B64490BB}"/>
    <cellStyle name="Comma 16 9" xfId="3608" xr:uid="{89B7C19C-CA56-4B79-8E5C-E1DC0C7819C9}"/>
    <cellStyle name="Comma 16 9 2" xfId="3609" xr:uid="{E8AF69CF-DA67-4DA9-ACA9-5309A9FDD026}"/>
    <cellStyle name="Comma 16 9 2 2" xfId="3610" xr:uid="{5C0B3BB0-E2A2-4FE1-A360-F5A7E1767F24}"/>
    <cellStyle name="Comma 16 9 3" xfId="3611" xr:uid="{736BB156-28AC-4D13-9066-9902314DA71D}"/>
    <cellStyle name="Comma 16 9 3 2" xfId="3612" xr:uid="{CA126DFF-1F35-4EE7-95F4-4B503FDF6E26}"/>
    <cellStyle name="Comma 16 9 4" xfId="3613" xr:uid="{A261781A-A9FD-49F2-994E-1058387D6311}"/>
    <cellStyle name="Comma 160" xfId="3614" xr:uid="{27A24791-2BBF-432A-9FA2-05A7992FB2A5}"/>
    <cellStyle name="Comma 161" xfId="3615" xr:uid="{F297D789-BD89-4D9E-8557-126FA2E99EA9}"/>
    <cellStyle name="Comma 162" xfId="3616" xr:uid="{4BC177CE-093E-48DF-98B8-6C5E699ED036}"/>
    <cellStyle name="Comma 163" xfId="3617" xr:uid="{0DD2F02E-9F1F-45AC-848D-B394E0834839}"/>
    <cellStyle name="Comma 164" xfId="3618" xr:uid="{CFAFFC00-4816-4F27-A0C1-30783CE6D099}"/>
    <cellStyle name="Comma 165" xfId="3619" xr:uid="{D3AB5BB0-1AEF-40EB-A397-77DECE22D105}"/>
    <cellStyle name="Comma 166" xfId="3620" xr:uid="{0F6F8E12-FADA-45D8-82C0-72D449783EC4}"/>
    <cellStyle name="Comma 167" xfId="9" xr:uid="{5FA40E70-CAD4-4FFA-A572-17D9FFBFD218}"/>
    <cellStyle name="Comma 167 2" xfId="21" xr:uid="{7CA5A22F-4FD3-4D28-8DB2-5FE06EF305AD}"/>
    <cellStyle name="Comma 167 3" xfId="136" xr:uid="{E25AF0D1-2C93-4B98-A955-6AA2E0675E59}"/>
    <cellStyle name="Comma 168" xfId="51507" xr:uid="{D53410CD-5125-4B6C-917E-7863816285DE}"/>
    <cellStyle name="Comma 169" xfId="56992" xr:uid="{10854FFA-5D56-4CDD-AFC1-28F8E780084C}"/>
    <cellStyle name="Comma 17" xfId="102" xr:uid="{E7114AD5-C5E1-4B8A-8AE2-C71DA0675019}"/>
    <cellStyle name="Comma 17 10" xfId="3621" xr:uid="{6DFFF4D0-925C-47B4-9CF2-F2184241DF3D}"/>
    <cellStyle name="Comma 17 10 2" xfId="3622" xr:uid="{F2FF0EE0-9CC8-4F71-9CBC-F13FA2E1929C}"/>
    <cellStyle name="Comma 17 10 2 2" xfId="3623" xr:uid="{F134A81E-D3CD-4607-AED9-AFF3DEA09FEF}"/>
    <cellStyle name="Comma 17 10 2 3" xfId="3624" xr:uid="{90A89FFA-33E8-4CF1-9A86-84AFD00A283C}"/>
    <cellStyle name="Comma 17 10 3" xfId="3625" xr:uid="{90A30BCC-FAB6-4795-A774-85727B7EC1D3}"/>
    <cellStyle name="Comma 17 10 3 2" xfId="3626" xr:uid="{F98D5581-0EE1-4CD9-AD15-6FB3D7427DEA}"/>
    <cellStyle name="Comma 17 10 3 3" xfId="3627" xr:uid="{5A0B2929-0FA7-4EC2-B012-D0F5B9FAC795}"/>
    <cellStyle name="Comma 17 10 4" xfId="3628" xr:uid="{0AE4B75D-057E-469A-9486-95E600F7FFD7}"/>
    <cellStyle name="Comma 17 10 4 2" xfId="3629" xr:uid="{BB2C061D-E33A-4296-8AA1-3DC61551B840}"/>
    <cellStyle name="Comma 17 10 4 3" xfId="3630" xr:uid="{32827EDA-0201-47A3-90B8-4C6F8ECB046E}"/>
    <cellStyle name="Comma 17 10 5" xfId="3631" xr:uid="{3127E611-CBD7-48FF-B49A-E4EF7BEDF3BC}"/>
    <cellStyle name="Comma 17 10 6" xfId="3632" xr:uid="{24528DE0-9F62-4B16-9EAE-7277B6202DD4}"/>
    <cellStyle name="Comma 17 10 7" xfId="3633" xr:uid="{12307FBB-F7B4-4618-8657-DA92B71A0C1A}"/>
    <cellStyle name="Comma 17 11" xfId="3634" xr:uid="{49D6B25B-6E55-4CEE-BEB3-09F5EAAD837F}"/>
    <cellStyle name="Comma 17 11 2" xfId="3635" xr:uid="{0E31B47F-0765-4838-B5CD-9695F210D04E}"/>
    <cellStyle name="Comma 17 11 2 2" xfId="3636" xr:uid="{9680EFD2-F2EE-429E-BD1A-EF7B00C3F46E}"/>
    <cellStyle name="Comma 17 11 2 3" xfId="3637" xr:uid="{3C24BB33-D44B-498C-9B9B-03709BA59B73}"/>
    <cellStyle name="Comma 17 11 3" xfId="3638" xr:uid="{7FB30D0C-8848-4F02-8BD0-143D417EAF99}"/>
    <cellStyle name="Comma 17 11 3 2" xfId="3639" xr:uid="{69D905E3-CE52-4CBC-A29A-9104634F36D2}"/>
    <cellStyle name="Comma 17 11 3 3" xfId="3640" xr:uid="{C6FBF353-6BB8-40C2-9D12-18EA1EC159D1}"/>
    <cellStyle name="Comma 17 11 4" xfId="3641" xr:uid="{AE17D0DD-314C-4007-A657-21836386C815}"/>
    <cellStyle name="Comma 17 11 4 2" xfId="3642" xr:uid="{5049AF5E-FE8B-47BF-ABAE-14D5E0B170B0}"/>
    <cellStyle name="Comma 17 11 4 3" xfId="3643" xr:uid="{99C898CB-32D4-460D-93D4-137A89FB39AB}"/>
    <cellStyle name="Comma 17 11 5" xfId="3644" xr:uid="{316F4E83-B2A9-48BF-A554-DBE1EC441191}"/>
    <cellStyle name="Comma 17 11 6" xfId="3645" xr:uid="{177E9660-2CDD-422D-BAB7-CABC55B0E2B5}"/>
    <cellStyle name="Comma 17 11 7" xfId="3646" xr:uid="{E93628E8-6A08-46CD-9103-DF7E88A95975}"/>
    <cellStyle name="Comma 17 12" xfId="3647" xr:uid="{0BE0B254-F17F-42E7-9B73-FF64A1D2B0D5}"/>
    <cellStyle name="Comma 17 12 2" xfId="3648" xr:uid="{1DE3808E-CC0D-4C20-9639-8E4B5522913E}"/>
    <cellStyle name="Comma 17 12 2 2" xfId="3649" xr:uid="{CE05D868-0CBE-45E2-B5C5-5E05DF346AC8}"/>
    <cellStyle name="Comma 17 12 2 3" xfId="3650" xr:uid="{B1F5A2A3-2CA9-4CB2-A5C4-B9348DA8CE53}"/>
    <cellStyle name="Comma 17 12 3" xfId="3651" xr:uid="{53282638-5D64-4A9E-9356-A4AA1031BCC1}"/>
    <cellStyle name="Comma 17 12 3 2" xfId="3652" xr:uid="{6282B2A8-201E-4131-BC8D-DD9E616395ED}"/>
    <cellStyle name="Comma 17 12 3 3" xfId="3653" xr:uid="{121D29CE-ABB2-42B2-BE1F-D811E22BB037}"/>
    <cellStyle name="Comma 17 12 4" xfId="3654" xr:uid="{351DE101-857F-4823-A28E-28FB68E83822}"/>
    <cellStyle name="Comma 17 12 4 2" xfId="3655" xr:uid="{3D2A07B7-C07E-466F-A0F6-354DCC67B76F}"/>
    <cellStyle name="Comma 17 12 4 3" xfId="3656" xr:uid="{C8201EB3-254A-48A9-86C6-B04D00239304}"/>
    <cellStyle name="Comma 17 12 5" xfId="3657" xr:uid="{09627D9C-8938-4421-9D89-9D5E8E34D498}"/>
    <cellStyle name="Comma 17 12 6" xfId="3658" xr:uid="{8AB9A092-5346-46AA-840F-05D4B41910F4}"/>
    <cellStyle name="Comma 17 12 7" xfId="3659" xr:uid="{DA98DCEE-5F86-4915-BD20-A682839D8CEA}"/>
    <cellStyle name="Comma 17 13" xfId="3660" xr:uid="{164F7588-6073-4C06-9508-43B4C8B23E7D}"/>
    <cellStyle name="Comma 17 13 2" xfId="3661" xr:uid="{49A0EC31-AB4D-4555-9BC9-D7B7329398F7}"/>
    <cellStyle name="Comma 17 13 2 2" xfId="3662" xr:uid="{C6D32FC7-42DF-472B-96EE-412377CBE9AC}"/>
    <cellStyle name="Comma 17 13 2 3" xfId="3663" xr:uid="{B96C4E58-375C-44C6-A3B9-8B83C384D3DB}"/>
    <cellStyle name="Comma 17 13 3" xfId="3664" xr:uid="{D31E42D0-3E62-4A27-BCF1-BCF7625B13AD}"/>
    <cellStyle name="Comma 17 13 3 2" xfId="3665" xr:uid="{94919E48-F371-4AD0-A9B3-8886E7F37C67}"/>
    <cellStyle name="Comma 17 13 3 3" xfId="3666" xr:uid="{EF8FCBF0-636C-4441-958C-447A10648BE9}"/>
    <cellStyle name="Comma 17 13 4" xfId="3667" xr:uid="{F23BD157-FEF2-49BB-AE37-A21AC2C52CF0}"/>
    <cellStyle name="Comma 17 13 4 2" xfId="3668" xr:uid="{31C450C4-C711-4A2F-A80D-0BEF579E0C71}"/>
    <cellStyle name="Comma 17 13 4 3" xfId="3669" xr:uid="{576E8684-3D8B-4CCE-940D-0662D9B0B9A8}"/>
    <cellStyle name="Comma 17 13 5" xfId="3670" xr:uid="{DC6F2F38-C32B-447A-B4AF-9AAC2AD7EEC8}"/>
    <cellStyle name="Comma 17 13 6" xfId="3671" xr:uid="{9CD520FE-3DA2-43B2-97F5-038C9D99E130}"/>
    <cellStyle name="Comma 17 13 7" xfId="3672" xr:uid="{1CBCDC52-2899-440A-95C8-64C5B26B0440}"/>
    <cellStyle name="Comma 17 14" xfId="3673" xr:uid="{20F359AD-7653-4804-9135-51C13F71C403}"/>
    <cellStyle name="Comma 17 14 2" xfId="3674" xr:uid="{AF6D1EA0-B22C-48B6-A5F7-46EC6EAA1CA3}"/>
    <cellStyle name="Comma 17 14 2 2" xfId="3675" xr:uid="{863449DE-04FB-484A-B3DC-63F164D6A40B}"/>
    <cellStyle name="Comma 17 14 2 3" xfId="3676" xr:uid="{BCDD9998-0E4C-4B6A-8828-709A4CF80BF5}"/>
    <cellStyle name="Comma 17 14 3" xfId="3677" xr:uid="{3F93BB03-DDA8-4C26-83D1-8EE20140DB77}"/>
    <cellStyle name="Comma 17 14 3 2" xfId="3678" xr:uid="{63C947F5-9F12-417E-816F-262BA684E350}"/>
    <cellStyle name="Comma 17 14 3 3" xfId="3679" xr:uid="{379B3294-8ED6-4000-860C-DAAD10479F18}"/>
    <cellStyle name="Comma 17 14 4" xfId="3680" xr:uid="{DA231B97-D41D-46EC-A829-B7F333C76847}"/>
    <cellStyle name="Comma 17 14 4 2" xfId="3681" xr:uid="{16F66B54-5995-49A1-830B-708184F1A5F9}"/>
    <cellStyle name="Comma 17 14 4 3" xfId="3682" xr:uid="{73895E72-2318-4083-8326-8FBB237BC6D7}"/>
    <cellStyle name="Comma 17 14 5" xfId="3683" xr:uid="{7AF33B7D-D0FC-4DB1-85A5-AF162F33228C}"/>
    <cellStyle name="Comma 17 14 6" xfId="3684" xr:uid="{8279473C-96B9-43F2-82BF-B63A7F910CD4}"/>
    <cellStyle name="Comma 17 14 7" xfId="3685" xr:uid="{91BA3F99-5BCA-42BD-A6DC-4C5A103CDCBF}"/>
    <cellStyle name="Comma 17 15" xfId="3686" xr:uid="{96B428DC-8A5F-4ED1-8711-EAEBAA8C45EC}"/>
    <cellStyle name="Comma 17 15 2" xfId="3687" xr:uid="{413036F1-C6EA-41B0-A900-79D9EF79E4F0}"/>
    <cellStyle name="Comma 17 15 2 2" xfId="3688" xr:uid="{D8C003D7-9721-4E00-9F41-E47A1A1C6605}"/>
    <cellStyle name="Comma 17 15 2 3" xfId="3689" xr:uid="{BE859A8A-93CF-41BA-B96C-D1A0564EB152}"/>
    <cellStyle name="Comma 17 15 3" xfId="3690" xr:uid="{B8B777B5-840D-4D76-B61F-3BB4BDAC288E}"/>
    <cellStyle name="Comma 17 15 3 2" xfId="3691" xr:uid="{C753F287-6AA9-4C57-9973-AC7A4408FC5B}"/>
    <cellStyle name="Comma 17 15 3 3" xfId="3692" xr:uid="{F0D269D4-D4B9-4B5B-809A-535D4B72D9BE}"/>
    <cellStyle name="Comma 17 15 4" xfId="3693" xr:uid="{A9435924-CD87-4C48-85B3-F1085461FCB3}"/>
    <cellStyle name="Comma 17 15 4 2" xfId="3694" xr:uid="{056EE4BE-8923-4DF0-B376-678B050C1ACB}"/>
    <cellStyle name="Comma 17 15 4 3" xfId="3695" xr:uid="{2C626813-287E-4BE8-8055-2232C183F4C6}"/>
    <cellStyle name="Comma 17 15 5" xfId="3696" xr:uid="{53E09B39-A605-4C8D-9ADC-4BE8734F2D50}"/>
    <cellStyle name="Comma 17 15 6" xfId="3697" xr:uid="{B56A80FD-66BE-423F-9DC7-F6819DDB37FA}"/>
    <cellStyle name="Comma 17 15 7" xfId="3698" xr:uid="{34B0284B-5771-49B5-9B65-3E785DEB25CD}"/>
    <cellStyle name="Comma 17 16" xfId="3699" xr:uid="{4058EDEF-B62C-4BD1-9DF7-A4040822D0C3}"/>
    <cellStyle name="Comma 17 16 2" xfId="3700" xr:uid="{4D29336B-8265-4AD4-85BB-DC75C4B07BF2}"/>
    <cellStyle name="Comma 17 16 2 2" xfId="3701" xr:uid="{5040D0FC-C1EC-45AF-8C10-80B24237AD11}"/>
    <cellStyle name="Comma 17 16 2 3" xfId="3702" xr:uid="{B1F7515B-081D-4470-8956-9B18178967E1}"/>
    <cellStyle name="Comma 17 16 3" xfId="3703" xr:uid="{62BE24EB-F55B-4109-942A-7D4A85FC4D15}"/>
    <cellStyle name="Comma 17 16 3 2" xfId="3704" xr:uid="{3E1F7983-E486-454B-A72D-3B7A80B7D519}"/>
    <cellStyle name="Comma 17 16 3 3" xfId="3705" xr:uid="{34A314C7-7E48-4705-9210-176561710E56}"/>
    <cellStyle name="Comma 17 16 4" xfId="3706" xr:uid="{EC539008-2C25-41AA-AB6E-06D6DCAD9E19}"/>
    <cellStyle name="Comma 17 16 4 2" xfId="3707" xr:uid="{1D340094-4167-49FB-95BF-B11F68CE58A0}"/>
    <cellStyle name="Comma 17 16 4 3" xfId="3708" xr:uid="{3EE2C076-0150-416C-96F7-47DF0A0E7C72}"/>
    <cellStyle name="Comma 17 16 5" xfId="3709" xr:uid="{89AFC45E-FF72-4343-A4AD-08C210334364}"/>
    <cellStyle name="Comma 17 16 6" xfId="3710" xr:uid="{48800B13-342F-4CC0-A6C6-CD1C1181446D}"/>
    <cellStyle name="Comma 17 16 7" xfId="3711" xr:uid="{0299928F-EB58-472E-97FA-A32BDE5FD791}"/>
    <cellStyle name="Comma 17 17" xfId="3712" xr:uid="{5043BE8B-5249-4184-BFDC-17D4FAFF17D5}"/>
    <cellStyle name="Comma 17 17 2" xfId="3713" xr:uid="{1E2D781F-AD60-4FE3-BB96-998844834002}"/>
    <cellStyle name="Comma 17 17 2 2" xfId="3714" xr:uid="{CE2BC7E5-F852-4AB9-A266-2B9BD7182510}"/>
    <cellStyle name="Comma 17 17 2 3" xfId="3715" xr:uid="{259273C2-D660-40EB-ACEA-B9D965A5C92E}"/>
    <cellStyle name="Comma 17 17 3" xfId="3716" xr:uid="{2E6EF8EB-B885-4B78-82C3-E31BE313DF74}"/>
    <cellStyle name="Comma 17 17 3 2" xfId="3717" xr:uid="{B07F5D08-E5B5-4CC4-8FCA-2BE819D46D15}"/>
    <cellStyle name="Comma 17 17 3 3" xfId="3718" xr:uid="{7717E83F-E902-4CF4-872A-87BF7A082261}"/>
    <cellStyle name="Comma 17 17 4" xfId="3719" xr:uid="{7E1520B4-9C74-4C08-B31F-A7FDAE732757}"/>
    <cellStyle name="Comma 17 17 4 2" xfId="3720" xr:uid="{97FD178D-2FE9-4E17-A87F-E7491637DA4C}"/>
    <cellStyle name="Comma 17 17 4 3" xfId="3721" xr:uid="{3D9AD5F5-2386-437F-8002-074402D5A884}"/>
    <cellStyle name="Comma 17 17 5" xfId="3722" xr:uid="{B679DA74-41C6-4C01-A697-776C7A9C811F}"/>
    <cellStyle name="Comma 17 17 6" xfId="3723" xr:uid="{192662EC-250C-4C13-9344-1E4D17975A09}"/>
    <cellStyle name="Comma 17 17 7" xfId="3724" xr:uid="{D08572C7-432C-4E7B-8F3B-85C195C1DAE2}"/>
    <cellStyle name="Comma 17 18" xfId="3725" xr:uid="{EFD9D943-CA5F-4163-8527-7FC42C783970}"/>
    <cellStyle name="Comma 17 18 2" xfId="3726" xr:uid="{5147DC75-7D63-4742-A634-CF33A0F0B266}"/>
    <cellStyle name="Comma 17 18 2 2" xfId="3727" xr:uid="{C1167949-9730-4C8B-883C-8E7E69E4CB3C}"/>
    <cellStyle name="Comma 17 18 2 3" xfId="3728" xr:uid="{AA6CCA4B-3AFE-41B3-84AF-803CD5E7D04B}"/>
    <cellStyle name="Comma 17 18 3" xfId="3729" xr:uid="{980EC08C-D83D-4130-A5E3-F532CDCDAEA0}"/>
    <cellStyle name="Comma 17 18 3 2" xfId="3730" xr:uid="{7EFAEC58-031C-4AB5-8B08-6D35EA270DD0}"/>
    <cellStyle name="Comma 17 18 3 3" xfId="3731" xr:uid="{FDDD0B6F-61C0-49D5-9BF1-9591CBCA099C}"/>
    <cellStyle name="Comma 17 18 4" xfId="3732" xr:uid="{B3C9A81A-1DF2-4EC6-819B-3A36938C6F15}"/>
    <cellStyle name="Comma 17 18 4 2" xfId="3733" xr:uid="{B5CAB9C4-F394-498C-980B-055C23418109}"/>
    <cellStyle name="Comma 17 18 4 3" xfId="3734" xr:uid="{8415B7EA-5FCE-4F77-9380-9848D212C585}"/>
    <cellStyle name="Comma 17 18 5" xfId="3735" xr:uid="{3889E5BF-ABB3-4F67-AA03-8DF3CAF166EF}"/>
    <cellStyle name="Comma 17 18 6" xfId="3736" xr:uid="{9B066A1A-F0C6-465C-9879-1043AE4862A9}"/>
    <cellStyle name="Comma 17 18 7" xfId="3737" xr:uid="{7B768C2B-3A77-4C81-8003-229BDF328F58}"/>
    <cellStyle name="Comma 17 19" xfId="3738" xr:uid="{4B1E5F90-DF66-43B0-AA8F-4ADEB5071533}"/>
    <cellStyle name="Comma 17 19 2" xfId="3739" xr:uid="{E53109B5-1668-4EE3-99B3-096566DE92A1}"/>
    <cellStyle name="Comma 17 19 2 2" xfId="3740" xr:uid="{BE227E22-46B0-48E0-A26F-5EBA7C093EA6}"/>
    <cellStyle name="Comma 17 19 2 3" xfId="3741" xr:uid="{415B3F0F-3053-4D54-A865-7AC960E526F3}"/>
    <cellStyle name="Comma 17 19 3" xfId="3742" xr:uid="{E2AC29CD-6874-4D18-BCF2-A78FC0A90096}"/>
    <cellStyle name="Comma 17 19 3 2" xfId="3743" xr:uid="{11794A8D-B88B-4F70-85D2-26748480293C}"/>
    <cellStyle name="Comma 17 19 3 3" xfId="3744" xr:uid="{125D210C-FAB9-4379-B9DE-690793422039}"/>
    <cellStyle name="Comma 17 19 4" xfId="3745" xr:uid="{55E89322-E4F1-413D-8F62-07DE3296BD3A}"/>
    <cellStyle name="Comma 17 19 4 2" xfId="3746" xr:uid="{D3F9D613-141F-4A2D-9C6E-1B92D920C1B1}"/>
    <cellStyle name="Comma 17 19 4 3" xfId="3747" xr:uid="{607042D6-1BF4-445B-99E6-464C39EBBB74}"/>
    <cellStyle name="Comma 17 19 5" xfId="3748" xr:uid="{0B9EC4CF-2AEF-4A19-A49B-9538DC784063}"/>
    <cellStyle name="Comma 17 19 6" xfId="3749" xr:uid="{2FB9B6E0-EEFA-4B67-9F51-C3A06A66A8DF}"/>
    <cellStyle name="Comma 17 19 7" xfId="3750" xr:uid="{CBED2255-2909-482A-96E0-6BEB83816810}"/>
    <cellStyle name="Comma 17 2" xfId="3751" xr:uid="{EA09A263-364E-4B9B-8C86-75D5291E8F7F}"/>
    <cellStyle name="Comma 17 2 2" xfId="3752" xr:uid="{7831CEFB-FF21-42DD-83D2-70D31323A75E}"/>
    <cellStyle name="Comma 17 2 2 2" xfId="3753" xr:uid="{013C0FB4-38A9-4070-B56D-B54BCDD3E415}"/>
    <cellStyle name="Comma 17 2 2 3" xfId="3754" xr:uid="{0487EC1C-CB31-40AF-A1A3-F37A17F56828}"/>
    <cellStyle name="Comma 17 2 3" xfId="3755" xr:uid="{C17EFB30-2F85-4799-9F65-7D3319ED9A37}"/>
    <cellStyle name="Comma 17 2 3 2" xfId="3756" xr:uid="{9D3A18D9-E31F-4D6F-80E3-9747D41D941F}"/>
    <cellStyle name="Comma 17 2 3 3" xfId="3757" xr:uid="{5E316BB5-7D93-4DBF-8784-CEB4F9D1039C}"/>
    <cellStyle name="Comma 17 2 4" xfId="3758" xr:uid="{EBAEDAF2-EE45-46C9-8E50-B7ED45FDE634}"/>
    <cellStyle name="Comma 17 2 4 2" xfId="3759" xr:uid="{4782E75A-4402-45F1-B648-58589078532F}"/>
    <cellStyle name="Comma 17 2 4 3" xfId="3760" xr:uid="{E4B98847-2982-4299-9B1E-1D582EB9355C}"/>
    <cellStyle name="Comma 17 2 5" xfId="3761" xr:uid="{19230587-6C5C-4251-9C0B-6DCE15BC0828}"/>
    <cellStyle name="Comma 17 2 6" xfId="3762" xr:uid="{4F02CCBC-F5AF-447C-BE10-A38FE3657CDA}"/>
    <cellStyle name="Comma 17 2 7" xfId="3763" xr:uid="{13ABF606-498C-481C-8A19-EF3E8E44E157}"/>
    <cellStyle name="Comma 17 2 8" xfId="3764" xr:uid="{92CDA866-E07B-4ECB-A773-A92380405627}"/>
    <cellStyle name="Comma 17 2 9" xfId="3765" xr:uid="{F95222B5-3088-479F-88E2-BFE7BAE627A3}"/>
    <cellStyle name="Comma 17 20" xfId="3766" xr:uid="{E3FF2D69-7D02-4F65-8038-139D59EDF394}"/>
    <cellStyle name="Comma 17 20 2" xfId="3767" xr:uid="{17E8F8C4-327B-4767-8C5A-21C8259A46F1}"/>
    <cellStyle name="Comma 17 20 2 2" xfId="3768" xr:uid="{B0764CC9-DCCF-4A30-85C9-D5B722B4C975}"/>
    <cellStyle name="Comma 17 20 2 3" xfId="3769" xr:uid="{E9FDD923-012D-4C8C-B605-79012E76B695}"/>
    <cellStyle name="Comma 17 20 3" xfId="3770" xr:uid="{30295AFF-1AFC-4855-8A8A-53D9977CEF92}"/>
    <cellStyle name="Comma 17 20 3 2" xfId="3771" xr:uid="{D8E4C774-06E4-4950-960E-210717A902AD}"/>
    <cellStyle name="Comma 17 20 3 3" xfId="3772" xr:uid="{D94B65D4-64E4-4C14-8B17-CE003CF024CF}"/>
    <cellStyle name="Comma 17 20 4" xfId="3773" xr:uid="{B3F491F9-DD7D-464D-8A6F-255B42160D0C}"/>
    <cellStyle name="Comma 17 20 4 2" xfId="3774" xr:uid="{00D16574-685D-4F5C-8F5A-B7E14B03A969}"/>
    <cellStyle name="Comma 17 20 4 3" xfId="3775" xr:uid="{31CD0B72-3481-42F1-8FFA-96116881F8EF}"/>
    <cellStyle name="Comma 17 20 5" xfId="3776" xr:uid="{BAF69670-3805-4326-BF62-B9DE5D9E5469}"/>
    <cellStyle name="Comma 17 20 6" xfId="3777" xr:uid="{5011BA62-0029-4642-936A-9B50D9BD3125}"/>
    <cellStyle name="Comma 17 20 7" xfId="3778" xr:uid="{D1B76FEA-9D9A-416E-AF05-EFA84DD93D00}"/>
    <cellStyle name="Comma 17 21" xfId="3779" xr:uid="{3D9B1AB0-3944-419D-9C45-7E9299067BB5}"/>
    <cellStyle name="Comma 17 21 2" xfId="3780" xr:uid="{5B0C57B9-D434-40F4-9B0A-F9230A6838F2}"/>
    <cellStyle name="Comma 17 21 2 2" xfId="3781" xr:uid="{8DE68681-9283-406C-8A1E-D264382FEC91}"/>
    <cellStyle name="Comma 17 21 3" xfId="3782" xr:uid="{0D56B78B-8C4B-4707-B55F-B26907487C53}"/>
    <cellStyle name="Comma 17 21 3 2" xfId="3783" xr:uid="{AF07DB4E-E065-4B9A-A612-A730041F306A}"/>
    <cellStyle name="Comma 17 21 3 3" xfId="3784" xr:uid="{EAE3C94B-311B-4B9C-AF1C-D8FC1D2E9237}"/>
    <cellStyle name="Comma 17 21 4" xfId="3785" xr:uid="{B3C2636D-23FE-410D-AD8A-1BD7619AD26A}"/>
    <cellStyle name="Comma 17 22" xfId="3786" xr:uid="{00F7474A-B7CE-447A-8E22-CCE6FAEE22AE}"/>
    <cellStyle name="Comma 17 22 2" xfId="3787" xr:uid="{3F39F499-D9D1-49B6-9913-F61A0F6853D6}"/>
    <cellStyle name="Comma 17 22 2 2" xfId="3788" xr:uid="{0E10DBA3-790F-4EDB-A75D-A503433AFDF5}"/>
    <cellStyle name="Comma 17 22 3" xfId="3789" xr:uid="{352F558D-9D88-443C-A389-00015557C0C7}"/>
    <cellStyle name="Comma 17 22 3 2" xfId="3790" xr:uid="{5AD209AF-27E0-4693-BBBC-CF204479B850}"/>
    <cellStyle name="Comma 17 22 3 3" xfId="3791" xr:uid="{62525AB4-6972-4E96-B767-80E4458B8B5F}"/>
    <cellStyle name="Comma 17 22 4" xfId="3792" xr:uid="{8EC6D941-2EEC-4F7C-8DBA-370923A67DD3}"/>
    <cellStyle name="Comma 17 23" xfId="3793" xr:uid="{3F9384AC-4777-455A-9E85-2B86B31460A1}"/>
    <cellStyle name="Comma 17 23 2" xfId="3794" xr:uid="{72667ECA-89BE-439E-A657-A4CD8AFB4C66}"/>
    <cellStyle name="Comma 17 23 2 2" xfId="3795" xr:uid="{C50435E5-2AF7-471E-98F5-0D80B907898B}"/>
    <cellStyle name="Comma 17 23 3" xfId="3796" xr:uid="{8431D97E-5924-43A5-B7B6-10B3FD2BBF0F}"/>
    <cellStyle name="Comma 17 23 3 2" xfId="3797" xr:uid="{97321C82-5A8D-44E5-BB90-F14882C0D264}"/>
    <cellStyle name="Comma 17 23 3 3" xfId="3798" xr:uid="{0ED3D5CE-D6DB-4050-B4F9-C130EFF774CF}"/>
    <cellStyle name="Comma 17 23 4" xfId="3799" xr:uid="{4EDB8159-FEE4-4BF7-BA2E-91B06802F4BA}"/>
    <cellStyle name="Comma 17 24" xfId="3800" xr:uid="{9BFB092F-4575-444B-AF8B-DD5C9F3CD77A}"/>
    <cellStyle name="Comma 17 24 2" xfId="3801" xr:uid="{062572E7-45C1-4859-9F10-3BEE41292395}"/>
    <cellStyle name="Comma 17 24 2 2" xfId="3802" xr:uid="{C788B8B4-981C-4C0B-9BF4-43CEFC3B6A88}"/>
    <cellStyle name="Comma 17 24 3" xfId="3803" xr:uid="{97C7CAE9-D5E3-4F10-A5DA-A5F164ADA36D}"/>
    <cellStyle name="Comma 17 24 3 2" xfId="3804" xr:uid="{99972917-05B3-4AA0-81F5-23E1CC0668DA}"/>
    <cellStyle name="Comma 17 24 3 3" xfId="3805" xr:uid="{2F719C49-5A0D-43BB-924A-4619D7AE5A8A}"/>
    <cellStyle name="Comma 17 24 4" xfId="3806" xr:uid="{E984ADC5-6AD9-4E07-B2AF-9AFEE4769A19}"/>
    <cellStyle name="Comma 17 25" xfId="3807" xr:uid="{6A2E8F7F-CEBB-49F0-8F1D-09054299FD25}"/>
    <cellStyle name="Comma 17 25 2" xfId="3808" xr:uid="{D9A2F751-E6EB-4606-B02A-6EDB31210210}"/>
    <cellStyle name="Comma 17 25 2 2" xfId="3809" xr:uid="{0B104E17-3378-4ACC-AC31-356AB674423B}"/>
    <cellStyle name="Comma 17 25 3" xfId="3810" xr:uid="{0D665492-5B83-4282-9514-C10DC738650F}"/>
    <cellStyle name="Comma 17 25 3 2" xfId="3811" xr:uid="{41343216-609C-47F0-A11F-7594EBEC915C}"/>
    <cellStyle name="Comma 17 25 4" xfId="3812" xr:uid="{28DDAE60-8166-4A15-8B12-3F294F99CD59}"/>
    <cellStyle name="Comma 17 26" xfId="3813" xr:uid="{F28BB702-D19D-452F-B594-DD80BCA03109}"/>
    <cellStyle name="Comma 17 26 2" xfId="3814" xr:uid="{B260FA26-CE00-4A65-B75E-E84D43759918}"/>
    <cellStyle name="Comma 17 26 2 2" xfId="3815" xr:uid="{8BBEBE6B-1ACD-4246-A232-579356D04962}"/>
    <cellStyle name="Comma 17 26 3" xfId="3816" xr:uid="{E4F528E9-8848-459D-9648-C9656CEC8176}"/>
    <cellStyle name="Comma 17 26 3 2" xfId="3817" xr:uid="{4DB40ED4-777A-47D6-9E4A-FAF3176604B9}"/>
    <cellStyle name="Comma 17 26 4" xfId="3818" xr:uid="{07ED9806-D0ED-4EEE-98AE-CBDE0F307311}"/>
    <cellStyle name="Comma 17 27" xfId="3819" xr:uid="{D23C84BB-4171-4978-9E13-F186197FBCDB}"/>
    <cellStyle name="Comma 17 27 2" xfId="3820" xr:uid="{29CC743E-E196-410E-87DC-509A40BD4929}"/>
    <cellStyle name="Comma 17 27 2 2" xfId="3821" xr:uid="{54B51AB6-15FA-458F-AA3F-EB72F7EF051A}"/>
    <cellStyle name="Comma 17 27 3" xfId="3822" xr:uid="{F77DD89E-D404-447A-9FF6-48EB87AAA480}"/>
    <cellStyle name="Comma 17 27 3 2" xfId="3823" xr:uid="{37516053-CEAA-423C-97E3-905CAEAF147D}"/>
    <cellStyle name="Comma 17 27 4" xfId="3824" xr:uid="{1E30757F-6589-4E59-A59B-EDC0105A5AB3}"/>
    <cellStyle name="Comma 17 28" xfId="3825" xr:uid="{87102D0F-68E2-4FCE-9D09-AB4C098D57C4}"/>
    <cellStyle name="Comma 17 28 2" xfId="3826" xr:uid="{6ADEFBD7-D1E2-4CE3-9F6E-B9301211E937}"/>
    <cellStyle name="Comma 17 29" xfId="3827" xr:uid="{2886AE6E-1655-404E-9215-ACE263E01C7A}"/>
    <cellStyle name="Comma 17 29 2" xfId="3828" xr:uid="{69F57E82-67FC-4D46-B3B5-E3C942FA37D4}"/>
    <cellStyle name="Comma 17 29 3" xfId="3829" xr:uid="{DAE0589F-7386-4A8E-B443-7B7C51513DA6}"/>
    <cellStyle name="Comma 17 3" xfId="3830" xr:uid="{224C9122-8A4D-49D8-8DD3-9358C3F89FC2}"/>
    <cellStyle name="Comma 17 3 2" xfId="3831" xr:uid="{040D7047-68B0-4132-AE06-AD640B93EA71}"/>
    <cellStyle name="Comma 17 3 2 2" xfId="3832" xr:uid="{82B108F0-3152-497D-85F3-F21CB36F6491}"/>
    <cellStyle name="Comma 17 3 2 3" xfId="3833" xr:uid="{05F9F1BD-D00F-4563-88A4-5A9FC9087F50}"/>
    <cellStyle name="Comma 17 3 3" xfId="3834" xr:uid="{0DF610A3-82C4-45AA-BF11-B98F2A545832}"/>
    <cellStyle name="Comma 17 3 3 2" xfId="3835" xr:uid="{D8671703-1F62-4C95-BC2C-327C391009D3}"/>
    <cellStyle name="Comma 17 3 3 3" xfId="3836" xr:uid="{1C66A3D7-00C9-4B52-A39E-37E35DBB89C3}"/>
    <cellStyle name="Comma 17 3 4" xfId="3837" xr:uid="{7DFB9795-3652-430A-9BBE-76241AF7F5CF}"/>
    <cellStyle name="Comma 17 3 4 2" xfId="3838" xr:uid="{739F158A-5BCB-4B3B-A90B-5F7A9AFD184B}"/>
    <cellStyle name="Comma 17 3 4 3" xfId="3839" xr:uid="{586324AB-4F79-419C-AAB4-EB59CDE63AAD}"/>
    <cellStyle name="Comma 17 3 5" xfId="3840" xr:uid="{E8722C09-7771-40D2-B48B-C462D6AE2E69}"/>
    <cellStyle name="Comma 17 3 6" xfId="3841" xr:uid="{25DC00EC-6F73-4424-B84C-23FD0C570D97}"/>
    <cellStyle name="Comma 17 3 7" xfId="3842" xr:uid="{461C3005-9CB8-4677-B8D1-942FC8793FE3}"/>
    <cellStyle name="Comma 17 30" xfId="3843" xr:uid="{E4643704-4AA4-4DE8-BA4F-8F17697FB59D}"/>
    <cellStyle name="Comma 17 31" xfId="3844" xr:uid="{831FE984-7152-421D-B582-DEA4DF59713C}"/>
    <cellStyle name="Comma 17 32" xfId="3845" xr:uid="{14DC940B-E3B9-48E4-80CB-70EBF335404E}"/>
    <cellStyle name="Comma 17 33" xfId="3846" xr:uid="{85CCAF3B-6B25-4281-ACCF-FF2B4CCE72B2}"/>
    <cellStyle name="Comma 17 34" xfId="3847" xr:uid="{779B963E-0C8D-441C-82A3-B0F6CA94AC20}"/>
    <cellStyle name="Comma 17 35" xfId="3848" xr:uid="{D2D9905B-BE84-4D03-A5B2-A2B72CC21E9F}"/>
    <cellStyle name="Comma 17 36" xfId="3849" xr:uid="{3E2F6B59-76FD-4418-8399-1A6AE0DC06B1}"/>
    <cellStyle name="Comma 17 37" xfId="3850" xr:uid="{7BA35122-BAAD-48F1-AA77-7792DB08C993}"/>
    <cellStyle name="Comma 17 38" xfId="3851" xr:uid="{A4B7823C-9194-427C-9D47-52EE7F97E6B0}"/>
    <cellStyle name="Comma 17 39" xfId="3852" xr:uid="{B7DE5A98-286F-44A1-A7CA-33D80F135191}"/>
    <cellStyle name="Comma 17 4" xfId="3853" xr:uid="{3CC65DC5-6FBC-45B9-A1A1-955ABE4CE6BE}"/>
    <cellStyle name="Comma 17 4 2" xfId="3854" xr:uid="{BC9BE13C-A6EC-40BA-A796-55C3398B2561}"/>
    <cellStyle name="Comma 17 4 2 2" xfId="3855" xr:uid="{D9CFF6C3-6EB7-456A-A16A-A492D0BFE806}"/>
    <cellStyle name="Comma 17 4 2 3" xfId="3856" xr:uid="{5C2097F5-2520-4DFE-9513-D3EE325BA882}"/>
    <cellStyle name="Comma 17 4 3" xfId="3857" xr:uid="{3EDC9EF3-1CE4-4567-818F-9CECCD739B1D}"/>
    <cellStyle name="Comma 17 4 3 2" xfId="3858" xr:uid="{2C1E6FF8-819C-46B2-92F0-752199506A93}"/>
    <cellStyle name="Comma 17 4 3 3" xfId="3859" xr:uid="{B70C02A7-63AD-403A-9BD8-0EAA57013A94}"/>
    <cellStyle name="Comma 17 4 4" xfId="3860" xr:uid="{39DC22F2-9E04-4319-B343-D48B1FF00188}"/>
    <cellStyle name="Comma 17 4 4 2" xfId="3861" xr:uid="{BEA075AF-2D64-4054-9FBD-4D87A0E28F29}"/>
    <cellStyle name="Comma 17 4 4 3" xfId="3862" xr:uid="{F6D26C21-1213-48C4-99F2-DAC827F13690}"/>
    <cellStyle name="Comma 17 4 5" xfId="3863" xr:uid="{86FAC3AF-A26A-45DA-BCC5-307C8B83D4C0}"/>
    <cellStyle name="Comma 17 4 6" xfId="3864" xr:uid="{A0E8CD89-406A-4ABC-9428-45FA79F5DC20}"/>
    <cellStyle name="Comma 17 4 7" xfId="3865" xr:uid="{0C96D00A-237B-4613-876D-A90BF6D3AD55}"/>
    <cellStyle name="Comma 17 40" xfId="3866" xr:uid="{2133BA4D-7E8E-478D-9F29-E145265E6BEB}"/>
    <cellStyle name="Comma 17 41" xfId="3867" xr:uid="{7646DD25-2922-4A79-A3CA-2CFCBE95F8DE}"/>
    <cellStyle name="Comma 17 42" xfId="3868" xr:uid="{10369EA8-4E84-4EB7-833B-53019B9320A3}"/>
    <cellStyle name="Comma 17 43" xfId="3869" xr:uid="{EC0F6F40-53A2-4545-999A-A4CACDA722A7}"/>
    <cellStyle name="Comma 17 44" xfId="3870" xr:uid="{13728439-D605-4C2B-95B6-2F994FC26B43}"/>
    <cellStyle name="Comma 17 45" xfId="3871" xr:uid="{98B1AED3-5FBF-4F68-B11A-211F693F7480}"/>
    <cellStyle name="Comma 17 46" xfId="3872" xr:uid="{C3081924-0E4F-40DC-AF59-E4599A4EC7AB}"/>
    <cellStyle name="Comma 17 47" xfId="3873" xr:uid="{6DE467D0-5ECE-4018-BF3F-3DE250F30736}"/>
    <cellStyle name="Comma 17 48" xfId="3874" xr:uid="{AFEA8613-B3AF-4C88-9397-248E3B84FB5D}"/>
    <cellStyle name="Comma 17 49" xfId="3875" xr:uid="{E0B5F6E1-B262-43E0-B449-4029BEE25855}"/>
    <cellStyle name="Comma 17 5" xfId="3876" xr:uid="{5C2A7262-77C6-42E9-9D35-B7F770F7C561}"/>
    <cellStyle name="Comma 17 5 2" xfId="3877" xr:uid="{D01C2912-5F41-4103-B9C3-CA2D99CC57A8}"/>
    <cellStyle name="Comma 17 5 2 2" xfId="3878" xr:uid="{3F832C8C-6C51-4AE1-90AF-292696D354CC}"/>
    <cellStyle name="Comma 17 5 2 3" xfId="3879" xr:uid="{5EE2BE23-0023-40E9-B27D-DFCEA2890BCE}"/>
    <cellStyle name="Comma 17 5 3" xfId="3880" xr:uid="{955538FD-5D81-458B-9DBF-0CDC60A1DAC1}"/>
    <cellStyle name="Comma 17 5 3 2" xfId="3881" xr:uid="{88422101-C90D-4EF6-B540-ADEFA7D61951}"/>
    <cellStyle name="Comma 17 5 3 3" xfId="3882" xr:uid="{C2CDC8D4-6AB2-4726-935A-383CC7E42100}"/>
    <cellStyle name="Comma 17 5 4" xfId="3883" xr:uid="{775E4F64-AD92-4A86-9209-873904FF2B6F}"/>
    <cellStyle name="Comma 17 5 4 2" xfId="3884" xr:uid="{2DF476A8-422A-40F1-9CDA-D489FE027E3E}"/>
    <cellStyle name="Comma 17 5 4 3" xfId="3885" xr:uid="{502E5276-787D-4A09-B941-34FA45AFA8B9}"/>
    <cellStyle name="Comma 17 5 5" xfId="3886" xr:uid="{1846218B-1758-439E-90CE-F7E34F56E70E}"/>
    <cellStyle name="Comma 17 5 6" xfId="3887" xr:uid="{4AEE46D0-D6CD-475A-8A0E-944B4A816A14}"/>
    <cellStyle name="Comma 17 5 7" xfId="3888" xr:uid="{9120BAB4-1891-49A9-88D1-A9ABF4544736}"/>
    <cellStyle name="Comma 17 50" xfId="3889" xr:uid="{F1AB91A5-24F9-4F0E-852F-EB915771E0BA}"/>
    <cellStyle name="Comma 17 51" xfId="3890" xr:uid="{34D32301-8219-408F-9299-921C12A6CC1F}"/>
    <cellStyle name="Comma 17 52" xfId="3891" xr:uid="{9CA17080-4BF3-4663-9427-157B07E8AB06}"/>
    <cellStyle name="Comma 17 53" xfId="3892" xr:uid="{25BD2BFB-C798-4EB1-A10D-3459DB618542}"/>
    <cellStyle name="Comma 17 54" xfId="3893" xr:uid="{555A6216-548C-4E46-B148-3F380CB2C4CF}"/>
    <cellStyle name="Comma 17 55" xfId="3894" xr:uid="{04A9EF7A-EC4E-44A0-A456-91CFBD52B7CF}"/>
    <cellStyle name="Comma 17 56" xfId="3895" xr:uid="{19BE967C-085A-403F-9C70-546976B66C8E}"/>
    <cellStyle name="Comma 17 57" xfId="3896" xr:uid="{39B2A400-4BD4-4596-83BC-CF080B7A4EB0}"/>
    <cellStyle name="Comma 17 58" xfId="3897" xr:uid="{B47EE662-CCCA-4D76-BE9F-9D1B05D0B472}"/>
    <cellStyle name="Comma 17 59" xfId="3898" xr:uid="{91A2F48C-32C7-483E-819B-D8B8A0AABB2D}"/>
    <cellStyle name="Comma 17 6" xfId="3899" xr:uid="{74B9C82D-4750-464D-B995-08EE29E9A3E0}"/>
    <cellStyle name="Comma 17 6 2" xfId="3900" xr:uid="{EB469E56-01B0-485E-9BA7-B825EC50944A}"/>
    <cellStyle name="Comma 17 6 2 2" xfId="3901" xr:uid="{6CC7D968-9EE6-486C-B098-D698E7D1FB2C}"/>
    <cellStyle name="Comma 17 6 2 3" xfId="3902" xr:uid="{66600E34-B64D-45EF-9DB2-AE9B8641FC4A}"/>
    <cellStyle name="Comma 17 6 3" xfId="3903" xr:uid="{C4F1E7D0-72C1-461D-B5ED-B6CE661F81B0}"/>
    <cellStyle name="Comma 17 6 3 2" xfId="3904" xr:uid="{F6FAFBE1-483E-479D-9B7D-30E88D42329D}"/>
    <cellStyle name="Comma 17 6 3 3" xfId="3905" xr:uid="{844E6EE3-A123-4211-B3E5-A4AC63190D49}"/>
    <cellStyle name="Comma 17 6 4" xfId="3906" xr:uid="{21F8647E-ED87-470D-8F3A-B57FBE09A7BE}"/>
    <cellStyle name="Comma 17 6 4 2" xfId="3907" xr:uid="{20C33B3B-6048-42F3-B4F4-21AF2B604A96}"/>
    <cellStyle name="Comma 17 6 4 3" xfId="3908" xr:uid="{B7FA7D62-693D-4C0A-9F43-9A01C3F41900}"/>
    <cellStyle name="Comma 17 6 5" xfId="3909" xr:uid="{A7C2253C-8DD9-4315-97BF-F354487C9EE0}"/>
    <cellStyle name="Comma 17 6 6" xfId="3910" xr:uid="{B25E20C2-253D-4266-9A8C-C1B7C1752DFA}"/>
    <cellStyle name="Comma 17 6 7" xfId="3911" xr:uid="{A772338D-B83A-4557-95F4-23485FDCB615}"/>
    <cellStyle name="Comma 17 60" xfId="3912" xr:uid="{4A6F5139-E104-4E7D-BA61-26A1A55EC7C8}"/>
    <cellStyle name="Comma 17 61" xfId="3913" xr:uid="{250EF987-952B-4518-AF17-12D1675C7CEA}"/>
    <cellStyle name="Comma 17 62" xfId="3914" xr:uid="{8B041CBA-8095-4F0C-B19A-BD7366407697}"/>
    <cellStyle name="Comma 17 63" xfId="56993" xr:uid="{427BE3AB-7E97-47CA-96C1-CD4ACED849CF}"/>
    <cellStyle name="Comma 17 7" xfId="3915" xr:uid="{BFE74058-E635-4703-8AE5-55975DEA4CF3}"/>
    <cellStyle name="Comma 17 7 2" xfId="3916" xr:uid="{DD947A4D-CF10-44AA-8DB4-6F8F8CF9A88F}"/>
    <cellStyle name="Comma 17 7 2 2" xfId="3917" xr:uid="{127C76C8-A72A-4990-96D0-40D781A461BF}"/>
    <cellStyle name="Comma 17 7 2 3" xfId="3918" xr:uid="{D5C7160F-7AE3-4B2C-878C-E6BF6B43556B}"/>
    <cellStyle name="Comma 17 7 3" xfId="3919" xr:uid="{B515B9F9-CC08-4F6F-83AE-08CF2059A5DF}"/>
    <cellStyle name="Comma 17 7 3 2" xfId="3920" xr:uid="{C4840F97-2BEF-4F33-834A-F63087AB66D1}"/>
    <cellStyle name="Comma 17 7 3 3" xfId="3921" xr:uid="{E390474F-2160-4BC6-B339-70E1A4D47645}"/>
    <cellStyle name="Comma 17 7 4" xfId="3922" xr:uid="{57CF8766-C825-40D3-948A-7248E0D2A066}"/>
    <cellStyle name="Comma 17 7 4 2" xfId="3923" xr:uid="{0EFFA238-1CA1-41A5-B50E-3C7828D708C5}"/>
    <cellStyle name="Comma 17 7 4 3" xfId="3924" xr:uid="{39C8BE73-47A6-4D95-A967-ECB8B727279B}"/>
    <cellStyle name="Comma 17 7 5" xfId="3925" xr:uid="{3FA80751-73A5-4DEC-A639-70F8CAE36F96}"/>
    <cellStyle name="Comma 17 7 6" xfId="3926" xr:uid="{3EE70172-72F8-481C-972D-26B422A3C2BD}"/>
    <cellStyle name="Comma 17 7 7" xfId="3927" xr:uid="{E05CE718-3C33-49D7-813E-6E17B9994E50}"/>
    <cellStyle name="Comma 17 8" xfId="3928" xr:uid="{1196A494-9CB9-4C6D-B600-8665F72E55C1}"/>
    <cellStyle name="Comma 17 8 2" xfId="3929" xr:uid="{B827B1FC-A9AC-4E89-9320-07E8647024DB}"/>
    <cellStyle name="Comma 17 8 2 2" xfId="3930" xr:uid="{DE91A272-EB8D-45FC-97E2-0441461BF525}"/>
    <cellStyle name="Comma 17 8 2 3" xfId="3931" xr:uid="{134F4678-F951-48CE-AC12-5C3CB3A91E68}"/>
    <cellStyle name="Comma 17 8 3" xfId="3932" xr:uid="{7261EDA0-B261-4DEA-95FC-46DB65CE60A3}"/>
    <cellStyle name="Comma 17 8 3 2" xfId="3933" xr:uid="{548297EE-2312-4B2A-B79D-40B7A058997F}"/>
    <cellStyle name="Comma 17 8 3 3" xfId="3934" xr:uid="{1CE2E70B-2C96-43C7-BC61-CC916C3208EB}"/>
    <cellStyle name="Comma 17 8 4" xfId="3935" xr:uid="{79BFBAFE-6372-464A-A5C2-14DAEF8FD2B7}"/>
    <cellStyle name="Comma 17 8 4 2" xfId="3936" xr:uid="{8B338198-74AB-482E-890C-AA26E8E1F621}"/>
    <cellStyle name="Comma 17 8 4 3" xfId="3937" xr:uid="{3F19A925-3B24-4979-AEFB-039170A29EDD}"/>
    <cellStyle name="Comma 17 8 5" xfId="3938" xr:uid="{F65C9F55-CB8B-4801-8F49-9B71897CC612}"/>
    <cellStyle name="Comma 17 8 6" xfId="3939" xr:uid="{8C8EC9F4-6C28-49C1-8DF1-D2025A2A83A5}"/>
    <cellStyle name="Comma 17 8 7" xfId="3940" xr:uid="{F324E8CD-35F0-4693-ACD1-F73DC0A05BE2}"/>
    <cellStyle name="Comma 17 9" xfId="3941" xr:uid="{E48493EB-5BF6-4E46-B120-DD4B835036A4}"/>
    <cellStyle name="Comma 17 9 2" xfId="3942" xr:uid="{8B676D04-B87E-434D-AD45-398B628180F2}"/>
    <cellStyle name="Comma 17 9 2 2" xfId="3943" xr:uid="{0B70B612-07B6-409E-8CE2-830C738D4CAB}"/>
    <cellStyle name="Comma 17 9 2 3" xfId="3944" xr:uid="{2AC3D8F9-3136-4022-A180-558012D08381}"/>
    <cellStyle name="Comma 17 9 3" xfId="3945" xr:uid="{100D8A4A-6DBA-481A-9F64-BFF849D6A113}"/>
    <cellStyle name="Comma 17 9 3 2" xfId="3946" xr:uid="{C9B980E8-29B1-456E-9897-6498D757F2A5}"/>
    <cellStyle name="Comma 17 9 3 3" xfId="3947" xr:uid="{A1246143-BBE6-4131-9059-3927110E4D51}"/>
    <cellStyle name="Comma 17 9 4" xfId="3948" xr:uid="{AF9E089F-A01A-4D42-9BD7-0C12F1D03D77}"/>
    <cellStyle name="Comma 17 9 4 2" xfId="3949" xr:uid="{332EF2A7-7082-469B-A986-5EA3C98494DF}"/>
    <cellStyle name="Comma 17 9 4 3" xfId="3950" xr:uid="{1E2761F5-46A5-4B5B-B09E-12680E5A26F2}"/>
    <cellStyle name="Comma 17 9 5" xfId="3951" xr:uid="{C6A4AAD6-59DE-495F-B529-49AEF93C18AA}"/>
    <cellStyle name="Comma 17 9 6" xfId="3952" xr:uid="{2EADDC69-6C02-4B6B-A3B8-C5B8C3F18AFC}"/>
    <cellStyle name="Comma 17 9 7" xfId="3953" xr:uid="{349309C8-1EC2-4883-A34D-B339D43C7393}"/>
    <cellStyle name="Comma 170" xfId="56994" xr:uid="{76A49D3D-C264-4A37-B9FD-457B9C680C80}"/>
    <cellStyle name="Comma 171" xfId="56995" xr:uid="{9CCB9DAA-55DE-401D-A502-914EA30C14F5}"/>
    <cellStyle name="Comma 172" xfId="56996" xr:uid="{0F595AB2-4180-472A-B2FC-513EA5D85C54}"/>
    <cellStyle name="Comma 173" xfId="56997" xr:uid="{33FF24E9-50E6-4BA2-A6ED-ACED4BA656B7}"/>
    <cellStyle name="Comma 174" xfId="56998" xr:uid="{2220FE0A-C2A5-4BB7-82CC-9248616D144E}"/>
    <cellStyle name="Comma 175" xfId="56999" xr:uid="{7CBAF45E-E2AA-4EBD-B376-0739604DA18C}"/>
    <cellStyle name="Comma 176" xfId="57000" xr:uid="{26AD2DC7-9EB5-4B4F-ADC1-8923EEA4F2E1}"/>
    <cellStyle name="Comma 177" xfId="57001" xr:uid="{59783AF9-98B4-4563-A434-AE7788A9F82F}"/>
    <cellStyle name="Comma 178" xfId="57002" xr:uid="{B9A8B160-D7D0-4CD6-B95C-444558C631B5}"/>
    <cellStyle name="Comma 179" xfId="57003" xr:uid="{BDFA8872-F482-4835-9C07-72263ADA2186}"/>
    <cellStyle name="Comma 18" xfId="3954" xr:uid="{B4B7AC8F-F34C-450C-A9B8-767FDA32BC25}"/>
    <cellStyle name="Comma 18 10" xfId="3955" xr:uid="{D64F4BA8-B9CF-4F7F-A369-7686F866AF98}"/>
    <cellStyle name="Comma 18 10 2" xfId="3956" xr:uid="{0D6CDC98-3F36-4DB1-B115-216DC32BA8C4}"/>
    <cellStyle name="Comma 18 10 2 2" xfId="3957" xr:uid="{C1BE148B-2251-49B8-A179-B5C09DAD00C5}"/>
    <cellStyle name="Comma 18 10 3" xfId="3958" xr:uid="{9E7DF37A-869D-4CBC-A82E-DD6CA154D0AE}"/>
    <cellStyle name="Comma 18 10 3 2" xfId="3959" xr:uid="{47928CD2-95DE-44B0-BE8A-A35546AC12DE}"/>
    <cellStyle name="Comma 18 10 4" xfId="3960" xr:uid="{891A9408-6DB3-468D-8369-F656E898DFAF}"/>
    <cellStyle name="Comma 18 11" xfId="3961" xr:uid="{BB81F35A-5D7F-46C3-953F-879E73F2A237}"/>
    <cellStyle name="Comma 18 11 2" xfId="3962" xr:uid="{D72F6BAD-C379-4692-AE99-3AA8E8A04B9C}"/>
    <cellStyle name="Comma 18 11 2 2" xfId="3963" xr:uid="{2494D37D-2ED2-4AF9-8FB6-97148320C2FF}"/>
    <cellStyle name="Comma 18 11 3" xfId="3964" xr:uid="{2EBD88E1-7397-4484-A4E6-66FE2119C706}"/>
    <cellStyle name="Comma 18 11 3 2" xfId="3965" xr:uid="{03101E40-20A4-4DD9-BD79-8D4CC503C7E5}"/>
    <cellStyle name="Comma 18 11 4" xfId="3966" xr:uid="{4012624F-B86C-4CD6-BFB6-1520A700EABC}"/>
    <cellStyle name="Comma 18 12" xfId="3967" xr:uid="{B863FE9F-7927-40BF-8E7A-88E2F914CC79}"/>
    <cellStyle name="Comma 18 12 2" xfId="3968" xr:uid="{7B7053E0-A644-4533-B007-E77397A98F13}"/>
    <cellStyle name="Comma 18 12 2 2" xfId="3969" xr:uid="{BBD2985E-7216-49EC-8513-B8F3ADD8392E}"/>
    <cellStyle name="Comma 18 12 3" xfId="3970" xr:uid="{0AD8F8C3-FA25-458D-B5F4-3B497BF197FB}"/>
    <cellStyle name="Comma 18 12 3 2" xfId="3971" xr:uid="{3CFF0592-C5DB-4E92-9B38-27B0C6E1F24C}"/>
    <cellStyle name="Comma 18 12 4" xfId="3972" xr:uid="{A7D39019-76CC-4164-ACFD-01FFE39CE1A8}"/>
    <cellStyle name="Comma 18 13" xfId="3973" xr:uid="{C8931513-97CC-4D8A-A39C-288101EAE0CC}"/>
    <cellStyle name="Comma 18 13 2" xfId="3974" xr:uid="{1F906710-4716-406C-8ECB-FCD57F34030F}"/>
    <cellStyle name="Comma 18 13 2 2" xfId="3975" xr:uid="{8B8A35C9-D8CA-45DA-8CF6-1C4F780712DF}"/>
    <cellStyle name="Comma 18 13 3" xfId="3976" xr:uid="{26B2FEA8-F73A-4597-A197-734CE6558A9F}"/>
    <cellStyle name="Comma 18 13 3 2" xfId="3977" xr:uid="{00D95C67-B7D5-4B0D-BD7E-BDA03EB21435}"/>
    <cellStyle name="Comma 18 13 4" xfId="3978" xr:uid="{6F357B37-1791-4C66-AD84-BB4A50EC6DE3}"/>
    <cellStyle name="Comma 18 14" xfId="3979" xr:uid="{AA511875-33F8-4C1A-9285-1333463A0786}"/>
    <cellStyle name="Comma 18 14 2" xfId="3980" xr:uid="{5C0CA464-B753-4DB7-873F-2D6DEE5F7DE4}"/>
    <cellStyle name="Comma 18 14 2 2" xfId="3981" xr:uid="{E9A2615F-2C7C-4AC3-B6BE-0697BF7EAAEE}"/>
    <cellStyle name="Comma 18 14 3" xfId="3982" xr:uid="{8513055D-C2FA-4BC0-951B-A0B844F8772B}"/>
    <cellStyle name="Comma 18 14 3 2" xfId="3983" xr:uid="{A35B0B51-D987-4711-9EF4-AB374F94DA71}"/>
    <cellStyle name="Comma 18 14 4" xfId="3984" xr:uid="{9BA27E50-2240-4963-9779-870B03B60176}"/>
    <cellStyle name="Comma 18 15" xfId="3985" xr:uid="{5E5B28BA-BCCC-4FF9-96A2-AA73BDB94282}"/>
    <cellStyle name="Comma 18 15 2" xfId="3986" xr:uid="{468BC1F3-3F50-46A6-B6A9-01BDD08B914C}"/>
    <cellStyle name="Comma 18 15 2 2" xfId="3987" xr:uid="{5BA711F2-4A34-4BFE-9C7E-29DABE5A5DB0}"/>
    <cellStyle name="Comma 18 15 3" xfId="3988" xr:uid="{A75FA434-6E36-4339-8016-AB773AB99291}"/>
    <cellStyle name="Comma 18 15 3 2" xfId="3989" xr:uid="{7E59CB09-0457-4F9F-9CAD-7B59659877B8}"/>
    <cellStyle name="Comma 18 15 4" xfId="3990" xr:uid="{39AD4673-C6E4-4908-9491-1B5377E021F6}"/>
    <cellStyle name="Comma 18 16" xfId="3991" xr:uid="{013B9589-C1C1-42FF-97AA-9E9B4F5ADEBF}"/>
    <cellStyle name="Comma 18 16 2" xfId="3992" xr:uid="{8643B451-689F-4326-9A30-824A2E3DC168}"/>
    <cellStyle name="Comma 18 16 2 2" xfId="3993" xr:uid="{D47432E8-E5DD-492C-AF90-132E527BF728}"/>
    <cellStyle name="Comma 18 16 3" xfId="3994" xr:uid="{3775BE70-CADC-4E4F-A2A7-FFB56A385546}"/>
    <cellStyle name="Comma 18 16 3 2" xfId="3995" xr:uid="{C118E349-FA20-4FCB-B90B-165386C69120}"/>
    <cellStyle name="Comma 18 16 4" xfId="3996" xr:uid="{EFC44136-9258-433F-8B75-B611CF096E92}"/>
    <cellStyle name="Comma 18 17" xfId="3997" xr:uid="{E56D5226-1054-477C-B197-8A1EAC6F4213}"/>
    <cellStyle name="Comma 18 17 2" xfId="3998" xr:uid="{3334887D-E0F4-4D16-BDBD-E3F35B033765}"/>
    <cellStyle name="Comma 18 17 2 2" xfId="3999" xr:uid="{AB6F761E-FA03-4C69-AA74-943D74FFAEB0}"/>
    <cellStyle name="Comma 18 17 3" xfId="4000" xr:uid="{647FD9D3-8EA4-48C8-B569-A98FB166E1D8}"/>
    <cellStyle name="Comma 18 17 3 2" xfId="4001" xr:uid="{DA58C041-5960-401D-83E6-9F217CE8AE5E}"/>
    <cellStyle name="Comma 18 17 4" xfId="4002" xr:uid="{2C9A0B84-272F-4B8C-A916-51895F6FCF58}"/>
    <cellStyle name="Comma 18 18" xfId="4003" xr:uid="{CA92EDEA-8EC8-4A5D-BB69-6C6F56C895EF}"/>
    <cellStyle name="Comma 18 18 2" xfId="4004" xr:uid="{0BB972FF-81E4-479B-9C35-E0BD13F0CE68}"/>
    <cellStyle name="Comma 18 18 2 2" xfId="4005" xr:uid="{16A4092E-B391-40BE-AC1D-A64442D433BA}"/>
    <cellStyle name="Comma 18 18 3" xfId="4006" xr:uid="{66D3C50E-08DF-4267-96CD-6E27227DDA80}"/>
    <cellStyle name="Comma 18 18 3 2" xfId="4007" xr:uid="{575E613E-477F-4D64-BF48-1553CB8A3DC4}"/>
    <cellStyle name="Comma 18 18 4" xfId="4008" xr:uid="{7C577FD2-46E4-4F95-9972-BA89740430ED}"/>
    <cellStyle name="Comma 18 19" xfId="4009" xr:uid="{4FEBD036-9EAF-467F-AF68-4BB025D940FE}"/>
    <cellStyle name="Comma 18 19 2" xfId="4010" xr:uid="{7D3E174A-B3B8-4780-AD7F-5F462726837F}"/>
    <cellStyle name="Comma 18 19 2 2" xfId="4011" xr:uid="{45726843-0FD7-4AA0-AE3D-31E1F9A8EA6F}"/>
    <cellStyle name="Comma 18 19 3" xfId="4012" xr:uid="{3F5FD45F-9646-443D-826F-C0C205F5A5E5}"/>
    <cellStyle name="Comma 18 19 3 2" xfId="4013" xr:uid="{16565C1A-E6A8-4D8A-B763-9053F14CE84B}"/>
    <cellStyle name="Comma 18 19 4" xfId="4014" xr:uid="{236A2E25-3476-41B3-9436-7939D541E434}"/>
    <cellStyle name="Comma 18 2" xfId="4015" xr:uid="{1F20F636-F2B3-4BE0-8BAE-F2D1A3B295AA}"/>
    <cellStyle name="Comma 18 2 2" xfId="4016" xr:uid="{5107BB08-6239-4888-85EF-62C04554B1CF}"/>
    <cellStyle name="Comma 18 2 2 2" xfId="4017" xr:uid="{9DA8A165-E416-469D-8AD0-62FA2A2B1E36}"/>
    <cellStyle name="Comma 18 2 3" xfId="4018" xr:uid="{3608AE57-A95D-4B2E-88F7-5C51C07D9E74}"/>
    <cellStyle name="Comma 18 2 3 2" xfId="4019" xr:uid="{17B55173-402D-407F-BC4D-34A4919CE521}"/>
    <cellStyle name="Comma 18 2 4" xfId="4020" xr:uid="{31FA85BF-9027-4C64-AFD9-DAC3AAD51E62}"/>
    <cellStyle name="Comma 18 2 5" xfId="4021" xr:uid="{3E0E28B2-D484-468B-BE3B-C3337FFCEB7F}"/>
    <cellStyle name="Comma 18 20" xfId="4022" xr:uid="{EA0E8CCE-DAAC-4404-9B97-90E55B0CA3F3}"/>
    <cellStyle name="Comma 18 20 2" xfId="4023" xr:uid="{E6183A57-2CC6-4724-92CD-09AC764BB1F7}"/>
    <cellStyle name="Comma 18 20 2 2" xfId="4024" xr:uid="{42F147F5-A973-465E-81F4-5C1184337A9D}"/>
    <cellStyle name="Comma 18 20 3" xfId="4025" xr:uid="{B9F87ACB-0CDB-4E72-94D8-52B714EE5953}"/>
    <cellStyle name="Comma 18 20 3 2" xfId="4026" xr:uid="{6A0BABA3-646E-441B-87CF-89E9B8D12BFD}"/>
    <cellStyle name="Comma 18 20 4" xfId="4027" xr:uid="{F07C41C0-D50F-42BC-B7F9-ED4EAB309EA3}"/>
    <cellStyle name="Comma 18 21" xfId="4028" xr:uid="{7F1DE76D-1828-4CFA-B02E-3ABCF8E47384}"/>
    <cellStyle name="Comma 18 21 2" xfId="4029" xr:uid="{503C3AF5-A713-4FBB-9795-8AE37A482E8D}"/>
    <cellStyle name="Comma 18 21 2 2" xfId="4030" xr:uid="{E6C5A518-3B3A-4D51-81C7-0773B6664D82}"/>
    <cellStyle name="Comma 18 21 3" xfId="4031" xr:uid="{C18867D5-758F-4D2B-9018-49CC48ACE5FE}"/>
    <cellStyle name="Comma 18 21 3 2" xfId="4032" xr:uid="{31F2E0CA-7147-454C-8A1B-B9ED588FAED7}"/>
    <cellStyle name="Comma 18 21 4" xfId="4033" xr:uid="{A62223DD-4881-48B5-91CB-1A830BEB2738}"/>
    <cellStyle name="Comma 18 22" xfId="4034" xr:uid="{5627FDF7-892F-4696-8B65-B2FE60338F51}"/>
    <cellStyle name="Comma 18 22 2" xfId="4035" xr:uid="{8C3E1BEF-ED76-4583-B955-F2D77BB2215D}"/>
    <cellStyle name="Comma 18 22 2 2" xfId="4036" xr:uid="{31686C14-015E-40AF-ADCA-7F2251D38045}"/>
    <cellStyle name="Comma 18 22 3" xfId="4037" xr:uid="{E4F0403D-B451-482D-87B9-AA6D6F657BEF}"/>
    <cellStyle name="Comma 18 22 3 2" xfId="4038" xr:uid="{740DC120-9C03-4FB3-BCA6-AB6FF350E50A}"/>
    <cellStyle name="Comma 18 22 4" xfId="4039" xr:uid="{8E4D99AC-5A2C-4377-922C-5AA7D5E0D09A}"/>
    <cellStyle name="Comma 18 23" xfId="4040" xr:uid="{5CFCEB2F-4A85-4C18-A25F-1C430E4B0A0A}"/>
    <cellStyle name="Comma 18 23 2" xfId="4041" xr:uid="{BCCBB302-4CD6-403F-82C5-C49C12EBAD56}"/>
    <cellStyle name="Comma 18 23 2 2" xfId="4042" xr:uid="{B6EFBC14-7234-4780-B6F0-04A9210DC934}"/>
    <cellStyle name="Comma 18 23 3" xfId="4043" xr:uid="{8F74FA7E-593D-4481-B1E0-9EC227EAC7C4}"/>
    <cellStyle name="Comma 18 23 3 2" xfId="4044" xr:uid="{FECF6F04-13B0-4351-BA48-87821BB04836}"/>
    <cellStyle name="Comma 18 23 4" xfId="4045" xr:uid="{C1F90CCF-C7CB-44A4-AF05-093A63E105C0}"/>
    <cellStyle name="Comma 18 24" xfId="4046" xr:uid="{313DB1F0-3B62-40C3-8D05-FB2DEF0D1215}"/>
    <cellStyle name="Comma 18 24 2" xfId="4047" xr:uid="{901DE98B-2391-49F5-81EF-80B58E7F37B2}"/>
    <cellStyle name="Comma 18 24 2 2" xfId="4048" xr:uid="{2E42BF14-449A-44B3-B65D-A58E963730F4}"/>
    <cellStyle name="Comma 18 24 3" xfId="4049" xr:uid="{81FB6993-0352-4363-8FBE-545E724888A4}"/>
    <cellStyle name="Comma 18 24 3 2" xfId="4050" xr:uid="{7A6A5059-2F10-4886-A575-CD6DD2B37334}"/>
    <cellStyle name="Comma 18 24 4" xfId="4051" xr:uid="{39D276C5-AD06-4DFE-9501-14A23E014022}"/>
    <cellStyle name="Comma 18 25" xfId="4052" xr:uid="{5AE11F4E-0426-4003-9ECB-3A6796E23F52}"/>
    <cellStyle name="Comma 18 25 2" xfId="4053" xr:uid="{3FF26BF7-48B1-4758-8B43-C3D31BCE8863}"/>
    <cellStyle name="Comma 18 25 2 2" xfId="4054" xr:uid="{70471407-8449-4F26-BBB0-B21B2F2FF539}"/>
    <cellStyle name="Comma 18 25 3" xfId="4055" xr:uid="{3792EF3E-02F9-49FA-8D87-D7D61F4E8935}"/>
    <cellStyle name="Comma 18 25 3 2" xfId="4056" xr:uid="{E99C232E-665F-4209-9327-4CFE1C18502C}"/>
    <cellStyle name="Comma 18 25 4" xfId="4057" xr:uid="{C8E819F5-90A1-4A83-A0FF-13A8C09C7BFF}"/>
    <cellStyle name="Comma 18 26" xfId="4058" xr:uid="{20E55CEC-EE02-421D-AD07-74B75BA2E75E}"/>
    <cellStyle name="Comma 18 26 2" xfId="4059" xr:uid="{A5489F36-DF59-46D9-AFC3-9E36CD95F793}"/>
    <cellStyle name="Comma 18 26 2 2" xfId="4060" xr:uid="{0C08FB49-9C78-4760-BC4F-58EF4E8E56AA}"/>
    <cellStyle name="Comma 18 26 3" xfId="4061" xr:uid="{CBFD398C-0C21-4FEC-A242-6A22786EC4E7}"/>
    <cellStyle name="Comma 18 26 3 2" xfId="4062" xr:uid="{F46CE124-CDA1-4373-83C4-B335699DBBC3}"/>
    <cellStyle name="Comma 18 26 4" xfId="4063" xr:uid="{DA7C0F42-4062-470B-AA77-16F87836703B}"/>
    <cellStyle name="Comma 18 27" xfId="4064" xr:uid="{3ECAA8E6-DCB3-459E-AF87-75F73D077500}"/>
    <cellStyle name="Comma 18 27 2" xfId="4065" xr:uid="{869A7607-BEB8-4078-B819-CFDD8705EDFC}"/>
    <cellStyle name="Comma 18 27 2 2" xfId="4066" xr:uid="{750F2D53-DC97-44C1-BA68-095009819871}"/>
    <cellStyle name="Comma 18 27 3" xfId="4067" xr:uid="{4F66C55F-8BE0-495C-8B6D-0867F367BED3}"/>
    <cellStyle name="Comma 18 27 3 2" xfId="4068" xr:uid="{527AE27C-2CA5-4327-94C1-556F7691105D}"/>
    <cellStyle name="Comma 18 27 4" xfId="4069" xr:uid="{36783968-E8AE-422E-A6F8-D6803A40BC94}"/>
    <cellStyle name="Comma 18 28" xfId="4070" xr:uid="{E818145A-51A9-41FB-A70C-1BDF90E564A4}"/>
    <cellStyle name="Comma 18 28 2" xfId="4071" xr:uid="{8C01E96D-93DA-4812-B6BA-F1FF40A611DF}"/>
    <cellStyle name="Comma 18 29" xfId="4072" xr:uid="{39ABB84B-F8E3-4D28-8D6B-C677ADE3603F}"/>
    <cellStyle name="Comma 18 29 2" xfId="4073" xr:uid="{289CE485-4093-4836-A238-D23FFDBEB232}"/>
    <cellStyle name="Comma 18 29 3" xfId="4074" xr:uid="{85042B6E-843B-489F-B010-62A4F0927F34}"/>
    <cellStyle name="Comma 18 3" xfId="4075" xr:uid="{4759C1DB-B1F6-4DE4-B3BC-928F0F3C8C37}"/>
    <cellStyle name="Comma 18 3 2" xfId="4076" xr:uid="{07503EDF-4A7D-4E10-95CC-0B5924133F29}"/>
    <cellStyle name="Comma 18 3 2 2" xfId="4077" xr:uid="{26B1AE9E-1894-4178-8AEE-5F1B3D30EF30}"/>
    <cellStyle name="Comma 18 3 3" xfId="4078" xr:uid="{20FB90D5-3F3E-4AB6-A99B-4F2D3DA8610B}"/>
    <cellStyle name="Comma 18 3 3 2" xfId="4079" xr:uid="{92223E63-C19A-4212-9DBA-C18C7F80D02D}"/>
    <cellStyle name="Comma 18 3 4" xfId="4080" xr:uid="{2B0738E3-5FF0-4F38-91AF-5F031D4E654F}"/>
    <cellStyle name="Comma 18 30" xfId="4081" xr:uid="{41C76BAF-49EA-4F07-8017-E1E0BD63B352}"/>
    <cellStyle name="Comma 18 31" xfId="4082" xr:uid="{BAA9FACB-2373-43AD-8CEF-793EA307E547}"/>
    <cellStyle name="Comma 18 31 2" xfId="4083" xr:uid="{6BDBCCE7-F7BA-4959-B083-F8828D6F5088}"/>
    <cellStyle name="Comma 18 31 2 2" xfId="4084" xr:uid="{3C764D76-ECAB-40E5-A433-2DDD4C87C109}"/>
    <cellStyle name="Comma 18 31 2 2 2" xfId="4085" xr:uid="{29021834-84AD-4A41-B6C0-73E5734C7427}"/>
    <cellStyle name="Comma 18 31 2 3" xfId="4086" xr:uid="{CE8F6FA1-C125-49F1-8FA0-B26002734B97}"/>
    <cellStyle name="Comma 18 31 3" xfId="4087" xr:uid="{7AB8072D-48D6-4EFA-9FE1-405C15AFE5D9}"/>
    <cellStyle name="Comma 18 31 3 2" xfId="4088" xr:uid="{E0CE957A-43A5-4374-8069-035665982B95}"/>
    <cellStyle name="Comma 18 31 4" xfId="4089" xr:uid="{A326BFC8-ECD6-4320-B07E-9F88B25D05EC}"/>
    <cellStyle name="Comma 18 32" xfId="4090" xr:uid="{D1D03CB3-988F-4F26-B356-EA355EFE7DEF}"/>
    <cellStyle name="Comma 18 32 2" xfId="4091" xr:uid="{FF836786-5D97-4E45-8DC9-0D703DA5F3D9}"/>
    <cellStyle name="Comma 18 32 2 2" xfId="4092" xr:uid="{45A07C97-A6E2-4F6F-A0D6-C3E36CE458E0}"/>
    <cellStyle name="Comma 18 32 2 2 2" xfId="4093" xr:uid="{5EE56C28-770E-4815-8662-7E873838FC1E}"/>
    <cellStyle name="Comma 18 32 2 3" xfId="4094" xr:uid="{C3201039-D377-468D-BF46-B1CB024CBDE9}"/>
    <cellStyle name="Comma 18 32 3" xfId="4095" xr:uid="{672F8645-FD7B-4D8E-B4C5-B2F2029E2003}"/>
    <cellStyle name="Comma 18 32 3 2" xfId="4096" xr:uid="{1DA53EB5-589A-4C2F-98F6-CE3CFE0DC89F}"/>
    <cellStyle name="Comma 18 32 4" xfId="4097" xr:uid="{EB62D7DC-C4F6-4CC3-B99F-902B38FCCBF8}"/>
    <cellStyle name="Comma 18 33" xfId="4098" xr:uid="{41136D7B-9296-44A5-A301-083E86B0FBCB}"/>
    <cellStyle name="Comma 18 33 2" xfId="4099" xr:uid="{C05BB4C9-6345-484D-A4EE-BE5DBFAFF443}"/>
    <cellStyle name="Comma 18 33 2 2" xfId="4100" xr:uid="{30E2EC7C-1BE0-4C01-991C-B2FEE8F15840}"/>
    <cellStyle name="Comma 18 33 2 2 2" xfId="4101" xr:uid="{20C12E60-9E1F-4BC1-9AC1-41E52B8BAE3D}"/>
    <cellStyle name="Comma 18 33 2 3" xfId="4102" xr:uid="{08CADDDE-2943-4454-8871-7E3CB3AA8EAF}"/>
    <cellStyle name="Comma 18 33 3" xfId="4103" xr:uid="{9D7DB15E-85EA-45B5-A2DC-8C181F82719B}"/>
    <cellStyle name="Comma 18 33 3 2" xfId="4104" xr:uid="{CFFDDDB5-F2A8-4D26-ACAA-AAD7652AEF17}"/>
    <cellStyle name="Comma 18 33 4" xfId="4105" xr:uid="{6A9FF60F-FB21-4464-B66A-6502A2BD90A1}"/>
    <cellStyle name="Comma 18 34" xfId="4106" xr:uid="{9B8D749B-680C-4AC0-89FA-307A260B7FA1}"/>
    <cellStyle name="Comma 18 34 2" xfId="4107" xr:uid="{410DA4D2-9C51-4719-BF96-5776C7766119}"/>
    <cellStyle name="Comma 18 34 2 2" xfId="4108" xr:uid="{C08EB4FC-063D-4117-AC4B-DD9B4B52B63E}"/>
    <cellStyle name="Comma 18 34 2 2 2" xfId="4109" xr:uid="{649A8C7D-0301-49F0-BB26-C2D365AABCC5}"/>
    <cellStyle name="Comma 18 34 2 3" xfId="4110" xr:uid="{0ACB4D3A-0014-480F-A2D3-7652120F0896}"/>
    <cellStyle name="Comma 18 34 3" xfId="4111" xr:uid="{D55B01D9-44FF-4031-81C7-6878934531F2}"/>
    <cellStyle name="Comma 18 34 3 2" xfId="4112" xr:uid="{300BABA4-1DB3-442A-96FE-403BE2112B92}"/>
    <cellStyle name="Comma 18 34 4" xfId="4113" xr:uid="{04160DC8-A80D-46FB-9AFC-C58D90311E47}"/>
    <cellStyle name="Comma 18 35" xfId="4114" xr:uid="{C431CF96-FDAD-4630-97C7-77E97E090E20}"/>
    <cellStyle name="Comma 18 35 2" xfId="4115" xr:uid="{89261F09-272A-4981-A2B8-382990D2FD12}"/>
    <cellStyle name="Comma 18 35 2 2" xfId="4116" xr:uid="{69174FC0-4F11-4CCC-96B0-0F3BD92CAF62}"/>
    <cellStyle name="Comma 18 35 2 2 2" xfId="4117" xr:uid="{91F21ECF-0D0B-43D0-B531-71965C5FD676}"/>
    <cellStyle name="Comma 18 35 2 3" xfId="4118" xr:uid="{98F345A7-6281-4A3B-91A7-B453953CF166}"/>
    <cellStyle name="Comma 18 35 3" xfId="4119" xr:uid="{D22B9364-8C16-47DE-AF49-E576D42E0175}"/>
    <cellStyle name="Comma 18 35 3 2" xfId="4120" xr:uid="{23DDCB50-C31A-438D-B372-41CF5842959F}"/>
    <cellStyle name="Comma 18 35 4" xfId="4121" xr:uid="{487A0557-9BD2-40DD-9DA9-4CAC746480C9}"/>
    <cellStyle name="Comma 18 36" xfId="4122" xr:uid="{19AA9AC8-3166-460B-9785-797B3329243B}"/>
    <cellStyle name="Comma 18 36 2" xfId="4123" xr:uid="{BB289699-4E29-4C4B-96E7-ED61C1569663}"/>
    <cellStyle name="Comma 18 36 2 2" xfId="4124" xr:uid="{D638AF4E-9735-4E57-8452-28B7047425E5}"/>
    <cellStyle name="Comma 18 36 2 2 2" xfId="4125" xr:uid="{6F03C39A-A206-49A7-AAD2-D6EB7C529D32}"/>
    <cellStyle name="Comma 18 36 2 3" xfId="4126" xr:uid="{F77D3999-2EAB-4F0C-BA73-133FB84B4B1B}"/>
    <cellStyle name="Comma 18 36 3" xfId="4127" xr:uid="{1B329B70-02F6-42B6-840F-4433A8D391AC}"/>
    <cellStyle name="Comma 18 36 3 2" xfId="4128" xr:uid="{70A6B30A-898E-4478-81A6-2B3C265420A9}"/>
    <cellStyle name="Comma 18 36 4" xfId="4129" xr:uid="{1C8732C2-C17C-405E-B64E-F71924B83728}"/>
    <cellStyle name="Comma 18 37" xfId="4130" xr:uid="{D097C9CB-EEC1-4891-9998-F809A669B714}"/>
    <cellStyle name="Comma 18 37 2" xfId="4131" xr:uid="{57DA16C2-488B-4E3F-AA4D-3F60E57B6328}"/>
    <cellStyle name="Comma 18 37 2 2" xfId="4132" xr:uid="{0EC505EA-0474-4B15-A6AA-AA397EFD0D79}"/>
    <cellStyle name="Comma 18 37 2 2 2" xfId="4133" xr:uid="{06340E47-84B4-448E-AD56-A76D7105A3BF}"/>
    <cellStyle name="Comma 18 37 2 3" xfId="4134" xr:uid="{2588476B-585C-4528-8CF3-9F59B1903CE8}"/>
    <cellStyle name="Comma 18 37 3" xfId="4135" xr:uid="{500626A7-B4A8-4A97-8633-FA21FDDAE895}"/>
    <cellStyle name="Comma 18 37 3 2" xfId="4136" xr:uid="{B1F42829-96D4-42E7-A95D-521EDA3BF13E}"/>
    <cellStyle name="Comma 18 37 4" xfId="4137" xr:uid="{68A55179-D106-449E-A6CE-59E12F4729F8}"/>
    <cellStyle name="Comma 18 38" xfId="4138" xr:uid="{A8CD1D52-6A6D-46D7-88B8-F1844277DB1D}"/>
    <cellStyle name="Comma 18 38 2" xfId="4139" xr:uid="{A7C3D181-7802-4AFF-B921-A71458AD4234}"/>
    <cellStyle name="Comma 18 38 2 2" xfId="4140" xr:uid="{CAC17C36-43F5-43B8-B8F7-96BBB94E6F85}"/>
    <cellStyle name="Comma 18 38 2 2 2" xfId="4141" xr:uid="{CD59907C-F479-4F8E-A98D-5CF5F4DBFDDF}"/>
    <cellStyle name="Comma 18 38 2 3" xfId="4142" xr:uid="{3E586653-0714-4247-A2F6-F8FDD2C2DD32}"/>
    <cellStyle name="Comma 18 38 3" xfId="4143" xr:uid="{839A0719-4215-458B-A0D2-2779620B7ADE}"/>
    <cellStyle name="Comma 18 38 3 2" xfId="4144" xr:uid="{E97C2D1C-1E40-4653-9140-75C72E7BBAEF}"/>
    <cellStyle name="Comma 18 38 4" xfId="4145" xr:uid="{53BC00FD-A2C5-4401-8DBC-ECD188F72D47}"/>
    <cellStyle name="Comma 18 39" xfId="4146" xr:uid="{372F052F-6351-4BDA-88FE-EEDC4943E0F5}"/>
    <cellStyle name="Comma 18 39 2" xfId="4147" xr:uid="{D11A183C-AA91-4F2E-9AA7-46DCDB0DCC70}"/>
    <cellStyle name="Comma 18 39 2 2" xfId="4148" xr:uid="{3346F625-5AD5-4999-91E8-77EBC93C6DBD}"/>
    <cellStyle name="Comma 18 39 2 2 2" xfId="4149" xr:uid="{817CECCC-EA65-40BF-964B-30352C4D103F}"/>
    <cellStyle name="Comma 18 39 2 3" xfId="4150" xr:uid="{21BA2B0C-1B99-4857-AA56-E87AFB668CC5}"/>
    <cellStyle name="Comma 18 39 3" xfId="4151" xr:uid="{EF475436-29FA-4603-B34F-D6302608921F}"/>
    <cellStyle name="Comma 18 39 3 2" xfId="4152" xr:uid="{A39527DB-1B77-4E9C-9A40-F8DB6FAAEF46}"/>
    <cellStyle name="Comma 18 39 4" xfId="4153" xr:uid="{7E19F42B-0E02-4D4D-8EC5-563C2502E17F}"/>
    <cellStyle name="Comma 18 4" xfId="4154" xr:uid="{4D900602-46AE-4672-85F6-05669BDDD4A2}"/>
    <cellStyle name="Comma 18 4 2" xfId="4155" xr:uid="{87790468-5E1E-4C02-A91A-2853E8B03CE5}"/>
    <cellStyle name="Comma 18 4 2 2" xfId="4156" xr:uid="{A97EC8AE-DCDF-445D-AF6E-D320BFAE81D3}"/>
    <cellStyle name="Comma 18 4 3" xfId="4157" xr:uid="{ADA683E1-9766-4BC3-9948-AA852D679371}"/>
    <cellStyle name="Comma 18 4 3 2" xfId="4158" xr:uid="{4543D994-7279-4EB5-A3D6-FB2B7EE1E59A}"/>
    <cellStyle name="Comma 18 4 4" xfId="4159" xr:uid="{752C8590-4A79-4214-A85E-959E63391394}"/>
    <cellStyle name="Comma 18 40" xfId="4160" xr:uid="{4F19A13C-5F52-408D-8E53-3EDBE5DB8666}"/>
    <cellStyle name="Comma 18 40 2" xfId="4161" xr:uid="{3CDC84B5-D1B3-4BA3-B619-58D65EC3FB1E}"/>
    <cellStyle name="Comma 18 40 2 2" xfId="4162" xr:uid="{21B03F37-972B-4182-ABC6-6A1B21598334}"/>
    <cellStyle name="Comma 18 40 2 2 2" xfId="4163" xr:uid="{A4039FCE-356C-48F8-8452-5E6D79F868A3}"/>
    <cellStyle name="Comma 18 40 2 3" xfId="4164" xr:uid="{8DF880E9-69C3-47D4-98E9-8FD46170F853}"/>
    <cellStyle name="Comma 18 40 3" xfId="4165" xr:uid="{24D1A89A-36FE-42BC-90CD-0D872ECA5D7C}"/>
    <cellStyle name="Comma 18 40 3 2" xfId="4166" xr:uid="{CA5A9001-1195-4DC9-9FFD-452F843A352E}"/>
    <cellStyle name="Comma 18 40 4" xfId="4167" xr:uid="{4EF3787A-59D8-46D5-896E-6E13302D843B}"/>
    <cellStyle name="Comma 18 41" xfId="4168" xr:uid="{DB07D9B3-DEDC-40AF-978F-BE2BE02E8ADF}"/>
    <cellStyle name="Comma 18 41 2" xfId="4169" xr:uid="{0344781A-DCC9-4C7C-807A-90DDEC330571}"/>
    <cellStyle name="Comma 18 41 2 2" xfId="4170" xr:uid="{5AD89ADD-74B6-41DD-8F54-7E588923F026}"/>
    <cellStyle name="Comma 18 41 2 2 2" xfId="4171" xr:uid="{B085B2F9-4364-4FF2-87C7-A4D79D637C92}"/>
    <cellStyle name="Comma 18 41 2 3" xfId="4172" xr:uid="{9BF0A5BE-0CC7-4C01-85FC-E51CF7104ACF}"/>
    <cellStyle name="Comma 18 41 3" xfId="4173" xr:uid="{10BDF650-A833-44FA-86E2-D699CBDBF185}"/>
    <cellStyle name="Comma 18 41 3 2" xfId="4174" xr:uid="{6287F3AC-6737-40C9-8E1D-446FFEE17909}"/>
    <cellStyle name="Comma 18 41 4" xfId="4175" xr:uid="{2D220F93-A50E-4838-BF42-7A51A2CD30A6}"/>
    <cellStyle name="Comma 18 42" xfId="4176" xr:uid="{F3C2EC6B-1F86-4A4D-AF99-81AF5552E53E}"/>
    <cellStyle name="Comma 18 42 2" xfId="4177" xr:uid="{04BC267C-23C6-49D3-8F85-E64179F5D3F2}"/>
    <cellStyle name="Comma 18 42 2 2" xfId="4178" xr:uid="{40992DCB-1124-4649-AEFA-EC3B59C89B92}"/>
    <cellStyle name="Comma 18 42 2 2 2" xfId="4179" xr:uid="{7EF0D9AC-9745-4FE0-97D2-887949223C5A}"/>
    <cellStyle name="Comma 18 42 2 3" xfId="4180" xr:uid="{3E6AEB46-3441-4A09-9EA8-C08DD10A87E6}"/>
    <cellStyle name="Comma 18 42 3" xfId="4181" xr:uid="{DC59B7F5-543E-470C-9831-87736774E0F7}"/>
    <cellStyle name="Comma 18 42 3 2" xfId="4182" xr:uid="{160AB5B3-EBB8-4240-9A8F-97A8A2FA2CAD}"/>
    <cellStyle name="Comma 18 42 4" xfId="4183" xr:uid="{62543D88-AFAC-4EFA-86D8-8DDA55B6D114}"/>
    <cellStyle name="Comma 18 43" xfId="4184" xr:uid="{39CA253D-BE91-4D01-AA2B-681BDD5D7633}"/>
    <cellStyle name="Comma 18 43 2" xfId="4185" xr:uid="{58987AF3-112E-4F01-B471-D89A4B77C744}"/>
    <cellStyle name="Comma 18 43 2 2" xfId="4186" xr:uid="{D01849EA-CCD3-4876-AB52-22C978FA4854}"/>
    <cellStyle name="Comma 18 43 2 2 2" xfId="4187" xr:uid="{295A4893-8137-4CA7-B01C-17E16E8C3706}"/>
    <cellStyle name="Comma 18 43 2 3" xfId="4188" xr:uid="{8E669ECE-45C0-4201-8BA5-791399C457AD}"/>
    <cellStyle name="Comma 18 43 3" xfId="4189" xr:uid="{99F34F47-8176-48B5-B80E-3B7159F50099}"/>
    <cellStyle name="Comma 18 43 3 2" xfId="4190" xr:uid="{AB6B2651-69F1-4505-9436-57769E9B53DA}"/>
    <cellStyle name="Comma 18 43 4" xfId="4191" xr:uid="{DED04C79-9994-4694-9E87-F5A1BE25A07F}"/>
    <cellStyle name="Comma 18 44" xfId="4192" xr:uid="{3C383506-94E6-4D55-B465-A7EDE674DB5C}"/>
    <cellStyle name="Comma 18 44 2" xfId="4193" xr:uid="{B4E78698-BEB5-4292-8635-DA8C0C7EFB6C}"/>
    <cellStyle name="Comma 18 44 2 2" xfId="4194" xr:uid="{309B0C29-2075-406A-AA45-A38E0DB5D000}"/>
    <cellStyle name="Comma 18 44 2 2 2" xfId="4195" xr:uid="{0CE3014E-27DD-4D69-87A2-09FCF1D39CB4}"/>
    <cellStyle name="Comma 18 44 2 3" xfId="4196" xr:uid="{46760AF9-4D08-441B-86D9-E80EB1CC2039}"/>
    <cellStyle name="Comma 18 44 3" xfId="4197" xr:uid="{98AC75DF-0064-4F5A-8AA1-13A9D4D8124D}"/>
    <cellStyle name="Comma 18 44 3 2" xfId="4198" xr:uid="{6DA43194-DC83-462B-85D8-683B0D0EF813}"/>
    <cellStyle name="Comma 18 44 4" xfId="4199" xr:uid="{7B6AD567-A7F7-4B12-9363-E8AF00B3966C}"/>
    <cellStyle name="Comma 18 45" xfId="4200" xr:uid="{8778E3E1-6515-4AA8-A9DB-456A68D34DDE}"/>
    <cellStyle name="Comma 18 45 2" xfId="4201" xr:uid="{0576C90C-45DE-4EBE-B69A-6FBD6A3F4472}"/>
    <cellStyle name="Comma 18 45 2 2" xfId="4202" xr:uid="{91DC94DE-25A9-4D73-AC82-D0225FF61F90}"/>
    <cellStyle name="Comma 18 45 2 2 2" xfId="4203" xr:uid="{135D457D-B49C-4278-B258-B1368D35E1CB}"/>
    <cellStyle name="Comma 18 45 2 3" xfId="4204" xr:uid="{61CF48B6-EE72-4D46-A238-2120DBB8A48F}"/>
    <cellStyle name="Comma 18 45 3" xfId="4205" xr:uid="{5AEB79E6-4120-447B-BEC0-380034750D37}"/>
    <cellStyle name="Comma 18 45 3 2" xfId="4206" xr:uid="{4A3B5B4D-EFC6-4304-825B-C0EEE77A9FA6}"/>
    <cellStyle name="Comma 18 45 4" xfId="4207" xr:uid="{786DDA2D-F27B-4001-A7FB-A8861EC83FB2}"/>
    <cellStyle name="Comma 18 46" xfId="4208" xr:uid="{6669AA0A-8D30-42A0-80B1-B53081216A48}"/>
    <cellStyle name="Comma 18 46 2" xfId="4209" xr:uid="{0C767B7E-5003-4E33-B38D-971841018486}"/>
    <cellStyle name="Comma 18 46 2 2" xfId="4210" xr:uid="{5DD045A0-E2B6-47F0-8D48-AA8B980030AF}"/>
    <cellStyle name="Comma 18 46 2 2 2" xfId="4211" xr:uid="{4EF5F9B6-E6F4-4FB7-A7C7-7F5BBC1EC61C}"/>
    <cellStyle name="Comma 18 46 2 3" xfId="4212" xr:uid="{1A881FE5-C7C6-4EA2-97F8-F8977BA22A20}"/>
    <cellStyle name="Comma 18 46 3" xfId="4213" xr:uid="{06E9B3F9-DFD8-4912-A0FB-CED398E55BEA}"/>
    <cellStyle name="Comma 18 46 3 2" xfId="4214" xr:uid="{2F314420-1F39-4C7E-AA17-B96FB557BA0A}"/>
    <cellStyle name="Comma 18 46 4" xfId="4215" xr:uid="{6D6D47CB-F1B3-480E-8C4A-2ED89805E08D}"/>
    <cellStyle name="Comma 18 47" xfId="4216" xr:uid="{4009DF5B-D48A-475E-A547-B94F0FF53D6F}"/>
    <cellStyle name="Comma 18 47 2" xfId="4217" xr:uid="{745DD67C-9E18-4150-9C9E-7777FDEE7285}"/>
    <cellStyle name="Comma 18 47 2 2" xfId="4218" xr:uid="{F1856E23-84BF-4AF9-9D2B-038F2554C39A}"/>
    <cellStyle name="Comma 18 47 2 2 2" xfId="4219" xr:uid="{F7162A92-4445-4D93-8616-1B32D93CAED4}"/>
    <cellStyle name="Comma 18 47 2 3" xfId="4220" xr:uid="{8F5C615E-3202-4182-8450-5E3AB33626DC}"/>
    <cellStyle name="Comma 18 47 3" xfId="4221" xr:uid="{90AE7E60-D6CC-4F93-8344-9D572F5D1792}"/>
    <cellStyle name="Comma 18 47 3 2" xfId="4222" xr:uid="{E2D4426D-F632-437F-AED2-63BBB0C745F3}"/>
    <cellStyle name="Comma 18 47 4" xfId="4223" xr:uid="{7A6C34C5-AB24-4646-A522-B2B9E0AAB218}"/>
    <cellStyle name="Comma 18 48" xfId="4224" xr:uid="{C3EA8EA4-4DC3-48FE-88C6-5812887B9F4E}"/>
    <cellStyle name="Comma 18 48 2" xfId="4225" xr:uid="{A070AB41-A2B2-4787-BB66-ED6834A4C33C}"/>
    <cellStyle name="Comma 18 48 2 2" xfId="4226" xr:uid="{3EC3ECFB-C5A3-452B-AF64-0C17C80FEF03}"/>
    <cellStyle name="Comma 18 48 2 2 2" xfId="4227" xr:uid="{55794AD4-EDB1-4901-B0A3-46B1B58F20D7}"/>
    <cellStyle name="Comma 18 48 2 3" xfId="4228" xr:uid="{B1DDFC7A-FF76-435E-8C6C-A50740A8E702}"/>
    <cellStyle name="Comma 18 48 3" xfId="4229" xr:uid="{B58D7F18-9790-425E-BBE3-D9B06E5F8B53}"/>
    <cellStyle name="Comma 18 48 3 2" xfId="4230" xr:uid="{4DCCF201-D7C2-4EEA-9F1A-14324E17A154}"/>
    <cellStyle name="Comma 18 48 4" xfId="4231" xr:uid="{6B50A46A-8ECD-4718-A3C9-D2CFF89B37BF}"/>
    <cellStyle name="Comma 18 49" xfId="4232" xr:uid="{0433C3B3-8FDF-4543-8EB3-57B06695C560}"/>
    <cellStyle name="Comma 18 49 2" xfId="4233" xr:uid="{DCAF0055-F9DE-4BE2-8A56-DBC735CF946F}"/>
    <cellStyle name="Comma 18 49 2 2" xfId="4234" xr:uid="{F1489590-B37F-4CC0-AF82-75DD2B717B59}"/>
    <cellStyle name="Comma 18 49 2 2 2" xfId="4235" xr:uid="{AF403455-8A63-4DD6-BB69-46FA5C9266FB}"/>
    <cellStyle name="Comma 18 49 2 3" xfId="4236" xr:uid="{5DE9BE49-04E2-4A8E-B3D0-2A66E76FDDC6}"/>
    <cellStyle name="Comma 18 49 3" xfId="4237" xr:uid="{21C9CBDF-9766-44C8-8B92-38A451D5B20D}"/>
    <cellStyle name="Comma 18 49 3 2" xfId="4238" xr:uid="{36AA881F-1865-4E01-86E0-1F2FFDC7CB0C}"/>
    <cellStyle name="Comma 18 49 4" xfId="4239" xr:uid="{FDBA9EDA-7491-4DC3-8FC1-D5F902BC5D57}"/>
    <cellStyle name="Comma 18 5" xfId="4240" xr:uid="{D44CD0DE-DB56-4E51-9FE4-932BAADBBF2E}"/>
    <cellStyle name="Comma 18 5 2" xfId="4241" xr:uid="{FE4BF025-1221-4957-92C3-E5C9E3648962}"/>
    <cellStyle name="Comma 18 5 2 2" xfId="4242" xr:uid="{47812B9A-BFF0-491C-AA4E-9FB5CFC659DE}"/>
    <cellStyle name="Comma 18 5 3" xfId="4243" xr:uid="{F82F061A-C59A-4148-821E-9485928D7FF0}"/>
    <cellStyle name="Comma 18 5 3 2" xfId="4244" xr:uid="{469F14E5-9FE7-4280-B613-041AB8324F6D}"/>
    <cellStyle name="Comma 18 5 4" xfId="4245" xr:uid="{37E1BD9C-82A2-4401-B48C-E3910EB3E569}"/>
    <cellStyle name="Comma 18 50" xfId="4246" xr:uid="{A92C7449-E5B5-448A-9027-896C810FACF2}"/>
    <cellStyle name="Comma 18 50 2" xfId="4247" xr:uid="{11E530A5-B353-4F17-B92F-44FB6779914C}"/>
    <cellStyle name="Comma 18 50 2 2" xfId="4248" xr:uid="{675B1334-AB73-4F97-96D8-E717739C7C91}"/>
    <cellStyle name="Comma 18 50 2 2 2" xfId="4249" xr:uid="{6ABC47CB-16A4-463B-AFDC-77F83348E0A5}"/>
    <cellStyle name="Comma 18 50 2 3" xfId="4250" xr:uid="{D23E7A7A-6B75-4769-807A-23B21160BFD2}"/>
    <cellStyle name="Comma 18 50 3" xfId="4251" xr:uid="{70F1A8E8-0076-4405-8E1E-8C66D847E698}"/>
    <cellStyle name="Comma 18 50 3 2" xfId="4252" xr:uid="{B2D9346E-19BD-4489-8647-3AE81E476697}"/>
    <cellStyle name="Comma 18 50 4" xfId="4253" xr:uid="{280A65F8-CAE1-4D34-BF51-F46D6AC31E0D}"/>
    <cellStyle name="Comma 18 51" xfId="4254" xr:uid="{E287575A-4AE3-49DF-95B3-A23C1E5EFFCB}"/>
    <cellStyle name="Comma 18 51 2" xfId="4255" xr:uid="{80985055-3691-4464-8618-1684E03E7C5C}"/>
    <cellStyle name="Comma 18 51 2 2" xfId="4256" xr:uid="{CD96BC2C-7896-46C0-9C4F-5E856CDA9310}"/>
    <cellStyle name="Comma 18 51 2 2 2" xfId="4257" xr:uid="{74EE63B0-1F89-4366-941E-97BDC1384B9D}"/>
    <cellStyle name="Comma 18 51 2 3" xfId="4258" xr:uid="{619F94A0-ECF7-4252-AFC4-50EE1B2EA6FA}"/>
    <cellStyle name="Comma 18 51 3" xfId="4259" xr:uid="{327E462C-6AD0-44CC-A6AA-C5CEA5A8E21A}"/>
    <cellStyle name="Comma 18 51 3 2" xfId="4260" xr:uid="{108F56B8-CBD1-48EE-B71C-E014EC0E5707}"/>
    <cellStyle name="Comma 18 51 4" xfId="4261" xr:uid="{821A09A1-4A1A-4176-9197-2A2CBBB18259}"/>
    <cellStyle name="Comma 18 52" xfId="4262" xr:uid="{04C14AFC-DE93-43E1-A714-43C1DF0A690D}"/>
    <cellStyle name="Comma 18 52 2" xfId="4263" xr:uid="{8A68243E-043C-4CA3-80D8-39F8AD5F0AC8}"/>
    <cellStyle name="Comma 18 52 2 2" xfId="4264" xr:uid="{C03A8F17-6A62-4F67-A7E3-C14E2F3993C1}"/>
    <cellStyle name="Comma 18 52 2 2 2" xfId="4265" xr:uid="{F36C31F8-3744-4D30-B5AC-8A0F23690750}"/>
    <cellStyle name="Comma 18 52 2 3" xfId="4266" xr:uid="{BFABE19F-B39D-41BA-935A-A0AB1D8CB130}"/>
    <cellStyle name="Comma 18 52 3" xfId="4267" xr:uid="{601505FD-C71C-4C83-A397-3E7D0D8026F8}"/>
    <cellStyle name="Comma 18 52 3 2" xfId="4268" xr:uid="{5027BE29-1DA0-4B60-A649-BF56477A409C}"/>
    <cellStyle name="Comma 18 52 4" xfId="4269" xr:uid="{E3262D22-AC95-4C92-9B1C-AE99BC1A0426}"/>
    <cellStyle name="Comma 18 53" xfId="4270" xr:uid="{A81C1716-1FB6-4B34-8666-AFE602BAC49B}"/>
    <cellStyle name="Comma 18 53 2" xfId="4271" xr:uid="{98324389-55B7-4134-8268-310299E4F6C0}"/>
    <cellStyle name="Comma 18 53 2 2" xfId="4272" xr:uid="{8273E524-25E6-458F-99FA-166D7939107C}"/>
    <cellStyle name="Comma 18 53 2 2 2" xfId="4273" xr:uid="{D63D9258-B47A-4FB1-A193-CC0965504DCE}"/>
    <cellStyle name="Comma 18 53 2 3" xfId="4274" xr:uid="{AF7BA8E7-0CC6-46C7-ABDC-5665CA683274}"/>
    <cellStyle name="Comma 18 53 3" xfId="4275" xr:uid="{ACFDD91A-FF7D-4D1B-82AA-1AE366E3F6A1}"/>
    <cellStyle name="Comma 18 53 3 2" xfId="4276" xr:uid="{A5C1FF04-E409-4974-B89A-DA99A691CB23}"/>
    <cellStyle name="Comma 18 53 4" xfId="4277" xr:uid="{754B0122-3E9E-4C9B-B315-4790434DF964}"/>
    <cellStyle name="Comma 18 54" xfId="4278" xr:uid="{7E27BB3A-E0C9-46F5-9E96-F0B4650CE758}"/>
    <cellStyle name="Comma 18 54 2" xfId="4279" xr:uid="{4887DD79-87DF-4E21-91FD-54B92F895249}"/>
    <cellStyle name="Comma 18 54 2 2" xfId="4280" xr:uid="{CD0B1ECD-A1B9-461B-B485-C413018F8A10}"/>
    <cellStyle name="Comma 18 54 2 2 2" xfId="4281" xr:uid="{04CB08AB-30A7-4B86-ADBB-7F7F58CA45E9}"/>
    <cellStyle name="Comma 18 54 2 3" xfId="4282" xr:uid="{A4E41D78-89A1-4B53-B491-4B09D9B0C9BB}"/>
    <cellStyle name="Comma 18 54 3" xfId="4283" xr:uid="{D492B8F4-1BD3-4588-86CA-67D168CC33E6}"/>
    <cellStyle name="Comma 18 54 3 2" xfId="4284" xr:uid="{30C3A250-6ACC-4401-BC1C-407B2D92B63B}"/>
    <cellStyle name="Comma 18 54 4" xfId="4285" xr:uid="{264378CF-BA3E-496F-8086-2CF2887AB915}"/>
    <cellStyle name="Comma 18 55" xfId="4286" xr:uid="{21255044-D26B-4AA5-9ED9-C138F75F00D7}"/>
    <cellStyle name="Comma 18 55 2" xfId="4287" xr:uid="{C06829BC-8D3F-4887-85CA-44A3055C63A2}"/>
    <cellStyle name="Comma 18 55 2 2" xfId="4288" xr:uid="{E51CC8CE-9E2E-40CD-8E47-820B4C19535D}"/>
    <cellStyle name="Comma 18 55 2 2 2" xfId="4289" xr:uid="{5322EBD7-FB7A-49F8-8506-04678DD07886}"/>
    <cellStyle name="Comma 18 55 2 3" xfId="4290" xr:uid="{281D6F63-C227-488C-9A48-39D9F08EBBB4}"/>
    <cellStyle name="Comma 18 55 3" xfId="4291" xr:uid="{8B1ED3EB-8ED6-4E3B-A89F-870D9171CE2A}"/>
    <cellStyle name="Comma 18 55 3 2" xfId="4292" xr:uid="{790C07AE-1161-4F34-89F5-60FB41EA9334}"/>
    <cellStyle name="Comma 18 55 4" xfId="4293" xr:uid="{FFBF04D0-7AD8-4F4F-AF9B-6E1DC91B128C}"/>
    <cellStyle name="Comma 18 56" xfId="4294" xr:uid="{32E44A65-F3A1-40EE-8068-004A54518004}"/>
    <cellStyle name="Comma 18 56 2" xfId="4295" xr:uid="{EA5A75E7-3E8B-46E0-9DB0-F0641E0A4B30}"/>
    <cellStyle name="Comma 18 56 2 2" xfId="4296" xr:uid="{F349B343-D738-42CF-9D31-969C4A831768}"/>
    <cellStyle name="Comma 18 56 2 2 2" xfId="4297" xr:uid="{402BDD1C-F928-4727-A53D-C9CF2903ED7E}"/>
    <cellStyle name="Comma 18 56 2 3" xfId="4298" xr:uid="{C56436E8-18C4-4A42-957C-34730A736639}"/>
    <cellStyle name="Comma 18 56 3" xfId="4299" xr:uid="{F91F1639-B139-42F9-950E-35C66F712DBC}"/>
    <cellStyle name="Comma 18 56 3 2" xfId="4300" xr:uid="{1725A244-0384-4304-9CB4-1A14E85A9AF2}"/>
    <cellStyle name="Comma 18 56 4" xfId="4301" xr:uid="{E9C5E16F-BDF9-4196-9F36-114614EFAC72}"/>
    <cellStyle name="Comma 18 57" xfId="4302" xr:uid="{3AA01442-7CA7-4B75-A5B2-CB1BD9C79C98}"/>
    <cellStyle name="Comma 18 57 2" xfId="4303" xr:uid="{EA968DF3-5F21-4F68-B1E0-D11B11DF0CD3}"/>
    <cellStyle name="Comma 18 57 2 2" xfId="4304" xr:uid="{E0C5616C-1EF9-4953-974D-07056C7FFE1D}"/>
    <cellStyle name="Comma 18 57 2 2 2" xfId="4305" xr:uid="{5EC7379D-0AA7-43DE-AE5A-23FCADEC796C}"/>
    <cellStyle name="Comma 18 57 2 3" xfId="4306" xr:uid="{C81B0089-BDE2-4E01-9858-53D12851EF68}"/>
    <cellStyle name="Comma 18 57 3" xfId="4307" xr:uid="{66999E42-878B-4F60-BAFE-968510C3886D}"/>
    <cellStyle name="Comma 18 57 3 2" xfId="4308" xr:uid="{DDEF13A0-18B7-41A7-8DCD-181031E99CB9}"/>
    <cellStyle name="Comma 18 57 4" xfId="4309" xr:uid="{02142C7F-3CA4-4BD6-9DC0-AC08F818AFBD}"/>
    <cellStyle name="Comma 18 58" xfId="4310" xr:uid="{DCE1AE87-A5C6-45CC-AB36-7FD920A03138}"/>
    <cellStyle name="Comma 18 58 2" xfId="4311" xr:uid="{54B01E2F-145F-42A5-8CD2-4315E8B8039C}"/>
    <cellStyle name="Comma 18 58 2 2" xfId="4312" xr:uid="{3EB0B1DF-BCE3-41B7-B316-6358501C999D}"/>
    <cellStyle name="Comma 18 58 2 2 2" xfId="4313" xr:uid="{910800B1-0EBA-4513-B8A1-58B0A04BE5EC}"/>
    <cellStyle name="Comma 18 58 2 3" xfId="4314" xr:uid="{DAFAF33F-1543-433D-AD51-AD3283811AA1}"/>
    <cellStyle name="Comma 18 58 3" xfId="4315" xr:uid="{EFF7DFEE-2BC4-4DC0-99FD-6216CCDCA84D}"/>
    <cellStyle name="Comma 18 58 3 2" xfId="4316" xr:uid="{35772554-1CF4-4057-BAC6-19E18108E525}"/>
    <cellStyle name="Comma 18 58 4" xfId="4317" xr:uid="{0823D22B-72FA-439F-AFC1-B86CA4B2DA10}"/>
    <cellStyle name="Comma 18 59" xfId="4318" xr:uid="{A6E70A09-9CED-4555-97C8-6F4C3FE1F46F}"/>
    <cellStyle name="Comma 18 59 2" xfId="4319" xr:uid="{AF553F64-3368-495B-805C-2575C4A5FC56}"/>
    <cellStyle name="Comma 18 59 2 2" xfId="4320" xr:uid="{A1FBED0B-10CF-4ED0-8F39-EF6E0190FD96}"/>
    <cellStyle name="Comma 18 59 2 2 2" xfId="4321" xr:uid="{756D9DC3-EC7C-45BD-8411-198F15F6F918}"/>
    <cellStyle name="Comma 18 59 2 3" xfId="4322" xr:uid="{63B2DA6C-5563-46A3-A3DB-8C62E8CEA84E}"/>
    <cellStyle name="Comma 18 59 3" xfId="4323" xr:uid="{825BDEFF-1A47-4AF9-A5A8-08CB5F8F0905}"/>
    <cellStyle name="Comma 18 59 3 2" xfId="4324" xr:uid="{3A658165-8D1A-4D7F-8E50-1D7BFC77991F}"/>
    <cellStyle name="Comma 18 59 4" xfId="4325" xr:uid="{44C0B1C6-779D-4DD2-B4A7-2E0CA2E2CD1F}"/>
    <cellStyle name="Comma 18 6" xfId="4326" xr:uid="{29F9729A-3CDE-49ED-85FF-59A623DD360D}"/>
    <cellStyle name="Comma 18 6 2" xfId="4327" xr:uid="{F9A11E23-91AB-4EAE-9DE5-9A79756B3E31}"/>
    <cellStyle name="Comma 18 6 2 2" xfId="4328" xr:uid="{75BFB5AF-92A7-40B9-A156-B172E40950B0}"/>
    <cellStyle name="Comma 18 6 3" xfId="4329" xr:uid="{F5D59271-6091-4DF1-BC3E-C23C0D7C4970}"/>
    <cellStyle name="Comma 18 6 3 2" xfId="4330" xr:uid="{9EFF7DC0-116A-468D-88DA-BDF8C2FB73A9}"/>
    <cellStyle name="Comma 18 6 4" xfId="4331" xr:uid="{C84FF707-7404-45E9-9874-FEC72989AE29}"/>
    <cellStyle name="Comma 18 60" xfId="4332" xr:uid="{6BA51DB1-ED9D-415F-818E-A384A2860926}"/>
    <cellStyle name="Comma 18 60 2" xfId="4333" xr:uid="{09B665F5-CB8F-4BF5-BC4E-A3BAB46EE042}"/>
    <cellStyle name="Comma 18 60 2 2" xfId="4334" xr:uid="{5B4904F1-1F13-4817-AFF2-E0CFDB803B76}"/>
    <cellStyle name="Comma 18 60 2 2 2" xfId="4335" xr:uid="{56AF7A60-6F3F-4BA0-BE65-EA539E3D6F6C}"/>
    <cellStyle name="Comma 18 60 2 3" xfId="4336" xr:uid="{C60C976C-0A13-4E27-B5A7-A0D2B74D80CD}"/>
    <cellStyle name="Comma 18 60 3" xfId="4337" xr:uid="{527A5CB6-6748-4A1F-B999-D714A2A9D452}"/>
    <cellStyle name="Comma 18 60 3 2" xfId="4338" xr:uid="{A3B1E4D1-F189-43C1-834B-B50CE450A82A}"/>
    <cellStyle name="Comma 18 60 4" xfId="4339" xr:uid="{AF904303-78B8-4CDA-8497-99211487221A}"/>
    <cellStyle name="Comma 18 61" xfId="4340" xr:uid="{AE7CB09E-27F8-4384-902C-C97180BF12CB}"/>
    <cellStyle name="Comma 18 62" xfId="4341" xr:uid="{1A18EE56-B0B5-450A-AC83-6E153C4015F4}"/>
    <cellStyle name="Comma 18 63" xfId="4342" xr:uid="{9B59CB75-DAA5-42C0-AB47-2686D94FA48B}"/>
    <cellStyle name="Comma 18 64" xfId="57004" xr:uid="{76DC4253-4F8F-4B53-9CBC-1C97153B79B6}"/>
    <cellStyle name="Comma 18 7" xfId="4343" xr:uid="{0D6FBA93-360F-40FA-8935-70358EE1E174}"/>
    <cellStyle name="Comma 18 7 2" xfId="4344" xr:uid="{456909DC-87AB-4A86-9582-71D2A57FC0BF}"/>
    <cellStyle name="Comma 18 7 2 2" xfId="4345" xr:uid="{A316E219-0F5A-493F-8ED2-2114E118940A}"/>
    <cellStyle name="Comma 18 7 3" xfId="4346" xr:uid="{C08582DE-4CCD-4195-AA20-34A07E5244F3}"/>
    <cellStyle name="Comma 18 7 3 2" xfId="4347" xr:uid="{5C2577B4-BF9D-48AE-8CD0-C5B9DF057AB1}"/>
    <cellStyle name="Comma 18 7 4" xfId="4348" xr:uid="{83E4B96C-640F-414B-A477-1156EE70D72C}"/>
    <cellStyle name="Comma 18 8" xfId="4349" xr:uid="{A94D1E2E-002C-4D7F-92D9-7979525E90D1}"/>
    <cellStyle name="Comma 18 8 2" xfId="4350" xr:uid="{25B0B0A1-D384-45B2-A0A6-3670B76CEBD1}"/>
    <cellStyle name="Comma 18 8 2 2" xfId="4351" xr:uid="{1B8F53F5-8BDB-4AC2-B855-11BEA3B97F16}"/>
    <cellStyle name="Comma 18 8 3" xfId="4352" xr:uid="{C0F81184-D0DF-4939-AD46-4CBF7CA23F05}"/>
    <cellStyle name="Comma 18 8 3 2" xfId="4353" xr:uid="{28AE4405-57E3-4B96-AE87-4C22B98565F7}"/>
    <cellStyle name="Comma 18 8 4" xfId="4354" xr:uid="{D5E6CAA3-0A65-4D6D-98D6-1000F9D41421}"/>
    <cellStyle name="Comma 18 9" xfId="4355" xr:uid="{345CF3E6-2821-4EC9-AB9C-7AA78FE98F17}"/>
    <cellStyle name="Comma 18 9 2" xfId="4356" xr:uid="{68192427-0468-462B-A8F4-7F13B77211F5}"/>
    <cellStyle name="Comma 18 9 2 2" xfId="4357" xr:uid="{F4E3A91D-E618-4A81-B5CE-3DD0E4F40CE1}"/>
    <cellStyle name="Comma 18 9 3" xfId="4358" xr:uid="{962253DD-5946-4A4F-8F52-54DE6549B335}"/>
    <cellStyle name="Comma 18 9 3 2" xfId="4359" xr:uid="{1F9F24A5-EE60-4365-9623-8C334A890FF4}"/>
    <cellStyle name="Comma 18 9 4" xfId="4360" xr:uid="{5323F8F1-8062-4917-A555-A423875D6C24}"/>
    <cellStyle name="Comma 180" xfId="57005" xr:uid="{E958F1C9-BA29-455A-97C1-492593656405}"/>
    <cellStyle name="Comma 181" xfId="57006" xr:uid="{9D2F1A8E-A518-4585-974E-41DEAFC5B53F}"/>
    <cellStyle name="Comma 182" xfId="57007" xr:uid="{C1162BEB-A62A-4E2A-A0B1-F649D5AAB3F7}"/>
    <cellStyle name="Comma 183" xfId="57008" xr:uid="{27A78B0E-837E-4CE4-9AAC-F1719CDBF42A}"/>
    <cellStyle name="Comma 184" xfId="57009" xr:uid="{2B2BEE0A-BEA7-4E8C-9005-4F5825C5449F}"/>
    <cellStyle name="Comma 185" xfId="57010" xr:uid="{89CE15A6-7C77-4B2E-9270-92705FE1AD4A}"/>
    <cellStyle name="Comma 186" xfId="57011" xr:uid="{6127551F-FAC9-49DF-ADDC-DF6B3F4A8F78}"/>
    <cellStyle name="Comma 187" xfId="57012" xr:uid="{6B56174E-6D42-4A83-948A-3981A207F4F2}"/>
    <cellStyle name="Comma 188" xfId="57013" xr:uid="{69AA82AF-7C00-47A6-9E56-0762690E66DA}"/>
    <cellStyle name="Comma 189" xfId="57014" xr:uid="{1F5EEA8B-656A-4F18-854A-A0ADCEAF756E}"/>
    <cellStyle name="Comma 19" xfId="4361" xr:uid="{D9654B32-9273-46C2-B232-F1BCF31C6C3F}"/>
    <cellStyle name="Comma 19 10" xfId="4362" xr:uid="{AF034A37-701B-4120-9B36-D81B6ACE9EDD}"/>
    <cellStyle name="Comma 19 10 2" xfId="4363" xr:uid="{CC16BC4B-2419-41C8-8FED-06B7F89800BB}"/>
    <cellStyle name="Comma 19 10 2 2" xfId="4364" xr:uid="{1100C1D9-1B6A-4438-94E0-7D2E540D139D}"/>
    <cellStyle name="Comma 19 10 3" xfId="4365" xr:uid="{E44DF6D4-EB9A-4B1A-8112-A402FB2D879E}"/>
    <cellStyle name="Comma 19 10 3 2" xfId="4366" xr:uid="{C2BBCE51-D6C0-4C64-805C-C3EFF43D6535}"/>
    <cellStyle name="Comma 19 10 4" xfId="4367" xr:uid="{FA8D53E7-DFAF-474D-9C8D-4128B3490402}"/>
    <cellStyle name="Comma 19 11" xfId="4368" xr:uid="{47F31E49-B5E4-45CF-901F-FD5C0352C288}"/>
    <cellStyle name="Comma 19 11 2" xfId="4369" xr:uid="{7670C80B-12FC-448E-A5CC-664D1E29BE69}"/>
    <cellStyle name="Comma 19 11 2 2" xfId="4370" xr:uid="{637F7619-9512-4D7B-B4CF-12E120BB5FA0}"/>
    <cellStyle name="Comma 19 11 3" xfId="4371" xr:uid="{E7EC5A9D-94C4-4628-B764-9F5D7C22CB49}"/>
    <cellStyle name="Comma 19 11 3 2" xfId="4372" xr:uid="{A3F3EEEC-7C6C-477B-98F6-A4F833A05726}"/>
    <cellStyle name="Comma 19 11 4" xfId="4373" xr:uid="{03165342-02C0-4F48-88AE-AFB36E85F1EE}"/>
    <cellStyle name="Comma 19 12" xfId="4374" xr:uid="{2A072441-4375-441E-A356-66778977884F}"/>
    <cellStyle name="Comma 19 12 2" xfId="4375" xr:uid="{89E77D2B-C00D-49C5-96D1-49451F76C54C}"/>
    <cellStyle name="Comma 19 12 2 2" xfId="4376" xr:uid="{9CC2431D-216C-4DF4-941B-492F27A7E7F6}"/>
    <cellStyle name="Comma 19 12 3" xfId="4377" xr:uid="{EADA4767-E15A-462A-BA99-4390D4B8417B}"/>
    <cellStyle name="Comma 19 12 3 2" xfId="4378" xr:uid="{2366D9E9-E529-4B56-A80F-38BBB40B7379}"/>
    <cellStyle name="Comma 19 12 4" xfId="4379" xr:uid="{8222681C-943E-4BF8-A9DF-646821EEEB6C}"/>
    <cellStyle name="Comma 19 13" xfId="4380" xr:uid="{A5C31DFE-6609-476F-8AF0-673E726F32B8}"/>
    <cellStyle name="Comma 19 13 2" xfId="4381" xr:uid="{B3A3327F-FD19-4D1C-A1E8-9E774053758D}"/>
    <cellStyle name="Comma 19 13 2 2" xfId="4382" xr:uid="{5EFA04C6-6191-4197-B4CC-4E0318748D1C}"/>
    <cellStyle name="Comma 19 13 3" xfId="4383" xr:uid="{4489714E-120C-40D6-9D44-5E61FDAF2F9D}"/>
    <cellStyle name="Comma 19 13 3 2" xfId="4384" xr:uid="{63617745-6CB2-466B-8C6C-727850A77C25}"/>
    <cellStyle name="Comma 19 13 4" xfId="4385" xr:uid="{EDF8690F-54CB-42EF-9807-37271FB49A97}"/>
    <cellStyle name="Comma 19 14" xfId="4386" xr:uid="{2D8079F6-AC32-4D1E-8E85-DB04948F019C}"/>
    <cellStyle name="Comma 19 14 2" xfId="4387" xr:uid="{B10620A3-062D-4526-8A47-8D95F867F8A1}"/>
    <cellStyle name="Comma 19 14 2 2" xfId="4388" xr:uid="{EBBB48DB-004A-4A97-B726-700539523186}"/>
    <cellStyle name="Comma 19 14 3" xfId="4389" xr:uid="{D72C0839-2F10-42F1-8C14-4C1DA6B6F640}"/>
    <cellStyle name="Comma 19 14 3 2" xfId="4390" xr:uid="{17887C5C-8B89-4985-B0A6-C4FF9DF90B60}"/>
    <cellStyle name="Comma 19 14 4" xfId="4391" xr:uid="{9F27D9C4-F22C-4C6D-A46E-1D47C9D565F6}"/>
    <cellStyle name="Comma 19 15" xfId="4392" xr:uid="{D857C64A-B378-4DD5-8D48-50D6C2487B3A}"/>
    <cellStyle name="Comma 19 15 2" xfId="4393" xr:uid="{00C978C2-3BCA-452B-BFBD-B8F761809ACC}"/>
    <cellStyle name="Comma 19 15 2 2" xfId="4394" xr:uid="{C152CA92-0EC3-4C1A-9A4F-2A39AEDA9A3E}"/>
    <cellStyle name="Comma 19 15 3" xfId="4395" xr:uid="{98518D4F-565C-4982-A497-B9A1E0BA9F7C}"/>
    <cellStyle name="Comma 19 15 3 2" xfId="4396" xr:uid="{0CA18746-0600-44FA-A028-2C96EA86C98C}"/>
    <cellStyle name="Comma 19 15 4" xfId="4397" xr:uid="{1AF8D4F8-297E-4300-99E6-4DE4913D0FD7}"/>
    <cellStyle name="Comma 19 16" xfId="4398" xr:uid="{19193490-A24A-4B95-A6E1-BC418D66C725}"/>
    <cellStyle name="Comma 19 16 2" xfId="4399" xr:uid="{22279D71-B94F-461D-9141-BBC0E3C7363C}"/>
    <cellStyle name="Comma 19 16 2 2" xfId="4400" xr:uid="{1598941E-B1E7-4EB6-9941-5346B22C95D7}"/>
    <cellStyle name="Comma 19 16 3" xfId="4401" xr:uid="{58503D39-F0AB-4A18-8E35-301503D19CA4}"/>
    <cellStyle name="Comma 19 16 3 2" xfId="4402" xr:uid="{B4F3BCC5-1773-4CE2-920C-976047E5C7F5}"/>
    <cellStyle name="Comma 19 16 4" xfId="4403" xr:uid="{17560C72-8359-46AB-A521-891357EAA553}"/>
    <cellStyle name="Comma 19 17" xfId="4404" xr:uid="{2592617D-D715-4DD8-A7D1-E6C5F42F71BF}"/>
    <cellStyle name="Comma 19 17 2" xfId="4405" xr:uid="{71D3DBBA-B584-4405-AE3A-CB7B94CBC8D7}"/>
    <cellStyle name="Comma 19 17 2 2" xfId="4406" xr:uid="{0FF41945-9756-4E52-9140-59DE408EC307}"/>
    <cellStyle name="Comma 19 17 3" xfId="4407" xr:uid="{08721F71-7444-4FD7-9A5B-65328460119A}"/>
    <cellStyle name="Comma 19 17 3 2" xfId="4408" xr:uid="{DA614F0B-60FA-42E4-8838-FE5CA2F0B707}"/>
    <cellStyle name="Comma 19 17 4" xfId="4409" xr:uid="{FA3C559D-A93F-4FD6-915F-7C80DD12725E}"/>
    <cellStyle name="Comma 19 18" xfId="4410" xr:uid="{4CD82AC5-FC32-487B-AD69-7E343BDBCDBB}"/>
    <cellStyle name="Comma 19 18 2" xfId="4411" xr:uid="{CDCF1B4F-50DD-4E8D-93BE-1B620A442393}"/>
    <cellStyle name="Comma 19 18 2 2" xfId="4412" xr:uid="{3EFA0ADA-4295-43C6-B7CB-AAD84E1BA0F8}"/>
    <cellStyle name="Comma 19 18 3" xfId="4413" xr:uid="{45CBF6A3-1B60-4A73-A3C5-2C5551AD6F26}"/>
    <cellStyle name="Comma 19 18 3 2" xfId="4414" xr:uid="{A245BE4C-54B4-4FD9-AA87-4CD5FF851606}"/>
    <cellStyle name="Comma 19 18 4" xfId="4415" xr:uid="{7DA39D06-AB50-477F-B3B5-1709DC1FB789}"/>
    <cellStyle name="Comma 19 19" xfId="4416" xr:uid="{A319DC35-A379-44D7-B3AF-F5626C606183}"/>
    <cellStyle name="Comma 19 19 2" xfId="4417" xr:uid="{807C1D94-BD95-4BEC-A3FF-CD26C83F418C}"/>
    <cellStyle name="Comma 19 19 2 2" xfId="4418" xr:uid="{1B766B7F-56C7-424E-92A0-A56D217E197C}"/>
    <cellStyle name="Comma 19 19 3" xfId="4419" xr:uid="{98DF9F6C-7319-4F86-8E50-E3632B8B7C29}"/>
    <cellStyle name="Comma 19 19 3 2" xfId="4420" xr:uid="{4FA237A6-3B04-409E-BBE3-DE7D46AD6BA9}"/>
    <cellStyle name="Comma 19 19 4" xfId="4421" xr:uid="{B642F93F-E7FE-4934-BAC5-8BCDB2665582}"/>
    <cellStyle name="Comma 19 2" xfId="4422" xr:uid="{2E8B7227-4133-4614-A7D8-F3858C682AE1}"/>
    <cellStyle name="Comma 19 2 2" xfId="4423" xr:uid="{51DAA97B-819B-446E-9016-2D9CAB13FBB3}"/>
    <cellStyle name="Comma 19 2 2 2" xfId="4424" xr:uid="{EB1C9D3A-4195-480C-A3C1-3B430015890A}"/>
    <cellStyle name="Comma 19 2 2 3" xfId="4425" xr:uid="{2852F953-0DB9-41CC-9EE3-2D70FBA63432}"/>
    <cellStyle name="Comma 19 2 3" xfId="4426" xr:uid="{6211BCF9-5879-4108-BDAE-B4071D42E38E}"/>
    <cellStyle name="Comma 19 2 3 2" xfId="4427" xr:uid="{297905A8-A7CF-413F-9673-104D60938849}"/>
    <cellStyle name="Comma 19 2 3 3" xfId="4428" xr:uid="{D554441F-5550-4717-84FF-2A0DACF9DB53}"/>
    <cellStyle name="Comma 19 2 4" xfId="4429" xr:uid="{FAF2CAE8-7C3F-4B87-97CF-D1CB5DB102F3}"/>
    <cellStyle name="Comma 19 2 4 2" xfId="4430" xr:uid="{783C09F0-E88B-4A87-A4F9-B35FC56B5762}"/>
    <cellStyle name="Comma 19 2 4 3" xfId="4431" xr:uid="{AB85D022-8823-41B8-96DC-188143518312}"/>
    <cellStyle name="Comma 19 2 5" xfId="4432" xr:uid="{FF1670D0-C082-42A2-A587-CC998615A8F9}"/>
    <cellStyle name="Comma 19 2 6" xfId="4433" xr:uid="{F0889C4E-33A9-47FC-97EE-DBABB7E9678C}"/>
    <cellStyle name="Comma 19 2 7" xfId="4434" xr:uid="{638E7E57-65D2-40BE-A8EB-14A346A89F35}"/>
    <cellStyle name="Comma 19 2 8" xfId="4435" xr:uid="{C0FFA0D5-A9AD-4E69-BE5E-8DB446F8BD8B}"/>
    <cellStyle name="Comma 19 20" xfId="4436" xr:uid="{7C9F141D-5C97-4329-AC5F-52EB65ED706A}"/>
    <cellStyle name="Comma 19 20 2" xfId="4437" xr:uid="{BFAC969E-17E0-4801-B7C4-74943835A480}"/>
    <cellStyle name="Comma 19 20 2 2" xfId="4438" xr:uid="{C86310D3-BE5C-4BA7-B355-4066E54482FD}"/>
    <cellStyle name="Comma 19 20 3" xfId="4439" xr:uid="{40CCBA06-C08C-4DE4-85F3-07EC23EDAAA2}"/>
    <cellStyle name="Comma 19 20 3 2" xfId="4440" xr:uid="{A6565078-8C27-4970-8CE2-DF942530C8DD}"/>
    <cellStyle name="Comma 19 20 4" xfId="4441" xr:uid="{B5026238-301B-4743-9577-45B13A58FAF9}"/>
    <cellStyle name="Comma 19 21" xfId="4442" xr:uid="{65972BDB-17F4-41CB-BE54-BDF8871F1F3E}"/>
    <cellStyle name="Comma 19 21 2" xfId="4443" xr:uid="{D859975D-65AE-4E84-B45D-B242B116545C}"/>
    <cellStyle name="Comma 19 21 2 2" xfId="4444" xr:uid="{E24E3CB6-3A0A-4B75-98F5-139480918394}"/>
    <cellStyle name="Comma 19 21 3" xfId="4445" xr:uid="{2439779C-4FC2-453D-9786-DE60E9234800}"/>
    <cellStyle name="Comma 19 21 3 2" xfId="4446" xr:uid="{2C8D3AE3-AE8C-4443-8ED9-126079F2A0B0}"/>
    <cellStyle name="Comma 19 21 4" xfId="4447" xr:uid="{12CA1188-52E9-43E1-8DB4-95A4400AA7B5}"/>
    <cellStyle name="Comma 19 22" xfId="4448" xr:uid="{BBFF47E1-F486-4FFF-8ACE-CF07932D8A5D}"/>
    <cellStyle name="Comma 19 22 2" xfId="4449" xr:uid="{85F9E500-AD28-4AC6-831D-15B201B9A51F}"/>
    <cellStyle name="Comma 19 22 2 2" xfId="4450" xr:uid="{56C3F1F3-0123-4F2B-B9E3-27356D510593}"/>
    <cellStyle name="Comma 19 22 3" xfId="4451" xr:uid="{89A854C2-3454-4917-BC87-E87C63B1A6AA}"/>
    <cellStyle name="Comma 19 22 3 2" xfId="4452" xr:uid="{595A0E01-E7C1-4BD8-BE5B-849C8377FA8B}"/>
    <cellStyle name="Comma 19 22 4" xfId="4453" xr:uid="{43A0AE2B-DFD2-4135-9813-6245CF4E73DC}"/>
    <cellStyle name="Comma 19 23" xfId="4454" xr:uid="{BD3DF1BF-8447-47DE-9487-41F470405EEF}"/>
    <cellStyle name="Comma 19 23 2" xfId="4455" xr:uid="{21C5B0AB-7113-4ABC-BD29-98A0DE34DC4B}"/>
    <cellStyle name="Comma 19 23 2 2" xfId="4456" xr:uid="{84D51D18-92BC-4307-B654-6C361018E1AD}"/>
    <cellStyle name="Comma 19 23 3" xfId="4457" xr:uid="{60C2EB47-6F9B-4B21-ACFC-39D7E596F8E3}"/>
    <cellStyle name="Comma 19 23 3 2" xfId="4458" xr:uid="{EC5F3310-B369-4005-AF97-6871D37DA483}"/>
    <cellStyle name="Comma 19 23 4" xfId="4459" xr:uid="{3A77A4D5-7362-4C5D-BE0C-C9B3A785B7AA}"/>
    <cellStyle name="Comma 19 24" xfId="4460" xr:uid="{2515C7C1-263A-4707-9079-42DD265653E4}"/>
    <cellStyle name="Comma 19 24 2" xfId="4461" xr:uid="{C13686E5-2F7C-4106-8039-767D553FB5DF}"/>
    <cellStyle name="Comma 19 24 2 2" xfId="4462" xr:uid="{DB762EE2-7F9C-4AF1-A27A-2D3283EB4774}"/>
    <cellStyle name="Comma 19 24 3" xfId="4463" xr:uid="{91C6251B-84AA-4C05-8AC6-CECF266DA12D}"/>
    <cellStyle name="Comma 19 24 3 2" xfId="4464" xr:uid="{74ECF5CB-62E5-4A8F-994E-BAD186DC1B20}"/>
    <cellStyle name="Comma 19 24 4" xfId="4465" xr:uid="{91FA3AE2-586B-4DC0-8DCB-DB61021DD96B}"/>
    <cellStyle name="Comma 19 25" xfId="4466" xr:uid="{95C69A84-1A12-4FA1-B218-D7B6A131744A}"/>
    <cellStyle name="Comma 19 25 2" xfId="4467" xr:uid="{BBD012C2-0482-4B8A-8412-CE7B8A94E722}"/>
    <cellStyle name="Comma 19 25 2 2" xfId="4468" xr:uid="{649C84F4-CE76-4454-A998-32B0FC0FB661}"/>
    <cellStyle name="Comma 19 25 3" xfId="4469" xr:uid="{E14D429A-A4B9-49F1-BF86-36EFC608DE6A}"/>
    <cellStyle name="Comma 19 25 3 2" xfId="4470" xr:uid="{09836DFB-3339-4A7F-85FE-F00F7D770C91}"/>
    <cellStyle name="Comma 19 25 4" xfId="4471" xr:uid="{B7439CD9-2D3E-44DF-817F-901FB768E8E2}"/>
    <cellStyle name="Comma 19 26" xfId="4472" xr:uid="{7457EB68-BF25-44B4-9363-E5E5E7C03F40}"/>
    <cellStyle name="Comma 19 26 2" xfId="4473" xr:uid="{04F390DA-0129-4967-86E8-A141297C9B0A}"/>
    <cellStyle name="Comma 19 26 2 2" xfId="4474" xr:uid="{18424E84-F221-43D0-847D-62801603B8C1}"/>
    <cellStyle name="Comma 19 26 3" xfId="4475" xr:uid="{5F41BAAA-18D5-4B7F-AC79-C8C41A1F8A68}"/>
    <cellStyle name="Comma 19 26 3 2" xfId="4476" xr:uid="{0AF94DD2-B4B6-4485-91EE-75CC0CCC9FFC}"/>
    <cellStyle name="Comma 19 26 4" xfId="4477" xr:uid="{4735762C-A33B-40C4-9634-E77D65A6638E}"/>
    <cellStyle name="Comma 19 27" xfId="4478" xr:uid="{010E0D59-3DA1-484E-BA64-082E24113D41}"/>
    <cellStyle name="Comma 19 27 2" xfId="4479" xr:uid="{E8C3122D-76CC-41B7-A67D-0AB2A351AC82}"/>
    <cellStyle name="Comma 19 27 2 2" xfId="4480" xr:uid="{AC24DC98-BA4C-4518-9553-28C0D7F03D81}"/>
    <cellStyle name="Comma 19 27 3" xfId="4481" xr:uid="{B3D332FC-190A-4DC6-8A34-A3C4FC6F8B97}"/>
    <cellStyle name="Comma 19 27 3 2" xfId="4482" xr:uid="{CED68FE0-0EE6-456B-BDC9-A9097D5F336D}"/>
    <cellStyle name="Comma 19 27 4" xfId="4483" xr:uid="{326C2F20-CADC-4F0D-9CC3-E938C6E08740}"/>
    <cellStyle name="Comma 19 28" xfId="4484" xr:uid="{B74BAD5C-0250-4EE1-B79A-CA88FE3279C5}"/>
    <cellStyle name="Comma 19 28 2" xfId="4485" xr:uid="{080F0B66-34F4-42DE-B85E-C8B1143CE904}"/>
    <cellStyle name="Comma 19 29" xfId="4486" xr:uid="{BD413AB2-C572-4D7B-9A9F-B42875F2B44C}"/>
    <cellStyle name="Comma 19 29 2" xfId="4487" xr:uid="{28F8AE15-EDC2-4D4F-8476-333434A87547}"/>
    <cellStyle name="Comma 19 29 3" xfId="4488" xr:uid="{4CEBCCB1-DFB2-44FF-AF18-1B5F99DF7744}"/>
    <cellStyle name="Comma 19 3" xfId="4489" xr:uid="{61A8E2D9-AFC2-47EC-8EEB-2859CA9ADA29}"/>
    <cellStyle name="Comma 19 3 2" xfId="4490" xr:uid="{A6E1EA52-5213-410F-A31F-5D7F9E96E516}"/>
    <cellStyle name="Comma 19 3 2 2" xfId="4491" xr:uid="{63E3E542-A37E-4289-98DC-611B2BEBFB53}"/>
    <cellStyle name="Comma 19 3 3" xfId="4492" xr:uid="{4CE20FF6-D270-431F-BC1D-4B1DFBA052E5}"/>
    <cellStyle name="Comma 19 3 3 2" xfId="4493" xr:uid="{0769A4F5-6FD8-4004-80F7-9651381E8CDA}"/>
    <cellStyle name="Comma 19 3 3 3" xfId="4494" xr:uid="{CB4EBE15-3A16-41BE-B46E-9F3A6231309A}"/>
    <cellStyle name="Comma 19 3 4" xfId="4495" xr:uid="{27B6EAAA-A93E-49CE-B509-0C9F63A762A1}"/>
    <cellStyle name="Comma 19 30" xfId="4496" xr:uid="{301A802C-6F16-4947-975C-B82627772AC5}"/>
    <cellStyle name="Comma 19 31" xfId="4497" xr:uid="{F67DEC10-94AB-4B8E-8861-31D8073BD4AC}"/>
    <cellStyle name="Comma 19 32" xfId="4498" xr:uid="{F092F188-E93F-4116-AFE3-00B4926820EE}"/>
    <cellStyle name="Comma 19 33" xfId="4499" xr:uid="{66946B40-F5C5-42D9-A036-25FD50C4DA29}"/>
    <cellStyle name="Comma 19 34" xfId="4500" xr:uid="{51B35C1A-98FA-48FA-A745-A200454DFB70}"/>
    <cellStyle name="Comma 19 35" xfId="4501" xr:uid="{3A9AE034-F81A-4EAB-BFF0-36D460A1EFF3}"/>
    <cellStyle name="Comma 19 36" xfId="4502" xr:uid="{4D3FD23F-D36D-4C02-AAF6-54B034F37863}"/>
    <cellStyle name="Comma 19 37" xfId="4503" xr:uid="{1EAB5522-064D-490C-A36F-C427C14CA235}"/>
    <cellStyle name="Comma 19 38" xfId="4504" xr:uid="{15E36373-30C3-4456-A2AC-428C4484F469}"/>
    <cellStyle name="Comma 19 39" xfId="4505" xr:uid="{FFF751C3-0112-4250-846C-2FA805177C2F}"/>
    <cellStyle name="Comma 19 4" xfId="4506" xr:uid="{070F4E44-3507-413A-BC5C-448B41714D87}"/>
    <cellStyle name="Comma 19 4 2" xfId="4507" xr:uid="{F94CF08D-6611-40FB-A5C6-50E610F31E6A}"/>
    <cellStyle name="Comma 19 4 2 2" xfId="4508" xr:uid="{BD875057-4F42-4C4F-AFEB-48557B5C6DD8}"/>
    <cellStyle name="Comma 19 4 3" xfId="4509" xr:uid="{F0A38514-BEEA-4127-A565-6988C8260BCC}"/>
    <cellStyle name="Comma 19 4 3 2" xfId="4510" xr:uid="{636A8910-6552-4660-B1C8-6DE5889055BD}"/>
    <cellStyle name="Comma 19 4 3 3" xfId="4511" xr:uid="{82D89A48-8FD4-428D-AEE1-7A40B6C4C8FA}"/>
    <cellStyle name="Comma 19 4 4" xfId="4512" xr:uid="{DA94D20A-338B-4403-9EC3-CD763833D335}"/>
    <cellStyle name="Comma 19 40" xfId="4513" xr:uid="{C19D3087-4C8C-46B6-8C2F-E268DA61E5AE}"/>
    <cellStyle name="Comma 19 41" xfId="4514" xr:uid="{47490B63-A7CC-4748-893B-B3F01096E602}"/>
    <cellStyle name="Comma 19 42" xfId="4515" xr:uid="{FEA52182-F5BE-4E94-849E-4DA4BE478F18}"/>
    <cellStyle name="Comma 19 43" xfId="4516" xr:uid="{AB5E425E-443D-4890-B766-6587622792B9}"/>
    <cellStyle name="Comma 19 44" xfId="4517" xr:uid="{DA56E8C2-0791-4EE2-8ED3-D4A70F1C3FFA}"/>
    <cellStyle name="Comma 19 45" xfId="4518" xr:uid="{DAD92628-1874-453C-8754-AB5E8C663307}"/>
    <cellStyle name="Comma 19 46" xfId="4519" xr:uid="{95EED423-C1F4-463A-8AB4-124C5A7E9B68}"/>
    <cellStyle name="Comma 19 47" xfId="4520" xr:uid="{234D4829-BBD4-4FD6-82CC-83FCB9788AA8}"/>
    <cellStyle name="Comma 19 48" xfId="4521" xr:uid="{408D7CDC-8FBC-43B6-B606-7DE19B8B56D1}"/>
    <cellStyle name="Comma 19 49" xfId="4522" xr:uid="{AB05AB56-2198-49DD-B778-8796647E78CF}"/>
    <cellStyle name="Comma 19 5" xfId="4523" xr:uid="{D6DCEE55-21D3-4F3A-B637-76F66E5D6A25}"/>
    <cellStyle name="Comma 19 5 2" xfId="4524" xr:uid="{C504159E-5DE7-40E4-BD9F-555849EF5011}"/>
    <cellStyle name="Comma 19 5 2 2" xfId="4525" xr:uid="{4FE7C77D-50AA-49EB-AB80-BD091DD9FB72}"/>
    <cellStyle name="Comma 19 5 3" xfId="4526" xr:uid="{E50EC5CC-B874-42D9-8A6E-BAF1322CA647}"/>
    <cellStyle name="Comma 19 5 3 2" xfId="4527" xr:uid="{DCD3FB69-0217-4E49-9337-A42F0F6A1CF1}"/>
    <cellStyle name="Comma 19 5 3 3" xfId="4528" xr:uid="{116ACBC9-2E57-4257-9ABF-37D91296D053}"/>
    <cellStyle name="Comma 19 5 4" xfId="4529" xr:uid="{19CA139B-0D48-4BD3-99CD-12DE53C0E4A8}"/>
    <cellStyle name="Comma 19 50" xfId="4530" xr:uid="{9DE5E111-605F-4DE5-9350-709440C25DBF}"/>
    <cellStyle name="Comma 19 51" xfId="4531" xr:uid="{6475650F-22C8-4B7B-B608-175D27B31715}"/>
    <cellStyle name="Comma 19 52" xfId="4532" xr:uid="{75C2A7EC-44B7-484A-A613-18D4C9F8DAA6}"/>
    <cellStyle name="Comma 19 53" xfId="4533" xr:uid="{CA2E6B25-4973-4648-A6AA-9096B5728EE1}"/>
    <cellStyle name="Comma 19 54" xfId="4534" xr:uid="{1A466ED0-E8C1-488B-A009-9AD7F5951358}"/>
    <cellStyle name="Comma 19 55" xfId="4535" xr:uid="{9FD40770-22F5-49FF-A6BD-0621FE015633}"/>
    <cellStyle name="Comma 19 56" xfId="4536" xr:uid="{3BB99CCC-C64B-4D4A-B50F-17FC2AF75BB2}"/>
    <cellStyle name="Comma 19 57" xfId="4537" xr:uid="{1753479F-6BF8-46D0-899B-B35F4ACB7720}"/>
    <cellStyle name="Comma 19 58" xfId="4538" xr:uid="{DADF56E0-2312-430D-9A42-8935BD0C5453}"/>
    <cellStyle name="Comma 19 59" xfId="4539" xr:uid="{F35289F8-825A-41ED-AE66-A8BAAE6FD80B}"/>
    <cellStyle name="Comma 19 6" xfId="4540" xr:uid="{89E5CD33-BC16-449F-8254-4DD5F47C6D1D}"/>
    <cellStyle name="Comma 19 6 2" xfId="4541" xr:uid="{BE0EAD47-DE40-4006-B164-8B7AFA7A925E}"/>
    <cellStyle name="Comma 19 6 2 2" xfId="4542" xr:uid="{02AFE2E8-7F7E-4F10-8F1E-67448101FCDA}"/>
    <cellStyle name="Comma 19 6 3" xfId="4543" xr:uid="{7A475339-FC79-481E-B1D3-C13E01798341}"/>
    <cellStyle name="Comma 19 6 3 2" xfId="4544" xr:uid="{B41A945F-DFA9-421C-ABDA-733D96A15F15}"/>
    <cellStyle name="Comma 19 6 3 3" xfId="4545" xr:uid="{AF09A7D6-4F11-4493-B33D-CF8CCCBA8508}"/>
    <cellStyle name="Comma 19 6 4" xfId="4546" xr:uid="{BC9B4E94-0EBC-4206-A82F-F541EF98ED40}"/>
    <cellStyle name="Comma 19 60" xfId="4547" xr:uid="{E593B931-9F53-45DF-BB80-9310127BF815}"/>
    <cellStyle name="Comma 19 61" xfId="4548" xr:uid="{9EEAB905-3ECF-40A0-A4C8-6146724E28FC}"/>
    <cellStyle name="Comma 19 62" xfId="4549" xr:uid="{B6D55ABC-9CE8-4739-802D-519F7791D2E2}"/>
    <cellStyle name="Comma 19 63" xfId="4550" xr:uid="{3C1E98D9-8B83-4946-8FFB-7DED68988734}"/>
    <cellStyle name="Comma 19 64" xfId="57015" xr:uid="{D2694DCA-0CF5-41EB-B86B-5144D23F7B43}"/>
    <cellStyle name="Comma 19 7" xfId="4551" xr:uid="{17521304-D8A6-466A-B676-077C2FB3F959}"/>
    <cellStyle name="Comma 19 7 2" xfId="4552" xr:uid="{A885FF84-89F0-4903-BA69-11E709ED2031}"/>
    <cellStyle name="Comma 19 7 2 2" xfId="4553" xr:uid="{1A5C1B05-36B1-42D0-A168-CFA897EE70D5}"/>
    <cellStyle name="Comma 19 7 3" xfId="4554" xr:uid="{24700512-DBBB-48AA-AC8A-86F94325419B}"/>
    <cellStyle name="Comma 19 7 3 2" xfId="4555" xr:uid="{482AE07B-46BC-4B0D-8B10-CB4D94605BF5}"/>
    <cellStyle name="Comma 19 7 4" xfId="4556" xr:uid="{EFCBA60C-38B4-4377-95A4-84858AEC23C0}"/>
    <cellStyle name="Comma 19 8" xfId="4557" xr:uid="{DCF48580-2BB3-4310-B445-C3DBBAA2E74A}"/>
    <cellStyle name="Comma 19 8 2" xfId="4558" xr:uid="{37B5535C-182D-47F5-B432-A5F7BF4F5173}"/>
    <cellStyle name="Comma 19 8 2 2" xfId="4559" xr:uid="{3A8521EE-4645-4046-913B-D95E09FA1C09}"/>
    <cellStyle name="Comma 19 8 3" xfId="4560" xr:uid="{608AC5F6-3AEF-48EE-9BEB-06584460E21D}"/>
    <cellStyle name="Comma 19 8 3 2" xfId="4561" xr:uid="{08EBAD9C-A6AC-4482-BD0B-B6544548A916}"/>
    <cellStyle name="Comma 19 8 4" xfId="4562" xr:uid="{CA4C8EE0-BA49-429E-B75E-622D3B66621C}"/>
    <cellStyle name="Comma 19 9" xfId="4563" xr:uid="{49A587D3-9671-4B6D-91D3-1808E14A3E2D}"/>
    <cellStyle name="Comma 19 9 2" xfId="4564" xr:uid="{28B216DF-2A53-4A69-9394-111C1ADB4F9D}"/>
    <cellStyle name="Comma 19 9 2 2" xfId="4565" xr:uid="{E46AAD3D-6E30-4BEC-A1EC-B34C1A601DBF}"/>
    <cellStyle name="Comma 19 9 3" xfId="4566" xr:uid="{1130F4E1-192A-4262-ACD8-8959E1D4E16B}"/>
    <cellStyle name="Comma 19 9 3 2" xfId="4567" xr:uid="{ED01CB80-DF98-475A-9049-2DA4DA1F4A58}"/>
    <cellStyle name="Comma 19 9 4" xfId="4568" xr:uid="{15C22E4C-FD7F-4F7F-816B-33DD473297E2}"/>
    <cellStyle name="Comma 190" xfId="57016" xr:uid="{A36544FE-02AA-4AD7-A86E-66C329486E86}"/>
    <cellStyle name="Comma 191" xfId="57017" xr:uid="{A75886CB-0E0A-44FA-BA93-ED652D9E31ED}"/>
    <cellStyle name="Comma 192" xfId="57018" xr:uid="{6EA8F036-E8C3-4420-BA6F-34918E4571C2}"/>
    <cellStyle name="Comma 193" xfId="57019" xr:uid="{AAAFC0BF-2FF3-4115-9F93-29A00D2ABA3F}"/>
    <cellStyle name="Comma 194" xfId="57020" xr:uid="{D931F7F5-C6B1-4DA9-86AF-47CA7BFE90DC}"/>
    <cellStyle name="Comma 195" xfId="57021" xr:uid="{9073BEA4-7F46-4B21-A97A-8E02660346C7}"/>
    <cellStyle name="Comma 196" xfId="60463" xr:uid="{69644FC0-954D-4877-A720-B3723B33B93F}"/>
    <cellStyle name="Comma 197" xfId="60464" xr:uid="{CDC785C8-5DCA-402C-9377-905FAE41FC07}"/>
    <cellStyle name="Comma 198" xfId="60465" xr:uid="{0E9C6438-8DA4-40CC-B3FC-2A629A349857}"/>
    <cellStyle name="Comma 199" xfId="60466" xr:uid="{215F8179-2134-49DD-87D5-C3D1DA4E485F}"/>
    <cellStyle name="Comma 2" xfId="4" xr:uid="{DCF5F84E-603E-4BC3-91C8-E49A599DC451}"/>
    <cellStyle name="Comma 2 10" xfId="4569" xr:uid="{F019F078-B8EF-46F9-85FB-6ABC7D96113F}"/>
    <cellStyle name="Comma 2 10 10" xfId="4570" xr:uid="{B0DC0850-8A44-426B-B1A5-4DCBD09B4716}"/>
    <cellStyle name="Comma 2 10 10 2" xfId="4571" xr:uid="{B11E0DFB-E525-46BF-8D35-08A487138244}"/>
    <cellStyle name="Comma 2 10 10 2 2" xfId="4572" xr:uid="{54D4EBB1-20D3-45C3-B45A-B511FE38979D}"/>
    <cellStyle name="Comma 2 10 10 2 2 2" xfId="4573" xr:uid="{A5023AFF-5EB5-47E9-B94B-61BE0A3411E4}"/>
    <cellStyle name="Comma 2 10 10 2 3" xfId="4574" xr:uid="{C630377E-0938-42D3-9A4C-A7F63BD02B78}"/>
    <cellStyle name="Comma 2 10 10 3" xfId="4575" xr:uid="{7187C9C6-8D46-4BEA-AA44-5B44AB516C36}"/>
    <cellStyle name="Comma 2 10 10 3 2" xfId="4576" xr:uid="{F32CC62D-5088-444E-BF2B-19A89119C786}"/>
    <cellStyle name="Comma 2 10 10 4" xfId="4577" xr:uid="{8F7D7031-1B09-4E00-9D2F-7507107FC763}"/>
    <cellStyle name="Comma 2 10 11" xfId="4578" xr:uid="{F878BAC2-EC2A-4EAE-B7ED-DE061E5E65B9}"/>
    <cellStyle name="Comma 2 10 11 2" xfId="4579" xr:uid="{8B1F0585-6F2E-4CF6-9B4C-081C819FBAFA}"/>
    <cellStyle name="Comma 2 10 11 2 2" xfId="4580" xr:uid="{89A0F50D-EF89-4A46-BF37-9DD91CD0C8B9}"/>
    <cellStyle name="Comma 2 10 11 2 2 2" xfId="4581" xr:uid="{DA47866B-766D-498C-8796-12972AA6959E}"/>
    <cellStyle name="Comma 2 10 11 2 3" xfId="4582" xr:uid="{8C14ABF8-4549-42CF-A1E0-1377967F74AA}"/>
    <cellStyle name="Comma 2 10 11 3" xfId="4583" xr:uid="{3C5B539B-6736-4FC1-9A25-D4152A6682D2}"/>
    <cellStyle name="Comma 2 10 11 3 2" xfId="4584" xr:uid="{640C0588-7CFF-41D8-A746-B67F97865DF8}"/>
    <cellStyle name="Comma 2 10 11 4" xfId="4585" xr:uid="{767805D4-8758-4F37-B08C-F175160B8113}"/>
    <cellStyle name="Comma 2 10 12" xfId="4586" xr:uid="{3AB4BC34-ECC8-44AA-B19D-3D4CA7EE3489}"/>
    <cellStyle name="Comma 2 10 12 2" xfId="4587" xr:uid="{FCB65C2A-F029-4344-ADEA-BD1C8858ECF7}"/>
    <cellStyle name="Comma 2 10 12 2 2" xfId="4588" xr:uid="{64339DCE-DD34-4CCD-B7CD-7B4D48763E25}"/>
    <cellStyle name="Comma 2 10 12 2 2 2" xfId="4589" xr:uid="{E3399A5C-B604-4040-9F27-0156E09DD76B}"/>
    <cellStyle name="Comma 2 10 12 2 3" xfId="4590" xr:uid="{5B6FF111-9E3C-4356-A471-21DA7C5A78A2}"/>
    <cellStyle name="Comma 2 10 12 3" xfId="4591" xr:uid="{DE14FAB3-91E3-4BC7-85FF-7F58DDA68B62}"/>
    <cellStyle name="Comma 2 10 12 3 2" xfId="4592" xr:uid="{7D366782-5E67-4F2B-B794-7A342E9A26E2}"/>
    <cellStyle name="Comma 2 10 12 4" xfId="4593" xr:uid="{637E65A0-F46B-402E-B460-2472DF26124A}"/>
    <cellStyle name="Comma 2 10 13" xfId="4594" xr:uid="{7F19EDA6-73D7-4E7F-9256-6A1EDB2C8629}"/>
    <cellStyle name="Comma 2 10 13 2" xfId="4595" xr:uid="{5A9DCF95-582C-43B3-9B06-AE76DD77EFBB}"/>
    <cellStyle name="Comma 2 10 13 2 2" xfId="4596" xr:uid="{14589A29-0D3C-4346-AD5F-064D746522F4}"/>
    <cellStyle name="Comma 2 10 13 2 2 2" xfId="4597" xr:uid="{8D62676A-3A9E-4AD9-AD4F-5D9E56952FA2}"/>
    <cellStyle name="Comma 2 10 13 2 3" xfId="4598" xr:uid="{AE11A363-7865-433F-B592-8B570ED865CD}"/>
    <cellStyle name="Comma 2 10 13 3" xfId="4599" xr:uid="{C719BE05-588F-46BD-A002-9B31DBFF62F4}"/>
    <cellStyle name="Comma 2 10 13 3 2" xfId="4600" xr:uid="{AE924897-97E4-407B-9BCE-E8C1DABEF571}"/>
    <cellStyle name="Comma 2 10 13 4" xfId="4601" xr:uid="{F9709798-0733-4D9F-8140-85A177D24268}"/>
    <cellStyle name="Comma 2 10 14" xfId="4602" xr:uid="{92A226B3-BF8D-44E7-BEF4-FEA105453FDD}"/>
    <cellStyle name="Comma 2 10 14 2" xfId="4603" xr:uid="{60572A21-7664-4206-81A1-B8ADBAF3335D}"/>
    <cellStyle name="Comma 2 10 14 2 2" xfId="4604" xr:uid="{AA44103B-9B43-48ED-8C90-EA6473993D4C}"/>
    <cellStyle name="Comma 2 10 14 2 2 2" xfId="4605" xr:uid="{FCE0D6B8-B554-4492-838E-777F76DD4243}"/>
    <cellStyle name="Comma 2 10 14 2 3" xfId="4606" xr:uid="{710221EC-2D80-47C2-AA17-1010FF8A838F}"/>
    <cellStyle name="Comma 2 10 14 3" xfId="4607" xr:uid="{220BFF77-9EBE-4398-A409-E4F490C284E3}"/>
    <cellStyle name="Comma 2 10 14 3 2" xfId="4608" xr:uid="{418B4593-9266-49A8-B03A-23766486D327}"/>
    <cellStyle name="Comma 2 10 14 4" xfId="4609" xr:uid="{B28BE1D5-61E0-4620-A675-882BE35C1861}"/>
    <cellStyle name="Comma 2 10 15" xfId="4610" xr:uid="{FCB65E6F-700A-4373-B2C1-3D129A62E5E0}"/>
    <cellStyle name="Comma 2 10 15 2" xfId="4611" xr:uid="{3048DD51-37F8-4638-ACE7-6A2817DD913D}"/>
    <cellStyle name="Comma 2 10 15 2 2" xfId="4612" xr:uid="{95B33D79-F172-4E90-BA6E-E29EB0A3FAC9}"/>
    <cellStyle name="Comma 2 10 15 2 2 2" xfId="4613" xr:uid="{93C36710-5CDB-45C0-897E-F44938706676}"/>
    <cellStyle name="Comma 2 10 15 2 3" xfId="4614" xr:uid="{4582A693-4F83-442E-A566-E3F78184B717}"/>
    <cellStyle name="Comma 2 10 15 3" xfId="4615" xr:uid="{64C02EB1-814C-446B-9C90-6FF482405732}"/>
    <cellStyle name="Comma 2 10 15 3 2" xfId="4616" xr:uid="{F092346A-4E65-4028-AFBC-D361BF0D1667}"/>
    <cellStyle name="Comma 2 10 15 4" xfId="4617" xr:uid="{F999EB4F-A771-49F8-8959-D91FA4350675}"/>
    <cellStyle name="Comma 2 10 16" xfId="4618" xr:uid="{318B7992-4C62-480C-BFB5-A34646B93773}"/>
    <cellStyle name="Comma 2 10 16 2" xfId="4619" xr:uid="{254D1A31-9332-4575-8E42-C99D463A305C}"/>
    <cellStyle name="Comma 2 10 16 2 2" xfId="4620" xr:uid="{E54C6678-B222-4D6C-94ED-14C35C7C9842}"/>
    <cellStyle name="Comma 2 10 16 2 2 2" xfId="4621" xr:uid="{6DBD75AC-08C5-4671-A7BE-8326825E1974}"/>
    <cellStyle name="Comma 2 10 16 2 3" xfId="4622" xr:uid="{2D56FE88-361A-41B4-A030-464FCFCE4DBF}"/>
    <cellStyle name="Comma 2 10 16 3" xfId="4623" xr:uid="{BD57C5C6-4B5A-4B65-8233-A515D5355D5A}"/>
    <cellStyle name="Comma 2 10 16 3 2" xfId="4624" xr:uid="{23103BCE-9749-4D38-83A9-3FBCA67AA4D6}"/>
    <cellStyle name="Comma 2 10 16 4" xfId="4625" xr:uid="{25AAB106-9630-46D3-83BE-2A07BA83B840}"/>
    <cellStyle name="Comma 2 10 17" xfId="4626" xr:uid="{71995F73-F4F1-4E83-846B-5175A9462C95}"/>
    <cellStyle name="Comma 2 10 17 2" xfId="4627" xr:uid="{7694CA1E-A1B4-4B39-913B-6CEBA4FFDCAB}"/>
    <cellStyle name="Comma 2 10 17 2 2" xfId="4628" xr:uid="{2DE6F6AD-377D-4630-AB84-5C4A6DD74660}"/>
    <cellStyle name="Comma 2 10 17 2 2 2" xfId="4629" xr:uid="{201DDE01-9945-4EBE-A96F-78E995ECA631}"/>
    <cellStyle name="Comma 2 10 17 2 3" xfId="4630" xr:uid="{A8D1AB46-C1AE-49B5-A7EB-7453DB00ACE1}"/>
    <cellStyle name="Comma 2 10 17 3" xfId="4631" xr:uid="{1CDF237C-41D3-4DB5-BFC4-6555AE319169}"/>
    <cellStyle name="Comma 2 10 17 3 2" xfId="4632" xr:uid="{9519C793-0432-4BC2-98B9-9A40F4EB9B0E}"/>
    <cellStyle name="Comma 2 10 17 4" xfId="4633" xr:uid="{24F31CA4-457A-45FE-B83A-9D73A7E5432A}"/>
    <cellStyle name="Comma 2 10 18" xfId="4634" xr:uid="{A423366B-00B7-416A-B024-C23735E5958C}"/>
    <cellStyle name="Comma 2 10 18 2" xfId="4635" xr:uid="{65908214-9736-4EF0-9C95-9AC30E2DDC62}"/>
    <cellStyle name="Comma 2 10 18 2 2" xfId="4636" xr:uid="{AD4CEFDD-92C2-4F7A-BE2C-C6D2C1CA7DC7}"/>
    <cellStyle name="Comma 2 10 18 2 2 2" xfId="4637" xr:uid="{515D6648-8892-4932-BDE7-85335D919C9F}"/>
    <cellStyle name="Comma 2 10 18 2 3" xfId="4638" xr:uid="{D9434027-1C0E-46CE-A0DE-79AF733E0BAA}"/>
    <cellStyle name="Comma 2 10 18 3" xfId="4639" xr:uid="{4C531678-DE49-41D3-A55D-8BBA38094197}"/>
    <cellStyle name="Comma 2 10 18 3 2" xfId="4640" xr:uid="{D6D6D298-F3AB-4B1E-B9EE-D41453A27931}"/>
    <cellStyle name="Comma 2 10 18 4" xfId="4641" xr:uid="{B022D548-DF99-454C-892B-80900D24138C}"/>
    <cellStyle name="Comma 2 10 19" xfId="4642" xr:uid="{E0FC6748-04AF-4028-A482-0B333D0BFF5E}"/>
    <cellStyle name="Comma 2 10 19 2" xfId="4643" xr:uid="{1CCDAE91-C3C9-4A04-A076-D083E7F33308}"/>
    <cellStyle name="Comma 2 10 19 2 2" xfId="4644" xr:uid="{5EB50F8D-31A1-4D0D-8FD2-AC1A27C62BE2}"/>
    <cellStyle name="Comma 2 10 19 2 2 2" xfId="4645" xr:uid="{943C6A98-8ABA-46A6-B1BE-8A9B0422D6C1}"/>
    <cellStyle name="Comma 2 10 19 2 3" xfId="4646" xr:uid="{06815696-9550-4AB4-BAE2-883FE7B98208}"/>
    <cellStyle name="Comma 2 10 19 3" xfId="4647" xr:uid="{CE3D0D3A-9389-400A-9D9C-6F4866CAF345}"/>
    <cellStyle name="Comma 2 10 19 3 2" xfId="4648" xr:uid="{46F567D5-9883-4B09-840C-7E4CF7DFB06D}"/>
    <cellStyle name="Comma 2 10 19 4" xfId="4649" xr:uid="{C95870EA-ABB0-4C7F-A2CA-E18AE4A38835}"/>
    <cellStyle name="Comma 2 10 2" xfId="4650" xr:uid="{C87C896E-F741-4952-B75F-FB898D4C545D}"/>
    <cellStyle name="Comma 2 10 2 10" xfId="4651" xr:uid="{EE5CD9F4-D449-4ECC-A2D5-208D38F4554F}"/>
    <cellStyle name="Comma 2 10 2 11" xfId="4652" xr:uid="{EAC0F466-FF29-4131-AA3E-9E06CDCB42AB}"/>
    <cellStyle name="Comma 2 10 2 12" xfId="4653" xr:uid="{0D289E54-7619-4CF7-95BA-F98890A54031}"/>
    <cellStyle name="Comma 2 10 2 13" xfId="4654" xr:uid="{573B444D-6A52-4FB8-AE76-47A69F435CEB}"/>
    <cellStyle name="Comma 2 10 2 14" xfId="4655" xr:uid="{0B502C14-C082-4B5E-AB28-98590EAC7B59}"/>
    <cellStyle name="Comma 2 10 2 15" xfId="4656" xr:uid="{867A03B4-34CC-4384-A50A-4B3712DBFEFF}"/>
    <cellStyle name="Comma 2 10 2 16" xfId="4657" xr:uid="{486E1DCD-1BA7-4DC1-A2B9-410B593025DD}"/>
    <cellStyle name="Comma 2 10 2 17" xfId="4658" xr:uid="{7A3BE62A-618F-44CC-8EA5-9D405EA9A36D}"/>
    <cellStyle name="Comma 2 10 2 18" xfId="4659" xr:uid="{B688C38B-2E72-4038-892D-86F7A70EAD2F}"/>
    <cellStyle name="Comma 2 10 2 19" xfId="4660" xr:uid="{0D68507D-D99B-483C-AC8D-34334C844666}"/>
    <cellStyle name="Comma 2 10 2 2" xfId="4661" xr:uid="{B32189BC-6EFD-4AF4-875E-7C0B2DD98208}"/>
    <cellStyle name="Comma 2 10 2 20" xfId="4662" xr:uid="{F6DE021C-6BB5-4975-904D-9C92FEAC0CEB}"/>
    <cellStyle name="Comma 2 10 2 21" xfId="4663" xr:uid="{706CCB2D-8F25-4FD8-A26F-A45301C020B4}"/>
    <cellStyle name="Comma 2 10 2 22" xfId="4664" xr:uid="{69DD1BCC-DE3A-40C7-AFE2-0B6A58A8DDB4}"/>
    <cellStyle name="Comma 2 10 2 23" xfId="4665" xr:uid="{A5B5C181-B538-45B7-AAE7-100D7129DA3E}"/>
    <cellStyle name="Comma 2 10 2 24" xfId="4666" xr:uid="{CBAE8B26-A5B6-42ED-82F5-E684A9EF75FD}"/>
    <cellStyle name="Comma 2 10 2 25" xfId="4667" xr:uid="{B716A346-74C3-4511-B155-AA0B9FB6D192}"/>
    <cellStyle name="Comma 2 10 2 26" xfId="4668" xr:uid="{5C1581AB-697D-4B03-92A7-4B640DD69FBC}"/>
    <cellStyle name="Comma 2 10 2 27" xfId="4669" xr:uid="{9142636D-B610-4354-9685-8252A1A32C9E}"/>
    <cellStyle name="Comma 2 10 2 28" xfId="4670" xr:uid="{3AB11108-B5F3-473C-B250-3682651FE6F7}"/>
    <cellStyle name="Comma 2 10 2 29" xfId="4671" xr:uid="{CA665971-F0F5-4E40-824B-311076A45E36}"/>
    <cellStyle name="Comma 2 10 2 3" xfId="4672" xr:uid="{69543294-A84C-419D-A0A9-F97C8B2CD073}"/>
    <cellStyle name="Comma 2 10 2 30" xfId="4673" xr:uid="{544CD935-F3FC-43B8-B222-BF6985D350EE}"/>
    <cellStyle name="Comma 2 10 2 31" xfId="4674" xr:uid="{941030AA-41D3-4829-AA47-55CF0E09FC68}"/>
    <cellStyle name="Comma 2 10 2 32" xfId="4675" xr:uid="{4AF3B367-202A-4275-B299-F88F3427E202}"/>
    <cellStyle name="Comma 2 10 2 32 2" xfId="4676" xr:uid="{9323E22D-4B90-4366-81E5-9E73B0D61B19}"/>
    <cellStyle name="Comma 2 10 2 32 2 2" xfId="4677" xr:uid="{29DA610F-92B5-4D2E-91B1-7E93D612D09D}"/>
    <cellStyle name="Comma 2 10 2 32 3" xfId="4678" xr:uid="{80D8651F-8425-4928-A758-A9A3E3F9FD70}"/>
    <cellStyle name="Comma 2 10 2 33" xfId="4679" xr:uid="{D3673B25-5546-4BCE-81B6-1C8605596034}"/>
    <cellStyle name="Comma 2 10 2 34" xfId="4680" xr:uid="{81832889-B487-4925-AE76-192CEE19E19C}"/>
    <cellStyle name="Comma 2 10 2 34 2" xfId="4681" xr:uid="{6B5F8AC6-1D2B-4C01-8132-CDFFA95E98CA}"/>
    <cellStyle name="Comma 2 10 2 35" xfId="4682" xr:uid="{B622A1C7-412C-478A-9850-760C04FFD1DE}"/>
    <cellStyle name="Comma 2 10 2 36" xfId="4683" xr:uid="{B2AD1B8E-A5AE-4D1C-8F51-7199228DF788}"/>
    <cellStyle name="Comma 2 10 2 4" xfId="4684" xr:uid="{6DCFFF57-0F46-4FF9-9B14-8161B52914CB}"/>
    <cellStyle name="Comma 2 10 2 5" xfId="4685" xr:uid="{44C05110-C6ED-441A-9C7F-805774008845}"/>
    <cellStyle name="Comma 2 10 2 6" xfId="4686" xr:uid="{0B29A97A-427E-4B36-A0B0-B0C3B325D902}"/>
    <cellStyle name="Comma 2 10 2 7" xfId="4687" xr:uid="{DF857B3F-937C-480B-8A5F-F18198DF9AA7}"/>
    <cellStyle name="Comma 2 10 2 8" xfId="4688" xr:uid="{C165C175-64F7-4945-A308-803529270D80}"/>
    <cellStyle name="Comma 2 10 2 9" xfId="4689" xr:uid="{18EBBC1C-628F-4F11-8074-C03DF408649D}"/>
    <cellStyle name="Comma 2 10 20" xfId="4690" xr:uid="{8800DE86-0911-4FF8-875A-534229B529A8}"/>
    <cellStyle name="Comma 2 10 20 2" xfId="4691" xr:uid="{EEB6F959-D57F-44B8-8FFE-371F38EAE789}"/>
    <cellStyle name="Comma 2 10 20 2 2" xfId="4692" xr:uid="{82260378-5087-4F99-A2F1-4B84B7985EED}"/>
    <cellStyle name="Comma 2 10 20 2 2 2" xfId="4693" xr:uid="{C950F819-80AF-4EBC-B62A-3D8E6A9373B9}"/>
    <cellStyle name="Comma 2 10 20 2 3" xfId="4694" xr:uid="{8A44B772-0586-43C7-9C90-5EC5CB4DB5DA}"/>
    <cellStyle name="Comma 2 10 20 3" xfId="4695" xr:uid="{4E97D5FD-3E7A-4AE7-A9CC-3E1224D341C5}"/>
    <cellStyle name="Comma 2 10 20 3 2" xfId="4696" xr:uid="{7DC523E8-429D-43A7-A884-A566F46C50E9}"/>
    <cellStyle name="Comma 2 10 20 4" xfId="4697" xr:uid="{0021A391-13EB-4CDA-AB11-43A9DE74E33F}"/>
    <cellStyle name="Comma 2 10 21" xfId="4698" xr:uid="{29BB4003-7D10-49CF-9899-C08A90E4A388}"/>
    <cellStyle name="Comma 2 10 21 2" xfId="4699" xr:uid="{6FDB8DF5-CBFC-4E48-8124-BF5E4932CA78}"/>
    <cellStyle name="Comma 2 10 21 2 2" xfId="4700" xr:uid="{D7D66B2B-74FA-4C8D-88A5-F3D153B56A77}"/>
    <cellStyle name="Comma 2 10 21 2 2 2" xfId="4701" xr:uid="{EEF52FFB-707F-4C0B-90C1-F06FEA4904B8}"/>
    <cellStyle name="Comma 2 10 21 2 3" xfId="4702" xr:uid="{BE241D92-8919-44B5-AF7E-63E1982452DA}"/>
    <cellStyle name="Comma 2 10 21 3" xfId="4703" xr:uid="{094EC2D6-E443-4662-80D4-826489408FDE}"/>
    <cellStyle name="Comma 2 10 21 3 2" xfId="4704" xr:uid="{EC649948-8F00-4564-AEF4-D536222B6C88}"/>
    <cellStyle name="Comma 2 10 21 4" xfId="4705" xr:uid="{1A748E1A-CE70-4692-A590-1D845D90A884}"/>
    <cellStyle name="Comma 2 10 22" xfId="4706" xr:uid="{7658D9AD-A225-4270-A6D3-BCB62750F541}"/>
    <cellStyle name="Comma 2 10 22 2" xfId="4707" xr:uid="{C07DBE6E-57FE-4502-8D86-0480E64688BF}"/>
    <cellStyle name="Comma 2 10 22 2 2" xfId="4708" xr:uid="{F8004217-BE7B-47A0-B2E5-8D6F1FFE2352}"/>
    <cellStyle name="Comma 2 10 22 2 2 2" xfId="4709" xr:uid="{92369734-59B1-46F3-BA6D-23A8925D5AD7}"/>
    <cellStyle name="Comma 2 10 22 2 3" xfId="4710" xr:uid="{72AD93A4-65C6-4533-A791-97CAADB4D72A}"/>
    <cellStyle name="Comma 2 10 22 3" xfId="4711" xr:uid="{CCD752A5-4E7A-43FE-B43C-49FF81FB3DEA}"/>
    <cellStyle name="Comma 2 10 22 3 2" xfId="4712" xr:uid="{1FD0A91F-3875-4AE4-AC7B-97FF12C33652}"/>
    <cellStyle name="Comma 2 10 22 4" xfId="4713" xr:uid="{ABD5AC3C-E199-4B18-AEAB-CFF99223E432}"/>
    <cellStyle name="Comma 2 10 23" xfId="4714" xr:uid="{A31CDDC7-3CB7-4E8B-8AB2-0BA1D2BACEB4}"/>
    <cellStyle name="Comma 2 10 23 2" xfId="4715" xr:uid="{20699F38-69D9-4FBF-A23C-F1FBE829238E}"/>
    <cellStyle name="Comma 2 10 23 2 2" xfId="4716" xr:uid="{DFD5E1A3-99B2-493E-A63C-B4B2C5027C7E}"/>
    <cellStyle name="Comma 2 10 23 2 2 2" xfId="4717" xr:uid="{49B2EB26-A507-43ED-AE17-A1376495DFA7}"/>
    <cellStyle name="Comma 2 10 23 2 3" xfId="4718" xr:uid="{0A26852C-CC60-4BD4-92E0-ED1085907B6C}"/>
    <cellStyle name="Comma 2 10 23 3" xfId="4719" xr:uid="{C1515503-F9C1-46A6-A747-BD747A9AA881}"/>
    <cellStyle name="Comma 2 10 23 3 2" xfId="4720" xr:uid="{EC654E92-9CFE-415A-9954-4E3EDE858E1B}"/>
    <cellStyle name="Comma 2 10 23 4" xfId="4721" xr:uid="{3CBFCE95-9008-4B03-AFD6-D440F2F55996}"/>
    <cellStyle name="Comma 2 10 24" xfId="4722" xr:uid="{F77AE767-B043-4CCE-BC4A-F9895D982AF2}"/>
    <cellStyle name="Comma 2 10 24 2" xfId="4723" xr:uid="{D2206FEC-C8B0-4860-A60F-D19061554A50}"/>
    <cellStyle name="Comma 2 10 24 2 2" xfId="4724" xr:uid="{ED2F9191-40B6-482F-BAD1-C5E9EB628974}"/>
    <cellStyle name="Comma 2 10 24 2 2 2" xfId="4725" xr:uid="{C45AA408-5D6C-4961-88C7-00EC9A97AA61}"/>
    <cellStyle name="Comma 2 10 24 2 3" xfId="4726" xr:uid="{1AFF7BBA-4720-4720-BA7A-846C9E594B5B}"/>
    <cellStyle name="Comma 2 10 24 3" xfId="4727" xr:uid="{41B62027-849D-40CA-AA66-F2D35C1206D9}"/>
    <cellStyle name="Comma 2 10 24 3 2" xfId="4728" xr:uid="{826A63D2-64CD-4902-A6F6-BB3D078F6D88}"/>
    <cellStyle name="Comma 2 10 24 4" xfId="4729" xr:uid="{FB4E8A41-55BD-4BF8-BB22-409B9C928249}"/>
    <cellStyle name="Comma 2 10 25" xfId="4730" xr:uid="{BC896156-918D-479D-A3FE-48CF2F7C3515}"/>
    <cellStyle name="Comma 2 10 25 2" xfId="4731" xr:uid="{299FB75C-246A-47DB-B764-3A17FAA20DD2}"/>
    <cellStyle name="Comma 2 10 25 2 2" xfId="4732" xr:uid="{9258D76F-73FF-4C4F-88BE-8FCD56E52454}"/>
    <cellStyle name="Comma 2 10 25 2 2 2" xfId="4733" xr:uid="{A3256E01-5549-42F5-8F4E-12DE8B566527}"/>
    <cellStyle name="Comma 2 10 25 2 3" xfId="4734" xr:uid="{E6500C02-A420-468A-B155-AB1D4C4CCF17}"/>
    <cellStyle name="Comma 2 10 25 3" xfId="4735" xr:uid="{FD6AB5F9-B1A4-4A35-8B24-0DC25099FE2A}"/>
    <cellStyle name="Comma 2 10 25 3 2" xfId="4736" xr:uid="{58559C2A-142F-44B0-A94C-7992D22F3A24}"/>
    <cellStyle name="Comma 2 10 25 4" xfId="4737" xr:uid="{80C7C95E-EF28-4096-BD2B-138E1D9E6299}"/>
    <cellStyle name="Comma 2 10 26" xfId="4738" xr:uid="{016005BB-8FF3-4614-A1D4-F1B2D49F4622}"/>
    <cellStyle name="Comma 2 10 26 2" xfId="4739" xr:uid="{DFFB031C-9000-4F2A-AC0A-74459E0A2073}"/>
    <cellStyle name="Comma 2 10 26 2 2" xfId="4740" xr:uid="{5D035136-2FFF-46ED-8EF4-63D1DA5AC312}"/>
    <cellStyle name="Comma 2 10 26 2 2 2" xfId="4741" xr:uid="{ED69F931-DF77-4D13-A47C-9ED1F578B3CA}"/>
    <cellStyle name="Comma 2 10 26 2 3" xfId="4742" xr:uid="{14AB98FA-829F-4BDA-8F42-555AF13ABECF}"/>
    <cellStyle name="Comma 2 10 26 3" xfId="4743" xr:uid="{690AFB72-5B2D-4676-88CA-04AC56CF8EB2}"/>
    <cellStyle name="Comma 2 10 26 3 2" xfId="4744" xr:uid="{30450FE7-CBC5-4D4D-A801-22570FEDFA10}"/>
    <cellStyle name="Comma 2 10 26 4" xfId="4745" xr:uid="{B9A0E354-EBBB-4B04-BDFD-AF08FC028246}"/>
    <cellStyle name="Comma 2 10 27" xfId="4746" xr:uid="{B4119595-681B-4D0A-9E34-823A34BE9DAC}"/>
    <cellStyle name="Comma 2 10 27 2" xfId="4747" xr:uid="{2CFF6A08-64BD-4972-A5B3-DE76DAD0F4B1}"/>
    <cellStyle name="Comma 2 10 27 2 2" xfId="4748" xr:uid="{0D12D5F7-5F89-4CE0-8934-EA795C610038}"/>
    <cellStyle name="Comma 2 10 27 2 2 2" xfId="4749" xr:uid="{A6077728-D5B3-4F5B-9B39-048ECA4092F8}"/>
    <cellStyle name="Comma 2 10 27 2 3" xfId="4750" xr:uid="{50AEA91C-2A1B-4282-84E7-100C1BBEA51D}"/>
    <cellStyle name="Comma 2 10 27 3" xfId="4751" xr:uid="{C08BAF57-6350-4B93-8A39-F2F7C3C497AE}"/>
    <cellStyle name="Comma 2 10 27 3 2" xfId="4752" xr:uid="{EADD94C3-C3EF-4638-BC37-D2C3E793A7DC}"/>
    <cellStyle name="Comma 2 10 27 4" xfId="4753" xr:uid="{4C60929C-5155-4C20-A6CE-40DB7B131AB9}"/>
    <cellStyle name="Comma 2 10 28" xfId="4754" xr:uid="{7FFC09E2-1353-41D9-A41A-8EAFE7CE9927}"/>
    <cellStyle name="Comma 2 10 28 2" xfId="4755" xr:uid="{91A10DA0-9BEA-4DBB-A9B2-BF9BABBC0E92}"/>
    <cellStyle name="Comma 2 10 28 2 2" xfId="4756" xr:uid="{687C0EE8-1805-498B-A7FF-728FA1425808}"/>
    <cellStyle name="Comma 2 10 28 2 2 2" xfId="4757" xr:uid="{5C09CA34-39FB-4C56-A921-7F449C92AED0}"/>
    <cellStyle name="Comma 2 10 28 2 3" xfId="4758" xr:uid="{65F187C1-4ECB-4F25-B6C9-830149885280}"/>
    <cellStyle name="Comma 2 10 28 3" xfId="4759" xr:uid="{67D0A725-F9B7-4F13-90C2-D6D737A4DD01}"/>
    <cellStyle name="Comma 2 10 28 3 2" xfId="4760" xr:uid="{F5F309B0-399E-4843-AE06-D9347B440179}"/>
    <cellStyle name="Comma 2 10 28 4" xfId="4761" xr:uid="{0478626B-BBDA-4ECC-A045-3BB855A09BAE}"/>
    <cellStyle name="Comma 2 10 29" xfId="4762" xr:uid="{B9E82984-6BF6-4785-9662-19675DAACD34}"/>
    <cellStyle name="Comma 2 10 29 2" xfId="4763" xr:uid="{1BD52C46-7E9F-42BE-8357-706D8FE7BFA6}"/>
    <cellStyle name="Comma 2 10 29 2 2" xfId="4764" xr:uid="{57291F65-1A3F-49C7-9FF0-7BF09B33C4A1}"/>
    <cellStyle name="Comma 2 10 29 2 2 2" xfId="4765" xr:uid="{D8D0EB17-F7E8-4789-84FC-9E87CEBD3DE4}"/>
    <cellStyle name="Comma 2 10 29 2 3" xfId="4766" xr:uid="{E602E8BB-910E-41A9-8A5A-F6D8755C1849}"/>
    <cellStyle name="Comma 2 10 29 3" xfId="4767" xr:uid="{0FE7E1D7-F26F-4CA9-86C0-633F77804F81}"/>
    <cellStyle name="Comma 2 10 29 3 2" xfId="4768" xr:uid="{50E49FB2-DBEA-4435-A63A-B8F523EC9642}"/>
    <cellStyle name="Comma 2 10 29 4" xfId="4769" xr:uid="{B002BA0E-E5D9-467F-B64C-EA728D016CBD}"/>
    <cellStyle name="Comma 2 10 3" xfId="4770" xr:uid="{77A95ED6-45D9-4AF7-8B61-D71E830860BC}"/>
    <cellStyle name="Comma 2 10 3 10" xfId="57022" xr:uid="{7EB11228-D022-4ED8-8A0A-6F2EEA097ADC}"/>
    <cellStyle name="Comma 2 10 3 11" xfId="57023" xr:uid="{73AEE688-EDF6-4592-9ADE-28C5FEA001D0}"/>
    <cellStyle name="Comma 2 10 3 12" xfId="57024" xr:uid="{BBB16DB4-5E67-4C73-8D1F-38FA558A771B}"/>
    <cellStyle name="Comma 2 10 3 13" xfId="57025" xr:uid="{BDFE2409-BC3F-4120-A232-8B34877E0834}"/>
    <cellStyle name="Comma 2 10 3 14" xfId="57026" xr:uid="{59D43B47-CA10-4CF4-A416-B20090BBA5B2}"/>
    <cellStyle name="Comma 2 10 3 15" xfId="57027" xr:uid="{3173E91C-8EF0-4857-8CF1-6733A50B1EB4}"/>
    <cellStyle name="Comma 2 10 3 16" xfId="57028" xr:uid="{CFAE5E6D-378F-4CBB-985B-189338A4CBE5}"/>
    <cellStyle name="Comma 2 10 3 17" xfId="57029" xr:uid="{B3D052BE-DEFF-460D-B977-830F8ACB211F}"/>
    <cellStyle name="Comma 2 10 3 18" xfId="57030" xr:uid="{5F1FF124-61D8-4A40-B56E-9C143896DD02}"/>
    <cellStyle name="Comma 2 10 3 19" xfId="57031" xr:uid="{396586E7-95E2-467F-A819-F2CB5D76056B}"/>
    <cellStyle name="Comma 2 10 3 2" xfId="4771" xr:uid="{9697952C-4F84-4EBB-9FC7-12211400BB1F}"/>
    <cellStyle name="Comma 2 10 3 20" xfId="57032" xr:uid="{6A8C3ACA-01F7-4D02-A2A7-8C7279B91176}"/>
    <cellStyle name="Comma 2 10 3 21" xfId="57033" xr:uid="{CDB2CC5B-E440-431F-A8E1-4720C87942A3}"/>
    <cellStyle name="Comma 2 10 3 22" xfId="57034" xr:uid="{C90720A6-D6C6-4465-9043-A84463F38CD4}"/>
    <cellStyle name="Comma 2 10 3 23" xfId="57035" xr:uid="{4B9557C8-B35A-47B2-9E2A-CBC8DB56F105}"/>
    <cellStyle name="Comma 2 10 3 24" xfId="57036" xr:uid="{7D19C37A-4553-4FF2-8C9A-D939DC391C21}"/>
    <cellStyle name="Comma 2 10 3 25" xfId="57037" xr:uid="{A13A9CF8-283F-4057-BE8D-E03E26D5DB3C}"/>
    <cellStyle name="Comma 2 10 3 26" xfId="57038" xr:uid="{F81816C9-8A7F-4E31-975A-E889A0BE252F}"/>
    <cellStyle name="Comma 2 10 3 27" xfId="57039" xr:uid="{6EEB8DBD-464C-40CF-A425-92BDDF8063E1}"/>
    <cellStyle name="Comma 2 10 3 28" xfId="57040" xr:uid="{E66C497F-0D75-48A6-B330-21D3976DE636}"/>
    <cellStyle name="Comma 2 10 3 29" xfId="57041" xr:uid="{9B977DA4-9D7D-48CE-A638-F62FA21B5BD9}"/>
    <cellStyle name="Comma 2 10 3 3" xfId="57042" xr:uid="{FD24FB14-559C-46D8-BF15-BF7C03667DCA}"/>
    <cellStyle name="Comma 2 10 3 30" xfId="57043" xr:uid="{5F54DEC5-56B6-4A12-9FC5-A6143D5E413F}"/>
    <cellStyle name="Comma 2 10 3 31" xfId="57044" xr:uid="{AD8A778C-2E1D-4171-A413-802A2E4B28DE}"/>
    <cellStyle name="Comma 2 10 3 32" xfId="57045" xr:uid="{17C820D8-82FD-427D-9F5D-F3826B0CF213}"/>
    <cellStyle name="Comma 2 10 3 4" xfId="57046" xr:uid="{E4BC5999-1325-4EB2-9BA6-A11226C34325}"/>
    <cellStyle name="Comma 2 10 3 5" xfId="57047" xr:uid="{AA5DAF09-7707-4315-AC8A-EB60EB05704B}"/>
    <cellStyle name="Comma 2 10 3 6" xfId="57048" xr:uid="{86D28970-70A4-4DEA-B79A-F88A542717D8}"/>
    <cellStyle name="Comma 2 10 3 7" xfId="57049" xr:uid="{32A013A7-4510-4BB8-91E9-84BCB6FB13E5}"/>
    <cellStyle name="Comma 2 10 3 8" xfId="57050" xr:uid="{6809F82B-7093-40A7-B919-20586FFFB304}"/>
    <cellStyle name="Comma 2 10 3 9" xfId="57051" xr:uid="{7B9A0D78-47ED-41C9-9DCC-82F324D9F827}"/>
    <cellStyle name="Comma 2 10 3_Africa Provident Limited 2009 - Adj." xfId="57052" xr:uid="{DF3E5EEB-24F5-4948-ACA4-711A167C8F32}"/>
    <cellStyle name="Comma 2 10 30" xfId="4772" xr:uid="{27F89C8B-F449-47C4-B7ED-FBC754D4735A}"/>
    <cellStyle name="Comma 2 10 30 2" xfId="4773" xr:uid="{DED71C12-42BC-483B-AB79-266E16103074}"/>
    <cellStyle name="Comma 2 10 30 2 2" xfId="4774" xr:uid="{A0F6E939-E4CF-47E7-B233-1092BF892E26}"/>
    <cellStyle name="Comma 2 10 30 2 2 2" xfId="4775" xr:uid="{4E9BD5FB-E23C-4F26-9CEF-E86153379FDF}"/>
    <cellStyle name="Comma 2 10 30 2 3" xfId="4776" xr:uid="{D9F414F8-7824-4658-AE81-FC4FAC75B2AA}"/>
    <cellStyle name="Comma 2 10 30 3" xfId="4777" xr:uid="{202991E6-6E5D-4AD0-BF54-60B96AAA03DE}"/>
    <cellStyle name="Comma 2 10 30 3 2" xfId="4778" xr:uid="{F8C683B0-97FC-4754-BD15-F8414D76577C}"/>
    <cellStyle name="Comma 2 10 30 4" xfId="4779" xr:uid="{F1232791-1AFE-4053-AB55-57540ABD0D50}"/>
    <cellStyle name="Comma 2 10 31" xfId="4780" xr:uid="{F2E9A7E2-CC54-4C39-9265-F05825587FCF}"/>
    <cellStyle name="Comma 2 10 31 2" xfId="4781" xr:uid="{E7CBD453-330D-49C0-AB6A-94E4FF11A175}"/>
    <cellStyle name="Comma 2 10 31 2 2" xfId="4782" xr:uid="{3EC51BC4-F023-4769-BC77-CA8E34FF17DD}"/>
    <cellStyle name="Comma 2 10 31 2 2 2" xfId="4783" xr:uid="{DC621C95-2BDA-44A9-8621-AA97AB634031}"/>
    <cellStyle name="Comma 2 10 31 2 3" xfId="4784" xr:uid="{37855563-6A3C-421B-87BD-3A944A1A302F}"/>
    <cellStyle name="Comma 2 10 31 3" xfId="4785" xr:uid="{BD9C3D66-8FE1-4610-BC94-37A9FD8AD31A}"/>
    <cellStyle name="Comma 2 10 31 3 2" xfId="4786" xr:uid="{D33F7A30-DF24-42F7-B06C-A9B490097D92}"/>
    <cellStyle name="Comma 2 10 31 4" xfId="4787" xr:uid="{9C950A3D-278E-497F-9E9A-1A1280951F58}"/>
    <cellStyle name="Comma 2 10 32" xfId="4788" xr:uid="{66DD7428-218C-40AD-91A4-BF506D224217}"/>
    <cellStyle name="Comma 2 10 32 2" xfId="4789" xr:uid="{CE39B710-D61F-4B72-B96C-D2EDF70F16F0}"/>
    <cellStyle name="Comma 2 10 32 2 2" xfId="4790" xr:uid="{6D4FCCB6-EC48-4288-8EC5-A6CCE8DFEB3B}"/>
    <cellStyle name="Comma 2 10 32 2 2 2" xfId="4791" xr:uid="{7FE4A4E8-2A56-45F0-BF9D-B57EBC9D23FE}"/>
    <cellStyle name="Comma 2 10 32 2 3" xfId="4792" xr:uid="{2B623C30-A0B7-4679-8B32-9C919B207583}"/>
    <cellStyle name="Comma 2 10 32 3" xfId="4793" xr:uid="{349C0E8B-7BEF-4130-9EA8-4F7132390B73}"/>
    <cellStyle name="Comma 2 10 32 3 2" xfId="4794" xr:uid="{7E6FFBC9-A59B-4E48-9B6F-F9CCD199EF2E}"/>
    <cellStyle name="Comma 2 10 32 4" xfId="4795" xr:uid="{D755D74C-45D8-4E0B-924D-2ABD7DA2459C}"/>
    <cellStyle name="Comma 2 10 33" xfId="4796" xr:uid="{8D6258D9-9A06-46B5-A67C-30012A8971E8}"/>
    <cellStyle name="Comma 2 10 33 2" xfId="4797" xr:uid="{5FB15CF8-8E0D-4B6B-B961-1EE78F349652}"/>
    <cellStyle name="Comma 2 10 33 2 2" xfId="4798" xr:uid="{F1E2A5DA-3997-4157-9B39-BECC61ED22F9}"/>
    <cellStyle name="Comma 2 10 33 2 2 2" xfId="4799" xr:uid="{19BCBEE2-5094-4632-94FA-6F8ADF98161B}"/>
    <cellStyle name="Comma 2 10 33 2 3" xfId="4800" xr:uid="{BD6F1877-89C8-4742-83EA-FDDF9599DBEB}"/>
    <cellStyle name="Comma 2 10 33 3" xfId="4801" xr:uid="{44961D35-9BE8-44FA-9FAA-B6F0E7513E75}"/>
    <cellStyle name="Comma 2 10 33 3 2" xfId="4802" xr:uid="{EE06418B-5B33-4756-AEE4-ED87D3E61B27}"/>
    <cellStyle name="Comma 2 10 33 4" xfId="4803" xr:uid="{BADBD7F0-8EB0-423F-AB71-040DD35B9312}"/>
    <cellStyle name="Comma 2 10 34" xfId="4804" xr:uid="{45B6E86E-54E8-48E3-904B-45BB8AF05208}"/>
    <cellStyle name="Comma 2 10 35" xfId="4805" xr:uid="{0CAFA858-5CEC-4336-B7BB-CB6F4CEEFF02}"/>
    <cellStyle name="Comma 2 10 4" xfId="4806" xr:uid="{98698452-D08C-457E-A4ED-C9C0AF45BD04}"/>
    <cellStyle name="Comma 2 10 5" xfId="4807" xr:uid="{EC2B42CB-5CAC-40E1-A5D7-9692194A34A2}"/>
    <cellStyle name="Comma 2 10 5 2" xfId="4808" xr:uid="{90E27643-FCA5-4EAA-B46A-9B22B1C9DDF3}"/>
    <cellStyle name="Comma 2 10 5 2 2" xfId="4809" xr:uid="{8345D6FF-DC06-468F-96D1-6CECDE508891}"/>
    <cellStyle name="Comma 2 10 5 2 2 2" xfId="4810" xr:uid="{99857F46-87FD-4E26-8D15-D325E86133B1}"/>
    <cellStyle name="Comma 2 10 5 2 3" xfId="4811" xr:uid="{7F1DA4BC-DEFB-47C8-8D5B-35433FFE931E}"/>
    <cellStyle name="Comma 2 10 5 3" xfId="4812" xr:uid="{3EA540FB-66E4-486D-B10C-A44C864DB1B0}"/>
    <cellStyle name="Comma 2 10 5 3 2" xfId="4813" xr:uid="{40C377A1-2B41-49BD-9492-32B9E2A0F116}"/>
    <cellStyle name="Comma 2 10 5 4" xfId="4814" xr:uid="{C7A62FA6-4795-482B-809E-085B7823546C}"/>
    <cellStyle name="Comma 2 10 6" xfId="4815" xr:uid="{0DB12649-DDC0-401E-BF9F-57D047E0FA90}"/>
    <cellStyle name="Comma 2 10 6 2" xfId="4816" xr:uid="{1DCE820C-1462-4142-8C9E-286BD8DCC011}"/>
    <cellStyle name="Comma 2 10 6 2 2" xfId="4817" xr:uid="{5B7768BB-87DE-4F1E-B5CD-84E51744642E}"/>
    <cellStyle name="Comma 2 10 6 2 2 2" xfId="4818" xr:uid="{F418D4CC-6FDB-4462-88C6-2AFA6129C3AF}"/>
    <cellStyle name="Comma 2 10 6 2 3" xfId="4819" xr:uid="{C4E1B2A2-1AA8-451C-8ACD-32301693BD6B}"/>
    <cellStyle name="Comma 2 10 6 3" xfId="4820" xr:uid="{B96480A3-6CDD-4A0C-AF77-D7C29D65E806}"/>
    <cellStyle name="Comma 2 10 6 3 2" xfId="4821" xr:uid="{6213EB08-AA35-4DA6-9B21-C52A3C0601DC}"/>
    <cellStyle name="Comma 2 10 6 4" xfId="4822" xr:uid="{203DA3A4-0CF1-41D1-96A2-EEDFF47BD789}"/>
    <cellStyle name="Comma 2 10 7" xfId="4823" xr:uid="{4912568F-B7C4-4B13-BBA9-103A2FE76E1F}"/>
    <cellStyle name="Comma 2 10 7 2" xfId="4824" xr:uid="{F911DF42-8E53-4AB8-AD90-950F8E7CDA10}"/>
    <cellStyle name="Comma 2 10 7 2 2" xfId="4825" xr:uid="{2B52F4AD-B54A-43C2-95B3-0DC5B2BE7D6B}"/>
    <cellStyle name="Comma 2 10 7 2 2 2" xfId="4826" xr:uid="{E2DC2C27-0679-4DCA-884D-68756ABACEFC}"/>
    <cellStyle name="Comma 2 10 7 2 3" xfId="4827" xr:uid="{EF34D8F3-C73F-40E6-8A26-9AE8A415E096}"/>
    <cellStyle name="Comma 2 10 7 3" xfId="4828" xr:uid="{31D940CD-48EF-4FC2-921C-A68FF206959D}"/>
    <cellStyle name="Comma 2 10 7 3 2" xfId="4829" xr:uid="{1E25394F-414D-456D-A608-5234ED45A773}"/>
    <cellStyle name="Comma 2 10 7 4" xfId="4830" xr:uid="{3EA09BC9-30CA-4A75-941C-8C983BA640C6}"/>
    <cellStyle name="Comma 2 10 8" xfId="4831" xr:uid="{708C65C5-2B81-4D40-AE37-91755C6AC140}"/>
    <cellStyle name="Comma 2 10 8 2" xfId="4832" xr:uid="{8330485B-4C69-41F5-8355-F5527084C66B}"/>
    <cellStyle name="Comma 2 10 8 2 2" xfId="4833" xr:uid="{0CDB133F-7A25-47B6-96BC-6BD1D06756F1}"/>
    <cellStyle name="Comma 2 10 8 2 2 2" xfId="4834" xr:uid="{5A1756F3-6742-49C6-B8B1-12D2BC5B539E}"/>
    <cellStyle name="Comma 2 10 8 2 3" xfId="4835" xr:uid="{34521C10-BD93-4BE5-BDB5-27536032E684}"/>
    <cellStyle name="Comma 2 10 8 3" xfId="4836" xr:uid="{3C830A1F-7D6D-43DE-8632-69670E6390DD}"/>
    <cellStyle name="Comma 2 10 8 3 2" xfId="4837" xr:uid="{7EA4207B-30DE-4C44-9D88-EFCB71134E99}"/>
    <cellStyle name="Comma 2 10 8 4" xfId="4838" xr:uid="{20A6380C-A8A3-454A-9EE5-856CCAAE369E}"/>
    <cellStyle name="Comma 2 10 9" xfId="4839" xr:uid="{519E43E9-8A3B-4364-8FF9-D22910FD4657}"/>
    <cellStyle name="Comma 2 10 9 2" xfId="4840" xr:uid="{267828AA-A4F9-41A1-A55E-18426A6464EC}"/>
    <cellStyle name="Comma 2 10 9 2 2" xfId="4841" xr:uid="{9B92AC8B-ED0F-4252-B099-F8F6F5154A7C}"/>
    <cellStyle name="Comma 2 10 9 2 2 2" xfId="4842" xr:uid="{1074506E-0A8E-43FE-9AD2-8EB58309F8A9}"/>
    <cellStyle name="Comma 2 10 9 2 3" xfId="4843" xr:uid="{108A2FCA-2141-4CA4-A655-12E8D167DC65}"/>
    <cellStyle name="Comma 2 10 9 3" xfId="4844" xr:uid="{A92D8B96-E884-4F9A-B59C-DD636E74C963}"/>
    <cellStyle name="Comma 2 10 9 3 2" xfId="4845" xr:uid="{9ABCE795-A4FA-4E50-A70A-821688B48F9A}"/>
    <cellStyle name="Comma 2 10 9 4" xfId="4846" xr:uid="{8ADA06D3-2E59-4253-BF5F-85A153AAEF3A}"/>
    <cellStyle name="Comma 2 11" xfId="4847" xr:uid="{2463D699-4EA7-4CA8-8D38-A994CCD1DD73}"/>
    <cellStyle name="Comma 2 11 10" xfId="4848" xr:uid="{9A1C4274-7A2D-4201-AC17-6B5E90C4B27D}"/>
    <cellStyle name="Comma 2 11 10 2" xfId="4849" xr:uid="{063A1DAC-A5FD-4D5A-885B-9B092189E127}"/>
    <cellStyle name="Comma 2 11 10 2 2" xfId="4850" xr:uid="{8EE308D5-0641-458B-BF1D-A667C2215BEE}"/>
    <cellStyle name="Comma 2 11 10 2 2 2" xfId="4851" xr:uid="{17859CC6-9783-4C1A-890E-EF04A454073D}"/>
    <cellStyle name="Comma 2 11 10 2 3" xfId="4852" xr:uid="{4EE33BFF-27D9-457A-8D19-3BF3B61C7064}"/>
    <cellStyle name="Comma 2 11 10 3" xfId="4853" xr:uid="{AEE07353-A813-442F-9BEF-E214C8135402}"/>
    <cellStyle name="Comma 2 11 10 3 2" xfId="4854" xr:uid="{AC4D1777-0620-40DC-A137-978F02BE910B}"/>
    <cellStyle name="Comma 2 11 10 4" xfId="4855" xr:uid="{9A413955-5C44-4C28-8A2D-19DBDFB15A94}"/>
    <cellStyle name="Comma 2 11 11" xfId="4856" xr:uid="{53E61889-DC64-45AF-893D-7136969476AD}"/>
    <cellStyle name="Comma 2 11 11 2" xfId="4857" xr:uid="{CD47BA39-F804-41C8-8962-E9E43CDD77E9}"/>
    <cellStyle name="Comma 2 11 11 2 2" xfId="4858" xr:uid="{30F97707-9416-4E2C-9FE8-1AB2A0671610}"/>
    <cellStyle name="Comma 2 11 11 2 2 2" xfId="4859" xr:uid="{90FBF88B-2F89-4D95-92A8-B3427D94E0CD}"/>
    <cellStyle name="Comma 2 11 11 2 3" xfId="4860" xr:uid="{9A60D316-28AD-4C29-A6F2-129729F90152}"/>
    <cellStyle name="Comma 2 11 11 3" xfId="4861" xr:uid="{C5C49460-E782-473E-9CC5-9508734F4758}"/>
    <cellStyle name="Comma 2 11 11 3 2" xfId="4862" xr:uid="{2D26EBBA-3354-404C-80A7-82B1E20AFD49}"/>
    <cellStyle name="Comma 2 11 11 4" xfId="4863" xr:uid="{EDA0C3EB-0F84-45EE-8667-B175E234E6B1}"/>
    <cellStyle name="Comma 2 11 12" xfId="4864" xr:uid="{C5265ADB-45F1-4E09-9D92-1B2A49AE3466}"/>
    <cellStyle name="Comma 2 11 12 2" xfId="4865" xr:uid="{31DE14E7-28C0-4521-B361-DE30FE87925C}"/>
    <cellStyle name="Comma 2 11 12 2 2" xfId="4866" xr:uid="{4FE08FE7-EA75-4D69-A35C-23C9509852D6}"/>
    <cellStyle name="Comma 2 11 12 2 2 2" xfId="4867" xr:uid="{C2EA8F04-698F-44FD-A9D5-2D058A2837B9}"/>
    <cellStyle name="Comma 2 11 12 2 3" xfId="4868" xr:uid="{29C5E2BB-50F4-412F-8098-1A714212BCFC}"/>
    <cellStyle name="Comma 2 11 12 3" xfId="4869" xr:uid="{D5E488DE-B586-4806-8578-D99DBE95C987}"/>
    <cellStyle name="Comma 2 11 12 3 2" xfId="4870" xr:uid="{D2D5F4DA-E860-4708-AC79-A2943FD5DFF9}"/>
    <cellStyle name="Comma 2 11 12 4" xfId="4871" xr:uid="{742F7DBD-3B75-4ED0-A2BA-A45CE577A9CF}"/>
    <cellStyle name="Comma 2 11 13" xfId="4872" xr:uid="{B63916DE-2986-41EB-A44C-6A921CAAFDDF}"/>
    <cellStyle name="Comma 2 11 13 2" xfId="4873" xr:uid="{0292F500-3EFD-42EA-BCFE-E02492C27B9F}"/>
    <cellStyle name="Comma 2 11 13 2 2" xfId="4874" xr:uid="{8A93400B-2749-4C5D-AFB6-6D28A94E3FE3}"/>
    <cellStyle name="Comma 2 11 13 2 2 2" xfId="4875" xr:uid="{20E777F4-C2A7-4A9E-80C1-174A11B51F8E}"/>
    <cellStyle name="Comma 2 11 13 2 3" xfId="4876" xr:uid="{311EFA30-92AE-47D9-BF6F-9C31525E71AA}"/>
    <cellStyle name="Comma 2 11 13 3" xfId="4877" xr:uid="{3A262363-EA73-4439-A7BA-8FD8A8FD1624}"/>
    <cellStyle name="Comma 2 11 13 3 2" xfId="4878" xr:uid="{37A272DD-C896-4736-8EFD-EB3812903193}"/>
    <cellStyle name="Comma 2 11 13 4" xfId="4879" xr:uid="{F1C47F47-8209-41E5-8818-BCD135785118}"/>
    <cellStyle name="Comma 2 11 14" xfId="4880" xr:uid="{BB9B5472-41D9-4A54-927C-E16F2F173FB5}"/>
    <cellStyle name="Comma 2 11 14 2" xfId="4881" xr:uid="{04D1C188-A6B3-43FE-8EE6-71FF24BC38A3}"/>
    <cellStyle name="Comma 2 11 14 2 2" xfId="4882" xr:uid="{6B4C45C3-ADDE-49D1-8EA3-5A628732E660}"/>
    <cellStyle name="Comma 2 11 14 2 2 2" xfId="4883" xr:uid="{B07BFAE2-80E0-492A-85E1-D83F589565A9}"/>
    <cellStyle name="Comma 2 11 14 2 3" xfId="4884" xr:uid="{5CF08059-8AFE-4776-97E0-50931200C4BE}"/>
    <cellStyle name="Comma 2 11 14 3" xfId="4885" xr:uid="{42E59B55-8979-462C-BCB4-ACDEFE6B6301}"/>
    <cellStyle name="Comma 2 11 14 3 2" xfId="4886" xr:uid="{E7C74207-07FB-41CF-986D-C46674EAD1D3}"/>
    <cellStyle name="Comma 2 11 14 4" xfId="4887" xr:uid="{83FA3704-17EC-45DD-9597-F39F880CFAC2}"/>
    <cellStyle name="Comma 2 11 15" xfId="4888" xr:uid="{D65AE73F-A136-47A3-A919-A54118AF9C5B}"/>
    <cellStyle name="Comma 2 11 15 2" xfId="4889" xr:uid="{6714FF2E-BD27-4C35-8FFF-47E8A127CC92}"/>
    <cellStyle name="Comma 2 11 15 2 2" xfId="4890" xr:uid="{114AAFF7-EEC7-44D1-BCEF-FFD370A85E42}"/>
    <cellStyle name="Comma 2 11 15 2 2 2" xfId="4891" xr:uid="{89E2B90B-21A5-421F-98D6-95B1B4405638}"/>
    <cellStyle name="Comma 2 11 15 2 3" xfId="4892" xr:uid="{6F44BA53-F908-4978-89AB-0655C18E9ABD}"/>
    <cellStyle name="Comma 2 11 15 3" xfId="4893" xr:uid="{CED6731B-1023-431E-93D9-B0D38CB8A232}"/>
    <cellStyle name="Comma 2 11 15 3 2" xfId="4894" xr:uid="{24D6AD79-58C4-4EF0-B41C-2FC9AF81DE29}"/>
    <cellStyle name="Comma 2 11 15 4" xfId="4895" xr:uid="{2B6AAB53-44EB-472B-83B4-1A92C574062C}"/>
    <cellStyle name="Comma 2 11 16" xfId="4896" xr:uid="{AE34FC2F-A501-4CAF-8A64-263D7BFBCABC}"/>
    <cellStyle name="Comma 2 11 16 2" xfId="4897" xr:uid="{B21FFBAE-6914-46D7-972B-7DE1CD860E11}"/>
    <cellStyle name="Comma 2 11 16 2 2" xfId="4898" xr:uid="{9228B91A-E8C6-496F-92FD-A15AECD9FCDF}"/>
    <cellStyle name="Comma 2 11 16 2 2 2" xfId="4899" xr:uid="{5CEE6FD9-17ED-447E-AA80-8EA1C3328761}"/>
    <cellStyle name="Comma 2 11 16 2 3" xfId="4900" xr:uid="{9E49B60E-AEB4-45FF-9165-308AF291994F}"/>
    <cellStyle name="Comma 2 11 16 3" xfId="4901" xr:uid="{8741967F-BEC8-4D66-82D8-BA49F556BD19}"/>
    <cellStyle name="Comma 2 11 16 3 2" xfId="4902" xr:uid="{39C07893-4B3B-4D03-8852-D65F5C01C4AE}"/>
    <cellStyle name="Comma 2 11 16 4" xfId="4903" xr:uid="{E216584F-57C0-49DD-ACF2-E2038BDA0AC0}"/>
    <cellStyle name="Comma 2 11 17" xfId="4904" xr:uid="{9E030434-11D6-461B-8B38-0BAC9124A8FB}"/>
    <cellStyle name="Comma 2 11 17 2" xfId="4905" xr:uid="{0270843B-FA8C-4A5D-93CA-A45C67B04B82}"/>
    <cellStyle name="Comma 2 11 17 2 2" xfId="4906" xr:uid="{83A7460D-0C4A-4CC3-9CDF-B1AC9F534F41}"/>
    <cellStyle name="Comma 2 11 17 2 2 2" xfId="4907" xr:uid="{2B566E33-091A-4DBE-B3DB-C7BDF49D8F4E}"/>
    <cellStyle name="Comma 2 11 17 2 3" xfId="4908" xr:uid="{286F9A06-1DBA-46BE-83F0-14665F977910}"/>
    <cellStyle name="Comma 2 11 17 3" xfId="4909" xr:uid="{7F9A1970-76EC-4CD8-BF17-0E0397D35B20}"/>
    <cellStyle name="Comma 2 11 17 3 2" xfId="4910" xr:uid="{D83992F0-9BC6-43E3-89CB-0073F7ECB844}"/>
    <cellStyle name="Comma 2 11 17 4" xfId="4911" xr:uid="{8EF6AEC1-C52D-425C-A6A2-42F828F44E48}"/>
    <cellStyle name="Comma 2 11 18" xfId="4912" xr:uid="{94067261-D793-42E2-80E4-E475AA2DCDB6}"/>
    <cellStyle name="Comma 2 11 18 2" xfId="4913" xr:uid="{86688E52-0F1F-4A29-91BB-219282ACD4EA}"/>
    <cellStyle name="Comma 2 11 18 2 2" xfId="4914" xr:uid="{3E0C8685-9254-4176-A6C9-60446CB60AFF}"/>
    <cellStyle name="Comma 2 11 18 2 2 2" xfId="4915" xr:uid="{4ECAA233-6CD7-412A-B4C2-59A4E7DBE0B5}"/>
    <cellStyle name="Comma 2 11 18 2 3" xfId="4916" xr:uid="{E27591E7-415B-4655-80EC-00F8DB2B23D5}"/>
    <cellStyle name="Comma 2 11 18 3" xfId="4917" xr:uid="{D50124C0-75FE-4220-9283-35579AD67678}"/>
    <cellStyle name="Comma 2 11 18 3 2" xfId="4918" xr:uid="{DC7434BE-99A1-41C9-B7C7-2ACA15D511F2}"/>
    <cellStyle name="Comma 2 11 18 4" xfId="4919" xr:uid="{6F061B80-89B1-4855-9E4F-C32289CDF0F2}"/>
    <cellStyle name="Comma 2 11 19" xfId="4920" xr:uid="{FE8FF465-6515-485F-AC4D-66E4E3AA2F3E}"/>
    <cellStyle name="Comma 2 11 19 2" xfId="4921" xr:uid="{EECB8176-2FBA-4ECC-99A9-12F0A35E6A3E}"/>
    <cellStyle name="Comma 2 11 19 2 2" xfId="4922" xr:uid="{5F334E63-C44A-4BB0-B747-A95E8FD140A4}"/>
    <cellStyle name="Comma 2 11 19 2 2 2" xfId="4923" xr:uid="{586DC0BD-0ED2-4EE7-B364-399D725B1487}"/>
    <cellStyle name="Comma 2 11 19 2 3" xfId="4924" xr:uid="{9FC916BA-23A7-49CD-99F8-EDCBF4861FE2}"/>
    <cellStyle name="Comma 2 11 19 3" xfId="4925" xr:uid="{DC4D26C3-BE3A-429F-B5E7-1813457AD524}"/>
    <cellStyle name="Comma 2 11 19 3 2" xfId="4926" xr:uid="{59B2FE94-C52C-4889-8274-3A14734EE45F}"/>
    <cellStyle name="Comma 2 11 19 4" xfId="4927" xr:uid="{A06B647D-2AB9-4A9F-BD94-D51FE1660C85}"/>
    <cellStyle name="Comma 2 11 2" xfId="4928" xr:uid="{33679540-E6C8-4320-8942-9502C6FA0382}"/>
    <cellStyle name="Comma 2 11 2 2" xfId="4929" xr:uid="{B9C0EED9-9BA9-4E79-895F-D93C961DBF72}"/>
    <cellStyle name="Comma 2 11 2 2 2" xfId="4930" xr:uid="{C2495E1A-3FBF-4562-B956-C35407E407ED}"/>
    <cellStyle name="Comma 2 11 2 2 2 2" xfId="4931" xr:uid="{6BA24951-381E-463C-A6AC-C43111F313ED}"/>
    <cellStyle name="Comma 2 11 2 2 3" xfId="4932" xr:uid="{D517F9FD-1365-4227-8BA7-270FDF20D138}"/>
    <cellStyle name="Comma 2 11 2 3" xfId="4933" xr:uid="{09A61D1C-CD7D-4069-B42C-73C714DDE744}"/>
    <cellStyle name="Comma 2 11 2 4" xfId="4934" xr:uid="{CFF632DA-38E3-430D-B156-C4F1EFB22E97}"/>
    <cellStyle name="Comma 2 11 2 4 2" xfId="4935" xr:uid="{E171052C-6336-4BE4-861B-471C0E51BAA5}"/>
    <cellStyle name="Comma 2 11 2 5" xfId="4936" xr:uid="{3C83A0EF-F6E5-47F4-ABC7-7876A35273D5}"/>
    <cellStyle name="Comma 2 11 2 6" xfId="4937" xr:uid="{AA7B3B56-1D08-4795-9D72-C05B54F5817A}"/>
    <cellStyle name="Comma 2 11 20" xfId="4938" xr:uid="{54D95CCB-8885-4DE2-BA78-B3FBE37C5E52}"/>
    <cellStyle name="Comma 2 11 20 2" xfId="4939" xr:uid="{1782CB0D-F304-4F2F-8FB7-A5ED35C6B569}"/>
    <cellStyle name="Comma 2 11 20 2 2" xfId="4940" xr:uid="{EF334BD6-1E55-43E2-AB30-3D6C307818C6}"/>
    <cellStyle name="Comma 2 11 20 2 2 2" xfId="4941" xr:uid="{93B6C02D-0D81-4BCB-BE84-6196AF2E806A}"/>
    <cellStyle name="Comma 2 11 20 2 3" xfId="4942" xr:uid="{065330BF-833C-4369-A291-FE60EAE5B520}"/>
    <cellStyle name="Comma 2 11 20 3" xfId="4943" xr:uid="{AD250BA3-30EC-40B5-A3A9-F37A45A37390}"/>
    <cellStyle name="Comma 2 11 20 3 2" xfId="4944" xr:uid="{D41FD7BE-0975-4DC0-B511-1BEEF0AB656A}"/>
    <cellStyle name="Comma 2 11 20 4" xfId="4945" xr:uid="{D39925BA-0841-4548-8705-C0ABC5522448}"/>
    <cellStyle name="Comma 2 11 21" xfId="4946" xr:uid="{750E1ADC-1205-49BA-A7F4-43B29BFC60B6}"/>
    <cellStyle name="Comma 2 11 21 2" xfId="4947" xr:uid="{395F9CC6-380A-4C29-9354-20DFECFA3CB5}"/>
    <cellStyle name="Comma 2 11 21 2 2" xfId="4948" xr:uid="{CC3B6750-CB5F-46A4-95AD-636C60125BA9}"/>
    <cellStyle name="Comma 2 11 21 2 2 2" xfId="4949" xr:uid="{2FDCCBFC-B6F8-4813-8451-708F727CAE7D}"/>
    <cellStyle name="Comma 2 11 21 2 3" xfId="4950" xr:uid="{D1F24B6F-1D47-45A3-AC03-EF2121C5450E}"/>
    <cellStyle name="Comma 2 11 21 3" xfId="4951" xr:uid="{1B5C9484-6DEC-41D5-BEB9-E3164948C587}"/>
    <cellStyle name="Comma 2 11 21 3 2" xfId="4952" xr:uid="{4B6E05BC-3FF7-43B4-82E7-E3F3C39D12AC}"/>
    <cellStyle name="Comma 2 11 21 4" xfId="4953" xr:uid="{BE681146-3A03-47D6-90D5-0A2380E04DCE}"/>
    <cellStyle name="Comma 2 11 22" xfId="4954" xr:uid="{45216ABB-4FB7-4613-A21B-32FF6A953411}"/>
    <cellStyle name="Comma 2 11 22 2" xfId="4955" xr:uid="{94C213C3-28B3-4049-BEC5-3036E3B4BF97}"/>
    <cellStyle name="Comma 2 11 22 2 2" xfId="4956" xr:uid="{8DCADD28-C178-4B14-9781-48C4CEA9E69E}"/>
    <cellStyle name="Comma 2 11 22 2 2 2" xfId="4957" xr:uid="{C41AEE79-EB77-4642-AFB4-8A7F662291AC}"/>
    <cellStyle name="Comma 2 11 22 2 3" xfId="4958" xr:uid="{B9C6E116-BB36-48EA-BD9C-8AB4CB71105E}"/>
    <cellStyle name="Comma 2 11 22 3" xfId="4959" xr:uid="{990F439E-0001-466A-8207-EB058E856476}"/>
    <cellStyle name="Comma 2 11 22 3 2" xfId="4960" xr:uid="{029A0171-91C5-400E-AE3E-98893B33C395}"/>
    <cellStyle name="Comma 2 11 22 4" xfId="4961" xr:uid="{0A13D681-6647-4F3C-8658-21EA9554BEB6}"/>
    <cellStyle name="Comma 2 11 23" xfId="4962" xr:uid="{9895656E-0627-47E8-82D1-2BAF5384FD82}"/>
    <cellStyle name="Comma 2 11 23 2" xfId="4963" xr:uid="{346B90E7-28CB-468F-9D41-7ABB44BF59BC}"/>
    <cellStyle name="Comma 2 11 23 2 2" xfId="4964" xr:uid="{456793DF-307C-4C6B-8C45-8C51279232BF}"/>
    <cellStyle name="Comma 2 11 23 2 2 2" xfId="4965" xr:uid="{4DDC75DC-4D80-4C2A-8A5C-FCC0D5C6A6CF}"/>
    <cellStyle name="Comma 2 11 23 2 3" xfId="4966" xr:uid="{1822C14F-6F27-401E-A7B7-190B8A444BFC}"/>
    <cellStyle name="Comma 2 11 23 3" xfId="4967" xr:uid="{E5EF4722-EBF7-4C13-8B60-06B6B1B2FC31}"/>
    <cellStyle name="Comma 2 11 23 3 2" xfId="4968" xr:uid="{22092928-8E21-443B-A43D-CE88F1DE5139}"/>
    <cellStyle name="Comma 2 11 23 4" xfId="4969" xr:uid="{C59D927F-3A20-44AE-97ED-ACC75A73E9E8}"/>
    <cellStyle name="Comma 2 11 24" xfId="4970" xr:uid="{B3D7620F-20E7-4BE9-A44A-21618AD2A1B9}"/>
    <cellStyle name="Comma 2 11 24 2" xfId="4971" xr:uid="{33044EDA-08DB-4875-A237-7D53DEADB19B}"/>
    <cellStyle name="Comma 2 11 24 2 2" xfId="4972" xr:uid="{C1AC4BE5-1956-4A67-9C6F-BB3300596220}"/>
    <cellStyle name="Comma 2 11 24 2 2 2" xfId="4973" xr:uid="{561EB12F-A60E-4841-888F-7D6BBDD9924E}"/>
    <cellStyle name="Comma 2 11 24 2 3" xfId="4974" xr:uid="{EA4702C0-C2D5-4F84-AFDE-50B8B9C56A2C}"/>
    <cellStyle name="Comma 2 11 24 3" xfId="4975" xr:uid="{FAF5DA35-09E8-49DC-9E6E-7E5F969F6C3D}"/>
    <cellStyle name="Comma 2 11 24 3 2" xfId="4976" xr:uid="{2BE5DDEE-F0D5-413A-AA82-608D5A7D1A73}"/>
    <cellStyle name="Comma 2 11 24 4" xfId="4977" xr:uid="{2D9FA6CC-F8CE-4DC0-B568-471CA01FFFD5}"/>
    <cellStyle name="Comma 2 11 25" xfId="4978" xr:uid="{DE4861AD-1A0F-4408-BED6-AADA68E25E01}"/>
    <cellStyle name="Comma 2 11 25 2" xfId="4979" xr:uid="{80D6B1B1-F785-4D43-A0CD-CC6F8A9B1DB1}"/>
    <cellStyle name="Comma 2 11 25 2 2" xfId="4980" xr:uid="{BBCFEEB2-CC71-4D35-88A7-46A9B8F51E63}"/>
    <cellStyle name="Comma 2 11 25 2 2 2" xfId="4981" xr:uid="{1707A221-4906-4A47-957F-69F00CD6F006}"/>
    <cellStyle name="Comma 2 11 25 2 3" xfId="4982" xr:uid="{2A096EAD-5E2E-495C-886D-E5BD35870C3B}"/>
    <cellStyle name="Comma 2 11 25 3" xfId="4983" xr:uid="{7BAFE1DF-1464-4A93-B24B-567768301554}"/>
    <cellStyle name="Comma 2 11 25 3 2" xfId="4984" xr:uid="{1E4FEB9B-8DBA-4B8E-9B19-9D648CA1B7F3}"/>
    <cellStyle name="Comma 2 11 25 4" xfId="4985" xr:uid="{76D01438-3864-4D9C-AABA-05B171F08614}"/>
    <cellStyle name="Comma 2 11 26" xfId="4986" xr:uid="{69F76D03-B851-4730-A8A0-EECAEA9BF165}"/>
    <cellStyle name="Comma 2 11 26 2" xfId="4987" xr:uid="{ECC1859B-5DF1-4122-823D-3E862EA78503}"/>
    <cellStyle name="Comma 2 11 26 2 2" xfId="4988" xr:uid="{57C9CE61-CAEE-49FF-99B4-A13E9E8E33F6}"/>
    <cellStyle name="Comma 2 11 26 2 2 2" xfId="4989" xr:uid="{1A74FD3C-52A4-4E4E-A85E-AB9B52B70B31}"/>
    <cellStyle name="Comma 2 11 26 2 3" xfId="4990" xr:uid="{E899D093-D65C-42EA-BAB7-B71DBB8A65F5}"/>
    <cellStyle name="Comma 2 11 26 3" xfId="4991" xr:uid="{B39268E1-256B-4DD2-8596-492933D71204}"/>
    <cellStyle name="Comma 2 11 26 3 2" xfId="4992" xr:uid="{9695B3BE-F670-42DF-A8C5-F64C986AFD0B}"/>
    <cellStyle name="Comma 2 11 26 4" xfId="4993" xr:uid="{881266F5-5E3B-4C79-8FB7-C874DA301BCB}"/>
    <cellStyle name="Comma 2 11 27" xfId="4994" xr:uid="{36196E61-225C-456A-BAD1-AE645ACD527D}"/>
    <cellStyle name="Comma 2 11 27 2" xfId="4995" xr:uid="{D6CD2707-9604-4657-A814-FEA46ABEE9B4}"/>
    <cellStyle name="Comma 2 11 27 2 2" xfId="4996" xr:uid="{A2A2277E-6A65-45DD-BFF9-8DC79DBB7E52}"/>
    <cellStyle name="Comma 2 11 27 2 2 2" xfId="4997" xr:uid="{F5D435B5-C8F0-4A62-A0B0-A2FDC80E130D}"/>
    <cellStyle name="Comma 2 11 27 2 3" xfId="4998" xr:uid="{4839F842-54E2-494E-A82E-245CD54F5D5A}"/>
    <cellStyle name="Comma 2 11 27 3" xfId="4999" xr:uid="{87A26B7F-D5E8-4ACB-9971-994B6B82A482}"/>
    <cellStyle name="Comma 2 11 27 3 2" xfId="5000" xr:uid="{8449D585-1E2C-4294-AD23-56C808BED715}"/>
    <cellStyle name="Comma 2 11 27 4" xfId="5001" xr:uid="{B3C72562-E2EF-41F0-B6F6-1811AD64DC18}"/>
    <cellStyle name="Comma 2 11 28" xfId="5002" xr:uid="{08C0D65F-1E2C-4D51-A2D6-5C1050872FF0}"/>
    <cellStyle name="Comma 2 11 28 2" xfId="5003" xr:uid="{F65EFF86-61A8-4861-83A6-9472F6EB8226}"/>
    <cellStyle name="Comma 2 11 28 2 2" xfId="5004" xr:uid="{53780CE6-2E39-405F-8BE3-AF8FAA6700F2}"/>
    <cellStyle name="Comma 2 11 28 2 2 2" xfId="5005" xr:uid="{86FFDD4D-A52C-43BC-A948-5DE62E2C294B}"/>
    <cellStyle name="Comma 2 11 28 2 3" xfId="5006" xr:uid="{8B14C023-3B63-4017-A687-0D0C7378060B}"/>
    <cellStyle name="Comma 2 11 28 3" xfId="5007" xr:uid="{4ACC1BFC-71F4-408E-905D-73FDDEA3DF22}"/>
    <cellStyle name="Comma 2 11 28 3 2" xfId="5008" xr:uid="{A4DD0C5D-1CB8-4F44-901B-F48DE2CDD38A}"/>
    <cellStyle name="Comma 2 11 28 4" xfId="5009" xr:uid="{0A51A1A3-B5BF-4674-A9A9-2FE592FA2A2D}"/>
    <cellStyle name="Comma 2 11 29" xfId="5010" xr:uid="{035D6C83-698A-462B-93A6-BC7BB6EBCC76}"/>
    <cellStyle name="Comma 2 11 29 2" xfId="5011" xr:uid="{52C606BF-2F8D-4360-B29D-8200C7D0C96C}"/>
    <cellStyle name="Comma 2 11 29 2 2" xfId="5012" xr:uid="{55DD2223-4FD4-4675-8D32-7A9C4BFFE97E}"/>
    <cellStyle name="Comma 2 11 29 2 2 2" xfId="5013" xr:uid="{6E06E2FE-8F34-4E84-A048-D0D537578E33}"/>
    <cellStyle name="Comma 2 11 29 2 3" xfId="5014" xr:uid="{3CBB811A-1D17-4419-96D4-9F6BB9870803}"/>
    <cellStyle name="Comma 2 11 29 3" xfId="5015" xr:uid="{636FA90B-D8DC-44B7-9208-8346B4A4A566}"/>
    <cellStyle name="Comma 2 11 29 3 2" xfId="5016" xr:uid="{EFDDDC87-7B9F-4D0D-8B6E-103DAB6F66DB}"/>
    <cellStyle name="Comma 2 11 29 4" xfId="5017" xr:uid="{265F1507-60E0-4B84-880B-5546FA54BFD5}"/>
    <cellStyle name="Comma 2 11 3" xfId="5018" xr:uid="{7B95FA13-FF27-4551-AD4A-3946237B0C42}"/>
    <cellStyle name="Comma 2 11 3 2" xfId="5019" xr:uid="{2A9E3FEB-7C8B-457B-A5BF-5866126CE539}"/>
    <cellStyle name="Comma 2 11 3 2 2" xfId="5020" xr:uid="{D0FCB1D8-7435-419C-A451-88E1FD9057C1}"/>
    <cellStyle name="Comma 2 11 3 2 2 2" xfId="5021" xr:uid="{F70F540B-7F25-44C8-976C-FDCE263BAD7A}"/>
    <cellStyle name="Comma 2 11 3 2 3" xfId="5022" xr:uid="{BEB94024-0D05-4037-B457-852EB3EF218E}"/>
    <cellStyle name="Comma 2 11 3 3" xfId="5023" xr:uid="{8251DB0B-886D-4188-AF30-FB16B7D74AD1}"/>
    <cellStyle name="Comma 2 11 3 4" xfId="5024" xr:uid="{339041FB-A452-487A-A60B-2EBBA9C9AB1F}"/>
    <cellStyle name="Comma 2 11 3 4 2" xfId="5025" xr:uid="{6048D1FD-3323-4067-AEFF-7C70B8C3AC8C}"/>
    <cellStyle name="Comma 2 11 3 5" xfId="5026" xr:uid="{A2083B14-A7B0-47B9-841F-8E5C04FBD0ED}"/>
    <cellStyle name="Comma 2 11 30" xfId="5027" xr:uid="{62952E11-3AB2-4C30-8421-E5C5DD26D526}"/>
    <cellStyle name="Comma 2 11 30 2" xfId="5028" xr:uid="{19ACE90D-DA45-403A-9C55-66A45BB380ED}"/>
    <cellStyle name="Comma 2 11 30 2 2" xfId="5029" xr:uid="{8DD79F27-9D8D-4203-85CA-8594A2EAE6EF}"/>
    <cellStyle name="Comma 2 11 30 2 2 2" xfId="5030" xr:uid="{5FC234F9-D964-4A7C-B4F4-E46F368C85CA}"/>
    <cellStyle name="Comma 2 11 30 2 3" xfId="5031" xr:uid="{0A8B159D-398E-43E4-9EFC-1E65D17FA032}"/>
    <cellStyle name="Comma 2 11 30 3" xfId="5032" xr:uid="{BC841F7C-744B-4A1F-B56C-E4BED9343152}"/>
    <cellStyle name="Comma 2 11 30 3 2" xfId="5033" xr:uid="{D3C9945B-E5D5-4560-AA9D-156E2B1B7576}"/>
    <cellStyle name="Comma 2 11 30 4" xfId="5034" xr:uid="{6BA66EC7-CD0F-4E87-856F-04866A5E74A2}"/>
    <cellStyle name="Comma 2 11 31" xfId="5035" xr:uid="{7B441257-681A-4145-BB94-FE5161F97756}"/>
    <cellStyle name="Comma 2 11 31 2" xfId="5036" xr:uid="{6069A6D8-906F-41FE-A15F-938A5626D0B0}"/>
    <cellStyle name="Comma 2 11 31 2 2" xfId="5037" xr:uid="{7BA2A7FF-F9CF-453E-B5B5-4F967DEF7049}"/>
    <cellStyle name="Comma 2 11 31 2 2 2" xfId="5038" xr:uid="{AFC4E24C-FBB2-4A9B-B220-9F40A315E189}"/>
    <cellStyle name="Comma 2 11 31 2 3" xfId="5039" xr:uid="{17E7BCC3-3174-48FC-8F31-F26D405EC161}"/>
    <cellStyle name="Comma 2 11 31 3" xfId="5040" xr:uid="{6AC919F9-3698-4B83-A3F4-2234B49398E6}"/>
    <cellStyle name="Comma 2 11 31 3 2" xfId="5041" xr:uid="{D33712DD-E07E-4B66-8D16-DBD26DD3EA88}"/>
    <cellStyle name="Comma 2 11 31 4" xfId="5042" xr:uid="{04ECFCE9-E761-4FA5-B51C-B108E036E485}"/>
    <cellStyle name="Comma 2 11 32" xfId="5043" xr:uid="{04D93A0E-E0E7-43F9-B90A-D435264B942A}"/>
    <cellStyle name="Comma 2 11 4" xfId="5044" xr:uid="{2CE3A06A-0C44-4681-BE17-21F9387E9076}"/>
    <cellStyle name="Comma 2 11 4 2" xfId="5045" xr:uid="{DE9616BF-2561-4639-9958-1C7FF30FB614}"/>
    <cellStyle name="Comma 2 11 4 2 2" xfId="5046" xr:uid="{F2C4D20A-3D74-4F5B-803D-BF71279AFA57}"/>
    <cellStyle name="Comma 2 11 4 2 2 2" xfId="5047" xr:uid="{5C6A2982-2F77-433C-B0CC-04ABD7871DD7}"/>
    <cellStyle name="Comma 2 11 4 2 3" xfId="5048" xr:uid="{505E2B08-7F6F-4DA3-B541-ED02A5C92871}"/>
    <cellStyle name="Comma 2 11 4 3" xfId="5049" xr:uid="{059D48FF-9316-4B4B-9420-7C31DB553EA9}"/>
    <cellStyle name="Comma 2 11 4 3 2" xfId="5050" xr:uid="{F9BDC116-861A-4482-8033-82EBE3FDBA85}"/>
    <cellStyle name="Comma 2 11 4 4" xfId="5051" xr:uid="{A35F598C-6485-4FA9-9633-A86FEFB1D73A}"/>
    <cellStyle name="Comma 2 11 5" xfId="5052" xr:uid="{ED7C3FD6-77A7-4A64-BEA6-8BBE0BB90019}"/>
    <cellStyle name="Comma 2 11 5 2" xfId="5053" xr:uid="{33972891-3755-4193-A897-D2F93CC8001E}"/>
    <cellStyle name="Comma 2 11 5 2 2" xfId="5054" xr:uid="{08B7C4F8-FE68-4557-9553-C556D3A9F218}"/>
    <cellStyle name="Comma 2 11 5 2 2 2" xfId="5055" xr:uid="{E2CBBF87-617C-4E36-B72E-9EFB89200249}"/>
    <cellStyle name="Comma 2 11 5 2 3" xfId="5056" xr:uid="{98B18BC2-C18C-4B07-A4F8-D79ED21CF6DE}"/>
    <cellStyle name="Comma 2 11 5 3" xfId="5057" xr:uid="{8AF7C6B8-EE4F-4080-8AE5-E810A3EA394F}"/>
    <cellStyle name="Comma 2 11 5 3 2" xfId="5058" xr:uid="{3DA45C3C-94B2-4326-851D-C9A525D994F4}"/>
    <cellStyle name="Comma 2 11 5 4" xfId="5059" xr:uid="{73084E5F-54E1-47F9-9C28-2EE9FF4A6C3F}"/>
    <cellStyle name="Comma 2 11 6" xfId="5060" xr:uid="{40280052-6145-4844-BB0C-E9F30CD02DB0}"/>
    <cellStyle name="Comma 2 11 6 2" xfId="5061" xr:uid="{5D0286B6-FEEE-4B92-8878-DE26F504C5C3}"/>
    <cellStyle name="Comma 2 11 6 2 2" xfId="5062" xr:uid="{22FC7517-47EC-46C6-9374-C29955E903EF}"/>
    <cellStyle name="Comma 2 11 6 2 2 2" xfId="5063" xr:uid="{FC6EF62C-493C-4671-8C7A-A2F5C9161975}"/>
    <cellStyle name="Comma 2 11 6 2 3" xfId="5064" xr:uid="{D6C031C5-3267-4A18-B200-1B788C122E59}"/>
    <cellStyle name="Comma 2 11 6 3" xfId="5065" xr:uid="{DE9E62B0-386E-4029-BDC2-BC0E65709881}"/>
    <cellStyle name="Comma 2 11 6 3 2" xfId="5066" xr:uid="{35BCAE4C-184A-4A28-B997-D9B3A530044A}"/>
    <cellStyle name="Comma 2 11 6 4" xfId="5067" xr:uid="{66A83AA4-959F-42B7-AEB8-54B1FD305408}"/>
    <cellStyle name="Comma 2 11 7" xfId="5068" xr:uid="{05913B59-42AF-4052-AE29-42E336FA1465}"/>
    <cellStyle name="Comma 2 11 7 2" xfId="5069" xr:uid="{574811B4-370B-484B-A954-4C9933BC0884}"/>
    <cellStyle name="Comma 2 11 7 2 2" xfId="5070" xr:uid="{FAF70E65-12C8-4262-85D3-F7538EEBDD02}"/>
    <cellStyle name="Comma 2 11 7 2 2 2" xfId="5071" xr:uid="{5BA41798-90E1-4478-9686-23564772CA73}"/>
    <cellStyle name="Comma 2 11 7 2 3" xfId="5072" xr:uid="{8A1DCA22-73E6-42E5-8040-CA52295DC88B}"/>
    <cellStyle name="Comma 2 11 7 3" xfId="5073" xr:uid="{B4C205F7-DD0C-43B1-ACDE-2CDBCB0B7AE4}"/>
    <cellStyle name="Comma 2 11 7 3 2" xfId="5074" xr:uid="{FA57B03B-210B-4066-B4DC-8B80425F7417}"/>
    <cellStyle name="Comma 2 11 7 4" xfId="5075" xr:uid="{70F98108-1DF2-4EAF-B815-7D151765DFE9}"/>
    <cellStyle name="Comma 2 11 8" xfId="5076" xr:uid="{2A10E72D-89C8-4F0B-A3DD-694B1C888289}"/>
    <cellStyle name="Comma 2 11 8 2" xfId="5077" xr:uid="{D145D943-8332-4DA0-BA32-5AC61CA5FF87}"/>
    <cellStyle name="Comma 2 11 8 2 2" xfId="5078" xr:uid="{63C34831-2300-4A71-9707-24874A613088}"/>
    <cellStyle name="Comma 2 11 8 2 2 2" xfId="5079" xr:uid="{68416FCE-06E7-479A-B9BA-9564DB534533}"/>
    <cellStyle name="Comma 2 11 8 2 3" xfId="5080" xr:uid="{B44BDFC6-CDA9-4555-8C99-D45D9659BA15}"/>
    <cellStyle name="Comma 2 11 8 3" xfId="5081" xr:uid="{157B069A-2AB5-47D4-B9C7-A75816970117}"/>
    <cellStyle name="Comma 2 11 8 3 2" xfId="5082" xr:uid="{E30C2814-C485-4E10-9682-02197D0461A9}"/>
    <cellStyle name="Comma 2 11 8 4" xfId="5083" xr:uid="{F3245DE8-C129-4E4D-B3C8-8ABEEE75A32A}"/>
    <cellStyle name="Comma 2 11 9" xfId="5084" xr:uid="{4A4860A8-4CE0-431C-A50F-3EC2B3A404EB}"/>
    <cellStyle name="Comma 2 11 9 2" xfId="5085" xr:uid="{ADD752EC-C945-4FF4-97BC-D375E3018CF6}"/>
    <cellStyle name="Comma 2 11 9 2 2" xfId="5086" xr:uid="{96A26CD2-8EFF-4E56-8FF0-85DCDDCD877F}"/>
    <cellStyle name="Comma 2 11 9 2 2 2" xfId="5087" xr:uid="{A96ED181-4B94-41A8-8ED6-3724C488281F}"/>
    <cellStyle name="Comma 2 11 9 2 3" xfId="5088" xr:uid="{4D76B92D-07BE-4AE6-8D1B-92852181CBF7}"/>
    <cellStyle name="Comma 2 11 9 3" xfId="5089" xr:uid="{2191D6A8-9159-43C1-9E14-90B33F814692}"/>
    <cellStyle name="Comma 2 11 9 3 2" xfId="5090" xr:uid="{1BB95F55-A0C1-462E-9512-898D90F55A85}"/>
    <cellStyle name="Comma 2 11 9 4" xfId="5091" xr:uid="{6A8A83CA-963E-4E07-BBB8-5FDFCBB46CBA}"/>
    <cellStyle name="Comma 2 12" xfId="5092" xr:uid="{F5CBFDD5-B42F-4CBD-A1BE-D535EB021FDA}"/>
    <cellStyle name="Comma 2 12 10" xfId="5093" xr:uid="{6510359C-AB5F-4A64-9F5C-E5B5CBB16A5D}"/>
    <cellStyle name="Comma 2 12 10 2" xfId="5094" xr:uid="{BC040667-B52E-45AA-A565-490BC98BAB3F}"/>
    <cellStyle name="Comma 2 12 10 2 2" xfId="5095" xr:uid="{5443D474-F731-4E1E-8087-A60A881D108D}"/>
    <cellStyle name="Comma 2 12 10 2 2 2" xfId="5096" xr:uid="{95FA0E7C-BA6D-45FF-8105-10C53418A611}"/>
    <cellStyle name="Comma 2 12 10 2 3" xfId="5097" xr:uid="{15946E2D-B5F4-4EED-9F19-6C13228F40DC}"/>
    <cellStyle name="Comma 2 12 10 3" xfId="5098" xr:uid="{62506627-8E52-40BE-A06E-983811A13BBF}"/>
    <cellStyle name="Comma 2 12 10 3 2" xfId="5099" xr:uid="{1A927BAD-E65D-4199-914B-E227F00DFE09}"/>
    <cellStyle name="Comma 2 12 10 4" xfId="5100" xr:uid="{520FEDD1-9622-4100-A30B-FB2996C08EDA}"/>
    <cellStyle name="Comma 2 12 11" xfId="5101" xr:uid="{FCBE8653-0E64-499A-B1B4-4F3535DFBDA0}"/>
    <cellStyle name="Comma 2 12 11 2" xfId="5102" xr:uid="{282221F7-B502-4EBF-AA5F-B97E8D6EAD42}"/>
    <cellStyle name="Comma 2 12 11 2 2" xfId="5103" xr:uid="{8CA8A8DA-51ED-48F3-8F50-E1BC31977193}"/>
    <cellStyle name="Comma 2 12 11 2 2 2" xfId="5104" xr:uid="{E048389F-FFB4-4421-89A0-C74810B1EAD9}"/>
    <cellStyle name="Comma 2 12 11 2 3" xfId="5105" xr:uid="{17C23DE5-6AE7-4307-8F69-7D4519546A3C}"/>
    <cellStyle name="Comma 2 12 11 3" xfId="5106" xr:uid="{1A345284-8D30-4673-9A9B-29FE456B9006}"/>
    <cellStyle name="Comma 2 12 11 3 2" xfId="5107" xr:uid="{885BC7D8-873A-4E96-AB80-B54C0A0BC8C5}"/>
    <cellStyle name="Comma 2 12 11 4" xfId="5108" xr:uid="{8767A70E-DD0A-452C-A3F4-C1D0E2EBF03D}"/>
    <cellStyle name="Comma 2 12 12" xfId="5109" xr:uid="{24415D33-ED28-40D7-9FD4-C710CFA8F05E}"/>
    <cellStyle name="Comma 2 12 12 2" xfId="5110" xr:uid="{11BCA153-5419-4A9D-B908-9AE37C449C05}"/>
    <cellStyle name="Comma 2 12 12 2 2" xfId="5111" xr:uid="{C937FEB1-AEB5-4537-BC9E-7E849E716B63}"/>
    <cellStyle name="Comma 2 12 12 2 2 2" xfId="5112" xr:uid="{639EC78B-3482-467D-A8E7-6B18B22CF762}"/>
    <cellStyle name="Comma 2 12 12 2 3" xfId="5113" xr:uid="{F62BF674-4076-49A1-BD69-C80944115C35}"/>
    <cellStyle name="Comma 2 12 12 3" xfId="5114" xr:uid="{415E5016-8145-489F-8360-7759859857F1}"/>
    <cellStyle name="Comma 2 12 12 3 2" xfId="5115" xr:uid="{13ABFC50-9C86-465E-B1CA-860C0441218C}"/>
    <cellStyle name="Comma 2 12 12 4" xfId="5116" xr:uid="{5EEF426A-C601-4099-B926-25D3D0194F88}"/>
    <cellStyle name="Comma 2 12 13" xfId="5117" xr:uid="{D674BAFC-4E54-48EF-B45D-34E851D80E93}"/>
    <cellStyle name="Comma 2 12 13 2" xfId="5118" xr:uid="{A37F2BBD-72E8-4677-9C37-06572187A882}"/>
    <cellStyle name="Comma 2 12 13 2 2" xfId="5119" xr:uid="{DA44D8F1-2007-43FE-A48D-C4D65E2A7747}"/>
    <cellStyle name="Comma 2 12 13 2 2 2" xfId="5120" xr:uid="{993174B7-9AFD-42CF-868B-36423B07444D}"/>
    <cellStyle name="Comma 2 12 13 2 3" xfId="5121" xr:uid="{E3CF612D-9D12-4154-876C-BBE23C7D1DDE}"/>
    <cellStyle name="Comma 2 12 13 3" xfId="5122" xr:uid="{990B46A6-2850-492E-97E0-AFB2F93C1137}"/>
    <cellStyle name="Comma 2 12 13 3 2" xfId="5123" xr:uid="{535DBC4F-943A-4169-BF2B-BA1C46BEE02C}"/>
    <cellStyle name="Comma 2 12 13 4" xfId="5124" xr:uid="{B057D333-1DAE-4DC3-BF71-699F4664DBCD}"/>
    <cellStyle name="Comma 2 12 14" xfId="5125" xr:uid="{F414EC43-596F-4C9A-B8D9-15CD56E7176A}"/>
    <cellStyle name="Comma 2 12 14 2" xfId="5126" xr:uid="{D36B4CC3-34D0-4CE3-87C6-9B6B2909D097}"/>
    <cellStyle name="Comma 2 12 14 2 2" xfId="5127" xr:uid="{0FF2BD8E-BB83-4B54-96D4-0246C56F70A1}"/>
    <cellStyle name="Comma 2 12 14 2 2 2" xfId="5128" xr:uid="{75A313F1-A012-483B-8D7E-105269C9DF22}"/>
    <cellStyle name="Comma 2 12 14 2 3" xfId="5129" xr:uid="{60E433CD-D993-48C5-A83D-DDD0207513C6}"/>
    <cellStyle name="Comma 2 12 14 3" xfId="5130" xr:uid="{3AD628C1-33F5-4E4E-979D-EA50ABC1DA6B}"/>
    <cellStyle name="Comma 2 12 14 3 2" xfId="5131" xr:uid="{7FDB1BFD-68A8-4DE3-986C-3BC2EC7464AE}"/>
    <cellStyle name="Comma 2 12 14 4" xfId="5132" xr:uid="{C871BA82-0DD7-4E6F-9DE6-E9A99881284D}"/>
    <cellStyle name="Comma 2 12 15" xfId="5133" xr:uid="{D0635A83-BB70-4EDF-A3D2-E24EDC19FE8F}"/>
    <cellStyle name="Comma 2 12 15 2" xfId="5134" xr:uid="{11FF3DCE-2B0C-4838-B5F5-14C61AA3442C}"/>
    <cellStyle name="Comma 2 12 15 2 2" xfId="5135" xr:uid="{E6B8ECC8-BE6C-41D9-81B3-86F134385D5D}"/>
    <cellStyle name="Comma 2 12 15 2 2 2" xfId="5136" xr:uid="{A001DDE5-4807-4D99-8B0B-378B50259213}"/>
    <cellStyle name="Comma 2 12 15 2 3" xfId="5137" xr:uid="{B5A65933-EEF4-4EA1-A3CD-605FCF6724A4}"/>
    <cellStyle name="Comma 2 12 15 3" xfId="5138" xr:uid="{55431795-9961-475D-A794-ABE34C23DA8C}"/>
    <cellStyle name="Comma 2 12 15 3 2" xfId="5139" xr:uid="{9F6BD7B1-EDD4-4EC8-90A8-B444119B27EC}"/>
    <cellStyle name="Comma 2 12 15 4" xfId="5140" xr:uid="{75D4FD73-DFE0-45D0-904A-978877F39F31}"/>
    <cellStyle name="Comma 2 12 16" xfId="5141" xr:uid="{6BF4DCFE-0D48-4B0B-9DC4-2E6B6672DEAC}"/>
    <cellStyle name="Comma 2 12 16 2" xfId="5142" xr:uid="{F94461F4-6DAB-4176-AE37-99115F3B3CD9}"/>
    <cellStyle name="Comma 2 12 16 2 2" xfId="5143" xr:uid="{5BB5176E-71E6-42D2-A359-AB5806ECC8D8}"/>
    <cellStyle name="Comma 2 12 16 2 2 2" xfId="5144" xr:uid="{F32D4F16-07D9-4675-A49A-230B4A8319E9}"/>
    <cellStyle name="Comma 2 12 16 2 3" xfId="5145" xr:uid="{17CEE9DC-679E-4E68-8584-A7D7A2A6FD2D}"/>
    <cellStyle name="Comma 2 12 16 3" xfId="5146" xr:uid="{6E9DD3CA-6CE0-4A32-A64D-F2A0441711F0}"/>
    <cellStyle name="Comma 2 12 16 3 2" xfId="5147" xr:uid="{01E623A6-997C-4326-AD6E-FEEEAA914964}"/>
    <cellStyle name="Comma 2 12 16 4" xfId="5148" xr:uid="{6B347BFB-681C-48FD-9FBF-F35E0CECD803}"/>
    <cellStyle name="Comma 2 12 17" xfId="5149" xr:uid="{8B035B2E-0127-430E-A27D-466547265FCF}"/>
    <cellStyle name="Comma 2 12 17 2" xfId="5150" xr:uid="{BE18AFBF-5F5A-4460-B345-03D48EE41421}"/>
    <cellStyle name="Comma 2 12 17 2 2" xfId="5151" xr:uid="{A1D7C546-6759-46D6-BEDE-3270C6E92091}"/>
    <cellStyle name="Comma 2 12 17 2 2 2" xfId="5152" xr:uid="{B3CFF6F3-83F2-43E3-966D-6BFBF60E4D7E}"/>
    <cellStyle name="Comma 2 12 17 2 3" xfId="5153" xr:uid="{EF545702-7E2B-4A30-9AD5-901551FE5CEB}"/>
    <cellStyle name="Comma 2 12 17 3" xfId="5154" xr:uid="{69AE7CC6-8058-4813-80AE-F9AF5A84707E}"/>
    <cellStyle name="Comma 2 12 17 3 2" xfId="5155" xr:uid="{67FDAFC8-C62E-47DE-A081-4B2A8BE01E54}"/>
    <cellStyle name="Comma 2 12 17 4" xfId="5156" xr:uid="{89F98CE6-3458-42E6-B77D-62238BC199F7}"/>
    <cellStyle name="Comma 2 12 18" xfId="5157" xr:uid="{B22E9F1C-07E9-4EC5-BA5F-CE704ADB4D0A}"/>
    <cellStyle name="Comma 2 12 18 2" xfId="5158" xr:uid="{388E26AB-AED6-4A30-B7B1-A5C3413A5407}"/>
    <cellStyle name="Comma 2 12 18 2 2" xfId="5159" xr:uid="{2F5201A6-A9B4-467B-9001-EB04627B0D6F}"/>
    <cellStyle name="Comma 2 12 18 2 2 2" xfId="5160" xr:uid="{622D9787-15BA-42F3-A4DB-07C663B94F52}"/>
    <cellStyle name="Comma 2 12 18 2 3" xfId="5161" xr:uid="{D3DF9BBD-2FBC-4E34-9B3B-2413BCE862C4}"/>
    <cellStyle name="Comma 2 12 18 3" xfId="5162" xr:uid="{CAD1A4AC-006C-40C7-9C57-14376FA1E5F7}"/>
    <cellStyle name="Comma 2 12 18 3 2" xfId="5163" xr:uid="{C8566E41-6440-4229-BBE0-5ED8CCD100D6}"/>
    <cellStyle name="Comma 2 12 18 4" xfId="5164" xr:uid="{41A8BFBE-39EA-4E51-9A97-9F094ADE0D59}"/>
    <cellStyle name="Comma 2 12 19" xfId="5165" xr:uid="{C7C6CDB8-0145-4409-A4A7-E3396F07729C}"/>
    <cellStyle name="Comma 2 12 19 2" xfId="5166" xr:uid="{103A1C6E-AB87-477F-A650-6DEACE89B44B}"/>
    <cellStyle name="Comma 2 12 19 2 2" xfId="5167" xr:uid="{9916706A-9049-45A5-9238-629628A47931}"/>
    <cellStyle name="Comma 2 12 19 2 2 2" xfId="5168" xr:uid="{2F9A4645-A7C7-481C-B60D-6912C4ED00F2}"/>
    <cellStyle name="Comma 2 12 19 2 3" xfId="5169" xr:uid="{7D002D0B-0938-4DE3-A925-4811032EC9D2}"/>
    <cellStyle name="Comma 2 12 19 3" xfId="5170" xr:uid="{94644966-C306-4B66-9F6E-4BD938D37BA2}"/>
    <cellStyle name="Comma 2 12 19 3 2" xfId="5171" xr:uid="{65178765-1033-452C-9A74-F5019746E2A2}"/>
    <cellStyle name="Comma 2 12 19 4" xfId="5172" xr:uid="{455F2438-42DC-4B9C-8054-FE2FCDF2B6F6}"/>
    <cellStyle name="Comma 2 12 2" xfId="5173" xr:uid="{FF5CD110-F36F-4E8D-B9C7-698010B6B3B2}"/>
    <cellStyle name="Comma 2 12 2 2" xfId="5174" xr:uid="{15D8DF29-BC2D-4274-85CE-702B86EA739A}"/>
    <cellStyle name="Comma 2 12 2 2 2" xfId="5175" xr:uid="{64DFF8C0-52D0-420C-B8A8-7226FBCB25DC}"/>
    <cellStyle name="Comma 2 12 2 2 2 2" xfId="5176" xr:uid="{70B67BFB-3C1F-4952-BB62-B71603BA7535}"/>
    <cellStyle name="Comma 2 12 2 2 3" xfId="5177" xr:uid="{3286CFE8-1878-4E74-8449-6F9848045FE3}"/>
    <cellStyle name="Comma 2 12 2 3" xfId="5178" xr:uid="{59CE6CA6-D8F8-4C24-9FCB-240B2AD2C414}"/>
    <cellStyle name="Comma 2 12 2 4" xfId="5179" xr:uid="{0825AB8F-1595-4C14-8EAF-97E4A61B99BD}"/>
    <cellStyle name="Comma 2 12 2 4 2" xfId="5180" xr:uid="{AB5CFE18-3077-4828-88F0-929D18CAC5C5}"/>
    <cellStyle name="Comma 2 12 2 5" xfId="5181" xr:uid="{9D7E5407-6806-4445-8588-7ABF6B371848}"/>
    <cellStyle name="Comma 2 12 20" xfId="5182" xr:uid="{6FE62FE0-000E-4E8C-BE77-B5CF5371D46C}"/>
    <cellStyle name="Comma 2 12 20 2" xfId="5183" xr:uid="{36F5E1E3-A8BB-436D-B571-A38AE76CD871}"/>
    <cellStyle name="Comma 2 12 20 2 2" xfId="5184" xr:uid="{F0E6A839-F0E7-4E30-931A-F82BDF3C71B9}"/>
    <cellStyle name="Comma 2 12 20 2 2 2" xfId="5185" xr:uid="{FD65344E-AF99-4B45-ACF6-68A95C2EF22B}"/>
    <cellStyle name="Comma 2 12 20 2 3" xfId="5186" xr:uid="{12D37061-13E5-426D-9FE6-7FBDFD591075}"/>
    <cellStyle name="Comma 2 12 20 3" xfId="5187" xr:uid="{54B87531-C5F4-4EE2-9BCC-AB7C9E5D76B1}"/>
    <cellStyle name="Comma 2 12 20 3 2" xfId="5188" xr:uid="{07F5ECE7-DF9B-4ED6-9558-A12F7493BFD9}"/>
    <cellStyle name="Comma 2 12 20 4" xfId="5189" xr:uid="{F4FCB3C2-19B2-4C83-A72F-E85127E8A3DB}"/>
    <cellStyle name="Comma 2 12 21" xfId="5190" xr:uid="{8E92A4BC-5927-4A1E-9498-BB5BD4DBE013}"/>
    <cellStyle name="Comma 2 12 21 2" xfId="5191" xr:uid="{100094DD-3B03-490E-A1A7-5BB38CF8578B}"/>
    <cellStyle name="Comma 2 12 21 2 2" xfId="5192" xr:uid="{47CEB90D-6D90-481F-9D14-7E3BAB022B5A}"/>
    <cellStyle name="Comma 2 12 21 2 2 2" xfId="5193" xr:uid="{CFEB5B30-9C88-4ABF-8C68-62E78606C37F}"/>
    <cellStyle name="Comma 2 12 21 2 3" xfId="5194" xr:uid="{2844EDFE-A69E-48D9-BA07-D018DADBE4F3}"/>
    <cellStyle name="Comma 2 12 21 3" xfId="5195" xr:uid="{6D9C4031-61EA-4F8F-BD8F-26C28FD4C59E}"/>
    <cellStyle name="Comma 2 12 21 3 2" xfId="5196" xr:uid="{95D87E1A-67AC-484A-86DE-2AC620EB773E}"/>
    <cellStyle name="Comma 2 12 21 4" xfId="5197" xr:uid="{E61988C4-726B-4652-A737-AC119CA96A6A}"/>
    <cellStyle name="Comma 2 12 22" xfId="5198" xr:uid="{B57466BB-319A-44A1-8621-9BB626E5E43F}"/>
    <cellStyle name="Comma 2 12 22 2" xfId="5199" xr:uid="{985E4FCA-88CE-4D07-ACC6-38916EA466E0}"/>
    <cellStyle name="Comma 2 12 22 2 2" xfId="5200" xr:uid="{03347B5F-3B74-4505-B36E-BC30B2AE408B}"/>
    <cellStyle name="Comma 2 12 22 2 2 2" xfId="5201" xr:uid="{4E2F1C59-2669-4FF5-8822-8A6A27D33AF5}"/>
    <cellStyle name="Comma 2 12 22 2 3" xfId="5202" xr:uid="{1DED095D-E377-492C-A32E-0F0322A70D82}"/>
    <cellStyle name="Comma 2 12 22 3" xfId="5203" xr:uid="{240B6CCA-7695-45E2-8452-93F741233DDE}"/>
    <cellStyle name="Comma 2 12 22 3 2" xfId="5204" xr:uid="{8A90A465-D69F-483B-BCA8-F6B97D1596F7}"/>
    <cellStyle name="Comma 2 12 22 4" xfId="5205" xr:uid="{4B9A6C8D-F23D-43C0-B0B8-DFB007C0ABBD}"/>
    <cellStyle name="Comma 2 12 23" xfId="5206" xr:uid="{3486B08C-D3EA-46A4-AB06-FE8DED5790A5}"/>
    <cellStyle name="Comma 2 12 23 2" xfId="5207" xr:uid="{154EED5F-18F3-4363-9BEB-296AAF229087}"/>
    <cellStyle name="Comma 2 12 23 2 2" xfId="5208" xr:uid="{3FB3F353-244C-46D2-A14A-97B76E6CE895}"/>
    <cellStyle name="Comma 2 12 23 2 2 2" xfId="5209" xr:uid="{B62D3F76-5F71-4348-B36D-6507413A5204}"/>
    <cellStyle name="Comma 2 12 23 2 3" xfId="5210" xr:uid="{86BD2021-D07C-41BD-98BE-724BD326E082}"/>
    <cellStyle name="Comma 2 12 23 3" xfId="5211" xr:uid="{D6A069A4-3045-4FA3-9176-59B8F68F42F4}"/>
    <cellStyle name="Comma 2 12 23 3 2" xfId="5212" xr:uid="{53410A1E-E7A3-420B-8976-71E6306FA83D}"/>
    <cellStyle name="Comma 2 12 23 4" xfId="5213" xr:uid="{39EAEE6E-DB15-453E-B787-76C7568037C9}"/>
    <cellStyle name="Comma 2 12 24" xfId="5214" xr:uid="{B28FB523-2726-460D-B91B-39ABE5AB06A9}"/>
    <cellStyle name="Comma 2 12 24 2" xfId="5215" xr:uid="{3EA8D02C-8A8C-44EC-9FC9-939DBECB781B}"/>
    <cellStyle name="Comma 2 12 24 2 2" xfId="5216" xr:uid="{ECEEA62E-4D99-44FA-AD29-95A6C67E5734}"/>
    <cellStyle name="Comma 2 12 24 2 2 2" xfId="5217" xr:uid="{C562D698-57B1-4D2D-8F57-4E15DCD76605}"/>
    <cellStyle name="Comma 2 12 24 2 3" xfId="5218" xr:uid="{A02C1657-7200-49CE-BC93-20BA913F5825}"/>
    <cellStyle name="Comma 2 12 24 3" xfId="5219" xr:uid="{E8DA0FBF-9C80-4E08-850A-3EABFC91EAD1}"/>
    <cellStyle name="Comma 2 12 24 3 2" xfId="5220" xr:uid="{57EDB7B4-E2E7-4293-81FC-9D0DC16680C9}"/>
    <cellStyle name="Comma 2 12 24 4" xfId="5221" xr:uid="{F89AA3C6-1568-4F28-8ADB-F10125BA5906}"/>
    <cellStyle name="Comma 2 12 25" xfId="5222" xr:uid="{232505A9-FECF-485F-B3A5-5A7DCB815F3F}"/>
    <cellStyle name="Comma 2 12 25 2" xfId="5223" xr:uid="{87089616-BE44-4F07-B8C4-AA2F317AC42D}"/>
    <cellStyle name="Comma 2 12 25 2 2" xfId="5224" xr:uid="{6D3F6FAF-BB27-4091-8C62-1EDAA10BABF5}"/>
    <cellStyle name="Comma 2 12 25 2 2 2" xfId="5225" xr:uid="{34E011EF-9921-4739-A80B-0CABF2586C09}"/>
    <cellStyle name="Comma 2 12 25 2 3" xfId="5226" xr:uid="{56D96926-19C5-4B82-9ACE-0FEC78A066C9}"/>
    <cellStyle name="Comma 2 12 25 3" xfId="5227" xr:uid="{A5346D21-E16F-4E6B-9A42-2FC896509185}"/>
    <cellStyle name="Comma 2 12 25 3 2" xfId="5228" xr:uid="{74D8E271-FD88-4678-A9A4-D5D736D77DDB}"/>
    <cellStyle name="Comma 2 12 25 4" xfId="5229" xr:uid="{787AF6B0-2430-43BB-9B71-84DA2670D6D2}"/>
    <cellStyle name="Comma 2 12 26" xfId="5230" xr:uid="{8CB7C4A6-8AE4-45AA-8C93-6849209F7024}"/>
    <cellStyle name="Comma 2 12 26 2" xfId="5231" xr:uid="{B8E48FCF-AB52-4D9F-AA3E-CF982ADCFCD8}"/>
    <cellStyle name="Comma 2 12 26 2 2" xfId="5232" xr:uid="{DE37A808-A9AD-4EFE-8EE2-20DFC97F119C}"/>
    <cellStyle name="Comma 2 12 26 2 2 2" xfId="5233" xr:uid="{6A1CB083-AB6E-486E-ABA7-58B7B97206E7}"/>
    <cellStyle name="Comma 2 12 26 2 3" xfId="5234" xr:uid="{4B5F126B-2A7E-4102-909A-E06959826A13}"/>
    <cellStyle name="Comma 2 12 26 3" xfId="5235" xr:uid="{3F20C27C-E05E-4E26-B649-1B60A37282B2}"/>
    <cellStyle name="Comma 2 12 26 3 2" xfId="5236" xr:uid="{4111AA7D-074C-420B-80DA-7D13E7A42A6B}"/>
    <cellStyle name="Comma 2 12 26 4" xfId="5237" xr:uid="{6049FE56-4A6F-4790-BEFF-34C1167C38AF}"/>
    <cellStyle name="Comma 2 12 27" xfId="5238" xr:uid="{EAED03E7-0D30-447B-9355-688529EDBA99}"/>
    <cellStyle name="Comma 2 12 27 2" xfId="5239" xr:uid="{47DF18D4-6C6D-4073-A7F9-B8BABF398D6B}"/>
    <cellStyle name="Comma 2 12 27 2 2" xfId="5240" xr:uid="{0FF6E4D9-640E-408F-8C30-023374110E62}"/>
    <cellStyle name="Comma 2 12 27 2 2 2" xfId="5241" xr:uid="{B4862D60-5050-433C-B7DA-2F6CE2FF8A7E}"/>
    <cellStyle name="Comma 2 12 27 2 3" xfId="5242" xr:uid="{61C98844-94A8-40BA-ACC6-C33951B537F3}"/>
    <cellStyle name="Comma 2 12 27 3" xfId="5243" xr:uid="{50C98F73-3C7E-470D-9E83-E96E1BBBD3BC}"/>
    <cellStyle name="Comma 2 12 27 3 2" xfId="5244" xr:uid="{C2D1ECF1-7A19-4584-80CC-46AD0265406A}"/>
    <cellStyle name="Comma 2 12 27 4" xfId="5245" xr:uid="{C420B151-5865-4C96-80BA-5E284509A49B}"/>
    <cellStyle name="Comma 2 12 28" xfId="5246" xr:uid="{9ABE98FE-F90D-40F6-B014-B276D3D81CE0}"/>
    <cellStyle name="Comma 2 12 28 2" xfId="5247" xr:uid="{368DDC21-D457-44BD-8922-DB7C21BF738B}"/>
    <cellStyle name="Comma 2 12 28 2 2" xfId="5248" xr:uid="{1AC092C0-F2CD-4CD2-9012-C4D41A082C25}"/>
    <cellStyle name="Comma 2 12 28 2 2 2" xfId="5249" xr:uid="{4AD4BD35-C9F4-4C06-BA73-BF087034E311}"/>
    <cellStyle name="Comma 2 12 28 2 3" xfId="5250" xr:uid="{9C359C27-3CEA-4FC5-98D3-DB6C02CF3416}"/>
    <cellStyle name="Comma 2 12 28 3" xfId="5251" xr:uid="{81C4054F-CEA8-462F-BA8D-0D187B102620}"/>
    <cellStyle name="Comma 2 12 28 3 2" xfId="5252" xr:uid="{F891E38E-619A-4ABE-9565-8E71AB8BA491}"/>
    <cellStyle name="Comma 2 12 28 4" xfId="5253" xr:uid="{96D32B6B-7B1A-4FEC-ADDD-29AFFD07016C}"/>
    <cellStyle name="Comma 2 12 29" xfId="5254" xr:uid="{F1574EFB-92A1-449C-981F-75F31988EB6D}"/>
    <cellStyle name="Comma 2 12 29 2" xfId="5255" xr:uid="{A5422A7E-452C-4133-A92A-FA8AC4F58CAA}"/>
    <cellStyle name="Comma 2 12 29 2 2" xfId="5256" xr:uid="{AFFC168E-E9B4-4510-A4F8-5B854BD48706}"/>
    <cellStyle name="Comma 2 12 29 2 2 2" xfId="5257" xr:uid="{147FD910-2FAE-40E1-8ED0-6AB78D9E3892}"/>
    <cellStyle name="Comma 2 12 29 2 3" xfId="5258" xr:uid="{6A35D8EA-3B32-45C4-BC43-EA59E009AEBB}"/>
    <cellStyle name="Comma 2 12 29 3" xfId="5259" xr:uid="{570E8225-862A-40A1-AB0D-62C317427ABE}"/>
    <cellStyle name="Comma 2 12 29 3 2" xfId="5260" xr:uid="{4A519B9A-D80F-4965-9421-D85988C6F7B8}"/>
    <cellStyle name="Comma 2 12 29 4" xfId="5261" xr:uid="{95B5FF75-967D-4C4F-82C9-507A74896AFC}"/>
    <cellStyle name="Comma 2 12 3" xfId="5262" xr:uid="{26F73D4C-0150-452C-876E-6A7283F58402}"/>
    <cellStyle name="Comma 2 12 3 2" xfId="5263" xr:uid="{ACC68190-5195-44D6-B979-BC42BCB7ECE6}"/>
    <cellStyle name="Comma 2 12 3 2 2" xfId="5264" xr:uid="{D19C654A-3022-483D-966F-623CF81156A9}"/>
    <cellStyle name="Comma 2 12 3 2 2 2" xfId="5265" xr:uid="{CE254DDD-125D-480D-8FD8-B63BDE485A72}"/>
    <cellStyle name="Comma 2 12 3 2 3" xfId="5266" xr:uid="{6B3CD040-A9C6-486D-BC9F-1B0EEB6CF93F}"/>
    <cellStyle name="Comma 2 12 3 3" xfId="5267" xr:uid="{3EA10D24-0132-474E-B87D-FD5AA9FC2D07}"/>
    <cellStyle name="Comma 2 12 3 4" xfId="5268" xr:uid="{2749EDB2-6377-444F-9954-3406EAF9582F}"/>
    <cellStyle name="Comma 2 12 3 4 2" xfId="5269" xr:uid="{9AD16F18-C076-4357-B216-86DE60423C23}"/>
    <cellStyle name="Comma 2 12 3 5" xfId="5270" xr:uid="{B8196F77-415A-43E3-8A0B-2AB228538559}"/>
    <cellStyle name="Comma 2 12 30" xfId="5271" xr:uid="{55224A7E-F608-4DBE-9F58-955F2123ECFA}"/>
    <cellStyle name="Comma 2 12 30 2" xfId="5272" xr:uid="{4857D55C-9EC5-453E-81E3-A84035B03304}"/>
    <cellStyle name="Comma 2 12 30 2 2" xfId="5273" xr:uid="{D3C930EF-0BE8-4F2C-B172-61F0122ECFEC}"/>
    <cellStyle name="Comma 2 12 30 2 2 2" xfId="5274" xr:uid="{4D89F03F-B9DB-4659-95E7-E6381E4D9244}"/>
    <cellStyle name="Comma 2 12 30 2 3" xfId="5275" xr:uid="{B6689B87-9E14-4AF3-8224-20FF9602028A}"/>
    <cellStyle name="Comma 2 12 30 3" xfId="5276" xr:uid="{E5EFF078-CF48-4A81-A680-363A6E4DC370}"/>
    <cellStyle name="Comma 2 12 30 3 2" xfId="5277" xr:uid="{111D4D9D-CAC9-4698-99D0-CCECE188F10A}"/>
    <cellStyle name="Comma 2 12 30 4" xfId="5278" xr:uid="{8477963D-3065-4CC6-8779-0080E88503C7}"/>
    <cellStyle name="Comma 2 12 31" xfId="5279" xr:uid="{730D9C4E-8421-4587-9969-6F394476DBCA}"/>
    <cellStyle name="Comma 2 12 31 2" xfId="5280" xr:uid="{7B1E0335-52C1-4EB7-829C-F808B338495F}"/>
    <cellStyle name="Comma 2 12 31 2 2" xfId="5281" xr:uid="{6BA493EE-61A7-4CF3-8EA3-E8160B2A1545}"/>
    <cellStyle name="Comma 2 12 31 2 2 2" xfId="5282" xr:uid="{7201A68B-526F-451B-A35F-8C2D6866CFDA}"/>
    <cellStyle name="Comma 2 12 31 2 3" xfId="5283" xr:uid="{00627A27-28E0-4FEA-A587-21ACADECEC8E}"/>
    <cellStyle name="Comma 2 12 31 3" xfId="5284" xr:uid="{613ABDAF-259F-49F3-AF16-93FF06B63358}"/>
    <cellStyle name="Comma 2 12 31 3 2" xfId="5285" xr:uid="{0425A037-6BBF-4F64-8D54-4D438A46ACD7}"/>
    <cellStyle name="Comma 2 12 31 4" xfId="5286" xr:uid="{8D01C05C-2A6A-4C0F-8BC5-5B8B4DB5CC05}"/>
    <cellStyle name="Comma 2 12 32" xfId="5287" xr:uid="{42F5C481-BE8B-4421-ABDF-BEE3B582FFA4}"/>
    <cellStyle name="Comma 2 12 4" xfId="5288" xr:uid="{CFB04186-6435-480A-A610-3C62853BE06B}"/>
    <cellStyle name="Comma 2 12 4 2" xfId="5289" xr:uid="{C88A9CE3-8E3B-488D-9B23-AE2BD9901BB4}"/>
    <cellStyle name="Comma 2 12 4 2 2" xfId="5290" xr:uid="{97009275-83F7-4501-808A-1020A5A0080D}"/>
    <cellStyle name="Comma 2 12 4 2 2 2" xfId="5291" xr:uid="{D9038060-9F1C-4539-A414-56A69C60178E}"/>
    <cellStyle name="Comma 2 12 4 2 3" xfId="5292" xr:uid="{E8588976-59A9-433C-9B14-1B6BC42BA5B6}"/>
    <cellStyle name="Comma 2 12 4 3" xfId="5293" xr:uid="{84B9023F-55CD-4420-9A59-B87C5DFDAF99}"/>
    <cellStyle name="Comma 2 12 4 3 2" xfId="5294" xr:uid="{0E9B5E16-FEDF-4859-ACA9-E36F4B7CC4E4}"/>
    <cellStyle name="Comma 2 12 4 4" xfId="5295" xr:uid="{001999E4-AB0C-4CF8-8742-453BB245DF87}"/>
    <cellStyle name="Comma 2 12 5" xfId="5296" xr:uid="{421FBD8C-1AC8-4DE7-9493-DA68D919EE4E}"/>
    <cellStyle name="Comma 2 12 5 2" xfId="5297" xr:uid="{7C3B456F-EBC9-4A29-88F4-7CC8444A6497}"/>
    <cellStyle name="Comma 2 12 5 2 2" xfId="5298" xr:uid="{56D9DE2F-789B-497A-9683-F8991694BF4F}"/>
    <cellStyle name="Comma 2 12 5 2 2 2" xfId="5299" xr:uid="{7375F56E-6E25-4239-8E32-8DDA07C63C5A}"/>
    <cellStyle name="Comma 2 12 5 2 3" xfId="5300" xr:uid="{ED3EB8A6-0E96-4D3C-B7EB-B44B442499F4}"/>
    <cellStyle name="Comma 2 12 5 3" xfId="5301" xr:uid="{C79C489E-8BFD-4178-862C-5B792904B764}"/>
    <cellStyle name="Comma 2 12 5 3 2" xfId="5302" xr:uid="{98344CB2-C7F2-4FF9-B94A-669140731B96}"/>
    <cellStyle name="Comma 2 12 5 4" xfId="5303" xr:uid="{39855010-93A7-4FEA-9773-820BDB4E7FF7}"/>
    <cellStyle name="Comma 2 12 6" xfId="5304" xr:uid="{D9208830-8FFA-4F5F-AEA7-2DDA0D1384C2}"/>
    <cellStyle name="Comma 2 12 6 2" xfId="5305" xr:uid="{0B5FEB42-2251-4A3D-B640-FB7BFCE19C40}"/>
    <cellStyle name="Comma 2 12 6 2 2" xfId="5306" xr:uid="{CA1EC381-5569-46C0-A194-2182E143632C}"/>
    <cellStyle name="Comma 2 12 6 2 2 2" xfId="5307" xr:uid="{7D1694C7-43D9-4678-A7FD-E69DE3AD6689}"/>
    <cellStyle name="Comma 2 12 6 2 3" xfId="5308" xr:uid="{EBDAAA31-9D9E-4C63-AA61-40BED452BD01}"/>
    <cellStyle name="Comma 2 12 6 3" xfId="5309" xr:uid="{109DCF46-A167-43B9-B0C2-A2E1BFA2504D}"/>
    <cellStyle name="Comma 2 12 6 3 2" xfId="5310" xr:uid="{3FE5F541-FC3C-475B-980C-FFF302088D8F}"/>
    <cellStyle name="Comma 2 12 6 4" xfId="5311" xr:uid="{C124193E-D485-41B5-87F7-D33A2E2A6C53}"/>
    <cellStyle name="Comma 2 12 7" xfId="5312" xr:uid="{FD3B6940-5BAB-42FA-AA5E-3BC2342BB332}"/>
    <cellStyle name="Comma 2 12 7 2" xfId="5313" xr:uid="{93CCEA1C-CAE8-4D60-AAE9-0FE99B9FC8C3}"/>
    <cellStyle name="Comma 2 12 7 2 2" xfId="5314" xr:uid="{3D9BB80B-5794-4F66-A3CA-A8DB96B08C55}"/>
    <cellStyle name="Comma 2 12 7 2 2 2" xfId="5315" xr:uid="{3DE90A3D-04A2-46F2-AE96-148B94A36CB1}"/>
    <cellStyle name="Comma 2 12 7 2 3" xfId="5316" xr:uid="{DE953D4D-71CF-4370-8979-0EFD7FB77522}"/>
    <cellStyle name="Comma 2 12 7 3" xfId="5317" xr:uid="{0D3F9297-688C-4FF0-B9D1-10F8312AF08E}"/>
    <cellStyle name="Comma 2 12 7 3 2" xfId="5318" xr:uid="{35C4E913-94F6-42CC-BC1F-3190E92B20AB}"/>
    <cellStyle name="Comma 2 12 7 4" xfId="5319" xr:uid="{D02EFD8E-5479-4089-9058-EB739A308783}"/>
    <cellStyle name="Comma 2 12 8" xfId="5320" xr:uid="{767A5ED4-AF10-46DE-AFBD-56F55F413FE5}"/>
    <cellStyle name="Comma 2 12 8 2" xfId="5321" xr:uid="{A1284494-4776-47CB-A18F-5B505E55884B}"/>
    <cellStyle name="Comma 2 12 8 2 2" xfId="5322" xr:uid="{292BCC14-C812-488F-9D29-12A3D4B18950}"/>
    <cellStyle name="Comma 2 12 8 2 2 2" xfId="5323" xr:uid="{F9BC3DA2-E9FD-441C-8BD5-3DEA6C00A85A}"/>
    <cellStyle name="Comma 2 12 8 2 3" xfId="5324" xr:uid="{2A659E29-E39C-47C6-B4EC-4EAFF6EFAD0D}"/>
    <cellStyle name="Comma 2 12 8 3" xfId="5325" xr:uid="{19061429-2274-4C02-AB60-9D6EA1153B68}"/>
    <cellStyle name="Comma 2 12 8 3 2" xfId="5326" xr:uid="{0390E488-5446-47FF-AE78-D2D5121F9F22}"/>
    <cellStyle name="Comma 2 12 8 4" xfId="5327" xr:uid="{F09B8C4A-E630-404C-9B70-303BF403AF8F}"/>
    <cellStyle name="Comma 2 12 9" xfId="5328" xr:uid="{EF02016B-EB15-458D-B918-B3C8971E49CF}"/>
    <cellStyle name="Comma 2 12 9 2" xfId="5329" xr:uid="{5CBEBC94-81D9-4091-9E54-74A9D236DEE7}"/>
    <cellStyle name="Comma 2 12 9 2 2" xfId="5330" xr:uid="{C7489F57-35CB-4946-81D2-9BA4D0F0EFE7}"/>
    <cellStyle name="Comma 2 12 9 2 2 2" xfId="5331" xr:uid="{AD8B31DC-D627-474D-A9EE-AAA6BE39220C}"/>
    <cellStyle name="Comma 2 12 9 2 3" xfId="5332" xr:uid="{078FB2C8-8D41-4CA8-9034-3148E91B17A6}"/>
    <cellStyle name="Comma 2 12 9 3" xfId="5333" xr:uid="{A5D623CA-206E-4EF4-B559-A113A0118AA1}"/>
    <cellStyle name="Comma 2 12 9 3 2" xfId="5334" xr:uid="{82AFAC2B-82D1-42FB-AB37-2EAA7417C363}"/>
    <cellStyle name="Comma 2 12 9 4" xfId="5335" xr:uid="{45B2D938-1D68-4934-AF2D-04D85C270FE1}"/>
    <cellStyle name="Comma 2 13" xfId="5336" xr:uid="{5CD7CC5D-3898-4D4A-A0BA-B480C15BDAA8}"/>
    <cellStyle name="Comma 2 13 10" xfId="5337" xr:uid="{01F1AD84-8305-404E-A4D9-BFBCA8E15D33}"/>
    <cellStyle name="Comma 2 13 10 2" xfId="5338" xr:uid="{8CD6FBEF-3F9E-4E9A-AB94-9D458EBE6676}"/>
    <cellStyle name="Comma 2 13 10 2 2" xfId="5339" xr:uid="{F17FC606-1AC7-4428-897F-241C6F608E49}"/>
    <cellStyle name="Comma 2 13 10 2 2 2" xfId="5340" xr:uid="{77DEDA53-A1E7-4A81-B9D5-157A55D662DD}"/>
    <cellStyle name="Comma 2 13 10 2 3" xfId="5341" xr:uid="{A852F933-5BD5-4F5F-9A50-E0517EC44C07}"/>
    <cellStyle name="Comma 2 13 10 3" xfId="5342" xr:uid="{DDC4556F-D989-4C80-BA2B-C887019B7E0F}"/>
    <cellStyle name="Comma 2 13 10 3 2" xfId="5343" xr:uid="{4E4138E8-88D2-453F-B7C4-85C619BACE35}"/>
    <cellStyle name="Comma 2 13 10 4" xfId="5344" xr:uid="{6F99A47C-E41E-46C2-8A2E-A8A9BF314753}"/>
    <cellStyle name="Comma 2 13 11" xfId="5345" xr:uid="{8266F9DF-5F5C-403A-9C36-C109D605AB1A}"/>
    <cellStyle name="Comma 2 13 11 2" xfId="5346" xr:uid="{EEEE45BD-22F2-4E0C-BB55-CC4BA03DD595}"/>
    <cellStyle name="Comma 2 13 11 2 2" xfId="5347" xr:uid="{116348EF-E57E-478B-90CE-6852945EB903}"/>
    <cellStyle name="Comma 2 13 11 2 2 2" xfId="5348" xr:uid="{EBF3DF9D-3A9F-4D92-A61A-8376B78269BF}"/>
    <cellStyle name="Comma 2 13 11 2 3" xfId="5349" xr:uid="{E2647EBF-5521-4D31-B9D7-EDD5FEE475B3}"/>
    <cellStyle name="Comma 2 13 11 3" xfId="5350" xr:uid="{0BCF9A5C-C56E-48DD-91AC-F31D1E761F94}"/>
    <cellStyle name="Comma 2 13 11 3 2" xfId="5351" xr:uid="{7D5FD6A3-F437-47BD-9363-C7C32E45054B}"/>
    <cellStyle name="Comma 2 13 11 4" xfId="5352" xr:uid="{35EB8F5C-DC10-485F-A72C-3956FB84806C}"/>
    <cellStyle name="Comma 2 13 12" xfId="5353" xr:uid="{5B8C5EF4-BD54-4913-A859-995A5FFA5411}"/>
    <cellStyle name="Comma 2 13 12 2" xfId="5354" xr:uid="{43668EE4-F8AC-42D5-9AFF-537E27680252}"/>
    <cellStyle name="Comma 2 13 12 2 2" xfId="5355" xr:uid="{1C136DE6-13CB-44B4-BA64-A1DE946FBC8B}"/>
    <cellStyle name="Comma 2 13 12 2 2 2" xfId="5356" xr:uid="{38880A8D-1EA5-420F-8222-88A98CD82B64}"/>
    <cellStyle name="Comma 2 13 12 2 3" xfId="5357" xr:uid="{657DFC4D-295D-4788-8EE7-920AF76212A5}"/>
    <cellStyle name="Comma 2 13 12 3" xfId="5358" xr:uid="{259DAE78-1D90-4EC8-963A-90ED401BC5CC}"/>
    <cellStyle name="Comma 2 13 12 3 2" xfId="5359" xr:uid="{678125BC-42AD-4E4F-A54A-454B090DEB7B}"/>
    <cellStyle name="Comma 2 13 12 4" xfId="5360" xr:uid="{8407FD44-54D2-45F7-B5EC-B908D0A78253}"/>
    <cellStyle name="Comma 2 13 13" xfId="5361" xr:uid="{66FFB141-CC8B-4C31-A7A7-7BAEC31AC54B}"/>
    <cellStyle name="Comma 2 13 13 2" xfId="5362" xr:uid="{0D5DB7B2-4FCA-43F2-BC30-49C471FC6CD9}"/>
    <cellStyle name="Comma 2 13 13 2 2" xfId="5363" xr:uid="{290270F6-8308-4EF5-BE04-BE5A403C8124}"/>
    <cellStyle name="Comma 2 13 13 2 2 2" xfId="5364" xr:uid="{FD6C4E65-AF6F-4788-A04B-7B8101BBE258}"/>
    <cellStyle name="Comma 2 13 13 2 3" xfId="5365" xr:uid="{F1375610-0E89-4D82-9190-5859C0CE6EC6}"/>
    <cellStyle name="Comma 2 13 13 3" xfId="5366" xr:uid="{978CDA0F-8CEB-4357-8998-C9A1AC5795B5}"/>
    <cellStyle name="Comma 2 13 13 3 2" xfId="5367" xr:uid="{2B8115A3-8DA3-412F-84E2-915172CB594A}"/>
    <cellStyle name="Comma 2 13 13 4" xfId="5368" xr:uid="{2ED11867-9A9A-42AA-A454-B2BA61D103C8}"/>
    <cellStyle name="Comma 2 13 14" xfId="5369" xr:uid="{B4C65A0B-83F9-4F97-A647-02782A201B33}"/>
    <cellStyle name="Comma 2 13 14 2" xfId="5370" xr:uid="{AB40A68D-D9EB-4563-AF4B-0280086A9B96}"/>
    <cellStyle name="Comma 2 13 14 2 2" xfId="5371" xr:uid="{5D0D4C48-E49F-486E-81AD-CE48F79532CC}"/>
    <cellStyle name="Comma 2 13 14 2 2 2" xfId="5372" xr:uid="{25E78B86-FD58-4C06-9BD8-5CFD9A85D942}"/>
    <cellStyle name="Comma 2 13 14 2 3" xfId="5373" xr:uid="{6614B898-A33E-4D8F-8328-C75A71C2C0B6}"/>
    <cellStyle name="Comma 2 13 14 3" xfId="5374" xr:uid="{48E26297-7930-4959-B05A-1E201DCE7A0A}"/>
    <cellStyle name="Comma 2 13 14 3 2" xfId="5375" xr:uid="{3DCF8FBC-12D6-40E8-A3CF-87B661D8F3E8}"/>
    <cellStyle name="Comma 2 13 14 4" xfId="5376" xr:uid="{BD1D58C3-2735-4AAB-920F-158996260F4E}"/>
    <cellStyle name="Comma 2 13 15" xfId="5377" xr:uid="{821EA81B-5CD3-4478-9EB0-C8DA1EAD316A}"/>
    <cellStyle name="Comma 2 13 15 2" xfId="5378" xr:uid="{0C4FAB23-4118-4293-B66F-81E086462993}"/>
    <cellStyle name="Comma 2 13 15 2 2" xfId="5379" xr:uid="{DFF411D9-DABF-4801-8030-03A0983DA99C}"/>
    <cellStyle name="Comma 2 13 15 2 2 2" xfId="5380" xr:uid="{468B05C4-F122-46DA-811C-61BE08C06EC7}"/>
    <cellStyle name="Comma 2 13 15 2 3" xfId="5381" xr:uid="{7C1214FD-D369-4555-A6C9-83BA3FFA29E6}"/>
    <cellStyle name="Comma 2 13 15 3" xfId="5382" xr:uid="{7303215C-79B1-4C1A-BD4F-4379E80427B1}"/>
    <cellStyle name="Comma 2 13 15 3 2" xfId="5383" xr:uid="{EF2BF21A-728F-4799-82A9-03C041D15564}"/>
    <cellStyle name="Comma 2 13 15 4" xfId="5384" xr:uid="{DAECCD95-0369-4858-A5FA-2ECE81570DAB}"/>
    <cellStyle name="Comma 2 13 16" xfId="5385" xr:uid="{ED5EADD0-D336-4B37-821B-3CCF1AC809CF}"/>
    <cellStyle name="Comma 2 13 16 2" xfId="5386" xr:uid="{FBD0E557-3B02-4ED6-9893-AE0D8BFB0F02}"/>
    <cellStyle name="Comma 2 13 16 2 2" xfId="5387" xr:uid="{AEF2FCF6-B193-4515-ABD2-5717FA1002A0}"/>
    <cellStyle name="Comma 2 13 16 2 2 2" xfId="5388" xr:uid="{F96065CF-A619-4F26-B936-02748BB07CF1}"/>
    <cellStyle name="Comma 2 13 16 2 3" xfId="5389" xr:uid="{06EAD1DE-C7DC-4B8A-8AED-83044660DC7B}"/>
    <cellStyle name="Comma 2 13 16 3" xfId="5390" xr:uid="{457FD089-E2A6-4556-B65E-6FF2BE36EE9A}"/>
    <cellStyle name="Comma 2 13 16 3 2" xfId="5391" xr:uid="{BFAE6C3A-1BDA-4842-881D-0A2F51F1B794}"/>
    <cellStyle name="Comma 2 13 16 4" xfId="5392" xr:uid="{44A23C0E-C0DE-4CB7-8CDD-9C368AB10A53}"/>
    <cellStyle name="Comma 2 13 17" xfId="5393" xr:uid="{6C324489-E86A-4995-80B0-0599D77F97AB}"/>
    <cellStyle name="Comma 2 13 17 2" xfId="5394" xr:uid="{BE86D6F8-949F-4CEE-A50B-3D18A2A6666B}"/>
    <cellStyle name="Comma 2 13 17 2 2" xfId="5395" xr:uid="{5F12CAFE-FA6C-4113-893C-4CDD32CA3FD1}"/>
    <cellStyle name="Comma 2 13 17 2 2 2" xfId="5396" xr:uid="{2E03E302-7975-4E46-9805-638B3B36053D}"/>
    <cellStyle name="Comma 2 13 17 2 3" xfId="5397" xr:uid="{6EE20741-EBA9-464D-B252-FAC148E5A100}"/>
    <cellStyle name="Comma 2 13 17 3" xfId="5398" xr:uid="{29BCC15B-5926-4106-9475-EAA27D078E70}"/>
    <cellStyle name="Comma 2 13 17 3 2" xfId="5399" xr:uid="{12F33D60-475B-44A8-8855-2A4AA0D1787A}"/>
    <cellStyle name="Comma 2 13 17 4" xfId="5400" xr:uid="{312FAE2B-33F7-4F3B-BD83-A1BCE232EDD4}"/>
    <cellStyle name="Comma 2 13 18" xfId="5401" xr:uid="{0D97FDF7-10D8-40DD-A93F-B54377002E52}"/>
    <cellStyle name="Comma 2 13 18 2" xfId="5402" xr:uid="{339906F1-7A4A-4C9A-9E6B-E9F399D84AF7}"/>
    <cellStyle name="Comma 2 13 18 2 2" xfId="5403" xr:uid="{8A75ABDD-FA26-4E22-8471-D589CD6D65BC}"/>
    <cellStyle name="Comma 2 13 18 2 2 2" xfId="5404" xr:uid="{0A650010-C9F5-41B7-AC88-12A1F231AE31}"/>
    <cellStyle name="Comma 2 13 18 2 3" xfId="5405" xr:uid="{DF40F8AE-68B7-4EC4-A2AE-9ADEF5538B11}"/>
    <cellStyle name="Comma 2 13 18 3" xfId="5406" xr:uid="{01D37C7F-1D4C-455D-8CB5-3038C167BE0C}"/>
    <cellStyle name="Comma 2 13 18 3 2" xfId="5407" xr:uid="{9C638D2E-7E49-44CA-9221-4ED42BE901BD}"/>
    <cellStyle name="Comma 2 13 18 4" xfId="5408" xr:uid="{7531D5BE-9908-4717-8DB5-17F3625CA5B4}"/>
    <cellStyle name="Comma 2 13 19" xfId="5409" xr:uid="{77944929-7A60-46C1-97AA-223C358ED3E4}"/>
    <cellStyle name="Comma 2 13 19 2" xfId="5410" xr:uid="{5CC3A3BB-03D5-4622-A786-C4DF06575291}"/>
    <cellStyle name="Comma 2 13 19 2 2" xfId="5411" xr:uid="{7E9C8AED-4B03-4B4D-B128-CB8140FF1A43}"/>
    <cellStyle name="Comma 2 13 19 2 2 2" xfId="5412" xr:uid="{4249C381-0A58-4608-97F1-9548036A8330}"/>
    <cellStyle name="Comma 2 13 19 2 3" xfId="5413" xr:uid="{57D74679-9033-4FD0-9881-C9A6878D3946}"/>
    <cellStyle name="Comma 2 13 19 3" xfId="5414" xr:uid="{B0094676-8150-4048-B682-9ED254BB0EDE}"/>
    <cellStyle name="Comma 2 13 19 3 2" xfId="5415" xr:uid="{91782C8F-95C8-40FE-AAB0-12D987B1EAAD}"/>
    <cellStyle name="Comma 2 13 19 4" xfId="5416" xr:uid="{7AC174F6-FAD1-49F5-A3EF-4C6C75DEFEBE}"/>
    <cellStyle name="Comma 2 13 2" xfId="5417" xr:uid="{2BB74F44-BDFE-4377-8192-B424758A2C58}"/>
    <cellStyle name="Comma 2 13 2 2" xfId="5418" xr:uid="{8E0575B3-5093-4221-80C5-2AAB2BF4CEE2}"/>
    <cellStyle name="Comma 2 13 2 2 2" xfId="5419" xr:uid="{52E326BC-F9CC-4E7C-BF1D-00EAB33BBC35}"/>
    <cellStyle name="Comma 2 13 2 2 2 2" xfId="5420" xr:uid="{E56B82C1-741F-4410-994B-06C210E771D5}"/>
    <cellStyle name="Comma 2 13 2 2 3" xfId="5421" xr:uid="{7C2885AD-F8D7-432D-8690-4BB74B73E635}"/>
    <cellStyle name="Comma 2 13 2 3" xfId="5422" xr:uid="{3E15E1BE-D3CA-482D-AD5E-F7BCA1347285}"/>
    <cellStyle name="Comma 2 13 2 4" xfId="5423" xr:uid="{978D4AC0-D2A9-4278-B78B-6FA531C1B74D}"/>
    <cellStyle name="Comma 2 13 2 4 2" xfId="5424" xr:uid="{48099299-435D-4D1B-9565-48FEF878E8B5}"/>
    <cellStyle name="Comma 2 13 2 5" xfId="5425" xr:uid="{FEE6D952-5385-4EFD-88FB-57AA2321E5AA}"/>
    <cellStyle name="Comma 2 13 20" xfId="5426" xr:uid="{EEEFC7F6-62DB-4FF1-9D0A-3A63F7D268EA}"/>
    <cellStyle name="Comma 2 13 20 2" xfId="5427" xr:uid="{4F22762D-6817-4B0F-8361-9B2624BDF3CC}"/>
    <cellStyle name="Comma 2 13 20 2 2" xfId="5428" xr:uid="{C5378408-6435-4294-AE01-379E0E970592}"/>
    <cellStyle name="Comma 2 13 20 2 2 2" xfId="5429" xr:uid="{41ACA2A2-B8E6-47F9-8702-043A48DBDDC6}"/>
    <cellStyle name="Comma 2 13 20 2 3" xfId="5430" xr:uid="{E2DACE5B-AE50-4B14-880F-E956D971EE87}"/>
    <cellStyle name="Comma 2 13 20 3" xfId="5431" xr:uid="{7907BE4F-88E9-4F10-9893-6F9948AF2E5A}"/>
    <cellStyle name="Comma 2 13 20 3 2" xfId="5432" xr:uid="{35E68F11-17E8-445C-A665-0222D9A27680}"/>
    <cellStyle name="Comma 2 13 20 4" xfId="5433" xr:uid="{B4DEAB68-063F-45EF-BAD9-8FE58936527C}"/>
    <cellStyle name="Comma 2 13 21" xfId="5434" xr:uid="{077E5054-A164-4E26-BA9A-FBA922B86D96}"/>
    <cellStyle name="Comma 2 13 21 2" xfId="5435" xr:uid="{1BC64771-40BD-4F4C-88C3-0C88C8ACF8FB}"/>
    <cellStyle name="Comma 2 13 21 2 2" xfId="5436" xr:uid="{DBBF93EE-5694-4993-B2AD-C72AC764703A}"/>
    <cellStyle name="Comma 2 13 21 2 2 2" xfId="5437" xr:uid="{0DB22101-CC79-48B9-BC84-1D9A7CE47FA5}"/>
    <cellStyle name="Comma 2 13 21 2 3" xfId="5438" xr:uid="{633DFB9A-A2A8-4A8B-AB3B-AA6997F276A5}"/>
    <cellStyle name="Comma 2 13 21 3" xfId="5439" xr:uid="{5EED646D-7A8A-4535-B191-4C89D1C70120}"/>
    <cellStyle name="Comma 2 13 21 3 2" xfId="5440" xr:uid="{393033DB-11BE-4A7D-886B-B6C547A24686}"/>
    <cellStyle name="Comma 2 13 21 4" xfId="5441" xr:uid="{3BD29D1F-D038-477F-A840-205CEF5A2A2B}"/>
    <cellStyle name="Comma 2 13 22" xfId="5442" xr:uid="{98850889-7C20-4347-9B15-D5DADDD240FA}"/>
    <cellStyle name="Comma 2 13 22 2" xfId="5443" xr:uid="{10607B12-AA72-4C17-8C32-6B2B8F278B3C}"/>
    <cellStyle name="Comma 2 13 22 2 2" xfId="5444" xr:uid="{68EC7CB0-5DC9-4656-9659-E5C4C2650124}"/>
    <cellStyle name="Comma 2 13 22 2 2 2" xfId="5445" xr:uid="{491D33FD-F1E2-4B95-B365-193BADC8B07E}"/>
    <cellStyle name="Comma 2 13 22 2 3" xfId="5446" xr:uid="{DB7E021A-AB90-44D0-A1DA-6559DBE41656}"/>
    <cellStyle name="Comma 2 13 22 3" xfId="5447" xr:uid="{C85B2B00-E929-4123-9C05-2681B1D25BCA}"/>
    <cellStyle name="Comma 2 13 22 3 2" xfId="5448" xr:uid="{02FDAB8F-9CAC-4F78-A39C-29FE4B7A9707}"/>
    <cellStyle name="Comma 2 13 22 4" xfId="5449" xr:uid="{278C7B9D-AFFE-43A0-AEC3-456D84DBC434}"/>
    <cellStyle name="Comma 2 13 23" xfId="5450" xr:uid="{9149F6CA-017B-4A43-AB01-13C8DDA912F6}"/>
    <cellStyle name="Comma 2 13 23 2" xfId="5451" xr:uid="{0E97F62F-201C-41D8-ABE8-90EAFC862A7A}"/>
    <cellStyle name="Comma 2 13 23 2 2" xfId="5452" xr:uid="{83B16EEE-F69A-417B-A307-C0904C76D658}"/>
    <cellStyle name="Comma 2 13 23 2 2 2" xfId="5453" xr:uid="{6C32D911-3CE5-4C9A-9452-96B782D70215}"/>
    <cellStyle name="Comma 2 13 23 2 3" xfId="5454" xr:uid="{B864BC5A-BE51-4E10-96F3-9B2905A364F6}"/>
    <cellStyle name="Comma 2 13 23 3" xfId="5455" xr:uid="{2F6E0846-2C24-4CBD-8EF9-1A80BDDB77B2}"/>
    <cellStyle name="Comma 2 13 23 3 2" xfId="5456" xr:uid="{74A0FC07-0A68-4EF2-93B2-BED3C557104D}"/>
    <cellStyle name="Comma 2 13 23 4" xfId="5457" xr:uid="{CB335290-6BD0-480B-B857-FCE191ABB146}"/>
    <cellStyle name="Comma 2 13 24" xfId="5458" xr:uid="{2559E34D-7C95-45C9-BA14-0B7B784D1D9C}"/>
    <cellStyle name="Comma 2 13 24 2" xfId="5459" xr:uid="{4E9DDD8E-57BD-4F95-BDE3-E8C3B66E583B}"/>
    <cellStyle name="Comma 2 13 24 2 2" xfId="5460" xr:uid="{0736C6AA-DD4C-4858-B768-9BA75343E32D}"/>
    <cellStyle name="Comma 2 13 24 2 2 2" xfId="5461" xr:uid="{4644182A-6829-4958-81B9-2AF2E957DD44}"/>
    <cellStyle name="Comma 2 13 24 2 3" xfId="5462" xr:uid="{92B9A116-2F7A-4B9F-B965-9CC70D5EAFA2}"/>
    <cellStyle name="Comma 2 13 24 3" xfId="5463" xr:uid="{07431CA9-8270-440F-951D-A5D42FDFACBD}"/>
    <cellStyle name="Comma 2 13 24 3 2" xfId="5464" xr:uid="{4A25C8D1-05AA-40FF-A3D4-FD151522E1D9}"/>
    <cellStyle name="Comma 2 13 24 4" xfId="5465" xr:uid="{BF55401E-4804-46D1-9B97-D97E4F48F75B}"/>
    <cellStyle name="Comma 2 13 25" xfId="5466" xr:uid="{78BB8F82-3309-4B6E-9D8C-865B066B8EBD}"/>
    <cellStyle name="Comma 2 13 25 2" xfId="5467" xr:uid="{17B45547-6B62-4C25-A86F-19A169A28A45}"/>
    <cellStyle name="Comma 2 13 25 2 2" xfId="5468" xr:uid="{3FAFD247-443C-464E-85DD-B9406E7F93C3}"/>
    <cellStyle name="Comma 2 13 25 2 2 2" xfId="5469" xr:uid="{F62E4A00-CCB6-4C91-B751-ADCD9DE72B10}"/>
    <cellStyle name="Comma 2 13 25 2 3" xfId="5470" xr:uid="{DED9C1F4-B185-463E-886C-334679654523}"/>
    <cellStyle name="Comma 2 13 25 3" xfId="5471" xr:uid="{30363889-4FB0-4DA0-A46D-A82B3A5A9261}"/>
    <cellStyle name="Comma 2 13 25 3 2" xfId="5472" xr:uid="{3D765406-DE01-42AC-80D2-824E0BFBE9F4}"/>
    <cellStyle name="Comma 2 13 25 4" xfId="5473" xr:uid="{02C958A6-9E6F-4A52-B37E-6644BE98DDBA}"/>
    <cellStyle name="Comma 2 13 26" xfId="5474" xr:uid="{D5687144-6E7E-4DCA-A6BF-4A96C37F8E3A}"/>
    <cellStyle name="Comma 2 13 26 2" xfId="5475" xr:uid="{C2A4F59E-4BA7-4D71-848B-8DDDFC586EF6}"/>
    <cellStyle name="Comma 2 13 26 2 2" xfId="5476" xr:uid="{EAF542DB-DB72-4988-8051-0CBB73A62699}"/>
    <cellStyle name="Comma 2 13 26 2 2 2" xfId="5477" xr:uid="{176A7C50-A257-4228-BD2D-D8AC5625E8F8}"/>
    <cellStyle name="Comma 2 13 26 2 3" xfId="5478" xr:uid="{01510EA9-D5EF-4CE8-A21C-DB25C0F135B8}"/>
    <cellStyle name="Comma 2 13 26 3" xfId="5479" xr:uid="{13376C96-8E8A-4385-A03E-E949C393FEB9}"/>
    <cellStyle name="Comma 2 13 26 3 2" xfId="5480" xr:uid="{9C6F4020-DA72-4847-9665-C310A530F7AA}"/>
    <cellStyle name="Comma 2 13 26 4" xfId="5481" xr:uid="{B84707BA-B414-4AB1-B611-32EAD782CDB2}"/>
    <cellStyle name="Comma 2 13 27" xfId="5482" xr:uid="{419CD562-BC61-4000-B608-C02F4DC18176}"/>
    <cellStyle name="Comma 2 13 27 2" xfId="5483" xr:uid="{D0A9F207-8CBD-4BFA-A6E7-EC43C7EB818E}"/>
    <cellStyle name="Comma 2 13 27 2 2" xfId="5484" xr:uid="{8DF74CE6-2961-4C92-9E76-A1F97406DAE8}"/>
    <cellStyle name="Comma 2 13 27 2 2 2" xfId="5485" xr:uid="{F267EF23-2AC0-4F17-A099-C78463C509CC}"/>
    <cellStyle name="Comma 2 13 27 2 3" xfId="5486" xr:uid="{C3B0EC91-EF80-439D-94AA-EFA3417D81BD}"/>
    <cellStyle name="Comma 2 13 27 3" xfId="5487" xr:uid="{FBA48E99-6D5A-424E-8584-9032D0427091}"/>
    <cellStyle name="Comma 2 13 27 3 2" xfId="5488" xr:uid="{FBD74FBB-3482-4917-84E4-A45CD4EAAF1F}"/>
    <cellStyle name="Comma 2 13 27 4" xfId="5489" xr:uid="{7D8BE504-833A-48E5-8A8A-405FD52DE6C6}"/>
    <cellStyle name="Comma 2 13 28" xfId="5490" xr:uid="{8B266A1B-7A8B-4FAE-871F-D9872839EBC8}"/>
    <cellStyle name="Comma 2 13 28 2" xfId="5491" xr:uid="{0C257B15-1F1C-40C0-A0A4-2FCF580BDB6F}"/>
    <cellStyle name="Comma 2 13 28 2 2" xfId="5492" xr:uid="{728407F5-8DB6-4896-B30A-0152AD67A857}"/>
    <cellStyle name="Comma 2 13 28 2 2 2" xfId="5493" xr:uid="{166D74E7-7304-49B2-9F99-FA0AE382A29D}"/>
    <cellStyle name="Comma 2 13 28 2 3" xfId="5494" xr:uid="{BDA71B60-696B-40C6-B68E-ABDCA1550F98}"/>
    <cellStyle name="Comma 2 13 28 3" xfId="5495" xr:uid="{354E76B1-FA27-447D-881B-6FE08330BAAB}"/>
    <cellStyle name="Comma 2 13 28 3 2" xfId="5496" xr:uid="{8115AF3F-7912-40E7-81ED-B40AB9B122C5}"/>
    <cellStyle name="Comma 2 13 28 4" xfId="5497" xr:uid="{2ED819EA-BBAB-42B7-A554-A82C09401A42}"/>
    <cellStyle name="Comma 2 13 29" xfId="5498" xr:uid="{2A07781C-ABB1-4DE0-8816-3A179E63F926}"/>
    <cellStyle name="Comma 2 13 29 2" xfId="5499" xr:uid="{82DAAC16-AC39-46E6-9705-DDD2028D6AF9}"/>
    <cellStyle name="Comma 2 13 29 2 2" xfId="5500" xr:uid="{BC80DC13-4443-46CC-8CEF-31D1651C0214}"/>
    <cellStyle name="Comma 2 13 29 2 2 2" xfId="5501" xr:uid="{A83C1E81-4228-4A05-AB65-0C8948858266}"/>
    <cellStyle name="Comma 2 13 29 2 3" xfId="5502" xr:uid="{BB7196B8-4A49-4FFF-B61C-3BF3B8717041}"/>
    <cellStyle name="Comma 2 13 29 3" xfId="5503" xr:uid="{8C7355CD-7262-4098-B29B-1E5F9E987CD5}"/>
    <cellStyle name="Comma 2 13 29 3 2" xfId="5504" xr:uid="{D909342B-B1B6-43AB-91CB-BFD240131A49}"/>
    <cellStyle name="Comma 2 13 29 4" xfId="5505" xr:uid="{461FDECD-5E44-4EDE-BA15-1C4404F07FAA}"/>
    <cellStyle name="Comma 2 13 3" xfId="5506" xr:uid="{CCAB8BAF-6912-418A-A0F3-2462ED698E2B}"/>
    <cellStyle name="Comma 2 13 3 2" xfId="5507" xr:uid="{5D4D76C2-988C-412D-938D-42B926895F00}"/>
    <cellStyle name="Comma 2 13 3 2 2" xfId="5508" xr:uid="{DE427B75-6733-4875-AB31-3D7044C5CD84}"/>
    <cellStyle name="Comma 2 13 3 2 2 2" xfId="5509" xr:uid="{29AFEA3E-E74A-4B0A-A725-8D50EFA9DC65}"/>
    <cellStyle name="Comma 2 13 3 2 3" xfId="5510" xr:uid="{B5BF4D9C-09DD-413D-9A5E-FCB6F5A9D3DF}"/>
    <cellStyle name="Comma 2 13 3 3" xfId="5511" xr:uid="{587917D1-E065-43C2-BBF4-683DCB1AE1AE}"/>
    <cellStyle name="Comma 2 13 3 4" xfId="5512" xr:uid="{57BBE305-9422-4239-9537-F60630B3A86B}"/>
    <cellStyle name="Comma 2 13 3 4 2" xfId="5513" xr:uid="{37CE38FC-FA92-4247-8B26-DC3D7620F9B4}"/>
    <cellStyle name="Comma 2 13 3 5" xfId="5514" xr:uid="{0ADD96DE-372A-45DA-AB20-4D8B0798E1AC}"/>
    <cellStyle name="Comma 2 13 30" xfId="5515" xr:uid="{E0A00CED-E748-4390-9C45-AB0371192F31}"/>
    <cellStyle name="Comma 2 13 30 2" xfId="5516" xr:uid="{B1B81BC9-4D06-4CF7-968F-50AF11A7B31E}"/>
    <cellStyle name="Comma 2 13 30 2 2" xfId="5517" xr:uid="{E290DAB9-E72A-4997-9778-72D014CD8754}"/>
    <cellStyle name="Comma 2 13 30 2 2 2" xfId="5518" xr:uid="{A9DEAB8D-AE5A-458E-BEFC-80AC4983F56E}"/>
    <cellStyle name="Comma 2 13 30 2 3" xfId="5519" xr:uid="{F0FDD488-045E-4908-81E8-99FCBCF75D3B}"/>
    <cellStyle name="Comma 2 13 30 3" xfId="5520" xr:uid="{A35E9301-97ED-4866-91B7-24A6CBA83FA4}"/>
    <cellStyle name="Comma 2 13 30 3 2" xfId="5521" xr:uid="{37AAAA49-501A-404A-BBDA-E591D44B0477}"/>
    <cellStyle name="Comma 2 13 30 4" xfId="5522" xr:uid="{9650B72E-82C3-496E-847D-0C5C56871509}"/>
    <cellStyle name="Comma 2 13 31" xfId="5523" xr:uid="{1ACFAACE-7C15-483A-9435-D215B46C28C3}"/>
    <cellStyle name="Comma 2 13 31 2" xfId="5524" xr:uid="{FEE80BF3-BD63-4BA1-A696-AD06A836B90E}"/>
    <cellStyle name="Comma 2 13 31 2 2" xfId="5525" xr:uid="{A0C31BA3-D905-43E8-840C-6A53E82FEEA2}"/>
    <cellStyle name="Comma 2 13 31 2 2 2" xfId="5526" xr:uid="{7FE8493C-FA4F-4B2D-980A-9D78D5B517C3}"/>
    <cellStyle name="Comma 2 13 31 2 3" xfId="5527" xr:uid="{954FA301-7FC3-4999-B0A1-8D80D560E555}"/>
    <cellStyle name="Comma 2 13 31 3" xfId="5528" xr:uid="{7DB32E2F-9990-47E9-B5D9-CC4E4AB77223}"/>
    <cellStyle name="Comma 2 13 31 3 2" xfId="5529" xr:uid="{F9D4C747-3ECE-4F7C-9DF6-9676985A48FE}"/>
    <cellStyle name="Comma 2 13 31 4" xfId="5530" xr:uid="{9E9BB24B-69AE-4AD1-A5AF-C2DFA9C49792}"/>
    <cellStyle name="Comma 2 13 32" xfId="5531" xr:uid="{3688D9A9-769A-4576-8E94-EEAADC63749A}"/>
    <cellStyle name="Comma 2 13 4" xfId="5532" xr:uid="{3302DC13-828D-46D4-9FF4-DF3A91D8522F}"/>
    <cellStyle name="Comma 2 13 4 2" xfId="5533" xr:uid="{529531D5-97CF-4102-91A7-00C3AECD3960}"/>
    <cellStyle name="Comma 2 13 4 2 2" xfId="5534" xr:uid="{5F4C4DB1-488A-4E1A-A179-760BC5AE519B}"/>
    <cellStyle name="Comma 2 13 4 2 2 2" xfId="5535" xr:uid="{C8EC6332-5106-4D5B-B995-13983125D489}"/>
    <cellStyle name="Comma 2 13 4 2 3" xfId="5536" xr:uid="{ECCD7B2C-1F9B-41D8-B572-7FD146230D13}"/>
    <cellStyle name="Comma 2 13 4 3" xfId="5537" xr:uid="{C933CE56-284C-4EF2-B1B7-5FECF4584EB3}"/>
    <cellStyle name="Comma 2 13 4 3 2" xfId="5538" xr:uid="{2E7D53A7-E9B9-49B5-9706-7B89E70B95C3}"/>
    <cellStyle name="Comma 2 13 4 4" xfId="5539" xr:uid="{D9FC038F-ECCD-4070-8832-F8353FD5A047}"/>
    <cellStyle name="Comma 2 13 5" xfId="5540" xr:uid="{D0CADFA8-887A-45F1-96B6-22CF9FBDCCB6}"/>
    <cellStyle name="Comma 2 13 5 2" xfId="5541" xr:uid="{75AE253A-AA5B-4DA4-83A3-7BA82CCA4DB4}"/>
    <cellStyle name="Comma 2 13 5 2 2" xfId="5542" xr:uid="{80B155F8-54F2-42F1-965B-096A6D0A4D9B}"/>
    <cellStyle name="Comma 2 13 5 2 2 2" xfId="5543" xr:uid="{EAE75789-8849-420F-8A5F-24CF06F43241}"/>
    <cellStyle name="Comma 2 13 5 2 3" xfId="5544" xr:uid="{C1B5F5E2-354B-49B5-A58B-5F3AA142077F}"/>
    <cellStyle name="Comma 2 13 5 3" xfId="5545" xr:uid="{45069CCF-CACA-4755-926E-CEC6F93806CF}"/>
    <cellStyle name="Comma 2 13 5 3 2" xfId="5546" xr:uid="{5178DDAE-21E3-455E-8F6A-10B38E149EE8}"/>
    <cellStyle name="Comma 2 13 5 4" xfId="5547" xr:uid="{7B723403-75C5-4849-B9B9-409E056180A5}"/>
    <cellStyle name="Comma 2 13 6" xfId="5548" xr:uid="{31D2D118-87C5-4231-B87B-2B45891D2599}"/>
    <cellStyle name="Comma 2 13 6 2" xfId="5549" xr:uid="{FAE26E9A-0121-4FD3-8DC3-AB0CEB904343}"/>
    <cellStyle name="Comma 2 13 6 2 2" xfId="5550" xr:uid="{F5B5A671-86BE-4EBD-BC0D-AA5CC1047FA3}"/>
    <cellStyle name="Comma 2 13 6 2 2 2" xfId="5551" xr:uid="{10D200C2-C476-4562-8971-8AE0B8CCC5F3}"/>
    <cellStyle name="Comma 2 13 6 2 3" xfId="5552" xr:uid="{B80A7FA6-25D5-4FC3-884F-14E4F614DAA8}"/>
    <cellStyle name="Comma 2 13 6 3" xfId="5553" xr:uid="{0B464D6C-A890-4C63-A735-FAC8177F6043}"/>
    <cellStyle name="Comma 2 13 6 3 2" xfId="5554" xr:uid="{63EC4965-4A75-4C27-A5E7-6042168FC16B}"/>
    <cellStyle name="Comma 2 13 6 4" xfId="5555" xr:uid="{3E5BAF1E-8254-44BE-8784-9ADD3A7AE1A5}"/>
    <cellStyle name="Comma 2 13 7" xfId="5556" xr:uid="{8964FAD8-4AA4-4D1C-A8B2-DD60B98387F3}"/>
    <cellStyle name="Comma 2 13 7 2" xfId="5557" xr:uid="{91B7B379-7B58-4EA9-AF83-E8DA4E3ED35B}"/>
    <cellStyle name="Comma 2 13 7 2 2" xfId="5558" xr:uid="{6BB396C2-2411-4AAE-A37D-BA72AA90C001}"/>
    <cellStyle name="Comma 2 13 7 2 2 2" xfId="5559" xr:uid="{6B21726E-3D5C-49B7-AD0D-CB98606D90E4}"/>
    <cellStyle name="Comma 2 13 7 2 3" xfId="5560" xr:uid="{F40C74B8-6D65-4B88-8A7F-7A9542BA2E42}"/>
    <cellStyle name="Comma 2 13 7 3" xfId="5561" xr:uid="{4034ED3A-9E45-4E0F-AE66-9C5443380B7A}"/>
    <cellStyle name="Comma 2 13 7 3 2" xfId="5562" xr:uid="{6A0F8F9A-37F9-406E-BDE3-77B15C1C3CC6}"/>
    <cellStyle name="Comma 2 13 7 4" xfId="5563" xr:uid="{D474D5BF-0CD6-4F1B-A0BF-1422A78279C7}"/>
    <cellStyle name="Comma 2 13 8" xfId="5564" xr:uid="{401B873E-1C79-48DF-852A-ED91218D45E6}"/>
    <cellStyle name="Comma 2 13 8 2" xfId="5565" xr:uid="{711AFE0A-2292-469F-8E3E-BCD6448319E4}"/>
    <cellStyle name="Comma 2 13 8 2 2" xfId="5566" xr:uid="{D3496A2E-DF1B-4FAB-82ED-E7CEA0AB53FC}"/>
    <cellStyle name="Comma 2 13 8 2 2 2" xfId="5567" xr:uid="{D4B0588D-FE6E-4B99-BE69-DDA9A8AC7EF5}"/>
    <cellStyle name="Comma 2 13 8 2 3" xfId="5568" xr:uid="{FBFCB6E0-AF7E-42CE-9847-D4C6F1348A38}"/>
    <cellStyle name="Comma 2 13 8 3" xfId="5569" xr:uid="{C2B94383-82BB-4BEF-B78A-01E3CACBA123}"/>
    <cellStyle name="Comma 2 13 8 3 2" xfId="5570" xr:uid="{38E8AC38-2689-418E-B116-8702A9E217FE}"/>
    <cellStyle name="Comma 2 13 8 4" xfId="5571" xr:uid="{6CD8AD15-1431-48DC-86B7-B9F43E7032ED}"/>
    <cellStyle name="Comma 2 13 9" xfId="5572" xr:uid="{27BD0EF7-EFAA-443C-933D-33723E39AF1B}"/>
    <cellStyle name="Comma 2 13 9 2" xfId="5573" xr:uid="{2DB7C17B-81D7-451E-AD72-FF55C3BF5D7B}"/>
    <cellStyle name="Comma 2 13 9 2 2" xfId="5574" xr:uid="{3AC28CCB-073A-4F9B-A536-86BFB088AA10}"/>
    <cellStyle name="Comma 2 13 9 2 2 2" xfId="5575" xr:uid="{14C9FAA5-90D6-4879-BCE6-20C1C5C979A5}"/>
    <cellStyle name="Comma 2 13 9 2 3" xfId="5576" xr:uid="{B71C6CD7-D37B-4CBF-BB5A-EDDEDB7E5CD4}"/>
    <cellStyle name="Comma 2 13 9 3" xfId="5577" xr:uid="{F166B6B9-FE54-455E-A53F-DFD9E02890FA}"/>
    <cellStyle name="Comma 2 13 9 3 2" xfId="5578" xr:uid="{EC1D99D4-41AE-4BFA-84B4-1BB5C582E4B9}"/>
    <cellStyle name="Comma 2 13 9 4" xfId="5579" xr:uid="{FE9BA862-FA7D-4965-B9F8-286409B8B80A}"/>
    <cellStyle name="Comma 2 14" xfId="5580" xr:uid="{975A3C95-266F-420D-AB7A-CAD3ACA9E2DC}"/>
    <cellStyle name="Comma 2 14 10" xfId="5581" xr:uid="{BC706F6B-4BD5-4652-B363-FC0658257A10}"/>
    <cellStyle name="Comma 2 14 10 2" xfId="5582" xr:uid="{EB52837C-C80C-4709-8BA4-2684D3913E13}"/>
    <cellStyle name="Comma 2 14 10 2 2" xfId="5583" xr:uid="{1974C997-B2E9-4E8A-B5B2-C612A0C79CDE}"/>
    <cellStyle name="Comma 2 14 10 2 2 2" xfId="5584" xr:uid="{EBEFBEB2-E2BD-4A76-B1A0-B7F14B085928}"/>
    <cellStyle name="Comma 2 14 10 2 3" xfId="5585" xr:uid="{3C33BFBD-D7F2-4C6B-A6FC-7849FE807020}"/>
    <cellStyle name="Comma 2 14 10 3" xfId="5586" xr:uid="{F468CAD6-3E7E-4312-B4DE-507A00B099FA}"/>
    <cellStyle name="Comma 2 14 10 3 2" xfId="5587" xr:uid="{A9B1FD69-E041-4A02-A5FC-1216B7550CD0}"/>
    <cellStyle name="Comma 2 14 10 4" xfId="5588" xr:uid="{372606A8-F542-4E1B-898E-8F6952A495E2}"/>
    <cellStyle name="Comma 2 14 11" xfId="5589" xr:uid="{A0FC69F0-1526-42D5-A1F9-59CEEF52BE53}"/>
    <cellStyle name="Comma 2 14 11 2" xfId="5590" xr:uid="{72AA647B-2C50-4B2F-AFB8-0B92B53A95C9}"/>
    <cellStyle name="Comma 2 14 11 2 2" xfId="5591" xr:uid="{4FD8EB3C-1BE9-4C45-9603-0C3EF34A645C}"/>
    <cellStyle name="Comma 2 14 11 2 2 2" xfId="5592" xr:uid="{6F18C80E-5A34-4633-8788-65FBF463B331}"/>
    <cellStyle name="Comma 2 14 11 2 3" xfId="5593" xr:uid="{CB9293F4-3A3E-4994-9554-FB66D66F1542}"/>
    <cellStyle name="Comma 2 14 11 3" xfId="5594" xr:uid="{14DB21A6-F602-4F1B-ADAB-53703BF301E6}"/>
    <cellStyle name="Comma 2 14 11 3 2" xfId="5595" xr:uid="{8883D6EF-E0BB-4789-9C48-C861803C1B1C}"/>
    <cellStyle name="Comma 2 14 11 4" xfId="5596" xr:uid="{306664DF-4420-42A8-8165-D9944335BAEF}"/>
    <cellStyle name="Comma 2 14 12" xfId="5597" xr:uid="{6C0773DD-8613-4BC4-A029-9D1522761728}"/>
    <cellStyle name="Comma 2 14 12 2" xfId="5598" xr:uid="{D136D47A-FB93-443A-B219-EB9C2370732F}"/>
    <cellStyle name="Comma 2 14 12 2 2" xfId="5599" xr:uid="{D464ED53-274A-43DC-B231-215752C164C1}"/>
    <cellStyle name="Comma 2 14 12 2 2 2" xfId="5600" xr:uid="{36CC35C1-326E-446D-BBBD-67BD522DB671}"/>
    <cellStyle name="Comma 2 14 12 2 3" xfId="5601" xr:uid="{6EDE9F70-42A4-4E80-93C8-8685066C8862}"/>
    <cellStyle name="Comma 2 14 12 3" xfId="5602" xr:uid="{8232E043-AD81-4986-9763-2A1F0B1198D0}"/>
    <cellStyle name="Comma 2 14 12 3 2" xfId="5603" xr:uid="{1CB0E3FA-2BC9-40B0-B65D-F32356F49320}"/>
    <cellStyle name="Comma 2 14 12 4" xfId="5604" xr:uid="{19252C2A-FE00-4333-8CB4-7D866360205B}"/>
    <cellStyle name="Comma 2 14 13" xfId="5605" xr:uid="{26BD93D5-8A88-4873-98F9-849313F0A9AE}"/>
    <cellStyle name="Comma 2 14 13 2" xfId="5606" xr:uid="{CE332FEA-BD0E-455F-8C66-C2E5DE756B83}"/>
    <cellStyle name="Comma 2 14 13 2 2" xfId="5607" xr:uid="{4C735465-69CD-477D-A632-330940EEC8E6}"/>
    <cellStyle name="Comma 2 14 13 2 2 2" xfId="5608" xr:uid="{CB118CD9-1143-4889-B329-F302B7021127}"/>
    <cellStyle name="Comma 2 14 13 2 3" xfId="5609" xr:uid="{8D090E56-A9E3-45EF-86E6-F294CBE466B7}"/>
    <cellStyle name="Comma 2 14 13 3" xfId="5610" xr:uid="{8B32C0DF-05F2-4828-BA77-0C6E4576279C}"/>
    <cellStyle name="Comma 2 14 13 3 2" xfId="5611" xr:uid="{E189AA41-7B90-4635-9A4C-A050C4A7E5E8}"/>
    <cellStyle name="Comma 2 14 13 4" xfId="5612" xr:uid="{A3A876BF-54DA-4CEE-88E4-E3FC3157C18F}"/>
    <cellStyle name="Comma 2 14 14" xfId="5613" xr:uid="{BAF927F3-725F-4BF9-BD4C-7329F5FFEFF9}"/>
    <cellStyle name="Comma 2 14 14 2" xfId="5614" xr:uid="{DD6F5B35-6BFE-4E32-9D89-2F5DEC7117BA}"/>
    <cellStyle name="Comma 2 14 14 2 2" xfId="5615" xr:uid="{AB3D7748-0374-4996-9111-FA9448F2A67B}"/>
    <cellStyle name="Comma 2 14 14 2 2 2" xfId="5616" xr:uid="{EEBCA717-CFDA-440A-AF2C-95533C0C32B9}"/>
    <cellStyle name="Comma 2 14 14 2 3" xfId="5617" xr:uid="{4AAB232F-3D99-42EC-85B6-FE178E39218A}"/>
    <cellStyle name="Comma 2 14 14 3" xfId="5618" xr:uid="{AC64F121-5BEE-46A5-97AB-892E8B40F788}"/>
    <cellStyle name="Comma 2 14 14 3 2" xfId="5619" xr:uid="{0CAFB5AE-43BB-40DA-AEF1-F8DC0CA1A0FE}"/>
    <cellStyle name="Comma 2 14 14 4" xfId="5620" xr:uid="{37FD8018-2DE5-4056-9F9D-C6E11DCD9EBE}"/>
    <cellStyle name="Comma 2 14 15" xfId="5621" xr:uid="{9BDF19A6-87E7-4E49-9948-D60E45D624B9}"/>
    <cellStyle name="Comma 2 14 15 2" xfId="5622" xr:uid="{3E2D9922-55AB-4489-8AC6-43A1BB404BE3}"/>
    <cellStyle name="Comma 2 14 15 2 2" xfId="5623" xr:uid="{AB3D6836-1278-47EF-B9A8-9975BEA128B7}"/>
    <cellStyle name="Comma 2 14 15 2 2 2" xfId="5624" xr:uid="{C04EF32A-8A80-48D6-8E12-0AC32FDF2AC9}"/>
    <cellStyle name="Comma 2 14 15 2 3" xfId="5625" xr:uid="{03301E77-B2C2-473F-BA7D-408ADD915371}"/>
    <cellStyle name="Comma 2 14 15 3" xfId="5626" xr:uid="{772DF374-563F-4086-87A9-6A3634E94376}"/>
    <cellStyle name="Comma 2 14 15 3 2" xfId="5627" xr:uid="{61F31AE7-D42D-43C8-97FD-4E84C707240A}"/>
    <cellStyle name="Comma 2 14 15 4" xfId="5628" xr:uid="{3D91F4A2-41FC-4101-B14F-DF6909BD4C83}"/>
    <cellStyle name="Comma 2 14 16" xfId="5629" xr:uid="{45DB597B-71F4-408B-8C2C-4750C3593301}"/>
    <cellStyle name="Comma 2 14 16 2" xfId="5630" xr:uid="{24163D6E-6354-40A5-809A-A04FD95385D9}"/>
    <cellStyle name="Comma 2 14 16 2 2" xfId="5631" xr:uid="{FEBB42FC-2C7B-45B9-9FCB-DC95E8E0426E}"/>
    <cellStyle name="Comma 2 14 16 2 2 2" xfId="5632" xr:uid="{99F862E8-0A12-43E2-BD4E-C872C3BFF056}"/>
    <cellStyle name="Comma 2 14 16 2 3" xfId="5633" xr:uid="{66A9C23C-3C4A-4485-95C1-B083A3A8137B}"/>
    <cellStyle name="Comma 2 14 16 3" xfId="5634" xr:uid="{88242E2A-2D58-4478-AFB9-E21CF22064A3}"/>
    <cellStyle name="Comma 2 14 16 3 2" xfId="5635" xr:uid="{FA78AF51-09EE-4C75-811A-98EA12E4C0F0}"/>
    <cellStyle name="Comma 2 14 16 4" xfId="5636" xr:uid="{D6EC8E6E-741F-4968-82B5-967C7C10B8EC}"/>
    <cellStyle name="Comma 2 14 17" xfId="5637" xr:uid="{490F3905-E51C-40AA-B873-178DB575AF00}"/>
    <cellStyle name="Comma 2 14 17 2" xfId="5638" xr:uid="{C86FC7B9-BE70-45D0-A1AD-3C5F699B3FCB}"/>
    <cellStyle name="Comma 2 14 17 2 2" xfId="5639" xr:uid="{ECF3AFDE-3C0F-4B2D-B653-15D2B3C4E03B}"/>
    <cellStyle name="Comma 2 14 17 2 2 2" xfId="5640" xr:uid="{47010503-22F6-4980-A4AE-8C390A5A65D0}"/>
    <cellStyle name="Comma 2 14 17 2 3" xfId="5641" xr:uid="{D9465927-75ED-4AA3-8C4D-8C446D96BB18}"/>
    <cellStyle name="Comma 2 14 17 3" xfId="5642" xr:uid="{C7E4AB37-62CB-4D7E-94F6-DCAA16509A48}"/>
    <cellStyle name="Comma 2 14 17 3 2" xfId="5643" xr:uid="{65DC7DF7-83D9-4A8A-8B09-AC73444A47B9}"/>
    <cellStyle name="Comma 2 14 17 4" xfId="5644" xr:uid="{DDB73E1D-EADB-4CEB-9790-EB0E6D87B070}"/>
    <cellStyle name="Comma 2 14 18" xfId="5645" xr:uid="{49E4881F-A83F-475C-8E8F-942C4AE2CACC}"/>
    <cellStyle name="Comma 2 14 18 2" xfId="5646" xr:uid="{9055EF1C-D893-4238-A3A7-56DD9C5CE2D2}"/>
    <cellStyle name="Comma 2 14 18 2 2" xfId="5647" xr:uid="{49AECA68-0938-4DFE-A232-A36B7622CBC5}"/>
    <cellStyle name="Comma 2 14 18 2 2 2" xfId="5648" xr:uid="{D7FC3FAF-1DBF-47DF-94B7-8A0B03384344}"/>
    <cellStyle name="Comma 2 14 18 2 3" xfId="5649" xr:uid="{39C8A9A7-0BA7-4C7F-B4CE-850D6DB7B8A5}"/>
    <cellStyle name="Comma 2 14 18 3" xfId="5650" xr:uid="{D0F35EB4-6549-4ED8-B692-EEDBFBB233CC}"/>
    <cellStyle name="Comma 2 14 18 3 2" xfId="5651" xr:uid="{1FE22578-EE7B-49BD-918F-83C68337A200}"/>
    <cellStyle name="Comma 2 14 18 4" xfId="5652" xr:uid="{F694E11E-1355-4F41-A547-31C3B1D509C8}"/>
    <cellStyle name="Comma 2 14 19" xfId="5653" xr:uid="{F3DFF54C-E75F-4C56-AE6A-5364F26C5FD0}"/>
    <cellStyle name="Comma 2 14 19 2" xfId="5654" xr:uid="{BDA46A26-FD84-494B-87B0-8B9F91F1B833}"/>
    <cellStyle name="Comma 2 14 19 2 2" xfId="5655" xr:uid="{682F4F5A-1AE2-4AE3-9941-ED6232D2E9F8}"/>
    <cellStyle name="Comma 2 14 19 2 2 2" xfId="5656" xr:uid="{5FE29809-9817-42FC-9D7B-4B83CD668BF1}"/>
    <cellStyle name="Comma 2 14 19 2 3" xfId="5657" xr:uid="{FC425087-2824-4E2F-A256-EE7D41B1F75D}"/>
    <cellStyle name="Comma 2 14 19 3" xfId="5658" xr:uid="{CF0E2735-C34C-43E3-A345-3267E6F63165}"/>
    <cellStyle name="Comma 2 14 19 3 2" xfId="5659" xr:uid="{4E78E5C4-A528-48AA-B387-F7D20F2290A1}"/>
    <cellStyle name="Comma 2 14 19 4" xfId="5660" xr:uid="{11CFC2E3-94B0-42A3-B0C0-B6905AC937D5}"/>
    <cellStyle name="Comma 2 14 2" xfId="5661" xr:uid="{55D70DBF-5AA7-4636-BB2E-960187F700CE}"/>
    <cellStyle name="Comma 2 14 2 2" xfId="5662" xr:uid="{51299522-3FA0-4C2B-B0EC-97018687D880}"/>
    <cellStyle name="Comma 2 14 2 2 2" xfId="5663" xr:uid="{290A6369-F128-4713-B4D1-EE90E15FD33D}"/>
    <cellStyle name="Comma 2 14 2 2 2 2" xfId="5664" xr:uid="{69E1BCF1-005D-4D45-B494-BA45B804C82D}"/>
    <cellStyle name="Comma 2 14 2 2 3" xfId="5665" xr:uid="{24A01B8B-A822-4D73-8505-53DEAB1FA56E}"/>
    <cellStyle name="Comma 2 14 2 3" xfId="5666" xr:uid="{2CF44E58-80F7-4ED2-A2C6-5401E6AF317A}"/>
    <cellStyle name="Comma 2 14 2 4" xfId="5667" xr:uid="{9110A9C2-D8CD-4C8C-936F-335EEB476827}"/>
    <cellStyle name="Comma 2 14 2 4 2" xfId="5668" xr:uid="{8099E2A1-2F7F-4DCE-AFD0-F6690CF14908}"/>
    <cellStyle name="Comma 2 14 2 5" xfId="5669" xr:uid="{269D1EE9-363C-4CF6-9223-75FFDB428F35}"/>
    <cellStyle name="Comma 2 14 20" xfId="5670" xr:uid="{48B82F3D-3812-4AAE-8E99-FB23109F2399}"/>
    <cellStyle name="Comma 2 14 20 2" xfId="5671" xr:uid="{E519A777-4811-4912-9D6E-F052CB45A42A}"/>
    <cellStyle name="Comma 2 14 20 2 2" xfId="5672" xr:uid="{652B7DDB-AD19-427C-9102-8AA1EEDB8D9B}"/>
    <cellStyle name="Comma 2 14 20 2 2 2" xfId="5673" xr:uid="{D17BBE6D-AE75-4F39-877A-FA84DCF70FA8}"/>
    <cellStyle name="Comma 2 14 20 2 3" xfId="5674" xr:uid="{41703BAD-B6E5-48BD-AAF2-097F2D145B9D}"/>
    <cellStyle name="Comma 2 14 20 3" xfId="5675" xr:uid="{B6D3850D-3A85-4E97-A5F0-2DF7B14B6E4A}"/>
    <cellStyle name="Comma 2 14 20 3 2" xfId="5676" xr:uid="{50642228-3C3F-4253-A73D-D66C509C9AA9}"/>
    <cellStyle name="Comma 2 14 20 4" xfId="5677" xr:uid="{67E5FC3A-605B-47A3-A01C-6D7AF31F507E}"/>
    <cellStyle name="Comma 2 14 21" xfId="5678" xr:uid="{8FCBEE05-12C7-465F-98A3-CF83CA5F2C53}"/>
    <cellStyle name="Comma 2 14 21 2" xfId="5679" xr:uid="{44F153D1-AD2B-42E2-9031-036E12B6C3D2}"/>
    <cellStyle name="Comma 2 14 21 2 2" xfId="5680" xr:uid="{D5767E6A-5E3B-48AB-B2D0-E7AFFBDDF779}"/>
    <cellStyle name="Comma 2 14 21 2 2 2" xfId="5681" xr:uid="{8CF44FA0-4608-493C-899E-A994A3C5C0E5}"/>
    <cellStyle name="Comma 2 14 21 2 3" xfId="5682" xr:uid="{0CF22446-4D76-4419-9FCF-A4AECC9029C0}"/>
    <cellStyle name="Comma 2 14 21 3" xfId="5683" xr:uid="{3DCB81DB-6945-412F-8093-E7F67C17C775}"/>
    <cellStyle name="Comma 2 14 21 3 2" xfId="5684" xr:uid="{A7E2F9A6-F93F-41E8-A2E0-95708860A4CD}"/>
    <cellStyle name="Comma 2 14 21 4" xfId="5685" xr:uid="{336037B6-D24E-4680-9210-11659473148E}"/>
    <cellStyle name="Comma 2 14 22" xfId="5686" xr:uid="{F864C0EC-BF39-41B0-9F6C-37EEA53E444E}"/>
    <cellStyle name="Comma 2 14 22 2" xfId="5687" xr:uid="{D40E741C-CCF6-4F97-9888-E27BC203AD88}"/>
    <cellStyle name="Comma 2 14 22 2 2" xfId="5688" xr:uid="{141A8085-B01C-4D16-B218-46EBF115570D}"/>
    <cellStyle name="Comma 2 14 22 2 2 2" xfId="5689" xr:uid="{F223170F-2767-409B-B63B-A3B71D9FF103}"/>
    <cellStyle name="Comma 2 14 22 2 3" xfId="5690" xr:uid="{EB0C7B63-246F-4558-AF80-F6CA5B4D09EA}"/>
    <cellStyle name="Comma 2 14 22 3" xfId="5691" xr:uid="{56028FFA-310D-46E8-833F-5E01F3B29074}"/>
    <cellStyle name="Comma 2 14 22 3 2" xfId="5692" xr:uid="{794B130F-E39C-40A1-A68B-6A664C7CDC06}"/>
    <cellStyle name="Comma 2 14 22 4" xfId="5693" xr:uid="{3EB12C1F-AC3E-4223-AF4B-2A26E73882A9}"/>
    <cellStyle name="Comma 2 14 23" xfId="5694" xr:uid="{3FB69B5D-6BF5-40EB-A2D5-E913887D1E3C}"/>
    <cellStyle name="Comma 2 14 23 2" xfId="5695" xr:uid="{0880E364-678B-4A57-AFAF-CF4827FA7791}"/>
    <cellStyle name="Comma 2 14 23 2 2" xfId="5696" xr:uid="{B78A90BD-9E2A-4D3C-892E-16C325D9B493}"/>
    <cellStyle name="Comma 2 14 23 2 2 2" xfId="5697" xr:uid="{263786BC-EA4A-4F57-AE61-C3AAFB55121C}"/>
    <cellStyle name="Comma 2 14 23 2 3" xfId="5698" xr:uid="{4C357496-0830-48EA-B66F-D829417801EE}"/>
    <cellStyle name="Comma 2 14 23 3" xfId="5699" xr:uid="{9B8C5EB1-EAB9-4928-9206-DAE220A62C98}"/>
    <cellStyle name="Comma 2 14 23 3 2" xfId="5700" xr:uid="{85F12ACF-FAAE-40A7-996D-AE02BFDDE943}"/>
    <cellStyle name="Comma 2 14 23 4" xfId="5701" xr:uid="{B434C3BB-2F49-4021-A24A-E3ECA2CD3F19}"/>
    <cellStyle name="Comma 2 14 24" xfId="5702" xr:uid="{59EAD3F2-3BCD-4FB0-BB76-492D0A3CDE5B}"/>
    <cellStyle name="Comma 2 14 24 2" xfId="5703" xr:uid="{4357B7BD-9DBA-4D38-9617-797CCD228CC8}"/>
    <cellStyle name="Comma 2 14 24 2 2" xfId="5704" xr:uid="{A9E6850A-5A77-45B9-BBB9-3FCE912338C0}"/>
    <cellStyle name="Comma 2 14 24 2 2 2" xfId="5705" xr:uid="{524F251E-7311-4A71-AD37-680EDA027066}"/>
    <cellStyle name="Comma 2 14 24 2 3" xfId="5706" xr:uid="{00716F21-598A-4F76-B851-B448A441C3F3}"/>
    <cellStyle name="Comma 2 14 24 3" xfId="5707" xr:uid="{5388C166-B510-4A23-AC77-D4FD16CB37FF}"/>
    <cellStyle name="Comma 2 14 24 3 2" xfId="5708" xr:uid="{FE7CAFC1-B6CE-49DB-B5F3-F352FAC92A9B}"/>
    <cellStyle name="Comma 2 14 24 4" xfId="5709" xr:uid="{E2BAD42C-9BC9-4BCD-86E1-B5235E7E5593}"/>
    <cellStyle name="Comma 2 14 25" xfId="5710" xr:uid="{6A8FB866-A843-49FA-B086-8A4E4C49BDD4}"/>
    <cellStyle name="Comma 2 14 25 2" xfId="5711" xr:uid="{5ABA8E2F-6DC1-47E0-BAFB-9BAD4FA0F725}"/>
    <cellStyle name="Comma 2 14 25 2 2" xfId="5712" xr:uid="{77C2E6A7-21FF-4B9C-BFF8-41AC81F3BA35}"/>
    <cellStyle name="Comma 2 14 25 2 2 2" xfId="5713" xr:uid="{B7DB08DB-D89F-4593-B34D-A8E5DF0D8E32}"/>
    <cellStyle name="Comma 2 14 25 2 3" xfId="5714" xr:uid="{7562CE9D-B62F-49F8-859D-90561A0723F8}"/>
    <cellStyle name="Comma 2 14 25 3" xfId="5715" xr:uid="{28207803-BB62-420E-8B34-5D0EC3AD3F0C}"/>
    <cellStyle name="Comma 2 14 25 3 2" xfId="5716" xr:uid="{D675FABE-42B6-4A74-9952-2C9EB4D66A65}"/>
    <cellStyle name="Comma 2 14 25 4" xfId="5717" xr:uid="{69AB5E2C-8675-4128-B6F5-E636247757EB}"/>
    <cellStyle name="Comma 2 14 26" xfId="5718" xr:uid="{9C10AD63-07A0-4344-9757-D9927BAEFB89}"/>
    <cellStyle name="Comma 2 14 26 2" xfId="5719" xr:uid="{A9890273-0C14-478E-83BD-EA8C4AB3C27C}"/>
    <cellStyle name="Comma 2 14 26 2 2" xfId="5720" xr:uid="{CE170EC0-9EDC-47BC-A56A-6060C12AD9D1}"/>
    <cellStyle name="Comma 2 14 26 2 2 2" xfId="5721" xr:uid="{4313D506-7B9C-44C8-8FF8-815AB322A920}"/>
    <cellStyle name="Comma 2 14 26 2 3" xfId="5722" xr:uid="{A571262A-F4F3-4117-8CAF-B2B5D258DBB2}"/>
    <cellStyle name="Comma 2 14 26 3" xfId="5723" xr:uid="{98335C3F-CD04-4847-8F1A-64DE4EAB1405}"/>
    <cellStyle name="Comma 2 14 26 3 2" xfId="5724" xr:uid="{97B68D5E-D7E6-4CAA-BC27-97CBA68FF8C8}"/>
    <cellStyle name="Comma 2 14 26 4" xfId="5725" xr:uid="{FB2EBE6F-EBC4-4011-8DAF-63AF6E0A93A3}"/>
    <cellStyle name="Comma 2 14 27" xfId="5726" xr:uid="{55D1775A-F8EA-4189-9140-3CE2055EB377}"/>
    <cellStyle name="Comma 2 14 27 2" xfId="5727" xr:uid="{02098A93-F186-4C39-943D-B2CF10954038}"/>
    <cellStyle name="Comma 2 14 27 2 2" xfId="5728" xr:uid="{3A3B8AB7-8F0D-41C7-8462-978C0B348939}"/>
    <cellStyle name="Comma 2 14 27 2 2 2" xfId="5729" xr:uid="{0CBDB965-3DD7-4E69-9843-62D0C255CF51}"/>
    <cellStyle name="Comma 2 14 27 2 3" xfId="5730" xr:uid="{7B70E536-404B-4982-B5C8-89AAB7BAFFA7}"/>
    <cellStyle name="Comma 2 14 27 3" xfId="5731" xr:uid="{71BF7A33-FE42-41A2-B8E5-BD219E618D6D}"/>
    <cellStyle name="Comma 2 14 27 3 2" xfId="5732" xr:uid="{24BC4BEC-BCA4-466B-9252-FDF5F24F03FB}"/>
    <cellStyle name="Comma 2 14 27 4" xfId="5733" xr:uid="{4E57569D-94F3-4F8A-A657-4005CD72622B}"/>
    <cellStyle name="Comma 2 14 28" xfId="5734" xr:uid="{B4564BEC-E33D-482D-B622-F0554FB76218}"/>
    <cellStyle name="Comma 2 14 28 2" xfId="5735" xr:uid="{5010482A-86BB-457B-91FC-E65E8690632F}"/>
    <cellStyle name="Comma 2 14 28 2 2" xfId="5736" xr:uid="{7082520C-E633-418B-89B1-CFA7039ACB99}"/>
    <cellStyle name="Comma 2 14 28 2 2 2" xfId="5737" xr:uid="{9690FDBF-CA46-4F59-A9CC-F45928C197C5}"/>
    <cellStyle name="Comma 2 14 28 2 3" xfId="5738" xr:uid="{EB97DED7-0BB7-42DC-A9C7-13CE73513078}"/>
    <cellStyle name="Comma 2 14 28 3" xfId="5739" xr:uid="{C8F9EDC2-503A-484A-828B-A3EE2A699057}"/>
    <cellStyle name="Comma 2 14 28 3 2" xfId="5740" xr:uid="{9F7BA9BD-FAE8-4964-936D-9E3D64D53A81}"/>
    <cellStyle name="Comma 2 14 28 4" xfId="5741" xr:uid="{AE60A7AB-56AE-4BA7-9900-1D7166D2DB13}"/>
    <cellStyle name="Comma 2 14 29" xfId="5742" xr:uid="{E4BB8A0B-B530-4F82-BC86-B2F9A390FB54}"/>
    <cellStyle name="Comma 2 14 29 2" xfId="5743" xr:uid="{A1230198-55AD-424F-906C-DD193C358A2E}"/>
    <cellStyle name="Comma 2 14 29 2 2" xfId="5744" xr:uid="{057C58D1-03E6-430B-AD86-44FB4A528784}"/>
    <cellStyle name="Comma 2 14 29 2 2 2" xfId="5745" xr:uid="{0F9F54E8-DD2F-4443-A1E0-EB436271B97E}"/>
    <cellStyle name="Comma 2 14 29 2 3" xfId="5746" xr:uid="{C25C2F76-2D65-4B0F-A1AE-1204420BE6CF}"/>
    <cellStyle name="Comma 2 14 29 3" xfId="5747" xr:uid="{197ECE38-B5FB-42D1-B376-338BA3FC6BF0}"/>
    <cellStyle name="Comma 2 14 29 3 2" xfId="5748" xr:uid="{E0683CCF-684F-4ABD-A1AF-7C775EEA7919}"/>
    <cellStyle name="Comma 2 14 29 4" xfId="5749" xr:uid="{C26B359C-909A-4971-AB48-376719F5778A}"/>
    <cellStyle name="Comma 2 14 3" xfId="5750" xr:uid="{45CBEFE9-B6C1-4FBF-BF87-7EB4496EFCCB}"/>
    <cellStyle name="Comma 2 14 3 2" xfId="5751" xr:uid="{6AB56352-7DDA-4529-8B69-BDFB63DD5708}"/>
    <cellStyle name="Comma 2 14 3 2 2" xfId="5752" xr:uid="{65C2CB7B-10CB-4682-9E29-F5FB0212CF2C}"/>
    <cellStyle name="Comma 2 14 3 2 2 2" xfId="5753" xr:uid="{D03620C8-D62D-4AD0-A06F-A9920BFAB48E}"/>
    <cellStyle name="Comma 2 14 3 2 3" xfId="5754" xr:uid="{A9B7080A-CD0A-4A60-BD7D-0992A389A3CF}"/>
    <cellStyle name="Comma 2 14 3 3" xfId="5755" xr:uid="{A9F228F3-2E5E-4523-B140-1E09B80A5684}"/>
    <cellStyle name="Comma 2 14 3 4" xfId="5756" xr:uid="{C30E60DE-7690-4A3A-97BA-361D45898B6B}"/>
    <cellStyle name="Comma 2 14 3 4 2" xfId="5757" xr:uid="{EADC7D8A-87EF-47F6-913B-B3CCCA7BFE4A}"/>
    <cellStyle name="Comma 2 14 3 5" xfId="5758" xr:uid="{4F4DBD77-85E0-4A30-BCD1-B9ACCF203CA1}"/>
    <cellStyle name="Comma 2 14 30" xfId="5759" xr:uid="{A21040C1-17F7-4485-8BCD-A87BABFA7DE4}"/>
    <cellStyle name="Comma 2 14 30 2" xfId="5760" xr:uid="{7B41D780-D2EE-46E5-8228-7710CD900280}"/>
    <cellStyle name="Comma 2 14 30 2 2" xfId="5761" xr:uid="{AC9D893E-0A4F-4E5E-9695-5273BD84A5E2}"/>
    <cellStyle name="Comma 2 14 30 2 2 2" xfId="5762" xr:uid="{901BAFD9-8507-477D-A8E7-428F2F05193D}"/>
    <cellStyle name="Comma 2 14 30 2 3" xfId="5763" xr:uid="{7CF3D285-5803-4ABD-9B35-F76E275C1303}"/>
    <cellStyle name="Comma 2 14 30 3" xfId="5764" xr:uid="{80847D46-BA46-46E0-B78D-600B55DEC75F}"/>
    <cellStyle name="Comma 2 14 30 3 2" xfId="5765" xr:uid="{95141487-EB58-41B8-8F61-6535FCED8451}"/>
    <cellStyle name="Comma 2 14 30 4" xfId="5766" xr:uid="{6B2B80CD-5AF2-4A5B-A904-A6D7F7B97484}"/>
    <cellStyle name="Comma 2 14 31" xfId="5767" xr:uid="{2C29AC88-F857-4474-A988-A2662D1DBC24}"/>
    <cellStyle name="Comma 2 14 31 2" xfId="5768" xr:uid="{0B5CC65B-9911-4B8E-B0D2-280F132629BF}"/>
    <cellStyle name="Comma 2 14 31 2 2" xfId="5769" xr:uid="{A1E314F7-197A-4562-9C7E-B5EE8595FD36}"/>
    <cellStyle name="Comma 2 14 31 2 2 2" xfId="5770" xr:uid="{3843D5CC-1408-441E-A7D9-C73B325A1869}"/>
    <cellStyle name="Comma 2 14 31 2 3" xfId="5771" xr:uid="{F6B914C5-0155-488A-BEFF-EAF574DADA87}"/>
    <cellStyle name="Comma 2 14 31 3" xfId="5772" xr:uid="{42F9F610-CBB3-433B-B269-6AF5BAE81D8E}"/>
    <cellStyle name="Comma 2 14 31 3 2" xfId="5773" xr:uid="{3926ADEA-15B0-470A-ACFE-B9130C427366}"/>
    <cellStyle name="Comma 2 14 31 4" xfId="5774" xr:uid="{4BDB52E7-887A-49C5-B097-A1865B4757CE}"/>
    <cellStyle name="Comma 2 14 32" xfId="5775" xr:uid="{0263FC22-631E-411C-9472-6CE24B276D37}"/>
    <cellStyle name="Comma 2 14 33" xfId="57053" xr:uid="{FAD6AB49-8254-42A1-8ABB-49042E6B7F8D}"/>
    <cellStyle name="Comma 2 14 4" xfId="5776" xr:uid="{15490B3B-6793-4EF2-AE31-FEC108EC86AC}"/>
    <cellStyle name="Comma 2 14 4 2" xfId="5777" xr:uid="{5DD693A6-CB99-4061-A469-C5FBA26CFD20}"/>
    <cellStyle name="Comma 2 14 4 2 2" xfId="5778" xr:uid="{3D58EEDF-90F9-479D-9D73-950F8C9F8DF7}"/>
    <cellStyle name="Comma 2 14 4 2 2 2" xfId="5779" xr:uid="{4E8D4CF5-C571-4983-9181-57F49B8B9160}"/>
    <cellStyle name="Comma 2 14 4 2 3" xfId="5780" xr:uid="{B274F901-C9FF-4265-9B49-67BEB0DB6E59}"/>
    <cellStyle name="Comma 2 14 4 3" xfId="5781" xr:uid="{B477469C-D289-4AA4-A9C6-E0EC30B2CF3E}"/>
    <cellStyle name="Comma 2 14 4 3 2" xfId="5782" xr:uid="{01AC29AE-011B-468A-8CE0-B45A037232DA}"/>
    <cellStyle name="Comma 2 14 4 4" xfId="5783" xr:uid="{27F656E6-A68C-4822-876C-2E58D1C64224}"/>
    <cellStyle name="Comma 2 14 5" xfId="5784" xr:uid="{54CD0C96-263C-4242-BF8C-737948D3B424}"/>
    <cellStyle name="Comma 2 14 5 2" xfId="5785" xr:uid="{E4D7F5D3-D97D-4CE3-A45E-FCCAB921666A}"/>
    <cellStyle name="Comma 2 14 5 2 2" xfId="5786" xr:uid="{5D8533BD-9E29-423A-A194-34576B151AC3}"/>
    <cellStyle name="Comma 2 14 5 2 2 2" xfId="5787" xr:uid="{C464C897-25AE-426B-BDA0-2530FE205EAD}"/>
    <cellStyle name="Comma 2 14 5 2 3" xfId="5788" xr:uid="{CC8CBB89-2572-4906-9647-7EBE5105FD6E}"/>
    <cellStyle name="Comma 2 14 5 3" xfId="5789" xr:uid="{AA0D37E2-86F6-41E7-9F31-32C57E4330BA}"/>
    <cellStyle name="Comma 2 14 5 3 2" xfId="5790" xr:uid="{26B9EAA1-42A0-46B7-A180-70970D403A6E}"/>
    <cellStyle name="Comma 2 14 5 4" xfId="5791" xr:uid="{87C12DFF-1855-468D-925B-28735F0CEDE4}"/>
    <cellStyle name="Comma 2 14 6" xfId="5792" xr:uid="{2E1BECF5-1CA7-4397-B70A-90A6DF83F233}"/>
    <cellStyle name="Comma 2 14 6 2" xfId="5793" xr:uid="{77C6C144-4C7B-4F67-9A75-D859EAD21071}"/>
    <cellStyle name="Comma 2 14 6 2 2" xfId="5794" xr:uid="{D73800B4-D22B-4AFA-BBE6-44323C25B1A3}"/>
    <cellStyle name="Comma 2 14 6 2 2 2" xfId="5795" xr:uid="{83208DA9-68D2-4FCF-B71B-FF5FADD92367}"/>
    <cellStyle name="Comma 2 14 6 2 3" xfId="5796" xr:uid="{5F269D16-4A78-44D9-9924-90941D8A94DA}"/>
    <cellStyle name="Comma 2 14 6 3" xfId="5797" xr:uid="{410EEE99-FE1A-4F40-9596-60BDD724F771}"/>
    <cellStyle name="Comma 2 14 6 3 2" xfId="5798" xr:uid="{E9BF8E64-F67B-4E0B-B658-07EEAAE43AC5}"/>
    <cellStyle name="Comma 2 14 6 4" xfId="5799" xr:uid="{3DDB88E0-628A-45D2-8C59-2C0398E952DF}"/>
    <cellStyle name="Comma 2 14 7" xfId="5800" xr:uid="{E4B4BAAE-12BA-4FDC-A767-7F09EC326B54}"/>
    <cellStyle name="Comma 2 14 7 2" xfId="5801" xr:uid="{DE017615-54DC-40EE-B772-78007375A1CF}"/>
    <cellStyle name="Comma 2 14 7 2 2" xfId="5802" xr:uid="{1344E573-484D-49B4-B315-D8FE37471058}"/>
    <cellStyle name="Comma 2 14 7 2 2 2" xfId="5803" xr:uid="{80A247D7-545A-422D-9D79-FA17BD88F24C}"/>
    <cellStyle name="Comma 2 14 7 2 3" xfId="5804" xr:uid="{3879AE97-DA41-4280-A450-4C563711C8CA}"/>
    <cellStyle name="Comma 2 14 7 3" xfId="5805" xr:uid="{38EB3EE7-DAED-4764-935C-29F72C3E3916}"/>
    <cellStyle name="Comma 2 14 7 3 2" xfId="5806" xr:uid="{F841237C-A6F1-47CD-B534-94960EDBFAC2}"/>
    <cellStyle name="Comma 2 14 7 4" xfId="5807" xr:uid="{7D63DD0A-6147-48EC-8419-95EB0DBF57EF}"/>
    <cellStyle name="Comma 2 14 8" xfId="5808" xr:uid="{ABA08638-0870-4B34-830B-87315C84264A}"/>
    <cellStyle name="Comma 2 14 8 2" xfId="5809" xr:uid="{EBBBE485-D7B6-4468-B855-83290B5C5BE1}"/>
    <cellStyle name="Comma 2 14 8 2 2" xfId="5810" xr:uid="{4EBD94FA-73F4-4308-9FF3-B3A9DE8CC357}"/>
    <cellStyle name="Comma 2 14 8 2 2 2" xfId="5811" xr:uid="{D500BCB9-DE15-48F2-9995-2F0B2029A2E9}"/>
    <cellStyle name="Comma 2 14 8 2 3" xfId="5812" xr:uid="{0357FB6D-7DBA-415C-9B6F-91B64DB82E29}"/>
    <cellStyle name="Comma 2 14 8 3" xfId="5813" xr:uid="{82B5535E-F739-414A-8A1B-854D4DC3B3E3}"/>
    <cellStyle name="Comma 2 14 8 3 2" xfId="5814" xr:uid="{EA7E23EF-BDEB-4842-8100-272A775229B3}"/>
    <cellStyle name="Comma 2 14 8 4" xfId="5815" xr:uid="{D065F8EC-7922-41B0-B40C-330E27C51CED}"/>
    <cellStyle name="Comma 2 14 9" xfId="5816" xr:uid="{8F6D0741-3CBC-41C8-9EF7-18B7EF8B4CC5}"/>
    <cellStyle name="Comma 2 14 9 2" xfId="5817" xr:uid="{EEC0222D-907D-4B49-98BE-722A0973A4D4}"/>
    <cellStyle name="Comma 2 14 9 2 2" xfId="5818" xr:uid="{654D257C-5BA6-4660-B08A-28EBA0855E71}"/>
    <cellStyle name="Comma 2 14 9 2 2 2" xfId="5819" xr:uid="{38AF2F6E-69A7-4A49-98D8-046B6B918DAC}"/>
    <cellStyle name="Comma 2 14 9 2 3" xfId="5820" xr:uid="{37EDDA68-54A3-4CA1-8953-9C782978A514}"/>
    <cellStyle name="Comma 2 14 9 3" xfId="5821" xr:uid="{2AF44503-DFAF-464C-BCBE-89424C592D0C}"/>
    <cellStyle name="Comma 2 14 9 3 2" xfId="5822" xr:uid="{833E06A8-6499-42AD-80F4-4146B8E12C51}"/>
    <cellStyle name="Comma 2 14 9 4" xfId="5823" xr:uid="{E5CA81AD-A70F-42E4-BCEE-A99AA92532C4}"/>
    <cellStyle name="Comma 2 15" xfId="5824" xr:uid="{0BBC2AFE-9327-42B6-9424-FFFA29353777}"/>
    <cellStyle name="Comma 2 15 10" xfId="5825" xr:uid="{673B3C8A-AC8B-4C13-AEAD-265B2C523441}"/>
    <cellStyle name="Comma 2 15 10 2" xfId="5826" xr:uid="{E3D8248F-E394-4A3B-90FA-B6CF97BD93DF}"/>
    <cellStyle name="Comma 2 15 10 2 2" xfId="5827" xr:uid="{5713D0D3-BE6F-4850-A125-D3DC9E51CBB0}"/>
    <cellStyle name="Comma 2 15 10 2 2 2" xfId="5828" xr:uid="{69926D37-9725-4FD0-8D6E-D6A76DB30D13}"/>
    <cellStyle name="Comma 2 15 10 2 3" xfId="5829" xr:uid="{52E1C672-94BB-471A-A2AB-4617D7E5758C}"/>
    <cellStyle name="Comma 2 15 10 3" xfId="5830" xr:uid="{F3E36CAF-ECA6-4980-B512-666268714D9A}"/>
    <cellStyle name="Comma 2 15 10 3 2" xfId="5831" xr:uid="{85B1EA86-21B5-474D-B10A-F6160DCB6596}"/>
    <cellStyle name="Comma 2 15 10 4" xfId="5832" xr:uid="{9A623F99-6423-488D-9CC6-1A7AAF875FF3}"/>
    <cellStyle name="Comma 2 15 11" xfId="5833" xr:uid="{68D26623-E945-47A7-B162-CA55199B5358}"/>
    <cellStyle name="Comma 2 15 11 2" xfId="5834" xr:uid="{7529C9B1-0C93-4528-B54A-D6072FE98784}"/>
    <cellStyle name="Comma 2 15 11 2 2" xfId="5835" xr:uid="{D87B720D-799A-4F61-9A97-0FB8EF43B1E7}"/>
    <cellStyle name="Comma 2 15 11 2 2 2" xfId="5836" xr:uid="{E70E6686-7A69-4951-8273-58DA2DAEB800}"/>
    <cellStyle name="Comma 2 15 11 2 3" xfId="5837" xr:uid="{758F6E1D-F51F-4F15-BF99-1173BE9881E4}"/>
    <cellStyle name="Comma 2 15 11 3" xfId="5838" xr:uid="{2BEDDAC0-0A7A-4601-8549-DFC6DF0F109E}"/>
    <cellStyle name="Comma 2 15 11 3 2" xfId="5839" xr:uid="{AE0C447C-8183-4375-A9A5-87B25563D388}"/>
    <cellStyle name="Comma 2 15 11 4" xfId="5840" xr:uid="{86A09585-63D5-4370-B3F0-14701A91DF86}"/>
    <cellStyle name="Comma 2 15 12" xfId="5841" xr:uid="{B8E29314-6B89-474D-96B6-1F90A8305030}"/>
    <cellStyle name="Comma 2 15 12 2" xfId="5842" xr:uid="{700E2C38-8481-4F0D-B4D3-C85087EC633B}"/>
    <cellStyle name="Comma 2 15 12 2 2" xfId="5843" xr:uid="{D0DC5307-09ED-474F-852D-9FC91AF75E3E}"/>
    <cellStyle name="Comma 2 15 12 2 2 2" xfId="5844" xr:uid="{6B90411B-8F5C-4160-91B7-3C29FA547CB2}"/>
    <cellStyle name="Comma 2 15 12 2 3" xfId="5845" xr:uid="{73CFAB30-C6B1-47C9-960E-700899A772EE}"/>
    <cellStyle name="Comma 2 15 12 3" xfId="5846" xr:uid="{39A3E764-73A2-4038-945D-546FC41E7787}"/>
    <cellStyle name="Comma 2 15 12 3 2" xfId="5847" xr:uid="{C9A32D66-1D9E-4B9C-BAB3-80205DC7FD80}"/>
    <cellStyle name="Comma 2 15 12 4" xfId="5848" xr:uid="{629616F2-F03C-4C09-ADA9-7557CDFAD2FF}"/>
    <cellStyle name="Comma 2 15 13" xfId="5849" xr:uid="{45B6740B-D979-4D4B-8F50-FF9ABB788F68}"/>
    <cellStyle name="Comma 2 15 13 2" xfId="5850" xr:uid="{B2FE092B-C7F6-4957-985F-12376808B2EF}"/>
    <cellStyle name="Comma 2 15 13 2 2" xfId="5851" xr:uid="{F0FC1499-B964-46D2-8331-1476C138930E}"/>
    <cellStyle name="Comma 2 15 13 2 2 2" xfId="5852" xr:uid="{D1131E43-774D-4AF9-A61C-5AEB3FE68B0C}"/>
    <cellStyle name="Comma 2 15 13 2 3" xfId="5853" xr:uid="{C54F01FD-8557-4382-BF04-7DE01CC3AE1E}"/>
    <cellStyle name="Comma 2 15 13 3" xfId="5854" xr:uid="{38D175A6-F3C5-43E2-AE5C-43983ADCE911}"/>
    <cellStyle name="Comma 2 15 13 3 2" xfId="5855" xr:uid="{1BEC441F-D60A-4D7D-8994-E6A8B6AD6981}"/>
    <cellStyle name="Comma 2 15 13 4" xfId="5856" xr:uid="{9BCE1160-52B9-4E3D-B9C8-60D0FC3E1281}"/>
    <cellStyle name="Comma 2 15 14" xfId="5857" xr:uid="{76425D8E-2C5C-47DE-BC0C-B2CA236A1F2A}"/>
    <cellStyle name="Comma 2 15 14 2" xfId="5858" xr:uid="{28A4478D-CDDE-4133-8D3E-335290D881B5}"/>
    <cellStyle name="Comma 2 15 14 2 2" xfId="5859" xr:uid="{2D55E210-0DE1-4AB9-B174-9574FC2A3366}"/>
    <cellStyle name="Comma 2 15 14 2 2 2" xfId="5860" xr:uid="{6896B598-AAF8-42C6-B9CA-A8C50983A834}"/>
    <cellStyle name="Comma 2 15 14 2 3" xfId="5861" xr:uid="{5670A432-97F2-4D1E-BE05-DF011DF4B7D3}"/>
    <cellStyle name="Comma 2 15 14 3" xfId="5862" xr:uid="{5ED7BD82-1B01-4111-9BC5-311B7F2C20DD}"/>
    <cellStyle name="Comma 2 15 14 3 2" xfId="5863" xr:uid="{01BC7CB2-3D82-4659-A55D-450799A34A0D}"/>
    <cellStyle name="Comma 2 15 14 4" xfId="5864" xr:uid="{D6404C01-209F-4A48-8A23-6BF61EC7F653}"/>
    <cellStyle name="Comma 2 15 15" xfId="5865" xr:uid="{C15EA920-49D5-4DFC-8B70-0519A8DBDFCC}"/>
    <cellStyle name="Comma 2 15 15 2" xfId="5866" xr:uid="{BB77DAE3-109F-4D07-A89F-4A517FCE54CF}"/>
    <cellStyle name="Comma 2 15 15 2 2" xfId="5867" xr:uid="{3B247141-7ECD-4E25-96AF-9B2E2B240BDE}"/>
    <cellStyle name="Comma 2 15 15 2 2 2" xfId="5868" xr:uid="{B5C08495-A767-4915-B673-48E0D1857707}"/>
    <cellStyle name="Comma 2 15 15 2 3" xfId="5869" xr:uid="{D5C6705A-599C-4E45-AAA2-AFF055E5A3DE}"/>
    <cellStyle name="Comma 2 15 15 3" xfId="5870" xr:uid="{CEADFD80-44CD-4EEB-A0D1-72935DDBA361}"/>
    <cellStyle name="Comma 2 15 15 3 2" xfId="5871" xr:uid="{94605886-088E-4BA6-8D3E-363B0DC71494}"/>
    <cellStyle name="Comma 2 15 15 4" xfId="5872" xr:uid="{D3A38D12-19C1-40EC-A143-255D8FD9B86A}"/>
    <cellStyle name="Comma 2 15 16" xfId="5873" xr:uid="{E283590F-8247-4333-8DC9-BC2698815DC4}"/>
    <cellStyle name="Comma 2 15 16 2" xfId="5874" xr:uid="{521D88CF-4942-4EEE-86E5-7ABC84AC3631}"/>
    <cellStyle name="Comma 2 15 16 2 2" xfId="5875" xr:uid="{5B2FCCC2-33F7-4633-8E71-2139CBBD08E1}"/>
    <cellStyle name="Comma 2 15 16 2 2 2" xfId="5876" xr:uid="{E771BC8B-7AB5-4644-B44A-1E96F2BF441B}"/>
    <cellStyle name="Comma 2 15 16 2 3" xfId="5877" xr:uid="{B9D764DC-E50F-4153-ADD4-113253EDF337}"/>
    <cellStyle name="Comma 2 15 16 3" xfId="5878" xr:uid="{E73F401F-6196-4538-A9A1-B416C7E76E49}"/>
    <cellStyle name="Comma 2 15 16 3 2" xfId="5879" xr:uid="{B3DF1D8C-B1BD-4E63-A476-0B47C5E2B118}"/>
    <cellStyle name="Comma 2 15 16 4" xfId="5880" xr:uid="{6CE5D400-0E11-4E61-BC9C-1742150F35D4}"/>
    <cellStyle name="Comma 2 15 17" xfId="5881" xr:uid="{911E5C78-CCA8-4FB7-8727-9F9A411AF007}"/>
    <cellStyle name="Comma 2 15 17 2" xfId="5882" xr:uid="{B7824CCE-266E-4A53-9A6E-E51AC54ADE39}"/>
    <cellStyle name="Comma 2 15 17 2 2" xfId="5883" xr:uid="{C6110054-470D-40D9-A0F0-45D0104E2A5F}"/>
    <cellStyle name="Comma 2 15 17 2 2 2" xfId="5884" xr:uid="{F679B45B-12F4-43DB-9D17-8D6C883F2442}"/>
    <cellStyle name="Comma 2 15 17 2 3" xfId="5885" xr:uid="{5AADC021-410A-4986-96C1-A2D5845D738B}"/>
    <cellStyle name="Comma 2 15 17 3" xfId="5886" xr:uid="{9D4CA077-5008-4004-89F9-8B26B47F72F1}"/>
    <cellStyle name="Comma 2 15 17 3 2" xfId="5887" xr:uid="{340905ED-451A-4896-BBA8-4668599BBF7C}"/>
    <cellStyle name="Comma 2 15 17 4" xfId="5888" xr:uid="{BEC31FE2-B3FA-45E4-AA33-A4C71E3315EC}"/>
    <cellStyle name="Comma 2 15 18" xfId="5889" xr:uid="{CB6B4836-77E1-4212-ADDB-B8D1C3BFE8AD}"/>
    <cellStyle name="Comma 2 15 18 2" xfId="5890" xr:uid="{31B6EE04-5DE6-44E3-85F3-F6AC1B9BF988}"/>
    <cellStyle name="Comma 2 15 18 2 2" xfId="5891" xr:uid="{0CF57276-BF2D-410B-923A-720F9C39E065}"/>
    <cellStyle name="Comma 2 15 18 2 2 2" xfId="5892" xr:uid="{171EA8E5-DE64-4533-832B-E9B3C3FF9036}"/>
    <cellStyle name="Comma 2 15 18 2 3" xfId="5893" xr:uid="{2CFB4DBE-8A1F-4F95-B0C0-394E997DAC9B}"/>
    <cellStyle name="Comma 2 15 18 3" xfId="5894" xr:uid="{3FD9F959-2939-4FEA-AC23-8519477E2351}"/>
    <cellStyle name="Comma 2 15 18 3 2" xfId="5895" xr:uid="{ABFCF924-A440-439F-AFC2-AD2D7F7F29BF}"/>
    <cellStyle name="Comma 2 15 18 4" xfId="5896" xr:uid="{D886089C-CCA9-4C4B-B357-AB33B2DD888E}"/>
    <cellStyle name="Comma 2 15 19" xfId="5897" xr:uid="{C9864780-6BCC-4676-86CD-4BA940D1162B}"/>
    <cellStyle name="Comma 2 15 19 2" xfId="5898" xr:uid="{EA111CE3-34F2-4CA2-AD9A-31E822BFFEFD}"/>
    <cellStyle name="Comma 2 15 19 2 2" xfId="5899" xr:uid="{7F1396DC-AF80-4F0D-9423-116858EF4A61}"/>
    <cellStyle name="Comma 2 15 19 2 2 2" xfId="5900" xr:uid="{80C6993A-FE09-4B46-9A10-5D6A8972233B}"/>
    <cellStyle name="Comma 2 15 19 2 3" xfId="5901" xr:uid="{FCD98304-1453-4851-AF83-735E2934E84A}"/>
    <cellStyle name="Comma 2 15 19 3" xfId="5902" xr:uid="{B18F98B3-5B49-4CBA-8505-1FF154D57070}"/>
    <cellStyle name="Comma 2 15 19 3 2" xfId="5903" xr:uid="{84AD32B2-1A9A-45BB-B5DD-FC96CFA3E097}"/>
    <cellStyle name="Comma 2 15 19 4" xfId="5904" xr:uid="{F38F526B-987B-4DD2-B81A-648128DFE0C4}"/>
    <cellStyle name="Comma 2 15 2" xfId="5905" xr:uid="{FDE7C3E8-3A30-409A-B88B-5068D4F21CFF}"/>
    <cellStyle name="Comma 2 15 2 2" xfId="5906" xr:uid="{10E0A3CA-49B1-44C5-B784-6D2C6C2783B1}"/>
    <cellStyle name="Comma 2 15 2 2 2" xfId="5907" xr:uid="{BFEA1BBE-01FE-465C-94E3-469CEE0A173B}"/>
    <cellStyle name="Comma 2 15 2 2 2 2" xfId="5908" xr:uid="{BA29D76D-391A-454E-9FA4-09369B46D25D}"/>
    <cellStyle name="Comma 2 15 2 2 3" xfId="5909" xr:uid="{40345A85-416D-40DC-86FD-4E0443A33939}"/>
    <cellStyle name="Comma 2 15 2 3" xfId="5910" xr:uid="{BFC67A6D-BA89-412E-96CE-D37B19205AFF}"/>
    <cellStyle name="Comma 2 15 2 4" xfId="5911" xr:uid="{65BC08A9-5998-4127-9F63-AC4B3F557FE0}"/>
    <cellStyle name="Comma 2 15 2 4 2" xfId="5912" xr:uid="{1548D889-ABD1-4F06-94F7-EBF22014B3E4}"/>
    <cellStyle name="Comma 2 15 2 5" xfId="5913" xr:uid="{E375BB24-6235-45A8-A97F-C7259E5CD383}"/>
    <cellStyle name="Comma 2 15 20" xfId="5914" xr:uid="{717E89DC-DD59-4BE3-A3AD-5081741AFC7B}"/>
    <cellStyle name="Comma 2 15 20 2" xfId="5915" xr:uid="{BD55A16C-F3B2-4DFE-92FD-A6071E804156}"/>
    <cellStyle name="Comma 2 15 20 2 2" xfId="5916" xr:uid="{87FE5ED1-E5A6-408B-A3FE-7B154BBFC5AF}"/>
    <cellStyle name="Comma 2 15 20 2 2 2" xfId="5917" xr:uid="{8A68BD4A-1166-433C-BCDB-6DE4EB77F540}"/>
    <cellStyle name="Comma 2 15 20 2 3" xfId="5918" xr:uid="{7713890E-1381-4D6B-8E1C-E347AF3FCC11}"/>
    <cellStyle name="Comma 2 15 20 3" xfId="5919" xr:uid="{F89BE445-FF5D-461B-AC08-DCD88A3BC77E}"/>
    <cellStyle name="Comma 2 15 20 3 2" xfId="5920" xr:uid="{2BC21FC8-8674-4F66-91F5-4BB0ADE55562}"/>
    <cellStyle name="Comma 2 15 20 4" xfId="5921" xr:uid="{F715099A-3DEA-4A2C-8488-19FAD60BEA0B}"/>
    <cellStyle name="Comma 2 15 21" xfId="5922" xr:uid="{7C9B6918-6C04-4B60-BC91-9E979F49193D}"/>
    <cellStyle name="Comma 2 15 21 2" xfId="5923" xr:uid="{C947EA9B-B702-4C62-A122-893568D9894E}"/>
    <cellStyle name="Comma 2 15 21 2 2" xfId="5924" xr:uid="{A0B7B2AB-A97C-4080-896F-DFB7199B1B7F}"/>
    <cellStyle name="Comma 2 15 21 2 2 2" xfId="5925" xr:uid="{CE3C5782-DA13-418F-84B1-2190E2AD0277}"/>
    <cellStyle name="Comma 2 15 21 2 3" xfId="5926" xr:uid="{E3AD9989-CEC7-4F0D-ACB1-6E28D932A688}"/>
    <cellStyle name="Comma 2 15 21 3" xfId="5927" xr:uid="{9D25850C-1A53-4591-9701-A707237E8737}"/>
    <cellStyle name="Comma 2 15 21 3 2" xfId="5928" xr:uid="{AE7DB509-5702-40B0-A2D1-C865E3F02904}"/>
    <cellStyle name="Comma 2 15 21 4" xfId="5929" xr:uid="{6C68F285-355F-4E85-976D-8C7145E61C1C}"/>
    <cellStyle name="Comma 2 15 22" xfId="5930" xr:uid="{8A23397F-290F-44D8-96AB-FC278C645B36}"/>
    <cellStyle name="Comma 2 15 22 2" xfId="5931" xr:uid="{F21B4B39-C1A4-428D-BB0D-3924ADE621EB}"/>
    <cellStyle name="Comma 2 15 22 2 2" xfId="5932" xr:uid="{9B63E23E-DD39-40D3-B4CE-FD29B3A8C64D}"/>
    <cellStyle name="Comma 2 15 22 2 2 2" xfId="5933" xr:uid="{658A37AF-2AD9-4355-8ED1-5FF234D24346}"/>
    <cellStyle name="Comma 2 15 22 2 3" xfId="5934" xr:uid="{6922E30A-68DB-4281-8579-75D560F3606F}"/>
    <cellStyle name="Comma 2 15 22 3" xfId="5935" xr:uid="{B610EC26-CDE6-4790-9BC4-5B565FAFDCDC}"/>
    <cellStyle name="Comma 2 15 22 3 2" xfId="5936" xr:uid="{8568CE66-E9AE-4EAF-A9E6-D4DE2EBC4C9A}"/>
    <cellStyle name="Comma 2 15 22 4" xfId="5937" xr:uid="{D01E1A83-4DA8-4FAC-AF5A-6030E13C4370}"/>
    <cellStyle name="Comma 2 15 23" xfId="5938" xr:uid="{9E129995-7146-45D6-BE51-BB65BE74B9D6}"/>
    <cellStyle name="Comma 2 15 23 2" xfId="5939" xr:uid="{0DED9CED-BABE-4174-A4FE-92500FC7B838}"/>
    <cellStyle name="Comma 2 15 23 2 2" xfId="5940" xr:uid="{29D02145-5EB2-4E13-AC8E-0A49BBD77404}"/>
    <cellStyle name="Comma 2 15 23 2 2 2" xfId="5941" xr:uid="{35DE6DF3-0FF5-4C97-A43A-99F70E82BF1D}"/>
    <cellStyle name="Comma 2 15 23 2 3" xfId="5942" xr:uid="{9B34A706-6E40-4C5C-9384-94C195CAB260}"/>
    <cellStyle name="Comma 2 15 23 3" xfId="5943" xr:uid="{7E2DE43A-EFD7-4BD8-B7A9-428D5AE07CD6}"/>
    <cellStyle name="Comma 2 15 23 3 2" xfId="5944" xr:uid="{6F5F3EC4-B477-45DF-AF2B-78B3CCF55245}"/>
    <cellStyle name="Comma 2 15 23 4" xfId="5945" xr:uid="{7E34634F-6E72-4421-8920-910AC52BD207}"/>
    <cellStyle name="Comma 2 15 24" xfId="5946" xr:uid="{C91044D7-D8F6-4C0F-9AD1-4EB4404E37B2}"/>
    <cellStyle name="Comma 2 15 24 2" xfId="5947" xr:uid="{3A5D31D4-57D6-4E51-BC59-EAA2DDD42EE0}"/>
    <cellStyle name="Comma 2 15 24 2 2" xfId="5948" xr:uid="{2C4AC846-BE99-4420-95DF-A99CF06BD43B}"/>
    <cellStyle name="Comma 2 15 24 2 2 2" xfId="5949" xr:uid="{33EC5317-BB54-489B-A57A-E175AADCC136}"/>
    <cellStyle name="Comma 2 15 24 2 3" xfId="5950" xr:uid="{F58A5474-8C3F-4597-823B-0BBA6E1AA145}"/>
    <cellStyle name="Comma 2 15 24 3" xfId="5951" xr:uid="{21195A51-F450-400A-B452-67DF40DB5E6A}"/>
    <cellStyle name="Comma 2 15 24 3 2" xfId="5952" xr:uid="{C138AA31-7EAC-409B-9442-B41A24A26921}"/>
    <cellStyle name="Comma 2 15 24 4" xfId="5953" xr:uid="{C4D651B7-21AF-429D-8EE3-2D5E395BC23E}"/>
    <cellStyle name="Comma 2 15 25" xfId="5954" xr:uid="{F080013F-16C1-4441-A97F-9616245BFD92}"/>
    <cellStyle name="Comma 2 15 25 2" xfId="5955" xr:uid="{8B048F99-2010-42A2-8F92-EE3B53F90C9C}"/>
    <cellStyle name="Comma 2 15 25 2 2" xfId="5956" xr:uid="{034594ED-5BD4-4726-BCFB-ADF91ED27858}"/>
    <cellStyle name="Comma 2 15 25 2 2 2" xfId="5957" xr:uid="{6C40915A-5D4E-4BAE-A541-6A55B8122E14}"/>
    <cellStyle name="Comma 2 15 25 2 3" xfId="5958" xr:uid="{BAD5179A-35A5-44B0-9E9B-0D74FC8795F2}"/>
    <cellStyle name="Comma 2 15 25 3" xfId="5959" xr:uid="{9D591E50-393C-4567-B7C9-154FFAEB93EB}"/>
    <cellStyle name="Comma 2 15 25 3 2" xfId="5960" xr:uid="{F07E6082-6731-49D6-A8D6-B6D966AE7A61}"/>
    <cellStyle name="Comma 2 15 25 4" xfId="5961" xr:uid="{9B3F8999-6E8E-4631-B520-5C0229F3E3EA}"/>
    <cellStyle name="Comma 2 15 26" xfId="5962" xr:uid="{C4B0637C-3133-4026-BD38-9764F879843E}"/>
    <cellStyle name="Comma 2 15 26 2" xfId="5963" xr:uid="{AE64C1B9-AAC4-4C3D-BFEB-006B07233BED}"/>
    <cellStyle name="Comma 2 15 26 2 2" xfId="5964" xr:uid="{0BBAA707-6341-439B-8294-D38A62820ACF}"/>
    <cellStyle name="Comma 2 15 26 2 2 2" xfId="5965" xr:uid="{E16F4B9F-5248-4759-B36E-CD91AA55BCB6}"/>
    <cellStyle name="Comma 2 15 26 2 3" xfId="5966" xr:uid="{95DA8290-A654-407F-B94E-12D061EF7691}"/>
    <cellStyle name="Comma 2 15 26 3" xfId="5967" xr:uid="{DD220860-6556-4310-A2E2-E9D8C46BDFEE}"/>
    <cellStyle name="Comma 2 15 26 3 2" xfId="5968" xr:uid="{518FBF1F-BDB3-40B6-A554-1F4A39699479}"/>
    <cellStyle name="Comma 2 15 26 4" xfId="5969" xr:uid="{E6D9F8CF-F362-4E88-A7C2-30BE0DF534DB}"/>
    <cellStyle name="Comma 2 15 27" xfId="5970" xr:uid="{32333DFC-B283-4B81-B25F-65274332429F}"/>
    <cellStyle name="Comma 2 15 27 2" xfId="5971" xr:uid="{0A113654-E6BE-4D95-B1BD-DD0A8E2ADB98}"/>
    <cellStyle name="Comma 2 15 27 2 2" xfId="5972" xr:uid="{CCF1E531-8C83-4A57-A3FE-A2915BFA2307}"/>
    <cellStyle name="Comma 2 15 27 2 2 2" xfId="5973" xr:uid="{560384F6-6539-4EC6-8C65-ECF5F10874DE}"/>
    <cellStyle name="Comma 2 15 27 2 3" xfId="5974" xr:uid="{B4AEE1AA-899F-4DCE-BFA3-875FEB659755}"/>
    <cellStyle name="Comma 2 15 27 3" xfId="5975" xr:uid="{E5ADB084-1D06-4444-8047-370B2B04FD85}"/>
    <cellStyle name="Comma 2 15 27 3 2" xfId="5976" xr:uid="{11259F45-3E25-4DAE-BF4F-B5DB7AA9BF6B}"/>
    <cellStyle name="Comma 2 15 27 4" xfId="5977" xr:uid="{014E38E5-54A4-4C5D-986A-B76F93F53791}"/>
    <cellStyle name="Comma 2 15 28" xfId="5978" xr:uid="{B569CB9B-4B1E-4308-A73B-99AE566F277D}"/>
    <cellStyle name="Comma 2 15 28 2" xfId="5979" xr:uid="{82F0D291-74D2-45BF-8B06-8949D9A2F48F}"/>
    <cellStyle name="Comma 2 15 28 2 2" xfId="5980" xr:uid="{A4B06C83-BCCE-45EF-B497-D5C5F32E1C4A}"/>
    <cellStyle name="Comma 2 15 28 2 2 2" xfId="5981" xr:uid="{6D15C2EA-A67D-45F3-963F-7D2E98E8ADC9}"/>
    <cellStyle name="Comma 2 15 28 2 3" xfId="5982" xr:uid="{087FA8B4-0F7B-46CA-9A90-66EF64EB2003}"/>
    <cellStyle name="Comma 2 15 28 3" xfId="5983" xr:uid="{2C91DF31-27D6-4CB9-9C32-29E05E73391F}"/>
    <cellStyle name="Comma 2 15 28 3 2" xfId="5984" xr:uid="{CFD2E9E6-4E26-4A67-B1D4-1D562D4F934B}"/>
    <cellStyle name="Comma 2 15 28 4" xfId="5985" xr:uid="{281553D6-76C9-41AD-91FD-08586A9BB9FD}"/>
    <cellStyle name="Comma 2 15 29" xfId="5986" xr:uid="{A80F3E44-6E98-4B0F-A2F0-E7D68BED59D7}"/>
    <cellStyle name="Comma 2 15 29 2" xfId="5987" xr:uid="{6997056F-40FE-4ABF-830E-A298B83712C0}"/>
    <cellStyle name="Comma 2 15 29 2 2" xfId="5988" xr:uid="{958DB39C-2455-4E93-BE57-FED4C9645248}"/>
    <cellStyle name="Comma 2 15 29 2 2 2" xfId="5989" xr:uid="{05129ABE-C845-4ABC-B64E-F53C79CD43F4}"/>
    <cellStyle name="Comma 2 15 29 2 3" xfId="5990" xr:uid="{CC3B393D-AD0F-4C00-BF55-6934E3FF93C7}"/>
    <cellStyle name="Comma 2 15 29 3" xfId="5991" xr:uid="{04B0D922-0543-4E6F-BB16-D2117DB9AC83}"/>
    <cellStyle name="Comma 2 15 29 3 2" xfId="5992" xr:uid="{A63D332C-6F62-4C83-90FF-BCA27F34B731}"/>
    <cellStyle name="Comma 2 15 29 4" xfId="5993" xr:uid="{4A8829B0-1A13-4531-89A7-3FF64307DE18}"/>
    <cellStyle name="Comma 2 15 3" xfId="5994" xr:uid="{3BB05095-008D-453C-AE19-D83D8B2B18C5}"/>
    <cellStyle name="Comma 2 15 3 2" xfId="5995" xr:uid="{D6BF1EF9-BEE1-45EE-BBBA-F337EDD79F70}"/>
    <cellStyle name="Comma 2 15 3 2 2" xfId="5996" xr:uid="{E4C4B759-08A1-4121-BA5D-316D0EA56D39}"/>
    <cellStyle name="Comma 2 15 3 2 2 2" xfId="5997" xr:uid="{95269D97-A6B8-4CCE-B817-8A604DB12898}"/>
    <cellStyle name="Comma 2 15 3 2 3" xfId="5998" xr:uid="{556F3411-A25B-448B-B22D-A204DA600BF3}"/>
    <cellStyle name="Comma 2 15 3 3" xfId="5999" xr:uid="{D2A22869-04BC-4DDB-9696-D951037CBF25}"/>
    <cellStyle name="Comma 2 15 3 4" xfId="6000" xr:uid="{2A7DD1D5-33A4-445F-8EB6-0E57D872C36E}"/>
    <cellStyle name="Comma 2 15 3 4 2" xfId="6001" xr:uid="{D217C394-D86B-4F0A-8440-9EB01D126646}"/>
    <cellStyle name="Comma 2 15 3 5" xfId="6002" xr:uid="{62771491-B123-46EB-A885-73F4572656E8}"/>
    <cellStyle name="Comma 2 15 30" xfId="6003" xr:uid="{C63C0044-59FE-4A46-9559-8F6591D5841B}"/>
    <cellStyle name="Comma 2 15 30 2" xfId="6004" xr:uid="{104F27D1-6C4B-4C2F-A356-41014C00CAFE}"/>
    <cellStyle name="Comma 2 15 30 2 2" xfId="6005" xr:uid="{49614201-01D8-4108-A7C0-8CA37422E575}"/>
    <cellStyle name="Comma 2 15 30 2 2 2" xfId="6006" xr:uid="{AB2065D6-5D1A-466F-A32B-ECDB9B4D2CAB}"/>
    <cellStyle name="Comma 2 15 30 2 3" xfId="6007" xr:uid="{7CF64AD4-914F-4825-8ABB-381438DDC60A}"/>
    <cellStyle name="Comma 2 15 30 3" xfId="6008" xr:uid="{F1C97C05-8CE5-41E8-844C-24365D082BA1}"/>
    <cellStyle name="Comma 2 15 30 3 2" xfId="6009" xr:uid="{C5219B7B-934F-420A-AD61-D5252D5F32F1}"/>
    <cellStyle name="Comma 2 15 30 4" xfId="6010" xr:uid="{ADF5E3B9-971C-4974-9F12-7C8D3C4014C2}"/>
    <cellStyle name="Comma 2 15 31" xfId="6011" xr:uid="{E63A9959-1C6C-4F33-A804-4A954C30BF8A}"/>
    <cellStyle name="Comma 2 15 31 2" xfId="6012" xr:uid="{D7B46027-4FFD-47F8-8841-117400A85FF1}"/>
    <cellStyle name="Comma 2 15 31 2 2" xfId="6013" xr:uid="{90894458-FA75-4082-A5CF-AA39FAB5BD2C}"/>
    <cellStyle name="Comma 2 15 31 2 2 2" xfId="6014" xr:uid="{2F17C0B6-F573-4A04-AA07-1ABE5980F832}"/>
    <cellStyle name="Comma 2 15 31 2 3" xfId="6015" xr:uid="{8B6319E3-653E-46B7-9576-2F6BA6726DDF}"/>
    <cellStyle name="Comma 2 15 31 3" xfId="6016" xr:uid="{747C6EE5-811A-4A5F-9085-B8F370ADE4CA}"/>
    <cellStyle name="Comma 2 15 31 3 2" xfId="6017" xr:uid="{452D0242-0409-49FE-A783-318AF7A6B183}"/>
    <cellStyle name="Comma 2 15 31 4" xfId="6018" xr:uid="{27C69E52-BBC4-4581-9046-CD9A6555579D}"/>
    <cellStyle name="Comma 2 15 4" xfId="6019" xr:uid="{EE900D4C-21F7-4F98-BD88-7C0432155972}"/>
    <cellStyle name="Comma 2 15 4 2" xfId="6020" xr:uid="{8304438B-3A99-4B4A-8F94-AE3AB45F2FED}"/>
    <cellStyle name="Comma 2 15 4 2 2" xfId="6021" xr:uid="{E7434196-EB83-444D-9B60-9BF510EBE8FD}"/>
    <cellStyle name="Comma 2 15 4 2 2 2" xfId="6022" xr:uid="{0822686D-D390-4157-95CF-31B43A5EFA80}"/>
    <cellStyle name="Comma 2 15 4 2 3" xfId="6023" xr:uid="{A0847F75-369D-418A-AC49-47A398BE564F}"/>
    <cellStyle name="Comma 2 15 4 3" xfId="6024" xr:uid="{5734F59E-351A-4F2C-BCB0-4B64BBA08F38}"/>
    <cellStyle name="Comma 2 15 4 3 2" xfId="6025" xr:uid="{03CF88F4-E5BB-44A3-B955-55AA8870299F}"/>
    <cellStyle name="Comma 2 15 4 4" xfId="6026" xr:uid="{C5DDF185-39F7-4C08-A926-0278EA35BD07}"/>
    <cellStyle name="Comma 2 15 5" xfId="6027" xr:uid="{EBF3C21A-4974-4BAD-B8BF-241B4923CE85}"/>
    <cellStyle name="Comma 2 15 5 2" xfId="6028" xr:uid="{58B95358-76DB-490B-AFC7-B0FB73AE27C4}"/>
    <cellStyle name="Comma 2 15 5 2 2" xfId="6029" xr:uid="{632C2CA3-132D-46A7-BD59-5AE1B5482D51}"/>
    <cellStyle name="Comma 2 15 5 2 2 2" xfId="6030" xr:uid="{50D4552B-AAE5-471C-9C5E-95ED3F521CF0}"/>
    <cellStyle name="Comma 2 15 5 2 3" xfId="6031" xr:uid="{9079EDF0-AC40-457F-B28E-83FE8750010A}"/>
    <cellStyle name="Comma 2 15 5 3" xfId="6032" xr:uid="{1A238D10-B55B-4382-A676-0FE589AF6CAB}"/>
    <cellStyle name="Comma 2 15 5 3 2" xfId="6033" xr:uid="{31B09D00-8060-45E7-91C1-F219F12BE714}"/>
    <cellStyle name="Comma 2 15 5 4" xfId="6034" xr:uid="{CA95F630-1146-47C9-B597-26FA45DD542F}"/>
    <cellStyle name="Comma 2 15 6" xfId="6035" xr:uid="{D01E53FE-553A-4121-97F4-2F71C2C75166}"/>
    <cellStyle name="Comma 2 15 6 2" xfId="6036" xr:uid="{05733C11-48C6-4A50-880D-A84DD75B688F}"/>
    <cellStyle name="Comma 2 15 6 2 2" xfId="6037" xr:uid="{F2E01B0E-4373-40E1-8526-61C9EA352664}"/>
    <cellStyle name="Comma 2 15 6 2 2 2" xfId="6038" xr:uid="{EA66983B-2AF4-4957-9EC4-317109F08721}"/>
    <cellStyle name="Comma 2 15 6 2 3" xfId="6039" xr:uid="{096B4D0E-B550-4313-A03C-EEA789CC09EC}"/>
    <cellStyle name="Comma 2 15 6 3" xfId="6040" xr:uid="{17FBA9B0-46BC-4C60-856E-2B194F76F23A}"/>
    <cellStyle name="Comma 2 15 6 3 2" xfId="6041" xr:uid="{BD208E25-5C64-4FE2-81D9-0433BC1B1D83}"/>
    <cellStyle name="Comma 2 15 6 4" xfId="6042" xr:uid="{5EF38F65-5AF4-4AA9-B6A9-0896D4676104}"/>
    <cellStyle name="Comma 2 15 7" xfId="6043" xr:uid="{3A477D13-0540-4F64-B7D7-3B887B87BB77}"/>
    <cellStyle name="Comma 2 15 7 2" xfId="6044" xr:uid="{9902B1CD-DF1F-4DA1-AA31-E80AA8ECB852}"/>
    <cellStyle name="Comma 2 15 7 2 2" xfId="6045" xr:uid="{58CF9FCD-A377-49FD-8D87-5F6CD3A9DFD1}"/>
    <cellStyle name="Comma 2 15 7 2 2 2" xfId="6046" xr:uid="{CE9C7C5D-B639-4707-B47D-0498345B97EE}"/>
    <cellStyle name="Comma 2 15 7 2 3" xfId="6047" xr:uid="{D2901384-BE89-4B37-8613-C08E5D8333BD}"/>
    <cellStyle name="Comma 2 15 7 3" xfId="6048" xr:uid="{068EE456-218C-49C4-8F51-3C0DF03A1E63}"/>
    <cellStyle name="Comma 2 15 7 3 2" xfId="6049" xr:uid="{5ED91D37-38EC-46D5-8DA3-C9B813241CCB}"/>
    <cellStyle name="Comma 2 15 7 4" xfId="6050" xr:uid="{C116185E-139A-41E3-90B9-75FFFDB2A379}"/>
    <cellStyle name="Comma 2 15 8" xfId="6051" xr:uid="{437CE602-43F3-4CA0-9589-7B29988459E7}"/>
    <cellStyle name="Comma 2 15 8 2" xfId="6052" xr:uid="{AE511BB4-7F7D-47CD-9938-915F6F26FE45}"/>
    <cellStyle name="Comma 2 15 8 2 2" xfId="6053" xr:uid="{A790205E-DD27-4A86-A6E5-F37670F0BDBC}"/>
    <cellStyle name="Comma 2 15 8 2 2 2" xfId="6054" xr:uid="{DDE26388-DF67-4A44-BEBF-548A17E098BF}"/>
    <cellStyle name="Comma 2 15 8 2 3" xfId="6055" xr:uid="{A355F48E-6456-4B3C-8641-A6F0D33FFC75}"/>
    <cellStyle name="Comma 2 15 8 3" xfId="6056" xr:uid="{7226E12D-BE12-4DE8-A8F5-439CB9575F2C}"/>
    <cellStyle name="Comma 2 15 8 3 2" xfId="6057" xr:uid="{04803242-9EBA-480B-B4C0-D98133364D75}"/>
    <cellStyle name="Comma 2 15 8 4" xfId="6058" xr:uid="{0074BA0F-B134-4263-86B6-426706B47F40}"/>
    <cellStyle name="Comma 2 15 9" xfId="6059" xr:uid="{E761DE22-E91A-4981-8B93-564A50192E64}"/>
    <cellStyle name="Comma 2 15 9 2" xfId="6060" xr:uid="{FDA2EF5B-9A79-4D59-9F09-3C2C505939E7}"/>
    <cellStyle name="Comma 2 15 9 2 2" xfId="6061" xr:uid="{4CA73D4D-3B73-4EDC-8229-4952604E7618}"/>
    <cellStyle name="Comma 2 15 9 2 2 2" xfId="6062" xr:uid="{7E47B05F-9463-4DCF-B15E-2525AE2E0DFE}"/>
    <cellStyle name="Comma 2 15 9 2 3" xfId="6063" xr:uid="{7E70EF22-2547-4E9F-BC4A-7E866021A22D}"/>
    <cellStyle name="Comma 2 15 9 3" xfId="6064" xr:uid="{676A7EDF-7B1E-445D-A4A5-A5477FB7207A}"/>
    <cellStyle name="Comma 2 15 9 3 2" xfId="6065" xr:uid="{886CCE2F-99F5-48B1-B08D-4DB189E6EA6B}"/>
    <cellStyle name="Comma 2 15 9 4" xfId="6066" xr:uid="{5E32096E-9A6F-42DC-BD28-18567857F3CB}"/>
    <cellStyle name="Comma 2 16" xfId="6067" xr:uid="{41080458-366C-4FAD-9BCE-B255F8D09EA0}"/>
    <cellStyle name="Comma 2 16 10" xfId="6068" xr:uid="{FE2B6199-2C7E-4887-9EE6-986E91D9777A}"/>
    <cellStyle name="Comma 2 16 10 2" xfId="6069" xr:uid="{6AE32C5E-7202-4EA7-88FD-0C65C2B1C93F}"/>
    <cellStyle name="Comma 2 16 10 2 2" xfId="6070" xr:uid="{2E5DFC52-7E42-46BB-98E9-E99E7A60FA5D}"/>
    <cellStyle name="Comma 2 16 10 2 2 2" xfId="6071" xr:uid="{57ED2726-A3D3-45E0-97CB-902922E00743}"/>
    <cellStyle name="Comma 2 16 10 2 3" xfId="6072" xr:uid="{40D7898E-918B-4CD4-9CCC-1EEA3050A0BF}"/>
    <cellStyle name="Comma 2 16 10 3" xfId="6073" xr:uid="{B02862D5-9FB4-4403-ABC4-CF24C4BE93ED}"/>
    <cellStyle name="Comma 2 16 10 3 2" xfId="6074" xr:uid="{BDD358FE-4D3E-41D0-9587-85851F05F7A7}"/>
    <cellStyle name="Comma 2 16 10 4" xfId="6075" xr:uid="{607C9B3F-8FDA-4F41-A194-A5D7C4E6B8B7}"/>
    <cellStyle name="Comma 2 16 11" xfId="6076" xr:uid="{71BF7C09-98BE-4F6D-948D-53DF67C28ABF}"/>
    <cellStyle name="Comma 2 16 11 2" xfId="6077" xr:uid="{F59C2200-A99B-428A-9EC6-96B7EA28F77F}"/>
    <cellStyle name="Comma 2 16 11 2 2" xfId="6078" xr:uid="{684AA0D8-2BB8-4688-8F74-293D76C88AAC}"/>
    <cellStyle name="Comma 2 16 11 2 2 2" xfId="6079" xr:uid="{247225FF-73B8-45FA-A5AF-633D97C1A4AB}"/>
    <cellStyle name="Comma 2 16 11 2 3" xfId="6080" xr:uid="{7CF1CA32-A3EB-4131-B7F5-EC2C4CDF037B}"/>
    <cellStyle name="Comma 2 16 11 3" xfId="6081" xr:uid="{C41662C4-98E8-4CD3-829D-B5C55B4A494D}"/>
    <cellStyle name="Comma 2 16 11 3 2" xfId="6082" xr:uid="{A4BC053B-AF8C-4754-B009-590B59E79D1E}"/>
    <cellStyle name="Comma 2 16 11 4" xfId="6083" xr:uid="{049D1D85-F6F2-4ACA-82E7-5A78D5DE60A2}"/>
    <cellStyle name="Comma 2 16 12" xfId="6084" xr:uid="{21389981-CC47-44E4-95EB-26C537BC9C27}"/>
    <cellStyle name="Comma 2 16 12 2" xfId="6085" xr:uid="{93EC06C8-B23D-4408-B8D6-A431AA48BD5D}"/>
    <cellStyle name="Comma 2 16 12 2 2" xfId="6086" xr:uid="{0C1FA640-9B12-43AE-9955-469A48ACAA73}"/>
    <cellStyle name="Comma 2 16 12 2 2 2" xfId="6087" xr:uid="{E8432AFF-0EED-4C3C-8600-AB3BD91881B0}"/>
    <cellStyle name="Comma 2 16 12 2 3" xfId="6088" xr:uid="{1A4D5F79-BA13-4988-8CE1-A9B868F58543}"/>
    <cellStyle name="Comma 2 16 12 3" xfId="6089" xr:uid="{B916B5A2-E141-440A-9E86-3F351D1689E3}"/>
    <cellStyle name="Comma 2 16 12 3 2" xfId="6090" xr:uid="{FAB4791F-079F-4EE3-803E-0C6698977CBE}"/>
    <cellStyle name="Comma 2 16 12 4" xfId="6091" xr:uid="{65B155AA-2A71-488E-9D51-E4F40B1AEB48}"/>
    <cellStyle name="Comma 2 16 13" xfId="6092" xr:uid="{3B5E41B9-5F5F-4997-867D-1B93665DDD7D}"/>
    <cellStyle name="Comma 2 16 13 2" xfId="6093" xr:uid="{6F4FA91B-23E7-45E0-AC0C-00DE7EE6562E}"/>
    <cellStyle name="Comma 2 16 13 2 2" xfId="6094" xr:uid="{E5990926-22E3-418F-9847-8F0E52EC17AC}"/>
    <cellStyle name="Comma 2 16 13 2 2 2" xfId="6095" xr:uid="{5045572F-5DC6-479C-BD9D-9F5591DEDEDA}"/>
    <cellStyle name="Comma 2 16 13 2 3" xfId="6096" xr:uid="{1356199A-4F1F-4517-A06D-BD004E7172AE}"/>
    <cellStyle name="Comma 2 16 13 3" xfId="6097" xr:uid="{12397E61-D09B-43C0-9DEB-B56806D7B2BA}"/>
    <cellStyle name="Comma 2 16 13 3 2" xfId="6098" xr:uid="{79CF6EEE-8B4E-488D-B0F9-42D208F9DC65}"/>
    <cellStyle name="Comma 2 16 13 4" xfId="6099" xr:uid="{6A4C85D1-12DB-47C2-9AFD-9E1C53EDF7F0}"/>
    <cellStyle name="Comma 2 16 14" xfId="6100" xr:uid="{BB801930-CDBB-4D33-9D89-F3E134EE61E2}"/>
    <cellStyle name="Comma 2 16 14 2" xfId="6101" xr:uid="{6C9F599F-CA39-41CF-862F-B807BBA287A1}"/>
    <cellStyle name="Comma 2 16 14 2 2" xfId="6102" xr:uid="{8C471892-4199-40BF-8A3A-2ADAF6B3FF8E}"/>
    <cellStyle name="Comma 2 16 14 2 2 2" xfId="6103" xr:uid="{6744B51C-E2F7-44AE-BB00-A131C579E3F2}"/>
    <cellStyle name="Comma 2 16 14 2 3" xfId="6104" xr:uid="{0AC6D1D8-A826-4613-B2F4-06645A15FA82}"/>
    <cellStyle name="Comma 2 16 14 3" xfId="6105" xr:uid="{3135082F-3009-410F-9541-9F3CBA2ADBE5}"/>
    <cellStyle name="Comma 2 16 14 3 2" xfId="6106" xr:uid="{D68D28BA-67B7-4641-8F83-344924E78900}"/>
    <cellStyle name="Comma 2 16 14 4" xfId="6107" xr:uid="{E94C40F8-344D-4174-A7CC-85424A091431}"/>
    <cellStyle name="Comma 2 16 15" xfId="6108" xr:uid="{AD182980-AA8D-47E3-8B8B-2C6AF65C870F}"/>
    <cellStyle name="Comma 2 16 15 2" xfId="6109" xr:uid="{3680B4DE-7132-4363-9F45-48C17B6AB684}"/>
    <cellStyle name="Comma 2 16 15 2 2" xfId="6110" xr:uid="{1E459E7A-D7A6-490C-9C62-81AE399F6CF8}"/>
    <cellStyle name="Comma 2 16 15 2 2 2" xfId="6111" xr:uid="{4F0426A8-F64F-4EF6-A21F-A2DCFF678679}"/>
    <cellStyle name="Comma 2 16 15 2 3" xfId="6112" xr:uid="{B5DC3EE5-97AE-4700-99DB-45B7739FDC2E}"/>
    <cellStyle name="Comma 2 16 15 3" xfId="6113" xr:uid="{EFED9EAF-35EB-4A61-921F-74501F0A1BBF}"/>
    <cellStyle name="Comma 2 16 15 3 2" xfId="6114" xr:uid="{814C9404-FED6-42B2-ACBA-CC072AF10755}"/>
    <cellStyle name="Comma 2 16 15 4" xfId="6115" xr:uid="{4E5CA08D-42CC-4E87-B428-1193653EFAF5}"/>
    <cellStyle name="Comma 2 16 16" xfId="6116" xr:uid="{FBC7E44F-F92B-4BA8-BE8B-D9A6A7A7CEDD}"/>
    <cellStyle name="Comma 2 16 16 2" xfId="6117" xr:uid="{EBDBB201-E5E5-42F8-BDFF-940DC5BAF6A3}"/>
    <cellStyle name="Comma 2 16 16 2 2" xfId="6118" xr:uid="{BD4D02A5-B0E7-45A8-B843-FBAE0D707E81}"/>
    <cellStyle name="Comma 2 16 16 2 2 2" xfId="6119" xr:uid="{D01D90A3-BAAE-4217-96E4-4DACD46FF0FE}"/>
    <cellStyle name="Comma 2 16 16 2 3" xfId="6120" xr:uid="{C606E733-CFE4-4ED3-9991-C2377337987A}"/>
    <cellStyle name="Comma 2 16 16 3" xfId="6121" xr:uid="{8611766B-81A3-4584-818C-D4716D23DC19}"/>
    <cellStyle name="Comma 2 16 16 3 2" xfId="6122" xr:uid="{9BDAAC49-25E2-4A14-A4AC-453CC2B469A1}"/>
    <cellStyle name="Comma 2 16 16 4" xfId="6123" xr:uid="{BBADF29E-FD5A-4303-9D72-2ADC8F32C030}"/>
    <cellStyle name="Comma 2 16 17" xfId="6124" xr:uid="{4CC3EA54-3B85-4986-B163-E6489B428032}"/>
    <cellStyle name="Comma 2 16 17 2" xfId="6125" xr:uid="{C8F6C349-93D3-45B4-B65D-28377E27617C}"/>
    <cellStyle name="Comma 2 16 17 2 2" xfId="6126" xr:uid="{4E15AA96-23FF-489A-8A17-2D92919011C9}"/>
    <cellStyle name="Comma 2 16 17 2 2 2" xfId="6127" xr:uid="{4A045349-A2F2-4244-A6ED-1AFE56A92D75}"/>
    <cellStyle name="Comma 2 16 17 2 3" xfId="6128" xr:uid="{2089B604-79FE-453E-8BA3-44AAB0686988}"/>
    <cellStyle name="Comma 2 16 17 3" xfId="6129" xr:uid="{7B2CA540-74D3-47E1-824F-386863AD9F61}"/>
    <cellStyle name="Comma 2 16 17 3 2" xfId="6130" xr:uid="{D08A734C-3BFC-42F2-A35D-516D8B408067}"/>
    <cellStyle name="Comma 2 16 17 4" xfId="6131" xr:uid="{7CF83935-8802-4360-93AF-2C61641E407F}"/>
    <cellStyle name="Comma 2 16 18" xfId="6132" xr:uid="{05ADFFB5-08D3-4096-8A15-F26329584B06}"/>
    <cellStyle name="Comma 2 16 18 2" xfId="6133" xr:uid="{0AC48066-DD14-4BC0-81AF-87D5FB45D0B5}"/>
    <cellStyle name="Comma 2 16 18 2 2" xfId="6134" xr:uid="{8254B6CE-945C-4082-9842-67C3E169414C}"/>
    <cellStyle name="Comma 2 16 18 2 2 2" xfId="6135" xr:uid="{50A16C46-EA4F-4658-B539-3C9D808775A1}"/>
    <cellStyle name="Comma 2 16 18 2 3" xfId="6136" xr:uid="{1DDDD415-B35F-46BF-A158-DF56AA1FFB0B}"/>
    <cellStyle name="Comma 2 16 18 3" xfId="6137" xr:uid="{004BF254-9AC2-4204-83E3-FC6E51972937}"/>
    <cellStyle name="Comma 2 16 18 3 2" xfId="6138" xr:uid="{0E9AE05F-B4EF-4B4E-A160-318F6B890964}"/>
    <cellStyle name="Comma 2 16 18 4" xfId="6139" xr:uid="{06FA2BAF-3F04-4343-8E06-AC1E19A8E129}"/>
    <cellStyle name="Comma 2 16 19" xfId="6140" xr:uid="{19F28E7F-2824-4998-944C-1CB29E5EFB90}"/>
    <cellStyle name="Comma 2 16 19 2" xfId="6141" xr:uid="{A8A9ACC3-D79B-408C-9089-B7FCB8B441D8}"/>
    <cellStyle name="Comma 2 16 19 2 2" xfId="6142" xr:uid="{888E2917-FCC7-45DC-A55B-C5F8F13E4CF8}"/>
    <cellStyle name="Comma 2 16 19 2 2 2" xfId="6143" xr:uid="{14D0B3B9-2BDD-4C2F-8DB8-157DCF521C3E}"/>
    <cellStyle name="Comma 2 16 19 2 3" xfId="6144" xr:uid="{0320F52F-5345-436E-8E1C-1CB93D1AFC97}"/>
    <cellStyle name="Comma 2 16 19 3" xfId="6145" xr:uid="{C365EBDB-C768-41CA-9FA3-7869788165C4}"/>
    <cellStyle name="Comma 2 16 19 3 2" xfId="6146" xr:uid="{79381064-CFBB-4D88-B1CB-67A8B05C1D64}"/>
    <cellStyle name="Comma 2 16 19 4" xfId="6147" xr:uid="{5086C518-FB7B-47DC-845D-EB0A874682E4}"/>
    <cellStyle name="Comma 2 16 2" xfId="6148" xr:uid="{3EDFE885-1247-4FC9-A76D-62CD75A30469}"/>
    <cellStyle name="Comma 2 16 2 2" xfId="6149" xr:uid="{835C5569-7EB5-45F4-BE3A-EC223DB89ABF}"/>
    <cellStyle name="Comma 2 16 2 2 2" xfId="6150" xr:uid="{E29B9AE8-3015-4E5B-9D9B-ACD52B2AFDF6}"/>
    <cellStyle name="Comma 2 16 2 2 2 2" xfId="6151" xr:uid="{E3F71ADF-5C57-4570-BCEB-EEA8408671BC}"/>
    <cellStyle name="Comma 2 16 2 2 3" xfId="6152" xr:uid="{1B0168B7-C9EA-4EC9-84F4-0CBCEE7CA79A}"/>
    <cellStyle name="Comma 2 16 2 3" xfId="6153" xr:uid="{93FCDCD6-406F-4904-8FB8-996DDAAAC622}"/>
    <cellStyle name="Comma 2 16 2 4" xfId="6154" xr:uid="{4B18D6E7-419E-4CC2-A9C6-6899D21B4D4A}"/>
    <cellStyle name="Comma 2 16 2 4 2" xfId="6155" xr:uid="{22944FF5-61C8-4F2C-987C-7BA6FD890D56}"/>
    <cellStyle name="Comma 2 16 2 5" xfId="6156" xr:uid="{52DC7355-C992-4CD7-918F-3DB39C24B64A}"/>
    <cellStyle name="Comma 2 16 20" xfId="6157" xr:uid="{C8EE683D-2C29-458A-831B-F50EC901B1A6}"/>
    <cellStyle name="Comma 2 16 20 2" xfId="6158" xr:uid="{6866797B-2965-40B3-B54C-0C8FC8C08EFF}"/>
    <cellStyle name="Comma 2 16 20 2 2" xfId="6159" xr:uid="{86EFEC48-348E-44A5-8A5A-F58C28442968}"/>
    <cellStyle name="Comma 2 16 20 2 2 2" xfId="6160" xr:uid="{41996EEE-4E42-4822-81FE-606901F74EE1}"/>
    <cellStyle name="Comma 2 16 20 2 3" xfId="6161" xr:uid="{B6637C5E-79B3-4938-9BB5-C0C6361B4A57}"/>
    <cellStyle name="Comma 2 16 20 3" xfId="6162" xr:uid="{5B8AB3A7-FBB9-4310-B1A2-937A1E9CA610}"/>
    <cellStyle name="Comma 2 16 20 3 2" xfId="6163" xr:uid="{9781DC78-002B-4A84-8BE9-1E40E217A7CB}"/>
    <cellStyle name="Comma 2 16 20 4" xfId="6164" xr:uid="{DCE86A9F-EE0D-438A-A67D-40ABE9552BB1}"/>
    <cellStyle name="Comma 2 16 21" xfId="6165" xr:uid="{4F327296-60CF-41A5-A483-841191F55517}"/>
    <cellStyle name="Comma 2 16 21 2" xfId="6166" xr:uid="{069711B1-6C4D-443A-9F12-A69F20C9ED15}"/>
    <cellStyle name="Comma 2 16 21 2 2" xfId="6167" xr:uid="{93C76B6F-0A29-4C20-B9DC-F9B881FB500B}"/>
    <cellStyle name="Comma 2 16 21 2 2 2" xfId="6168" xr:uid="{53126D52-52B5-462C-9B3D-AE25789FA875}"/>
    <cellStyle name="Comma 2 16 21 2 3" xfId="6169" xr:uid="{7C464CB0-2EC4-488A-AE86-F7F8383C03EF}"/>
    <cellStyle name="Comma 2 16 21 3" xfId="6170" xr:uid="{0CF5EDCA-63C7-4D5A-B6A2-19966A6FDA2D}"/>
    <cellStyle name="Comma 2 16 21 3 2" xfId="6171" xr:uid="{A47CDFED-22DC-4049-93F5-8D49C37BA06E}"/>
    <cellStyle name="Comma 2 16 21 4" xfId="6172" xr:uid="{494ADE7F-D3DC-4A12-A8DC-09F1619C44A1}"/>
    <cellStyle name="Comma 2 16 22" xfId="6173" xr:uid="{CAE72A3E-F07D-4CFF-94BE-DE82764D32BD}"/>
    <cellStyle name="Comma 2 16 22 2" xfId="6174" xr:uid="{14F87C07-A84C-4C16-AAC7-415A8812204B}"/>
    <cellStyle name="Comma 2 16 22 2 2" xfId="6175" xr:uid="{7AA64934-0B48-4C11-9162-DD0916B47C50}"/>
    <cellStyle name="Comma 2 16 22 2 2 2" xfId="6176" xr:uid="{95EC4E7C-AE40-493C-9E44-599F8C5328A6}"/>
    <cellStyle name="Comma 2 16 22 2 3" xfId="6177" xr:uid="{3B990E3F-1AFA-461E-8DE8-1EA567309460}"/>
    <cellStyle name="Comma 2 16 22 3" xfId="6178" xr:uid="{8F9A0212-E6A5-4723-8E61-9A6E37D8EB6C}"/>
    <cellStyle name="Comma 2 16 22 3 2" xfId="6179" xr:uid="{792D4ACD-D351-47CE-AA70-DFF30BB14A6A}"/>
    <cellStyle name="Comma 2 16 22 4" xfId="6180" xr:uid="{C8308BB1-9118-470E-9C9A-9B1910E44A65}"/>
    <cellStyle name="Comma 2 16 23" xfId="6181" xr:uid="{1C480784-C204-419E-BE0D-AE29A5AC108B}"/>
    <cellStyle name="Comma 2 16 23 2" xfId="6182" xr:uid="{7489FDB6-3206-444B-B8A8-D9246F3D1A2E}"/>
    <cellStyle name="Comma 2 16 23 2 2" xfId="6183" xr:uid="{056B608C-378C-451C-A002-A3134D41AE56}"/>
    <cellStyle name="Comma 2 16 23 2 2 2" xfId="6184" xr:uid="{B2AADC39-4607-45D2-BFA7-5E845F2A984A}"/>
    <cellStyle name="Comma 2 16 23 2 3" xfId="6185" xr:uid="{CF677897-EA66-4D24-8514-47A85FE20638}"/>
    <cellStyle name="Comma 2 16 23 3" xfId="6186" xr:uid="{87C4CCF0-5927-4577-8BB0-55C3B11079FE}"/>
    <cellStyle name="Comma 2 16 23 3 2" xfId="6187" xr:uid="{AAD5C2E5-B80C-49FA-A5F6-0B0E2016B175}"/>
    <cellStyle name="Comma 2 16 23 4" xfId="6188" xr:uid="{C4B4EFAF-DB61-4130-8759-C558F8192BF8}"/>
    <cellStyle name="Comma 2 16 24" xfId="6189" xr:uid="{712FBF70-22D1-460C-A5C4-D1494B742848}"/>
    <cellStyle name="Comma 2 16 24 2" xfId="6190" xr:uid="{9964D3F9-994E-4DB0-95ED-4A7DD08CCDCB}"/>
    <cellStyle name="Comma 2 16 24 2 2" xfId="6191" xr:uid="{0AF06F20-6040-497A-8832-50C4355796A3}"/>
    <cellStyle name="Comma 2 16 24 2 2 2" xfId="6192" xr:uid="{1164D5A0-80A4-46A0-8D48-19AD069E7785}"/>
    <cellStyle name="Comma 2 16 24 2 3" xfId="6193" xr:uid="{FBCFBD58-28B3-4BAD-815B-AB048C009A2F}"/>
    <cellStyle name="Comma 2 16 24 3" xfId="6194" xr:uid="{85B0F0A9-B756-43B3-827D-73E7E11F217D}"/>
    <cellStyle name="Comma 2 16 24 3 2" xfId="6195" xr:uid="{20A9D68F-A59E-4B8D-9048-ABB357A55CB2}"/>
    <cellStyle name="Comma 2 16 24 4" xfId="6196" xr:uid="{50089444-E4AE-4C74-BDAE-50E8DAA66B83}"/>
    <cellStyle name="Comma 2 16 25" xfId="6197" xr:uid="{231A9853-B14F-438D-BFB5-88FBB194CFBB}"/>
    <cellStyle name="Comma 2 16 25 2" xfId="6198" xr:uid="{52FE2DAF-696E-4F77-AEC1-E84CAD343A67}"/>
    <cellStyle name="Comma 2 16 25 2 2" xfId="6199" xr:uid="{F7AE47FA-0FBA-489A-9319-FFF3B9FA57DC}"/>
    <cellStyle name="Comma 2 16 25 2 2 2" xfId="6200" xr:uid="{25D7443C-62CD-4150-A046-AE19F1FEC9A8}"/>
    <cellStyle name="Comma 2 16 25 2 3" xfId="6201" xr:uid="{A9344CC1-0711-49A3-B844-88A9F70AFA10}"/>
    <cellStyle name="Comma 2 16 25 3" xfId="6202" xr:uid="{67BA5F63-BA37-420B-9312-3C5672BD9E18}"/>
    <cellStyle name="Comma 2 16 25 3 2" xfId="6203" xr:uid="{A5CBD2FC-E8B4-4640-A70B-E622A8354B53}"/>
    <cellStyle name="Comma 2 16 25 4" xfId="6204" xr:uid="{07EE2D17-86A9-4DA0-A33B-1658DD6FCEB2}"/>
    <cellStyle name="Comma 2 16 26" xfId="6205" xr:uid="{B12E58B7-BF42-43FB-934E-301D8610FD7B}"/>
    <cellStyle name="Comma 2 16 26 2" xfId="6206" xr:uid="{7E76D033-04FA-46BB-8979-EA0A05939446}"/>
    <cellStyle name="Comma 2 16 26 2 2" xfId="6207" xr:uid="{70DA24DC-9D49-4D8B-A1B8-833B02501A46}"/>
    <cellStyle name="Comma 2 16 26 2 2 2" xfId="6208" xr:uid="{D5FCE9BF-10E0-460F-84D7-91D1B1A04590}"/>
    <cellStyle name="Comma 2 16 26 2 3" xfId="6209" xr:uid="{F43F1C61-F10D-4931-810C-1C12064EA7A3}"/>
    <cellStyle name="Comma 2 16 26 3" xfId="6210" xr:uid="{FD4DF52D-8C24-4203-A993-C449BFBACF34}"/>
    <cellStyle name="Comma 2 16 26 3 2" xfId="6211" xr:uid="{1D458190-496A-4D34-811B-70F75613FCC8}"/>
    <cellStyle name="Comma 2 16 26 4" xfId="6212" xr:uid="{DF52E283-0753-4FE1-B0A8-98630C7FE643}"/>
    <cellStyle name="Comma 2 16 27" xfId="6213" xr:uid="{348DBE72-0319-46C0-854E-A9D892577397}"/>
    <cellStyle name="Comma 2 16 27 2" xfId="6214" xr:uid="{940A52AE-7D0A-4204-B5DD-7C47A6F15DF1}"/>
    <cellStyle name="Comma 2 16 27 2 2" xfId="6215" xr:uid="{814A9F50-EBE8-44D7-A6D0-C3D346FF9826}"/>
    <cellStyle name="Comma 2 16 27 2 2 2" xfId="6216" xr:uid="{FACC1565-FB73-424A-B76C-B13A3E76F937}"/>
    <cellStyle name="Comma 2 16 27 2 3" xfId="6217" xr:uid="{A9D84B0B-A33E-4E20-8FEE-BAE709FBFF5C}"/>
    <cellStyle name="Comma 2 16 27 3" xfId="6218" xr:uid="{1F9B79E3-1CF1-45A8-B676-601D7C606E89}"/>
    <cellStyle name="Comma 2 16 27 3 2" xfId="6219" xr:uid="{66743BD9-AE25-46A6-81C7-E7D5CC862697}"/>
    <cellStyle name="Comma 2 16 27 4" xfId="6220" xr:uid="{95839E8E-B312-472F-8320-CF6797FF665A}"/>
    <cellStyle name="Comma 2 16 28" xfId="6221" xr:uid="{2B86FC2E-9972-4804-A63F-DE7B9A71F469}"/>
    <cellStyle name="Comma 2 16 28 2" xfId="6222" xr:uid="{46DB68F3-B576-4511-9646-8F9BA439E3D6}"/>
    <cellStyle name="Comma 2 16 28 2 2" xfId="6223" xr:uid="{6AF84566-02A8-49BA-999F-118BC90B8CCC}"/>
    <cellStyle name="Comma 2 16 28 2 2 2" xfId="6224" xr:uid="{7F43C62E-2F1A-4DD2-8762-4DD5ABECA003}"/>
    <cellStyle name="Comma 2 16 28 2 3" xfId="6225" xr:uid="{D6FD85B6-8CA1-4CB2-9B18-85A49E0B6D09}"/>
    <cellStyle name="Comma 2 16 28 3" xfId="6226" xr:uid="{A635FEC2-EE09-439B-9195-F96451403415}"/>
    <cellStyle name="Comma 2 16 28 3 2" xfId="6227" xr:uid="{533E1D4C-F0D2-468E-BB82-D48A135E5960}"/>
    <cellStyle name="Comma 2 16 28 4" xfId="6228" xr:uid="{D0DA187A-B078-43F9-93F1-912A450DFECE}"/>
    <cellStyle name="Comma 2 16 29" xfId="6229" xr:uid="{53B6BAA2-C49B-4E0D-91D9-7743E145A317}"/>
    <cellStyle name="Comma 2 16 29 2" xfId="6230" xr:uid="{9AEE06BB-AF42-42E6-9EBB-6EE7F9568CC3}"/>
    <cellStyle name="Comma 2 16 29 2 2" xfId="6231" xr:uid="{17A990B6-5C52-4DE3-B625-D3250AAD6EBA}"/>
    <cellStyle name="Comma 2 16 29 2 2 2" xfId="6232" xr:uid="{BD3DEE1A-7612-4AD5-ACFF-F12E2D455B2D}"/>
    <cellStyle name="Comma 2 16 29 2 3" xfId="6233" xr:uid="{6F25F91D-CACD-4467-B27A-A573A8DD436F}"/>
    <cellStyle name="Comma 2 16 29 3" xfId="6234" xr:uid="{0F648DBE-9E37-4F5B-9555-470AAB83EF4E}"/>
    <cellStyle name="Comma 2 16 29 3 2" xfId="6235" xr:uid="{2B580304-1C09-42B6-945D-12B312733095}"/>
    <cellStyle name="Comma 2 16 29 4" xfId="6236" xr:uid="{ADF60ABA-0FC9-4BAB-AEF3-4CB83CED4C9E}"/>
    <cellStyle name="Comma 2 16 3" xfId="6237" xr:uid="{DEF73075-9DB2-4F5C-8C4F-0671F8EFA016}"/>
    <cellStyle name="Comma 2 16 3 2" xfId="6238" xr:uid="{E1140B03-E273-47E9-AD4E-F23B6F57A106}"/>
    <cellStyle name="Comma 2 16 3 2 2" xfId="6239" xr:uid="{4D40E3EE-2F37-46D3-9891-237535AF0C4B}"/>
    <cellStyle name="Comma 2 16 3 2 2 2" xfId="6240" xr:uid="{95BBC76C-0440-4CAF-AEA1-638CA1DEEE36}"/>
    <cellStyle name="Comma 2 16 3 2 3" xfId="6241" xr:uid="{453FF304-5066-48B8-B86F-E35B61B6B362}"/>
    <cellStyle name="Comma 2 16 3 3" xfId="6242" xr:uid="{23ED8338-BCCC-43B1-9965-ACB1B2F628E6}"/>
    <cellStyle name="Comma 2 16 3 4" xfId="6243" xr:uid="{113A506F-073C-4AFE-908A-814DC2E65F35}"/>
    <cellStyle name="Comma 2 16 3 4 2" xfId="6244" xr:uid="{4271A66C-9E62-46B2-80CC-F73A31B13366}"/>
    <cellStyle name="Comma 2 16 3 5" xfId="6245" xr:uid="{0ECF3780-2C23-43F8-B765-71AE2D3D4BE5}"/>
    <cellStyle name="Comma 2 16 30" xfId="6246" xr:uid="{5413E93B-B6F5-4EB0-ADD4-2D08AE68CCD3}"/>
    <cellStyle name="Comma 2 16 30 2" xfId="6247" xr:uid="{82C37E0F-F8E9-4885-87DC-5E1D32A8C8E3}"/>
    <cellStyle name="Comma 2 16 30 2 2" xfId="6248" xr:uid="{93557DCD-B5DB-45C9-B364-630C96775231}"/>
    <cellStyle name="Comma 2 16 30 2 2 2" xfId="6249" xr:uid="{E3FCF80E-5D15-4A84-A3F9-9E4A45E91016}"/>
    <cellStyle name="Comma 2 16 30 2 3" xfId="6250" xr:uid="{0AF85AC0-2EAD-4360-9079-56992055C4AF}"/>
    <cellStyle name="Comma 2 16 30 3" xfId="6251" xr:uid="{43A0F31A-09A5-4717-B787-35FDF873BEF0}"/>
    <cellStyle name="Comma 2 16 30 3 2" xfId="6252" xr:uid="{51728EA1-7A5D-46AE-96CF-9FA61DDB83D7}"/>
    <cellStyle name="Comma 2 16 30 4" xfId="6253" xr:uid="{5058C4F3-5D5E-49D2-A1B6-E45A2B0FFDA7}"/>
    <cellStyle name="Comma 2 16 31" xfId="6254" xr:uid="{3C5D9B1C-A7EE-422C-BEC6-7BA6904BECDD}"/>
    <cellStyle name="Comma 2 16 31 2" xfId="6255" xr:uid="{05CD864D-8BA4-4387-99EE-19FA2FC19261}"/>
    <cellStyle name="Comma 2 16 31 2 2" xfId="6256" xr:uid="{6638366A-1133-4E28-86F1-38D97473231C}"/>
    <cellStyle name="Comma 2 16 31 2 2 2" xfId="6257" xr:uid="{4B3A40CC-BBAE-4398-87D5-4852350AABC3}"/>
    <cellStyle name="Comma 2 16 31 2 3" xfId="6258" xr:uid="{669BD330-8D4C-457E-AF87-D4C74A0E898F}"/>
    <cellStyle name="Comma 2 16 31 3" xfId="6259" xr:uid="{672F8E32-CC54-44F6-97D4-3BB36E5E530B}"/>
    <cellStyle name="Comma 2 16 31 3 2" xfId="6260" xr:uid="{EE946364-4A3B-463A-BFCC-0261AE614C23}"/>
    <cellStyle name="Comma 2 16 31 4" xfId="6261" xr:uid="{D4442FE3-EF2F-41A1-BCFD-B6B3F8134AE0}"/>
    <cellStyle name="Comma 2 16 4" xfId="6262" xr:uid="{0EEED5C4-3A4F-4ECA-8F14-1E58EAA0ACE7}"/>
    <cellStyle name="Comma 2 16 4 2" xfId="6263" xr:uid="{71979F7B-1437-4D05-974D-2A97359F6805}"/>
    <cellStyle name="Comma 2 16 4 2 2" xfId="6264" xr:uid="{7801BB28-268B-4F95-A8E3-BA190255DD55}"/>
    <cellStyle name="Comma 2 16 4 2 2 2" xfId="6265" xr:uid="{A86C41E7-6903-47A3-892A-1D3A5E3BC5A3}"/>
    <cellStyle name="Comma 2 16 4 2 3" xfId="6266" xr:uid="{BA336BAC-282D-44DE-BC6A-B6C4F32F30CC}"/>
    <cellStyle name="Comma 2 16 4 3" xfId="6267" xr:uid="{532883F6-E899-4D53-BFD9-7045F76CCB10}"/>
    <cellStyle name="Comma 2 16 4 3 2" xfId="6268" xr:uid="{75F0793A-12D9-4611-B7AD-220E814FF106}"/>
    <cellStyle name="Comma 2 16 4 4" xfId="6269" xr:uid="{4ED13CB5-5AA5-4BE8-8C02-A509798EA32F}"/>
    <cellStyle name="Comma 2 16 5" xfId="6270" xr:uid="{EC24A203-3EA9-4F1E-8FDB-EB756875422D}"/>
    <cellStyle name="Comma 2 16 5 2" xfId="6271" xr:uid="{A8EAF2A9-0467-4164-8418-3477679F5F2A}"/>
    <cellStyle name="Comma 2 16 5 2 2" xfId="6272" xr:uid="{D4D1107D-B7A0-489F-95FC-F46E8E02FB05}"/>
    <cellStyle name="Comma 2 16 5 2 2 2" xfId="6273" xr:uid="{DEBE63D7-5142-4316-879D-BFC73F98E363}"/>
    <cellStyle name="Comma 2 16 5 2 3" xfId="6274" xr:uid="{69D0515C-F2C9-4DAB-A03B-A20F184297A9}"/>
    <cellStyle name="Comma 2 16 5 3" xfId="6275" xr:uid="{2CADFB91-D163-459B-B6B7-51980B46448B}"/>
    <cellStyle name="Comma 2 16 5 3 2" xfId="6276" xr:uid="{4EF47BB7-4B4D-47B8-81AF-4815E9632CA9}"/>
    <cellStyle name="Comma 2 16 5 4" xfId="6277" xr:uid="{39D228B6-80B7-4332-9F16-1C7D253544CC}"/>
    <cellStyle name="Comma 2 16 6" xfId="6278" xr:uid="{98664701-252A-4375-9037-E619E3D500A1}"/>
    <cellStyle name="Comma 2 16 6 2" xfId="6279" xr:uid="{BA4F9CB8-76FE-4E3B-AD1B-83B4DFBE42AD}"/>
    <cellStyle name="Comma 2 16 6 2 2" xfId="6280" xr:uid="{268EF1F4-5EA8-4F75-ADEE-B24386E3829F}"/>
    <cellStyle name="Comma 2 16 6 2 2 2" xfId="6281" xr:uid="{48F13D14-FC53-4EB4-87F7-E0C4E6B8FDD4}"/>
    <cellStyle name="Comma 2 16 6 2 3" xfId="6282" xr:uid="{C316A118-234B-4267-A135-D547740DEA0A}"/>
    <cellStyle name="Comma 2 16 6 3" xfId="6283" xr:uid="{B4D6EF42-FBF1-425C-9AB5-A88E2853D016}"/>
    <cellStyle name="Comma 2 16 6 3 2" xfId="6284" xr:uid="{C13A3DAC-E7D4-479B-A913-1F539862A7FF}"/>
    <cellStyle name="Comma 2 16 6 4" xfId="6285" xr:uid="{F91B0752-141B-466B-88FF-4111EED5AF58}"/>
    <cellStyle name="Comma 2 16 7" xfId="6286" xr:uid="{AC92290C-CE69-4884-B438-6E4B923035D4}"/>
    <cellStyle name="Comma 2 16 7 2" xfId="6287" xr:uid="{9896BDAA-8C4D-412F-BF78-8C1B597A6146}"/>
    <cellStyle name="Comma 2 16 7 2 2" xfId="6288" xr:uid="{6BCED8BE-3501-42B2-A243-10A76CA0B23B}"/>
    <cellStyle name="Comma 2 16 7 2 2 2" xfId="6289" xr:uid="{EE8C4BB6-F265-4F42-928F-C57157E48B25}"/>
    <cellStyle name="Comma 2 16 7 2 3" xfId="6290" xr:uid="{D726D672-B6B0-4CAE-9EBB-8B2A29CE2B13}"/>
    <cellStyle name="Comma 2 16 7 3" xfId="6291" xr:uid="{C00788F2-87F7-4345-85CE-9E24F4A79834}"/>
    <cellStyle name="Comma 2 16 7 3 2" xfId="6292" xr:uid="{66631AAE-F7C9-4346-9CBB-6D3F4CEF55E8}"/>
    <cellStyle name="Comma 2 16 7 4" xfId="6293" xr:uid="{DD44F168-2EFD-45D1-93B4-A5824EA73669}"/>
    <cellStyle name="Comma 2 16 8" xfId="6294" xr:uid="{72088C40-842F-4D0A-A3DE-355AB876FD08}"/>
    <cellStyle name="Comma 2 16 8 2" xfId="6295" xr:uid="{B256013D-E7AA-41B4-8048-7FD374F6F722}"/>
    <cellStyle name="Comma 2 16 8 2 2" xfId="6296" xr:uid="{A0351374-08FF-4C9C-87A5-9212A1D3A3D1}"/>
    <cellStyle name="Comma 2 16 8 2 2 2" xfId="6297" xr:uid="{724BBF2D-43B7-40C9-A862-CB8231619C62}"/>
    <cellStyle name="Comma 2 16 8 2 3" xfId="6298" xr:uid="{BF0A698D-478F-425F-A950-47B528755F33}"/>
    <cellStyle name="Comma 2 16 8 3" xfId="6299" xr:uid="{1EA3CE27-992D-4181-8C4B-33C1BBE38AD4}"/>
    <cellStyle name="Comma 2 16 8 3 2" xfId="6300" xr:uid="{BF1C078E-8B37-4B16-A443-ADCBD36FA1D4}"/>
    <cellStyle name="Comma 2 16 8 4" xfId="6301" xr:uid="{C32F358E-B358-4A03-8A5C-4C0F3D783276}"/>
    <cellStyle name="Comma 2 16 9" xfId="6302" xr:uid="{0D6DF6D1-5992-40AF-BE1A-28492F3E5815}"/>
    <cellStyle name="Comma 2 16 9 2" xfId="6303" xr:uid="{01F6FA83-0064-4743-9311-E331AFCB1D84}"/>
    <cellStyle name="Comma 2 16 9 2 2" xfId="6304" xr:uid="{0BCD4602-F808-48C9-A6F6-76195F65B1D1}"/>
    <cellStyle name="Comma 2 16 9 2 2 2" xfId="6305" xr:uid="{7CD2E739-8099-43DA-94C6-48A6319C6C42}"/>
    <cellStyle name="Comma 2 16 9 2 3" xfId="6306" xr:uid="{7697FA1B-884D-4528-A26F-2A00D3251C79}"/>
    <cellStyle name="Comma 2 16 9 3" xfId="6307" xr:uid="{62D7C6D3-71B4-4A47-A7C4-91E9732B3062}"/>
    <cellStyle name="Comma 2 16 9 3 2" xfId="6308" xr:uid="{A427698E-AEB2-488C-AB2F-6D50FBE927EC}"/>
    <cellStyle name="Comma 2 16 9 4" xfId="6309" xr:uid="{6492D132-457B-40D7-8973-52C76EE7C900}"/>
    <cellStyle name="Comma 2 17" xfId="6310" xr:uid="{BA8D0AA0-C340-4653-AF6A-F6014185489A}"/>
    <cellStyle name="Comma 2 17 10" xfId="6311" xr:uid="{A59DEA18-8602-485A-BBE2-A05FAA7A6D93}"/>
    <cellStyle name="Comma 2 17 11" xfId="6312" xr:uid="{8489C00D-8FEF-41CC-BE21-B39879AEF5C3}"/>
    <cellStyle name="Comma 2 17 12" xfId="6313" xr:uid="{47103F0D-5E4C-480E-BEA9-5A8C14F89C93}"/>
    <cellStyle name="Comma 2 17 13" xfId="6314" xr:uid="{7A947B4A-AB04-4A9D-89F6-B55EE0B35BDB}"/>
    <cellStyle name="Comma 2 17 14" xfId="6315" xr:uid="{DE607ACF-2119-409A-A271-202AE09CA52F}"/>
    <cellStyle name="Comma 2 17 15" xfId="6316" xr:uid="{0267CE6F-F83A-4FA3-8C2F-9EAEB500F3D8}"/>
    <cellStyle name="Comma 2 17 16" xfId="6317" xr:uid="{667316CB-8056-4A57-AD1B-2E0DB71F5111}"/>
    <cellStyle name="Comma 2 17 17" xfId="6318" xr:uid="{766D1F04-A0AA-4DB7-B9FC-5F71821C60A8}"/>
    <cellStyle name="Comma 2 17 18" xfId="6319" xr:uid="{8250A0E9-9927-4E77-9DFB-77F38BB18242}"/>
    <cellStyle name="Comma 2 17 19" xfId="6320" xr:uid="{4C7F3C67-3867-4F88-97F4-0EC0259BE6B7}"/>
    <cellStyle name="Comma 2 17 2" xfId="6321" xr:uid="{FA681E1E-0526-4EF9-A555-B22AED54F33A}"/>
    <cellStyle name="Comma 2 17 2 2" xfId="6322" xr:uid="{E7E85FA9-7A28-4D73-89AB-148B4FD2D7F0}"/>
    <cellStyle name="Comma 2 17 20" xfId="6323" xr:uid="{5F923383-E538-4915-960E-D071AA3E1B52}"/>
    <cellStyle name="Comma 2 17 21" xfId="6324" xr:uid="{0C9885B2-F924-4AB7-BB1E-A8D4C01805C2}"/>
    <cellStyle name="Comma 2 17 22" xfId="6325" xr:uid="{C2F39B58-B239-4F0E-BCC7-949DB12AFD35}"/>
    <cellStyle name="Comma 2 17 23" xfId="6326" xr:uid="{366C7724-F575-4F92-A2DA-801581771BD1}"/>
    <cellStyle name="Comma 2 17 24" xfId="6327" xr:uid="{073D6133-C0FE-47E5-9045-C6223092F890}"/>
    <cellStyle name="Comma 2 17 25" xfId="6328" xr:uid="{2BCED86E-7E65-4E2F-A123-A665418BB0D1}"/>
    <cellStyle name="Comma 2 17 26" xfId="6329" xr:uid="{6EF70054-7803-4DF4-B61B-24B230953ABF}"/>
    <cellStyle name="Comma 2 17 27" xfId="6330" xr:uid="{D8F23B2B-6DF3-4DC9-B809-ED1017E2919D}"/>
    <cellStyle name="Comma 2 17 28" xfId="6331" xr:uid="{3FF202E1-8FD1-4974-9062-A1C829E1C838}"/>
    <cellStyle name="Comma 2 17 29" xfId="6332" xr:uid="{973616DE-59B5-4A6C-954B-1CAFD5D0BE41}"/>
    <cellStyle name="Comma 2 17 3" xfId="6333" xr:uid="{E003AAC1-3736-493E-96C5-CCA6DFF1ACD6}"/>
    <cellStyle name="Comma 2 17 30" xfId="6334" xr:uid="{6E98FAF4-47D6-43BD-B507-9F66D3626CF4}"/>
    <cellStyle name="Comma 2 17 31" xfId="6335" xr:uid="{BF3733C6-711D-4AB2-8E74-38BB9F488329}"/>
    <cellStyle name="Comma 2 17 32" xfId="6336" xr:uid="{2E2B30BA-080A-4C53-A80F-231AC2BE8222}"/>
    <cellStyle name="Comma 2 17 4" xfId="6337" xr:uid="{1F826CE7-70D4-4C34-A2CC-DBF6D132B67E}"/>
    <cellStyle name="Comma 2 17 5" xfId="6338" xr:uid="{D0B09AFD-298A-41F8-A8F2-7D74C0FBB74C}"/>
    <cellStyle name="Comma 2 17 6" xfId="6339" xr:uid="{D2809E8E-A60D-4D35-B001-C73E069F0438}"/>
    <cellStyle name="Comma 2 17 7" xfId="6340" xr:uid="{F6AA90A5-D7E4-4889-96C2-191E192AC595}"/>
    <cellStyle name="Comma 2 17 8" xfId="6341" xr:uid="{32382030-69B8-4ACB-AF48-80B3CCFB60C5}"/>
    <cellStyle name="Comma 2 17 9" xfId="6342" xr:uid="{256FEE27-6295-46F9-A979-6F66A0F8AA2C}"/>
    <cellStyle name="Comma 2 18" xfId="6343" xr:uid="{08676FB1-2C69-4E4A-85A3-6387B7C88CF6}"/>
    <cellStyle name="Comma 2 18 10" xfId="6344" xr:uid="{0EF410F1-578A-4C2B-8C8B-E16C1B7324CD}"/>
    <cellStyle name="Comma 2 18 11" xfId="6345" xr:uid="{E1ADEBCF-92B3-430F-A5A0-2D3CD2770CF0}"/>
    <cellStyle name="Comma 2 18 12" xfId="6346" xr:uid="{E0A720DD-CB50-405B-A99D-90EC9A1FCE90}"/>
    <cellStyle name="Comma 2 18 13" xfId="6347" xr:uid="{A505CF06-7986-48A5-B2F8-6EA24B36DFC0}"/>
    <cellStyle name="Comma 2 18 14" xfId="6348" xr:uid="{4958C6CF-3B80-4CFB-B0D1-73B8924704D8}"/>
    <cellStyle name="Comma 2 18 15" xfId="6349" xr:uid="{F0B4724A-94F0-448A-AFDB-A0FDE05D8CE2}"/>
    <cellStyle name="Comma 2 18 16" xfId="6350" xr:uid="{BF7D5212-BF07-43DF-9839-CF03D2B74907}"/>
    <cellStyle name="Comma 2 18 17" xfId="6351" xr:uid="{C06F6D4E-AA84-438D-8254-B71AE7ED21EA}"/>
    <cellStyle name="Comma 2 18 18" xfId="6352" xr:uid="{D284C766-0BC7-4E43-A640-386C5DE27775}"/>
    <cellStyle name="Comma 2 18 19" xfId="6353" xr:uid="{8B7DD03F-6E7C-4CD0-A97C-915B54FA2430}"/>
    <cellStyle name="Comma 2 18 2" xfId="6354" xr:uid="{DCFA2975-70D4-4DD5-BC20-0A7D508604AF}"/>
    <cellStyle name="Comma 2 18 2 2" xfId="6355" xr:uid="{4DA759D3-0F65-4F1F-A007-19BEBAE1896C}"/>
    <cellStyle name="Comma 2 18 20" xfId="6356" xr:uid="{267E0EB7-B9C5-4AAB-9972-F0BFF20E4742}"/>
    <cellStyle name="Comma 2 18 21" xfId="6357" xr:uid="{BC2B8ED9-C959-4003-924C-48EE684BDA37}"/>
    <cellStyle name="Comma 2 18 22" xfId="6358" xr:uid="{CAA6DBF5-1A79-4542-966F-1E74867B62B7}"/>
    <cellStyle name="Comma 2 18 23" xfId="6359" xr:uid="{85E7AF35-D13A-43D9-8062-6B430B6EBB38}"/>
    <cellStyle name="Comma 2 18 24" xfId="6360" xr:uid="{41D555A4-F84A-4624-B074-09D7695AEF4D}"/>
    <cellStyle name="Comma 2 18 25" xfId="6361" xr:uid="{B62ABFDB-B9CA-4DBB-9F26-048C8E99DE93}"/>
    <cellStyle name="Comma 2 18 26" xfId="6362" xr:uid="{85E5E900-25DC-4F5F-A7D0-D4C8910D55B8}"/>
    <cellStyle name="Comma 2 18 27" xfId="6363" xr:uid="{0EE7A408-73B3-45F1-A93E-C1B88A9F9E69}"/>
    <cellStyle name="Comma 2 18 28" xfId="6364" xr:uid="{D74823F2-AD98-4F47-B13E-CD6D2C0AAB6C}"/>
    <cellStyle name="Comma 2 18 29" xfId="6365" xr:uid="{0D87DADA-78D9-418C-9810-2FC681CCD56E}"/>
    <cellStyle name="Comma 2 18 3" xfId="6366" xr:uid="{3994567A-DEF6-4AEC-ABE3-8ABEC1685353}"/>
    <cellStyle name="Comma 2 18 30" xfId="6367" xr:uid="{BE504912-5EB8-49C6-A2F1-79BD13F6205B}"/>
    <cellStyle name="Comma 2 18 31" xfId="6368" xr:uid="{49AF57BD-D24E-40E6-8305-7FBBB668963A}"/>
    <cellStyle name="Comma 2 18 4" xfId="6369" xr:uid="{BB809C17-7D81-464E-953A-D6D58A32BA78}"/>
    <cellStyle name="Comma 2 18 5" xfId="6370" xr:uid="{68D7CC65-D050-47BF-9243-3E79BDB1DDF9}"/>
    <cellStyle name="Comma 2 18 6" xfId="6371" xr:uid="{7E2F43EE-C486-4C8F-A168-4101291C38AC}"/>
    <cellStyle name="Comma 2 18 7" xfId="6372" xr:uid="{C3B2484A-0976-40FD-B7F9-BE70446B5109}"/>
    <cellStyle name="Comma 2 18 8" xfId="6373" xr:uid="{BFC85B68-CDC7-47E4-9EEF-5E48C89BA923}"/>
    <cellStyle name="Comma 2 18 9" xfId="6374" xr:uid="{D9814B7C-C051-408A-81B7-0FCC10DE52F2}"/>
    <cellStyle name="Comma 2 19" xfId="6375" xr:uid="{6D541593-4684-45D7-B600-39A01517BBB0}"/>
    <cellStyle name="Comma 2 19 10" xfId="6376" xr:uid="{FC63BABE-010C-4ABB-AADF-C0A7EAF56BFB}"/>
    <cellStyle name="Comma 2 19 11" xfId="6377" xr:uid="{8397AFA5-047F-4A98-8E64-6D575D6DA795}"/>
    <cellStyle name="Comma 2 19 12" xfId="6378" xr:uid="{781BCB5F-CF39-4FF7-8C86-34A46A280B74}"/>
    <cellStyle name="Comma 2 19 13" xfId="6379" xr:uid="{7E54E06C-0835-4586-A5D1-F91C36C10969}"/>
    <cellStyle name="Comma 2 19 14" xfId="6380" xr:uid="{D4132CF2-493F-45D7-8640-C7C71614B926}"/>
    <cellStyle name="Comma 2 19 15" xfId="6381" xr:uid="{0BA7E634-2271-4AE0-BEE1-50242725302F}"/>
    <cellStyle name="Comma 2 19 16" xfId="6382" xr:uid="{5772EF52-B978-46F5-8CFC-178C02A4CE3E}"/>
    <cellStyle name="Comma 2 19 17" xfId="6383" xr:uid="{1F8CBF63-849A-4703-A5D0-A78E2DC71243}"/>
    <cellStyle name="Comma 2 19 18" xfId="6384" xr:uid="{A2ECEFBD-7FBB-4F9D-A9F7-F615F9D61CF5}"/>
    <cellStyle name="Comma 2 19 19" xfId="6385" xr:uid="{5B7A1049-60E2-48EC-B254-EA280517C974}"/>
    <cellStyle name="Comma 2 19 2" xfId="6386" xr:uid="{D8EFECB5-CF29-4648-AC6D-6CF185B47269}"/>
    <cellStyle name="Comma 2 19 2 2" xfId="6387" xr:uid="{915A7816-26EB-490C-A9D7-252BCB5EBC26}"/>
    <cellStyle name="Comma 2 19 20" xfId="6388" xr:uid="{8FE3409C-73BB-4F32-9F78-13932D0A0FAE}"/>
    <cellStyle name="Comma 2 19 21" xfId="6389" xr:uid="{AAC1A81E-54DC-4425-9987-A9F922293D8A}"/>
    <cellStyle name="Comma 2 19 22" xfId="6390" xr:uid="{F89D898A-EB8F-4C26-A2F7-6F4DB8B4A19A}"/>
    <cellStyle name="Comma 2 19 23" xfId="6391" xr:uid="{2E10B51F-9AA4-4B41-99CA-D85AD41E2F36}"/>
    <cellStyle name="Comma 2 19 24" xfId="6392" xr:uid="{CA9B2D0B-40D9-4595-9228-BA78703C226F}"/>
    <cellStyle name="Comma 2 19 25" xfId="6393" xr:uid="{C7FE4BD5-BF95-4FCC-98A3-ECA03A9F5C7D}"/>
    <cellStyle name="Comma 2 19 26" xfId="6394" xr:uid="{F34B020F-3B52-48CB-9B6F-2CBAEF8E2782}"/>
    <cellStyle name="Comma 2 19 27" xfId="6395" xr:uid="{7E585942-B74A-4250-9397-9C1CE35ED1EE}"/>
    <cellStyle name="Comma 2 19 28" xfId="6396" xr:uid="{6F0A01B4-8F5F-4B73-9A61-06C868BD2885}"/>
    <cellStyle name="Comma 2 19 29" xfId="6397" xr:uid="{0E65A68F-0FCC-4D1B-ACA9-AE3AB5ECF251}"/>
    <cellStyle name="Comma 2 19 3" xfId="6398" xr:uid="{7351AE8B-D763-4233-B867-E8A0154A125C}"/>
    <cellStyle name="Comma 2 19 30" xfId="6399" xr:uid="{C3C6CC28-F721-452D-8A65-AE2937C1F5F9}"/>
    <cellStyle name="Comma 2 19 31" xfId="6400" xr:uid="{FD129B94-60A7-494B-BA3E-A50925A6C453}"/>
    <cellStyle name="Comma 2 19 4" xfId="6401" xr:uid="{084FD645-0060-4050-AA03-6DA2C4C0CFD8}"/>
    <cellStyle name="Comma 2 19 5" xfId="6402" xr:uid="{BBEC3826-2057-4C2D-A937-0C7311EC557B}"/>
    <cellStyle name="Comma 2 19 6" xfId="6403" xr:uid="{A7D0A408-D07E-49EC-8228-DA43D8D191CD}"/>
    <cellStyle name="Comma 2 19 7" xfId="6404" xr:uid="{1BC9FB7E-3CE9-4C90-A3E7-3E68FDB23A8D}"/>
    <cellStyle name="Comma 2 19 8" xfId="6405" xr:uid="{11118798-BFA7-4168-BB4B-78DC8B71A5FF}"/>
    <cellStyle name="Comma 2 19 9" xfId="6406" xr:uid="{4EF87D7D-EF91-4020-A17B-0D9B6E89E7E3}"/>
    <cellStyle name="Comma 2 2" xfId="67" xr:uid="{C68ED327-8FA7-4617-A2AB-D9B1BEF1EC7C}"/>
    <cellStyle name="Comma 2 2 10" xfId="6407" xr:uid="{6ED8101E-CFE9-4266-9D70-3E5CCF8B016C}"/>
    <cellStyle name="Comma 2 2 10 2" xfId="6408" xr:uid="{802733BE-5285-4590-B5A2-6D2FB58C31E4}"/>
    <cellStyle name="Comma 2 2 10 2 2" xfId="57054" xr:uid="{71242964-7402-4C99-A988-E008EFA72151}"/>
    <cellStyle name="Comma 2 2 10 2 3" xfId="57055" xr:uid="{1A8C8958-7855-4726-9F56-BDA79A896BEB}"/>
    <cellStyle name="Comma 2 2 10 3" xfId="6409" xr:uid="{6F60C618-85E9-4DC0-AFBF-09F06668D7F6}"/>
    <cellStyle name="Comma 2 2 10 4" xfId="6410" xr:uid="{7C01AE15-AFE0-44AC-80AF-EFEDCEE89C97}"/>
    <cellStyle name="Comma 2 2 11" xfId="6411" xr:uid="{840AA342-E561-4751-A437-2874808340AB}"/>
    <cellStyle name="Comma 2 2 11 2" xfId="6412" xr:uid="{7F31955C-3688-4072-9939-DAA66EB26924}"/>
    <cellStyle name="Comma 2 2 11 2 2" xfId="57056" xr:uid="{E00EB320-87DF-4592-8578-20065548E990}"/>
    <cellStyle name="Comma 2 2 11 2 3" xfId="57057" xr:uid="{BD022EF7-C56C-428B-9811-A71F7825845D}"/>
    <cellStyle name="Comma 2 2 11 3" xfId="6413" xr:uid="{FCD5DF88-1F27-40F2-AAA5-81535BB53C5C}"/>
    <cellStyle name="Comma 2 2 11 4" xfId="6414" xr:uid="{AA8103B6-26DD-494E-A0B6-8CF3B08732E7}"/>
    <cellStyle name="Comma 2 2 12" xfId="6415" xr:uid="{C0AFCAD8-3B83-49A3-AA21-AB41C78603ED}"/>
    <cellStyle name="Comma 2 2 12 2" xfId="6416" xr:uid="{404804BD-2E5E-4CB4-A4AC-F469F124EDE0}"/>
    <cellStyle name="Comma 2 2 12 2 2" xfId="57058" xr:uid="{C6E9F301-FAF0-4051-BCF8-F8B749D780C5}"/>
    <cellStyle name="Comma 2 2 12 2 3" xfId="57059" xr:uid="{51B74DA4-9473-402E-B81B-C09CCA48BF1F}"/>
    <cellStyle name="Comma 2 2 12 2 4" xfId="57060" xr:uid="{E9325A9F-4128-4C83-A4BA-279A3046F371}"/>
    <cellStyle name="Comma 2 2 12 3" xfId="6417" xr:uid="{3DF210A3-5E7A-429F-99D9-DE23DD6E1529}"/>
    <cellStyle name="Comma 2 2 12 4" xfId="6418" xr:uid="{1476B623-DDD7-4EE4-BDA2-819D15A68C29}"/>
    <cellStyle name="Comma 2 2 13" xfId="6419" xr:uid="{CC5E621A-14E4-44C2-8312-E72287671B79}"/>
    <cellStyle name="Comma 2 2 13 2" xfId="6420" xr:uid="{9971E8C7-9602-47A7-973A-9BF5BB1E6564}"/>
    <cellStyle name="Comma 2 2 13 2 2" xfId="57061" xr:uid="{3D6591D7-D482-40FB-86BB-41B96C2F3F1F}"/>
    <cellStyle name="Comma 2 2 13 2 3" xfId="57062" xr:uid="{3AE3FFEA-C505-4C65-A04E-ACB7B9915F2F}"/>
    <cellStyle name="Comma 2 2 13 3" xfId="6421" xr:uid="{7CEBCD59-250E-41A4-9903-73F53FF83E6E}"/>
    <cellStyle name="Comma 2 2 13 4" xfId="6422" xr:uid="{89D77842-D0C6-42AA-827E-914796B03001}"/>
    <cellStyle name="Comma 2 2 14" xfId="6423" xr:uid="{3F27F113-E278-438A-9629-40F628661454}"/>
    <cellStyle name="Comma 2 2 14 2" xfId="6424" xr:uid="{E0DFBD28-D298-40EA-94E9-287AD4EADF04}"/>
    <cellStyle name="Comma 2 2 14 2 2" xfId="57063" xr:uid="{861C9138-6D71-4FBA-98D6-8CAB044CD7DC}"/>
    <cellStyle name="Comma 2 2 14 3" xfId="6425" xr:uid="{A4379818-BA75-4929-98B4-6C3666AB5030}"/>
    <cellStyle name="Comma 2 2 14 4" xfId="6426" xr:uid="{9F68598F-A8DD-4B28-AE22-4CFF50013E47}"/>
    <cellStyle name="Comma 2 2 15" xfId="6427" xr:uid="{056F8766-D2C6-4DEE-852F-40DC1AE1ADB6}"/>
    <cellStyle name="Comma 2 2 15 2" xfId="6428" xr:uid="{2E8111F7-0429-440A-AC91-991AF5F777BB}"/>
    <cellStyle name="Comma 2 2 15 3" xfId="6429" xr:uid="{01A31253-7325-4DB4-8486-4E7D10C3DBEC}"/>
    <cellStyle name="Comma 2 2 15 4" xfId="6430" xr:uid="{2874AE5B-0297-44FB-A5B4-1EBD6FD7E5B6}"/>
    <cellStyle name="Comma 2 2 16" xfId="6431" xr:uid="{CAB79135-0E79-4546-A074-3295FB6F8557}"/>
    <cellStyle name="Comma 2 2 16 2" xfId="6432" xr:uid="{51E16F2E-116B-49A6-BE5E-38B72B136BE0}"/>
    <cellStyle name="Comma 2 2 16 3" xfId="6433" xr:uid="{CCA55AB0-01F7-402F-A7A4-6F5666CE4E85}"/>
    <cellStyle name="Comma 2 2 16 4" xfId="6434" xr:uid="{E2CF3899-4F3A-4B6A-8D19-A0E0C0864760}"/>
    <cellStyle name="Comma 2 2 17" xfId="6435" xr:uid="{30CC1191-9A80-40F2-838D-FB6F0D81BBEA}"/>
    <cellStyle name="Comma 2 2 17 2" xfId="6436" xr:uid="{58964F64-F4F3-4D45-8BB4-68BD4A323FAB}"/>
    <cellStyle name="Comma 2 2 17 3" xfId="6437" xr:uid="{845F886A-56EA-46BB-9538-0B4EAB474CED}"/>
    <cellStyle name="Comma 2 2 18" xfId="6438" xr:uid="{1058122D-27BF-415B-9585-473FCFA1E638}"/>
    <cellStyle name="Comma 2 2 18 2" xfId="6439" xr:uid="{04751946-3EC0-4ACA-982D-31C31C4D60DB}"/>
    <cellStyle name="Comma 2 2 18 3" xfId="6440" xr:uid="{1B82CD7E-C029-4D01-9516-77A29271305A}"/>
    <cellStyle name="Comma 2 2 19" xfId="6441" xr:uid="{37D44BE7-7AA8-4614-A6D4-E263E3A1104A}"/>
    <cellStyle name="Comma 2 2 19 2" xfId="6442" xr:uid="{8C8DAD06-5606-4EFE-9A76-72BBB5772063}"/>
    <cellStyle name="Comma 2 2 19 3" xfId="6443" xr:uid="{F6D647BE-3C80-4291-9500-849C92A958EB}"/>
    <cellStyle name="Comma 2 2 2" xfId="121" xr:uid="{6D1AD538-3985-4DB5-A78F-E76A6D298AE1}"/>
    <cellStyle name="Comma 2 2 2 10" xfId="6444" xr:uid="{E8ECA824-7DCA-45D8-A46B-383DDD1BB9AB}"/>
    <cellStyle name="Comma 2 2 2 10 2" xfId="6445" xr:uid="{34CBDF20-A0AA-4FEC-A478-1D42A3F3582D}"/>
    <cellStyle name="Comma 2 2 2 10 3" xfId="57064" xr:uid="{62875F07-102F-4484-8E3A-53564256669B}"/>
    <cellStyle name="Comma 2 2 2 11" xfId="6446" xr:uid="{3433F73E-DC6B-4714-B7AC-A0B6500A376C}"/>
    <cellStyle name="Comma 2 2 2 11 2" xfId="6447" xr:uid="{FBEF202C-5480-449A-96D6-41C07E06E2C8}"/>
    <cellStyle name="Comma 2 2 2 11 3" xfId="57065" xr:uid="{29869266-3A6F-44F0-9AC5-D2BB6A2AED84}"/>
    <cellStyle name="Comma 2 2 2 12" xfId="6448" xr:uid="{0FAB0FB2-09E1-45EF-AB43-100B481FD4C6}"/>
    <cellStyle name="Comma 2 2 2 12 2" xfId="6449" xr:uid="{B83EFF8B-B63C-46AF-9BAD-0EE726B9AB70}"/>
    <cellStyle name="Comma 2 2 2 13" xfId="6450" xr:uid="{5812EE34-04FD-450C-B78F-7BB533C97758}"/>
    <cellStyle name="Comma 2 2 2 13 2" xfId="6451" xr:uid="{021CC52E-67B3-4DDC-8328-530792E9BBB9}"/>
    <cellStyle name="Comma 2 2 2 14" xfId="6452" xr:uid="{9AA7C20D-BB6B-48B0-B8C0-7CB8F45441D1}"/>
    <cellStyle name="Comma 2 2 2 14 2" xfId="6453" xr:uid="{CF3864AF-81B4-406B-8374-C14D673AABAC}"/>
    <cellStyle name="Comma 2 2 2 15" xfId="6454" xr:uid="{319D08E0-96A9-42F7-933B-143537B64AF0}"/>
    <cellStyle name="Comma 2 2 2 15 2" xfId="6455" xr:uid="{CD9E800E-CBE5-4303-B447-6ACE1CF7B0DA}"/>
    <cellStyle name="Comma 2 2 2 16" xfId="6456" xr:uid="{DEB1685D-6336-4472-B429-18B8B884C9EE}"/>
    <cellStyle name="Comma 2 2 2 16 2" xfId="6457" xr:uid="{5C7396AF-5685-43B8-8F1E-56F0B7CEB69C}"/>
    <cellStyle name="Comma 2 2 2 17" xfId="6458" xr:uid="{F36D7D6F-0FC3-4FAE-8C92-D9A56D8C4123}"/>
    <cellStyle name="Comma 2 2 2 17 2" xfId="6459" xr:uid="{6EAAEEAD-50D8-4475-911B-CF1351A1CEE1}"/>
    <cellStyle name="Comma 2 2 2 18" xfId="6460" xr:uid="{6B7C9349-A951-4E02-810C-8FA149E470F9}"/>
    <cellStyle name="Comma 2 2 2 18 2" xfId="6461" xr:uid="{EE83CCFD-6D0A-4855-A31F-2060C9A5F2C0}"/>
    <cellStyle name="Comma 2 2 2 19" xfId="6462" xr:uid="{DCE0E962-57B9-4656-8B2C-1649796BF77C}"/>
    <cellStyle name="Comma 2 2 2 19 2" xfId="6463" xr:uid="{4C6B5734-4622-481F-B04F-0BF99A8C8D52}"/>
    <cellStyle name="Comma 2 2 2 2" xfId="122" xr:uid="{E5BA4BB7-26B1-4A15-82AD-55EDC0451E12}"/>
    <cellStyle name="Comma 2 2 2 2 10" xfId="6464" xr:uid="{C4936751-9481-4ECA-8684-B5C7FB62D063}"/>
    <cellStyle name="Comma 2 2 2 2 10 2" xfId="57066" xr:uid="{4DFA92D4-4709-43DD-B315-ADAFB0969A78}"/>
    <cellStyle name="Comma 2 2 2 2 11" xfId="57067" xr:uid="{B98D58CC-6C77-45F8-9BB6-5C356BC99332}"/>
    <cellStyle name="Comma 2 2 2 2 12" xfId="57068" xr:uid="{66859E28-E8F2-4D86-A3F2-9973682598E9}"/>
    <cellStyle name="Comma 2 2 2 2 2" xfId="123" xr:uid="{E9611FC1-DCBE-453C-B21A-3D4E84639499}"/>
    <cellStyle name="Comma 2 2 2 2 2 10" xfId="57069" xr:uid="{BDA0CDD5-C7BB-42DE-AA15-1D42C63E659D}"/>
    <cellStyle name="Comma 2 2 2 2 2 2" xfId="6465" xr:uid="{CDB5ADC0-D97F-412B-9A5D-9912F7217034}"/>
    <cellStyle name="Comma 2 2 2 2 2 2 2" xfId="6466" xr:uid="{77831E9A-7443-4563-AFAD-41878E665AE4}"/>
    <cellStyle name="Comma 2 2 2 2 2 2 2 2" xfId="6467" xr:uid="{4F0E5F0E-7049-4898-810B-675D8B91C3AF}"/>
    <cellStyle name="Comma 2 2 2 2 2 2 2 2 2" xfId="6468" xr:uid="{619CCB12-DBB6-4665-98E2-786223F0D20E}"/>
    <cellStyle name="Comma 2 2 2 2 2 2 2 2 2 2" xfId="57070" xr:uid="{C95F94A3-1DCB-42E7-A611-DBCB5F09E9C0}"/>
    <cellStyle name="Comma 2 2 2 2 2 2 2 2 2 3" xfId="57071" xr:uid="{69FBE191-61B8-4096-B964-7E02845A30FD}"/>
    <cellStyle name="Comma 2 2 2 2 2 2 2 3" xfId="6469" xr:uid="{BC6EDDFA-5D7C-4188-B0AC-D6D4606DC4FC}"/>
    <cellStyle name="Comma 2 2 2 2 2 2 2 4" xfId="6470" xr:uid="{33384FAC-7974-443D-AE0D-B17061321DE6}"/>
    <cellStyle name="Comma 2 2 2 2 2 2 2 5" xfId="57072" xr:uid="{2B7F216D-EA84-4CC5-AED3-B5CFE4225FB8}"/>
    <cellStyle name="Comma 2 2 2 2 2 2 2 6" xfId="57073" xr:uid="{0E58D6AC-45F2-4484-A450-D7A2D2908F73}"/>
    <cellStyle name="Comma 2 2 2 2 2 2 3" xfId="6471" xr:uid="{0EFB181F-E2CD-477C-96B8-041D32ED697E}"/>
    <cellStyle name="Comma 2 2 2 2 2 2 3 2" xfId="57074" xr:uid="{D08A3514-9FF5-4C97-A7C7-08B51FA0D4FB}"/>
    <cellStyle name="Comma 2 2 2 2 2 2 3 3" xfId="57075" xr:uid="{17566661-FD36-48E5-8FF5-D02F3F3DAFC8}"/>
    <cellStyle name="Comma 2 2 2 2 2 2 3 4" xfId="57076" xr:uid="{0A337BA0-E8D2-47DA-9F7A-C78B4AFD6D4B}"/>
    <cellStyle name="Comma 2 2 2 2 2 2 4" xfId="6472" xr:uid="{8E0954CF-7057-48C1-81A4-B3A32896D336}"/>
    <cellStyle name="Comma 2 2 2 2 2 2 4 2" xfId="57077" xr:uid="{E98EA22B-B344-4189-9D2F-A50754CB45B6}"/>
    <cellStyle name="Comma 2 2 2 2 2 2 5" xfId="57078" xr:uid="{EA0FD6FF-A27F-44C9-9D81-0B12325700FA}"/>
    <cellStyle name="Comma 2 2 2 2 2 2 5 2" xfId="57079" xr:uid="{75C792B4-E378-404B-A592-34EB3F7ED324}"/>
    <cellStyle name="Comma 2 2 2 2 2 2 6" xfId="57080" xr:uid="{72D40B84-80C3-4080-9488-5E5E25478C8C}"/>
    <cellStyle name="Comma 2 2 2 2 2 2 6 2" xfId="57081" xr:uid="{0DBEC403-2A96-4836-8852-8425C529F7E4}"/>
    <cellStyle name="Comma 2 2 2 2 2 2 7" xfId="57082" xr:uid="{BDB11C98-5CEC-4921-B9E6-3A3838F82FDE}"/>
    <cellStyle name="Comma 2 2 2 2 2 2 7 2" xfId="57083" xr:uid="{312AF35D-4440-4DB6-8386-DEFA801732E4}"/>
    <cellStyle name="Comma 2 2 2 2 2 2 7 2 2" xfId="57084" xr:uid="{AA99BCE6-EC31-4EB0-BF9A-C61A278C4F66}"/>
    <cellStyle name="Comma 2 2 2 2 2 2 8" xfId="57085" xr:uid="{984E0398-8A5F-4C84-99B4-D3534DC07B48}"/>
    <cellStyle name="Comma 2 2 2 2 2 2 9" xfId="57086" xr:uid="{36BAA0E3-A760-487A-83BE-AFC54E68B068}"/>
    <cellStyle name="Comma 2 2 2 2 2 3" xfId="6473" xr:uid="{DE311A27-CEC3-4F54-8089-0740BAD8AEDF}"/>
    <cellStyle name="Comma 2 2 2 2 2 3 2" xfId="6474" xr:uid="{A1049F9E-12EB-47A1-BC3B-D55915178340}"/>
    <cellStyle name="Comma 2 2 2 2 2 3 3" xfId="57087" xr:uid="{983FAA06-10CE-470B-AE68-30B77824E2EB}"/>
    <cellStyle name="Comma 2 2 2 2 2 4" xfId="6475" xr:uid="{BA75CE1A-9716-4DC1-B81D-A74855276E38}"/>
    <cellStyle name="Comma 2 2 2 2 2 4 2" xfId="6476" xr:uid="{172E2CDB-3F08-4BB3-A376-E7EDB66645B6}"/>
    <cellStyle name="Comma 2 2 2 2 2 5" xfId="6477" xr:uid="{09C19AD1-B795-42EE-9006-9E85D9F5C97D}"/>
    <cellStyle name="Comma 2 2 2 2 2 5 2" xfId="6478" xr:uid="{24A3A49E-50DA-4A93-AB5C-874793DF1820}"/>
    <cellStyle name="Comma 2 2 2 2 2 6" xfId="6479" xr:uid="{E6E9D178-7EC6-47B6-B4B9-FF484173046A}"/>
    <cellStyle name="Comma 2 2 2 2 2 6 2" xfId="57088" xr:uid="{DC962EE0-9DAA-441F-8347-6F5572FE839F}"/>
    <cellStyle name="Comma 2 2 2 2 2 7" xfId="6480" xr:uid="{37D468F1-4258-4A8E-8F50-B82369C2F8D6}"/>
    <cellStyle name="Comma 2 2 2 2 2 7 2" xfId="57089" xr:uid="{2B73F691-6808-4F75-BD49-4A1731481800}"/>
    <cellStyle name="Comma 2 2 2 2 2 7 3" xfId="57090" xr:uid="{DAA6FF78-B45A-4D4C-B22C-DEFE6F6CC1A9}"/>
    <cellStyle name="Comma 2 2 2 2 2 8" xfId="57091" xr:uid="{4CCF92F5-209F-4874-BADA-E70092D90E79}"/>
    <cellStyle name="Comma 2 2 2 2 2 9" xfId="57092" xr:uid="{0C841D77-3502-453E-9E4D-BEC8C0347E8D}"/>
    <cellStyle name="Comma 2 2 2 2 3" xfId="6481" xr:uid="{857C909D-6F76-4108-9C13-6431D7B8AEA7}"/>
    <cellStyle name="Comma 2 2 2 2 3 10" xfId="57093" xr:uid="{74FD9A2E-32BF-46D9-99E4-B5B8CB53CD4D}"/>
    <cellStyle name="Comma 2 2 2 2 3 2" xfId="6482" xr:uid="{754A8FD3-1B92-46DF-9415-37EAE378D33D}"/>
    <cellStyle name="Comma 2 2 2 2 3 2 2" xfId="57094" xr:uid="{44B3E3FF-3700-4B75-A36D-E8AD6EBFDDCE}"/>
    <cellStyle name="Comma 2 2 2 2 3 3" xfId="57095" xr:uid="{860E8D54-7F5C-4346-8188-FEFE0A0E4DDE}"/>
    <cellStyle name="Comma 2 2 2 2 3 3 2" xfId="57096" xr:uid="{51BA9645-34C6-4CBB-BD19-DDE3FDB9D0D2}"/>
    <cellStyle name="Comma 2 2 2 2 3 4" xfId="57097" xr:uid="{DB1B1259-2C12-4903-B98D-26BBEEF0B562}"/>
    <cellStyle name="Comma 2 2 2 2 3 4 2" xfId="57098" xr:uid="{73F736B6-A9FD-424C-8F33-C3B9E2E3640D}"/>
    <cellStyle name="Comma 2 2 2 2 3 5" xfId="57099" xr:uid="{59F7BF35-FFA7-4E47-8B85-CAB7DEE28028}"/>
    <cellStyle name="Comma 2 2 2 2 3 5 2" xfId="57100" xr:uid="{20C45567-C833-402D-A58E-D564DA5DB57F}"/>
    <cellStyle name="Comma 2 2 2 2 3 6" xfId="57101" xr:uid="{F4F28E09-BADC-4224-A2AB-E44343DAEA28}"/>
    <cellStyle name="Comma 2 2 2 2 3 6 2" xfId="57102" xr:uid="{42BC6AFF-7023-45A1-8B0A-3ACAD00FE2CD}"/>
    <cellStyle name="Comma 2 2 2 2 3 7" xfId="57103" xr:uid="{6417EDF9-0010-46B4-984B-965735FC9ADC}"/>
    <cellStyle name="Comma 2 2 2 2 3 8" xfId="57104" xr:uid="{BB473C47-28CB-44E4-8BC1-38A119C4A662}"/>
    <cellStyle name="Comma 2 2 2 2 3 9" xfId="57105" xr:uid="{D082E940-F258-4DD4-B625-EE1007367A4B}"/>
    <cellStyle name="Comma 2 2 2 2 4" xfId="6483" xr:uid="{8AE13F46-1777-43C2-A493-39697FCB5F17}"/>
    <cellStyle name="Comma 2 2 2 2 4 2" xfId="6484" xr:uid="{FD33E41D-5C45-4220-8454-9309F36F34EE}"/>
    <cellStyle name="Comma 2 2 2 2 4 3" xfId="57106" xr:uid="{2590070E-9CC2-4B25-9CEE-F179717DA7D7}"/>
    <cellStyle name="Comma 2 2 2 2 4 4" xfId="57107" xr:uid="{35140CF4-BD85-412C-ABCD-264057310F67}"/>
    <cellStyle name="Comma 2 2 2 2 5" xfId="6485" xr:uid="{DBD3F0C0-3E63-4430-A38F-A16FC7584AD9}"/>
    <cellStyle name="Comma 2 2 2 2 5 2" xfId="6486" xr:uid="{E0F713C8-DE91-4D20-9B41-812222473AC8}"/>
    <cellStyle name="Comma 2 2 2 2 5 3" xfId="57108" xr:uid="{4F899FBC-F000-4503-B6A4-ECEC3A661CFD}"/>
    <cellStyle name="Comma 2 2 2 2 5 4" xfId="57109" xr:uid="{FCB1D9E2-BA6C-46EA-890B-8BD9BEE6617D}"/>
    <cellStyle name="Comma 2 2 2 2 6" xfId="6487" xr:uid="{CC0E955B-A746-4578-8962-44AACDA1FA44}"/>
    <cellStyle name="Comma 2 2 2 2 6 2" xfId="6488" xr:uid="{395713C7-FB58-4662-9F0B-7F4E5D94356F}"/>
    <cellStyle name="Comma 2 2 2 2 6 3" xfId="57110" xr:uid="{A0FDC2B7-8871-4B46-98D4-33E064529C0C}"/>
    <cellStyle name="Comma 2 2 2 2 6 4" xfId="57111" xr:uid="{3C686840-A0C2-4D9D-AA71-C72C0509CE17}"/>
    <cellStyle name="Comma 2 2 2 2 7" xfId="6489" xr:uid="{A14475F3-698E-49FA-A9CE-030BCB878BE4}"/>
    <cellStyle name="Comma 2 2 2 2 7 2" xfId="57112" xr:uid="{9909BC5B-B915-45E9-AFE0-26567B946371}"/>
    <cellStyle name="Comma 2 2 2 2 7 3" xfId="57113" xr:uid="{FEB80048-24DC-4D79-B13B-F030C270751C}"/>
    <cellStyle name="Comma 2 2 2 2 7 4" xfId="57114" xr:uid="{8AC91F31-1744-45E0-8DE1-8EB6AB92B40D}"/>
    <cellStyle name="Comma 2 2 2 2 8" xfId="6490" xr:uid="{F66FF400-6F9D-4A90-A342-A804231C971C}"/>
    <cellStyle name="Comma 2 2 2 2 8 2" xfId="57115" xr:uid="{0B9592D7-E377-44B2-BF4B-D153127F2EA3}"/>
    <cellStyle name="Comma 2 2 2 2 8 3" xfId="57116" xr:uid="{31D71C96-2CB1-459D-8FD0-4C70AC486A27}"/>
    <cellStyle name="Comma 2 2 2 2 8 4" xfId="57117" xr:uid="{D006235D-23AD-4237-A81B-1E60EF6DC56D}"/>
    <cellStyle name="Comma 2 2 2 2 9" xfId="6491" xr:uid="{A31DC584-2E52-4337-AEA3-C240D9460E01}"/>
    <cellStyle name="Comma 2 2 2 2 9 2" xfId="57118" xr:uid="{BAB62355-ACC8-4366-80B4-254CDDFB684A}"/>
    <cellStyle name="Comma 2 2 2 2 9 2 2" xfId="57119" xr:uid="{D2F6DFB0-AC65-48BC-B8A7-400A28069E9F}"/>
    <cellStyle name="Comma 2 2 2 2 9 3" xfId="57120" xr:uid="{075406E2-4CBA-4905-ACC1-603E743518C0}"/>
    <cellStyle name="Comma 2 2 2 2 9 4" xfId="57121" xr:uid="{BAA09BBD-15A9-44CA-9929-19F69284258F}"/>
    <cellStyle name="Comma 2 2 2 20" xfId="6492" xr:uid="{FDCB641D-A743-4BED-8CAB-7371C45AD16A}"/>
    <cellStyle name="Comma 2 2 2 20 2" xfId="6493" xr:uid="{6FD6CE86-8F3A-446F-B877-A5505936E5C6}"/>
    <cellStyle name="Comma 2 2 2 21" xfId="6494" xr:uid="{9490B8FF-6072-4E0A-9D30-1D88C12B59B5}"/>
    <cellStyle name="Comma 2 2 2 21 2" xfId="6495" xr:uid="{13FCB801-178D-41C4-B6B7-B010B8979551}"/>
    <cellStyle name="Comma 2 2 2 22" xfId="6496" xr:uid="{4FF5E7E9-33E6-4454-A185-E97B8198C1A4}"/>
    <cellStyle name="Comma 2 2 2 22 2" xfId="6497" xr:uid="{35EA67AB-932F-42E4-A071-21AEA32A2C65}"/>
    <cellStyle name="Comma 2 2 2 23" xfId="6498" xr:uid="{D12F429D-1A6F-4285-A15E-AA2FCA58E3CF}"/>
    <cellStyle name="Comma 2 2 2 23 2" xfId="6499" xr:uid="{EBA3253B-5D3A-4ECF-A882-15DC99006821}"/>
    <cellStyle name="Comma 2 2 2 24" xfId="6500" xr:uid="{D5C79480-91D0-43BB-8EEB-A972AF050DF0}"/>
    <cellStyle name="Comma 2 2 2 24 2" xfId="6501" xr:uid="{3487C5BD-8413-4A2A-8A83-0A041DCCBF56}"/>
    <cellStyle name="Comma 2 2 2 25" xfId="6502" xr:uid="{F83E9EC6-88AB-473B-A484-70144A63B791}"/>
    <cellStyle name="Comma 2 2 2 25 2" xfId="6503" xr:uid="{A2A5CCD5-C2E7-4663-A9C7-E8F52DD03272}"/>
    <cellStyle name="Comma 2 2 2 26" xfId="6504" xr:uid="{C30E5429-B4FA-405C-8C8A-8BD154D19FB2}"/>
    <cellStyle name="Comma 2 2 2 26 2" xfId="6505" xr:uid="{B71DF737-18BD-40A6-9E0C-713072CBA0ED}"/>
    <cellStyle name="Comma 2 2 2 27" xfId="6506" xr:uid="{9BD241D2-B3AD-4DF7-90CD-2A26143B1323}"/>
    <cellStyle name="Comma 2 2 2 27 2" xfId="6507" xr:uid="{C90DFE03-903C-4D95-9A96-171292295A77}"/>
    <cellStyle name="Comma 2 2 2 28" xfId="6508" xr:uid="{0584074A-1C14-42FB-ACAA-0CC58C0DE51B}"/>
    <cellStyle name="Comma 2 2 2 28 2" xfId="6509" xr:uid="{0446C463-BB25-4CE9-A4A5-D3E01B32A911}"/>
    <cellStyle name="Comma 2 2 2 29" xfId="6510" xr:uid="{6DB355A4-5C07-4FE7-A96B-430E6B26BA4A}"/>
    <cellStyle name="Comma 2 2 2 29 2" xfId="6511" xr:uid="{ED70D1A7-34C9-41A6-A475-A9A6B7963952}"/>
    <cellStyle name="Comma 2 2 2 3" xfId="6512" xr:uid="{092F87FB-C784-4533-9609-103C98A779CB}"/>
    <cellStyle name="Comma 2 2 2 3 2" xfId="6513" xr:uid="{A4CADC81-036A-4238-B9DF-01864A287131}"/>
    <cellStyle name="Comma 2 2 2 3 2 2" xfId="57122" xr:uid="{406AC51F-923C-4221-A293-128A0426D23E}"/>
    <cellStyle name="Comma 2 2 2 3 2 3" xfId="57123" xr:uid="{1585C2DF-B787-4593-84F6-F648D8F5D53D}"/>
    <cellStyle name="Comma 2 2 2 3 3" xfId="6514" xr:uid="{7D81F100-3CAA-4FA7-8B19-1981A4857A34}"/>
    <cellStyle name="Comma 2 2 2 3 4" xfId="57124" xr:uid="{2E39B88E-0607-4728-9794-2E0468975142}"/>
    <cellStyle name="Comma 2 2 2 3 5" xfId="57125" xr:uid="{44001403-93C9-4D44-8BE8-03A5C773F501}"/>
    <cellStyle name="Comma 2 2 2 30" xfId="6515" xr:uid="{F7062405-1667-4D87-80C5-D4BB15686309}"/>
    <cellStyle name="Comma 2 2 2 30 2" xfId="6516" xr:uid="{45B3AA3C-D597-4718-BD9C-87C869BC0FDC}"/>
    <cellStyle name="Comma 2 2 2 31" xfId="6517" xr:uid="{AA05B45A-3732-4322-B722-B5CF7DD2120D}"/>
    <cellStyle name="Comma 2 2 2 31 2" xfId="6518" xr:uid="{943AE423-F578-451C-A3DA-9B3876269349}"/>
    <cellStyle name="Comma 2 2 2 32" xfId="6519" xr:uid="{46C1F8DB-810C-4E98-8BA8-3092C40A8BE1}"/>
    <cellStyle name="Comma 2 2 2 32 2" xfId="6520" xr:uid="{5D8C0A61-E1E7-45D4-9E41-5CACDD58037E}"/>
    <cellStyle name="Comma 2 2 2 33" xfId="6521" xr:uid="{CD547BFE-2564-4E4C-AA19-C1BA50130558}"/>
    <cellStyle name="Comma 2 2 2 33 2" xfId="6522" xr:uid="{08B2FF8D-4CAF-4BB2-942F-B5E8B6D2CAB0}"/>
    <cellStyle name="Comma 2 2 2 34" xfId="6523" xr:uid="{87048801-3B3D-4E75-8B78-A61F92F6CAC7}"/>
    <cellStyle name="Comma 2 2 2 34 2" xfId="6524" xr:uid="{E3831E8C-248A-4566-BE3D-EBF99E520CC0}"/>
    <cellStyle name="Comma 2 2 2 35" xfId="6525" xr:uid="{8D669161-B27A-4640-89AE-81F0EE3098F5}"/>
    <cellStyle name="Comma 2 2 2 35 2" xfId="6526" xr:uid="{88855CE0-E3C2-4A20-B11B-D2058424858A}"/>
    <cellStyle name="Comma 2 2 2 36" xfId="6527" xr:uid="{4C40ABA0-31D6-415D-B97C-89F72488A4F3}"/>
    <cellStyle name="Comma 2 2 2 36 2" xfId="6528" xr:uid="{B2F5F64E-9489-403E-B7F1-477FD4B9C473}"/>
    <cellStyle name="Comma 2 2 2 37" xfId="6529" xr:uid="{C167C653-6512-4A2A-8153-9FFE0E8265FB}"/>
    <cellStyle name="Comma 2 2 2 37 2" xfId="6530" xr:uid="{FB794C21-5C42-4BAF-8208-61EFF2418C6B}"/>
    <cellStyle name="Comma 2 2 2 38" xfId="6531" xr:uid="{7C7F362F-963C-4C7E-B7A2-FC0707F79AAA}"/>
    <cellStyle name="Comma 2 2 2 38 2" xfId="6532" xr:uid="{CD61C464-FFD0-4E2D-93B8-1F1539CEDFB6}"/>
    <cellStyle name="Comma 2 2 2 39" xfId="6533" xr:uid="{F888D4E8-DCD7-49CC-8FFB-114B9DD3FAC5}"/>
    <cellStyle name="Comma 2 2 2 39 2" xfId="6534" xr:uid="{A057A0CE-2ECC-4DCD-8CA7-F29406972F70}"/>
    <cellStyle name="Comma 2 2 2 4" xfId="6535" xr:uid="{91B32C19-3022-4B33-AE24-054BBD8CE907}"/>
    <cellStyle name="Comma 2 2 2 4 2" xfId="6536" xr:uid="{6597ED7F-1813-477D-B48B-04CA329A7D4D}"/>
    <cellStyle name="Comma 2 2 2 40" xfId="6537" xr:uid="{611EB7C8-AD51-4049-840A-81B2C87A1C0A}"/>
    <cellStyle name="Comma 2 2 2 40 2" xfId="6538" xr:uid="{3B2C798C-296C-4B6F-A73B-4918ED85FF40}"/>
    <cellStyle name="Comma 2 2 2 41" xfId="6539" xr:uid="{FD1D99A7-8BD7-489B-820A-A4330CC3EAEB}"/>
    <cellStyle name="Comma 2 2 2 41 2" xfId="6540" xr:uid="{F77C8D45-1641-4C04-BAAE-5663A4A9B5BA}"/>
    <cellStyle name="Comma 2 2 2 42" xfId="6541" xr:uid="{AE1E6D3F-06C2-4347-9C53-E0D40AA8384E}"/>
    <cellStyle name="Comma 2 2 2 42 2" xfId="6542" xr:uid="{0A9BDD2F-D4A5-4C83-805C-D27B50BBF2A0}"/>
    <cellStyle name="Comma 2 2 2 43" xfId="6543" xr:uid="{81D19A8F-5848-4C88-A36A-4DA1964C7955}"/>
    <cellStyle name="Comma 2 2 2 43 2" xfId="6544" xr:uid="{5079B0CB-66C0-4FE8-A98A-FFBECB926A1A}"/>
    <cellStyle name="Comma 2 2 2 44" xfId="6545" xr:uid="{FD7F1D0E-3F17-41FD-AB1F-148A5F438DC0}"/>
    <cellStyle name="Comma 2 2 2 44 2" xfId="6546" xr:uid="{8D083A24-92B5-4E59-AEB8-40F9492D30E5}"/>
    <cellStyle name="Comma 2 2 2 45" xfId="6547" xr:uid="{E6DA5285-7DBF-459E-A091-804877DA753A}"/>
    <cellStyle name="Comma 2 2 2 45 2" xfId="6548" xr:uid="{427DA31A-D640-40AB-B2FA-C72E88CF8F30}"/>
    <cellStyle name="Comma 2 2 2 46" xfId="6549" xr:uid="{5812415B-6F63-46F6-BB6C-3DD522430001}"/>
    <cellStyle name="Comma 2 2 2 46 2" xfId="6550" xr:uid="{003C0FDF-6D62-483B-A732-4217D5561C12}"/>
    <cellStyle name="Comma 2 2 2 47" xfId="6551" xr:uid="{AF11FC5E-3FFA-4C91-BA40-5E32D50994A5}"/>
    <cellStyle name="Comma 2 2 2 47 2" xfId="6552" xr:uid="{7F2E75F4-D468-429E-96DA-7C309305830D}"/>
    <cellStyle name="Comma 2 2 2 48" xfId="6553" xr:uid="{6B6C90C2-F85F-45BC-9F7D-D3A4314E5BCB}"/>
    <cellStyle name="Comma 2 2 2 48 2" xfId="6554" xr:uid="{A756463B-BF84-4031-9675-52959461C787}"/>
    <cellStyle name="Comma 2 2 2 49" xfId="6555" xr:uid="{34761E0F-155A-4876-AE26-6628205D1558}"/>
    <cellStyle name="Comma 2 2 2 49 2" xfId="6556" xr:uid="{3DFA3349-CC89-47BF-94D2-21BB541B6A58}"/>
    <cellStyle name="Comma 2 2 2 5" xfId="6557" xr:uid="{AAD7D5CF-7210-4F42-B7C2-F7527D41B2EF}"/>
    <cellStyle name="Comma 2 2 2 5 2" xfId="6558" xr:uid="{C7CC68E8-5894-420D-ABFD-9D012B5CAABA}"/>
    <cellStyle name="Comma 2 2 2 5 3" xfId="6559" xr:uid="{15BD168A-89C0-40EA-8787-78CFB878BEC4}"/>
    <cellStyle name="Comma 2 2 2 5 4" xfId="6560" xr:uid="{C6F7DD4D-2A2B-4B3A-98B5-2FEEE1F78F0E}"/>
    <cellStyle name="Comma 2 2 2 5 5" xfId="6561" xr:uid="{C3C8C303-944B-4284-AF46-97347701AF20}"/>
    <cellStyle name="Comma 2 2 2 5 6" xfId="6562" xr:uid="{7D0A0EC7-87D3-41C5-BCCB-C43A616B0344}"/>
    <cellStyle name="Comma 2 2 2 50" xfId="6563" xr:uid="{4C85D172-831D-4999-A53E-3913E48DE4FB}"/>
    <cellStyle name="Comma 2 2 2 50 2" xfId="6564" xr:uid="{099DA3DD-F71D-4E20-AA8D-CB56CACD9BC4}"/>
    <cellStyle name="Comma 2 2 2 51" xfId="6565" xr:uid="{BEB0640D-C0AC-4F85-96ED-A1E1D88930B7}"/>
    <cellStyle name="Comma 2 2 2 51 2" xfId="6566" xr:uid="{D5DE4F2D-33E5-4D19-8D46-71B7624BA93B}"/>
    <cellStyle name="Comma 2 2 2 52" xfId="6567" xr:uid="{25252072-DDC7-4E25-B905-B9234E44325F}"/>
    <cellStyle name="Comma 2 2 2 52 2" xfId="6568" xr:uid="{5F71B4E5-D092-4C94-836F-D1718F84CD0E}"/>
    <cellStyle name="Comma 2 2 2 53" xfId="6569" xr:uid="{A566EF70-2F6F-40B2-97C2-DF5EE75C3303}"/>
    <cellStyle name="Comma 2 2 2 54" xfId="6570" xr:uid="{9791B106-FF61-4982-A388-246935E4D225}"/>
    <cellStyle name="Comma 2 2 2 55" xfId="57126" xr:uid="{EE106C94-F142-4020-9764-52AA51E7B7E7}"/>
    <cellStyle name="Comma 2 2 2 56" xfId="57127" xr:uid="{773C152F-A758-4428-AB7C-1EA94E68A77B}"/>
    <cellStyle name="Comma 2 2 2 6" xfId="6571" xr:uid="{D2252018-0912-4F0F-B313-D1A3DD493D59}"/>
    <cellStyle name="Comma 2 2 2 6 2" xfId="6572" xr:uid="{7FAB97B7-6473-4F64-A9A2-47E6BC6DFD7A}"/>
    <cellStyle name="Comma 2 2 2 6 3" xfId="6573" xr:uid="{1C70364A-9503-4721-BF93-C1AA2AA4FB65}"/>
    <cellStyle name="Comma 2 2 2 6 4" xfId="6574" xr:uid="{2CC86AA8-FE47-481B-8622-B6921E507024}"/>
    <cellStyle name="Comma 2 2 2 7" xfId="6575" xr:uid="{336AB938-1225-4B6C-AD48-EA780C8921CE}"/>
    <cellStyle name="Comma 2 2 2 7 2" xfId="6576" xr:uid="{54C8431B-0417-49FE-93B4-BE33219BC3DD}"/>
    <cellStyle name="Comma 2 2 2 8" xfId="6577" xr:uid="{CC7DBBC4-6844-44E1-883B-B3B822C3B284}"/>
    <cellStyle name="Comma 2 2 2 8 2" xfId="6578" xr:uid="{807F0BBC-4F76-4F1B-9C61-49F488C92E13}"/>
    <cellStyle name="Comma 2 2 2 8 3" xfId="6579" xr:uid="{C5E1B03A-CE6C-419A-BD5C-27CF12D7EDC4}"/>
    <cellStyle name="Comma 2 2 2 9" xfId="6580" xr:uid="{954C924C-9BD7-4E4E-9694-7246A0AD8938}"/>
    <cellStyle name="Comma 2 2 2 9 2" xfId="6581" xr:uid="{D89473AD-013E-49AE-B3B6-BDF201DD69AE}"/>
    <cellStyle name="Comma 2 2 2 9 3" xfId="57128" xr:uid="{65544D06-E39D-4091-8306-6BD6408E6DBE}"/>
    <cellStyle name="Comma 2 2 20" xfId="6582" xr:uid="{E2EC97C4-BAFF-4752-8692-07362AD9502F}"/>
    <cellStyle name="Comma 2 2 20 2" xfId="6583" xr:uid="{351D377D-14CC-4D09-BBA6-D7161848CBBD}"/>
    <cellStyle name="Comma 2 2 20 3" xfId="6584" xr:uid="{891206F0-631D-40F4-8A8E-D6BAB10015F4}"/>
    <cellStyle name="Comma 2 2 21" xfId="6585" xr:uid="{8EF9EB81-FD39-4BFE-8AA5-3A042CF6E337}"/>
    <cellStyle name="Comma 2 2 21 2" xfId="6586" xr:uid="{072E21C0-8D86-4F56-829C-CC7A04C2D4B2}"/>
    <cellStyle name="Comma 2 2 21 3" xfId="6587" xr:uid="{1A067454-2357-4332-9BCC-9B8900CBAB22}"/>
    <cellStyle name="Comma 2 2 22" xfId="6588" xr:uid="{F1F8DFF1-E1A1-463C-B2AD-D6577162D2B0}"/>
    <cellStyle name="Comma 2 2 22 2" xfId="6589" xr:uid="{BC57DC35-85C7-4D7A-B81E-0208047995E6}"/>
    <cellStyle name="Comma 2 2 22 3" xfId="6590" xr:uid="{3BBBBEB8-E380-4BAB-A983-C740EF17608F}"/>
    <cellStyle name="Comma 2 2 23" xfId="6591" xr:uid="{8517A17A-BF15-4593-AE3F-E65B1A354908}"/>
    <cellStyle name="Comma 2 2 23 2" xfId="6592" xr:uid="{AEC0466B-479F-4C76-B012-89F711BCB2AD}"/>
    <cellStyle name="Comma 2 2 23 3" xfId="6593" xr:uid="{7FBA15B1-9976-4B01-A824-9C1139B95B1F}"/>
    <cellStyle name="Comma 2 2 24" xfId="6594" xr:uid="{E155377C-BA2E-48F5-BFBB-A25B92E34C51}"/>
    <cellStyle name="Comma 2 2 24 2" xfId="6595" xr:uid="{01087EE1-5FE0-40EF-8321-2CEDFEEB6327}"/>
    <cellStyle name="Comma 2 2 24 3" xfId="6596" xr:uid="{5CBD6912-AA1C-4F62-9EAC-97BE610D5A22}"/>
    <cellStyle name="Comma 2 2 25" xfId="6597" xr:uid="{82197D7C-0EB5-472C-BC8D-1FA7FADFE3AE}"/>
    <cellStyle name="Comma 2 2 25 2" xfId="6598" xr:uid="{9D5A065C-7ABD-4F5E-B745-45120FA11655}"/>
    <cellStyle name="Comma 2 2 25 3" xfId="6599" xr:uid="{A85BA51D-51CD-4D8C-BA77-E23DA8F067EA}"/>
    <cellStyle name="Comma 2 2 26" xfId="6600" xr:uid="{61EFB61A-38CF-4C1C-B520-2934F5E1C12A}"/>
    <cellStyle name="Comma 2 2 26 2" xfId="6601" xr:uid="{8508DDBC-F726-400C-9F40-B6FA69D09DA7}"/>
    <cellStyle name="Comma 2 2 26 3" xfId="6602" xr:uid="{A3EB6470-A63A-4D6E-9ED4-B8EC1CC13A02}"/>
    <cellStyle name="Comma 2 2 27" xfId="6603" xr:uid="{C4CCC8A8-0F77-4218-B149-1DB04149C1E4}"/>
    <cellStyle name="Comma 2 2 27 2" xfId="6604" xr:uid="{3E78A065-B42E-4FDB-873A-F48F390BC91B}"/>
    <cellStyle name="Comma 2 2 27 3" xfId="6605" xr:uid="{B05A902A-D1C1-4C07-964C-869C80DCE4E2}"/>
    <cellStyle name="Comma 2 2 28" xfId="6606" xr:uid="{08125FCF-724F-47B7-B067-08B91A836F16}"/>
    <cellStyle name="Comma 2 2 28 2" xfId="6607" xr:uid="{4300AC0B-73BB-40CD-BCA4-6259C54E74FC}"/>
    <cellStyle name="Comma 2 2 28 3" xfId="6608" xr:uid="{3F60F813-2D66-49D6-BD2F-47A8C53216AA}"/>
    <cellStyle name="Comma 2 2 29" xfId="6609" xr:uid="{84CB9C3A-4AA2-4B27-AC4D-67EE63F923C6}"/>
    <cellStyle name="Comma 2 2 29 2" xfId="6610" xr:uid="{07BA3B69-613C-463B-B470-92BFFF13AA13}"/>
    <cellStyle name="Comma 2 2 29 3" xfId="6611" xr:uid="{A4917DDF-6FF9-446A-8C2F-8BCE5A5D6DCC}"/>
    <cellStyle name="Comma 2 2 3" xfId="110" xr:uid="{E9B4707A-7C98-4EE4-89C8-0350E21B2C66}"/>
    <cellStyle name="Comma 2 2 3 10" xfId="6612" xr:uid="{9DE429CD-F1AC-46E1-A934-61A00237A3C2}"/>
    <cellStyle name="Comma 2 2 3 10 2" xfId="6613" xr:uid="{302AE720-F84A-4364-B71A-3C6346363B20}"/>
    <cellStyle name="Comma 2 2 3 10 2 2" xfId="6614" xr:uid="{D391214D-15D5-492B-AB8E-D5104FB1358B}"/>
    <cellStyle name="Comma 2 2 3 10 3" xfId="6615" xr:uid="{D67B7E66-2856-4213-8B87-A476E2A5B57F}"/>
    <cellStyle name="Comma 2 2 3 10 3 2" xfId="6616" xr:uid="{B9DCD44D-2579-4426-A062-A01767EAC4CE}"/>
    <cellStyle name="Comma 2 2 3 10 4" xfId="6617" xr:uid="{C1DC248C-9186-487D-992B-89FBCC858466}"/>
    <cellStyle name="Comma 2 2 3 10 5" xfId="6618" xr:uid="{DD1371F2-5CB6-466A-9954-6A49CB9516A1}"/>
    <cellStyle name="Comma 2 2 3 11" xfId="6619" xr:uid="{FCC08396-62ED-4CD2-8F62-373E7539A63B}"/>
    <cellStyle name="Comma 2 2 3 11 2" xfId="6620" xr:uid="{625DAC0C-BCFB-4675-88DB-BA497B8EB4A0}"/>
    <cellStyle name="Comma 2 2 3 11 2 2" xfId="6621" xr:uid="{D0E195C1-FFF7-4C68-94D8-231FCBFA19AC}"/>
    <cellStyle name="Comma 2 2 3 11 3" xfId="6622" xr:uid="{7882C890-AA2F-4FCE-A2C5-D9C7E2F93575}"/>
    <cellStyle name="Comma 2 2 3 11 3 2" xfId="6623" xr:uid="{780B7664-FE5C-4D7C-A527-932AA6883816}"/>
    <cellStyle name="Comma 2 2 3 11 4" xfId="6624" xr:uid="{BBE39417-57B1-4DFA-A581-6EEB9BC2C610}"/>
    <cellStyle name="Comma 2 2 3 12" xfId="6625" xr:uid="{72D21D16-D4A6-446E-AC86-B6EC5CC12B01}"/>
    <cellStyle name="Comma 2 2 3 12 2" xfId="6626" xr:uid="{AA978F8D-2157-459A-871B-F40DDEFFB249}"/>
    <cellStyle name="Comma 2 2 3 12 2 2" xfId="6627" xr:uid="{FE756706-89C3-4857-9F2B-C9FC88E68BD8}"/>
    <cellStyle name="Comma 2 2 3 12 3" xfId="6628" xr:uid="{B1663E38-E63C-47A9-91AB-D111AD9BF3D6}"/>
    <cellStyle name="Comma 2 2 3 12 3 2" xfId="6629" xr:uid="{D9228F65-3BE3-45F5-B1E6-5B5CC5666616}"/>
    <cellStyle name="Comma 2 2 3 12 4" xfId="6630" xr:uid="{E5FCCCF3-08BA-44A4-A9A8-5E1E05C9AD30}"/>
    <cellStyle name="Comma 2 2 3 13" xfId="6631" xr:uid="{2CD7915F-ABC0-4D23-94EE-E8936176A3D4}"/>
    <cellStyle name="Comma 2 2 3 13 2" xfId="6632" xr:uid="{297C91C5-E314-4580-BD90-3C64A854D1B2}"/>
    <cellStyle name="Comma 2 2 3 13 2 2" xfId="6633" xr:uid="{32F58DF9-915C-4223-93EA-62FD8851168C}"/>
    <cellStyle name="Comma 2 2 3 13 3" xfId="6634" xr:uid="{45DEDD39-B13A-462A-8B32-E217C2BAC711}"/>
    <cellStyle name="Comma 2 2 3 13 3 2" xfId="6635" xr:uid="{77C68609-7EA1-47E7-9ACD-33DA3B3F11E5}"/>
    <cellStyle name="Comma 2 2 3 13 4" xfId="6636" xr:uid="{0FCDE919-A486-4ACC-8DE4-98BB7E831BB3}"/>
    <cellStyle name="Comma 2 2 3 14" xfId="6637" xr:uid="{9C573691-3B3B-4D3E-8953-9CFA1E43B053}"/>
    <cellStyle name="Comma 2 2 3 14 2" xfId="6638" xr:uid="{1B409F4D-490F-4CB0-9047-7DCD072131BE}"/>
    <cellStyle name="Comma 2 2 3 14 2 2" xfId="6639" xr:uid="{014031F0-96DA-4436-9E75-306507F8CBCE}"/>
    <cellStyle name="Comma 2 2 3 14 3" xfId="6640" xr:uid="{5C430FDA-4B41-4780-A639-C0627995E51E}"/>
    <cellStyle name="Comma 2 2 3 14 3 2" xfId="6641" xr:uid="{7505F6A6-0CC6-4E34-8AEA-3CAA69CC961E}"/>
    <cellStyle name="Comma 2 2 3 14 4" xfId="6642" xr:uid="{CD1616BB-DB5A-4761-8B9C-147F03C1A125}"/>
    <cellStyle name="Comma 2 2 3 15" xfId="6643" xr:uid="{9CC3C32A-D536-4860-A4A0-A3237CE4F320}"/>
    <cellStyle name="Comma 2 2 3 15 2" xfId="6644" xr:uid="{698571EC-B316-4133-BB17-DBA05EA7277A}"/>
    <cellStyle name="Comma 2 2 3 15 2 2" xfId="6645" xr:uid="{29FD3FA5-ADFE-4894-B401-AF170142D36E}"/>
    <cellStyle name="Comma 2 2 3 15 3" xfId="6646" xr:uid="{DEFA0A8F-C1D6-42F9-A9AA-8536A322F3F9}"/>
    <cellStyle name="Comma 2 2 3 15 3 2" xfId="6647" xr:uid="{0641A267-FBC3-43C2-872C-84B934E7E1C2}"/>
    <cellStyle name="Comma 2 2 3 15 4" xfId="6648" xr:uid="{A21AF436-85F5-497C-9505-F2CA5C4FEE19}"/>
    <cellStyle name="Comma 2 2 3 16" xfId="6649" xr:uid="{C9A6A733-736C-4A9F-9689-CF3A3EA346DA}"/>
    <cellStyle name="Comma 2 2 3 16 2" xfId="6650" xr:uid="{02848175-2A2B-4AA8-90DD-1BF4D9FD3014}"/>
    <cellStyle name="Comma 2 2 3 16 2 2" xfId="6651" xr:uid="{DE891380-5263-4A04-973A-336805CC33A0}"/>
    <cellStyle name="Comma 2 2 3 16 3" xfId="6652" xr:uid="{426DC086-6A4B-45C5-9CC3-CAEB3B950C17}"/>
    <cellStyle name="Comma 2 2 3 16 3 2" xfId="6653" xr:uid="{F2AE6D19-2A3B-4671-8A37-DBF0BD193D8A}"/>
    <cellStyle name="Comma 2 2 3 16 4" xfId="6654" xr:uid="{AA105E74-05B0-44BF-BDAE-65A392134299}"/>
    <cellStyle name="Comma 2 2 3 17" xfId="6655" xr:uid="{6A6DFB36-8655-40F0-AF8D-E2E9F18125FC}"/>
    <cellStyle name="Comma 2 2 3 17 2" xfId="6656" xr:uid="{8A506A67-1DF3-4D9D-B7D5-52FF1CA69260}"/>
    <cellStyle name="Comma 2 2 3 17 2 2" xfId="6657" xr:uid="{14749CC0-9CCA-492D-AD25-85263336A4A5}"/>
    <cellStyle name="Comma 2 2 3 17 3" xfId="6658" xr:uid="{A35B4E1F-918D-4D7A-9248-505D15140621}"/>
    <cellStyle name="Comma 2 2 3 17 3 2" xfId="6659" xr:uid="{457A9D95-CD64-40CB-A87A-95774EEA65DD}"/>
    <cellStyle name="Comma 2 2 3 17 4" xfId="6660" xr:uid="{0794EB14-2EB4-4E1C-9EBF-2CD209A39384}"/>
    <cellStyle name="Comma 2 2 3 18" xfId="6661" xr:uid="{5B38FC36-678B-46E8-A7C0-CA2F9B38E20E}"/>
    <cellStyle name="Comma 2 2 3 18 2" xfId="6662" xr:uid="{5F03B967-2CF2-40E3-A15F-4CDD5568ECB0}"/>
    <cellStyle name="Comma 2 2 3 18 2 2" xfId="6663" xr:uid="{3F351770-6B88-4A2D-A632-7DF8E54C8F18}"/>
    <cellStyle name="Comma 2 2 3 18 3" xfId="6664" xr:uid="{DFEC8001-F030-4734-B1F9-D61E3AECB710}"/>
    <cellStyle name="Comma 2 2 3 18 3 2" xfId="6665" xr:uid="{EEAE12CA-A401-4C6D-B36B-CAD8AC0FF03B}"/>
    <cellStyle name="Comma 2 2 3 18 4" xfId="6666" xr:uid="{F69D2F61-ED06-442D-B60B-F787ABF87C00}"/>
    <cellStyle name="Comma 2 2 3 19" xfId="6667" xr:uid="{178B33DD-4FAF-41CC-880C-8652F087600F}"/>
    <cellStyle name="Comma 2 2 3 19 2" xfId="6668" xr:uid="{A25B6937-638C-430D-8B57-C2EC5FE00B49}"/>
    <cellStyle name="Comma 2 2 3 19 2 2" xfId="6669" xr:uid="{128C0503-E39C-46CB-99DB-42577993B7D3}"/>
    <cellStyle name="Comma 2 2 3 19 3" xfId="6670" xr:uid="{65438E1C-68F3-4B79-BEC3-689D39ECB6BB}"/>
    <cellStyle name="Comma 2 2 3 19 3 2" xfId="6671" xr:uid="{9ACDEACC-FB41-44C8-A711-1FFF254D9C83}"/>
    <cellStyle name="Comma 2 2 3 19 4" xfId="6672" xr:uid="{C55143E8-900C-4BEB-A562-826A085A6151}"/>
    <cellStyle name="Comma 2 2 3 2" xfId="6673" xr:uid="{56AF703E-BA6C-4BEC-99B9-52025F9B382B}"/>
    <cellStyle name="Comma 2 2 3 2 10" xfId="6674" xr:uid="{1D797CA8-B757-445D-A3E2-93A6338B0027}"/>
    <cellStyle name="Comma 2 2 3 2 10 2" xfId="6675" xr:uid="{54D40804-1887-4041-8AAA-2FF4E59FE024}"/>
    <cellStyle name="Comma 2 2 3 2 10 2 2" xfId="6676" xr:uid="{C7D075A2-3032-4FC7-83FA-4946D7EF31BC}"/>
    <cellStyle name="Comma 2 2 3 2 10 3" xfId="6677" xr:uid="{87E6A4D3-3820-4DB5-A824-824AAC6F54A9}"/>
    <cellStyle name="Comma 2 2 3 2 10 3 2" xfId="6678" xr:uid="{F18A36C8-734D-45DA-902E-F83A1704C544}"/>
    <cellStyle name="Comma 2 2 3 2 10 4" xfId="6679" xr:uid="{DC6F3F49-F9A4-4652-92EC-8275F35DC738}"/>
    <cellStyle name="Comma 2 2 3 2 11" xfId="6680" xr:uid="{C6B2BCEF-F730-42ED-BE18-237841F25A6A}"/>
    <cellStyle name="Comma 2 2 3 2 11 2" xfId="6681" xr:uid="{6E676CBC-2CB6-42D4-8761-A845A34E9CE1}"/>
    <cellStyle name="Comma 2 2 3 2 11 2 2" xfId="6682" xr:uid="{455F3B48-1E58-49B9-8A06-0E10690170A8}"/>
    <cellStyle name="Comma 2 2 3 2 11 3" xfId="6683" xr:uid="{E25404C1-92F6-4C99-AB1E-8BDCDE701B49}"/>
    <cellStyle name="Comma 2 2 3 2 11 3 2" xfId="6684" xr:uid="{B47DCCF8-7BEA-4AE7-996B-E4DEC4F54D3A}"/>
    <cellStyle name="Comma 2 2 3 2 11 4" xfId="6685" xr:uid="{9B7578E8-70E6-48D4-8982-23DFFC253078}"/>
    <cellStyle name="Comma 2 2 3 2 12" xfId="6686" xr:uid="{71B1CC55-0332-450A-8E30-A84F16B848D7}"/>
    <cellStyle name="Comma 2 2 3 2 12 2" xfId="6687" xr:uid="{BCE62388-8DD1-42F0-A181-FD8CE62E0C03}"/>
    <cellStyle name="Comma 2 2 3 2 12 2 2" xfId="6688" xr:uid="{965471ED-4BE8-4BFD-A7DD-E984C9D2AC96}"/>
    <cellStyle name="Comma 2 2 3 2 12 3" xfId="6689" xr:uid="{1027E328-8C7A-4E18-8AE9-570BFB2B38CE}"/>
    <cellStyle name="Comma 2 2 3 2 12 3 2" xfId="6690" xr:uid="{74E617D1-146B-449E-8400-B730D208851E}"/>
    <cellStyle name="Comma 2 2 3 2 12 4" xfId="6691" xr:uid="{573CED6D-1494-4DCE-B0E2-D4DC61C7D456}"/>
    <cellStyle name="Comma 2 2 3 2 13" xfId="6692" xr:uid="{504317A0-9E71-4891-BF94-D6302AD1252D}"/>
    <cellStyle name="Comma 2 2 3 2 13 2" xfId="6693" xr:uid="{00D537BD-9DAD-4FF8-BBC4-A7112D9C4D99}"/>
    <cellStyle name="Comma 2 2 3 2 13 2 2" xfId="6694" xr:uid="{2637B5C7-8EFE-4C99-85E5-AC7A0ED987A3}"/>
    <cellStyle name="Comma 2 2 3 2 13 3" xfId="6695" xr:uid="{E1FDBFBC-782A-419F-A474-5279866D0BD1}"/>
    <cellStyle name="Comma 2 2 3 2 13 3 2" xfId="6696" xr:uid="{D0521D43-395F-4184-9E29-1C9CAA3315C9}"/>
    <cellStyle name="Comma 2 2 3 2 13 4" xfId="6697" xr:uid="{690BFB49-8B52-460D-B62B-06F0E10C2569}"/>
    <cellStyle name="Comma 2 2 3 2 14" xfId="6698" xr:uid="{281AD049-B663-4C55-9600-9DB7E55D8B12}"/>
    <cellStyle name="Comma 2 2 3 2 14 2" xfId="6699" xr:uid="{D0006D60-517F-44BC-94FD-A3963337BA82}"/>
    <cellStyle name="Comma 2 2 3 2 14 2 2" xfId="6700" xr:uid="{B18DAE30-A3C3-4F4B-BD35-6FD894D80961}"/>
    <cellStyle name="Comma 2 2 3 2 14 3" xfId="6701" xr:uid="{D9B97D01-FB06-4172-94E3-C0C1863132E7}"/>
    <cellStyle name="Comma 2 2 3 2 14 3 2" xfId="6702" xr:uid="{7E54A02E-2825-4557-BE5B-36EACC77C65F}"/>
    <cellStyle name="Comma 2 2 3 2 14 4" xfId="6703" xr:uid="{4FF67B6C-3CE4-4071-AA18-757BF32004C5}"/>
    <cellStyle name="Comma 2 2 3 2 15" xfId="6704" xr:uid="{00E79F7B-8E87-4682-8C96-842944C72E90}"/>
    <cellStyle name="Comma 2 2 3 2 15 2" xfId="6705" xr:uid="{48B9DFC1-E4F1-4869-90A1-00C2DF3756F2}"/>
    <cellStyle name="Comma 2 2 3 2 15 2 2" xfId="6706" xr:uid="{C622CD9A-9DAD-4322-8A36-AED42F72DD66}"/>
    <cellStyle name="Comma 2 2 3 2 15 3" xfId="6707" xr:uid="{9757EC23-25A5-47B2-9620-C959AA1F3F73}"/>
    <cellStyle name="Comma 2 2 3 2 15 3 2" xfId="6708" xr:uid="{D929BFF7-434B-4FD0-A657-3CF632A93F27}"/>
    <cellStyle name="Comma 2 2 3 2 15 4" xfId="6709" xr:uid="{4D82650E-1EBC-4A07-BA1C-FDD5A3C10D55}"/>
    <cellStyle name="Comma 2 2 3 2 16" xfId="6710" xr:uid="{DED9EAD5-E73B-4C71-A0D0-225639CD8C7F}"/>
    <cellStyle name="Comma 2 2 3 2 16 2" xfId="6711" xr:uid="{EB50646B-5E41-4D1E-8A62-1560E2FFF503}"/>
    <cellStyle name="Comma 2 2 3 2 16 2 2" xfId="6712" xr:uid="{6559D2DE-3254-4888-A784-1ADAD30CAC51}"/>
    <cellStyle name="Comma 2 2 3 2 16 3" xfId="6713" xr:uid="{FE6CD607-C0E8-41DA-BF9D-49754CCA38A3}"/>
    <cellStyle name="Comma 2 2 3 2 16 3 2" xfId="6714" xr:uid="{94C4697B-1E9F-4FAB-9ABC-63E3D45FA4FC}"/>
    <cellStyle name="Comma 2 2 3 2 16 4" xfId="6715" xr:uid="{CDC72A36-4F21-40F6-A76B-403658F7BE77}"/>
    <cellStyle name="Comma 2 2 3 2 17" xfId="6716" xr:uid="{1266F4B4-F990-495E-B9B0-547AA8C67056}"/>
    <cellStyle name="Comma 2 2 3 2 17 2" xfId="6717" xr:uid="{DC77B16B-015F-4DF8-ACAD-E465216C64CE}"/>
    <cellStyle name="Comma 2 2 3 2 17 2 2" xfId="6718" xr:uid="{4022E898-50E3-4549-8962-712B82A7AFD9}"/>
    <cellStyle name="Comma 2 2 3 2 17 3" xfId="6719" xr:uid="{3F9B2473-7A8E-4CB4-8841-69304F62AD44}"/>
    <cellStyle name="Comma 2 2 3 2 17 3 2" xfId="6720" xr:uid="{73D57AF9-9BDE-4310-B42A-760595B52467}"/>
    <cellStyle name="Comma 2 2 3 2 17 4" xfId="6721" xr:uid="{76B68B8A-531D-4959-8BEB-E4F301E1F014}"/>
    <cellStyle name="Comma 2 2 3 2 18" xfId="6722" xr:uid="{6685DF81-5C0D-403A-ACFF-0EFF85F8CF71}"/>
    <cellStyle name="Comma 2 2 3 2 18 2" xfId="6723" xr:uid="{31276407-59DB-4F7C-9ED6-945180E637EA}"/>
    <cellStyle name="Comma 2 2 3 2 18 2 2" xfId="6724" xr:uid="{4467759E-F20E-480F-AC8D-FF85B6F7DAAD}"/>
    <cellStyle name="Comma 2 2 3 2 18 3" xfId="6725" xr:uid="{FA954600-AAEC-4948-8474-CBC4A0430251}"/>
    <cellStyle name="Comma 2 2 3 2 18 3 2" xfId="6726" xr:uid="{3CED95FC-7273-45F5-ACC2-EB4154E81D38}"/>
    <cellStyle name="Comma 2 2 3 2 18 4" xfId="6727" xr:uid="{3BDEAB60-16FD-4F75-A8A8-D7734F663898}"/>
    <cellStyle name="Comma 2 2 3 2 19" xfId="6728" xr:uid="{36C3183D-D732-4F84-85A9-F26F3BF69B56}"/>
    <cellStyle name="Comma 2 2 3 2 19 2" xfId="6729" xr:uid="{B205CCB7-4C9F-485D-A1DF-78685753B2FB}"/>
    <cellStyle name="Comma 2 2 3 2 19 2 2" xfId="6730" xr:uid="{5856C582-0E5C-4870-B5B3-6BF541E61863}"/>
    <cellStyle name="Comma 2 2 3 2 19 3" xfId="6731" xr:uid="{1056BE98-5A35-4573-8695-458315E055EC}"/>
    <cellStyle name="Comma 2 2 3 2 19 3 2" xfId="6732" xr:uid="{11508A2C-C318-4A66-9748-F5F28C26F80F}"/>
    <cellStyle name="Comma 2 2 3 2 19 4" xfId="6733" xr:uid="{2AB691A8-7004-4554-AEC6-C7A5DD764C91}"/>
    <cellStyle name="Comma 2 2 3 2 2" xfId="6734" xr:uid="{0C22DD31-E0DA-4C04-99DC-0C900B68797A}"/>
    <cellStyle name="Comma 2 2 3 2 2 2" xfId="6735" xr:uid="{EA126548-1C82-4436-8E77-F4361BF3BEDE}"/>
    <cellStyle name="Comma 2 2 3 2 2 2 2" xfId="6736" xr:uid="{0BBD78D0-B387-49CA-B7AE-82652EC3FAB6}"/>
    <cellStyle name="Comma 2 2 3 2 2 3" xfId="6737" xr:uid="{57CDB5A8-9744-4DE4-A780-BC811C513223}"/>
    <cellStyle name="Comma 2 2 3 2 2 3 2" xfId="6738" xr:uid="{907B5696-3360-4B67-ACC5-AEA02B362609}"/>
    <cellStyle name="Comma 2 2 3 2 2 3 3" xfId="6739" xr:uid="{3E5C1AD3-79B1-46D6-BE48-5881A6711F0F}"/>
    <cellStyle name="Comma 2 2 3 2 2 4" xfId="6740" xr:uid="{63C0A3CD-6ED0-495C-96CE-59CD64F69B6B}"/>
    <cellStyle name="Comma 2 2 3 2 20" xfId="6741" xr:uid="{CEB98762-A630-42E7-8892-A3C4233F149E}"/>
    <cellStyle name="Comma 2 2 3 2 20 2" xfId="6742" xr:uid="{AE9569EC-D4F3-4AB1-9765-048B85A1F732}"/>
    <cellStyle name="Comma 2 2 3 2 20 2 2" xfId="6743" xr:uid="{270B52A9-F7CB-49F2-817F-88195E0E9A7D}"/>
    <cellStyle name="Comma 2 2 3 2 20 3" xfId="6744" xr:uid="{A18317F2-3397-4889-AC6D-953C3FBE7251}"/>
    <cellStyle name="Comma 2 2 3 2 20 3 2" xfId="6745" xr:uid="{BCE7EC5B-BBB0-4541-99AE-59D5A3671442}"/>
    <cellStyle name="Comma 2 2 3 2 20 4" xfId="6746" xr:uid="{80177C14-3C5F-4E27-A2A7-D4A98869086A}"/>
    <cellStyle name="Comma 2 2 3 2 21" xfId="6747" xr:uid="{C8FCEC0A-8DBB-43B7-8B60-14BC77359703}"/>
    <cellStyle name="Comma 2 2 3 2 21 2" xfId="6748" xr:uid="{F3AD1D9B-3C1A-4838-A730-2398E4F00F16}"/>
    <cellStyle name="Comma 2 2 3 2 21 2 2" xfId="6749" xr:uid="{30C99714-1BBF-4A8C-A43B-CF5A40DF760C}"/>
    <cellStyle name="Comma 2 2 3 2 21 3" xfId="6750" xr:uid="{94DE75BF-D9A4-4FB0-A360-96E565B2C2DE}"/>
    <cellStyle name="Comma 2 2 3 2 21 3 2" xfId="6751" xr:uid="{65F12DE0-3CC2-4AE2-A860-E8CD738903DC}"/>
    <cellStyle name="Comma 2 2 3 2 21 4" xfId="6752" xr:uid="{1C20E552-60FA-4000-A974-04BDB3D64DC7}"/>
    <cellStyle name="Comma 2 2 3 2 22" xfId="6753" xr:uid="{C49E3AFE-6A34-4A9E-9C82-9C82477939E0}"/>
    <cellStyle name="Comma 2 2 3 2 22 2" xfId="6754" xr:uid="{C862A04E-9588-4F02-93A9-BF30993ADA7A}"/>
    <cellStyle name="Comma 2 2 3 2 22 2 2" xfId="6755" xr:uid="{E5194AAA-D922-4092-BA81-B5E598748EF6}"/>
    <cellStyle name="Comma 2 2 3 2 22 3" xfId="6756" xr:uid="{DE829921-6EF4-4288-8464-670FC2BA088B}"/>
    <cellStyle name="Comma 2 2 3 2 22 3 2" xfId="6757" xr:uid="{38778816-FB96-45E4-AD73-7C1F1B6C9910}"/>
    <cellStyle name="Comma 2 2 3 2 22 4" xfId="6758" xr:uid="{27255CA9-74F5-42D5-819A-94D8516685FA}"/>
    <cellStyle name="Comma 2 2 3 2 23" xfId="6759" xr:uid="{59165B69-86C4-4E23-AD9D-339081AC8C7F}"/>
    <cellStyle name="Comma 2 2 3 2 23 2" xfId="6760" xr:uid="{8A45BA05-725E-4B46-B70C-4BCB125D94C6}"/>
    <cellStyle name="Comma 2 2 3 2 23 2 2" xfId="6761" xr:uid="{470CC18C-2F16-483D-9AF6-5EC3518D0053}"/>
    <cellStyle name="Comma 2 2 3 2 23 3" xfId="6762" xr:uid="{A8A5CD1E-C9C2-464C-ABD6-542C7F3950F5}"/>
    <cellStyle name="Comma 2 2 3 2 23 3 2" xfId="6763" xr:uid="{CE3680C4-AA43-468C-9E36-065BEC16D378}"/>
    <cellStyle name="Comma 2 2 3 2 23 4" xfId="6764" xr:uid="{72D6276A-EF27-4DB0-B996-67092DB9333B}"/>
    <cellStyle name="Comma 2 2 3 2 24" xfId="6765" xr:uid="{7082984F-55A4-4702-9CA2-BBF4FF041060}"/>
    <cellStyle name="Comma 2 2 3 2 24 2" xfId="6766" xr:uid="{8B9834F6-1985-42B8-B596-223AAD018FAF}"/>
    <cellStyle name="Comma 2 2 3 2 24 2 2" xfId="6767" xr:uid="{7A49CA2D-6D5C-4A99-A0A6-C3AC822CB7C0}"/>
    <cellStyle name="Comma 2 2 3 2 24 3" xfId="6768" xr:uid="{EA7C53E2-6ED8-417B-B13F-35CA9B5E914C}"/>
    <cellStyle name="Comma 2 2 3 2 24 3 2" xfId="6769" xr:uid="{B0F86011-8169-4FD5-B927-F29A78FC072A}"/>
    <cellStyle name="Comma 2 2 3 2 24 4" xfId="6770" xr:uid="{9D38E2DA-7B4A-4F8E-AB53-250462DB4D8A}"/>
    <cellStyle name="Comma 2 2 3 2 25" xfId="6771" xr:uid="{C90F0A3C-D2E4-4B9D-B796-EAE420E8A6DA}"/>
    <cellStyle name="Comma 2 2 3 2 25 2" xfId="6772" xr:uid="{DA819C35-CD22-4FE9-9F23-A4AEAC569FE7}"/>
    <cellStyle name="Comma 2 2 3 2 25 2 2" xfId="6773" xr:uid="{88FD3849-F224-4E15-9180-735D3D6B04FF}"/>
    <cellStyle name="Comma 2 2 3 2 25 3" xfId="6774" xr:uid="{1B920BF6-C81E-4D9A-BA14-58F39E3B52FB}"/>
    <cellStyle name="Comma 2 2 3 2 25 3 2" xfId="6775" xr:uid="{23D6A364-FFBB-45FA-BD70-14CEF722B5B2}"/>
    <cellStyle name="Comma 2 2 3 2 25 4" xfId="6776" xr:uid="{A9A39C16-5DCB-4AF0-864A-9EB25C872356}"/>
    <cellStyle name="Comma 2 2 3 2 26" xfId="6777" xr:uid="{D898E47D-F6F1-48E5-94D3-14FDE9E80866}"/>
    <cellStyle name="Comma 2 2 3 2 26 2" xfId="6778" xr:uid="{69EC20D0-FCFE-40CE-9336-4932B279EEB7}"/>
    <cellStyle name="Comma 2 2 3 2 26 2 2" xfId="6779" xr:uid="{DA61BB03-0FB9-4530-A8DF-65288CAC68EB}"/>
    <cellStyle name="Comma 2 2 3 2 26 3" xfId="6780" xr:uid="{7864A18E-91D5-4CA8-9248-2928512803F2}"/>
    <cellStyle name="Comma 2 2 3 2 26 3 2" xfId="6781" xr:uid="{C95D7E38-CFEF-4AC4-B578-C7509131A88B}"/>
    <cellStyle name="Comma 2 2 3 2 26 4" xfId="6782" xr:uid="{A71D28CA-4173-4F5D-B2E4-79161D6DFDE0}"/>
    <cellStyle name="Comma 2 2 3 2 27" xfId="6783" xr:uid="{95EF527D-EAFD-461E-BA7F-B5FBBAC56CF6}"/>
    <cellStyle name="Comma 2 2 3 2 27 2" xfId="6784" xr:uid="{754A0031-3403-453E-B04E-75B67AAD03F8}"/>
    <cellStyle name="Comma 2 2 3 2 27 2 2" xfId="6785" xr:uid="{E1E6DAED-9D81-4320-BC6A-CE3B9F4E428C}"/>
    <cellStyle name="Comma 2 2 3 2 27 3" xfId="6786" xr:uid="{5910186A-BD8B-4D9F-BE11-1D7560D1C0C6}"/>
    <cellStyle name="Comma 2 2 3 2 27 3 2" xfId="6787" xr:uid="{D7BE5A9E-7F25-4C2F-9363-36B82902C73D}"/>
    <cellStyle name="Comma 2 2 3 2 27 4" xfId="6788" xr:uid="{3109C351-6FE3-40BB-AE7B-396320510E6C}"/>
    <cellStyle name="Comma 2 2 3 2 28" xfId="6789" xr:uid="{3C269DF6-067F-4A0D-8F3D-C2E515DD2157}"/>
    <cellStyle name="Comma 2 2 3 2 28 2" xfId="6790" xr:uid="{A801649D-42CC-4516-AFBF-C7E833E9BFDF}"/>
    <cellStyle name="Comma 2 2 3 2 29" xfId="6791" xr:uid="{3D7D5D60-A27A-4B64-B27B-1FB75247785F}"/>
    <cellStyle name="Comma 2 2 3 2 29 2" xfId="6792" xr:uid="{FEBBF41F-23C1-4B4B-AF12-AB9C832D86D8}"/>
    <cellStyle name="Comma 2 2 3 2 29 3" xfId="6793" xr:uid="{B60C537E-DD41-42D0-9025-D60A96F8DCC3}"/>
    <cellStyle name="Comma 2 2 3 2 3" xfId="6794" xr:uid="{AE7F52FD-C867-4E9E-9067-A7D0F122ACBE}"/>
    <cellStyle name="Comma 2 2 3 2 3 2" xfId="6795" xr:uid="{85B922FE-DE64-4672-8412-4C683FABE86B}"/>
    <cellStyle name="Comma 2 2 3 2 3 2 2" xfId="6796" xr:uid="{7BBC1450-5DE2-415A-9E84-1ACEF0DE2A67}"/>
    <cellStyle name="Comma 2 2 3 2 3 3" xfId="6797" xr:uid="{B1988A4D-10F5-4169-974A-FF1338A74BCC}"/>
    <cellStyle name="Comma 2 2 3 2 3 3 2" xfId="6798" xr:uid="{5AF45FC9-C9E5-4A38-9C96-68E3546D1759}"/>
    <cellStyle name="Comma 2 2 3 2 3 3 3" xfId="6799" xr:uid="{0C7398F2-B676-4F09-917C-A52690791908}"/>
    <cellStyle name="Comma 2 2 3 2 3 4" xfId="6800" xr:uid="{8DFC8506-98B6-4E9E-9CE9-AB5524CBC18E}"/>
    <cellStyle name="Comma 2 2 3 2 30" xfId="6801" xr:uid="{1AFE3811-CFDE-40BB-81E6-1CCB224498ED}"/>
    <cellStyle name="Comma 2 2 3 2 31" xfId="6802" xr:uid="{B1E69D60-6889-4CB7-80DF-B20FCBC72A31}"/>
    <cellStyle name="Comma 2 2 3 2 31 2" xfId="6803" xr:uid="{4A0C333F-CD8E-43C9-AB25-A2422E94D9B8}"/>
    <cellStyle name="Comma 2 2 3 2 32" xfId="6804" xr:uid="{85D2B19C-1F1E-4D5F-B425-390A9C8E4C1B}"/>
    <cellStyle name="Comma 2 2 3 2 33" xfId="6805" xr:uid="{A70DBF98-E01E-49D8-98F3-2CD301FD3A56}"/>
    <cellStyle name="Comma 2 2 3 2 34" xfId="57129" xr:uid="{9E332E8A-6ECF-4E95-8B39-220A2D9C1F84}"/>
    <cellStyle name="Comma 2 2 3 2 4" xfId="6806" xr:uid="{BDBD6B3E-6B37-43A3-B50A-EE0BBB042479}"/>
    <cellStyle name="Comma 2 2 3 2 4 2" xfId="6807" xr:uid="{7F3FD072-F8D4-4FFB-A052-603FB1980538}"/>
    <cellStyle name="Comma 2 2 3 2 4 2 2" xfId="6808" xr:uid="{B02A4A22-A46B-42FD-AAE2-B811D7857FDB}"/>
    <cellStyle name="Comma 2 2 3 2 4 3" xfId="6809" xr:uid="{8AD6581F-1ED6-4C61-BACA-B98AD962B624}"/>
    <cellStyle name="Comma 2 2 3 2 4 3 2" xfId="6810" xr:uid="{18CCB5B3-FD27-4E2D-A323-038C9C8AFC38}"/>
    <cellStyle name="Comma 2 2 3 2 4 4" xfId="6811" xr:uid="{99E5A7AA-ADC0-4B1B-8081-703540FDD5EB}"/>
    <cellStyle name="Comma 2 2 3 2 5" xfId="6812" xr:uid="{0B0B6DD2-9C13-4F3E-8D46-25ABC5690E75}"/>
    <cellStyle name="Comma 2 2 3 2 5 2" xfId="6813" xr:uid="{653218A2-7DD7-4E01-8A25-5DF66BC8291E}"/>
    <cellStyle name="Comma 2 2 3 2 5 2 2" xfId="6814" xr:uid="{DF618963-EDB0-4F23-BC62-AFAF266207C1}"/>
    <cellStyle name="Comma 2 2 3 2 5 3" xfId="6815" xr:uid="{947D4ECA-C3B6-4144-B4C4-171791FB5FC7}"/>
    <cellStyle name="Comma 2 2 3 2 5 3 2" xfId="6816" xr:uid="{753C58EF-4DA7-452E-A6AB-B245689E3A3E}"/>
    <cellStyle name="Comma 2 2 3 2 5 4" xfId="6817" xr:uid="{13DE48EA-4DA5-48ED-B792-6C635E403056}"/>
    <cellStyle name="Comma 2 2 3 2 6" xfId="6818" xr:uid="{A58FE9CE-EE5C-401D-8565-D683BC07CB92}"/>
    <cellStyle name="Comma 2 2 3 2 6 2" xfId="6819" xr:uid="{4E81A8DF-955E-4389-8952-9235F39EBCB5}"/>
    <cellStyle name="Comma 2 2 3 2 6 2 2" xfId="6820" xr:uid="{4943D870-0687-4A1F-854E-C25285DE58DE}"/>
    <cellStyle name="Comma 2 2 3 2 6 3" xfId="6821" xr:uid="{324092EA-8087-4022-A83E-E29F709C7B04}"/>
    <cellStyle name="Comma 2 2 3 2 6 3 2" xfId="6822" xr:uid="{75A243EF-C838-485C-8B6F-A62930900218}"/>
    <cellStyle name="Comma 2 2 3 2 6 4" xfId="6823" xr:uid="{1BE5583F-4C4E-4D59-94B3-1628205D00C6}"/>
    <cellStyle name="Comma 2 2 3 2 7" xfId="6824" xr:uid="{E718766A-5A0F-40F2-9533-8595794BE0B0}"/>
    <cellStyle name="Comma 2 2 3 2 7 2" xfId="6825" xr:uid="{73DAAC6B-1518-4C0A-BDF3-DA12803DB995}"/>
    <cellStyle name="Comma 2 2 3 2 7 2 2" xfId="6826" xr:uid="{944DB380-BFAB-41F0-9D19-7E77DF822C73}"/>
    <cellStyle name="Comma 2 2 3 2 7 3" xfId="6827" xr:uid="{90C53EB7-E9A4-4B82-83AB-47E33A16EC01}"/>
    <cellStyle name="Comma 2 2 3 2 7 3 2" xfId="6828" xr:uid="{C962D866-9D86-45DD-A6FC-835D41DC4E0D}"/>
    <cellStyle name="Comma 2 2 3 2 7 4" xfId="6829" xr:uid="{21169CB2-7EFC-49B1-AE4D-51AFF58D93A5}"/>
    <cellStyle name="Comma 2 2 3 2 8" xfId="6830" xr:uid="{AAD578E3-9194-418C-9BCD-649A1DAB1245}"/>
    <cellStyle name="Comma 2 2 3 2 8 2" xfId="6831" xr:uid="{044C14A6-71DA-43A4-96C1-DB7B77F0A2A3}"/>
    <cellStyle name="Comma 2 2 3 2 8 2 2" xfId="6832" xr:uid="{F47E207F-8BC4-4459-8593-E46F295EFC36}"/>
    <cellStyle name="Comma 2 2 3 2 8 3" xfId="6833" xr:uid="{D3592DD2-22D0-42DC-AAF9-B126B2D831F3}"/>
    <cellStyle name="Comma 2 2 3 2 8 3 2" xfId="6834" xr:uid="{7B1F802D-F5AD-4B99-B1D8-39B33476F583}"/>
    <cellStyle name="Comma 2 2 3 2 8 4" xfId="6835" xr:uid="{75EABD22-BD09-449F-B23B-73067E875898}"/>
    <cellStyle name="Comma 2 2 3 2 9" xfId="6836" xr:uid="{224B5422-0CE3-47E0-A22E-812C76C59595}"/>
    <cellStyle name="Comma 2 2 3 2 9 2" xfId="6837" xr:uid="{C4F56F21-FF47-4F2F-A800-F06BC6DBCAC6}"/>
    <cellStyle name="Comma 2 2 3 2 9 2 2" xfId="6838" xr:uid="{4D2DA986-CB20-4512-8437-13713BAC5C05}"/>
    <cellStyle name="Comma 2 2 3 2 9 3" xfId="6839" xr:uid="{FB5C2D8F-2EEA-4701-9554-0D6EF74C018B}"/>
    <cellStyle name="Comma 2 2 3 2 9 3 2" xfId="6840" xr:uid="{1B3E4ABB-67D6-4FD3-830A-5FC2CF56F8D0}"/>
    <cellStyle name="Comma 2 2 3 2 9 4" xfId="6841" xr:uid="{9127A962-EF27-4DEA-B4DC-AC50D7FA0160}"/>
    <cellStyle name="Comma 2 2 3 20" xfId="6842" xr:uid="{1BED23B7-D64F-4BB2-B8A2-CE4C3DCA3745}"/>
    <cellStyle name="Comma 2 2 3 20 2" xfId="6843" xr:uid="{A770285D-E075-4196-B95B-EDC6D7500000}"/>
    <cellStyle name="Comma 2 2 3 20 2 2" xfId="6844" xr:uid="{80F6450E-8686-49E2-B6FA-B23ED1C10BE3}"/>
    <cellStyle name="Comma 2 2 3 20 3" xfId="6845" xr:uid="{D2F74A5B-0ECA-48BD-BA85-197CB3D5A25C}"/>
    <cellStyle name="Comma 2 2 3 20 3 2" xfId="6846" xr:uid="{26AD91C8-8D88-4F01-AE3E-DCA774822F04}"/>
    <cellStyle name="Comma 2 2 3 20 4" xfId="6847" xr:uid="{CBEFD011-F7C0-4564-9BAE-D8B3BE2FF80B}"/>
    <cellStyle name="Comma 2 2 3 21" xfId="6848" xr:uid="{71100C37-385A-4D10-9E66-A647C800878B}"/>
    <cellStyle name="Comma 2 2 3 21 2" xfId="6849" xr:uid="{AF4CA184-00E6-48B3-8DA8-51A4614863EF}"/>
    <cellStyle name="Comma 2 2 3 21 2 2" xfId="6850" xr:uid="{F87306BF-B697-4C92-8C16-6EC5DC9F767D}"/>
    <cellStyle name="Comma 2 2 3 21 3" xfId="6851" xr:uid="{6C3A76CC-6066-4727-8943-0F345A8C4F75}"/>
    <cellStyle name="Comma 2 2 3 21 3 2" xfId="6852" xr:uid="{AF5F2CF1-F2F0-429E-A3F7-7C2D0AB60FCD}"/>
    <cellStyle name="Comma 2 2 3 21 4" xfId="6853" xr:uid="{D186A528-011E-4B8A-9130-69741A45AE0B}"/>
    <cellStyle name="Comma 2 2 3 22" xfId="6854" xr:uid="{9A3E8202-AF28-47B2-A03A-BEF170795ED6}"/>
    <cellStyle name="Comma 2 2 3 22 2" xfId="6855" xr:uid="{1F60ACA4-4C5E-4A50-AC19-FD0109C7FDB1}"/>
    <cellStyle name="Comma 2 2 3 22 2 2" xfId="6856" xr:uid="{4E11C171-52B7-40CD-BB9D-C028F8FCBF8E}"/>
    <cellStyle name="Comma 2 2 3 22 3" xfId="6857" xr:uid="{814B38D6-9AE9-4D8A-B0DD-11D16CD4E1B4}"/>
    <cellStyle name="Comma 2 2 3 22 3 2" xfId="6858" xr:uid="{65DDAA95-5A6C-4336-82BC-FD914E50D86D}"/>
    <cellStyle name="Comma 2 2 3 22 4" xfId="6859" xr:uid="{BDFB215A-FB53-490D-A467-7E90A4E8557C}"/>
    <cellStyle name="Comma 2 2 3 23" xfId="6860" xr:uid="{32967DDD-2802-4B5B-B20E-BC9ACDD1AFDA}"/>
    <cellStyle name="Comma 2 2 3 23 2" xfId="6861" xr:uid="{2D600CCE-709F-4CFE-895B-839FC0AFCA4C}"/>
    <cellStyle name="Comma 2 2 3 23 2 2" xfId="6862" xr:uid="{05A1636C-EBA1-4E5B-9D1E-0DA131D7F87A}"/>
    <cellStyle name="Comma 2 2 3 23 3" xfId="6863" xr:uid="{66CA58ED-89A8-455E-A47E-74473A62AF72}"/>
    <cellStyle name="Comma 2 2 3 23 3 2" xfId="6864" xr:uid="{7C888A93-2D12-4013-AC31-BD2C016FFF87}"/>
    <cellStyle name="Comma 2 2 3 23 4" xfId="6865" xr:uid="{80857166-38FE-4C52-B217-B807498962ED}"/>
    <cellStyle name="Comma 2 2 3 24" xfId="6866" xr:uid="{3EB05116-E0E9-4CD8-9DAE-75300164FE93}"/>
    <cellStyle name="Comma 2 2 3 24 2" xfId="6867" xr:uid="{9BE6A4D5-918A-44BE-8258-731202C372D7}"/>
    <cellStyle name="Comma 2 2 3 24 2 2" xfId="6868" xr:uid="{5B26CF5E-867C-4EBB-83E7-91F74AD0A58D}"/>
    <cellStyle name="Comma 2 2 3 24 3" xfId="6869" xr:uid="{96DE947A-2817-4F81-8FC0-FD4951536CCC}"/>
    <cellStyle name="Comma 2 2 3 24 3 2" xfId="6870" xr:uid="{C618121A-F97A-48DC-930F-7B7A5FC9EFB4}"/>
    <cellStyle name="Comma 2 2 3 24 4" xfId="6871" xr:uid="{D7710B0E-8F85-4482-95A8-1841B9A72BA2}"/>
    <cellStyle name="Comma 2 2 3 25" xfId="6872" xr:uid="{E7F34807-F1D1-4410-B1BC-70DBA56AE59C}"/>
    <cellStyle name="Comma 2 2 3 25 2" xfId="6873" xr:uid="{E28BD674-FF87-4A0F-857B-4CDF715FCD37}"/>
    <cellStyle name="Comma 2 2 3 25 2 2" xfId="6874" xr:uid="{B816431E-E949-4A44-A725-82BD33E99672}"/>
    <cellStyle name="Comma 2 2 3 25 3" xfId="6875" xr:uid="{0A969C5F-227E-418F-BBBC-BB73D5ABC6B2}"/>
    <cellStyle name="Comma 2 2 3 25 3 2" xfId="6876" xr:uid="{9CF92642-7687-4685-A5C5-6500AD8FF99F}"/>
    <cellStyle name="Comma 2 2 3 25 4" xfId="6877" xr:uid="{21D8877C-6122-40EA-A20B-E06ED5714B6B}"/>
    <cellStyle name="Comma 2 2 3 26" xfId="6878" xr:uid="{C10FE95A-9E2B-448F-B15D-72B1B2084BF9}"/>
    <cellStyle name="Comma 2 2 3 26 2" xfId="6879" xr:uid="{6ED1BF86-0919-4100-A86F-1C3670A103C1}"/>
    <cellStyle name="Comma 2 2 3 26 2 2" xfId="6880" xr:uid="{1E99602A-63D3-4FF1-8456-8A974E86C908}"/>
    <cellStyle name="Comma 2 2 3 26 3" xfId="6881" xr:uid="{08F1362B-6E67-4A78-A305-1355B0F39428}"/>
    <cellStyle name="Comma 2 2 3 26 3 2" xfId="6882" xr:uid="{95DFDD38-6CAA-4407-864A-2CEF9DA82F4D}"/>
    <cellStyle name="Comma 2 2 3 26 4" xfId="6883" xr:uid="{44BD489F-CA7A-4D2C-AF8E-B3AB7FAE4A1F}"/>
    <cellStyle name="Comma 2 2 3 27" xfId="6884" xr:uid="{F77D51F0-344B-4881-9B9D-7F75BA17C319}"/>
    <cellStyle name="Comma 2 2 3 27 2" xfId="6885" xr:uid="{C95E58D9-776A-4022-9FA8-8F9885F57BAE}"/>
    <cellStyle name="Comma 2 2 3 27 2 2" xfId="6886" xr:uid="{630C3EDA-15ED-4630-AFEF-E05323140535}"/>
    <cellStyle name="Comma 2 2 3 27 3" xfId="6887" xr:uid="{910ACA01-FF11-4714-B200-C438732B221C}"/>
    <cellStyle name="Comma 2 2 3 27 3 2" xfId="6888" xr:uid="{46A47518-0DDA-498E-A63E-D88EAF73A4EE}"/>
    <cellStyle name="Comma 2 2 3 27 4" xfId="6889" xr:uid="{29E0EC4C-B3F5-4C6D-9078-2012B51C2DE1}"/>
    <cellStyle name="Comma 2 2 3 28" xfId="6890" xr:uid="{C846BFF9-E732-43DD-BFFE-934389715F17}"/>
    <cellStyle name="Comma 2 2 3 28 2" xfId="6891" xr:uid="{25E0F5C6-F193-4580-92C0-D4AF62C03E01}"/>
    <cellStyle name="Comma 2 2 3 28 2 2" xfId="6892" xr:uid="{9B269BBF-8F86-481D-A5E2-CF4496A07BCD}"/>
    <cellStyle name="Comma 2 2 3 28 3" xfId="6893" xr:uid="{8AB44E8F-2482-4EBA-8968-7141246E07C6}"/>
    <cellStyle name="Comma 2 2 3 28 3 2" xfId="6894" xr:uid="{0AAA3936-5734-4913-815B-8FEFF541A0C4}"/>
    <cellStyle name="Comma 2 2 3 28 4" xfId="6895" xr:uid="{90C0F803-2C5C-4FC5-8EC9-A5DADA71EDB9}"/>
    <cellStyle name="Comma 2 2 3 29" xfId="6896" xr:uid="{11A02AAC-8338-42EC-AD78-3555F7D3BEEC}"/>
    <cellStyle name="Comma 2 2 3 29 2" xfId="6897" xr:uid="{30B44DD7-86F8-4AE8-84A3-748B757C5407}"/>
    <cellStyle name="Comma 2 2 3 29 2 2" xfId="6898" xr:uid="{BB895CB9-9E1A-429B-BDD9-EACBAF485993}"/>
    <cellStyle name="Comma 2 2 3 29 3" xfId="6899" xr:uid="{E266DA3A-D374-4FE7-A714-16225B2A02BB}"/>
    <cellStyle name="Comma 2 2 3 29 3 2" xfId="6900" xr:uid="{72D04474-34F3-4576-986F-6BCF234B401A}"/>
    <cellStyle name="Comma 2 2 3 29 4" xfId="6901" xr:uid="{69EBD4D4-9AC5-4921-93B2-0A56B7C1E037}"/>
    <cellStyle name="Comma 2 2 3 3" xfId="6902" xr:uid="{81426D88-D492-470C-B9BB-EB187AB6AB27}"/>
    <cellStyle name="Comma 2 2 3 3 10" xfId="6903" xr:uid="{2035C1FA-76EF-4C34-845D-10278C7A5F5E}"/>
    <cellStyle name="Comma 2 2 3 3 10 2" xfId="6904" xr:uid="{6F9AADFB-3037-4977-9867-9B8062ACA77C}"/>
    <cellStyle name="Comma 2 2 3 3 10 2 2" xfId="6905" xr:uid="{BC9A6887-5815-4482-8C47-F563F9AE7DB9}"/>
    <cellStyle name="Comma 2 2 3 3 10 3" xfId="6906" xr:uid="{56E8987E-D6CC-4068-88B2-46AEB886A990}"/>
    <cellStyle name="Comma 2 2 3 3 10 3 2" xfId="6907" xr:uid="{D69A8347-A60C-4805-B7D3-12B557CD479A}"/>
    <cellStyle name="Comma 2 2 3 3 10 4" xfId="6908" xr:uid="{107B6F8F-AB5D-40CE-81F0-8B1E2F72DB58}"/>
    <cellStyle name="Comma 2 2 3 3 11" xfId="6909" xr:uid="{CC5DEFB5-E61E-4147-BAF2-74CB40A902B7}"/>
    <cellStyle name="Comma 2 2 3 3 11 2" xfId="6910" xr:uid="{1F96E739-D335-4827-B261-DAD077A8E31A}"/>
    <cellStyle name="Comma 2 2 3 3 11 2 2" xfId="6911" xr:uid="{EC8EEDEE-9161-46B5-A5B1-F416FF60A4B3}"/>
    <cellStyle name="Comma 2 2 3 3 11 3" xfId="6912" xr:uid="{2BD9D8C1-0CC6-41E9-934E-6D38B246B79F}"/>
    <cellStyle name="Comma 2 2 3 3 11 3 2" xfId="6913" xr:uid="{B53EF7E2-363A-4A08-9132-1CA07302BC29}"/>
    <cellStyle name="Comma 2 2 3 3 11 4" xfId="6914" xr:uid="{555F1899-2C6F-48CD-B0D8-97076F9C37BC}"/>
    <cellStyle name="Comma 2 2 3 3 12" xfId="6915" xr:uid="{8F371567-175D-4B0D-80D6-DE1E557918AA}"/>
    <cellStyle name="Comma 2 2 3 3 12 2" xfId="6916" xr:uid="{CD2516AF-93BA-4A12-854F-0B368258D295}"/>
    <cellStyle name="Comma 2 2 3 3 12 2 2" xfId="6917" xr:uid="{3064824B-A7D0-418F-89A9-C6EF531216D9}"/>
    <cellStyle name="Comma 2 2 3 3 12 3" xfId="6918" xr:uid="{D993A6C6-8566-4C70-BC68-194A0A0471BE}"/>
    <cellStyle name="Comma 2 2 3 3 12 3 2" xfId="6919" xr:uid="{F7BF6555-B9A4-4BC4-92C9-319597DE0909}"/>
    <cellStyle name="Comma 2 2 3 3 12 4" xfId="6920" xr:uid="{FFBE211A-8662-483C-B0C5-18C6FC15AD1C}"/>
    <cellStyle name="Comma 2 2 3 3 13" xfId="6921" xr:uid="{B7977F6E-EF21-4B6A-91FD-93A371BD3434}"/>
    <cellStyle name="Comma 2 2 3 3 13 2" xfId="6922" xr:uid="{CCAD95AA-FA15-4E00-A3C0-22F1DD341088}"/>
    <cellStyle name="Comma 2 2 3 3 13 2 2" xfId="6923" xr:uid="{BEA69BAD-FBE3-4898-A2A1-3C809BFCD3CA}"/>
    <cellStyle name="Comma 2 2 3 3 13 3" xfId="6924" xr:uid="{CA2439C3-8004-4766-85D4-3BE9455E688F}"/>
    <cellStyle name="Comma 2 2 3 3 13 3 2" xfId="6925" xr:uid="{EAEEE218-7E7A-40B1-A16F-C62E861535E4}"/>
    <cellStyle name="Comma 2 2 3 3 13 4" xfId="6926" xr:uid="{1C54E201-4A8C-4E70-84B7-555D3007046E}"/>
    <cellStyle name="Comma 2 2 3 3 14" xfId="6927" xr:uid="{54A460A4-B184-4EE4-B7EF-52B72CA98FD1}"/>
    <cellStyle name="Comma 2 2 3 3 14 2" xfId="6928" xr:uid="{56FE37DD-ACA6-419F-9E37-6C0D4BA1E4E7}"/>
    <cellStyle name="Comma 2 2 3 3 14 2 2" xfId="6929" xr:uid="{5826DCE3-B757-4A5F-B2EA-297235121986}"/>
    <cellStyle name="Comma 2 2 3 3 14 3" xfId="6930" xr:uid="{5183E95C-C759-4C8F-B51E-AB7CA1D4EFD7}"/>
    <cellStyle name="Comma 2 2 3 3 14 3 2" xfId="6931" xr:uid="{F7A1292A-4D8C-41A4-A422-66ACDFF39D4E}"/>
    <cellStyle name="Comma 2 2 3 3 14 4" xfId="6932" xr:uid="{299E085A-45AD-42AD-9B91-A7A36B923D6A}"/>
    <cellStyle name="Comma 2 2 3 3 15" xfId="6933" xr:uid="{EB722630-7339-442F-AD0A-1FFA64EC9963}"/>
    <cellStyle name="Comma 2 2 3 3 15 2" xfId="6934" xr:uid="{D0CF7FED-57C1-4FC4-A44C-C3C3CB3A373A}"/>
    <cellStyle name="Comma 2 2 3 3 15 2 2" xfId="6935" xr:uid="{9D33008F-BE62-49EB-80C5-A80867D9B240}"/>
    <cellStyle name="Comma 2 2 3 3 15 3" xfId="6936" xr:uid="{6836F5F0-C8FB-448A-8181-6ABD9F9145CE}"/>
    <cellStyle name="Comma 2 2 3 3 15 3 2" xfId="6937" xr:uid="{2ED7B59D-DA95-4303-9644-32076299247F}"/>
    <cellStyle name="Comma 2 2 3 3 15 4" xfId="6938" xr:uid="{8F11DC3C-A510-4563-9323-4721E09F0803}"/>
    <cellStyle name="Comma 2 2 3 3 16" xfId="6939" xr:uid="{18B3EADF-6663-4505-A723-A7E0F039E241}"/>
    <cellStyle name="Comma 2 2 3 3 16 2" xfId="6940" xr:uid="{DF1A449C-570B-483F-870B-D67D4175D094}"/>
    <cellStyle name="Comma 2 2 3 3 16 2 2" xfId="6941" xr:uid="{0608BEC6-52F6-4784-A209-C3F2A7C1DC92}"/>
    <cellStyle name="Comma 2 2 3 3 16 3" xfId="6942" xr:uid="{E4D8D8EF-7EC6-4D27-BF6E-29F56EBCC787}"/>
    <cellStyle name="Comma 2 2 3 3 16 3 2" xfId="6943" xr:uid="{72C98CBF-4A88-4765-A85E-F2F5F220C4C2}"/>
    <cellStyle name="Comma 2 2 3 3 16 4" xfId="6944" xr:uid="{BB0BAD1D-2D6A-4987-8684-529541094876}"/>
    <cellStyle name="Comma 2 2 3 3 17" xfId="6945" xr:uid="{AC1E4F8C-EE6A-42DD-91A0-FF78FA0BA63C}"/>
    <cellStyle name="Comma 2 2 3 3 17 2" xfId="6946" xr:uid="{C80166CF-6C24-4CCD-B5FB-6CDA4686D1E4}"/>
    <cellStyle name="Comma 2 2 3 3 17 2 2" xfId="6947" xr:uid="{917F7718-E64D-421E-8B83-88FE46F35185}"/>
    <cellStyle name="Comma 2 2 3 3 17 3" xfId="6948" xr:uid="{912C9A0D-7946-4691-AAF5-177C41D3A0D8}"/>
    <cellStyle name="Comma 2 2 3 3 17 3 2" xfId="6949" xr:uid="{B6313764-9A0A-4915-BEFB-CCDF8B04B80E}"/>
    <cellStyle name="Comma 2 2 3 3 17 4" xfId="6950" xr:uid="{742084BB-CAFA-4316-AA3A-FC3CB5E16A06}"/>
    <cellStyle name="Comma 2 2 3 3 18" xfId="6951" xr:uid="{C5F7AD93-CA3C-4632-A9B1-5D1AC1BF7C91}"/>
    <cellStyle name="Comma 2 2 3 3 18 2" xfId="6952" xr:uid="{DB00D493-B834-4686-8212-E61D11F1D5AC}"/>
    <cellStyle name="Comma 2 2 3 3 18 2 2" xfId="6953" xr:uid="{7E9D1C9C-5A09-47DB-9D43-C38A5C6D6E02}"/>
    <cellStyle name="Comma 2 2 3 3 18 3" xfId="6954" xr:uid="{1B6A65BC-DAC1-4D8C-8005-FBF25E4509E5}"/>
    <cellStyle name="Comma 2 2 3 3 18 3 2" xfId="6955" xr:uid="{EFF8FC04-CCEF-46D1-8316-9EF736975150}"/>
    <cellStyle name="Comma 2 2 3 3 18 4" xfId="6956" xr:uid="{B9C12686-C230-4791-AFEC-32553887BCF9}"/>
    <cellStyle name="Comma 2 2 3 3 19" xfId="6957" xr:uid="{AB233600-F121-4EBA-8813-AE47D5195AAA}"/>
    <cellStyle name="Comma 2 2 3 3 19 2" xfId="6958" xr:uid="{2624E1C7-652A-4FC0-9B35-6319B119B893}"/>
    <cellStyle name="Comma 2 2 3 3 19 2 2" xfId="6959" xr:uid="{8053DE97-5F40-4C49-86B5-CD1020E9E7EE}"/>
    <cellStyle name="Comma 2 2 3 3 19 3" xfId="6960" xr:uid="{B93EE0BC-A903-41BB-9788-41BF74F7F2E3}"/>
    <cellStyle name="Comma 2 2 3 3 19 3 2" xfId="6961" xr:uid="{8544E4C5-1AB7-4AD9-96A8-EB94836C33B8}"/>
    <cellStyle name="Comma 2 2 3 3 19 4" xfId="6962" xr:uid="{546AF789-0DED-4683-BB3F-C69D6D5D2DA3}"/>
    <cellStyle name="Comma 2 2 3 3 2" xfId="6963" xr:uid="{FDFAB7B1-3E3E-4100-BC03-109430675384}"/>
    <cellStyle name="Comma 2 2 3 3 2 2" xfId="6964" xr:uid="{44A296AF-D545-414E-A393-802A3567A194}"/>
    <cellStyle name="Comma 2 2 3 3 2 2 10" xfId="6965" xr:uid="{18E6F403-73AE-4183-82D0-0C2173D00920}"/>
    <cellStyle name="Comma 2 2 3 3 2 2 10 2" xfId="6966" xr:uid="{5534CB7A-33EB-4FE6-84FD-B13533ED856B}"/>
    <cellStyle name="Comma 2 2 3 3 2 2 10 2 2" xfId="6967" xr:uid="{6D673CAB-1E42-4048-8BBD-0E1012C63562}"/>
    <cellStyle name="Comma 2 2 3 3 2 2 10 3" xfId="6968" xr:uid="{DE0FD75D-B2CD-48E1-BF43-A39BBA23ACD7}"/>
    <cellStyle name="Comma 2 2 3 3 2 2 10 3 2" xfId="6969" xr:uid="{2F7052E4-0BE9-4814-80FB-1100E8ADFA60}"/>
    <cellStyle name="Comma 2 2 3 3 2 2 10 4" xfId="6970" xr:uid="{27CF6906-72BA-46C3-BFD8-247A6E56A61A}"/>
    <cellStyle name="Comma 2 2 3 3 2 2 11" xfId="6971" xr:uid="{AB4FB161-1780-4C5C-83F2-241A8D6FCF25}"/>
    <cellStyle name="Comma 2 2 3 3 2 2 11 2" xfId="6972" xr:uid="{74ABEC0C-96C8-42BC-BA49-1AC628EE9A15}"/>
    <cellStyle name="Comma 2 2 3 3 2 2 11 2 2" xfId="6973" xr:uid="{606407B2-33EA-4737-AD3E-0E804F1ED885}"/>
    <cellStyle name="Comma 2 2 3 3 2 2 11 3" xfId="6974" xr:uid="{2A5F679A-D85E-42BE-874E-D88D6B64F5AF}"/>
    <cellStyle name="Comma 2 2 3 3 2 2 11 3 2" xfId="6975" xr:uid="{A2F03604-0E0A-4848-BF33-929AE3F941C6}"/>
    <cellStyle name="Comma 2 2 3 3 2 2 11 4" xfId="6976" xr:uid="{3103C06A-F565-41EC-8CEA-E8ECB0D7C3A0}"/>
    <cellStyle name="Comma 2 2 3 3 2 2 12" xfId="6977" xr:uid="{09FCAB6A-CAEB-45D7-9A8B-BE2E592229CD}"/>
    <cellStyle name="Comma 2 2 3 3 2 2 12 2" xfId="6978" xr:uid="{E201DA78-0239-4825-9A6F-DFD86AAAB0FF}"/>
    <cellStyle name="Comma 2 2 3 3 2 2 12 2 2" xfId="6979" xr:uid="{B2275AE5-C0CF-4C84-BC97-8520985426D2}"/>
    <cellStyle name="Comma 2 2 3 3 2 2 12 3" xfId="6980" xr:uid="{D5A1F133-C01B-4707-BE54-3AFEC5A186BE}"/>
    <cellStyle name="Comma 2 2 3 3 2 2 12 3 2" xfId="6981" xr:uid="{6CA50130-4917-47A3-854E-BC02527984CC}"/>
    <cellStyle name="Comma 2 2 3 3 2 2 12 4" xfId="6982" xr:uid="{1289EB19-334C-4D54-BB7B-91B149E48F04}"/>
    <cellStyle name="Comma 2 2 3 3 2 2 13" xfId="6983" xr:uid="{E2471652-53CC-48BE-BDE2-6AF11F7FFC52}"/>
    <cellStyle name="Comma 2 2 3 3 2 2 13 2" xfId="6984" xr:uid="{9EC8F136-7E62-4CC6-9B86-EA87F6CFBCA1}"/>
    <cellStyle name="Comma 2 2 3 3 2 2 13 2 2" xfId="6985" xr:uid="{EF18C742-C0F0-41D1-9C7C-2C49F672D0E0}"/>
    <cellStyle name="Comma 2 2 3 3 2 2 13 3" xfId="6986" xr:uid="{D15C9C46-EA62-4EFE-A8A2-0E185E3ABDB2}"/>
    <cellStyle name="Comma 2 2 3 3 2 2 13 3 2" xfId="6987" xr:uid="{1347E589-F2BD-4357-BB00-0FC58AC67129}"/>
    <cellStyle name="Comma 2 2 3 3 2 2 13 4" xfId="6988" xr:uid="{85E8E441-5C70-48EB-8FEB-FCFFBA877EDE}"/>
    <cellStyle name="Comma 2 2 3 3 2 2 14" xfId="6989" xr:uid="{9B748D3D-9338-4973-AA8B-5D7746B2E407}"/>
    <cellStyle name="Comma 2 2 3 3 2 2 14 2" xfId="6990" xr:uid="{4F76B44B-EFA9-46D9-9FAB-DEB183050CC0}"/>
    <cellStyle name="Comma 2 2 3 3 2 2 14 2 2" xfId="6991" xr:uid="{C62FF9B7-888D-4578-B912-061DBE8AEEA6}"/>
    <cellStyle name="Comma 2 2 3 3 2 2 14 3" xfId="6992" xr:uid="{A32E91F3-21D4-4875-B649-7DCE51835035}"/>
    <cellStyle name="Comma 2 2 3 3 2 2 14 3 2" xfId="6993" xr:uid="{E1B74763-0944-42CF-8F48-390FC187F19F}"/>
    <cellStyle name="Comma 2 2 3 3 2 2 14 4" xfId="6994" xr:uid="{C007AB1C-C297-463B-83A6-71F2EA824F1F}"/>
    <cellStyle name="Comma 2 2 3 3 2 2 15" xfId="6995" xr:uid="{A8702EB0-271B-4AC8-8E3C-7FC6A6EE435F}"/>
    <cellStyle name="Comma 2 2 3 3 2 2 15 2" xfId="6996" xr:uid="{26A9B0F5-7A67-41C4-BE37-5FD20B74CBED}"/>
    <cellStyle name="Comma 2 2 3 3 2 2 15 2 2" xfId="6997" xr:uid="{747414FB-9977-465E-95BA-1BEDDC67C602}"/>
    <cellStyle name="Comma 2 2 3 3 2 2 15 3" xfId="6998" xr:uid="{C922A064-101B-4B63-9AD6-5DBD9836AC48}"/>
    <cellStyle name="Comma 2 2 3 3 2 2 15 3 2" xfId="6999" xr:uid="{B4B707C6-89CE-4DE0-A658-C0A388882DD8}"/>
    <cellStyle name="Comma 2 2 3 3 2 2 15 4" xfId="7000" xr:uid="{D43AFA2A-A7AE-4EE0-B0A8-9E976587AD16}"/>
    <cellStyle name="Comma 2 2 3 3 2 2 16" xfId="7001" xr:uid="{A51501E9-1591-469E-923D-9132EBB12A57}"/>
    <cellStyle name="Comma 2 2 3 3 2 2 16 2" xfId="7002" xr:uid="{EDED648A-F4D4-4F25-9B42-AE3357DCCAE7}"/>
    <cellStyle name="Comma 2 2 3 3 2 2 16 2 2" xfId="7003" xr:uid="{D7769232-D61F-4520-8663-1906C8DC32DD}"/>
    <cellStyle name="Comma 2 2 3 3 2 2 16 3" xfId="7004" xr:uid="{6E976555-B053-4FE2-970D-73BB41E09893}"/>
    <cellStyle name="Comma 2 2 3 3 2 2 16 3 2" xfId="7005" xr:uid="{DC7FD904-5CEA-4872-9E71-FEF81EE42DC2}"/>
    <cellStyle name="Comma 2 2 3 3 2 2 16 4" xfId="7006" xr:uid="{07886A8A-4998-4CF1-9A88-33C9E6A563AB}"/>
    <cellStyle name="Comma 2 2 3 3 2 2 17" xfId="7007" xr:uid="{44EECE90-97EB-44E6-B00D-4B3EAEB962DB}"/>
    <cellStyle name="Comma 2 2 3 3 2 2 17 2" xfId="7008" xr:uid="{D1C633B3-11E4-4A43-8280-E05165972E71}"/>
    <cellStyle name="Comma 2 2 3 3 2 2 17 2 2" xfId="7009" xr:uid="{698A432D-2B68-4E80-9256-01E1F646EC64}"/>
    <cellStyle name="Comma 2 2 3 3 2 2 17 3" xfId="7010" xr:uid="{E42B5806-D34A-47E1-B416-6D04EB340474}"/>
    <cellStyle name="Comma 2 2 3 3 2 2 17 3 2" xfId="7011" xr:uid="{79304FEB-F55F-48DB-85C7-3BE8D2ACC9A4}"/>
    <cellStyle name="Comma 2 2 3 3 2 2 17 4" xfId="7012" xr:uid="{F4DA3AD3-BF51-44AC-BE69-35DBFB3D8A43}"/>
    <cellStyle name="Comma 2 2 3 3 2 2 18" xfId="7013" xr:uid="{1254987A-CF14-4797-8553-0CD86A8225AA}"/>
    <cellStyle name="Comma 2 2 3 3 2 2 18 2" xfId="7014" xr:uid="{32A00712-20F1-45EC-BBB2-634F11A08F9B}"/>
    <cellStyle name="Comma 2 2 3 3 2 2 18 2 2" xfId="7015" xr:uid="{75E8D255-AA5A-41AE-BF94-447130A051D2}"/>
    <cellStyle name="Comma 2 2 3 3 2 2 18 3" xfId="7016" xr:uid="{5EE720C1-7E4C-4EE7-BE42-71C29ECE6D24}"/>
    <cellStyle name="Comma 2 2 3 3 2 2 18 3 2" xfId="7017" xr:uid="{933EF7E1-B0F5-4ADC-BEE4-7D31E8AF9811}"/>
    <cellStyle name="Comma 2 2 3 3 2 2 18 4" xfId="7018" xr:uid="{D8F6B0E4-2C89-41BE-9CD3-C8A72B69DFD6}"/>
    <cellStyle name="Comma 2 2 3 3 2 2 19" xfId="7019" xr:uid="{4433663F-8BEC-4ED6-BBD4-D43F57CBCD60}"/>
    <cellStyle name="Comma 2 2 3 3 2 2 19 2" xfId="7020" xr:uid="{22736CF5-A240-49CC-B922-A707C9A7999F}"/>
    <cellStyle name="Comma 2 2 3 3 2 2 19 2 2" xfId="7021" xr:uid="{97C1C107-2FB6-4DBB-AE4E-4056990E9A05}"/>
    <cellStyle name="Comma 2 2 3 3 2 2 19 3" xfId="7022" xr:uid="{7394EB56-107A-4417-AB02-6C5782DFA29B}"/>
    <cellStyle name="Comma 2 2 3 3 2 2 19 3 2" xfId="7023" xr:uid="{E149659E-E461-4D72-A44F-7D8F7D2B73D6}"/>
    <cellStyle name="Comma 2 2 3 3 2 2 19 4" xfId="7024" xr:uid="{25146FEE-43E3-4775-8171-1090E7A22BBE}"/>
    <cellStyle name="Comma 2 2 3 3 2 2 2" xfId="7025" xr:uid="{3087C4E0-2934-437F-B7C8-DC6AEEEECCAC}"/>
    <cellStyle name="Comma 2 2 3 3 2 2 2 2" xfId="7026" xr:uid="{AD462B9B-F470-495D-B3FC-85AFD3371FFB}"/>
    <cellStyle name="Comma 2 2 3 3 2 2 2 2 2" xfId="7027" xr:uid="{FF07F2A2-DEC4-4A5C-86E8-93D53B99F6BA}"/>
    <cellStyle name="Comma 2 2 3 3 2 2 2 3" xfId="7028" xr:uid="{FB537E09-58E7-4580-B120-6DB5E4F4C2E2}"/>
    <cellStyle name="Comma 2 2 3 3 2 2 2 3 2" xfId="7029" xr:uid="{CBD260F3-D515-49B8-91AA-B13891A88F5C}"/>
    <cellStyle name="Comma 2 2 3 3 2 2 2 4" xfId="7030" xr:uid="{1E8247A4-DCC6-4DC5-9AAA-768275075D5D}"/>
    <cellStyle name="Comma 2 2 3 3 2 2 2 5" xfId="7031" xr:uid="{B11139D2-CAC1-451E-B694-8907786AA874}"/>
    <cellStyle name="Comma 2 2 3 3 2 2 2 5 2" xfId="7032" xr:uid="{B2A34EC7-E85A-40CA-BD58-29FE9A97130F}"/>
    <cellStyle name="Comma 2 2 3 3 2 2 20" xfId="7033" xr:uid="{60959013-CF2C-4F6B-BD6A-24DDB0C91D7B}"/>
    <cellStyle name="Comma 2 2 3 3 2 2 20 2" xfId="7034" xr:uid="{08B17977-6D82-4E9A-9742-0410E84A1D0C}"/>
    <cellStyle name="Comma 2 2 3 3 2 2 20 2 2" xfId="7035" xr:uid="{1525202B-355B-4D88-BDEE-35BE2D402465}"/>
    <cellStyle name="Comma 2 2 3 3 2 2 20 3" xfId="7036" xr:uid="{D0B02ECC-CD61-4A6C-9604-C65CE71570B8}"/>
    <cellStyle name="Comma 2 2 3 3 2 2 20 3 2" xfId="7037" xr:uid="{33046650-D71F-4AD8-A483-631C52B3DEA4}"/>
    <cellStyle name="Comma 2 2 3 3 2 2 20 4" xfId="7038" xr:uid="{BEE549A5-A9C1-4EBF-93E2-6A456FEE0A7D}"/>
    <cellStyle name="Comma 2 2 3 3 2 2 21" xfId="7039" xr:uid="{ADCF78EC-68BC-40FA-B7B6-0E96B6ABE1F4}"/>
    <cellStyle name="Comma 2 2 3 3 2 2 21 2" xfId="7040" xr:uid="{9CE2D137-1225-4D1A-A7CF-9F592C2EBFA0}"/>
    <cellStyle name="Comma 2 2 3 3 2 2 21 2 2" xfId="7041" xr:uid="{12329860-FD75-4B4A-85CE-F6FE7DBC2548}"/>
    <cellStyle name="Comma 2 2 3 3 2 2 21 3" xfId="7042" xr:uid="{4B693147-5E62-4545-9A6E-DBA533D3BD11}"/>
    <cellStyle name="Comma 2 2 3 3 2 2 21 3 2" xfId="7043" xr:uid="{8D4A64CB-B629-420B-80F6-EDA22AF6C1DC}"/>
    <cellStyle name="Comma 2 2 3 3 2 2 21 4" xfId="7044" xr:uid="{BB776083-5593-4AF6-B789-EDD4649AB191}"/>
    <cellStyle name="Comma 2 2 3 3 2 2 22" xfId="7045" xr:uid="{1456A1EE-A629-4E93-A22F-AD3F8AE1DFB3}"/>
    <cellStyle name="Comma 2 2 3 3 2 2 22 2" xfId="7046" xr:uid="{BDE53C42-DEA0-43E0-ABFD-B292BD503C39}"/>
    <cellStyle name="Comma 2 2 3 3 2 2 22 2 2" xfId="7047" xr:uid="{2010743E-E021-401B-9A3F-8AF5096FAF98}"/>
    <cellStyle name="Comma 2 2 3 3 2 2 22 3" xfId="7048" xr:uid="{37353FEB-C962-4D17-B508-1C1046DC3E38}"/>
    <cellStyle name="Comma 2 2 3 3 2 2 22 3 2" xfId="7049" xr:uid="{8CBEE2F7-B69E-4BB8-A338-0AD8F875ECB4}"/>
    <cellStyle name="Comma 2 2 3 3 2 2 22 4" xfId="7050" xr:uid="{1DEC6FF0-DE97-4F0F-938A-D6A94D532B88}"/>
    <cellStyle name="Comma 2 2 3 3 2 2 23" xfId="7051" xr:uid="{F0CD52FA-E4A3-4E3C-A7C5-38BF37C6B7EC}"/>
    <cellStyle name="Comma 2 2 3 3 2 2 23 2" xfId="7052" xr:uid="{2C05CD1C-4D2C-4E1E-A586-C4F52929495D}"/>
    <cellStyle name="Comma 2 2 3 3 2 2 23 2 2" xfId="7053" xr:uid="{5F7EA3BB-80AD-42A3-9F11-9DA286EDC88C}"/>
    <cellStyle name="Comma 2 2 3 3 2 2 23 3" xfId="7054" xr:uid="{E58F85C9-29C2-4C3C-9D36-6FE5FA82D80D}"/>
    <cellStyle name="Comma 2 2 3 3 2 2 23 3 2" xfId="7055" xr:uid="{F77A72DC-59ED-41D0-B06E-5F34BA1825C4}"/>
    <cellStyle name="Comma 2 2 3 3 2 2 23 4" xfId="7056" xr:uid="{3C3AA871-4649-4A2E-83F9-C7987BE84B93}"/>
    <cellStyle name="Comma 2 2 3 3 2 2 24" xfId="7057" xr:uid="{68CA4E52-6DBE-4186-B64F-767626BFB39D}"/>
    <cellStyle name="Comma 2 2 3 3 2 2 24 2" xfId="7058" xr:uid="{3DEA43E2-E2F5-4CA9-B9E4-559D131D5CDB}"/>
    <cellStyle name="Comma 2 2 3 3 2 2 24 2 2" xfId="7059" xr:uid="{2B451C3E-EC9D-48FC-850C-1E9058C4B2AD}"/>
    <cellStyle name="Comma 2 2 3 3 2 2 24 3" xfId="7060" xr:uid="{89F01552-42BA-4032-AB76-6923EE6548C6}"/>
    <cellStyle name="Comma 2 2 3 3 2 2 24 3 2" xfId="7061" xr:uid="{1094F44B-ECDE-4805-AB03-08E99C516CF7}"/>
    <cellStyle name="Comma 2 2 3 3 2 2 24 4" xfId="7062" xr:uid="{4AA49519-1125-432E-B2B0-C58754A55358}"/>
    <cellStyle name="Comma 2 2 3 3 2 2 25" xfId="7063" xr:uid="{2368EAF4-FD15-463E-8D0E-AA09499EF78F}"/>
    <cellStyle name="Comma 2 2 3 3 2 2 25 2" xfId="7064" xr:uid="{B56DCA7F-8A5B-4436-9DDA-7518E17837DF}"/>
    <cellStyle name="Comma 2 2 3 3 2 2 25 2 2" xfId="7065" xr:uid="{8143B8D9-1699-4DA1-93B4-98049C20D2FA}"/>
    <cellStyle name="Comma 2 2 3 3 2 2 25 3" xfId="7066" xr:uid="{D338D813-E714-4A9F-AB62-659F4671D77F}"/>
    <cellStyle name="Comma 2 2 3 3 2 2 25 3 2" xfId="7067" xr:uid="{30DDB7E3-A318-4F39-85B6-8B7F9F720A12}"/>
    <cellStyle name="Comma 2 2 3 3 2 2 25 4" xfId="7068" xr:uid="{82DB0ADF-084B-464E-9F7A-A781B0D376C3}"/>
    <cellStyle name="Comma 2 2 3 3 2 2 26" xfId="7069" xr:uid="{AA9231F6-BB33-4767-A509-AA860F33DB9E}"/>
    <cellStyle name="Comma 2 2 3 3 2 2 26 2" xfId="7070" xr:uid="{16155705-0CBA-482A-8769-AB7BBE0B124E}"/>
    <cellStyle name="Comma 2 2 3 3 2 2 26 2 2" xfId="7071" xr:uid="{5D10382B-98A7-4E65-B7D0-269E8182A19D}"/>
    <cellStyle name="Comma 2 2 3 3 2 2 26 3" xfId="7072" xr:uid="{0287E879-C7C6-4F1B-ABF2-BBCD20C13150}"/>
    <cellStyle name="Comma 2 2 3 3 2 2 26 3 2" xfId="7073" xr:uid="{0120D8C6-5D5B-491F-9345-FE9C209283AF}"/>
    <cellStyle name="Comma 2 2 3 3 2 2 26 4" xfId="7074" xr:uid="{EB781EAB-8815-4B6E-B0E2-08AD103A9556}"/>
    <cellStyle name="Comma 2 2 3 3 2 2 27" xfId="7075" xr:uid="{B877683B-9805-4237-8AB7-A5B69A5BD556}"/>
    <cellStyle name="Comma 2 2 3 3 2 2 27 2" xfId="7076" xr:uid="{1122C011-5AE9-4448-989F-36D24C7C492B}"/>
    <cellStyle name="Comma 2 2 3 3 2 2 27 2 2" xfId="7077" xr:uid="{78216E12-A88C-4183-A7D9-4F9112FA0FA5}"/>
    <cellStyle name="Comma 2 2 3 3 2 2 27 3" xfId="7078" xr:uid="{4D8BC341-14CA-414B-9483-D47790D05C94}"/>
    <cellStyle name="Comma 2 2 3 3 2 2 27 3 2" xfId="7079" xr:uid="{03922DE8-733B-4477-B653-5327144B75A6}"/>
    <cellStyle name="Comma 2 2 3 3 2 2 27 4" xfId="7080" xr:uid="{277FC837-11FC-4524-940C-625BA4EA3C13}"/>
    <cellStyle name="Comma 2 2 3 3 2 2 28" xfId="7081" xr:uid="{61830B6E-6CA1-4B56-AFF8-7215893B3AC0}"/>
    <cellStyle name="Comma 2 2 3 3 2 2 28 2" xfId="7082" xr:uid="{129A1B17-2BD5-49B4-BB25-737FB8BDD38B}"/>
    <cellStyle name="Comma 2 2 3 3 2 2 28 2 2" xfId="7083" xr:uid="{A79F895E-56DB-4348-8751-96214A43C0BB}"/>
    <cellStyle name="Comma 2 2 3 3 2 2 28 2 2 2" xfId="7084" xr:uid="{26D30F2D-59F4-4178-A689-D393A31763D4}"/>
    <cellStyle name="Comma 2 2 3 3 2 2 28 2 3" xfId="7085" xr:uid="{D162A508-83F6-4B6E-9768-E69378082669}"/>
    <cellStyle name="Comma 2 2 3 3 2 2 28 2 3 2" xfId="7086" xr:uid="{F86CF715-27F7-4683-AE2B-163C692AD66D}"/>
    <cellStyle name="Comma 2 2 3 3 2 2 28 2 4" xfId="7087" xr:uid="{295DC510-FD31-453F-A390-9736B5EBF2CC}"/>
    <cellStyle name="Comma 2 2 3 3 2 2 28 2 5" xfId="7088" xr:uid="{DAEEC914-B074-486C-B4D6-EC3BCF190FCC}"/>
    <cellStyle name="Comma 2 2 3 3 2 2 28 2 5 2" xfId="7089" xr:uid="{C448C01C-1FE8-466F-B13A-C925C3BF33FD}"/>
    <cellStyle name="Comma 2 2 3 3 2 2 28 2 5 2 2" xfId="7090" xr:uid="{3133BD92-1C96-4D51-AA64-D4F47A47C14B}"/>
    <cellStyle name="Comma 2 2 3 3 2 2 28 2 5 2 2 2" xfId="7091" xr:uid="{318855BF-8FF4-44A8-A35D-1649F41A1DF0}"/>
    <cellStyle name="Comma 2 2 3 3 2 2 28 2 5 2 3" xfId="7092" xr:uid="{C87BA230-00B8-4C7D-B83A-BD49B62649DE}"/>
    <cellStyle name="Comma 2 2 3 3 2 2 28 2 5 3" xfId="7093" xr:uid="{7A314FD8-F2D8-4B54-8102-AE69C83712F6}"/>
    <cellStyle name="Comma 2 2 3 3 2 2 28 2 5 3 2" xfId="7094" xr:uid="{104DC36F-A52D-4888-BEC0-50B50F12D726}"/>
    <cellStyle name="Comma 2 2 3 3 2 2 28 2 5 4" xfId="7095" xr:uid="{3BCD4F3F-7084-4169-ABB2-8261FE5B543C}"/>
    <cellStyle name="Comma 2 2 3 3 2 2 28 3" xfId="7096" xr:uid="{A754ADF9-AF34-49E5-9163-F3B18D3B0FFF}"/>
    <cellStyle name="Comma 2 2 3 3 2 2 28 3 2" xfId="7097" xr:uid="{AAAA4606-89B7-4818-9F80-CF4E632BDD61}"/>
    <cellStyle name="Comma 2 2 3 3 2 2 28 3 2 2" xfId="7098" xr:uid="{42496366-B777-4A4D-B6B3-A5D3B5562E0B}"/>
    <cellStyle name="Comma 2 2 3 3 2 2 28 3 3" xfId="7099" xr:uid="{64383CDB-E670-41BE-AD38-7A2FC9FDA9E0}"/>
    <cellStyle name="Comma 2 2 3 3 2 2 28 3 3 2" xfId="7100" xr:uid="{7F069709-0BCD-4550-BDF7-86D5CFA72C36}"/>
    <cellStyle name="Comma 2 2 3 3 2 2 28 3 4" xfId="7101" xr:uid="{2AA9C8C9-1BB1-4679-9639-47BAA411031C}"/>
    <cellStyle name="Comma 2 2 3 3 2 2 28 3 4 2" xfId="7102" xr:uid="{0A600850-CDF6-491C-9C60-E0C42460CCC5}"/>
    <cellStyle name="Comma 2 2 3 3 2 2 28 3 5" xfId="7103" xr:uid="{81AE9267-601B-4F37-913D-FA10EE94505C}"/>
    <cellStyle name="Comma 2 2 3 3 2 2 28 3 6" xfId="7104" xr:uid="{646E047C-631D-478D-974B-B41D2517F728}"/>
    <cellStyle name="Comma 2 2 3 3 2 2 28 3 6 2" xfId="7105" xr:uid="{448D60AF-F80C-4B85-B2CA-64AEA241E7B1}"/>
    <cellStyle name="Comma 2 2 3 3 2 2 28 3 6 2 2" xfId="7106" xr:uid="{FB7DFE53-BFA2-4FF4-8893-848E5C49661F}"/>
    <cellStyle name="Comma 2 2 3 3 2 2 28 3 6 2 2 2" xfId="7107" xr:uid="{426670FB-5BB2-4EF4-83D5-CC2B6E73DB1C}"/>
    <cellStyle name="Comma 2 2 3 3 2 2 28 3 6 2 3" xfId="7108" xr:uid="{C54C730C-6C02-48D3-9205-1442615BFE94}"/>
    <cellStyle name="Comma 2 2 3 3 2 2 28 3 6 3" xfId="7109" xr:uid="{0C53A474-A7F2-4B01-BB2E-7E9A3B9C5EBF}"/>
    <cellStyle name="Comma 2 2 3 3 2 2 28 3 6 3 2" xfId="7110" xr:uid="{67BBBEB7-A1D1-4BA3-BE95-16124CFE4185}"/>
    <cellStyle name="Comma 2 2 3 3 2 2 28 3 6 4" xfId="7111" xr:uid="{BC47EC9E-7478-4917-AB72-EC734B50C6FC}"/>
    <cellStyle name="Comma 2 2 3 3 2 2 28 4" xfId="7112" xr:uid="{0C4A8816-7655-4655-8EB5-6533257C4D7D}"/>
    <cellStyle name="Comma 2 2 3 3 2 2 28 4 2" xfId="7113" xr:uid="{A9A3BA37-4C03-430D-97D3-D8291790B990}"/>
    <cellStyle name="Comma 2 2 3 3 2 2 28 5" xfId="7114" xr:uid="{0166E61E-6E3C-47C6-9CCD-9BF4F25BC05F}"/>
    <cellStyle name="Comma 2 2 3 3 2 2 28 5 2" xfId="7115" xr:uid="{44FEE4F7-548B-4A90-A73C-0F4669AB7A0B}"/>
    <cellStyle name="Comma 2 2 3 3 2 2 28 6" xfId="7116" xr:uid="{9BD48F2D-51CB-47B1-B3FE-099E0A14C66A}"/>
    <cellStyle name="Comma 2 2 3 3 2 2 29" xfId="7117" xr:uid="{D0FDBE61-09D1-4AB6-B2A6-235653B7484A}"/>
    <cellStyle name="Comma 2 2 3 3 2 2 29 2" xfId="7118" xr:uid="{5B83CF9F-B563-45BE-A419-0AFC3A2276F8}"/>
    <cellStyle name="Comma 2 2 3 3 2 2 3" xfId="7119" xr:uid="{5A5D4E1A-5A2F-494D-BCAE-11D801FB1113}"/>
    <cellStyle name="Comma 2 2 3 3 2 2 3 2" xfId="7120" xr:uid="{1E5EB5FF-BC02-444D-B70E-C8B8546DFAB6}"/>
    <cellStyle name="Comma 2 2 3 3 2 2 3 2 2" xfId="7121" xr:uid="{32A427B0-BB27-46B2-9FF1-977B11513B9C}"/>
    <cellStyle name="Comma 2 2 3 3 2 2 3 3" xfId="7122" xr:uid="{D748A471-8993-437B-AB84-452E1AAA6338}"/>
    <cellStyle name="Comma 2 2 3 3 2 2 3 3 2" xfId="7123" xr:uid="{54F99433-15A1-45DE-B599-E233185435DE}"/>
    <cellStyle name="Comma 2 2 3 3 2 2 3 4" xfId="7124" xr:uid="{4AB76EC3-C346-445D-8147-FC93AE6FEFC9}"/>
    <cellStyle name="Comma 2 2 3 3 2 2 3 5" xfId="7125" xr:uid="{F5CBF4C6-65A0-4C42-B2CC-354767249BFA}"/>
    <cellStyle name="Comma 2 2 3 3 2 2 3 5 2" xfId="7126" xr:uid="{AF13C488-725D-4996-A0B8-3A4D867329A5}"/>
    <cellStyle name="Comma 2 2 3 3 2 2 30" xfId="7127" xr:uid="{33FD3E56-D201-4DAB-83E2-F54BC390E203}"/>
    <cellStyle name="Comma 2 2 3 3 2 2 30 2" xfId="7128" xr:uid="{CF2BAAB1-D20F-40F2-92A0-D5F515110C2D}"/>
    <cellStyle name="Comma 2 2 3 3 2 2 31" xfId="7129" xr:uid="{4F855E72-60B4-4730-B68D-386127DB4150}"/>
    <cellStyle name="Comma 2 2 3 3 2 2 32" xfId="7130" xr:uid="{1E6392A2-B7FF-4943-BED5-7F62E7624774}"/>
    <cellStyle name="Comma 2 2 3 3 2 2 32 2" xfId="7131" xr:uid="{59EC9CD7-7E56-4A52-8CF4-56D17FA3A3D0}"/>
    <cellStyle name="Comma 2 2 3 3 2 2 4" xfId="7132" xr:uid="{68318FE8-95E5-47A4-997D-EF21DF89B35A}"/>
    <cellStyle name="Comma 2 2 3 3 2 2 4 2" xfId="7133" xr:uid="{14873133-3A01-490F-927B-0F8C06FFC1BA}"/>
    <cellStyle name="Comma 2 2 3 3 2 2 4 2 2" xfId="7134" xr:uid="{F3C4F4A6-43FC-4BCC-9BC5-AF4105E047AE}"/>
    <cellStyle name="Comma 2 2 3 3 2 2 4 3" xfId="7135" xr:uid="{8576E46E-EF5C-4981-AEB4-B43B6F86662F}"/>
    <cellStyle name="Comma 2 2 3 3 2 2 4 3 2" xfId="7136" xr:uid="{799B04BA-34CF-41EF-B302-F4B50DE23A74}"/>
    <cellStyle name="Comma 2 2 3 3 2 2 4 4" xfId="7137" xr:uid="{3D821552-510C-4E51-9821-005D27D75F5D}"/>
    <cellStyle name="Comma 2 2 3 3 2 2 5" xfId="7138" xr:uid="{FA260FF1-DBEF-4E7C-9490-61C9BC5E0E4E}"/>
    <cellStyle name="Comma 2 2 3 3 2 2 5 2" xfId="7139" xr:uid="{3806E786-9B03-4546-B533-538D0DF96B8F}"/>
    <cellStyle name="Comma 2 2 3 3 2 2 5 2 2" xfId="7140" xr:uid="{3F2D1E82-A0B3-4652-A5AA-09DE1B8A89BE}"/>
    <cellStyle name="Comma 2 2 3 3 2 2 5 3" xfId="7141" xr:uid="{C47F8122-1FBD-4CF6-96C2-0039A69CEC48}"/>
    <cellStyle name="Comma 2 2 3 3 2 2 5 3 2" xfId="7142" xr:uid="{D58BB46A-B29E-410C-AFB0-08B5CC83467C}"/>
    <cellStyle name="Comma 2 2 3 3 2 2 5 4" xfId="7143" xr:uid="{E231E9CC-C680-4F01-8943-565808E32809}"/>
    <cellStyle name="Comma 2 2 3 3 2 2 6" xfId="7144" xr:uid="{614959E1-AC03-4023-9A95-AFB62E74515B}"/>
    <cellStyle name="Comma 2 2 3 3 2 2 6 2" xfId="7145" xr:uid="{F6191DCD-1ABF-4632-A59B-54F266427264}"/>
    <cellStyle name="Comma 2 2 3 3 2 2 6 2 2" xfId="7146" xr:uid="{566A6268-7F84-4DDF-86B0-E43DE9FF53DC}"/>
    <cellStyle name="Comma 2 2 3 3 2 2 6 3" xfId="7147" xr:uid="{760A49B2-094D-4C17-B89A-CC6739D16ACE}"/>
    <cellStyle name="Comma 2 2 3 3 2 2 6 3 2" xfId="7148" xr:uid="{F750FA56-63E0-4020-933A-315E10DE2C65}"/>
    <cellStyle name="Comma 2 2 3 3 2 2 6 4" xfId="7149" xr:uid="{3266D88F-A983-4CBA-AEB8-7B2298899850}"/>
    <cellStyle name="Comma 2 2 3 3 2 2 7" xfId="7150" xr:uid="{5408EDEB-0336-44DB-8E8A-E8C0CCEF5876}"/>
    <cellStyle name="Comma 2 2 3 3 2 2 7 2" xfId="7151" xr:uid="{8438BEF3-22AA-4E65-89E6-E658C579C1B5}"/>
    <cellStyle name="Comma 2 2 3 3 2 2 7 2 2" xfId="7152" xr:uid="{A21B1DF6-CFF7-49C4-8389-82BD1ACCF4D8}"/>
    <cellStyle name="Comma 2 2 3 3 2 2 7 3" xfId="7153" xr:uid="{B2C935A2-D883-4C0E-B228-8F83D849E904}"/>
    <cellStyle name="Comma 2 2 3 3 2 2 7 3 2" xfId="7154" xr:uid="{8D4061CA-D464-4F7B-B1BF-43A193E0BDEB}"/>
    <cellStyle name="Comma 2 2 3 3 2 2 7 4" xfId="7155" xr:uid="{7C4EB29A-D7E5-4A0F-B21F-9E8BE26C5D4C}"/>
    <cellStyle name="Comma 2 2 3 3 2 2 8" xfId="7156" xr:uid="{87EFEC40-7121-4679-9588-5F6B62280D19}"/>
    <cellStyle name="Comma 2 2 3 3 2 2 8 2" xfId="7157" xr:uid="{1B380BFB-A0D6-4D9A-9F1A-6AA4E4957CCE}"/>
    <cellStyle name="Comma 2 2 3 3 2 2 8 2 2" xfId="7158" xr:uid="{6D51C32C-0ED4-4419-A6B0-588399A8A4B5}"/>
    <cellStyle name="Comma 2 2 3 3 2 2 8 3" xfId="7159" xr:uid="{078CE715-0CA5-4B80-90EA-0FD3D0F50DC1}"/>
    <cellStyle name="Comma 2 2 3 3 2 2 8 3 2" xfId="7160" xr:uid="{EDC34BD6-2A19-4D37-83D4-2E91B13A90E0}"/>
    <cellStyle name="Comma 2 2 3 3 2 2 8 4" xfId="7161" xr:uid="{D7AD2CB8-E87F-4D51-B126-C2B66D796E3D}"/>
    <cellStyle name="Comma 2 2 3 3 2 2 9" xfId="7162" xr:uid="{3D41BBC3-7377-448A-B2E6-CFA67BF771C7}"/>
    <cellStyle name="Comma 2 2 3 3 2 2 9 2" xfId="7163" xr:uid="{9715039C-2954-428A-B229-6A8365FF2893}"/>
    <cellStyle name="Comma 2 2 3 3 2 2 9 2 2" xfId="7164" xr:uid="{9F47BC36-5736-44D0-AAFF-84A2874E94AD}"/>
    <cellStyle name="Comma 2 2 3 3 2 2 9 3" xfId="7165" xr:uid="{DD224006-3B0F-42C3-A03E-F427F3074871}"/>
    <cellStyle name="Comma 2 2 3 3 2 2 9 3 2" xfId="7166" xr:uid="{32B79A90-1981-4C9F-986A-960F0211E535}"/>
    <cellStyle name="Comma 2 2 3 3 2 2 9 4" xfId="7167" xr:uid="{029A2300-E6C7-4FD2-9BF8-E5E35CCCBDCA}"/>
    <cellStyle name="Comma 2 2 3 3 2 3" xfId="7168" xr:uid="{B1EF16C7-806B-49F8-9EDE-B9F84CE79A82}"/>
    <cellStyle name="Comma 2 2 3 3 2 3 2" xfId="7169" xr:uid="{8EDF02A3-AA20-4AAE-A7F4-DB44FEB39E19}"/>
    <cellStyle name="Comma 2 2 3 3 2 4" xfId="7170" xr:uid="{702B6D1A-B742-491A-B960-F684A8309E36}"/>
    <cellStyle name="Comma 2 2 3 3 2 4 2" xfId="7171" xr:uid="{962F31A8-6669-4908-8BF7-DA9107C6669B}"/>
    <cellStyle name="Comma 2 2 3 3 2 5" xfId="7172" xr:uid="{475C2481-3B91-4222-A62B-8B3222761633}"/>
    <cellStyle name="Comma 2 2 3 3 2 6" xfId="7173" xr:uid="{F54CEEFF-7B58-49F6-B7F6-2AD90D0AFB23}"/>
    <cellStyle name="Comma 2 2 3 3 2 6 2" xfId="7174" xr:uid="{58235F6B-EA39-4FC1-9373-14AE88381500}"/>
    <cellStyle name="Comma 2 2 3 3 20" xfId="7175" xr:uid="{D2085B09-BF36-4A49-90FE-64B025ACFA8B}"/>
    <cellStyle name="Comma 2 2 3 3 20 2" xfId="7176" xr:uid="{E4232A37-64EB-4647-BE83-C1CF61BEB825}"/>
    <cellStyle name="Comma 2 2 3 3 20 2 2" xfId="7177" xr:uid="{F74B50FB-9B5C-4A98-B4A6-C21D22FFA3D6}"/>
    <cellStyle name="Comma 2 2 3 3 20 3" xfId="7178" xr:uid="{C62E529F-3337-4852-A7EE-C618C164078F}"/>
    <cellStyle name="Comma 2 2 3 3 20 3 2" xfId="7179" xr:uid="{6FAB8C1A-34A2-4E1C-A6E5-A8FCF051A502}"/>
    <cellStyle name="Comma 2 2 3 3 20 4" xfId="7180" xr:uid="{14F7CF7A-B801-447E-8EA0-4CFB9F899785}"/>
    <cellStyle name="Comma 2 2 3 3 21" xfId="7181" xr:uid="{1AC9756C-E2A6-49B6-BE3E-84F57A769AF9}"/>
    <cellStyle name="Comma 2 2 3 3 21 2" xfId="7182" xr:uid="{8363D2DD-2068-41F4-B8ED-0940D589B0D1}"/>
    <cellStyle name="Comma 2 2 3 3 21 2 2" xfId="7183" xr:uid="{FD415B78-A33C-468B-8E34-18F65341EE0E}"/>
    <cellStyle name="Comma 2 2 3 3 21 3" xfId="7184" xr:uid="{342D1FA4-3153-484D-90A0-D6C571730372}"/>
    <cellStyle name="Comma 2 2 3 3 21 3 2" xfId="7185" xr:uid="{1567AA50-A756-4BC8-A202-CBBA2B136983}"/>
    <cellStyle name="Comma 2 2 3 3 21 4" xfId="7186" xr:uid="{1A31811B-B463-4B53-9420-67044F143B20}"/>
    <cellStyle name="Comma 2 2 3 3 22" xfId="7187" xr:uid="{4208F25D-C933-41F0-9C1F-B748B8AA5523}"/>
    <cellStyle name="Comma 2 2 3 3 22 2" xfId="7188" xr:uid="{97E808F1-7463-4DDD-B818-3F93351407D6}"/>
    <cellStyle name="Comma 2 2 3 3 22 2 2" xfId="7189" xr:uid="{103FE64B-03CC-4C9D-8231-57F0D386CABF}"/>
    <cellStyle name="Comma 2 2 3 3 22 3" xfId="7190" xr:uid="{107C7A38-3B94-4BC9-A40A-8FC3CF480388}"/>
    <cellStyle name="Comma 2 2 3 3 22 3 2" xfId="7191" xr:uid="{C6122D2C-A3ED-4E8E-BA5D-09E6CF995122}"/>
    <cellStyle name="Comma 2 2 3 3 22 4" xfId="7192" xr:uid="{A298748B-E9E6-4EF9-90F7-41C864699F99}"/>
    <cellStyle name="Comma 2 2 3 3 23" xfId="7193" xr:uid="{FBA7E014-5C40-4F3C-86A2-77228D421028}"/>
    <cellStyle name="Comma 2 2 3 3 23 2" xfId="7194" xr:uid="{8B3AF327-B593-4D03-8C92-ED4F087FA5C2}"/>
    <cellStyle name="Comma 2 2 3 3 23 2 2" xfId="7195" xr:uid="{836C1E3F-570B-4D7D-AC97-68D0E2BD2A34}"/>
    <cellStyle name="Comma 2 2 3 3 23 3" xfId="7196" xr:uid="{EA1287F1-24B7-4700-B059-FAC561D9B070}"/>
    <cellStyle name="Comma 2 2 3 3 23 3 2" xfId="7197" xr:uid="{D2A730D2-AE63-40B0-A390-A3DD10B120D7}"/>
    <cellStyle name="Comma 2 2 3 3 23 4" xfId="7198" xr:uid="{AFFC3629-0F0F-47F0-81BD-D0CA198F62C0}"/>
    <cellStyle name="Comma 2 2 3 3 24" xfId="7199" xr:uid="{B5C29BA7-CDB3-4389-81B8-D4089D7CF492}"/>
    <cellStyle name="Comma 2 2 3 3 24 2" xfId="7200" xr:uid="{1BACDE1F-8A0A-421E-9486-9AE24F065513}"/>
    <cellStyle name="Comma 2 2 3 3 24 2 2" xfId="7201" xr:uid="{43A99764-3939-4A64-83CB-9D3F4A78693C}"/>
    <cellStyle name="Comma 2 2 3 3 24 3" xfId="7202" xr:uid="{CD2EC6DE-EA1F-46A0-84A6-19C0745189B5}"/>
    <cellStyle name="Comma 2 2 3 3 24 3 2" xfId="7203" xr:uid="{57B75DC6-E3EB-45EF-86E1-3EAEDD5FA8D8}"/>
    <cellStyle name="Comma 2 2 3 3 24 4" xfId="7204" xr:uid="{AADFD2B7-C05F-4936-8108-6AD5FB67DA5B}"/>
    <cellStyle name="Comma 2 2 3 3 25" xfId="7205" xr:uid="{46E7CC38-8C03-4C1C-AB49-26BA14DE69CA}"/>
    <cellStyle name="Comma 2 2 3 3 25 2" xfId="7206" xr:uid="{0BD66E18-2FDF-4494-8383-62A0777DA0F3}"/>
    <cellStyle name="Comma 2 2 3 3 25 2 2" xfId="7207" xr:uid="{D6E4E034-D211-4635-AD66-87646D0AAE90}"/>
    <cellStyle name="Comma 2 2 3 3 25 3" xfId="7208" xr:uid="{7FB9A52B-A0FE-41B4-8A11-137BB197DE0D}"/>
    <cellStyle name="Comma 2 2 3 3 25 3 2" xfId="7209" xr:uid="{BF8B8CF4-D289-4443-BB4E-A4B6B5A457A6}"/>
    <cellStyle name="Comma 2 2 3 3 25 4" xfId="7210" xr:uid="{9E4B4777-DEEE-4761-B0FE-85E271D27FD0}"/>
    <cellStyle name="Comma 2 2 3 3 26" xfId="7211" xr:uid="{6E5EA31E-2194-46C8-9BC2-640C6E3B7533}"/>
    <cellStyle name="Comma 2 2 3 3 26 2" xfId="7212" xr:uid="{ED128FB0-C9D3-45CA-9CFD-7C8B28E06D66}"/>
    <cellStyle name="Comma 2 2 3 3 26 2 2" xfId="7213" xr:uid="{99568105-F2F5-47DF-996C-1D85E44E1F76}"/>
    <cellStyle name="Comma 2 2 3 3 26 3" xfId="7214" xr:uid="{F33BDCB6-4FDC-400A-82F2-E7CC3013C8DA}"/>
    <cellStyle name="Comma 2 2 3 3 26 3 2" xfId="7215" xr:uid="{9002C76F-ADCB-4DBC-8C44-E67B354EC630}"/>
    <cellStyle name="Comma 2 2 3 3 26 4" xfId="7216" xr:uid="{1933CCDE-FB4A-4B4D-8183-5DA79CF1F334}"/>
    <cellStyle name="Comma 2 2 3 3 27" xfId="7217" xr:uid="{849E5D5C-5DD8-4214-BEEF-41F0398C7EEB}"/>
    <cellStyle name="Comma 2 2 3 3 27 2" xfId="7218" xr:uid="{D961BBF5-3320-46C4-9D72-549168DB38E6}"/>
    <cellStyle name="Comma 2 2 3 3 27 2 2" xfId="7219" xr:uid="{DDC3833B-9FC7-4D56-88C6-893F971EA4EA}"/>
    <cellStyle name="Comma 2 2 3 3 27 3" xfId="7220" xr:uid="{19D0CBE9-5623-4A6D-B876-89FB581B938D}"/>
    <cellStyle name="Comma 2 2 3 3 27 3 2" xfId="7221" xr:uid="{1D051F91-65F2-4BAB-A206-30CFF630E376}"/>
    <cellStyle name="Comma 2 2 3 3 27 4" xfId="7222" xr:uid="{8A7A175D-F262-442C-96A0-EE30B20366E9}"/>
    <cellStyle name="Comma 2 2 3 3 28" xfId="7223" xr:uid="{E218A18F-01D8-4811-91F1-D2B81F124AD8}"/>
    <cellStyle name="Comma 2 2 3 3 28 2" xfId="7224" xr:uid="{B4F45BAB-60C8-4612-B799-E5743C1A32AE}"/>
    <cellStyle name="Comma 2 2 3 3 29" xfId="7225" xr:uid="{B34C5C2C-80A8-4715-B10A-A7C916A35B6F}"/>
    <cellStyle name="Comma 2 2 3 3 29 2" xfId="7226" xr:uid="{CAABD5A1-77B2-4F32-9ACB-E6BDB1425F64}"/>
    <cellStyle name="Comma 2 2 3 3 29 3" xfId="7227" xr:uid="{CC35CD84-452A-4D54-8BD6-51E8790BA525}"/>
    <cellStyle name="Comma 2 2 3 3 3" xfId="7228" xr:uid="{5C13FD48-BC92-4037-8CBD-3FBF1AEB7F69}"/>
    <cellStyle name="Comma 2 2 3 3 3 2" xfId="7229" xr:uid="{DC74561A-8373-4CF4-BDDC-B817DB9B3572}"/>
    <cellStyle name="Comma 2 2 3 3 3 2 2" xfId="7230" xr:uid="{2F831B87-A978-4072-8B23-9F4296A5CEDB}"/>
    <cellStyle name="Comma 2 2 3 3 3 3" xfId="7231" xr:uid="{31935EB7-5432-4E98-807B-523DA274A192}"/>
    <cellStyle name="Comma 2 2 3 3 3 3 2" xfId="7232" xr:uid="{B65DF12E-C1D7-4112-B33B-CF0C4EB1E63F}"/>
    <cellStyle name="Comma 2 2 3 3 3 4" xfId="7233" xr:uid="{48BFCF03-0C67-410D-8AC5-A9073A66723E}"/>
    <cellStyle name="Comma 2 2 3 3 30" xfId="7234" xr:uid="{2BC36015-DAA5-4B7B-9DE2-718D20324F54}"/>
    <cellStyle name="Comma 2 2 3 3 31" xfId="7235" xr:uid="{83D30F99-D5FE-4B14-85D2-80962DD611C5}"/>
    <cellStyle name="Comma 2 2 3 3 31 2" xfId="7236" xr:uid="{C5EC9E40-70DC-41BA-BE2E-765AEDD16AF4}"/>
    <cellStyle name="Comma 2 2 3 3 32" xfId="7237" xr:uid="{E1908EF6-8569-42A4-9601-60F17222617C}"/>
    <cellStyle name="Comma 2 2 3 3 4" xfId="7238" xr:uid="{923D153E-BC6C-4297-9750-50F7AE12508B}"/>
    <cellStyle name="Comma 2 2 3 3 4 2" xfId="7239" xr:uid="{E3DB388C-56F4-4894-916C-27361589A5E6}"/>
    <cellStyle name="Comma 2 2 3 3 4 2 2" xfId="7240" xr:uid="{45B1BD97-D128-41D8-A6C9-318F723A31E2}"/>
    <cellStyle name="Comma 2 2 3 3 4 3" xfId="7241" xr:uid="{B7D57BE7-0B56-45FE-821D-D3BF690EB9C8}"/>
    <cellStyle name="Comma 2 2 3 3 4 3 2" xfId="7242" xr:uid="{13902C97-B297-4D2C-AF66-B7E25D1711AB}"/>
    <cellStyle name="Comma 2 2 3 3 4 4" xfId="7243" xr:uid="{37D75CBB-E74A-4726-BBF3-A4AB15628454}"/>
    <cellStyle name="Comma 2 2 3 3 5" xfId="7244" xr:uid="{78DB4C8F-7476-4EFF-B93B-45F04667E2F7}"/>
    <cellStyle name="Comma 2 2 3 3 5 2" xfId="7245" xr:uid="{1280FD0C-9D87-4237-82C4-DF8DD99367C5}"/>
    <cellStyle name="Comma 2 2 3 3 5 2 2" xfId="7246" xr:uid="{F3FA612E-4BDC-4469-B068-63240D2F6131}"/>
    <cellStyle name="Comma 2 2 3 3 5 3" xfId="7247" xr:uid="{E086524C-280E-4336-BD06-BCC6898A16A9}"/>
    <cellStyle name="Comma 2 2 3 3 5 3 2" xfId="7248" xr:uid="{54212E14-E46E-4792-BA8B-DD47674C1E58}"/>
    <cellStyle name="Comma 2 2 3 3 5 4" xfId="7249" xr:uid="{0CC2C94A-D145-446C-9D1D-13EC944898ED}"/>
    <cellStyle name="Comma 2 2 3 3 6" xfId="7250" xr:uid="{D9875E6B-BE2E-4E19-A2A2-2D895284DAAB}"/>
    <cellStyle name="Comma 2 2 3 3 6 2" xfId="7251" xr:uid="{8BC3AD8F-A1B8-4AB1-88B1-3E74791F6476}"/>
    <cellStyle name="Comma 2 2 3 3 6 2 2" xfId="7252" xr:uid="{1E663A03-35AA-44A6-97B3-406B7B2C8714}"/>
    <cellStyle name="Comma 2 2 3 3 6 3" xfId="7253" xr:uid="{72DB9442-3109-4E38-A90E-26A7C761EB75}"/>
    <cellStyle name="Comma 2 2 3 3 6 3 2" xfId="7254" xr:uid="{0D1A171F-8630-4BB7-AE49-CE914A12B14A}"/>
    <cellStyle name="Comma 2 2 3 3 6 4" xfId="7255" xr:uid="{08D096F4-6D9F-4BD7-B69E-3DFFF704BBD6}"/>
    <cellStyle name="Comma 2 2 3 3 7" xfId="7256" xr:uid="{819FDA06-BAC9-447E-8416-D46482836141}"/>
    <cellStyle name="Comma 2 2 3 3 7 2" xfId="7257" xr:uid="{AB43F0C2-9A6A-4B10-A3AE-CF2A25DE1E26}"/>
    <cellStyle name="Comma 2 2 3 3 7 2 2" xfId="7258" xr:uid="{036C34B7-4563-4B5C-8508-5BA4D910E8F3}"/>
    <cellStyle name="Comma 2 2 3 3 7 3" xfId="7259" xr:uid="{2B4F7029-B580-4733-9B85-C346558ABE49}"/>
    <cellStyle name="Comma 2 2 3 3 7 3 2" xfId="7260" xr:uid="{C3B690D2-08C8-497B-BE31-104C3037820E}"/>
    <cellStyle name="Comma 2 2 3 3 7 4" xfId="7261" xr:uid="{C9315B4F-AFB1-42D2-8615-77AA43EC35A1}"/>
    <cellStyle name="Comma 2 2 3 3 8" xfId="7262" xr:uid="{A4FD9745-1F7B-4FF4-A70B-AFADA526F93D}"/>
    <cellStyle name="Comma 2 2 3 3 8 2" xfId="7263" xr:uid="{3D2A8B9B-BACA-436B-B69E-D58EF0938327}"/>
    <cellStyle name="Comma 2 2 3 3 8 2 2" xfId="7264" xr:uid="{C819461D-7E8C-4D5E-B7C4-B04AA80A57E7}"/>
    <cellStyle name="Comma 2 2 3 3 8 3" xfId="7265" xr:uid="{21E817A0-C50F-44DB-B419-26EC4D260FE6}"/>
    <cellStyle name="Comma 2 2 3 3 8 3 2" xfId="7266" xr:uid="{D63AB417-3229-452B-B29E-392D4FD3CE07}"/>
    <cellStyle name="Comma 2 2 3 3 8 4" xfId="7267" xr:uid="{8F0A1E0F-035E-4BCF-8993-C63458CB64EF}"/>
    <cellStyle name="Comma 2 2 3 3 9" xfId="7268" xr:uid="{910630BE-8153-4E1F-87E3-2B2D174366DF}"/>
    <cellStyle name="Comma 2 2 3 3 9 2" xfId="7269" xr:uid="{5807170F-D463-41E7-9480-681AA6A9DF42}"/>
    <cellStyle name="Comma 2 2 3 3 9 2 2" xfId="7270" xr:uid="{18D4AE39-AE94-42B5-8D41-F887B741E51A}"/>
    <cellStyle name="Comma 2 2 3 3 9 3" xfId="7271" xr:uid="{DA4A56E1-C153-4E9C-9657-D7658B807D06}"/>
    <cellStyle name="Comma 2 2 3 3 9 3 2" xfId="7272" xr:uid="{04399E87-0D9B-451F-830D-DFD4289930FF}"/>
    <cellStyle name="Comma 2 2 3 3 9 4" xfId="7273" xr:uid="{07B74FCF-0637-4FD8-9807-971887BF75C4}"/>
    <cellStyle name="Comma 2 2 3 30" xfId="7274" xr:uid="{94A1B7BE-6A7F-4ED9-84BE-B3A3B4A5BA5D}"/>
    <cellStyle name="Comma 2 2 3 30 2" xfId="7275" xr:uid="{C6E48B1E-40EA-4B7E-AEF2-6648355E4C98}"/>
    <cellStyle name="Comma 2 2 3 30 2 2" xfId="7276" xr:uid="{3D168B0D-F1CA-4E18-AD8F-307460B16C5D}"/>
    <cellStyle name="Comma 2 2 3 30 3" xfId="7277" xr:uid="{77F45EC2-043D-44B1-A41C-9803A230FCA4}"/>
    <cellStyle name="Comma 2 2 3 30 3 2" xfId="7278" xr:uid="{70D1D226-1800-4492-998F-4C901DAB1A45}"/>
    <cellStyle name="Comma 2 2 3 30 4" xfId="7279" xr:uid="{E9454513-1997-41AE-A67C-BA818A5B920A}"/>
    <cellStyle name="Comma 2 2 3 31" xfId="7280" xr:uid="{A1255C59-0FE4-46C4-BA79-873F9768BF97}"/>
    <cellStyle name="Comma 2 2 3 31 2" xfId="7281" xr:uid="{EBAC38AB-AA06-4CEE-8FA7-6B8DED616965}"/>
    <cellStyle name="Comma 2 2 3 32" xfId="7282" xr:uid="{429B1F05-7455-47B3-9A92-BF3899079C58}"/>
    <cellStyle name="Comma 2 2 3 32 2" xfId="7283" xr:uid="{299A7843-93E1-4455-A405-83AD03367C1E}"/>
    <cellStyle name="Comma 2 2 3 33" xfId="7284" xr:uid="{8A59A351-53F4-49B7-B9A8-F897553599EB}"/>
    <cellStyle name="Comma 2 2 3 33 2" xfId="7285" xr:uid="{610A5794-AD3C-4DBF-8F38-1A359A8F518E}"/>
    <cellStyle name="Comma 2 2 3 33 3" xfId="7286" xr:uid="{07F5487D-C76B-494B-ACE2-4C6CDDF1EE9C}"/>
    <cellStyle name="Comma 2 2 3 34" xfId="7287" xr:uid="{54443109-7E5F-443C-9DA7-905DE2158FFD}"/>
    <cellStyle name="Comma 2 2 3 35" xfId="7288" xr:uid="{BC24AA46-D3B5-4AE2-93EB-43E9A0B10EAD}"/>
    <cellStyle name="Comma 2 2 3 36" xfId="7289" xr:uid="{A406E59D-CAE1-4BB1-A056-F6801EF6D198}"/>
    <cellStyle name="Comma 2 2 3 37" xfId="7290" xr:uid="{4462B688-7264-4202-A595-0514F6AC0736}"/>
    <cellStyle name="Comma 2 2 3 38" xfId="7291" xr:uid="{35E90252-8CE5-472F-836B-420243098C92}"/>
    <cellStyle name="Comma 2 2 3 39" xfId="7292" xr:uid="{DA789809-1E9C-47D3-A14F-AF14AB4E5185}"/>
    <cellStyle name="Comma 2 2 3 4" xfId="7293" xr:uid="{04F7DF2F-3A3D-498D-B2B8-AC03C2D4A31B}"/>
    <cellStyle name="Comma 2 2 3 4 10" xfId="7294" xr:uid="{00E00B78-287F-4BDB-9863-8D6D9E3EB873}"/>
    <cellStyle name="Comma 2 2 3 4 10 2" xfId="7295" xr:uid="{9A24F4C7-2DB6-4EAC-BAE5-FD05FC2A5A64}"/>
    <cellStyle name="Comma 2 2 3 4 10 2 2" xfId="7296" xr:uid="{E5811BB1-3AAF-4F92-B962-9710D428FD14}"/>
    <cellStyle name="Comma 2 2 3 4 10 3" xfId="7297" xr:uid="{7306A7F5-8C93-4AE8-92CD-977B9658A4B0}"/>
    <cellStyle name="Comma 2 2 3 4 10 3 2" xfId="7298" xr:uid="{787ABCCF-8370-4341-A11B-F64BADB6A3F5}"/>
    <cellStyle name="Comma 2 2 3 4 10 4" xfId="7299" xr:uid="{B4AE62D4-9516-4DC4-BF9C-DFDA69361FC7}"/>
    <cellStyle name="Comma 2 2 3 4 11" xfId="7300" xr:uid="{18EA07D0-AFFC-4E73-9260-058BC9C02719}"/>
    <cellStyle name="Comma 2 2 3 4 11 2" xfId="7301" xr:uid="{68F2032F-77A5-4444-9633-8055CE295816}"/>
    <cellStyle name="Comma 2 2 3 4 11 2 2" xfId="7302" xr:uid="{556C4182-89E4-4E22-9989-61A91F8B01CD}"/>
    <cellStyle name="Comma 2 2 3 4 11 3" xfId="7303" xr:uid="{D3BA35E1-9B74-43B0-87D3-A079823975C1}"/>
    <cellStyle name="Comma 2 2 3 4 11 3 2" xfId="7304" xr:uid="{76030E4B-F545-4616-A1D7-CCD625E2BF88}"/>
    <cellStyle name="Comma 2 2 3 4 11 4" xfId="7305" xr:uid="{F23E885A-7402-42A8-AA2C-37EF836015D2}"/>
    <cellStyle name="Comma 2 2 3 4 12" xfId="7306" xr:uid="{F1FA07BE-6BEA-416C-933D-ACCF13767904}"/>
    <cellStyle name="Comma 2 2 3 4 12 2" xfId="7307" xr:uid="{1980A915-676A-45A8-B054-F33A71A4CC58}"/>
    <cellStyle name="Comma 2 2 3 4 12 2 2" xfId="7308" xr:uid="{7E5D23BA-4649-409C-8800-6711366A5CB3}"/>
    <cellStyle name="Comma 2 2 3 4 12 3" xfId="7309" xr:uid="{B15B1910-DE90-4C70-A54D-3B9F8B180EDB}"/>
    <cellStyle name="Comma 2 2 3 4 12 3 2" xfId="7310" xr:uid="{43B5B652-839E-4078-AD08-8F38B721E0F4}"/>
    <cellStyle name="Comma 2 2 3 4 12 4" xfId="7311" xr:uid="{68B7EA9E-72BF-4EE3-A460-B76DBEEB9C74}"/>
    <cellStyle name="Comma 2 2 3 4 13" xfId="7312" xr:uid="{60824F77-81E5-42AE-AB28-6310F4E2BCE0}"/>
    <cellStyle name="Comma 2 2 3 4 13 2" xfId="7313" xr:uid="{EEF8E06E-C443-4B53-8A10-F3D1BD462AE6}"/>
    <cellStyle name="Comma 2 2 3 4 13 2 2" xfId="7314" xr:uid="{D3DA5002-1F04-46F3-A01D-2E19842217B8}"/>
    <cellStyle name="Comma 2 2 3 4 13 3" xfId="7315" xr:uid="{2CA4BF0E-DD4E-4D77-A6BF-0FD3025D09A4}"/>
    <cellStyle name="Comma 2 2 3 4 13 3 2" xfId="7316" xr:uid="{6D74116F-4A5A-4B15-9A04-8A97C037D846}"/>
    <cellStyle name="Comma 2 2 3 4 13 4" xfId="7317" xr:uid="{2290FA90-8873-44B1-8756-06F44DD39A58}"/>
    <cellStyle name="Comma 2 2 3 4 14" xfId="7318" xr:uid="{D79C51D9-1819-4CA7-86E7-3EC8A25DDF2D}"/>
    <cellStyle name="Comma 2 2 3 4 14 2" xfId="7319" xr:uid="{EC5F9417-93EC-4B03-9255-D55D20AB1AE6}"/>
    <cellStyle name="Comma 2 2 3 4 14 2 2" xfId="7320" xr:uid="{E9FF7C21-CD3C-449B-9766-B76B9CD5E24C}"/>
    <cellStyle name="Comma 2 2 3 4 14 3" xfId="7321" xr:uid="{0E621C23-48F8-43E7-8B11-9CBD58EE8591}"/>
    <cellStyle name="Comma 2 2 3 4 14 3 2" xfId="7322" xr:uid="{3956D6A6-4EC7-418B-8430-70F88592DD32}"/>
    <cellStyle name="Comma 2 2 3 4 14 4" xfId="7323" xr:uid="{D7AB2535-EFCD-4A79-99B0-6BFE82522D74}"/>
    <cellStyle name="Comma 2 2 3 4 15" xfId="7324" xr:uid="{31C43A69-211B-490A-86DE-73A851702161}"/>
    <cellStyle name="Comma 2 2 3 4 15 2" xfId="7325" xr:uid="{3A4C91A9-50A6-4968-AF4B-76E187E5E3E7}"/>
    <cellStyle name="Comma 2 2 3 4 15 2 2" xfId="7326" xr:uid="{2CCDC5C6-D732-4EDA-BD19-5BA63508D064}"/>
    <cellStyle name="Comma 2 2 3 4 15 3" xfId="7327" xr:uid="{DFB7DA5B-6880-469B-A67B-F8CCEE521425}"/>
    <cellStyle name="Comma 2 2 3 4 15 3 2" xfId="7328" xr:uid="{6CB4CDFE-BF5C-42DD-B4EA-E5917689820B}"/>
    <cellStyle name="Comma 2 2 3 4 15 4" xfId="7329" xr:uid="{AD7F8FD0-C2D4-4566-A47A-3A518229B15D}"/>
    <cellStyle name="Comma 2 2 3 4 16" xfId="7330" xr:uid="{E355B7C1-DAB7-407B-AE16-5D930D212D5B}"/>
    <cellStyle name="Comma 2 2 3 4 16 2" xfId="7331" xr:uid="{171C3395-3DCC-4239-B9DA-A657246B64A9}"/>
    <cellStyle name="Comma 2 2 3 4 16 2 2" xfId="7332" xr:uid="{6F9F55A4-7BCF-4068-B653-F77F41275308}"/>
    <cellStyle name="Comma 2 2 3 4 16 3" xfId="7333" xr:uid="{AE5DB7E9-28F2-46A0-BA7A-33F0245DC2D1}"/>
    <cellStyle name="Comma 2 2 3 4 16 3 2" xfId="7334" xr:uid="{129893C5-A22A-4062-BB04-024C21F38D0E}"/>
    <cellStyle name="Comma 2 2 3 4 16 4" xfId="7335" xr:uid="{DEB33BD2-8655-4131-A42E-9145B6017A1D}"/>
    <cellStyle name="Comma 2 2 3 4 17" xfId="7336" xr:uid="{4E48CF20-8B6A-4251-AFDF-3CB5C5BA54EB}"/>
    <cellStyle name="Comma 2 2 3 4 17 2" xfId="7337" xr:uid="{AED61D01-4D5A-4AC0-BC4E-2E3EF3F74857}"/>
    <cellStyle name="Comma 2 2 3 4 17 2 2" xfId="7338" xr:uid="{D0C969F6-24AF-49FA-8DA4-2CF1CA0D0CB2}"/>
    <cellStyle name="Comma 2 2 3 4 17 3" xfId="7339" xr:uid="{A69EB88E-2DD8-4E1E-95B2-736EF41AA22C}"/>
    <cellStyle name="Comma 2 2 3 4 17 3 2" xfId="7340" xr:uid="{4C627E98-210F-406A-9A2D-EE6A0ABF166D}"/>
    <cellStyle name="Comma 2 2 3 4 17 4" xfId="7341" xr:uid="{16157786-4A21-4D76-BF27-843DF5D2C462}"/>
    <cellStyle name="Comma 2 2 3 4 18" xfId="7342" xr:uid="{50B63120-50BA-4626-BE76-268EE680A059}"/>
    <cellStyle name="Comma 2 2 3 4 18 2" xfId="7343" xr:uid="{A0476DC2-C8EA-4A93-9AAA-F8BFBA5F1939}"/>
    <cellStyle name="Comma 2 2 3 4 18 2 2" xfId="7344" xr:uid="{3C584A19-CA37-414A-BE94-6003212B63F1}"/>
    <cellStyle name="Comma 2 2 3 4 18 3" xfId="7345" xr:uid="{DD34DF7A-C5AF-4312-B51A-0221F290B94F}"/>
    <cellStyle name="Comma 2 2 3 4 18 3 2" xfId="7346" xr:uid="{BE38073C-C07E-4CE9-9C92-32A84B1D8282}"/>
    <cellStyle name="Comma 2 2 3 4 18 4" xfId="7347" xr:uid="{0FF33758-7263-4E15-9B62-97669AFF4E3C}"/>
    <cellStyle name="Comma 2 2 3 4 19" xfId="7348" xr:uid="{87D00692-5E6C-48C5-8A14-8B925D4E72D6}"/>
    <cellStyle name="Comma 2 2 3 4 19 2" xfId="7349" xr:uid="{ADB5DD55-0C95-45D5-9DD8-EE4C4CCD7435}"/>
    <cellStyle name="Comma 2 2 3 4 19 2 2" xfId="7350" xr:uid="{FEE6D0BF-90CA-475B-893F-B2490BCC615C}"/>
    <cellStyle name="Comma 2 2 3 4 19 3" xfId="7351" xr:uid="{1E11164F-D03F-4B91-8D85-78E162222972}"/>
    <cellStyle name="Comma 2 2 3 4 19 3 2" xfId="7352" xr:uid="{40ECBA79-F4A1-42A7-98E5-131040F0C32A}"/>
    <cellStyle name="Comma 2 2 3 4 19 4" xfId="7353" xr:uid="{333DA9E0-41A6-4386-A8A6-849DBEB7CB24}"/>
    <cellStyle name="Comma 2 2 3 4 2" xfId="7354" xr:uid="{0690EBC3-3CDF-46E2-8B5D-3CEF5DBE8CD6}"/>
    <cellStyle name="Comma 2 2 3 4 2 2" xfId="7355" xr:uid="{D0473BA4-0573-40C7-A82B-2076D08867B2}"/>
    <cellStyle name="Comma 2 2 3 4 2 2 2" xfId="7356" xr:uid="{BE52441A-5F4C-4FF5-BD32-0DD401056336}"/>
    <cellStyle name="Comma 2 2 3 4 2 3" xfId="7357" xr:uid="{71EF3D89-74A2-44E0-BD27-CC0F0124E7EA}"/>
    <cellStyle name="Comma 2 2 3 4 2 3 2" xfId="7358" xr:uid="{A274DE03-989A-429B-B3D0-F056C68EEB69}"/>
    <cellStyle name="Comma 2 2 3 4 2 4" xfId="7359" xr:uid="{6BECC131-3F06-4AB7-8C56-0379823B8DFF}"/>
    <cellStyle name="Comma 2 2 3 4 20" xfId="7360" xr:uid="{959AD7C5-D900-4DFB-B6A9-7B2D26237BCE}"/>
    <cellStyle name="Comma 2 2 3 4 20 2" xfId="7361" xr:uid="{3F043121-FCB4-4166-8126-3D2163BCDEC1}"/>
    <cellStyle name="Comma 2 2 3 4 20 2 2" xfId="7362" xr:uid="{F8EA199F-D715-480D-8066-F6DC66F478B9}"/>
    <cellStyle name="Comma 2 2 3 4 20 3" xfId="7363" xr:uid="{2C684ACD-D276-41E5-AE26-FBF3DD88A60A}"/>
    <cellStyle name="Comma 2 2 3 4 20 3 2" xfId="7364" xr:uid="{EF2F0A47-3659-4CD7-93A5-20AE488E7F27}"/>
    <cellStyle name="Comma 2 2 3 4 20 4" xfId="7365" xr:uid="{C5D11511-22F6-47A0-92B9-9645DEE658BB}"/>
    <cellStyle name="Comma 2 2 3 4 21" xfId="7366" xr:uid="{0D930323-5181-4A17-AF44-4E8DFD62C5D2}"/>
    <cellStyle name="Comma 2 2 3 4 21 2" xfId="7367" xr:uid="{99AD07BF-7590-442A-A637-8E010ABD05CC}"/>
    <cellStyle name="Comma 2 2 3 4 21 2 2" xfId="7368" xr:uid="{A54CD59A-19CB-40AB-B3A0-F8EE0F936267}"/>
    <cellStyle name="Comma 2 2 3 4 21 3" xfId="7369" xr:uid="{17DA28A9-0F75-406F-A706-F5735249F7CA}"/>
    <cellStyle name="Comma 2 2 3 4 21 3 2" xfId="7370" xr:uid="{C6854A68-9C0A-4AAC-B4DF-C3DB00EE60EF}"/>
    <cellStyle name="Comma 2 2 3 4 21 4" xfId="7371" xr:uid="{74C56C86-BF77-4F65-B3C8-EE6706596428}"/>
    <cellStyle name="Comma 2 2 3 4 22" xfId="7372" xr:uid="{D8C135ED-CB92-444F-880A-018C17711424}"/>
    <cellStyle name="Comma 2 2 3 4 22 2" xfId="7373" xr:uid="{C7A64169-CE52-4E4E-BA6C-2FA5EBE8F4C0}"/>
    <cellStyle name="Comma 2 2 3 4 22 2 2" xfId="7374" xr:uid="{33044779-8FED-4702-8FE0-B61DFDFE99E5}"/>
    <cellStyle name="Comma 2 2 3 4 22 3" xfId="7375" xr:uid="{67CF9017-3CA1-406A-B591-FC6C8898E6C7}"/>
    <cellStyle name="Comma 2 2 3 4 22 3 2" xfId="7376" xr:uid="{175273CA-0DB7-44F7-8A46-D23622E2F7FB}"/>
    <cellStyle name="Comma 2 2 3 4 22 4" xfId="7377" xr:uid="{BACA9C74-F569-4063-B95D-E4E531251A40}"/>
    <cellStyle name="Comma 2 2 3 4 23" xfId="7378" xr:uid="{A64268C6-FA33-4D51-9CEC-EBAC69CE3C2F}"/>
    <cellStyle name="Comma 2 2 3 4 23 2" xfId="7379" xr:uid="{EC326589-C4C5-432F-A534-7AA9E5845134}"/>
    <cellStyle name="Comma 2 2 3 4 23 2 2" xfId="7380" xr:uid="{1545BDCF-5D96-4767-8B2E-04F54C3A27B6}"/>
    <cellStyle name="Comma 2 2 3 4 23 3" xfId="7381" xr:uid="{D673EFD6-9145-44CF-9C2D-A097A46014A4}"/>
    <cellStyle name="Comma 2 2 3 4 23 3 2" xfId="7382" xr:uid="{F8225AAD-A466-49A9-9063-44F6D350179E}"/>
    <cellStyle name="Comma 2 2 3 4 23 4" xfId="7383" xr:uid="{D492FDF1-0962-4DB9-897C-DDEFB303019C}"/>
    <cellStyle name="Comma 2 2 3 4 24" xfId="7384" xr:uid="{8054E007-A606-4C3B-B0B1-EC037AFFC79F}"/>
    <cellStyle name="Comma 2 2 3 4 24 2" xfId="7385" xr:uid="{A8B9313D-D14B-400B-8E78-9CB662CC269D}"/>
    <cellStyle name="Comma 2 2 3 4 24 2 2" xfId="7386" xr:uid="{13131382-713E-4F90-AD06-CC40AABE73AA}"/>
    <cellStyle name="Comma 2 2 3 4 24 3" xfId="7387" xr:uid="{6B3AF54D-6FB9-42B3-B727-B24CC695869D}"/>
    <cellStyle name="Comma 2 2 3 4 24 3 2" xfId="7388" xr:uid="{B81E0F0A-9CA0-4FB3-91D2-BC3819C1A44A}"/>
    <cellStyle name="Comma 2 2 3 4 24 4" xfId="7389" xr:uid="{6834ADBF-C936-49E3-A371-BD97AD9132D0}"/>
    <cellStyle name="Comma 2 2 3 4 25" xfId="7390" xr:uid="{26700A5A-12DB-4DA1-9C2D-B395A3616F2C}"/>
    <cellStyle name="Comma 2 2 3 4 25 2" xfId="7391" xr:uid="{B2B2E1AB-61CC-44D0-9049-70AAD6911602}"/>
    <cellStyle name="Comma 2 2 3 4 25 2 2" xfId="7392" xr:uid="{65E2978E-A1A4-4B64-9843-8B56434C6CA5}"/>
    <cellStyle name="Comma 2 2 3 4 25 3" xfId="7393" xr:uid="{C17919B0-277B-4F5D-8A98-930CE3D73B40}"/>
    <cellStyle name="Comma 2 2 3 4 25 3 2" xfId="7394" xr:uid="{01D967A5-F499-4F56-94A8-6774F590636A}"/>
    <cellStyle name="Comma 2 2 3 4 25 4" xfId="7395" xr:uid="{139FD57A-BCE0-4520-A81E-CD5534BC47F5}"/>
    <cellStyle name="Comma 2 2 3 4 26" xfId="7396" xr:uid="{7F5E6ADB-02B8-4B2D-8EF7-8C8FCB88D1E5}"/>
    <cellStyle name="Comma 2 2 3 4 26 2" xfId="7397" xr:uid="{A814B76F-F27C-4DC6-90E3-293B9C3EDE5D}"/>
    <cellStyle name="Comma 2 2 3 4 26 2 2" xfId="7398" xr:uid="{62430321-F1A7-4DF4-BF05-0BDD908B6526}"/>
    <cellStyle name="Comma 2 2 3 4 26 3" xfId="7399" xr:uid="{2CFF6121-1F93-4D02-9958-734B4BBFC2C2}"/>
    <cellStyle name="Comma 2 2 3 4 26 3 2" xfId="7400" xr:uid="{5296DCA3-2259-4C45-BEEF-D11C731B1BC9}"/>
    <cellStyle name="Comma 2 2 3 4 26 4" xfId="7401" xr:uid="{6C809152-9C1C-4CAC-A40D-44E6DC999FEA}"/>
    <cellStyle name="Comma 2 2 3 4 27" xfId="7402" xr:uid="{657FEE8D-DF79-4BDF-ACF0-DFD460846832}"/>
    <cellStyle name="Comma 2 2 3 4 27 2" xfId="7403" xr:uid="{9C46A5B0-62B2-46B7-B7FE-BDEE243B2BA7}"/>
    <cellStyle name="Comma 2 2 3 4 27 2 2" xfId="7404" xr:uid="{4E183EFE-5260-4763-839B-A20B29457A72}"/>
    <cellStyle name="Comma 2 2 3 4 27 3" xfId="7405" xr:uid="{D339E5DB-3C42-4830-878D-301902AFFCD6}"/>
    <cellStyle name="Comma 2 2 3 4 27 3 2" xfId="7406" xr:uid="{600C96B8-DD14-49EE-A074-9D2F764A7E09}"/>
    <cellStyle name="Comma 2 2 3 4 27 4" xfId="7407" xr:uid="{BBCF9BCC-C4BE-4983-8B42-D35A658F3F36}"/>
    <cellStyle name="Comma 2 2 3 4 28" xfId="7408" xr:uid="{F6816184-E189-48B5-88B3-71652D250A62}"/>
    <cellStyle name="Comma 2 2 3 4 28 2" xfId="7409" xr:uid="{350E6F7D-4101-4E14-A562-DCE4E294CAFD}"/>
    <cellStyle name="Comma 2 2 3 4 29" xfId="7410" xr:uid="{10169452-7EE1-478A-B547-C1ACEBD91838}"/>
    <cellStyle name="Comma 2 2 3 4 29 2" xfId="7411" xr:uid="{A87CF019-8225-46DE-8E64-5196CD60D145}"/>
    <cellStyle name="Comma 2 2 3 4 3" xfId="7412" xr:uid="{00AD815A-3A21-42E0-B63B-D6AF8172F12F}"/>
    <cellStyle name="Comma 2 2 3 4 3 2" xfId="7413" xr:uid="{1883D335-7833-4FC5-9AD8-83418EFB833A}"/>
    <cellStyle name="Comma 2 2 3 4 3 2 2" xfId="7414" xr:uid="{F33BCFF4-3BB5-463B-9114-4501230F2373}"/>
    <cellStyle name="Comma 2 2 3 4 3 3" xfId="7415" xr:uid="{FA854399-FB26-489F-9F14-D9C9A8473286}"/>
    <cellStyle name="Comma 2 2 3 4 3 3 2" xfId="7416" xr:uid="{DC677F36-2724-4D92-BB84-508FD8889D55}"/>
    <cellStyle name="Comma 2 2 3 4 3 4" xfId="7417" xr:uid="{128CC510-B863-49D0-98F0-288147F588B5}"/>
    <cellStyle name="Comma 2 2 3 4 30" xfId="7418" xr:uid="{1B07D78E-E05B-4CD5-9F66-0EDC66935890}"/>
    <cellStyle name="Comma 2 2 3 4 31" xfId="7419" xr:uid="{853D4088-2600-44AD-871A-8BFFD5D170C7}"/>
    <cellStyle name="Comma 2 2 3 4 31 2" xfId="7420" xr:uid="{5685C980-CF34-4BBB-85A2-94493D4C1445}"/>
    <cellStyle name="Comma 2 2 3 4 32" xfId="7421" xr:uid="{3D636BB3-36F9-4352-B463-45AF249110C3}"/>
    <cellStyle name="Comma 2 2 3 4 4" xfId="7422" xr:uid="{7669ED5C-E887-4A2D-A8CE-2C91A6BA7753}"/>
    <cellStyle name="Comma 2 2 3 4 4 2" xfId="7423" xr:uid="{8A8FD320-D9FC-4042-BF91-255EDB68E180}"/>
    <cellStyle name="Comma 2 2 3 4 4 2 2" xfId="7424" xr:uid="{D7348686-CE7C-4428-BB15-70C3AB0F4D70}"/>
    <cellStyle name="Comma 2 2 3 4 4 3" xfId="7425" xr:uid="{6D2BD94A-DF1D-4C03-AE21-B9387221300B}"/>
    <cellStyle name="Comma 2 2 3 4 4 3 2" xfId="7426" xr:uid="{C134032C-DCE7-4A12-8EC9-A59036FA5E45}"/>
    <cellStyle name="Comma 2 2 3 4 4 4" xfId="7427" xr:uid="{26C73237-1353-4D55-868C-AC612A1CE992}"/>
    <cellStyle name="Comma 2 2 3 4 5" xfId="7428" xr:uid="{0A154EAA-24EB-46E0-A904-2B787A79C236}"/>
    <cellStyle name="Comma 2 2 3 4 5 2" xfId="7429" xr:uid="{C641BF9E-7F5E-4F4D-81C1-B6D2EE003416}"/>
    <cellStyle name="Comma 2 2 3 4 5 2 2" xfId="7430" xr:uid="{EDAD74A5-F5E8-4F23-99B3-C3CCD9AF8B3B}"/>
    <cellStyle name="Comma 2 2 3 4 5 3" xfId="7431" xr:uid="{978246F5-2AED-439D-B3E2-2CDD24F268E7}"/>
    <cellStyle name="Comma 2 2 3 4 5 3 2" xfId="7432" xr:uid="{CE72FE2E-25AF-4DA0-85E9-C697C014DD84}"/>
    <cellStyle name="Comma 2 2 3 4 5 4" xfId="7433" xr:uid="{C8D8DFC8-AB9D-4B18-844D-C2FF53360982}"/>
    <cellStyle name="Comma 2 2 3 4 6" xfId="7434" xr:uid="{547FF816-A377-4B7B-A8A5-977710FB7EC1}"/>
    <cellStyle name="Comma 2 2 3 4 6 2" xfId="7435" xr:uid="{17D9707F-192E-44B4-AC02-E5E45503FEF9}"/>
    <cellStyle name="Comma 2 2 3 4 6 2 2" xfId="7436" xr:uid="{FB1FD514-6F17-4841-B326-DC3470AD0E5A}"/>
    <cellStyle name="Comma 2 2 3 4 6 3" xfId="7437" xr:uid="{CA3EB85B-80A6-4169-A0F4-A7489279AD60}"/>
    <cellStyle name="Comma 2 2 3 4 6 3 2" xfId="7438" xr:uid="{586C06D1-38AD-4790-83A1-56780353A2B2}"/>
    <cellStyle name="Comma 2 2 3 4 6 4" xfId="7439" xr:uid="{68C10BF7-CEA6-4262-94B6-ACF2490922A8}"/>
    <cellStyle name="Comma 2 2 3 4 7" xfId="7440" xr:uid="{8388B975-BD12-4627-8292-B10DE046E072}"/>
    <cellStyle name="Comma 2 2 3 4 7 2" xfId="7441" xr:uid="{1787260C-4BDD-45CC-AF1A-20135E09CDB7}"/>
    <cellStyle name="Comma 2 2 3 4 7 2 2" xfId="7442" xr:uid="{3CE57739-F2F8-436B-8F58-93AB032A0533}"/>
    <cellStyle name="Comma 2 2 3 4 7 3" xfId="7443" xr:uid="{A46BAE2C-0FC2-4AE8-87FC-A81BF069DEB0}"/>
    <cellStyle name="Comma 2 2 3 4 7 3 2" xfId="7444" xr:uid="{0ECE620D-B527-4B33-947A-96576F6F2098}"/>
    <cellStyle name="Comma 2 2 3 4 7 4" xfId="7445" xr:uid="{420EA47A-AA88-488E-9AF3-D2F4DF738DA7}"/>
    <cellStyle name="Comma 2 2 3 4 8" xfId="7446" xr:uid="{FCF243F7-B27B-454A-90DE-9D387906FAEC}"/>
    <cellStyle name="Comma 2 2 3 4 8 2" xfId="7447" xr:uid="{FF45868F-08BB-4F39-865D-D16C1E72D80F}"/>
    <cellStyle name="Comma 2 2 3 4 8 2 2" xfId="7448" xr:uid="{FAFC4770-66BE-44CA-99CC-9354E8933797}"/>
    <cellStyle name="Comma 2 2 3 4 8 3" xfId="7449" xr:uid="{D27E8590-847D-4721-B840-AA7AB4623C13}"/>
    <cellStyle name="Comma 2 2 3 4 8 3 2" xfId="7450" xr:uid="{0E73D672-D2A1-403D-AB2A-A2702390A0D1}"/>
    <cellStyle name="Comma 2 2 3 4 8 4" xfId="7451" xr:uid="{EF2AB280-F8AD-4B2B-8AAD-A3AD27AA79FE}"/>
    <cellStyle name="Comma 2 2 3 4 9" xfId="7452" xr:uid="{3C0B7614-F1A6-494B-AB0B-5B440F44484C}"/>
    <cellStyle name="Comma 2 2 3 4 9 2" xfId="7453" xr:uid="{60288A22-3C7B-4E2D-9032-9BD24787B7ED}"/>
    <cellStyle name="Comma 2 2 3 4 9 2 2" xfId="7454" xr:uid="{6C0B6F80-0607-4605-93BD-D98692756DE7}"/>
    <cellStyle name="Comma 2 2 3 4 9 3" xfId="7455" xr:uid="{1BE7092D-095E-427F-B1B8-3B93DE4F5EB7}"/>
    <cellStyle name="Comma 2 2 3 4 9 3 2" xfId="7456" xr:uid="{77BF8BD9-067A-42C9-9522-A145AB9D1C4F}"/>
    <cellStyle name="Comma 2 2 3 4 9 4" xfId="7457" xr:uid="{0EEC0B24-48F3-4894-BE70-EB9A9DE955E7}"/>
    <cellStyle name="Comma 2 2 3 40" xfId="7458" xr:uid="{3A20C143-55C8-45B8-B11B-B68D61249D52}"/>
    <cellStyle name="Comma 2 2 3 41" xfId="7459" xr:uid="{1EA525F9-CAD2-4282-8023-5B753241AA38}"/>
    <cellStyle name="Comma 2 2 3 42" xfId="7460" xr:uid="{9C0F7D93-3828-49BC-8FAB-22E6DBB2D53E}"/>
    <cellStyle name="Comma 2 2 3 43" xfId="7461" xr:uid="{BD37A8E9-AC91-40B3-8744-7DA151177DA4}"/>
    <cellStyle name="Comma 2 2 3 44" xfId="7462" xr:uid="{E12140F8-FD05-458A-B51B-A154D41AF041}"/>
    <cellStyle name="Comma 2 2 3 45" xfId="7463" xr:uid="{6AEA96B1-90D6-40A4-BADC-C190ADA7A1DB}"/>
    <cellStyle name="Comma 2 2 3 46" xfId="7464" xr:uid="{774437EA-BD31-4D30-B249-B5F42C150153}"/>
    <cellStyle name="Comma 2 2 3 47" xfId="7465" xr:uid="{11FBCD54-6866-4762-82F5-D838E5022BB0}"/>
    <cellStyle name="Comma 2 2 3 48" xfId="7466" xr:uid="{3127B5A4-16EA-420F-9F02-7421B2DF031B}"/>
    <cellStyle name="Comma 2 2 3 49" xfId="7467" xr:uid="{B40BB944-9074-4570-811F-454B3D2380BE}"/>
    <cellStyle name="Comma 2 2 3 5" xfId="7468" xr:uid="{9A92A095-21CC-4003-ABA1-FFE4F4EFCC5C}"/>
    <cellStyle name="Comma 2 2 3 5 2" xfId="7469" xr:uid="{1663135F-7786-495E-8AAF-5A9BF7F3E1A0}"/>
    <cellStyle name="Comma 2 2 3 5 2 2" xfId="7470" xr:uid="{932FE71F-AE45-42D4-A92F-C52F6D43DE14}"/>
    <cellStyle name="Comma 2 2 3 5 3" xfId="7471" xr:uid="{6F51E4F1-0C35-49FA-80A0-A7245C19D1B4}"/>
    <cellStyle name="Comma 2 2 3 5 3 2" xfId="7472" xr:uid="{408E4CAF-0B31-41E6-885D-99D960568848}"/>
    <cellStyle name="Comma 2 2 3 5 4" xfId="7473" xr:uid="{7EA5F239-F5E4-4A1C-BD5A-4E044B28E7D2}"/>
    <cellStyle name="Comma 2 2 3 5 5" xfId="7474" xr:uid="{93BEC2E8-914D-4763-993D-08C84495436A}"/>
    <cellStyle name="Comma 2 2 3 5 5 2" xfId="7475" xr:uid="{09BDF7F8-B4B8-4DD6-8AC4-72CA321BD181}"/>
    <cellStyle name="Comma 2 2 3 5 6" xfId="7476" xr:uid="{C98A36F8-587C-4C78-8FAA-C34B767E0D26}"/>
    <cellStyle name="Comma 2 2 3 50" xfId="7477" xr:uid="{043A838F-6B87-4103-9682-6C04E8C893BE}"/>
    <cellStyle name="Comma 2 2 3 51" xfId="7478" xr:uid="{F8A11990-69BD-41DF-930B-5C7C606C773B}"/>
    <cellStyle name="Comma 2 2 3 52" xfId="7479" xr:uid="{286098B1-CF00-46A1-8EB2-1233CD1FB6B3}"/>
    <cellStyle name="Comma 2 2 3 53" xfId="7480" xr:uid="{6163E5B5-AC51-416F-9C39-CB689428B1F5}"/>
    <cellStyle name="Comma 2 2 3 54" xfId="7481" xr:uid="{D7A8075D-9D73-45D8-AFD5-4210F5CD00A9}"/>
    <cellStyle name="Comma 2 2 3 55" xfId="7482" xr:uid="{95BECD29-8FDD-471E-BD8C-AECEF16F4D10}"/>
    <cellStyle name="Comma 2 2 3 56" xfId="7483" xr:uid="{E09FE183-E852-4EBE-AD74-213EEBBD7D83}"/>
    <cellStyle name="Comma 2 2 3 57" xfId="7484" xr:uid="{490D87C0-D494-48BD-B134-553920B6A86C}"/>
    <cellStyle name="Comma 2 2 3 58" xfId="7485" xr:uid="{C8D93228-A55C-4E47-AE05-9322BE9953E3}"/>
    <cellStyle name="Comma 2 2 3 59" xfId="7486" xr:uid="{9AD1B9E7-A815-4AAA-847E-47C7FD7AD333}"/>
    <cellStyle name="Comma 2 2 3 6" xfId="7487" xr:uid="{EB984BD7-1EFA-4043-B919-0C4D61A18401}"/>
    <cellStyle name="Comma 2 2 3 6 2" xfId="7488" xr:uid="{04C1F11D-BB53-43F8-931E-D4161FAFBFF3}"/>
    <cellStyle name="Comma 2 2 3 6 2 10" xfId="7489" xr:uid="{84BAA976-4574-4C9B-A7D9-6C9A3F56E43B}"/>
    <cellStyle name="Comma 2 2 3 6 2 10 2" xfId="7490" xr:uid="{B01321FC-E068-4D4A-B894-1ECA677BE7EC}"/>
    <cellStyle name="Comma 2 2 3 6 2 10 2 2" xfId="7491" xr:uid="{63FA4246-2440-4431-827E-AE2C4272F292}"/>
    <cellStyle name="Comma 2 2 3 6 2 10 3" xfId="7492" xr:uid="{8B948C21-B69E-464F-923C-3E819AA46F3C}"/>
    <cellStyle name="Comma 2 2 3 6 2 10 3 2" xfId="7493" xr:uid="{9BA38A48-32FF-40DA-AF2D-5BDF0C49EBD8}"/>
    <cellStyle name="Comma 2 2 3 6 2 10 4" xfId="7494" xr:uid="{0272D378-BA9E-4977-8347-AE811982E9E8}"/>
    <cellStyle name="Comma 2 2 3 6 2 11" xfId="7495" xr:uid="{594235E3-B0BB-4317-B0ED-944906613C8A}"/>
    <cellStyle name="Comma 2 2 3 6 2 11 2" xfId="7496" xr:uid="{C87F54B9-F5C7-4422-B618-3A66568E97A1}"/>
    <cellStyle name="Comma 2 2 3 6 2 11 2 2" xfId="7497" xr:uid="{64B9E807-964E-464F-B62F-8D9358E324DC}"/>
    <cellStyle name="Comma 2 2 3 6 2 11 3" xfId="7498" xr:uid="{C1D106D3-ABFB-4847-977A-6B4F5F809D8B}"/>
    <cellStyle name="Comma 2 2 3 6 2 11 3 2" xfId="7499" xr:uid="{B60B9FF2-8DC6-47C0-9B1F-3EBB5A14C66C}"/>
    <cellStyle name="Comma 2 2 3 6 2 11 4" xfId="7500" xr:uid="{69FB9B88-04EB-4B8E-94AC-08E199AC7F7B}"/>
    <cellStyle name="Comma 2 2 3 6 2 12" xfId="7501" xr:uid="{4C3C07A1-C6A0-403C-A22C-0B0EEC8A3B16}"/>
    <cellStyle name="Comma 2 2 3 6 2 12 2" xfId="7502" xr:uid="{F3EE0033-7B82-4D32-A69F-1CDE7DA5B360}"/>
    <cellStyle name="Comma 2 2 3 6 2 12 2 2" xfId="7503" xr:uid="{4CE07392-60D9-4BAF-8A02-54C994AF1471}"/>
    <cellStyle name="Comma 2 2 3 6 2 12 3" xfId="7504" xr:uid="{A7FC14B3-B705-494A-9089-1F304A7514D6}"/>
    <cellStyle name="Comma 2 2 3 6 2 12 3 2" xfId="7505" xr:uid="{C2B6A163-7BA1-4EFA-86A7-200E30A9379A}"/>
    <cellStyle name="Comma 2 2 3 6 2 12 4" xfId="7506" xr:uid="{AF5BC13F-2649-4176-9BC8-EB83982D8100}"/>
    <cellStyle name="Comma 2 2 3 6 2 13" xfId="7507" xr:uid="{FB7BE805-7099-466A-B25F-FE21CFD689C1}"/>
    <cellStyle name="Comma 2 2 3 6 2 13 2" xfId="7508" xr:uid="{0E42A581-EE3D-4208-A27A-E07AA1B86DAA}"/>
    <cellStyle name="Comma 2 2 3 6 2 13 2 2" xfId="7509" xr:uid="{C30E0FE6-513E-4A80-9D0D-DB4E7D4E33E9}"/>
    <cellStyle name="Comma 2 2 3 6 2 13 3" xfId="7510" xr:uid="{E6289DB4-CC4C-480C-82D6-E2D7725C271C}"/>
    <cellStyle name="Comma 2 2 3 6 2 13 3 2" xfId="7511" xr:uid="{719FF710-030A-4975-9BE4-2405FCB71872}"/>
    <cellStyle name="Comma 2 2 3 6 2 13 4" xfId="7512" xr:uid="{2915F0C8-BAFD-4765-87E5-AF0760AC4115}"/>
    <cellStyle name="Comma 2 2 3 6 2 14" xfId="7513" xr:uid="{9BB48676-983B-45F1-B2E4-EBE4A853745D}"/>
    <cellStyle name="Comma 2 2 3 6 2 14 2" xfId="7514" xr:uid="{B54B67D5-CECE-4925-85CA-198781880728}"/>
    <cellStyle name="Comma 2 2 3 6 2 14 2 2" xfId="7515" xr:uid="{B3CFF255-7310-4949-81CE-3F2A797CB58C}"/>
    <cellStyle name="Comma 2 2 3 6 2 14 3" xfId="7516" xr:uid="{5A193883-4E19-4921-B168-C86D1B7BB9D4}"/>
    <cellStyle name="Comma 2 2 3 6 2 14 3 2" xfId="7517" xr:uid="{92040A89-95B0-4533-8C08-399D5FC9093B}"/>
    <cellStyle name="Comma 2 2 3 6 2 14 4" xfId="7518" xr:uid="{653333C8-B16A-4C35-BE42-EBEE294A6CAB}"/>
    <cellStyle name="Comma 2 2 3 6 2 15" xfId="7519" xr:uid="{7BC5EFFF-4F56-428A-A396-714AAEEE1931}"/>
    <cellStyle name="Comma 2 2 3 6 2 15 2" xfId="7520" xr:uid="{643D8AC4-AC7F-45F3-997D-708EAB693C75}"/>
    <cellStyle name="Comma 2 2 3 6 2 15 2 2" xfId="7521" xr:uid="{196D857D-C805-4270-813D-F5CCD6A83270}"/>
    <cellStyle name="Comma 2 2 3 6 2 15 3" xfId="7522" xr:uid="{B21A3C51-D2C2-4179-AFAF-B66F581BC022}"/>
    <cellStyle name="Comma 2 2 3 6 2 15 3 2" xfId="7523" xr:uid="{FA3D947B-6E29-4EB9-BB8B-4217A6EA2E7D}"/>
    <cellStyle name="Comma 2 2 3 6 2 15 4" xfId="7524" xr:uid="{8D5147A2-D6FE-4C98-A243-8E0AEAC1C419}"/>
    <cellStyle name="Comma 2 2 3 6 2 16" xfId="7525" xr:uid="{AADD1FC5-B072-4670-80CD-3D98B9CF8638}"/>
    <cellStyle name="Comma 2 2 3 6 2 16 2" xfId="7526" xr:uid="{2C29AAA1-1608-4696-8404-DB99EBABE857}"/>
    <cellStyle name="Comma 2 2 3 6 2 16 2 2" xfId="7527" xr:uid="{2B3F151A-CE0E-49AA-BA55-8DB5A76EA504}"/>
    <cellStyle name="Comma 2 2 3 6 2 16 3" xfId="7528" xr:uid="{B71825D4-54EF-4E5F-BB22-F33F30B9DB81}"/>
    <cellStyle name="Comma 2 2 3 6 2 16 3 2" xfId="7529" xr:uid="{7E6CB377-0B42-4B03-9BBB-4C8A9A643C00}"/>
    <cellStyle name="Comma 2 2 3 6 2 16 4" xfId="7530" xr:uid="{DA6AC4FC-AEC9-4007-BAA7-A860687B8554}"/>
    <cellStyle name="Comma 2 2 3 6 2 17" xfId="7531" xr:uid="{06C8E480-C253-460C-A95E-07299FD5A9BE}"/>
    <cellStyle name="Comma 2 2 3 6 2 17 2" xfId="7532" xr:uid="{674876A1-9F65-48C3-B8A7-EBB02C65C9C3}"/>
    <cellStyle name="Comma 2 2 3 6 2 17 2 2" xfId="7533" xr:uid="{9CA6EE59-8E5D-4403-951B-36903791A6A0}"/>
    <cellStyle name="Comma 2 2 3 6 2 17 3" xfId="7534" xr:uid="{2D457DBC-A628-4416-8C8D-A40BF7434880}"/>
    <cellStyle name="Comma 2 2 3 6 2 17 3 2" xfId="7535" xr:uid="{95981B4A-5BF2-4567-8602-E57E5D38353B}"/>
    <cellStyle name="Comma 2 2 3 6 2 17 4" xfId="7536" xr:uid="{68D4A606-9268-4A8E-A085-0DECD0B2575E}"/>
    <cellStyle name="Comma 2 2 3 6 2 18" xfId="7537" xr:uid="{8295D910-4961-4356-BD10-46457B174B45}"/>
    <cellStyle name="Comma 2 2 3 6 2 18 2" xfId="7538" xr:uid="{A36ADFCD-0B87-4806-93D0-D9A063CACF5E}"/>
    <cellStyle name="Comma 2 2 3 6 2 18 2 2" xfId="7539" xr:uid="{BE4713CB-69BD-445C-BAF9-B08110699641}"/>
    <cellStyle name="Comma 2 2 3 6 2 18 3" xfId="7540" xr:uid="{A7B4DA2B-899C-4925-A73A-FC1F2055057A}"/>
    <cellStyle name="Comma 2 2 3 6 2 18 3 2" xfId="7541" xr:uid="{ABF0131A-84A9-4DBB-B63D-422805B9E7D0}"/>
    <cellStyle name="Comma 2 2 3 6 2 18 4" xfId="7542" xr:uid="{15214D88-FD06-4C71-8DC0-FEA5C57E92A0}"/>
    <cellStyle name="Comma 2 2 3 6 2 19" xfId="7543" xr:uid="{9A213A4C-389B-4388-B667-9C6B6D546A12}"/>
    <cellStyle name="Comma 2 2 3 6 2 19 2" xfId="7544" xr:uid="{BBE2C103-98F6-4CA4-80F1-B29DF9658F13}"/>
    <cellStyle name="Comma 2 2 3 6 2 19 2 2" xfId="7545" xr:uid="{3E09B2C7-EDF0-48D0-83F5-0B5FD5EDBD7B}"/>
    <cellStyle name="Comma 2 2 3 6 2 19 3" xfId="7546" xr:uid="{EB16E3F5-8C54-4E19-A4C8-2EDCC234BDFA}"/>
    <cellStyle name="Comma 2 2 3 6 2 19 3 2" xfId="7547" xr:uid="{17DA6EBA-6BF7-430A-90D7-7CCDC30954D6}"/>
    <cellStyle name="Comma 2 2 3 6 2 19 4" xfId="7548" xr:uid="{715D66DB-D1A2-4E2E-9FD0-55CC30CA8B59}"/>
    <cellStyle name="Comma 2 2 3 6 2 2" xfId="7549" xr:uid="{83C13B6F-00B5-4276-B338-CA0244A4C2FB}"/>
    <cellStyle name="Comma 2 2 3 6 2 2 2" xfId="7550" xr:uid="{4540487F-9299-450B-9A28-A8AF2E96534A}"/>
    <cellStyle name="Comma 2 2 3 6 2 2 2 2" xfId="7551" xr:uid="{F5892106-1F7C-4CC6-83D2-959EED63F467}"/>
    <cellStyle name="Comma 2 2 3 6 2 2 3" xfId="7552" xr:uid="{A0B337B1-20F5-4820-8887-1CE503E375F0}"/>
    <cellStyle name="Comma 2 2 3 6 2 2 3 2" xfId="7553" xr:uid="{DA818115-F3F8-4DB0-A201-330CF7D1AFC1}"/>
    <cellStyle name="Comma 2 2 3 6 2 2 4" xfId="7554" xr:uid="{10706F49-ED7E-491E-A00A-FF82D3807964}"/>
    <cellStyle name="Comma 2 2 3 6 2 2 5" xfId="7555" xr:uid="{DAA89B5D-2A39-4C58-935E-97B0501A8E18}"/>
    <cellStyle name="Comma 2 2 3 6 2 2 5 2" xfId="7556" xr:uid="{C36E79ED-8A52-4E3C-AD86-158E82490B22}"/>
    <cellStyle name="Comma 2 2 3 6 2 20" xfId="7557" xr:uid="{633338A6-1CF0-478E-AE76-7611900041AD}"/>
    <cellStyle name="Comma 2 2 3 6 2 20 2" xfId="7558" xr:uid="{E734DDDA-1F62-46B3-8C67-31D29054332B}"/>
    <cellStyle name="Comma 2 2 3 6 2 20 2 2" xfId="7559" xr:uid="{33C2986C-79E8-4066-8557-1E9A85D7265D}"/>
    <cellStyle name="Comma 2 2 3 6 2 20 3" xfId="7560" xr:uid="{70A901F2-DAE2-47E3-904F-2B567B531BC3}"/>
    <cellStyle name="Comma 2 2 3 6 2 20 3 2" xfId="7561" xr:uid="{0846FC35-4D34-40BC-B999-CDF157B56112}"/>
    <cellStyle name="Comma 2 2 3 6 2 20 4" xfId="7562" xr:uid="{3A9B42B3-A9EC-448C-8EBA-8792C728770F}"/>
    <cellStyle name="Comma 2 2 3 6 2 21" xfId="7563" xr:uid="{A38B2856-1000-4B8E-866E-132C4CA5DCFF}"/>
    <cellStyle name="Comma 2 2 3 6 2 21 2" xfId="7564" xr:uid="{9285EA2F-8FD7-47BE-89BC-E39036AD59B9}"/>
    <cellStyle name="Comma 2 2 3 6 2 21 2 2" xfId="7565" xr:uid="{69AF237D-157F-423B-96D7-7E96DF9C685B}"/>
    <cellStyle name="Comma 2 2 3 6 2 21 3" xfId="7566" xr:uid="{48066F0C-A9FA-4CD1-B9D9-791D969CC66A}"/>
    <cellStyle name="Comma 2 2 3 6 2 21 3 2" xfId="7567" xr:uid="{5EDD8F30-D96C-4FFC-9C9A-164E448EAECF}"/>
    <cellStyle name="Comma 2 2 3 6 2 21 4" xfId="7568" xr:uid="{DF93F125-F739-4F16-9A0E-B68BD3632F20}"/>
    <cellStyle name="Comma 2 2 3 6 2 22" xfId="7569" xr:uid="{E4166FD3-D0C9-46D0-B15D-B57511CA259A}"/>
    <cellStyle name="Comma 2 2 3 6 2 22 2" xfId="7570" xr:uid="{AA3C3360-0653-41A8-93C7-6D4127837846}"/>
    <cellStyle name="Comma 2 2 3 6 2 22 2 2" xfId="7571" xr:uid="{FF8875F6-CA5A-4FEE-B9F7-F2EEF00FB74B}"/>
    <cellStyle name="Comma 2 2 3 6 2 22 3" xfId="7572" xr:uid="{76572525-A000-439C-9F01-3E4E88ADB3EA}"/>
    <cellStyle name="Comma 2 2 3 6 2 22 3 2" xfId="7573" xr:uid="{B68D2A4B-3824-4077-811D-F38543F5EB1C}"/>
    <cellStyle name="Comma 2 2 3 6 2 22 4" xfId="7574" xr:uid="{87BF5F24-7E37-4A63-B319-9B409947CD61}"/>
    <cellStyle name="Comma 2 2 3 6 2 23" xfId="7575" xr:uid="{C8C4E265-1534-4299-BE42-49527E1B5537}"/>
    <cellStyle name="Comma 2 2 3 6 2 23 2" xfId="7576" xr:uid="{6CCCB36E-4BFA-4ABE-8919-4409A8E72E77}"/>
    <cellStyle name="Comma 2 2 3 6 2 23 2 2" xfId="7577" xr:uid="{609921C8-0059-4B7E-BB78-1AAE4C1DC621}"/>
    <cellStyle name="Comma 2 2 3 6 2 23 3" xfId="7578" xr:uid="{E0ABB1AE-111C-469E-BEFE-9A1D5FA6D798}"/>
    <cellStyle name="Comma 2 2 3 6 2 23 3 2" xfId="7579" xr:uid="{7B45A116-94C0-4AA3-A853-15B611BB1F39}"/>
    <cellStyle name="Comma 2 2 3 6 2 23 4" xfId="7580" xr:uid="{B5D21E72-D6A7-4007-B8D8-898BE6DD3361}"/>
    <cellStyle name="Comma 2 2 3 6 2 24" xfId="7581" xr:uid="{F5ABD9D5-92E6-42A0-880F-08098F9DDE2F}"/>
    <cellStyle name="Comma 2 2 3 6 2 24 2" xfId="7582" xr:uid="{AC2DEBA0-8712-4DF3-ACB3-F9F42FD87FB6}"/>
    <cellStyle name="Comma 2 2 3 6 2 24 2 2" xfId="7583" xr:uid="{2682341A-1645-4096-9875-5FF86D634511}"/>
    <cellStyle name="Comma 2 2 3 6 2 24 3" xfId="7584" xr:uid="{34057C60-D531-44DF-873D-E1ACCDFD111D}"/>
    <cellStyle name="Comma 2 2 3 6 2 24 3 2" xfId="7585" xr:uid="{A73EF6CB-E43C-44B4-B149-0ED4849C52EA}"/>
    <cellStyle name="Comma 2 2 3 6 2 24 4" xfId="7586" xr:uid="{B7E1FAF6-4DB0-4F0A-A143-379342B8B178}"/>
    <cellStyle name="Comma 2 2 3 6 2 25" xfId="7587" xr:uid="{B6C37E9D-79D2-459D-A0D5-B1EA8B78056A}"/>
    <cellStyle name="Comma 2 2 3 6 2 25 2" xfId="7588" xr:uid="{9A139FE2-E108-4115-9B9B-F62875F5558B}"/>
    <cellStyle name="Comma 2 2 3 6 2 25 2 2" xfId="7589" xr:uid="{6FE60514-34B1-49AF-BDFA-DEE91029FF0A}"/>
    <cellStyle name="Comma 2 2 3 6 2 25 3" xfId="7590" xr:uid="{9082D582-C75C-4EAF-BFBD-1449DBE73F21}"/>
    <cellStyle name="Comma 2 2 3 6 2 25 3 2" xfId="7591" xr:uid="{D13067DC-A010-4EF9-ACBC-B6A84CBA77EE}"/>
    <cellStyle name="Comma 2 2 3 6 2 25 4" xfId="7592" xr:uid="{33F3E397-DE4A-47A1-9B9A-630E4346A34F}"/>
    <cellStyle name="Comma 2 2 3 6 2 26" xfId="7593" xr:uid="{9E88DEB5-07CB-49BA-88D7-9A4137901086}"/>
    <cellStyle name="Comma 2 2 3 6 2 26 2" xfId="7594" xr:uid="{9A614E3F-2314-4582-A2C3-D401FFE819EE}"/>
    <cellStyle name="Comma 2 2 3 6 2 26 2 2" xfId="7595" xr:uid="{C82E1443-1628-47A0-BBF4-2B1478B515EE}"/>
    <cellStyle name="Comma 2 2 3 6 2 26 3" xfId="7596" xr:uid="{C43E8AF7-DE77-4871-962D-9E1E82C9DF88}"/>
    <cellStyle name="Comma 2 2 3 6 2 26 3 2" xfId="7597" xr:uid="{B2C5EE49-4D25-4401-B1C3-4B00BB6E45AF}"/>
    <cellStyle name="Comma 2 2 3 6 2 26 4" xfId="7598" xr:uid="{1FD004F2-E146-4010-A330-CD250FE85929}"/>
    <cellStyle name="Comma 2 2 3 6 2 27" xfId="7599" xr:uid="{188DDD32-1FB6-4F99-935E-443DA52A9740}"/>
    <cellStyle name="Comma 2 2 3 6 2 27 2" xfId="7600" xr:uid="{5F94BD65-C869-42CA-8A15-C1F4DD48B4B2}"/>
    <cellStyle name="Comma 2 2 3 6 2 27 2 2" xfId="7601" xr:uid="{D7124DB5-32DE-4B64-86C1-2E000246076C}"/>
    <cellStyle name="Comma 2 2 3 6 2 27 3" xfId="7602" xr:uid="{D29CC615-579F-4782-A6A6-DF13A88B8340}"/>
    <cellStyle name="Comma 2 2 3 6 2 27 3 2" xfId="7603" xr:uid="{EFA0DA1E-EA9A-41CA-B60A-B8641391D75E}"/>
    <cellStyle name="Comma 2 2 3 6 2 27 4" xfId="7604" xr:uid="{D8D403B2-5416-45FA-89B4-DA71C57F9D38}"/>
    <cellStyle name="Comma 2 2 3 6 2 28" xfId="7605" xr:uid="{29BF98CC-4127-40AE-B168-AB254D55320F}"/>
    <cellStyle name="Comma 2 2 3 6 2 28 2" xfId="7606" xr:uid="{F59C4CDE-E42E-4807-8DCB-87CC2AADCFE0}"/>
    <cellStyle name="Comma 2 2 3 6 2 29" xfId="7607" xr:uid="{0BD5EF4E-FFA9-43D3-9179-F6D078F288D0}"/>
    <cellStyle name="Comma 2 2 3 6 2 29 2" xfId="7608" xr:uid="{1F0F064D-190E-4C52-95AA-8E2A924D4212}"/>
    <cellStyle name="Comma 2 2 3 6 2 3" xfId="7609" xr:uid="{B94CBD02-4EA6-4110-BD18-32CDE07B00D5}"/>
    <cellStyle name="Comma 2 2 3 6 2 3 2" xfId="7610" xr:uid="{D906859E-9F9E-4969-9635-AD3686B2A268}"/>
    <cellStyle name="Comma 2 2 3 6 2 3 2 2" xfId="7611" xr:uid="{6982A869-90D4-45AC-8AD9-FD4C3047EE8F}"/>
    <cellStyle name="Comma 2 2 3 6 2 3 3" xfId="7612" xr:uid="{7A99E59C-0A32-4152-9145-EA395870689D}"/>
    <cellStyle name="Comma 2 2 3 6 2 3 3 2" xfId="7613" xr:uid="{3958C232-F371-443C-85EE-79FB8A0794E5}"/>
    <cellStyle name="Comma 2 2 3 6 2 3 4" xfId="7614" xr:uid="{C1E8ABC2-AD59-4C17-AC2C-B7C6E49227B7}"/>
    <cellStyle name="Comma 2 2 3 6 2 30" xfId="7615" xr:uid="{E8AF1F07-4C56-4D64-AA64-350727477DBE}"/>
    <cellStyle name="Comma 2 2 3 6 2 30 2" xfId="7616" xr:uid="{51F12F63-0BC9-4E98-B43E-91F811486987}"/>
    <cellStyle name="Comma 2 2 3 6 2 31" xfId="7617" xr:uid="{508DE973-A3C5-4B96-B2A7-D4280FA4C48C}"/>
    <cellStyle name="Comma 2 2 3 6 2 32" xfId="7618" xr:uid="{E22F4B37-48DE-441B-946D-1E6A56C0DB23}"/>
    <cellStyle name="Comma 2 2 3 6 2 32 2" xfId="7619" xr:uid="{EFC055C1-38CA-4DCE-BE41-DE5D37E7197D}"/>
    <cellStyle name="Comma 2 2 3 6 2 4" xfId="7620" xr:uid="{B5739672-54D3-4507-87D0-89FCFD8F23B8}"/>
    <cellStyle name="Comma 2 2 3 6 2 4 2" xfId="7621" xr:uid="{84C9E1E4-069A-40E7-8F3D-A46E3DD8CFCB}"/>
    <cellStyle name="Comma 2 2 3 6 2 4 2 2" xfId="7622" xr:uid="{7AA65987-4C3E-4038-A6A0-85C9EEB782FD}"/>
    <cellStyle name="Comma 2 2 3 6 2 4 3" xfId="7623" xr:uid="{09090940-2916-42AE-9BDE-6B890297A47A}"/>
    <cellStyle name="Comma 2 2 3 6 2 4 3 2" xfId="7624" xr:uid="{7B988BF6-1BC9-40C0-9E9E-268EBBFF0537}"/>
    <cellStyle name="Comma 2 2 3 6 2 4 4" xfId="7625" xr:uid="{E69B7FB0-5A8B-499B-87F8-59A8F51A35C5}"/>
    <cellStyle name="Comma 2 2 3 6 2 5" xfId="7626" xr:uid="{B2D8F090-A94E-43F3-9D4F-E97E30C29B79}"/>
    <cellStyle name="Comma 2 2 3 6 2 5 2" xfId="7627" xr:uid="{4D1873E8-C578-46D8-8FF7-FF7A01BA0042}"/>
    <cellStyle name="Comma 2 2 3 6 2 5 2 2" xfId="7628" xr:uid="{34E78C27-AE2F-4BB8-997C-E0FFD8461AAC}"/>
    <cellStyle name="Comma 2 2 3 6 2 5 3" xfId="7629" xr:uid="{63D9824F-23F9-450C-B0A8-49A95A845F0B}"/>
    <cellStyle name="Comma 2 2 3 6 2 5 3 2" xfId="7630" xr:uid="{A9A986EB-3E3E-4586-9965-15EEDC5BFEEC}"/>
    <cellStyle name="Comma 2 2 3 6 2 5 4" xfId="7631" xr:uid="{764A6530-0DE6-43A7-9D07-5DEB7BE317F7}"/>
    <cellStyle name="Comma 2 2 3 6 2 6" xfId="7632" xr:uid="{BF0A5892-225C-417D-AC2E-8D5D01193C70}"/>
    <cellStyle name="Comma 2 2 3 6 2 6 2" xfId="7633" xr:uid="{1BD61AF8-43AA-4F44-B22A-636EE4043A5A}"/>
    <cellStyle name="Comma 2 2 3 6 2 6 2 2" xfId="7634" xr:uid="{250104DF-5DA2-4A01-8CB4-A65155D5A897}"/>
    <cellStyle name="Comma 2 2 3 6 2 6 3" xfId="7635" xr:uid="{D2251A0D-CC87-4E93-A031-62B441F63D72}"/>
    <cellStyle name="Comma 2 2 3 6 2 6 3 2" xfId="7636" xr:uid="{42CA8DB3-132D-4C09-88D8-891FE7C820F1}"/>
    <cellStyle name="Comma 2 2 3 6 2 6 4" xfId="7637" xr:uid="{2CDAD383-A310-4AA0-8CB7-DDBE29BA67E1}"/>
    <cellStyle name="Comma 2 2 3 6 2 7" xfId="7638" xr:uid="{06E589A1-C2DB-4797-9828-2D2BA9F24465}"/>
    <cellStyle name="Comma 2 2 3 6 2 7 2" xfId="7639" xr:uid="{199AEF6E-1A7F-458B-9D0A-E5069F87ED81}"/>
    <cellStyle name="Comma 2 2 3 6 2 7 2 2" xfId="7640" xr:uid="{A7C607E9-708F-45C5-8F95-98E86E86DBDB}"/>
    <cellStyle name="Comma 2 2 3 6 2 7 3" xfId="7641" xr:uid="{26128464-C4A2-4111-969D-C592D753B13A}"/>
    <cellStyle name="Comma 2 2 3 6 2 7 3 2" xfId="7642" xr:uid="{1E131CEF-CA6B-4534-B36F-F6AF1E5E094A}"/>
    <cellStyle name="Comma 2 2 3 6 2 7 4" xfId="7643" xr:uid="{101F8A20-941C-4F16-B0A2-4BB014107D78}"/>
    <cellStyle name="Comma 2 2 3 6 2 8" xfId="7644" xr:uid="{99491F9B-9D96-49E0-94AB-DB956B1E45A0}"/>
    <cellStyle name="Comma 2 2 3 6 2 8 2" xfId="7645" xr:uid="{AF3660AA-C7F5-41A6-9C2C-9D8BEEE8E42A}"/>
    <cellStyle name="Comma 2 2 3 6 2 8 2 2" xfId="7646" xr:uid="{874CBD5C-CFC4-4828-A5BA-7D01C4FF489C}"/>
    <cellStyle name="Comma 2 2 3 6 2 8 3" xfId="7647" xr:uid="{45B1A65C-A8FC-4985-8CDA-CF807F39E115}"/>
    <cellStyle name="Comma 2 2 3 6 2 8 3 2" xfId="7648" xr:uid="{7F4D7D66-0438-4AC4-A6E6-4C26BE15E3EB}"/>
    <cellStyle name="Comma 2 2 3 6 2 8 4" xfId="7649" xr:uid="{0AE06362-20BF-4309-9C9D-6D4079ABEAA1}"/>
    <cellStyle name="Comma 2 2 3 6 2 9" xfId="7650" xr:uid="{A9BA465A-AA12-4F30-A652-D35C9235FDB3}"/>
    <cellStyle name="Comma 2 2 3 6 2 9 2" xfId="7651" xr:uid="{2F928752-EEC3-47F0-93D7-BEBCACAC3718}"/>
    <cellStyle name="Comma 2 2 3 6 2 9 2 2" xfId="7652" xr:uid="{05472754-9A58-4502-911F-756DAB9B9D35}"/>
    <cellStyle name="Comma 2 2 3 6 2 9 3" xfId="7653" xr:uid="{535C5439-9A60-4D79-B16A-0CE7F440B35D}"/>
    <cellStyle name="Comma 2 2 3 6 2 9 3 2" xfId="7654" xr:uid="{0F2FE378-4544-490E-B2E4-EA05DFB17CF0}"/>
    <cellStyle name="Comma 2 2 3 6 2 9 4" xfId="7655" xr:uid="{A3D7A439-DB1D-4F4D-B4BF-F5A335B04A1C}"/>
    <cellStyle name="Comma 2 2 3 6 3" xfId="7656" xr:uid="{671A9ACB-118B-4C22-B17F-5FE92552EBE1}"/>
    <cellStyle name="Comma 2 2 3 6 3 2" xfId="7657" xr:uid="{CA62B5AA-C686-47D2-ADF6-E9E1ED6EFBF8}"/>
    <cellStyle name="Comma 2 2 3 6 4" xfId="7658" xr:uid="{B4F61D5D-33A6-4B15-B722-A788C8F55406}"/>
    <cellStyle name="Comma 2 2 3 6 4 2" xfId="7659" xr:uid="{4A3D5494-54E1-4BEA-A6E7-26742EC4E474}"/>
    <cellStyle name="Comma 2 2 3 6 5" xfId="7660" xr:uid="{1564B244-FEBC-4E26-98E0-FD96C0406120}"/>
    <cellStyle name="Comma 2 2 3 6 6" xfId="7661" xr:uid="{6940F7EE-D814-4A2E-858B-6B136D346445}"/>
    <cellStyle name="Comma 2 2 3 6 6 2" xfId="7662" xr:uid="{E66E73EE-1FD9-4F78-BB07-F3E4BE5E8869}"/>
    <cellStyle name="Comma 2 2 3 6 7" xfId="7663" xr:uid="{DF7ED803-90CD-45FA-817D-6528D333A5D5}"/>
    <cellStyle name="Comma 2 2 3 60" xfId="7664" xr:uid="{DE5D90BB-A789-4E7A-B1DD-4AEDE729BD71}"/>
    <cellStyle name="Comma 2 2 3 61" xfId="7665" xr:uid="{028FEB5D-61FD-457F-8EB6-55E00AFA2A83}"/>
    <cellStyle name="Comma 2 2 3 62" xfId="7666" xr:uid="{BA6B43CE-01AC-41CD-A5F4-601DE13DD724}"/>
    <cellStyle name="Comma 2 2 3 63" xfId="7667" xr:uid="{6F34E6D6-191D-48E2-AD6A-CB360DA5809E}"/>
    <cellStyle name="Comma 2 2 3 64" xfId="7668" xr:uid="{C3ACF8E6-DDDE-4946-995F-2E0DD319A6FB}"/>
    <cellStyle name="Comma 2 2 3 65" xfId="7669" xr:uid="{A55B7EDD-934C-4718-A4F4-9EBA97ED86C1}"/>
    <cellStyle name="Comma 2 2 3 65 2" xfId="7670" xr:uid="{9F8B629A-5039-47DA-8B57-92A8C483E26A}"/>
    <cellStyle name="Comma 2 2 3 66" xfId="7671" xr:uid="{5A691FF4-905E-48E7-8015-9D0F398F463D}"/>
    <cellStyle name="Comma 2 2 3 67" xfId="7672" xr:uid="{D851336D-FCB2-4CE9-9658-68BE548B28F4}"/>
    <cellStyle name="Comma 2 2 3 68" xfId="7673" xr:uid="{EEA781A6-061A-4113-9CAD-B7E17E63E215}"/>
    <cellStyle name="Comma 2 2 3 69" xfId="57130" xr:uid="{33BD96A3-8D9E-4FB7-B0E0-70474B65333C}"/>
    <cellStyle name="Comma 2 2 3 7" xfId="7674" xr:uid="{307A6C3F-F942-4DF9-9CC6-3D31AA40A597}"/>
    <cellStyle name="Comma 2 2 3 7 2" xfId="7675" xr:uid="{33CF42BC-42F9-435B-A36D-B5DE6B4C2D71}"/>
    <cellStyle name="Comma 2 2 3 7 2 2" xfId="7676" xr:uid="{D6370DAD-D5A7-48AE-A651-FE01AFB03117}"/>
    <cellStyle name="Comma 2 2 3 7 3" xfId="7677" xr:uid="{731FCBED-F8B9-4702-987B-6154C281FC40}"/>
    <cellStyle name="Comma 2 2 3 7 3 2" xfId="7678" xr:uid="{AE37D683-F40A-4F74-84CC-D120D7EBD09C}"/>
    <cellStyle name="Comma 2 2 3 7 4" xfId="7679" xr:uid="{5E3C89CC-F4CE-4FBE-A238-51F32A6445E1}"/>
    <cellStyle name="Comma 2 2 3 7 5" xfId="7680" xr:uid="{074618B6-8178-48B2-A27B-56F208982D70}"/>
    <cellStyle name="Comma 2 2 3 70" xfId="57131" xr:uid="{BFF18BD2-8467-4706-A32B-B06206694E07}"/>
    <cellStyle name="Comma 2 2 3 71" xfId="57132" xr:uid="{B0622E6A-45BC-432A-A470-0C74AF7C03B8}"/>
    <cellStyle name="Comma 2 2 3 8" xfId="7681" xr:uid="{2D57CE97-C1D2-428E-A090-AD9D99EE22E9}"/>
    <cellStyle name="Comma 2 2 3 8 2" xfId="7682" xr:uid="{1EE24BF3-A0C1-4A13-9BAE-AECDDB34ABDB}"/>
    <cellStyle name="Comma 2 2 3 8 2 2" xfId="7683" xr:uid="{CD296632-7FF2-4996-960E-7E5208390353}"/>
    <cellStyle name="Comma 2 2 3 8 3" xfId="7684" xr:uid="{D6AF36F4-FA0C-4D8F-A636-3B02A652C49F}"/>
    <cellStyle name="Comma 2 2 3 8 3 2" xfId="7685" xr:uid="{4AB6DC32-7971-4548-AEB8-B5847D8F32FC}"/>
    <cellStyle name="Comma 2 2 3 8 4" xfId="7686" xr:uid="{ADEDEE75-18DE-4961-BE3D-20FCB9621689}"/>
    <cellStyle name="Comma 2 2 3 8 5" xfId="7687" xr:uid="{CFB51D2A-ACCF-49B1-BBF9-5CC61A2443F1}"/>
    <cellStyle name="Comma 2 2 3 9" xfId="7688" xr:uid="{B7FD98C5-8A69-4F3C-A0BB-2A3DA890C051}"/>
    <cellStyle name="Comma 2 2 3 9 2" xfId="7689" xr:uid="{F01018B8-E809-4094-A709-3F92EAC22888}"/>
    <cellStyle name="Comma 2 2 3 9 2 2" xfId="7690" xr:uid="{6CB6CC41-BE2A-4565-8DC4-24A0A6A0B51C}"/>
    <cellStyle name="Comma 2 2 3 9 3" xfId="7691" xr:uid="{2A716DF9-3687-44EB-ACE7-A870AED2D01D}"/>
    <cellStyle name="Comma 2 2 3 9 3 2" xfId="7692" xr:uid="{9F3E7F73-39EE-4293-BEB0-85D1F9FCF808}"/>
    <cellStyle name="Comma 2 2 3 9 4" xfId="7693" xr:uid="{D3E34DFE-7420-4E3A-BC82-EC620DADEEA8}"/>
    <cellStyle name="Comma 2 2 3 9 5" xfId="7694" xr:uid="{D92FB9EE-AF09-4B0D-A806-14E1CF955D42}"/>
    <cellStyle name="Comma 2 2 30" xfId="7695" xr:uid="{22DEFAFC-C44E-452C-ACCC-1867803CDEC4}"/>
    <cellStyle name="Comma 2 2 30 2" xfId="7696" xr:uid="{F7686C36-CD33-4E7D-AB4F-71BE857CACAB}"/>
    <cellStyle name="Comma 2 2 30 3" xfId="7697" xr:uid="{C78EFD17-1A21-4EC3-8F84-6206B2F48615}"/>
    <cellStyle name="Comma 2 2 31" xfId="7698" xr:uid="{B1D40E3B-915E-432A-9C07-42900A9EE24B}"/>
    <cellStyle name="Comma 2 2 31 2" xfId="7699" xr:uid="{8B266E5E-0CE5-4C73-84E4-7F7FB0DC867C}"/>
    <cellStyle name="Comma 2 2 31 3" xfId="7700" xr:uid="{F086FADD-D43D-4CD7-BAB4-992576973EF9}"/>
    <cellStyle name="Comma 2 2 32" xfId="7701" xr:uid="{CCF09B3C-1494-4901-8EF4-910A62CA644F}"/>
    <cellStyle name="Comma 2 2 32 2" xfId="7702" xr:uid="{AD4EBCE6-B077-4B68-AABC-ABE82E4670E4}"/>
    <cellStyle name="Comma 2 2 32 3" xfId="7703" xr:uid="{0F012D28-9626-4D3A-AC2F-39C3A1C62A5E}"/>
    <cellStyle name="Comma 2 2 33" xfId="7704" xr:uid="{5FFAC602-E5A0-4CB7-B966-3BB64C552395}"/>
    <cellStyle name="Comma 2 2 33 2" xfId="7705" xr:uid="{43D7173C-C484-47E2-B4D3-83B2E949DA95}"/>
    <cellStyle name="Comma 2 2 33 3" xfId="7706" xr:uid="{FE9CCDCD-DBB0-488A-ABEB-1935B378AEAF}"/>
    <cellStyle name="Comma 2 2 34" xfId="7707" xr:uid="{A414D4B4-AFA1-4CBF-AA64-08D7F8985BA1}"/>
    <cellStyle name="Comma 2 2 34 2" xfId="7708" xr:uid="{8B3E2140-6C15-4BF4-97C0-B08A6233D0B0}"/>
    <cellStyle name="Comma 2 2 34 3" xfId="7709" xr:uid="{EBC256C9-13AA-4DCB-8D13-F4E161F90A1E}"/>
    <cellStyle name="Comma 2 2 35" xfId="7710" xr:uid="{223AAE98-5980-4D71-810D-5FA4F87C74BC}"/>
    <cellStyle name="Comma 2 2 35 2" xfId="7711" xr:uid="{091BD355-703E-4944-A2DB-1870E022EA1D}"/>
    <cellStyle name="Comma 2 2 35 3" xfId="7712" xr:uid="{B80C3659-F540-4F67-9A23-44056A027802}"/>
    <cellStyle name="Comma 2 2 36" xfId="7713" xr:uid="{E7CB7CF7-E871-480E-BC5D-C520EDA4BCCC}"/>
    <cellStyle name="Comma 2 2 36 2" xfId="7714" xr:uid="{EDB56A4B-796B-4E7E-A4E8-CC86CB92E780}"/>
    <cellStyle name="Comma 2 2 36 3" xfId="7715" xr:uid="{98C8E273-18EF-42D7-BE11-5C1FB9DA02B7}"/>
    <cellStyle name="Comma 2 2 37" xfId="7716" xr:uid="{D4BB72AA-38A4-439F-90B5-61039C1BAC8B}"/>
    <cellStyle name="Comma 2 2 37 2" xfId="7717" xr:uid="{24CE6DF3-93E2-4F02-92D8-01553EDED7AF}"/>
    <cellStyle name="Comma 2 2 37 3" xfId="7718" xr:uid="{3256A84E-A0F3-4B7E-891F-7AA0BE15C967}"/>
    <cellStyle name="Comma 2 2 38" xfId="7719" xr:uid="{20B7B8C6-FE59-41E7-986F-2A6112F4FC4F}"/>
    <cellStyle name="Comma 2 2 38 2" xfId="7720" xr:uid="{EF005A49-F7E4-4B4C-907E-A2016B52FE54}"/>
    <cellStyle name="Comma 2 2 38 3" xfId="7721" xr:uid="{14BEB1B4-0C58-4A6A-92E8-64A666C137FD}"/>
    <cellStyle name="Comma 2 2 39" xfId="7722" xr:uid="{567028CE-8CCE-4236-AE6C-4A41080FF2E0}"/>
    <cellStyle name="Comma 2 2 39 2" xfId="7723" xr:uid="{DD6A0B38-C628-452A-BE4E-CAAB6646FB27}"/>
    <cellStyle name="Comma 2 2 39 3" xfId="7724" xr:uid="{B2614006-6C00-4970-8468-6F5E395DA810}"/>
    <cellStyle name="Comma 2 2 4" xfId="7725" xr:uid="{1FE38865-4DC7-4F42-8EC2-7A2A33D0718B}"/>
    <cellStyle name="Comma 2 2 4 10" xfId="57133" xr:uid="{247B1378-2C61-4BA5-B1C8-2A63BCA4D237}"/>
    <cellStyle name="Comma 2 2 4 11" xfId="57134" xr:uid="{F9B2B168-F005-49DD-B200-8387EAB5DBDC}"/>
    <cellStyle name="Comma 2 2 4 12" xfId="57135" xr:uid="{9F7E9226-7D22-4C54-BEDC-70AD9A1E4BA7}"/>
    <cellStyle name="Comma 2 2 4 2" xfId="7726" xr:uid="{FC34FDD2-D694-4D4D-BC31-AD4F1EB65310}"/>
    <cellStyle name="Comma 2 2 4 2 2" xfId="57136" xr:uid="{D3ABB30F-0737-4069-9F41-AE1759F64B10}"/>
    <cellStyle name="Comma 2 2 4 2 3" xfId="57137" xr:uid="{59D69F71-15C0-4DFE-9F68-3E28B4BDA110}"/>
    <cellStyle name="Comma 2 2 4 3" xfId="7727" xr:uid="{F380D528-7206-43F1-A1A6-A9FFB81AE0A9}"/>
    <cellStyle name="Comma 2 2 4 3 2" xfId="57138" xr:uid="{08D6FBD7-366F-40EB-808A-00DC3DCBFBAC}"/>
    <cellStyle name="Comma 2 2 4 4" xfId="7728" xr:uid="{31645C66-9C2A-4AFB-8B72-73875EC1C710}"/>
    <cellStyle name="Comma 2 2 4 4 2" xfId="57139" xr:uid="{441A9ECB-7CC4-4C5C-ABCA-4BAA64593655}"/>
    <cellStyle name="Comma 2 2 4 5" xfId="7729" xr:uid="{31E19792-6DAC-4A76-A25B-A60665A9D66C}"/>
    <cellStyle name="Comma 2 2 4 5 2" xfId="57140" xr:uid="{D711260C-55A4-496F-A28D-FB7C46DCE2D3}"/>
    <cellStyle name="Comma 2 2 4 6" xfId="7730" xr:uid="{795B7DC2-0ABC-4F5C-A8E9-407E7C4D1263}"/>
    <cellStyle name="Comma 2 2 4 6 2" xfId="57141" xr:uid="{447CBD62-C7CC-45CB-84F0-925CBD3C44DE}"/>
    <cellStyle name="Comma 2 2 4 7" xfId="7731" xr:uid="{BE0AFE27-55D3-4CC9-B67D-6BA2B5E77158}"/>
    <cellStyle name="Comma 2 2 4 8" xfId="57142" xr:uid="{DCA2720B-994A-4393-B61F-C1C451F266D5}"/>
    <cellStyle name="Comma 2 2 4 9" xfId="57143" xr:uid="{C02958D2-546A-4E56-A791-1AE4A084B848}"/>
    <cellStyle name="Comma 2 2 40" xfId="7732" xr:uid="{2936808D-2DEC-4DC9-83CF-EB4660532FBF}"/>
    <cellStyle name="Comma 2 2 40 2" xfId="7733" xr:uid="{598D54E0-939B-42C4-9434-1BDB3E2C7A5F}"/>
    <cellStyle name="Comma 2 2 40 3" xfId="7734" xr:uid="{C5A8BDA5-25F3-4CE2-B583-1B09A11A419B}"/>
    <cellStyle name="Comma 2 2 41" xfId="7735" xr:uid="{135D922C-6605-4AE2-B4D2-C472AADC4863}"/>
    <cellStyle name="Comma 2 2 41 2" xfId="7736" xr:uid="{E12E66B7-331E-4171-9B35-15003539FAC6}"/>
    <cellStyle name="Comma 2 2 41 3" xfId="7737" xr:uid="{14C8C217-7726-4A12-AE6B-0D45B4556FF8}"/>
    <cellStyle name="Comma 2 2 42" xfId="7738" xr:uid="{D8ECD162-6104-4FE7-829A-2C5BC977BD7D}"/>
    <cellStyle name="Comma 2 2 42 2" xfId="7739" xr:uid="{E0EE1013-5DA9-4A68-9460-BBADCE8F643F}"/>
    <cellStyle name="Comma 2 2 42 3" xfId="7740" xr:uid="{E48D42F1-58CC-4BE6-A52A-6F04D4746EA0}"/>
    <cellStyle name="Comma 2 2 43" xfId="7741" xr:uid="{9A256807-6CEA-4A7D-BAF5-F3B23D02C794}"/>
    <cellStyle name="Comma 2 2 43 2" xfId="7742" xr:uid="{B9FB2F35-F11A-42CA-8FE4-1AC80E01CAE9}"/>
    <cellStyle name="Comma 2 2 44" xfId="7743" xr:uid="{5B841C04-571F-4775-B46C-4A335CE6B857}"/>
    <cellStyle name="Comma 2 2 44 2" xfId="7744" xr:uid="{A2BB0A01-8A83-46E7-8769-4C6277446653}"/>
    <cellStyle name="Comma 2 2 45" xfId="7745" xr:uid="{021B42A6-01E7-4B59-AFB6-79F8A5097816}"/>
    <cellStyle name="Comma 2 2 45 2" xfId="7746" xr:uid="{7AA3F554-C3C3-4FD5-A660-EC551D4CC300}"/>
    <cellStyle name="Comma 2 2 45 2 2" xfId="7747" xr:uid="{9D15D7E3-1BC5-4E2A-A39D-0C166DBC7FA4}"/>
    <cellStyle name="Comma 2 2 45 2 2 2" xfId="7748" xr:uid="{E58FA396-489C-4E1B-BB33-FDE424640A1C}"/>
    <cellStyle name="Comma 2 2 45 2 3" xfId="7749" xr:uid="{85BEAC8B-0899-4B75-BF5A-822E973DDA12}"/>
    <cellStyle name="Comma 2 2 45 3" xfId="7750" xr:uid="{4C438E18-379C-41E7-8104-06955EAB1146}"/>
    <cellStyle name="Comma 2 2 45 4" xfId="7751" xr:uid="{E141BC65-D40B-42E5-B3E7-42CF8BBCB8F2}"/>
    <cellStyle name="Comma 2 2 45 4 2" xfId="7752" xr:uid="{6B1B2A85-4A7F-430C-95E1-E186E2D7D07E}"/>
    <cellStyle name="Comma 2 2 45 5" xfId="7753" xr:uid="{402FCDCB-0B63-4F1C-ABF5-6B7DF526E790}"/>
    <cellStyle name="Comma 2 2 46" xfId="7754" xr:uid="{F16C1EB7-E333-4DAE-925E-97FA61F08CCA}"/>
    <cellStyle name="Comma 2 2 46 2" xfId="7755" xr:uid="{B3D196A8-78C7-4347-9BFD-8881C9A9BB21}"/>
    <cellStyle name="Comma 2 2 46 2 2" xfId="7756" xr:uid="{EB2DCD49-CA3A-4E85-937D-E9A1523D0A70}"/>
    <cellStyle name="Comma 2 2 46 2 2 2" xfId="7757" xr:uid="{F23E52D0-9F23-4358-ACFD-7431E4104126}"/>
    <cellStyle name="Comma 2 2 46 2 3" xfId="7758" xr:uid="{91C292CA-7B88-42F6-B831-B2E83052612A}"/>
    <cellStyle name="Comma 2 2 46 3" xfId="7759" xr:uid="{8BA4C920-79D8-47F5-858D-CA3BBDA6D21D}"/>
    <cellStyle name="Comma 2 2 46 4" xfId="7760" xr:uid="{FE022752-E84D-4F99-BE0A-33B02F011045}"/>
    <cellStyle name="Comma 2 2 46 4 2" xfId="7761" xr:uid="{4F05C034-F3F3-4FC7-81BE-0FAE89435403}"/>
    <cellStyle name="Comma 2 2 46 5" xfId="7762" xr:uid="{1774A536-20AA-493C-AA82-9A5BE9402020}"/>
    <cellStyle name="Comma 2 2 47" xfId="7763" xr:uid="{87DC75BC-48F7-4707-9AF3-2CDAD632578E}"/>
    <cellStyle name="Comma 2 2 47 2" xfId="7764" xr:uid="{CEB95352-1029-4600-A2F2-08FBA9CB5439}"/>
    <cellStyle name="Comma 2 2 47 2 2" xfId="7765" xr:uid="{079CC2EF-5E15-404A-B3CE-EC01A9051EDE}"/>
    <cellStyle name="Comma 2 2 47 2 2 2" xfId="7766" xr:uid="{DEAE5690-2B3F-45E4-A6A9-FF927503001B}"/>
    <cellStyle name="Comma 2 2 47 2 3" xfId="7767" xr:uid="{BFF49A0C-CAE9-484F-80AD-60494A3CA490}"/>
    <cellStyle name="Comma 2 2 47 3" xfId="7768" xr:uid="{292E09F4-0785-4198-895D-BC6B56AED1D9}"/>
    <cellStyle name="Comma 2 2 47 4" xfId="7769" xr:uid="{46758998-76FE-47AE-B440-8C2790E1C85F}"/>
    <cellStyle name="Comma 2 2 47 4 2" xfId="7770" xr:uid="{673D463D-A26E-4D99-8A5D-EB8532D00CAC}"/>
    <cellStyle name="Comma 2 2 47 5" xfId="7771" xr:uid="{6E6F3521-1129-4359-BDC7-505F52476F56}"/>
    <cellStyle name="Comma 2 2 48" xfId="7772" xr:uid="{979A50D8-3F86-4071-9564-BE04D580C133}"/>
    <cellStyle name="Comma 2 2 48 2" xfId="7773" xr:uid="{69B1012D-B49F-4C17-99FE-0FE506480F04}"/>
    <cellStyle name="Comma 2 2 48 2 2" xfId="7774" xr:uid="{86AD2A46-27E0-4C98-BC30-2EB328910C6A}"/>
    <cellStyle name="Comma 2 2 48 2 2 2" xfId="7775" xr:uid="{C4E33C7C-4104-43A1-B1BE-6C08D28D661E}"/>
    <cellStyle name="Comma 2 2 48 2 3" xfId="7776" xr:uid="{E7978850-34E9-416A-B0B7-ADB84C53EDB8}"/>
    <cellStyle name="Comma 2 2 48 3" xfId="7777" xr:uid="{0976E244-88F0-467F-9058-110B7A8DF01D}"/>
    <cellStyle name="Comma 2 2 48 4" xfId="7778" xr:uid="{C63231AB-516F-4019-8BEC-C1F6DAAC89E1}"/>
    <cellStyle name="Comma 2 2 48 4 2" xfId="7779" xr:uid="{977B6D64-3FCE-4FCF-87ED-4D7088C29CD2}"/>
    <cellStyle name="Comma 2 2 48 5" xfId="7780" xr:uid="{96A37EF5-2B1E-48BD-8485-6942F933C8F8}"/>
    <cellStyle name="Comma 2 2 49" xfId="7781" xr:uid="{54ADAA2E-BC2E-4476-84F6-825F2A75C409}"/>
    <cellStyle name="Comma 2 2 49 2" xfId="7782" xr:uid="{D7589AF7-0B90-4271-84E8-567D5DB7CAD2}"/>
    <cellStyle name="Comma 2 2 49 2 2" xfId="7783" xr:uid="{B4068DF1-E276-42E7-BBD8-1B0D1CFF499E}"/>
    <cellStyle name="Comma 2 2 49 2 2 2" xfId="7784" xr:uid="{98212D3A-C6A1-487B-A42D-AA7F3EC5FF0F}"/>
    <cellStyle name="Comma 2 2 49 2 3" xfId="7785" xr:uid="{FBFBEACD-0915-4760-A8C6-53750879715F}"/>
    <cellStyle name="Comma 2 2 49 3" xfId="7786" xr:uid="{71793D4C-9DAC-4FC8-A00F-F44C180DAC88}"/>
    <cellStyle name="Comma 2 2 49 4" xfId="7787" xr:uid="{D1800E16-CE6B-4FAF-9CC7-0354FCB0431E}"/>
    <cellStyle name="Comma 2 2 49 4 2" xfId="7788" xr:uid="{2DCC8DFF-F56B-4B1E-8DFE-4898855C779D}"/>
    <cellStyle name="Comma 2 2 49 5" xfId="7789" xr:uid="{217F39E2-32A4-4277-91E8-6A8994E75042}"/>
    <cellStyle name="Comma 2 2 5" xfId="7790" xr:uid="{59F4FC21-3EF6-4F10-AEF2-A5838A84179F}"/>
    <cellStyle name="Comma 2 2 5 10" xfId="57144" xr:uid="{148E640D-CB7D-4339-B908-4A150B030235}"/>
    <cellStyle name="Comma 2 2 5 11" xfId="57145" xr:uid="{1A973E68-1458-4C7E-8157-AE15936B3FD2}"/>
    <cellStyle name="Comma 2 2 5 2" xfId="7791" xr:uid="{33B37CD9-C7A6-4B80-BD7D-368890FD9238}"/>
    <cellStyle name="Comma 2 2 5 2 2" xfId="57146" xr:uid="{4E28687E-A7FC-4270-8C5E-89F8CA25E1F0}"/>
    <cellStyle name="Comma 2 2 5 2 3" xfId="57147" xr:uid="{4C603DDA-DF6D-4998-AB57-BCA8A292D2D5}"/>
    <cellStyle name="Comma 2 2 5 2 4" xfId="57148" xr:uid="{85926EBC-3685-43F8-B449-C2204036D598}"/>
    <cellStyle name="Comma 2 2 5 3" xfId="7792" xr:uid="{9347DAFC-CF90-4699-868F-05091D88A792}"/>
    <cellStyle name="Comma 2 2 5 3 2" xfId="57149" xr:uid="{C0934B20-E60B-4732-96D3-EEBEA005A854}"/>
    <cellStyle name="Comma 2 2 5 4" xfId="7793" xr:uid="{04BC22DC-1460-400C-BE51-07298A85A514}"/>
    <cellStyle name="Comma 2 2 5 4 2" xfId="57150" xr:uid="{C00A09F7-86DF-49D3-9BA5-DB079A3B0E55}"/>
    <cellStyle name="Comma 2 2 5 5" xfId="7794" xr:uid="{64309820-3A37-43D7-90B5-5CA8193EB493}"/>
    <cellStyle name="Comma 2 2 5 5 2" xfId="57151" xr:uid="{8A12B2D3-E201-47DE-ABAA-40A1A0AB018D}"/>
    <cellStyle name="Comma 2 2 5 6" xfId="57152" xr:uid="{E92BB896-CD5A-4A59-A3F9-7E93FE048CAF}"/>
    <cellStyle name="Comma 2 2 5 6 2" xfId="57153" xr:uid="{98E54B1E-B929-40A6-91DF-4565B944901D}"/>
    <cellStyle name="Comma 2 2 5 7" xfId="57154" xr:uid="{16AEF709-C1E5-4CF2-AAE9-F0343D1E1B2C}"/>
    <cellStyle name="Comma 2 2 5 8" xfId="57155" xr:uid="{517D495B-D057-4C8E-BB93-E0F4106EA8EA}"/>
    <cellStyle name="Comma 2 2 5 9" xfId="57156" xr:uid="{16C847BA-A815-4A7C-A315-9BF970C1F67A}"/>
    <cellStyle name="Comma 2 2 50" xfId="7795" xr:uid="{B4167B62-DC1B-491A-939A-004556C054AF}"/>
    <cellStyle name="Comma 2 2 50 2" xfId="7796" xr:uid="{C9E8AF1A-E9B4-4FFF-8268-C775912F78E1}"/>
    <cellStyle name="Comma 2 2 50 2 2" xfId="7797" xr:uid="{44D49126-D765-4A7E-8E10-44429939E44A}"/>
    <cellStyle name="Comma 2 2 50 2 2 2" xfId="7798" xr:uid="{1C054660-05E7-465A-9A84-CC62B77995D9}"/>
    <cellStyle name="Comma 2 2 50 2 3" xfId="7799" xr:uid="{313FF891-6233-4463-83EF-FB09AEE47390}"/>
    <cellStyle name="Comma 2 2 50 3" xfId="7800" xr:uid="{A1134665-CC7F-4582-A918-29A1228194F2}"/>
    <cellStyle name="Comma 2 2 50 4" xfId="7801" xr:uid="{5ABC03D7-91B2-4E25-8A6B-F589CEBC1478}"/>
    <cellStyle name="Comma 2 2 50 4 2" xfId="7802" xr:uid="{8C1F9C47-64DA-459F-91E7-09781E327C1E}"/>
    <cellStyle name="Comma 2 2 50 5" xfId="7803" xr:uid="{0D9DDB53-B011-4C9E-9187-4BA38AED5FEE}"/>
    <cellStyle name="Comma 2 2 51" xfId="7804" xr:uid="{7D995A34-792C-46B0-A0DD-2C38BF156EC5}"/>
    <cellStyle name="Comma 2 2 51 2" xfId="7805" xr:uid="{74C4D5A3-33E7-4349-A8CA-6645F2732ED2}"/>
    <cellStyle name="Comma 2 2 51 2 2" xfId="7806" xr:uid="{830333B0-4244-4160-A1E8-860DC4394150}"/>
    <cellStyle name="Comma 2 2 51 2 2 2" xfId="7807" xr:uid="{21412A08-A5DA-4EE4-93E5-22E706259568}"/>
    <cellStyle name="Comma 2 2 51 2 3" xfId="7808" xr:uid="{25297B3B-3574-403A-B72B-8B0D2FF05833}"/>
    <cellStyle name="Comma 2 2 51 3" xfId="7809" xr:uid="{F461CCB2-F303-4828-9A58-813C56109526}"/>
    <cellStyle name="Comma 2 2 51 4" xfId="7810" xr:uid="{A9246090-2F54-4BBD-A673-35E899FFF32D}"/>
    <cellStyle name="Comma 2 2 51 4 2" xfId="7811" xr:uid="{99303861-60B6-41E5-BCC7-A5F6F00AA2D3}"/>
    <cellStyle name="Comma 2 2 51 5" xfId="7812" xr:uid="{6F3FFC72-7B4B-4325-9F49-9E11E5B33421}"/>
    <cellStyle name="Comma 2 2 52" xfId="7813" xr:uid="{E428D438-0E8F-4A95-9D4A-081834DF3271}"/>
    <cellStyle name="Comma 2 2 52 2" xfId="7814" xr:uid="{F3EADBDE-AEB9-4134-BE39-9DBFBB9BF886}"/>
    <cellStyle name="Comma 2 2 52 2 2" xfId="7815" xr:uid="{8B2D1483-A6E5-472E-86CE-8191371F85B5}"/>
    <cellStyle name="Comma 2 2 52 2 2 2" xfId="7816" xr:uid="{A9776C3D-C00B-4B27-A30F-5B2E0EEEFF52}"/>
    <cellStyle name="Comma 2 2 52 2 3" xfId="7817" xr:uid="{EC5105B5-E33C-4FB7-8D7E-71136E6A8FAF}"/>
    <cellStyle name="Comma 2 2 52 3" xfId="7818" xr:uid="{A6D5F792-92DB-4062-87BC-204732B22A12}"/>
    <cellStyle name="Comma 2 2 52 4" xfId="7819" xr:uid="{B55076BB-6DB6-4480-8BBE-D9E6FF3CCF14}"/>
    <cellStyle name="Comma 2 2 52 4 2" xfId="7820" xr:uid="{2D8140A0-5DC5-4848-870C-B5737F231B32}"/>
    <cellStyle name="Comma 2 2 52 5" xfId="7821" xr:uid="{11AC0D1A-4E1A-46EC-9979-8E39B1970A21}"/>
    <cellStyle name="Comma 2 2 53" xfId="7822" xr:uid="{D1E0CDF8-C8AB-4AD7-81C7-E6035651D998}"/>
    <cellStyle name="Comma 2 2 53 2" xfId="7823" xr:uid="{A6524FFC-D550-4D82-99D7-36A4D5BC0993}"/>
    <cellStyle name="Comma 2 2 53 2 2" xfId="7824" xr:uid="{42D62BD3-D8FF-4274-81C5-D9B1BE627EBB}"/>
    <cellStyle name="Comma 2 2 53 2 2 2" xfId="7825" xr:uid="{766231F7-4C39-4D1E-B58C-2A4CD4F13E40}"/>
    <cellStyle name="Comma 2 2 53 2 3" xfId="7826" xr:uid="{D55DFDF8-3BDC-4D7C-94F7-2FAD4EDBAE8D}"/>
    <cellStyle name="Comma 2 2 53 3" xfId="7827" xr:uid="{9A786CE8-DC20-454A-99A0-8A3973F500CC}"/>
    <cellStyle name="Comma 2 2 53 4" xfId="7828" xr:uid="{00065463-71B6-4C56-8E4F-9979C218AACD}"/>
    <cellStyle name="Comma 2 2 53 4 2" xfId="7829" xr:uid="{C73C976C-8D24-4AE3-B44C-94C1E7844E5D}"/>
    <cellStyle name="Comma 2 2 53 5" xfId="7830" xr:uid="{BFD3894E-B776-45D7-9758-B0AB16D4A9CC}"/>
    <cellStyle name="Comma 2 2 54" xfId="7831" xr:uid="{50AEE563-4C67-470F-9BAB-965DD6CF37DC}"/>
    <cellStyle name="Comma 2 2 54 2" xfId="7832" xr:uid="{6777014B-7B08-431B-B851-C63D2C980A1D}"/>
    <cellStyle name="Comma 2 2 54 2 2" xfId="7833" xr:uid="{DA2EB6A6-1F92-4CD6-91ED-DFFC3891E1E5}"/>
    <cellStyle name="Comma 2 2 54 2 2 2" xfId="7834" xr:uid="{EBB3627F-CAA1-4852-9DEB-E908F13B776F}"/>
    <cellStyle name="Comma 2 2 54 2 3" xfId="7835" xr:uid="{2572C1C3-C050-446B-A45D-2924F7B69F6C}"/>
    <cellStyle name="Comma 2 2 54 3" xfId="7836" xr:uid="{54435E32-25F0-4CA4-B0C8-A2694E08B92A}"/>
    <cellStyle name="Comma 2 2 54 4" xfId="7837" xr:uid="{FAD876FA-DC25-42FF-A7EB-6D8A5DBFA363}"/>
    <cellStyle name="Comma 2 2 54 4 2" xfId="7838" xr:uid="{F294FA69-E0A0-4899-8055-0AA72924803D}"/>
    <cellStyle name="Comma 2 2 54 5" xfId="7839" xr:uid="{D1619A31-D9C8-4FEC-AC46-1FB28FF61641}"/>
    <cellStyle name="Comma 2 2 55" xfId="7840" xr:uid="{C4B2E7E6-F6FF-4B43-91AE-4DAB18C83049}"/>
    <cellStyle name="Comma 2 2 55 2" xfId="7841" xr:uid="{BF5ABAF7-B47C-485E-8D5C-217F265D0540}"/>
    <cellStyle name="Comma 2 2 55 2 2" xfId="7842" xr:uid="{589A3F6F-8F96-42C9-9E24-9F95F73A693B}"/>
    <cellStyle name="Comma 2 2 55 2 2 2" xfId="7843" xr:uid="{7667C8FE-6B08-49A7-BC92-CD9D9F87745A}"/>
    <cellStyle name="Comma 2 2 55 2 3" xfId="7844" xr:uid="{80A130BE-A15C-42E1-B967-62AAA9E88835}"/>
    <cellStyle name="Comma 2 2 55 3" xfId="7845" xr:uid="{747B3CFB-BF05-43C2-B2EA-9CDF6162F720}"/>
    <cellStyle name="Comma 2 2 55 4" xfId="7846" xr:uid="{C30F539F-BE5B-4EC1-875F-3E014C17C1BF}"/>
    <cellStyle name="Comma 2 2 55 4 2" xfId="7847" xr:uid="{FE18506F-ED06-46DA-86A3-06A81A9A466F}"/>
    <cellStyle name="Comma 2 2 55 5" xfId="7848" xr:uid="{56B312BE-5434-4827-B5E7-63B188293F59}"/>
    <cellStyle name="Comma 2 2 56" xfId="7849" xr:uid="{E05EE7B2-0E5A-4C69-93E9-F4E21DF1F341}"/>
    <cellStyle name="Comma 2 2 56 2" xfId="7850" xr:uid="{721B3AD1-245D-44B9-8BD0-08A9B836AD04}"/>
    <cellStyle name="Comma 2 2 56 2 2" xfId="7851" xr:uid="{4D21BA2E-D84F-4160-A97E-D53D30C6C155}"/>
    <cellStyle name="Comma 2 2 56 2 2 2" xfId="7852" xr:uid="{F3298AF2-D2D3-4009-BFAC-99A1BFAC70B4}"/>
    <cellStyle name="Comma 2 2 56 2 3" xfId="7853" xr:uid="{B6D18444-EEF1-448C-A075-2FEB39218205}"/>
    <cellStyle name="Comma 2 2 56 3" xfId="7854" xr:uid="{3B4CF983-B40C-49F8-B2F6-645647767CE3}"/>
    <cellStyle name="Comma 2 2 56 3 2" xfId="7855" xr:uid="{F4548FF8-98AD-4EC1-BF8A-C0D4778D66EA}"/>
    <cellStyle name="Comma 2 2 56 4" xfId="7856" xr:uid="{15B4FF21-2487-43AB-9769-5BF64982974C}"/>
    <cellStyle name="Comma 2 2 57" xfId="7857" xr:uid="{3EC3F44F-204F-41E6-9762-FEFE7197F099}"/>
    <cellStyle name="Comma 2 2 57 2" xfId="7858" xr:uid="{CD842AD6-C1A0-483B-857B-D76ACEB8D0FD}"/>
    <cellStyle name="Comma 2 2 57 2 2" xfId="7859" xr:uid="{74802ECD-9687-4353-A520-899CEC6F1C39}"/>
    <cellStyle name="Comma 2 2 57 2 2 2" xfId="7860" xr:uid="{736B331E-F311-4155-A412-BEF9F6B10850}"/>
    <cellStyle name="Comma 2 2 57 2 3" xfId="7861" xr:uid="{999D4B94-D283-4ED9-9A39-94F9A1E6997F}"/>
    <cellStyle name="Comma 2 2 57 3" xfId="7862" xr:uid="{52EDAD21-4F24-4469-8EAE-B6F06E2B0D37}"/>
    <cellStyle name="Comma 2 2 57 3 2" xfId="7863" xr:uid="{1D8D8F5D-7382-4D2E-BC57-30DB47BF04BC}"/>
    <cellStyle name="Comma 2 2 57 4" xfId="7864" xr:uid="{48D298B6-9314-466C-B152-974F776535BD}"/>
    <cellStyle name="Comma 2 2 58" xfId="7865" xr:uid="{2E71672D-02F1-4CEE-A684-BBB859074C20}"/>
    <cellStyle name="Comma 2 2 58 2" xfId="7866" xr:uid="{0AC2B7C6-D49A-4912-91A1-9FCA2DE7D6DD}"/>
    <cellStyle name="Comma 2 2 58 2 2" xfId="7867" xr:uid="{9C8EB001-5225-4D1D-8BC9-51300529CE8B}"/>
    <cellStyle name="Comma 2 2 58 2 2 2" xfId="7868" xr:uid="{379A1B29-0D22-4AD8-96E3-EEDE8761B7FA}"/>
    <cellStyle name="Comma 2 2 58 2 3" xfId="7869" xr:uid="{10B1B253-C011-45DB-BB8A-D458E1B0B690}"/>
    <cellStyle name="Comma 2 2 58 3" xfId="7870" xr:uid="{3BB9FDEF-93BA-404A-8A29-1FD7F3F322D6}"/>
    <cellStyle name="Comma 2 2 58 3 2" xfId="7871" xr:uid="{468B9FAB-911C-4B85-902C-90964FF61067}"/>
    <cellStyle name="Comma 2 2 58 4" xfId="7872" xr:uid="{746BEBD5-F62C-4EED-BA66-04008915D09B}"/>
    <cellStyle name="Comma 2 2 59" xfId="7873" xr:uid="{E50F5708-CE36-4E9D-8795-DD7D2126AAD5}"/>
    <cellStyle name="Comma 2 2 59 2" xfId="7874" xr:uid="{E0CE2E5C-6CD5-42F1-947E-8842D4B03CBC}"/>
    <cellStyle name="Comma 2 2 59 2 2" xfId="7875" xr:uid="{776C02FE-67B5-4C3A-A4A9-F11CE21017CC}"/>
    <cellStyle name="Comma 2 2 59 2 2 2" xfId="7876" xr:uid="{4A42BE5B-D977-4024-96B1-88447C8BE79D}"/>
    <cellStyle name="Comma 2 2 59 2 3" xfId="7877" xr:uid="{63C3C467-B84B-4B70-AED4-BAA71ED97F65}"/>
    <cellStyle name="Comma 2 2 59 3" xfId="7878" xr:uid="{A29E033A-A64A-4AF0-A13E-5C6A6F9F7584}"/>
    <cellStyle name="Comma 2 2 59 3 2" xfId="7879" xr:uid="{20BBEC3B-9DBA-4461-A9EB-736D6F7B25E7}"/>
    <cellStyle name="Comma 2 2 59 4" xfId="7880" xr:uid="{C983A59E-197E-40A0-99B2-5BB67E7DE94A}"/>
    <cellStyle name="Comma 2 2 6" xfId="7881" xr:uid="{245CBB54-8D94-41D3-A60B-DA2E94463D26}"/>
    <cellStyle name="Comma 2 2 6 2" xfId="7882" xr:uid="{A94682DF-143F-4DFE-AC53-9597AC6A5DDF}"/>
    <cellStyle name="Comma 2 2 6 2 2" xfId="7883" xr:uid="{E510081F-4EDD-487B-AE5F-347CE9494A41}"/>
    <cellStyle name="Comma 2 2 6 2 3" xfId="57157" xr:uid="{0CE9E090-7519-4E04-BA00-6B9E8375D26B}"/>
    <cellStyle name="Comma 2 2 6 3" xfId="7884" xr:uid="{178FCE03-F83C-4073-BA03-28032A15D601}"/>
    <cellStyle name="Comma 2 2 6 3 2" xfId="7885" xr:uid="{E0FEE560-73B0-484E-90E9-A4E6DB02949A}"/>
    <cellStyle name="Comma 2 2 6 4" xfId="7886" xr:uid="{983A7BEE-0E74-4824-89DA-CB280E38F51D}"/>
    <cellStyle name="Comma 2 2 6 4 2" xfId="7887" xr:uid="{B4FA4EDB-718A-49E7-8616-AB802A92D9FC}"/>
    <cellStyle name="Comma 2 2 6 5" xfId="7888" xr:uid="{DB3A22DF-52AA-43C3-80CB-EA2DEC8F67C5}"/>
    <cellStyle name="Comma 2 2 6 6" xfId="7889" xr:uid="{10E15514-AEF4-47F4-8877-A41477BB6FDA}"/>
    <cellStyle name="Comma 2 2 6 7" xfId="57158" xr:uid="{8BE07838-539B-490A-8689-B6A46E7FD1F3}"/>
    <cellStyle name="Comma 2 2 6 8" xfId="57159" xr:uid="{35BBBC66-358C-420D-9363-F81C29C6C286}"/>
    <cellStyle name="Comma 2 2 6 9" xfId="57160" xr:uid="{6E627D23-13F9-4DF7-AAC9-32103AFE0CA4}"/>
    <cellStyle name="Comma 2 2 60" xfId="7890" xr:uid="{2B817290-AD69-437F-ABCE-C23196CF88A0}"/>
    <cellStyle name="Comma 2 2 60 2" xfId="7891" xr:uid="{6B0A10DF-A5CF-4844-8A1B-FFA4232FAF5A}"/>
    <cellStyle name="Comma 2 2 60 2 2" xfId="7892" xr:uid="{BB98B9CF-4820-47B1-A8F7-0F0F5AFB1FB5}"/>
    <cellStyle name="Comma 2 2 60 2 2 2" xfId="7893" xr:uid="{75BB9AE5-B56F-4CBC-941B-FFFD058294E4}"/>
    <cellStyle name="Comma 2 2 60 2 3" xfId="7894" xr:uid="{E5584C6E-6B6A-45A6-90CF-81EF9D85DC27}"/>
    <cellStyle name="Comma 2 2 60 3" xfId="7895" xr:uid="{3064161D-00C1-4C10-9FD7-3622EA701D26}"/>
    <cellStyle name="Comma 2 2 60 3 2" xfId="7896" xr:uid="{CE7B6EFC-3F0E-43E1-825B-96D061CDEC21}"/>
    <cellStyle name="Comma 2 2 60 4" xfId="7897" xr:uid="{F5AF3A56-B6AF-47CF-906D-6DBC1A98373E}"/>
    <cellStyle name="Comma 2 2 61" xfId="7898" xr:uid="{F33B36C4-3848-4DAD-8B88-42CE054BFC49}"/>
    <cellStyle name="Comma 2 2 61 2" xfId="7899" xr:uid="{6100447C-1670-41BC-BC3E-99869DDBEC25}"/>
    <cellStyle name="Comma 2 2 61 2 2" xfId="7900" xr:uid="{D42CD277-79BE-47FD-B7A3-CE4142F88889}"/>
    <cellStyle name="Comma 2 2 61 2 2 2" xfId="7901" xr:uid="{30F30447-25BA-418B-ADA0-F63FCAE199F5}"/>
    <cellStyle name="Comma 2 2 61 2 3" xfId="7902" xr:uid="{4E504EEF-17FE-4E13-BD2B-3976B548F997}"/>
    <cellStyle name="Comma 2 2 61 3" xfId="7903" xr:uid="{B42831C1-6536-41C3-BB8D-4770099B06F4}"/>
    <cellStyle name="Comma 2 2 61 3 2" xfId="7904" xr:uid="{CE3759BD-AA08-4CC6-AD09-0BA2C1469ABC}"/>
    <cellStyle name="Comma 2 2 61 4" xfId="7905" xr:uid="{BE72F222-7C7E-4B77-A591-CF6B45C1F189}"/>
    <cellStyle name="Comma 2 2 62" xfId="7906" xr:uid="{6016692F-B92C-48D7-BFFB-71C9BA7589CA}"/>
    <cellStyle name="Comma 2 2 62 2" xfId="7907" xr:uid="{A19766CD-83F4-4BFA-A36A-DA72301261E0}"/>
    <cellStyle name="Comma 2 2 62 2 2" xfId="7908" xr:uid="{B9667D84-DFFA-45CA-9160-B1044D956C53}"/>
    <cellStyle name="Comma 2 2 62 2 2 2" xfId="7909" xr:uid="{35980645-9383-4068-93EC-1DA7E45FECB8}"/>
    <cellStyle name="Comma 2 2 62 2 3" xfId="7910" xr:uid="{EECAA1B9-1771-4233-9B59-08A5851DE30A}"/>
    <cellStyle name="Comma 2 2 62 3" xfId="7911" xr:uid="{E8B63B69-D00C-40E5-A0EB-DE2FDB2E996E}"/>
    <cellStyle name="Comma 2 2 62 3 2" xfId="7912" xr:uid="{D6F8CE78-D1AC-49B6-B560-336A9C072F0A}"/>
    <cellStyle name="Comma 2 2 62 4" xfId="7913" xr:uid="{2F39B7AA-237B-4C42-8DC8-765B6C3C48A2}"/>
    <cellStyle name="Comma 2 2 63" xfId="7914" xr:uid="{30609985-2FD2-48FB-9CC6-DBD3F5962B52}"/>
    <cellStyle name="Comma 2 2 63 2" xfId="7915" xr:uid="{7C9AB589-E989-4E09-B276-92D6D51CB38B}"/>
    <cellStyle name="Comma 2 2 63 2 2" xfId="7916" xr:uid="{F4D36623-F81B-4955-B492-6A18EEE104FE}"/>
    <cellStyle name="Comma 2 2 63 2 2 2" xfId="7917" xr:uid="{E02754FD-8698-4454-8658-13C5732EDAC8}"/>
    <cellStyle name="Comma 2 2 63 2 3" xfId="7918" xr:uid="{8571FBE4-C966-4D20-9467-DDDE1588F458}"/>
    <cellStyle name="Comma 2 2 63 3" xfId="7919" xr:uid="{D9A06B69-802A-4060-98F5-E362E568B8D1}"/>
    <cellStyle name="Comma 2 2 63 3 2" xfId="7920" xr:uid="{63B456C1-5187-4CA8-8F55-877320C6C659}"/>
    <cellStyle name="Comma 2 2 63 4" xfId="7921" xr:uid="{8449090B-4450-471E-AD07-1B25FBA310CF}"/>
    <cellStyle name="Comma 2 2 64" xfId="7922" xr:uid="{B8611898-449B-4A26-AD1E-A117F805D278}"/>
    <cellStyle name="Comma 2 2 64 2" xfId="7923" xr:uid="{447E3BD1-62CC-4A20-909D-6166B27957ED}"/>
    <cellStyle name="Comma 2 2 64 2 2" xfId="7924" xr:uid="{563B0B7E-85E5-4B34-9BC3-D99CA2A773E9}"/>
    <cellStyle name="Comma 2 2 64 2 2 2" xfId="7925" xr:uid="{D8EAF528-8408-4725-A7BE-A2DB5D99FD5A}"/>
    <cellStyle name="Comma 2 2 64 2 3" xfId="7926" xr:uid="{5AFEF424-AE7E-461B-9338-4ED7EA90CD0C}"/>
    <cellStyle name="Comma 2 2 64 3" xfId="7927" xr:uid="{F0CB0C1F-A972-46CF-B2DD-33142AD9AC5E}"/>
    <cellStyle name="Comma 2 2 64 3 2" xfId="7928" xr:uid="{CBBE7D09-C500-4115-8B87-A60E79623EE5}"/>
    <cellStyle name="Comma 2 2 64 4" xfId="7929" xr:uid="{4FA8C379-63E2-4868-89B5-000EB5DDF856}"/>
    <cellStyle name="Comma 2 2 65" xfId="7930" xr:uid="{3FEC35B9-4CEE-450E-A199-7E73F4890AD2}"/>
    <cellStyle name="Comma 2 2 65 2" xfId="7931" xr:uid="{26A09E44-5526-4901-93B3-C325F07FC375}"/>
    <cellStyle name="Comma 2 2 65 2 2" xfId="7932" xr:uid="{66019E70-945A-4E22-9DD5-CBBCB898B806}"/>
    <cellStyle name="Comma 2 2 65 2 2 2" xfId="7933" xr:uid="{2B9B5D3B-D5A9-4C6C-9554-BEE337E1A58A}"/>
    <cellStyle name="Comma 2 2 65 2 3" xfId="7934" xr:uid="{DBCD6EF1-A72C-4E17-A8F6-2F2ECD377B0C}"/>
    <cellStyle name="Comma 2 2 65 3" xfId="7935" xr:uid="{477CB77A-645A-462C-9F4B-18EB41AD99E2}"/>
    <cellStyle name="Comma 2 2 65 3 2" xfId="7936" xr:uid="{649CD26C-A0DE-4895-AF57-C53753C1FE2D}"/>
    <cellStyle name="Comma 2 2 65 4" xfId="7937" xr:uid="{DB8672F1-A631-4D1E-ABBC-CB70C58DB854}"/>
    <cellStyle name="Comma 2 2 66" xfId="7938" xr:uid="{DD8356BC-0B2C-47B8-BFF8-C463515757B1}"/>
    <cellStyle name="Comma 2 2 66 2" xfId="7939" xr:uid="{C99D6F52-34EF-46DC-95A3-E0A273EFD487}"/>
    <cellStyle name="Comma 2 2 66 2 2" xfId="7940" xr:uid="{30F12D60-55CB-45A9-9806-BB5CB2D4BD69}"/>
    <cellStyle name="Comma 2 2 66 2 2 2" xfId="7941" xr:uid="{10CEF83C-0440-4DA5-8A31-C7E0B377C1CD}"/>
    <cellStyle name="Comma 2 2 66 2 3" xfId="7942" xr:uid="{E8F85A1D-ED64-41BA-914E-E927C446AEE2}"/>
    <cellStyle name="Comma 2 2 66 3" xfId="7943" xr:uid="{AACFF52F-9B6F-4229-B523-3BB0AF612948}"/>
    <cellStyle name="Comma 2 2 66 3 2" xfId="7944" xr:uid="{186ACB00-F688-461D-A8F1-4CC45858A1ED}"/>
    <cellStyle name="Comma 2 2 66 4" xfId="7945" xr:uid="{15256A86-AE55-4B47-9B75-F99DF8EBEB4F}"/>
    <cellStyle name="Comma 2 2 67" xfId="7946" xr:uid="{FC7E498A-850C-4C69-86CF-91E2DC74169B}"/>
    <cellStyle name="Comma 2 2 67 2" xfId="7947" xr:uid="{BCEEB668-36F3-4299-87CF-D050612006EA}"/>
    <cellStyle name="Comma 2 2 67 2 2" xfId="7948" xr:uid="{301BE7C3-9479-4222-AFC1-1D1FC16058B3}"/>
    <cellStyle name="Comma 2 2 67 2 2 2" xfId="7949" xr:uid="{24BF80F4-306E-4E36-9FBE-FDA1B6E358EB}"/>
    <cellStyle name="Comma 2 2 67 2 3" xfId="7950" xr:uid="{C5AEE2A2-DB84-4B41-B15A-365C7E0005E3}"/>
    <cellStyle name="Comma 2 2 67 3" xfId="7951" xr:uid="{102B6857-1DD9-44DC-A251-91158163AC14}"/>
    <cellStyle name="Comma 2 2 67 3 2" xfId="7952" xr:uid="{A49DD509-7471-4AFC-BBFC-ED8D1EB7C408}"/>
    <cellStyle name="Comma 2 2 67 4" xfId="7953" xr:uid="{6334CC2C-E757-4A88-BBC5-AD826137D3DF}"/>
    <cellStyle name="Comma 2 2 68" xfId="7954" xr:uid="{DF76CBCD-4135-426B-A5AF-CBA35D2C61DD}"/>
    <cellStyle name="Comma 2 2 68 2" xfId="7955" xr:uid="{8415FBD1-18E4-431B-B33C-B0EC05E8A587}"/>
    <cellStyle name="Comma 2 2 68 2 2" xfId="7956" xr:uid="{DA50D401-8FD2-4F4E-A650-A478395F433E}"/>
    <cellStyle name="Comma 2 2 68 2 2 2" xfId="7957" xr:uid="{277EB060-61C0-4EC3-924F-6626FF103C41}"/>
    <cellStyle name="Comma 2 2 68 2 3" xfId="7958" xr:uid="{0FBCE3C4-1813-4E29-9496-75DA5866C142}"/>
    <cellStyle name="Comma 2 2 68 3" xfId="7959" xr:uid="{D6D50974-6E4E-4378-BD11-9617C59C7255}"/>
    <cellStyle name="Comma 2 2 68 3 2" xfId="7960" xr:uid="{9A4E9E35-B27F-464A-9C04-776D9E7FB7AC}"/>
    <cellStyle name="Comma 2 2 68 4" xfId="7961" xr:uid="{9B7F6C84-5481-4C1B-A241-2765D759528C}"/>
    <cellStyle name="Comma 2 2 69" xfId="7962" xr:uid="{076CE642-557E-455D-97B1-DD2EC6131C2D}"/>
    <cellStyle name="Comma 2 2 69 2" xfId="7963" xr:uid="{5E1819D1-7CF5-4A51-BB61-209381BD975A}"/>
    <cellStyle name="Comma 2 2 69 2 2" xfId="7964" xr:uid="{262C95CF-9FC2-4623-B576-D85D8CA72829}"/>
    <cellStyle name="Comma 2 2 69 2 2 2" xfId="7965" xr:uid="{22806A34-F62D-40F5-BFC9-4EE131672800}"/>
    <cellStyle name="Comma 2 2 69 2 3" xfId="7966" xr:uid="{621CCFA3-80E1-4EBC-9928-C887B6E78BA3}"/>
    <cellStyle name="Comma 2 2 69 3" xfId="7967" xr:uid="{60729B52-E3C1-47CA-9F1D-A7A877D0DD4A}"/>
    <cellStyle name="Comma 2 2 69 3 2" xfId="7968" xr:uid="{7014BE50-0D18-4B80-B1DD-964A0911EBFF}"/>
    <cellStyle name="Comma 2 2 69 4" xfId="7969" xr:uid="{437EE236-CAA8-431B-B29E-31C758C38E2B}"/>
    <cellStyle name="Comma 2 2 7" xfId="7970" xr:uid="{65DCADEB-2EF9-4D9D-A775-19B403D9ECF7}"/>
    <cellStyle name="Comma 2 2 7 2" xfId="7971" xr:uid="{E9C33C56-0567-4A62-8D9F-450B4CB2D9B7}"/>
    <cellStyle name="Comma 2 2 7 2 2" xfId="57161" xr:uid="{78C9B4B9-133C-4046-8D66-DD62293A6F5D}"/>
    <cellStyle name="Comma 2 2 7 2 3" xfId="57162" xr:uid="{97438B59-71DE-420D-BDC5-456DC34D60B4}"/>
    <cellStyle name="Comma 2 2 7 3" xfId="7972" xr:uid="{156AD543-79DB-48C2-88D3-44250B05EF9D}"/>
    <cellStyle name="Comma 2 2 7 4" xfId="7973" xr:uid="{1BCFBDBC-948D-4DE5-8D0C-BBBF7CCF26A3}"/>
    <cellStyle name="Comma 2 2 7 5" xfId="7974" xr:uid="{30C9CD8D-35FB-4302-9B69-D488673B26B3}"/>
    <cellStyle name="Comma 2 2 7 6" xfId="57163" xr:uid="{D53F0529-0737-472C-ABDB-7E7FF16F067C}"/>
    <cellStyle name="Comma 2 2 70" xfId="7975" xr:uid="{B0B619CE-F48A-4A57-B928-8E81FA503C8C}"/>
    <cellStyle name="Comma 2 2 70 2" xfId="7976" xr:uid="{30CFBD31-2853-4B76-AF09-FA17AF327A84}"/>
    <cellStyle name="Comma 2 2 70 2 2" xfId="7977" xr:uid="{41220B4F-676D-4BEB-8442-5489E5EC829B}"/>
    <cellStyle name="Comma 2 2 70 2 2 2" xfId="7978" xr:uid="{90D3B3F6-0504-4B6E-A486-A536C0749ECD}"/>
    <cellStyle name="Comma 2 2 70 2 3" xfId="7979" xr:uid="{80C82ACB-227E-4FEC-974C-56F6049A5DEA}"/>
    <cellStyle name="Comma 2 2 70 3" xfId="7980" xr:uid="{21C05DEE-AE7C-4E9F-B870-6052CF1C4C42}"/>
    <cellStyle name="Comma 2 2 70 3 2" xfId="7981" xr:uid="{113A55BF-E267-429C-8946-D8D726A0C7A4}"/>
    <cellStyle name="Comma 2 2 70 4" xfId="7982" xr:uid="{B9D6153A-7447-4D94-8A4C-D1A12CB1EAFC}"/>
    <cellStyle name="Comma 2 2 71" xfId="7983" xr:uid="{228CD4C1-21FC-48A0-8231-0E374276B708}"/>
    <cellStyle name="Comma 2 2 71 2" xfId="7984" xr:uid="{006564DA-3601-4ADA-9E24-121E28C8E047}"/>
    <cellStyle name="Comma 2 2 71 2 2" xfId="7985" xr:uid="{5350C080-FF9D-47AC-9D30-2DA6D0F292C2}"/>
    <cellStyle name="Comma 2 2 71 2 2 2" xfId="7986" xr:uid="{EAC552F7-8F44-4968-8703-9D282173E935}"/>
    <cellStyle name="Comma 2 2 71 2 3" xfId="7987" xr:uid="{F1A2C5BF-BEED-415B-B257-114850006286}"/>
    <cellStyle name="Comma 2 2 71 3" xfId="7988" xr:uid="{963CC4F2-8014-4519-B33F-C38CCC8690A2}"/>
    <cellStyle name="Comma 2 2 71 3 2" xfId="7989" xr:uid="{B2219805-C0A1-4C04-82D4-5737BE66E155}"/>
    <cellStyle name="Comma 2 2 71 4" xfId="7990" xr:uid="{15C21177-F089-45B1-B0B0-396ADFDC4CF3}"/>
    <cellStyle name="Comma 2 2 72" xfId="7991" xr:uid="{518438D7-F4CB-4178-8200-68D56FAC5936}"/>
    <cellStyle name="Comma 2 2 72 2" xfId="7992" xr:uid="{B3B33E38-AC95-41E7-AD1D-BEA230A26AB5}"/>
    <cellStyle name="Comma 2 2 72 2 2" xfId="7993" xr:uid="{7E35DD9D-03C3-444C-8FE0-7603864E8FF8}"/>
    <cellStyle name="Comma 2 2 72 2 2 2" xfId="7994" xr:uid="{73BCF3CF-DEC3-4B66-8D12-E5831D868C06}"/>
    <cellStyle name="Comma 2 2 72 2 3" xfId="7995" xr:uid="{CDB42468-2996-4D24-860B-C0E98D8B2CE9}"/>
    <cellStyle name="Comma 2 2 72 3" xfId="7996" xr:uid="{0A653403-2812-4324-8275-BF85769A0482}"/>
    <cellStyle name="Comma 2 2 72 3 2" xfId="7997" xr:uid="{5FE0C6C9-D7EB-4134-9705-12DC2A4BB5AE}"/>
    <cellStyle name="Comma 2 2 72 4" xfId="7998" xr:uid="{F4B3B04C-0BE9-4F69-B379-63D176332949}"/>
    <cellStyle name="Comma 2 2 73" xfId="7999" xr:uid="{1B85BF74-4FF6-4E05-9670-617A9F8F24E0}"/>
    <cellStyle name="Comma 2 2 73 2" xfId="8000" xr:uid="{E650DC6E-AF24-4F33-B8B8-B36B6F54BFA7}"/>
    <cellStyle name="Comma 2 2 73 2 2" xfId="8001" xr:uid="{BF1066A7-D193-4A11-9B76-CC19A9ADEDAD}"/>
    <cellStyle name="Comma 2 2 73 2 2 2" xfId="8002" xr:uid="{74E37807-2B63-40FA-8409-E8C762BA3E86}"/>
    <cellStyle name="Comma 2 2 73 2 3" xfId="8003" xr:uid="{63439BB5-4046-46E2-BF7B-851E4FFD4DA2}"/>
    <cellStyle name="Comma 2 2 73 3" xfId="8004" xr:uid="{3BB8C796-C651-4E24-802D-705C41BF8896}"/>
    <cellStyle name="Comma 2 2 73 3 2" xfId="8005" xr:uid="{EA392A31-E9A8-4FD8-AC25-D4DF49521F52}"/>
    <cellStyle name="Comma 2 2 73 4" xfId="8006" xr:uid="{76E6D85C-5ED5-4A92-85BD-CC555F0F91C9}"/>
    <cellStyle name="Comma 2 2 74" xfId="8007" xr:uid="{0FF6A132-D0D3-409D-9876-9F11DEF0C126}"/>
    <cellStyle name="Comma 2 2 74 2" xfId="8008" xr:uid="{EE08A53B-6E6F-4FFD-ABC0-01D66EDA77DF}"/>
    <cellStyle name="Comma 2 2 74 2 2" xfId="8009" xr:uid="{BE30879D-83E1-46A3-B513-08E76E716C77}"/>
    <cellStyle name="Comma 2 2 74 2 2 2" xfId="8010" xr:uid="{F2A42680-2C97-4C11-89CC-ADE45EBDE1A0}"/>
    <cellStyle name="Comma 2 2 74 2 3" xfId="8011" xr:uid="{34343F51-D217-4685-9366-D2AD8F892D7E}"/>
    <cellStyle name="Comma 2 2 74 3" xfId="8012" xr:uid="{5FC8B62C-BAB5-432A-A6D1-8CC12492F46D}"/>
    <cellStyle name="Comma 2 2 74 3 2" xfId="8013" xr:uid="{7418B2FA-41CB-4EA7-A1C9-B0118349AC06}"/>
    <cellStyle name="Comma 2 2 74 4" xfId="8014" xr:uid="{BC068240-971C-4BEF-A9BC-DBFF87706F1E}"/>
    <cellStyle name="Comma 2 2 75" xfId="8015" xr:uid="{D0BF259C-974B-4675-8B45-27D943F83094}"/>
    <cellStyle name="Comma 2 2 76" xfId="57164" xr:uid="{1CAD4FF8-169A-43C1-87A3-790546C24674}"/>
    <cellStyle name="Comma 2 2 8" xfId="8016" xr:uid="{18663407-5504-4EB7-9E3A-6108BCCAF927}"/>
    <cellStyle name="Comma 2 2 8 2" xfId="8017" xr:uid="{1A858F04-062B-4DFC-A1A3-52DD94102B12}"/>
    <cellStyle name="Comma 2 2 8 2 2" xfId="57165" xr:uid="{AA092AC0-F859-4515-995A-DE90F5C8F507}"/>
    <cellStyle name="Comma 2 2 8 2 3" xfId="57166" xr:uid="{D158F92B-8246-4AEB-BD4B-B64826D5833F}"/>
    <cellStyle name="Comma 2 2 8 3" xfId="8018" xr:uid="{83648821-2776-4A9D-A3A3-B6AE72961378}"/>
    <cellStyle name="Comma 2 2 8 4" xfId="8019" xr:uid="{E12159E5-CF8C-426D-B6EA-F8AE09F2E996}"/>
    <cellStyle name="Comma 2 2 8 5" xfId="8020" xr:uid="{652D027E-6F73-4272-8B8F-83FE9BDF67AA}"/>
    <cellStyle name="Comma 2 2 8 6" xfId="8021" xr:uid="{92B1813E-A2D3-42EB-A96D-A14075CB5A6E}"/>
    <cellStyle name="Comma 2 2 9" xfId="8022" xr:uid="{1FD37025-C043-405E-A630-B78CC1EAA77B}"/>
    <cellStyle name="Comma 2 2 9 2" xfId="8023" xr:uid="{B9373309-4015-4117-9902-8D742C22BBA8}"/>
    <cellStyle name="Comma 2 2 9 2 2" xfId="57167" xr:uid="{92DE8B75-1F53-4F1A-84D3-940B4F165FDC}"/>
    <cellStyle name="Comma 2 2 9 2 3" xfId="57168" xr:uid="{67306ED8-AFC1-4F18-9461-86AE4B3612BE}"/>
    <cellStyle name="Comma 2 2 9 3" xfId="8024" xr:uid="{3EE041B5-5519-43A8-A426-96E9116B4C49}"/>
    <cellStyle name="Comma 2 2 9 4" xfId="8025" xr:uid="{A0018E84-8FA5-4431-8A33-0ADA16A3B679}"/>
    <cellStyle name="Comma 2 2 9 5" xfId="8026" xr:uid="{F8F1B2BF-D3AF-4963-9007-D56E2D613C7D}"/>
    <cellStyle name="Comma 2 20" xfId="8027" xr:uid="{C44EC552-2F7C-46AE-A697-E647E0BA8A18}"/>
    <cellStyle name="Comma 2 20 10" xfId="8028" xr:uid="{23750155-C209-48BE-B43E-8A2AC7390B4B}"/>
    <cellStyle name="Comma 2 20 11" xfId="8029" xr:uid="{5E805306-7E97-4279-BBE7-4AC407D15940}"/>
    <cellStyle name="Comma 2 20 12" xfId="8030" xr:uid="{D2E0AC67-CA65-4ED8-AEB9-B53F578FD836}"/>
    <cellStyle name="Comma 2 20 13" xfId="8031" xr:uid="{45295806-EEDE-4849-87FF-F1BD465751B9}"/>
    <cellStyle name="Comma 2 20 14" xfId="8032" xr:uid="{A54311C4-A886-4225-8CAB-4AE498514D64}"/>
    <cellStyle name="Comma 2 20 15" xfId="8033" xr:uid="{0898A998-CA53-4F9F-A397-ADC5F99E7877}"/>
    <cellStyle name="Comma 2 20 16" xfId="8034" xr:uid="{F5615769-1F3F-4DA9-AC57-784A95719EBA}"/>
    <cellStyle name="Comma 2 20 17" xfId="8035" xr:uid="{ED566403-F635-4738-875C-759E5F5E4FEC}"/>
    <cellStyle name="Comma 2 20 18" xfId="8036" xr:uid="{F57E4485-0532-417D-AAA8-60137CF90449}"/>
    <cellStyle name="Comma 2 20 19" xfId="8037" xr:uid="{FD5108C4-7B28-41AE-BE7D-442528124FEA}"/>
    <cellStyle name="Comma 2 20 2" xfId="8038" xr:uid="{F76B1CDB-49BE-4A97-AD3E-88A70372F637}"/>
    <cellStyle name="Comma 2 20 2 2" xfId="8039" xr:uid="{8C0EDE7F-97C0-473B-8647-C6A8CFEC2F35}"/>
    <cellStyle name="Comma 2 20 20" xfId="8040" xr:uid="{FD5F64C4-A5F3-4B7F-93C5-767A027EAA31}"/>
    <cellStyle name="Comma 2 20 21" xfId="8041" xr:uid="{476299EA-3832-4D6A-81FE-A789673F8FB6}"/>
    <cellStyle name="Comma 2 20 22" xfId="8042" xr:uid="{0A36302F-7394-4EF9-8567-D0D26DBF7D57}"/>
    <cellStyle name="Comma 2 20 23" xfId="8043" xr:uid="{05066A24-292F-4B6A-BF56-25A5B3A7E14F}"/>
    <cellStyle name="Comma 2 20 24" xfId="8044" xr:uid="{5A281405-58A0-4668-A817-08075979D019}"/>
    <cellStyle name="Comma 2 20 25" xfId="8045" xr:uid="{ECDF975E-A696-4928-BCC5-B80704AD0277}"/>
    <cellStyle name="Comma 2 20 26" xfId="8046" xr:uid="{B2C73DE9-1D88-465B-B92B-6E3E1BB051D2}"/>
    <cellStyle name="Comma 2 20 27" xfId="8047" xr:uid="{1AF6D511-627F-4635-8F21-D9C933CD1D34}"/>
    <cellStyle name="Comma 2 20 28" xfId="8048" xr:uid="{4DC878BB-CECA-4EEE-97A4-5F427A66CE72}"/>
    <cellStyle name="Comma 2 20 29" xfId="8049" xr:uid="{D48E0D45-742F-4E1A-B0D6-2BA630146538}"/>
    <cellStyle name="Comma 2 20 3" xfId="8050" xr:uid="{876DA31C-BA7E-486F-89A9-D79BFC96854C}"/>
    <cellStyle name="Comma 2 20 3 2" xfId="8051" xr:uid="{0870E960-FFF9-4F85-BE98-2F9256A1F7C0}"/>
    <cellStyle name="Comma 2 20 30" xfId="8052" xr:uid="{E918D20D-1658-4C0E-8F48-0797A1980A6A}"/>
    <cellStyle name="Comma 2 20 31" xfId="8053" xr:uid="{4BB5E27E-9BC7-4DC8-8319-A57D427865A5}"/>
    <cellStyle name="Comma 2 20 4" xfId="8054" xr:uid="{540D0E21-8141-4776-9AB7-901D9DB8A02F}"/>
    <cellStyle name="Comma 2 20 5" xfId="8055" xr:uid="{232EE9D7-6D8C-4E9B-AD2A-51E7983C26DE}"/>
    <cellStyle name="Comma 2 20 6" xfId="8056" xr:uid="{D2B1973A-5944-47C1-907C-25C14699BD40}"/>
    <cellStyle name="Comma 2 20 7" xfId="8057" xr:uid="{57900C32-9EF2-4A8B-9D0B-210E5B787EBC}"/>
    <cellStyle name="Comma 2 20 8" xfId="8058" xr:uid="{F7B5558E-915D-44BC-946B-9D98CF616469}"/>
    <cellStyle name="Comma 2 20 9" xfId="8059" xr:uid="{E85CF8AF-4D47-4C46-AD33-51353DBF27C7}"/>
    <cellStyle name="Comma 2 21" xfId="8060" xr:uid="{845D3382-5B05-4319-8DAD-065FF2B1A344}"/>
    <cellStyle name="Comma 2 21 10" xfId="8061" xr:uid="{19152D2F-EE93-4413-8E26-6586E9E7683D}"/>
    <cellStyle name="Comma 2 21 11" xfId="8062" xr:uid="{D7C45FC1-E235-4372-BDE1-0CB5377D60A4}"/>
    <cellStyle name="Comma 2 21 12" xfId="8063" xr:uid="{D594FAAE-2F85-4548-B43B-58B16F5F22B5}"/>
    <cellStyle name="Comma 2 21 13" xfId="8064" xr:uid="{9B2EEB2E-F150-456B-8ACC-4D56163BB77A}"/>
    <cellStyle name="Comma 2 21 14" xfId="8065" xr:uid="{E9A13D31-D3EF-426E-AC2E-937F805774B5}"/>
    <cellStyle name="Comma 2 21 15" xfId="8066" xr:uid="{E40E21D8-0BF7-4FBA-B556-F099CE81B484}"/>
    <cellStyle name="Comma 2 21 16" xfId="8067" xr:uid="{20DC96EF-C08F-4A4F-94B3-80BA45751F89}"/>
    <cellStyle name="Comma 2 21 17" xfId="8068" xr:uid="{4D836D4E-05A2-4485-BEA3-63D7F3F608FB}"/>
    <cellStyle name="Comma 2 21 18" xfId="8069" xr:uid="{C715ADA6-49CC-4D8D-B096-E2F763451BA7}"/>
    <cellStyle name="Comma 2 21 19" xfId="8070" xr:uid="{4E644146-6DF1-4901-963B-71E938EA2DE0}"/>
    <cellStyle name="Comma 2 21 2" xfId="8071" xr:uid="{DBFC96BF-DDB0-4185-998F-10777ADEA1DF}"/>
    <cellStyle name="Comma 2 21 20" xfId="8072" xr:uid="{5A0DE068-E66E-4B5A-94C7-A19405CB0198}"/>
    <cellStyle name="Comma 2 21 21" xfId="8073" xr:uid="{772C8B7F-6CD8-43B6-9648-9950121D3532}"/>
    <cellStyle name="Comma 2 21 22" xfId="8074" xr:uid="{D9F94A9D-3FF2-4C78-8600-B2B27BE99022}"/>
    <cellStyle name="Comma 2 21 23" xfId="8075" xr:uid="{FE213976-C870-442A-8827-F8C3927A8F7E}"/>
    <cellStyle name="Comma 2 21 24" xfId="8076" xr:uid="{695B04A3-FD17-48C7-8427-B17F07153DDC}"/>
    <cellStyle name="Comma 2 21 25" xfId="8077" xr:uid="{4B622953-E518-4D37-99F0-FC0B5CBDB697}"/>
    <cellStyle name="Comma 2 21 26" xfId="8078" xr:uid="{3BEADED4-16D0-42ED-A513-9F0EC1312176}"/>
    <cellStyle name="Comma 2 21 27" xfId="8079" xr:uid="{3A4380C3-AD14-4F41-81C7-2A95B6D69B67}"/>
    <cellStyle name="Comma 2 21 28" xfId="8080" xr:uid="{27F1731E-1C3C-493C-BD85-9097DA0665F6}"/>
    <cellStyle name="Comma 2 21 29" xfId="8081" xr:uid="{D9859616-16C5-4588-BAD2-5FFAD6E9D4ED}"/>
    <cellStyle name="Comma 2 21 3" xfId="8082" xr:uid="{E209D6F6-BCBF-48B1-A61D-6EFC12EB24AC}"/>
    <cellStyle name="Comma 2 21 30" xfId="8083" xr:uid="{B03936F5-FA6D-4B43-92D2-85D05ACEE7BD}"/>
    <cellStyle name="Comma 2 21 31" xfId="8084" xr:uid="{975E4442-346D-487D-B69A-2744A14D2EAD}"/>
    <cellStyle name="Comma 2 21 4" xfId="8085" xr:uid="{D2C8FC7A-2D54-4172-B9F1-5C800E5CA40E}"/>
    <cellStyle name="Comma 2 21 5" xfId="8086" xr:uid="{134730E1-2E93-4CBD-AEDB-E769CC7FC61B}"/>
    <cellStyle name="Comma 2 21 6" xfId="8087" xr:uid="{F9D18A79-C1B9-4670-8D0C-B317F65F9BE2}"/>
    <cellStyle name="Comma 2 21 7" xfId="8088" xr:uid="{4C26AFA7-27D4-418E-A7DD-E16766E55AEC}"/>
    <cellStyle name="Comma 2 21 8" xfId="8089" xr:uid="{CA667B6C-2122-4682-A418-82635D07636B}"/>
    <cellStyle name="Comma 2 21 9" xfId="8090" xr:uid="{8B298D1D-8B14-4D4A-80DE-659D5BA550B5}"/>
    <cellStyle name="Comma 2 22" xfId="8091" xr:uid="{B0F60C93-7912-4B26-9F04-19077784867F}"/>
    <cellStyle name="Comma 2 22 10" xfId="8092" xr:uid="{A5716D22-C7DE-45BA-8CD8-A2C4FB38BD91}"/>
    <cellStyle name="Comma 2 22 11" xfId="8093" xr:uid="{06055112-D829-4718-BCD5-93D4454B43D1}"/>
    <cellStyle name="Comma 2 22 12" xfId="8094" xr:uid="{4C6B43A8-24F4-485E-8BB8-6CE809BEA7BF}"/>
    <cellStyle name="Comma 2 22 13" xfId="8095" xr:uid="{714208B9-28A2-4837-A291-4E4E5BD8854A}"/>
    <cellStyle name="Comma 2 22 14" xfId="8096" xr:uid="{F8367EBF-6010-4CDC-9128-147A163AB635}"/>
    <cellStyle name="Comma 2 22 15" xfId="8097" xr:uid="{35DB250F-1685-4719-88D8-7E4FF79A5E99}"/>
    <cellStyle name="Comma 2 22 16" xfId="8098" xr:uid="{3CE2F6AD-169F-4BBE-B355-331F2D405398}"/>
    <cellStyle name="Comma 2 22 17" xfId="8099" xr:uid="{CA659905-C03F-46BC-8C6E-82417D8284E6}"/>
    <cellStyle name="Comma 2 22 18" xfId="8100" xr:uid="{6F41AE94-179A-4E2A-A918-13343C772C6F}"/>
    <cellStyle name="Comma 2 22 19" xfId="8101" xr:uid="{E397A687-DDD4-4959-A381-7E9D061C890D}"/>
    <cellStyle name="Comma 2 22 2" xfId="8102" xr:uid="{BDD75C2E-76BA-4B89-ADE7-45DAC7C89B28}"/>
    <cellStyle name="Comma 2 22 20" xfId="8103" xr:uid="{7820C75C-2AD2-4F98-BA22-F46172745402}"/>
    <cellStyle name="Comma 2 22 21" xfId="8104" xr:uid="{AFBD5A6E-5C33-48FF-8FBE-F2CC2722874C}"/>
    <cellStyle name="Comma 2 22 22" xfId="8105" xr:uid="{CFFE56F7-28AB-4318-972B-DDAB6A69B66D}"/>
    <cellStyle name="Comma 2 22 23" xfId="8106" xr:uid="{D2FBFC7D-6F0F-475A-8AAD-C16ABBEA1923}"/>
    <cellStyle name="Comma 2 22 24" xfId="8107" xr:uid="{254890E0-51FD-49B3-9034-A05ECD133464}"/>
    <cellStyle name="Comma 2 22 25" xfId="8108" xr:uid="{15AA118B-70D4-44F9-A779-EBAB789B5AE7}"/>
    <cellStyle name="Comma 2 22 26" xfId="8109" xr:uid="{A348C099-0F2D-4887-8FB0-BD49E2DE635C}"/>
    <cellStyle name="Comma 2 22 27" xfId="8110" xr:uid="{9ADBF04E-AFA3-4A5C-852C-27B99052BCB8}"/>
    <cellStyle name="Comma 2 22 28" xfId="8111" xr:uid="{251FF2AE-1B5A-4A86-85B7-81DD97513E68}"/>
    <cellStyle name="Comma 2 22 29" xfId="8112" xr:uid="{2CCFDBB6-01AC-422D-B637-767F2414FAC5}"/>
    <cellStyle name="Comma 2 22 3" xfId="8113" xr:uid="{75A82524-1E80-4FA3-90AA-ACD96B3DF0F3}"/>
    <cellStyle name="Comma 2 22 30" xfId="8114" xr:uid="{6D75A09D-9966-4F2A-BC20-0E2773AE667F}"/>
    <cellStyle name="Comma 2 22 31" xfId="8115" xr:uid="{50A566F8-C1C9-4A50-A1C0-1BDFFCAAB127}"/>
    <cellStyle name="Comma 2 22 4" xfId="8116" xr:uid="{FF0550DB-9554-4E05-A66A-129106B47E29}"/>
    <cellStyle name="Comma 2 22 5" xfId="8117" xr:uid="{74F4C9BF-3BAE-41A5-BE12-57BDE1DD6B80}"/>
    <cellStyle name="Comma 2 22 6" xfId="8118" xr:uid="{E8F5B48D-E2C0-4688-9506-1A18093367A5}"/>
    <cellStyle name="Comma 2 22 7" xfId="8119" xr:uid="{41191CB1-E45C-49ED-B04B-D2C00B986232}"/>
    <cellStyle name="Comma 2 22 8" xfId="8120" xr:uid="{97738028-1E65-4543-B07F-41EF8C1115F5}"/>
    <cellStyle name="Comma 2 22 9" xfId="8121" xr:uid="{9283A07C-6B1B-45E8-8911-24F1BD6CCC21}"/>
    <cellStyle name="Comma 2 23" xfId="8122" xr:uid="{089FADA0-18DB-426A-9EE1-3F1CA9610E29}"/>
    <cellStyle name="Comma 2 23 10" xfId="8123" xr:uid="{C759AFCA-CF7F-45CE-9F77-0EF0E0B70FA0}"/>
    <cellStyle name="Comma 2 23 11" xfId="8124" xr:uid="{CE67E0CF-4C07-4718-9B0F-E0B86C445979}"/>
    <cellStyle name="Comma 2 23 12" xfId="8125" xr:uid="{746F6539-32BA-4BBB-80BD-D5EAAB0F7AAD}"/>
    <cellStyle name="Comma 2 23 13" xfId="8126" xr:uid="{BE201C0E-2AE3-47C6-BB85-9410FB0F1BD0}"/>
    <cellStyle name="Comma 2 23 14" xfId="8127" xr:uid="{DD7EBDA2-5B3A-466D-8A60-9BC42956B19E}"/>
    <cellStyle name="Comma 2 23 15" xfId="8128" xr:uid="{484BE010-87DD-4E34-ADB8-D029D344EF4B}"/>
    <cellStyle name="Comma 2 23 16" xfId="8129" xr:uid="{3E604E57-7C0F-4E84-9CE0-19BB6ACE06AB}"/>
    <cellStyle name="Comma 2 23 17" xfId="8130" xr:uid="{9023EB4A-648D-4E17-ADD9-37325D946458}"/>
    <cellStyle name="Comma 2 23 18" xfId="8131" xr:uid="{78C4128C-0E11-4EBF-B812-3C7414219B6F}"/>
    <cellStyle name="Comma 2 23 19" xfId="8132" xr:uid="{60F601D3-335E-427D-80A0-A12AF2F7838C}"/>
    <cellStyle name="Comma 2 23 2" xfId="8133" xr:uid="{0EAF8E6A-AF11-4182-BCB7-FDD611C30B52}"/>
    <cellStyle name="Comma 2 23 20" xfId="8134" xr:uid="{58E689E2-5D27-4BEC-9479-D9F35F0B193E}"/>
    <cellStyle name="Comma 2 23 21" xfId="8135" xr:uid="{F4F09C62-43A3-4A85-9378-1BD8FD7A8D8B}"/>
    <cellStyle name="Comma 2 23 22" xfId="8136" xr:uid="{C7A570F9-F473-4A61-B7F4-A086FB9E73E3}"/>
    <cellStyle name="Comma 2 23 23" xfId="8137" xr:uid="{07BFAAC5-7412-4111-898E-CA0A37E6DE7F}"/>
    <cellStyle name="Comma 2 23 24" xfId="8138" xr:uid="{7C780F1A-D20A-4FB8-A1C0-A2C5B9D0910B}"/>
    <cellStyle name="Comma 2 23 25" xfId="8139" xr:uid="{B9ACAE51-38A7-443B-B979-E9993EDD5B9A}"/>
    <cellStyle name="Comma 2 23 26" xfId="8140" xr:uid="{DB19AE36-12C0-438E-B3CD-F3C660A945F1}"/>
    <cellStyle name="Comma 2 23 27" xfId="8141" xr:uid="{990AB554-74F6-43FD-AE2B-E2AC57CDFF08}"/>
    <cellStyle name="Comma 2 23 28" xfId="8142" xr:uid="{D1427BB7-B493-4DD6-B6B8-F5270E2714E3}"/>
    <cellStyle name="Comma 2 23 29" xfId="8143" xr:uid="{0E05A170-6CD6-4809-90FA-2D06CE305115}"/>
    <cellStyle name="Comma 2 23 3" xfId="8144" xr:uid="{A6BB2EE4-5859-435B-85EC-BAD20A43DF62}"/>
    <cellStyle name="Comma 2 23 30" xfId="8145" xr:uid="{0560D4CE-41BC-48C9-B17F-2B512222E134}"/>
    <cellStyle name="Comma 2 23 31" xfId="8146" xr:uid="{9300EAE0-37D2-4F60-846B-8962D043B0FE}"/>
    <cellStyle name="Comma 2 23 4" xfId="8147" xr:uid="{8F28D6F3-B531-428F-B0E7-65C48B42D086}"/>
    <cellStyle name="Comma 2 23 5" xfId="8148" xr:uid="{7D2E24B8-E0B7-47FC-8C1C-DF3C7D51DF0B}"/>
    <cellStyle name="Comma 2 23 6" xfId="8149" xr:uid="{231E364D-92FD-40C7-A7C7-6ED715AD9DEE}"/>
    <cellStyle name="Comma 2 23 7" xfId="8150" xr:uid="{0F8CA965-D309-4638-991B-B5E2216F66BE}"/>
    <cellStyle name="Comma 2 23 8" xfId="8151" xr:uid="{AF8A775B-5221-4228-94C0-06AFC9AD514E}"/>
    <cellStyle name="Comma 2 23 9" xfId="8152" xr:uid="{81FED7D3-DC7E-4FDE-BC8F-79E49074BB49}"/>
    <cellStyle name="Comma 2 24" xfId="8153" xr:uid="{691992A0-972D-4D07-86E2-945A6194C900}"/>
    <cellStyle name="Comma 2 24 10" xfId="8154" xr:uid="{024BD193-600E-4C36-B302-0A5413102237}"/>
    <cellStyle name="Comma 2 24 11" xfId="8155" xr:uid="{3C974B12-48B6-45F9-82D5-5DF1A5848C79}"/>
    <cellStyle name="Comma 2 24 12" xfId="8156" xr:uid="{310EB36F-B311-4DC2-8AEB-EF8911E34CA4}"/>
    <cellStyle name="Comma 2 24 13" xfId="8157" xr:uid="{15E418CB-23FD-45FF-BB84-621A7C3BDDA2}"/>
    <cellStyle name="Comma 2 24 14" xfId="8158" xr:uid="{958A2F00-A095-4CB0-8962-9E4414EFC643}"/>
    <cellStyle name="Comma 2 24 15" xfId="8159" xr:uid="{6FBB1D76-C2AB-4EC1-8702-B339082B2A0A}"/>
    <cellStyle name="Comma 2 24 16" xfId="8160" xr:uid="{AF03211D-87FB-486A-A1A5-9018173C1257}"/>
    <cellStyle name="Comma 2 24 17" xfId="8161" xr:uid="{79B4EA8B-D61E-431C-8B66-27F45A0D75F5}"/>
    <cellStyle name="Comma 2 24 18" xfId="8162" xr:uid="{9885309E-050A-4238-B263-711DFECDA994}"/>
    <cellStyle name="Comma 2 24 19" xfId="8163" xr:uid="{BE7465D2-9D43-4B59-B294-4F5379C15A69}"/>
    <cellStyle name="Comma 2 24 2" xfId="8164" xr:uid="{9A77C8FE-66FE-4D9C-A3B6-E1677139F28C}"/>
    <cellStyle name="Comma 2 24 20" xfId="8165" xr:uid="{61FB0EF3-F374-4540-93B3-6F44473417FE}"/>
    <cellStyle name="Comma 2 24 21" xfId="8166" xr:uid="{874680E9-36A4-4836-8784-E4B6B19EBE2C}"/>
    <cellStyle name="Comma 2 24 22" xfId="8167" xr:uid="{8546334B-1979-483F-ABFB-3288A5F07297}"/>
    <cellStyle name="Comma 2 24 23" xfId="8168" xr:uid="{253F6CEB-348F-4237-BB5B-CBC59CA50B35}"/>
    <cellStyle name="Comma 2 24 24" xfId="8169" xr:uid="{5AFF528D-3CC9-441E-B0F7-1E90EE0857B2}"/>
    <cellStyle name="Comma 2 24 25" xfId="8170" xr:uid="{4418C5A4-FAE4-4AE9-965E-E8CA33169774}"/>
    <cellStyle name="Comma 2 24 26" xfId="8171" xr:uid="{095DB3A8-7586-4035-BC71-4625B3B4F91C}"/>
    <cellStyle name="Comma 2 24 27" xfId="8172" xr:uid="{76FCBB80-C56E-4569-88F0-05C75DBF4523}"/>
    <cellStyle name="Comma 2 24 28" xfId="8173" xr:uid="{7C209A60-18B5-4819-AB2C-B6737271950E}"/>
    <cellStyle name="Comma 2 24 29" xfId="8174" xr:uid="{EE4E6246-C2F5-4D4C-883E-A07EF55183C6}"/>
    <cellStyle name="Comma 2 24 3" xfId="8175" xr:uid="{2A074FEB-5290-492A-893D-55A4B8C0BA2D}"/>
    <cellStyle name="Comma 2 24 30" xfId="8176" xr:uid="{E3038DC7-25FC-48E9-A7B7-E85079911CB4}"/>
    <cellStyle name="Comma 2 24 31" xfId="8177" xr:uid="{1CE4A8B3-14AD-4F60-BF7B-7E660D3055D4}"/>
    <cellStyle name="Comma 2 24 4" xfId="8178" xr:uid="{B82C67F7-FB2E-4DBE-8715-D3A5D0AF1AA0}"/>
    <cellStyle name="Comma 2 24 5" xfId="8179" xr:uid="{0D7A544E-4B99-4985-9AEA-2F3D16AB41D5}"/>
    <cellStyle name="Comma 2 24 6" xfId="8180" xr:uid="{693016CC-511A-4765-A525-2D8E6F54E25D}"/>
    <cellStyle name="Comma 2 24 7" xfId="8181" xr:uid="{B027F38D-5448-4BE0-B5B0-03BB7E0A88FA}"/>
    <cellStyle name="Comma 2 24 8" xfId="8182" xr:uid="{57DD0B1E-B912-4FB7-86EC-91DFD2E69025}"/>
    <cellStyle name="Comma 2 24 9" xfId="8183" xr:uid="{816C649A-0B9B-4866-A370-A0E07632BDA7}"/>
    <cellStyle name="Comma 2 25" xfId="8184" xr:uid="{A1B55D75-DBC5-4499-AA25-6888D7B40753}"/>
    <cellStyle name="Comma 2 25 10" xfId="8185" xr:uid="{39F6C979-CBAA-4A8C-94AD-73AEBFB684FE}"/>
    <cellStyle name="Comma 2 25 11" xfId="8186" xr:uid="{72B1E07F-9D9C-4421-AE4D-227C39302156}"/>
    <cellStyle name="Comma 2 25 12" xfId="8187" xr:uid="{3F507855-0F25-4DC7-8B7B-945BD64CEE67}"/>
    <cellStyle name="Comma 2 25 13" xfId="8188" xr:uid="{0F7A7204-2E52-4641-8057-9C7E7ACD99DE}"/>
    <cellStyle name="Comma 2 25 14" xfId="8189" xr:uid="{E6F7E47D-23B6-4EFD-BDB2-D17BC8EBF0AE}"/>
    <cellStyle name="Comma 2 25 15" xfId="8190" xr:uid="{7953B3EA-64E1-4C62-9E8A-5E60786CFF1A}"/>
    <cellStyle name="Comma 2 25 16" xfId="8191" xr:uid="{DCA369EA-8023-47D9-9A56-E414B54BC34C}"/>
    <cellStyle name="Comma 2 25 17" xfId="8192" xr:uid="{CF0C081F-C3F0-43D4-9AAB-08B842EA56B9}"/>
    <cellStyle name="Comma 2 25 18" xfId="8193" xr:uid="{A703A7D2-EE13-4D8F-80F7-B8956B040208}"/>
    <cellStyle name="Comma 2 25 19" xfId="8194" xr:uid="{12A20324-65E6-4D94-92B2-A7E8E61D5D98}"/>
    <cellStyle name="Comma 2 25 2" xfId="8195" xr:uid="{431F9949-0636-496A-AB10-9D9ED12D6E5C}"/>
    <cellStyle name="Comma 2 25 20" xfId="8196" xr:uid="{18E4BA2C-0AB8-4BA8-B2A8-C9804A4670DF}"/>
    <cellStyle name="Comma 2 25 21" xfId="8197" xr:uid="{E0957372-71B5-457B-B726-3B3717FB7451}"/>
    <cellStyle name="Comma 2 25 22" xfId="8198" xr:uid="{1D1D515B-58AC-4750-A9EA-A0F506A4FA75}"/>
    <cellStyle name="Comma 2 25 23" xfId="8199" xr:uid="{DA1597D5-D08A-4E71-8085-C30A212D1416}"/>
    <cellStyle name="Comma 2 25 24" xfId="8200" xr:uid="{737E2683-71BA-403B-8131-FAC8980EB3A8}"/>
    <cellStyle name="Comma 2 25 25" xfId="8201" xr:uid="{C1C0412D-4795-4159-9DF4-547979C6BCBB}"/>
    <cellStyle name="Comma 2 25 26" xfId="8202" xr:uid="{E7419325-BDE9-464F-A1D7-FD32B4555FEB}"/>
    <cellStyle name="Comma 2 25 27" xfId="8203" xr:uid="{4F999D8D-C5EF-4EA4-B03E-545B2EBEB4ED}"/>
    <cellStyle name="Comma 2 25 28" xfId="8204" xr:uid="{3CFA79C6-A851-42F1-9473-85EFB34614E8}"/>
    <cellStyle name="Comma 2 25 29" xfId="8205" xr:uid="{880BC31A-F142-4ED3-9822-139CA018E5FF}"/>
    <cellStyle name="Comma 2 25 3" xfId="8206" xr:uid="{1E370A1B-3333-4874-AFAF-CDB2D4CF2D26}"/>
    <cellStyle name="Comma 2 25 30" xfId="8207" xr:uid="{C61305D4-2429-4509-95D7-34CBB2FA28D4}"/>
    <cellStyle name="Comma 2 25 31" xfId="8208" xr:uid="{FF316405-8596-4E75-8500-D0101ECB0706}"/>
    <cellStyle name="Comma 2 25 32" xfId="8209" xr:uid="{65AEA585-755F-405C-B03F-40E3A9E641F3}"/>
    <cellStyle name="Comma 2 25 4" xfId="8210" xr:uid="{8B91745A-B919-4B91-B393-711F066792C6}"/>
    <cellStyle name="Comma 2 25 5" xfId="8211" xr:uid="{640422FC-FAF9-4FDE-90C0-843039DF60AA}"/>
    <cellStyle name="Comma 2 25 6" xfId="8212" xr:uid="{7C41FEDA-CB10-466E-8A26-C38555A31AC6}"/>
    <cellStyle name="Comma 2 25 7" xfId="8213" xr:uid="{6519D76E-862B-4AC3-A24C-62DDDC590994}"/>
    <cellStyle name="Comma 2 25 8" xfId="8214" xr:uid="{C48065B4-1E00-4533-8F25-981FAB74EC3E}"/>
    <cellStyle name="Comma 2 25 9" xfId="8215" xr:uid="{F8E70863-47C1-4146-96C7-B7854B205FD0}"/>
    <cellStyle name="Comma 2 26" xfId="8216" xr:uid="{F79CE133-E801-4421-8CB4-A0F5621D0298}"/>
    <cellStyle name="Comma 2 27" xfId="8217" xr:uid="{BFF58259-F46F-4E1C-AF2D-F068D25A2FA7}"/>
    <cellStyle name="Comma 2 28" xfId="8218" xr:uid="{07C23F13-F026-493B-A443-0EE8F1094013}"/>
    <cellStyle name="Comma 2 29" xfId="8219" xr:uid="{D82C795A-8AA4-415B-AED0-F98AAEC057BB}"/>
    <cellStyle name="Comma 2 3" xfId="68" xr:uid="{06F3E599-7948-4E40-B9E1-10EC7B4E0722}"/>
    <cellStyle name="Comma 2 3 10" xfId="8220" xr:uid="{6C5C14F5-B387-4A91-A47B-451330D95453}"/>
    <cellStyle name="Comma 2 3 11" xfId="8221" xr:uid="{DD4607FC-806E-4E61-BC24-6D09DEFD59EF}"/>
    <cellStyle name="Comma 2 3 11 2" xfId="57169" xr:uid="{29E5E639-A516-4F50-8D45-3BDC0234C8A2}"/>
    <cellStyle name="Comma 2 3 12" xfId="8222" xr:uid="{26FD4274-3CF3-4CD2-B7F8-CA3C1A0B3D53}"/>
    <cellStyle name="Comma 2 3 13" xfId="8223" xr:uid="{C43901DB-E49B-4152-8CFA-F798A2AB2E91}"/>
    <cellStyle name="Comma 2 3 14" xfId="8224" xr:uid="{D3703B91-6523-4D8C-B062-72B02DDDA1CF}"/>
    <cellStyle name="Comma 2 3 15" xfId="8225" xr:uid="{A28954C2-677B-4D8B-AAAA-071F85933779}"/>
    <cellStyle name="Comma 2 3 16" xfId="8226" xr:uid="{70E546C8-73EF-4184-AEF4-1BF7F57E0AA3}"/>
    <cellStyle name="Comma 2 3 17" xfId="8227" xr:uid="{D031B8DB-7B97-4D89-A1EE-D5B8F52B61DE}"/>
    <cellStyle name="Comma 2 3 18" xfId="8228" xr:uid="{9ADC657A-ECA2-4810-B360-AFA7BA6B8DBE}"/>
    <cellStyle name="Comma 2 3 19" xfId="8229" xr:uid="{1D07FDF7-447E-456C-9CCD-A1A0C4A9F12B}"/>
    <cellStyle name="Comma 2 3 2" xfId="113" xr:uid="{2ACB7C02-7906-49C5-B7D6-7F6D4895B67E}"/>
    <cellStyle name="Comma 2 3 2 10" xfId="8230" xr:uid="{F5940678-32F1-488A-B92F-9E8920FEB517}"/>
    <cellStyle name="Comma 2 3 2 11" xfId="8231" xr:uid="{7852B8A5-EF26-4587-A08F-4589DE0346E3}"/>
    <cellStyle name="Comma 2 3 2 12" xfId="8232" xr:uid="{6806A467-AB22-4BBF-82D5-BD934CD349DE}"/>
    <cellStyle name="Comma 2 3 2 13" xfId="8233" xr:uid="{4BDB8834-2779-480F-BB85-695DEBC42564}"/>
    <cellStyle name="Comma 2 3 2 14" xfId="8234" xr:uid="{F6F9D821-DAB1-4B4E-8567-0EE8DED3D348}"/>
    <cellStyle name="Comma 2 3 2 15" xfId="8235" xr:uid="{54A32408-0C52-40DA-8E3E-10DF306AE735}"/>
    <cellStyle name="Comma 2 3 2 16" xfId="8236" xr:uid="{AC4BB648-00DF-42BB-83FF-8300BE8CA60B}"/>
    <cellStyle name="Comma 2 3 2 17" xfId="8237" xr:uid="{EB22F8A0-539A-4C78-8430-BEB984B9AF5D}"/>
    <cellStyle name="Comma 2 3 2 18" xfId="8238" xr:uid="{E682DD31-8B06-4A12-8B9D-B0ACA4073CED}"/>
    <cellStyle name="Comma 2 3 2 19" xfId="8239" xr:uid="{EE8BACB9-BBFE-49FB-81F5-C81C65F027DA}"/>
    <cellStyle name="Comma 2 3 2 2" xfId="8240" xr:uid="{01F58663-01F6-453D-9AE4-34C7D23E5B4A}"/>
    <cellStyle name="Comma 2 3 2 2 2" xfId="8241" xr:uid="{9A6D13E3-1434-448C-818A-2F0500211B6E}"/>
    <cellStyle name="Comma 2 3 2 2 2 2" xfId="8242" xr:uid="{83A3F4AA-4C16-4883-8A59-05CD23D7BD9B}"/>
    <cellStyle name="Comma 2 3 2 2 2 2 2" xfId="8243" xr:uid="{3CDF95B1-9610-47C7-8271-7B213A429461}"/>
    <cellStyle name="Comma 2 3 2 2 2 3" xfId="8244" xr:uid="{57917B37-365B-4B0A-B925-AAD04526969D}"/>
    <cellStyle name="Comma 2 3 2 2 2 4" xfId="8245" xr:uid="{AB4FE1B5-26D1-4AEF-B546-185A454559BB}"/>
    <cellStyle name="Comma 2 3 2 2 3" xfId="8246" xr:uid="{275DC84A-ED4B-45F9-B999-DFEAA88D293F}"/>
    <cellStyle name="Comma 2 3 2 2 4" xfId="8247" xr:uid="{304388A6-E2CC-4506-A71C-429B3F7737F3}"/>
    <cellStyle name="Comma 2 3 2 2 5" xfId="8248" xr:uid="{8F06DC01-D1EB-4958-B476-13BCAFCBFA5F}"/>
    <cellStyle name="Comma 2 3 2 2 6" xfId="8249" xr:uid="{548A14F0-1C13-499C-BB17-1F83793F2E54}"/>
    <cellStyle name="Comma 2 3 2 2 7" xfId="8250" xr:uid="{DBC095E8-6C54-4775-9D71-8BA406328C95}"/>
    <cellStyle name="Comma 2 3 2 2 8" xfId="57170" xr:uid="{8809FAEB-8A97-4A62-81D1-1E44E2573BCE}"/>
    <cellStyle name="Comma 2 3 2 2 9" xfId="57171" xr:uid="{803798A4-CE26-4E25-BE8F-1899566C4AF5}"/>
    <cellStyle name="Comma 2 3 2 20" xfId="8251" xr:uid="{EE80D4FC-99DE-433D-99C2-E8B2A8B72D56}"/>
    <cellStyle name="Comma 2 3 2 21" xfId="8252" xr:uid="{EE5E0D04-52A3-4D1E-9A3D-6EF687FC03F4}"/>
    <cellStyle name="Comma 2 3 2 22" xfId="8253" xr:uid="{AC48DB88-7657-4808-9D0B-4A76974525BB}"/>
    <cellStyle name="Comma 2 3 2 23" xfId="8254" xr:uid="{BCDE5690-F9F2-4FD9-8B7B-187DB942A214}"/>
    <cellStyle name="Comma 2 3 2 24" xfId="8255" xr:uid="{ADA99899-54D7-4983-ADFE-936956099F40}"/>
    <cellStyle name="Comma 2 3 2 25" xfId="8256" xr:uid="{B4313391-A330-40C4-BE9D-79B43E7849EA}"/>
    <cellStyle name="Comma 2 3 2 26" xfId="8257" xr:uid="{5B8F4FA0-B31A-43B2-9CFE-5FD3B492AB2E}"/>
    <cellStyle name="Comma 2 3 2 27" xfId="8258" xr:uid="{E98FA8C8-862E-4266-94BE-BC96E9BAD87A}"/>
    <cellStyle name="Comma 2 3 2 28" xfId="8259" xr:uid="{22A9294D-BF96-4BC6-8E69-540917C412BF}"/>
    <cellStyle name="Comma 2 3 2 29" xfId="8260" xr:uid="{85C7711A-D721-4C20-827E-F755ED4D9F2C}"/>
    <cellStyle name="Comma 2 3 2 3" xfId="8261" xr:uid="{B71A1DC9-16EE-41FD-8A45-B23C28D7854B}"/>
    <cellStyle name="Comma 2 3 2 3 2" xfId="8262" xr:uid="{401EFAB1-B853-4D4B-A959-B3C5C10975CF}"/>
    <cellStyle name="Comma 2 3 2 3 3" xfId="8263" xr:uid="{7CA95106-C981-452D-83E3-0EAF44D1F76B}"/>
    <cellStyle name="Comma 2 3 2 3 4" xfId="57172" xr:uid="{1768CC6A-7899-4E53-8C3B-5D7ACD4DADE6}"/>
    <cellStyle name="Comma 2 3 2 30" xfId="8264" xr:uid="{3BE617BB-18A1-4A02-9BD1-58C9EAFE8ACE}"/>
    <cellStyle name="Comma 2 3 2 31" xfId="8265" xr:uid="{BF07B36C-FEC0-4F7F-B55A-7B9E2AC0B3D3}"/>
    <cellStyle name="Comma 2 3 2 32" xfId="8266" xr:uid="{08FB48E4-DA8D-4A1A-A036-F247B11AC60C}"/>
    <cellStyle name="Comma 2 3 2 33" xfId="8267" xr:uid="{145D464F-EF21-4129-A279-FB98F2D764CE}"/>
    <cellStyle name="Comma 2 3 2 34" xfId="8268" xr:uid="{5E54851A-2B12-44F4-9D37-C0F626C2FC8F}"/>
    <cellStyle name="Comma 2 3 2 35" xfId="57173" xr:uid="{3A060CD2-21CC-419C-A525-2DC98DC5C4DF}"/>
    <cellStyle name="Comma 2 3 2 36" xfId="57174" xr:uid="{F13C1EA6-7C5B-4323-82E3-1B9CB56A6294}"/>
    <cellStyle name="Comma 2 3 2 4" xfId="8269" xr:uid="{393310D4-ABBE-4C88-988A-88DEE5750265}"/>
    <cellStyle name="Comma 2 3 2 4 2" xfId="8270" xr:uid="{A0EF8518-B789-4797-B778-0185BF8AB988}"/>
    <cellStyle name="Comma 2 3 2 4 3" xfId="8271" xr:uid="{6DF96596-A980-4C73-922D-379D0A4172D3}"/>
    <cellStyle name="Comma 2 3 2 5" xfId="8272" xr:uid="{84273D4F-8430-4166-B41F-86E5558A5E90}"/>
    <cellStyle name="Comma 2 3 2 5 2" xfId="8273" xr:uid="{E9C05A5D-159E-40B5-8748-BCEBEA3D2544}"/>
    <cellStyle name="Comma 2 3 2 5 3" xfId="8274" xr:uid="{5CB06714-50D7-443C-82FA-CF626762B49A}"/>
    <cellStyle name="Comma 2 3 2 6" xfId="8275" xr:uid="{765C21D9-899E-4C02-BFCD-CAC47B041DE8}"/>
    <cellStyle name="Comma 2 3 2 6 2" xfId="8276" xr:uid="{63938DFF-05EF-4E33-83FA-0F0C73C2179A}"/>
    <cellStyle name="Comma 2 3 2 6 3" xfId="8277" xr:uid="{BF01E68C-B3A8-4737-AA13-CD675076EE35}"/>
    <cellStyle name="Comma 2 3 2 6 4" xfId="8278" xr:uid="{B51B6792-E115-4A5A-9BD2-F504771702C1}"/>
    <cellStyle name="Comma 2 3 2 6 5" xfId="8279" xr:uid="{172E0C93-0DEF-4EC7-BC29-4418D4DBA4F7}"/>
    <cellStyle name="Comma 2 3 2 7" xfId="8280" xr:uid="{4CA8547E-6D7B-49B5-AEC0-AF8DE15A80CA}"/>
    <cellStyle name="Comma 2 3 2 7 2" xfId="8281" xr:uid="{8DB60A46-45C8-461E-BB97-8F2D6DF0C4AC}"/>
    <cellStyle name="Comma 2 3 2 7 3" xfId="8282" xr:uid="{E269B596-E2FA-4672-B5FA-A5F9431E6187}"/>
    <cellStyle name="Comma 2 3 2 8" xfId="8283" xr:uid="{55D61616-9561-4D02-BFF9-78EAAAC4FFD6}"/>
    <cellStyle name="Comma 2 3 2 8 2" xfId="8284" xr:uid="{85DCEDAF-D2E5-4974-A401-3D7E8226CCAB}"/>
    <cellStyle name="Comma 2 3 2 9" xfId="8285" xr:uid="{AC60F521-8ACE-4396-84BB-D5DA8F310F51}"/>
    <cellStyle name="Comma 2 3 2 9 2" xfId="8286" xr:uid="{81EC4C40-442F-4835-B42F-4E9E6B26D1A0}"/>
    <cellStyle name="Comma 2 3 20" xfId="8287" xr:uid="{9ACC1A83-11E6-4BBF-816A-903A7EB7C261}"/>
    <cellStyle name="Comma 2 3 21" xfId="8288" xr:uid="{9ED33ECA-DE7D-4513-BF79-E7E7D661E616}"/>
    <cellStyle name="Comma 2 3 22" xfId="8289" xr:uid="{0EB3555A-8602-43D5-9B37-BF2EBD9D37E4}"/>
    <cellStyle name="Comma 2 3 23" xfId="8290" xr:uid="{70F43822-81CE-4DAF-A8ED-F3B62D14119D}"/>
    <cellStyle name="Comma 2 3 24" xfId="8291" xr:uid="{751493F9-8204-4EB2-A9E1-C2C20A8BDC37}"/>
    <cellStyle name="Comma 2 3 25" xfId="8292" xr:uid="{03D5DCE0-2576-4051-85E0-BE65000588F3}"/>
    <cellStyle name="Comma 2 3 26" xfId="8293" xr:uid="{051B48C3-907A-414D-8431-D348AC8AF2E5}"/>
    <cellStyle name="Comma 2 3 27" xfId="8294" xr:uid="{EADE9BAC-A217-4552-AD6A-538CB712DA88}"/>
    <cellStyle name="Comma 2 3 28" xfId="8295" xr:uid="{D93600CF-5028-4169-9BA3-58F36CE50826}"/>
    <cellStyle name="Comma 2 3 29" xfId="8296" xr:uid="{6237DD3A-4015-4B62-A292-68CF67E293A5}"/>
    <cellStyle name="Comma 2 3 3" xfId="118" xr:uid="{45CB86A6-BEC0-411F-A222-6C7185DCCA3F}"/>
    <cellStyle name="Comma 2 3 3 10" xfId="8297" xr:uid="{443CAA70-8C7F-4BF8-8566-99781DD8BB66}"/>
    <cellStyle name="Comma 2 3 3 11" xfId="8298" xr:uid="{AFCD109F-DC5C-4A95-A866-BEFA923E0FE8}"/>
    <cellStyle name="Comma 2 3 3 12" xfId="8299" xr:uid="{2BEEB8B9-8C63-430E-9675-6C6222FBEA7D}"/>
    <cellStyle name="Comma 2 3 3 13" xfId="8300" xr:uid="{E59187F9-F130-48B8-A86B-78526F499895}"/>
    <cellStyle name="Comma 2 3 3 14" xfId="8301" xr:uid="{DCF37428-D90E-43DA-8C07-CCD24ECFFC7F}"/>
    <cellStyle name="Comma 2 3 3 15" xfId="8302" xr:uid="{95C7083B-72E7-464F-AA90-FAF0A6D3C5E4}"/>
    <cellStyle name="Comma 2 3 3 16" xfId="8303" xr:uid="{685118E5-6A70-42E9-901F-2432EE1C28A0}"/>
    <cellStyle name="Comma 2 3 3 17" xfId="8304" xr:uid="{6417A505-B30A-4E76-A87D-607CDE12B682}"/>
    <cellStyle name="Comma 2 3 3 18" xfId="8305" xr:uid="{D5D8E25E-3481-47B6-A29D-94247087812E}"/>
    <cellStyle name="Comma 2 3 3 19" xfId="8306" xr:uid="{AECDEE02-576D-4978-BA85-939172AA213E}"/>
    <cellStyle name="Comma 2 3 3 2" xfId="8307" xr:uid="{D611ADD0-EE3F-460E-B40D-5262A16DE1DE}"/>
    <cellStyle name="Comma 2 3 3 2 2" xfId="8308" xr:uid="{A3500C6A-3EF8-45A0-B9C8-F2165564DED5}"/>
    <cellStyle name="Comma 2 3 3 20" xfId="8309" xr:uid="{79F316FD-FF24-4E04-9FBA-E84DA0175A25}"/>
    <cellStyle name="Comma 2 3 3 21" xfId="8310" xr:uid="{34CCA677-34AB-4F75-892D-3A3DAE285699}"/>
    <cellStyle name="Comma 2 3 3 22" xfId="8311" xr:uid="{638495C7-9570-4627-BCAF-379A0EB27D03}"/>
    <cellStyle name="Comma 2 3 3 23" xfId="8312" xr:uid="{19234C7C-80E3-4EFD-B054-7DBDDC0CBFE3}"/>
    <cellStyle name="Comma 2 3 3 24" xfId="8313" xr:uid="{F6C58834-AA33-4640-B671-4E20752836E5}"/>
    <cellStyle name="Comma 2 3 3 25" xfId="8314" xr:uid="{4A075AAD-0B38-4365-9982-9FF8F23056CE}"/>
    <cellStyle name="Comma 2 3 3 26" xfId="8315" xr:uid="{5D11C3DA-6120-4F10-9739-2AAEA8A7E9D2}"/>
    <cellStyle name="Comma 2 3 3 27" xfId="8316" xr:uid="{4CBA08FA-79E4-406E-9720-3F2067AC9C74}"/>
    <cellStyle name="Comma 2 3 3 28" xfId="8317" xr:uid="{EBED0B34-6DFC-4D56-88C9-098F3A50875F}"/>
    <cellStyle name="Comma 2 3 3 29" xfId="8318" xr:uid="{6F9F79A3-73D0-4B2E-8271-6301C994821E}"/>
    <cellStyle name="Comma 2 3 3 3" xfId="8319" xr:uid="{8D6D8893-0ADA-44EC-B4BA-4C54B3B0E7C2}"/>
    <cellStyle name="Comma 2 3 3 3 2" xfId="8320" xr:uid="{DA0CDFFB-8E9D-4939-9721-9A29A70562FF}"/>
    <cellStyle name="Comma 2 3 3 30" xfId="8321" xr:uid="{BD0BF900-5067-49EE-B0C1-24CEB39930BF}"/>
    <cellStyle name="Comma 2 3 3 31" xfId="8322" xr:uid="{874A5605-45CE-4772-895E-8C8F4637C5BD}"/>
    <cellStyle name="Comma 2 3 3 32" xfId="8323" xr:uid="{3510A2B3-E12B-4A9C-8BE8-67D69BA8EE06}"/>
    <cellStyle name="Comma 2 3 3 33" xfId="8324" xr:uid="{5678DE1D-159D-4397-82F5-CA0F0F4013D2}"/>
    <cellStyle name="Comma 2 3 3 34" xfId="57175" xr:uid="{D7337AD2-3E07-430B-A6AD-946BD273482B}"/>
    <cellStyle name="Comma 2 3 3 4" xfId="8325" xr:uid="{7BF3E513-80F1-45C8-A790-6FE4B0E12CAC}"/>
    <cellStyle name="Comma 2 3 3 5" xfId="8326" xr:uid="{3D61C54B-65B5-4FBE-BB66-0E9101B6662D}"/>
    <cellStyle name="Comma 2 3 3 6" xfId="8327" xr:uid="{9CF02D10-E534-4637-9BB7-B4604B749030}"/>
    <cellStyle name="Comma 2 3 3 7" xfId="8328" xr:uid="{0DE191FD-FB0F-41D4-8681-79B1972848C5}"/>
    <cellStyle name="Comma 2 3 3 8" xfId="8329" xr:uid="{F5315975-0D55-43C8-AF2C-E9973BD7209D}"/>
    <cellStyle name="Comma 2 3 3 9" xfId="8330" xr:uid="{D67C852D-1C3D-49F3-8955-21D4FCF95208}"/>
    <cellStyle name="Comma 2 3 30" xfId="8331" xr:uid="{5A73CF2F-E655-4391-9FB5-20AA105292D1}"/>
    <cellStyle name="Comma 2 3 31" xfId="8332" xr:uid="{D3F680C7-BB13-4C4B-A50F-DABA74C5E0AD}"/>
    <cellStyle name="Comma 2 3 32" xfId="8333" xr:uid="{BD78DB88-C617-4829-9CAA-91DA28A958B3}"/>
    <cellStyle name="Comma 2 3 33" xfId="8334" xr:uid="{C40426A1-125A-40EF-B53B-F1A70D399384}"/>
    <cellStyle name="Comma 2 3 34" xfId="8335" xr:uid="{49723B5F-2A24-45A7-97D0-954C5B27B406}"/>
    <cellStyle name="Comma 2 3 35" xfId="8336" xr:uid="{E305E5C2-BE4D-4C9A-A77F-DB3A31079723}"/>
    <cellStyle name="Comma 2 3 36" xfId="8337" xr:uid="{EC2C7457-1922-487F-843B-55F58411666A}"/>
    <cellStyle name="Comma 2 3 37" xfId="8338" xr:uid="{4532219A-33D3-4175-A7A2-F2A5EDFD1884}"/>
    <cellStyle name="Comma 2 3 38" xfId="8339" xr:uid="{09AC3363-0B8F-4B45-9E5D-DB3CB2BCD595}"/>
    <cellStyle name="Comma 2 3 39" xfId="8340" xr:uid="{84665E34-C025-4BD5-A7B0-5263E939B938}"/>
    <cellStyle name="Comma 2 3 4" xfId="8341" xr:uid="{D9C859D3-F3AC-449B-B0DF-85E043DE7ADF}"/>
    <cellStyle name="Comma 2 3 4 10" xfId="8342" xr:uid="{8FA7C0CF-89AB-4627-AA47-B2F8C9CF8B21}"/>
    <cellStyle name="Comma 2 3 4 11" xfId="8343" xr:uid="{647AD8BD-A336-49F3-9CB0-D761D6016D79}"/>
    <cellStyle name="Comma 2 3 4 12" xfId="8344" xr:uid="{AE56D08B-6C40-4404-B193-38970CFA9736}"/>
    <cellStyle name="Comma 2 3 4 13" xfId="8345" xr:uid="{B8B48756-AE61-4BC8-B33A-23F5F1B17AD7}"/>
    <cellStyle name="Comma 2 3 4 14" xfId="8346" xr:uid="{2093C02C-54EE-47DE-B2C0-D05374C66F52}"/>
    <cellStyle name="Comma 2 3 4 15" xfId="8347" xr:uid="{34D1A3C3-A263-4405-976C-2F20B3CE973D}"/>
    <cellStyle name="Comma 2 3 4 16" xfId="8348" xr:uid="{35594C69-E492-4C88-9376-8B964AD55998}"/>
    <cellStyle name="Comma 2 3 4 17" xfId="8349" xr:uid="{9775737E-7C97-46FC-B120-08FC0774F955}"/>
    <cellStyle name="Comma 2 3 4 18" xfId="8350" xr:uid="{BD03F717-6607-4AA5-9639-E2AE446F20CB}"/>
    <cellStyle name="Comma 2 3 4 19" xfId="8351" xr:uid="{88700EA6-5618-4518-A6D8-DC988A077F49}"/>
    <cellStyle name="Comma 2 3 4 2" xfId="8352" xr:uid="{07315701-F56C-4508-9302-D41301ACDD43}"/>
    <cellStyle name="Comma 2 3 4 2 2" xfId="8353" xr:uid="{1E7B57A1-4F56-4CD2-BFF0-69D71EAE72A8}"/>
    <cellStyle name="Comma 2 3 4 20" xfId="8354" xr:uid="{8D010C48-67B6-4BDA-95C1-E6EBACC21EBF}"/>
    <cellStyle name="Comma 2 3 4 21" xfId="8355" xr:uid="{A6082212-7BB2-46BF-A027-2E7FEFE12D12}"/>
    <cellStyle name="Comma 2 3 4 22" xfId="8356" xr:uid="{52DB562F-5204-4FE9-B9A5-DBE606B391A4}"/>
    <cellStyle name="Comma 2 3 4 23" xfId="8357" xr:uid="{7AD93DAC-0039-4C64-ACC9-7FEFA496D424}"/>
    <cellStyle name="Comma 2 3 4 24" xfId="8358" xr:uid="{6A1083AF-1824-43B6-BC9F-6FF06A8E0E15}"/>
    <cellStyle name="Comma 2 3 4 25" xfId="8359" xr:uid="{EF59B3A0-A060-4E29-8621-E0A34A2AC204}"/>
    <cellStyle name="Comma 2 3 4 26" xfId="8360" xr:uid="{DAD4DBB4-9AAA-45C3-B43F-233FF3A90C2C}"/>
    <cellStyle name="Comma 2 3 4 27" xfId="8361" xr:uid="{54BB2F2D-3D03-4FF6-85C7-6211C0BDE1C7}"/>
    <cellStyle name="Comma 2 3 4 28" xfId="8362" xr:uid="{7DCB993E-06CA-4F3B-88F7-9BDAC9A31F2E}"/>
    <cellStyle name="Comma 2 3 4 29" xfId="8363" xr:uid="{E2897A6D-62AE-4F4E-A5F0-2B49DE6A7642}"/>
    <cellStyle name="Comma 2 3 4 3" xfId="8364" xr:uid="{6CA91AE0-0056-4B19-BE94-9BB1D95550D6}"/>
    <cellStyle name="Comma 2 3 4 3 2" xfId="8365" xr:uid="{3FF52FB5-501D-4DDB-96F7-CBC5A879412A}"/>
    <cellStyle name="Comma 2 3 4 30" xfId="8366" xr:uid="{1D2487F8-9C07-4901-88FE-3FB93842F7B1}"/>
    <cellStyle name="Comma 2 3 4 31" xfId="8367" xr:uid="{AC7F0039-6FFA-40DF-961D-0E936A0DEAAC}"/>
    <cellStyle name="Comma 2 3 4 32" xfId="8368" xr:uid="{E2DC665F-AD31-430B-B723-1B0C9DDA7DA5}"/>
    <cellStyle name="Comma 2 3 4 33" xfId="57176" xr:uid="{98320C86-E9F7-4205-BD32-356B44586F56}"/>
    <cellStyle name="Comma 2 3 4 4" xfId="8369" xr:uid="{1988EA7E-4965-413D-9289-2043ECC4ADAD}"/>
    <cellStyle name="Comma 2 3 4 5" xfId="8370" xr:uid="{FC668CB2-1630-4943-81C2-4C858A60EE58}"/>
    <cellStyle name="Comma 2 3 4 6" xfId="8371" xr:uid="{CE28E5F0-7620-47CB-B258-465F626BA943}"/>
    <cellStyle name="Comma 2 3 4 7" xfId="8372" xr:uid="{DEF07C6D-AC5A-4FB5-975F-0B893B58E259}"/>
    <cellStyle name="Comma 2 3 4 8" xfId="8373" xr:uid="{735C5947-9C3B-46BA-80D7-1B94B957E02C}"/>
    <cellStyle name="Comma 2 3 4 9" xfId="8374" xr:uid="{CA00AB8F-785F-4C1D-9623-EDFD035F1BC8}"/>
    <cellStyle name="Comma 2 3 40" xfId="8375" xr:uid="{59959552-B72F-4FD7-8396-135DE17C11D9}"/>
    <cellStyle name="Comma 2 3 41" xfId="8376" xr:uid="{89B1326B-8735-4801-AA4D-D9803387D69B}"/>
    <cellStyle name="Comma 2 3 41 2" xfId="8377" xr:uid="{6318AA76-7C4F-4727-B3FF-F36B521A70C3}"/>
    <cellStyle name="Comma 2 3 42" xfId="8378" xr:uid="{FD27AD93-6517-47C7-B78D-2E9A31F44360}"/>
    <cellStyle name="Comma 2 3 43" xfId="8379" xr:uid="{CA670379-91FE-40D0-993D-C45D303C107B}"/>
    <cellStyle name="Comma 2 3 44" xfId="8380" xr:uid="{68C4B3A2-FC48-4EC2-9434-BD1489F6188F}"/>
    <cellStyle name="Comma 2 3 45" xfId="8381" xr:uid="{AE40C3BD-B715-45EF-94E8-621CDB5EF813}"/>
    <cellStyle name="Comma 2 3 46" xfId="8382" xr:uid="{29181980-CE82-4292-8337-8ABC2E4AD3EF}"/>
    <cellStyle name="Comma 2 3 47" xfId="8383" xr:uid="{5B6CCEFB-F1A8-43A9-8926-AB6EF715FA62}"/>
    <cellStyle name="Comma 2 3 48" xfId="8384" xr:uid="{9DBD6827-3C5D-47D2-B106-974E7D45459C}"/>
    <cellStyle name="Comma 2 3 49" xfId="8385" xr:uid="{57DCCDAF-4870-42A4-8F5A-239DA5D832D7}"/>
    <cellStyle name="Comma 2 3 5" xfId="8386" xr:uid="{343C2705-0408-48FF-BE12-7CF7202AFD6C}"/>
    <cellStyle name="Comma 2 3 5 2" xfId="8387" xr:uid="{B86A6CDA-5A48-4285-976C-66C560BA5D09}"/>
    <cellStyle name="Comma 2 3 5 3" xfId="8388" xr:uid="{512D820E-EA3D-4E11-91B8-A76AEDFC8F24}"/>
    <cellStyle name="Comma 2 3 5 4" xfId="8389" xr:uid="{7C93A638-10F5-43D3-9B28-BF46BD6BA603}"/>
    <cellStyle name="Comma 2 3 50" xfId="8390" xr:uid="{527E2058-0393-4DA6-AB96-A575AE91A724}"/>
    <cellStyle name="Comma 2 3 51" xfId="8391" xr:uid="{514213CD-1F0C-45B5-986A-75AD27CBC509}"/>
    <cellStyle name="Comma 2 3 52" xfId="8392" xr:uid="{91A28535-4A35-4B36-8924-78E25D783C63}"/>
    <cellStyle name="Comma 2 3 53" xfId="8393" xr:uid="{9C7B10E4-97B1-43E6-B42A-C04260CB8879}"/>
    <cellStyle name="Comma 2 3 54" xfId="8394" xr:uid="{95ABF3F1-1511-416D-9F7A-6F199C467515}"/>
    <cellStyle name="Comma 2 3 55" xfId="8395" xr:uid="{860AE877-3AB4-49E7-AEF2-B1595594C697}"/>
    <cellStyle name="Comma 2 3 56" xfId="8396" xr:uid="{C78369CE-8C87-4053-B07E-B8542AA38C1C}"/>
    <cellStyle name="Comma 2 3 57" xfId="8397" xr:uid="{7D59AE7A-49EB-4BD1-8D9D-FA0D96431486}"/>
    <cellStyle name="Comma 2 3 58" xfId="8398" xr:uid="{8404F3AA-8D44-414F-B5F3-890E01E15D4D}"/>
    <cellStyle name="Comma 2 3 59" xfId="8399" xr:uid="{CAE51E41-27F7-4B1D-9C65-3DEEDBE12900}"/>
    <cellStyle name="Comma 2 3 6" xfId="8400" xr:uid="{24A50BFF-8EE9-46A6-BE5D-912108DF3FCD}"/>
    <cellStyle name="Comma 2 3 6 2" xfId="8401" xr:uid="{247F1A59-3D13-4D21-AC1D-42FDD5792F52}"/>
    <cellStyle name="Comma 2 3 6 3" xfId="8402" xr:uid="{BB28A113-316A-422F-9778-D960B77612FA}"/>
    <cellStyle name="Comma 2 3 6 4" xfId="8403" xr:uid="{20301BB1-DCBD-4944-B19B-947E6D582C40}"/>
    <cellStyle name="Comma 2 3 60" xfId="8404" xr:uid="{8A4969FB-FE09-437C-8271-DF6117E96E8F}"/>
    <cellStyle name="Comma 2 3 61" xfId="8405" xr:uid="{93E7BA33-BB7C-4ACB-9C7C-DA03B33BD287}"/>
    <cellStyle name="Comma 2 3 62" xfId="8406" xr:uid="{9E3776B2-F13C-4E5A-B383-9404F0D3D7F5}"/>
    <cellStyle name="Comma 2 3 63" xfId="8407" xr:uid="{BF6F3EF6-FD36-425F-A49B-62FE1E379DC5}"/>
    <cellStyle name="Comma 2 3 64" xfId="8408" xr:uid="{057F541A-B01F-40B3-B469-C51587732679}"/>
    <cellStyle name="Comma 2 3 65" xfId="8409" xr:uid="{285275E6-20B1-4741-893B-FE3B0DC8A845}"/>
    <cellStyle name="Comma 2 3 66" xfId="8410" xr:uid="{C8E38DEF-329D-49E5-851E-AC276AD3D9CB}"/>
    <cellStyle name="Comma 2 3 67" xfId="8411" xr:uid="{90A27B4B-05C5-485C-AB99-59C0B15E3185}"/>
    <cellStyle name="Comma 2 3 68" xfId="8412" xr:uid="{01407441-F29F-4168-9D89-53D509328657}"/>
    <cellStyle name="Comma 2 3 69" xfId="8413" xr:uid="{1B14F6BE-A597-4D3B-9A2E-767BA6DDF553}"/>
    <cellStyle name="Comma 2 3 7" xfId="8414" xr:uid="{FBAE661D-3556-409B-81F9-BE0A8BF12205}"/>
    <cellStyle name="Comma 2 3 7 2" xfId="8415" xr:uid="{A522845F-1DF4-4BE9-A9BA-D0AEF62AC63F}"/>
    <cellStyle name="Comma 2 3 7 3" xfId="8416" xr:uid="{52AA1ED7-0E83-4463-B958-6DF786856F96}"/>
    <cellStyle name="Comma 2 3 7 4" xfId="8417" xr:uid="{91AE5AF7-9C18-4837-BD73-BB1C7C3485C5}"/>
    <cellStyle name="Comma 2 3 70" xfId="8418" xr:uid="{E428ADA3-8CCA-40B4-AEE7-F16E38A367C8}"/>
    <cellStyle name="Comma 2 3 71" xfId="8419" xr:uid="{F766E844-534B-432C-966E-B21337F36411}"/>
    <cellStyle name="Comma 2 3 72" xfId="8420" xr:uid="{97ED02AB-769F-40C2-B5B2-1324994798EF}"/>
    <cellStyle name="Comma 2 3 73" xfId="57177" xr:uid="{EBE9A16E-95DA-4681-B9EE-DE56C0005AAA}"/>
    <cellStyle name="Comma 2 3 74" xfId="57178" xr:uid="{B8A1FDBD-8869-4622-AA46-D5C0D0FEBF3B}"/>
    <cellStyle name="Comma 2 3 75" xfId="57179" xr:uid="{251E5E77-D98F-4C37-A5B9-49F5CA2048D8}"/>
    <cellStyle name="Comma 2 3 76" xfId="57180" xr:uid="{61266F15-F32B-4402-90D9-C84A3B209B35}"/>
    <cellStyle name="Comma 2 3 8" xfId="8421" xr:uid="{4B942E8A-C79E-4FAF-BF65-6B7821F4C71D}"/>
    <cellStyle name="Comma 2 3 8 2" xfId="8422" xr:uid="{3B496D42-B5B5-4594-9D2B-482B1FE5B9DD}"/>
    <cellStyle name="Comma 2 3 8 3" xfId="8423" xr:uid="{9693FEB8-D4B2-4F6C-B61C-D3F0CCEE444F}"/>
    <cellStyle name="Comma 2 3 8 4" xfId="8424" xr:uid="{0F40EE0E-DA39-427D-9247-63D48D3F0171}"/>
    <cellStyle name="Comma 2 3 8 5" xfId="8425" xr:uid="{C0574662-9F60-45D9-9632-946B8700E86E}"/>
    <cellStyle name="Comma 2 3 8 6" xfId="8426" xr:uid="{11168893-173A-4F3B-9A29-D45FE7AB9CDD}"/>
    <cellStyle name="Comma 2 3 9" xfId="8427" xr:uid="{43100FCA-C7CE-4488-B909-94B0A70B27C6}"/>
    <cellStyle name="Comma 2 3 9 2" xfId="8428" xr:uid="{82D40AB1-B877-4715-8B53-C8A4F0CE4BB6}"/>
    <cellStyle name="Comma 2 3 9 3" xfId="8429" xr:uid="{D143DAC0-BBA8-4EF8-8D36-9759B9B1E3D6}"/>
    <cellStyle name="Comma 2 3 9 4" xfId="8430" xr:uid="{6D2DA812-98E1-49B9-8A3F-FDFD6DFB9281}"/>
    <cellStyle name="Comma 2 30" xfId="8431" xr:uid="{49C5B037-6F69-482C-8376-94E68A0E6BAA}"/>
    <cellStyle name="Comma 2 31" xfId="8432" xr:uid="{969D0982-E334-4355-AD07-CD5AA8FEB042}"/>
    <cellStyle name="Comma 2 32" xfId="8433" xr:uid="{8B5A9ADB-3048-49E1-8D10-69F8FC49B89D}"/>
    <cellStyle name="Comma 2 33" xfId="8434" xr:uid="{7E3B713F-0812-4DBB-A1DA-0458B59C6ED8}"/>
    <cellStyle name="Comma 2 33 2" xfId="57181" xr:uid="{F56EC76C-B631-496D-89EF-20EB3E3F63F0}"/>
    <cellStyle name="Comma 2 34" xfId="8435" xr:uid="{0CAFA157-4591-447B-99F9-53C4113764B4}"/>
    <cellStyle name="Comma 2 34 2" xfId="57182" xr:uid="{8D293B8B-8D6D-48B3-8C8A-5638BC5843C8}"/>
    <cellStyle name="Comma 2 34 2 2" xfId="57183" xr:uid="{7CACFAF3-EF11-4C25-95B3-60F21FFF22BF}"/>
    <cellStyle name="Comma 2 34 3" xfId="57184" xr:uid="{2DCA949C-4BC5-490A-9A5E-B985FD8C3060}"/>
    <cellStyle name="Comma 2 34 3 2" xfId="57185" xr:uid="{0AED4089-44B5-4F7D-9DD7-47331204D736}"/>
    <cellStyle name="Comma 2 34 4" xfId="57186" xr:uid="{7F503893-6870-43F1-8BA5-E25CAD0B8252}"/>
    <cellStyle name="Comma 2 35" xfId="8436" xr:uid="{BB5BBB28-6883-4AC7-A608-43423A197C11}"/>
    <cellStyle name="Comma 2 35 2" xfId="57187" xr:uid="{F1F881E8-FE7C-4C24-ACB2-C681D8FCFB5E}"/>
    <cellStyle name="Comma 2 36" xfId="8437" xr:uid="{1DFED73F-8444-41D6-9AB5-4F2F0A057852}"/>
    <cellStyle name="Comma 2 36 2" xfId="57188" xr:uid="{AAA8435C-69C3-46EE-AB56-452A867E7F16}"/>
    <cellStyle name="Comma 2 37" xfId="8438" xr:uid="{F18551D8-D295-4E49-80B7-09BE628888FB}"/>
    <cellStyle name="Comma 2 37 2" xfId="57189" xr:uid="{F9068E86-8A2B-4F6A-8953-C7ED5BE7F93B}"/>
    <cellStyle name="Comma 2 38" xfId="8439" xr:uid="{1CBD4B75-5B8D-4E69-8A2C-F4345177AA98}"/>
    <cellStyle name="Comma 2 38 2" xfId="8440" xr:uid="{787E9A45-0B3B-43C0-9C65-3F743F98011B}"/>
    <cellStyle name="Comma 2 38 2 2" xfId="8441" xr:uid="{6F508700-BB45-4801-BBEC-46C37606B6B7}"/>
    <cellStyle name="Comma 2 38 2 2 2" xfId="8442" xr:uid="{4A452D5E-05C4-40B1-8B8C-40B72A05D4DA}"/>
    <cellStyle name="Comma 2 38 2 3" xfId="8443" xr:uid="{F0A18050-421E-40A0-B47C-AC394379DFEE}"/>
    <cellStyle name="Comma 2 38 3" xfId="8444" xr:uid="{11BB63FE-9BEC-4AF6-8278-83432D59AE35}"/>
    <cellStyle name="Comma 2 38 3 2" xfId="8445" xr:uid="{0AB6F35D-DF7F-497B-B970-9987A4EBB706}"/>
    <cellStyle name="Comma 2 38 4" xfId="8446" xr:uid="{71F9BC07-FDD1-4C5E-8BC1-CB016DE5E72D}"/>
    <cellStyle name="Comma 2 38 4 2" xfId="8447" xr:uid="{9B75C5D8-751D-44EC-8700-C03C08A8860A}"/>
    <cellStyle name="Comma 2 38 5" xfId="8448" xr:uid="{E92E2EF9-FD8C-42B1-8D18-CE9ED7E2B740}"/>
    <cellStyle name="Comma 2 39" xfId="8449" xr:uid="{9C250228-F8D8-4EF7-A5A4-3D98D8BD4E0B}"/>
    <cellStyle name="Comma 2 4" xfId="106" xr:uid="{290D75A8-4DE3-47A4-9C0D-9F2E04E87443}"/>
    <cellStyle name="Comma 2 4 10" xfId="8450" xr:uid="{09991238-3DED-46A8-A425-980100D7A302}"/>
    <cellStyle name="Comma 2 4 11" xfId="8451" xr:uid="{FEAC4A51-28CB-4C0F-BAB5-89A4E7502A92}"/>
    <cellStyle name="Comma 2 4 11 2" xfId="57190" xr:uid="{EA3F0360-D46E-4BAB-826D-627772C7FFD8}"/>
    <cellStyle name="Comma 2 4 12" xfId="8452" xr:uid="{0F1DF964-0BE9-42B1-A229-B1889921BF8B}"/>
    <cellStyle name="Comma 2 4 13" xfId="8453" xr:uid="{E7180D93-237D-451B-9AE3-1CBB13FA8EF9}"/>
    <cellStyle name="Comma 2 4 14" xfId="8454" xr:uid="{B2DDFD94-6260-46A1-A852-3F8FAFC8E312}"/>
    <cellStyle name="Comma 2 4 15" xfId="8455" xr:uid="{F114046C-0827-49A8-83CD-CE703345D918}"/>
    <cellStyle name="Comma 2 4 16" xfId="8456" xr:uid="{A44AC85B-1FE4-4C93-9A1E-5B0C370BCB85}"/>
    <cellStyle name="Comma 2 4 17" xfId="8457" xr:uid="{AACFF759-140A-46E0-B971-AFA6F0638713}"/>
    <cellStyle name="Comma 2 4 18" xfId="8458" xr:uid="{161B080D-15B7-40E0-B36D-40DE5A164AE0}"/>
    <cellStyle name="Comma 2 4 19" xfId="8459" xr:uid="{17DD0CD0-21A2-4B7C-92E4-2247DBCAABA8}"/>
    <cellStyle name="Comma 2 4 2" xfId="8460" xr:uid="{FD676E65-3ED6-47F7-9DC7-FAFA410F3957}"/>
    <cellStyle name="Comma 2 4 2 10" xfId="57191" xr:uid="{331B450A-4B9C-4906-9471-2A5D9C1DEE6D}"/>
    <cellStyle name="Comma 2 4 2 2" xfId="8461" xr:uid="{7E806CA6-9C52-4EE3-A128-0B74B5ADDC79}"/>
    <cellStyle name="Comma 2 4 2 2 2" xfId="8462" xr:uid="{20BF04CC-4333-463A-9C68-F39A224E9493}"/>
    <cellStyle name="Comma 2 4 2 2 2 2" xfId="8463" xr:uid="{3402ED5C-2A9F-46ED-8B18-678397338747}"/>
    <cellStyle name="Comma 2 4 2 2 2 3" xfId="8464" xr:uid="{3617C125-D852-4CF0-9A0E-82F14B779378}"/>
    <cellStyle name="Comma 2 4 2 2 3" xfId="8465" xr:uid="{9AE980D8-B207-48F8-92AB-1F463A2DE17E}"/>
    <cellStyle name="Comma 2 4 2 2 4" xfId="8466" xr:uid="{D30932F0-ADDB-4581-9E37-EF4B96CFB62E}"/>
    <cellStyle name="Comma 2 4 2 3" xfId="8467" xr:uid="{84276C09-BD38-412E-9A3E-1268BAED0CED}"/>
    <cellStyle name="Comma 2 4 2 4" xfId="8468" xr:uid="{FA956DD7-7E3A-433C-8D05-787461286620}"/>
    <cellStyle name="Comma 2 4 2 5" xfId="8469" xr:uid="{6814CF28-3C22-4596-AF6A-B5C31C21E3AE}"/>
    <cellStyle name="Comma 2 4 2 6" xfId="8470" xr:uid="{562E6DF0-6665-4981-8883-C3320B3B6231}"/>
    <cellStyle name="Comma 2 4 2 6 2" xfId="8471" xr:uid="{C5393A11-581D-45C0-AC54-FDEF28F99019}"/>
    <cellStyle name="Comma 2 4 2 6 3" xfId="8472" xr:uid="{BC9B200D-B10D-43FE-8A30-77271DB574C9}"/>
    <cellStyle name="Comma 2 4 2 7" xfId="8473" xr:uid="{C18C9A4A-CD27-480E-BC88-61801FD7845B}"/>
    <cellStyle name="Comma 2 4 2 8" xfId="8474" xr:uid="{CD701611-F9D4-4535-BB8A-FE281B614326}"/>
    <cellStyle name="Comma 2 4 2 9" xfId="8475" xr:uid="{FE7D4FBB-EB6E-4FDC-BB24-9223B4443FD0}"/>
    <cellStyle name="Comma 2 4 20" xfId="8476" xr:uid="{9F3516DD-CA11-4AF5-A3DF-BCC48D6FF705}"/>
    <cellStyle name="Comma 2 4 21" xfId="8477" xr:uid="{3E1BDC1B-8DC7-4BD3-A94A-857F69AA844C}"/>
    <cellStyle name="Comma 2 4 22" xfId="8478" xr:uid="{7494238A-5E67-4818-AA51-00A5F59AEFE3}"/>
    <cellStyle name="Comma 2 4 23" xfId="8479" xr:uid="{D3E733A0-4CE0-4047-A87B-06B2E0D82531}"/>
    <cellStyle name="Comma 2 4 24" xfId="8480" xr:uid="{E6EF7787-1201-4441-8DB7-A0D0F75226A2}"/>
    <cellStyle name="Comma 2 4 25" xfId="8481" xr:uid="{84647F76-23C5-4416-AB93-7FCAEF7B7B91}"/>
    <cellStyle name="Comma 2 4 26" xfId="8482" xr:uid="{01EE6069-586E-4ED1-BF5D-47273A806C84}"/>
    <cellStyle name="Comma 2 4 27" xfId="8483" xr:uid="{9EE731D6-C079-43F9-BFED-25F6638AA6ED}"/>
    <cellStyle name="Comma 2 4 28" xfId="8484" xr:uid="{E7D636CD-7F75-4705-A34F-9137392CDA7D}"/>
    <cellStyle name="Comma 2 4 29" xfId="8485" xr:uid="{F20A80BE-27BC-44C6-924C-83820A9B16CF}"/>
    <cellStyle name="Comma 2 4 29 2" xfId="8486" xr:uid="{609CEECB-7551-4670-9ABF-119E6AC9CE75}"/>
    <cellStyle name="Comma 2 4 3" xfId="8487" xr:uid="{C1589134-B2EE-4D1B-9B38-78BBC61FFCF3}"/>
    <cellStyle name="Comma 2 4 3 2" xfId="8488" xr:uid="{7988DA6E-B24E-48BA-BE1D-E4C84F77A442}"/>
    <cellStyle name="Comma 2 4 3 2 2" xfId="8489" xr:uid="{7588F49D-7388-4EC8-91BF-774B5EAB57F8}"/>
    <cellStyle name="Comma 2 4 3 2 3" xfId="8490" xr:uid="{C5365460-1EE4-4AC7-9EE4-14E86801BC9B}"/>
    <cellStyle name="Comma 2 4 3 3" xfId="8491" xr:uid="{0AA9C610-CB2B-4A1E-9410-B18598690B5F}"/>
    <cellStyle name="Comma 2 4 3 4" xfId="8492" xr:uid="{7A8DB711-772A-44C4-878F-7D5EFD5E5105}"/>
    <cellStyle name="Comma 2 4 3 5" xfId="8493" xr:uid="{A9C565A1-FB06-44CA-981C-76CB3283BBA1}"/>
    <cellStyle name="Comma 2 4 3 6" xfId="8494" xr:uid="{AF4B6277-B7E7-41B0-85F7-72CD312D00C6}"/>
    <cellStyle name="Comma 2 4 30" xfId="8495" xr:uid="{44100104-4AE4-4B6F-93A9-BCD3173E2C84}"/>
    <cellStyle name="Comma 2 4 31" xfId="8496" xr:uid="{0D67F4FA-4D2A-4843-B5D4-D07E3D89BD75}"/>
    <cellStyle name="Comma 2 4 32" xfId="8497" xr:uid="{8A32CF59-7D2D-4DD4-8889-735C89E37561}"/>
    <cellStyle name="Comma 2 4 33" xfId="8498" xr:uid="{BAE937CC-D6F8-4716-8A5F-182E863C3D56}"/>
    <cellStyle name="Comma 2 4 34" xfId="8499" xr:uid="{6BFE4782-DA84-46CA-9FE7-04699EBBA33F}"/>
    <cellStyle name="Comma 2 4 35" xfId="8500" xr:uid="{614EDAD5-4464-49DD-BF41-D10FC24EC377}"/>
    <cellStyle name="Comma 2 4 36" xfId="8501" xr:uid="{486D1172-BA92-4C25-8D9D-040975141B35}"/>
    <cellStyle name="Comma 2 4 37" xfId="8502" xr:uid="{A45FFAAA-6824-4FCB-9AA6-B010CF776148}"/>
    <cellStyle name="Comma 2 4 38" xfId="8503" xr:uid="{E63F03E6-DA17-4AF5-B253-D8B46E4C9131}"/>
    <cellStyle name="Comma 2 4 39" xfId="8504" xr:uid="{C3334F66-6068-46DA-AF18-9E346CC0EA91}"/>
    <cellStyle name="Comma 2 4 4" xfId="8505" xr:uid="{DA18AA57-62E1-4E54-9187-499EF00E1439}"/>
    <cellStyle name="Comma 2 4 4 2" xfId="8506" xr:uid="{CB510F7B-A209-46D0-8303-65AB875E465D}"/>
    <cellStyle name="Comma 2 4 4 3" xfId="8507" xr:uid="{E936C074-57D6-456E-985C-545769C1013D}"/>
    <cellStyle name="Comma 2 4 40" xfId="8508" xr:uid="{6B33C346-4E85-48BF-B9E4-C793280805C0}"/>
    <cellStyle name="Comma 2 4 41" xfId="8509" xr:uid="{07C4EB40-CA3A-431D-B9E8-C97B6B2B9B28}"/>
    <cellStyle name="Comma 2 4 42" xfId="8510" xr:uid="{4E3A7E24-5C47-48C6-BA9D-5AB5C787A4F6}"/>
    <cellStyle name="Comma 2 4 43" xfId="8511" xr:uid="{5BB959BE-1FE4-459A-9FE0-1FC0E5481EC7}"/>
    <cellStyle name="Comma 2 4 43 2" xfId="8512" xr:uid="{66900E3D-D276-47B5-9F3D-CAFA012F19E3}"/>
    <cellStyle name="Comma 2 4 44" xfId="8513" xr:uid="{85430A27-4415-4719-8E2B-534A2DB3208F}"/>
    <cellStyle name="Comma 2 4 45" xfId="8514" xr:uid="{E642E96B-47C2-4B01-807C-B2B50282AC6B}"/>
    <cellStyle name="Comma 2 4 46" xfId="8515" xr:uid="{86CDC127-3D08-4FB6-BA9B-986091C76058}"/>
    <cellStyle name="Comma 2 4 47" xfId="8516" xr:uid="{CABCE1E0-596E-43B3-AD4D-786CAF465E9F}"/>
    <cellStyle name="Comma 2 4 48" xfId="8517" xr:uid="{6931523E-417A-4262-B987-092BB52916A5}"/>
    <cellStyle name="Comma 2 4 49" xfId="8518" xr:uid="{6B4763F3-B23B-4FA1-869C-190D1B04F964}"/>
    <cellStyle name="Comma 2 4 5" xfId="8519" xr:uid="{63C6AABE-FABB-423F-83C7-103FD84155BF}"/>
    <cellStyle name="Comma 2 4 5 2" xfId="8520" xr:uid="{E2FD0A66-2A0C-491D-8C4B-43E615B17AA2}"/>
    <cellStyle name="Comma 2 4 5 3" xfId="8521" xr:uid="{EE57B9DB-AA58-4BB2-9ECC-00BBBB16D53B}"/>
    <cellStyle name="Comma 2 4 50" xfId="8522" xr:uid="{12F8CB84-6598-4DCF-8EA6-9E575FC63D8F}"/>
    <cellStyle name="Comma 2 4 51" xfId="8523" xr:uid="{FC752BCA-5165-4B1E-9295-F604026CE3F2}"/>
    <cellStyle name="Comma 2 4 52" xfId="8524" xr:uid="{14E0A311-0FFB-4339-AAB4-0690F1353F1E}"/>
    <cellStyle name="Comma 2 4 53" xfId="8525" xr:uid="{473BD36D-3FD8-4E14-B293-76E090617AF0}"/>
    <cellStyle name="Comma 2 4 54" xfId="8526" xr:uid="{2E7A3B2F-B218-4D28-BE00-80690D1AFC92}"/>
    <cellStyle name="Comma 2 4 55" xfId="8527" xr:uid="{79917880-042F-4F01-8B8F-3FC91D6096C7}"/>
    <cellStyle name="Comma 2 4 56" xfId="8528" xr:uid="{9793B5DF-8208-41E8-B9E9-55B2774189D2}"/>
    <cellStyle name="Comma 2 4 57" xfId="8529" xr:uid="{5792E12C-5EA3-4D8D-9D90-BAE7FD8F8817}"/>
    <cellStyle name="Comma 2 4 58" xfId="8530" xr:uid="{BDF899F1-BAC3-4768-9B42-33A2E0841ACD}"/>
    <cellStyle name="Comma 2 4 59" xfId="8531" xr:uid="{81CE7440-06B5-40BE-9796-4FF8883818AA}"/>
    <cellStyle name="Comma 2 4 6" xfId="8532" xr:uid="{69877173-2E5D-419B-AA0B-BD564A641662}"/>
    <cellStyle name="Comma 2 4 6 2" xfId="8533" xr:uid="{76AAB962-EE5B-4136-8928-1CCDCB7DD044}"/>
    <cellStyle name="Comma 2 4 6 3" xfId="8534" xr:uid="{8A08CD29-0CB9-4BBE-A304-4AB5F183C5F5}"/>
    <cellStyle name="Comma 2 4 6 4" xfId="8535" xr:uid="{D9408012-6234-4C1D-8F1C-BD3BB971C230}"/>
    <cellStyle name="Comma 2 4 6 5" xfId="8536" xr:uid="{ADF0B511-61FB-45E1-872E-392862D47C8F}"/>
    <cellStyle name="Comma 2 4 60" xfId="8537" xr:uid="{ABE765CF-AA18-4F70-AF17-CB481138FB9F}"/>
    <cellStyle name="Comma 2 4 61" xfId="8538" xr:uid="{DAC29B54-A6E4-475B-8C36-F5DE19F9919F}"/>
    <cellStyle name="Comma 2 4 62" xfId="8539" xr:uid="{E2BD8401-B3BD-4381-B056-2505943D5533}"/>
    <cellStyle name="Comma 2 4 63" xfId="8540" xr:uid="{CA3565AD-0E92-49AE-95BA-7D028C3A5A92}"/>
    <cellStyle name="Comma 2 4 64" xfId="8541" xr:uid="{0A344BA1-B85D-46C7-84ED-1A5C562D7153}"/>
    <cellStyle name="Comma 2 4 65" xfId="8542" xr:uid="{5CBCC23C-10AE-41DD-B202-AC6FED5F3438}"/>
    <cellStyle name="Comma 2 4 66" xfId="8543" xr:uid="{D8C87025-2EA9-45BB-8903-06A24C2107E2}"/>
    <cellStyle name="Comma 2 4 67" xfId="8544" xr:uid="{A7F5E23A-C837-4536-9F5D-E3FE4D9C9BD0}"/>
    <cellStyle name="Comma 2 4 68" xfId="8545" xr:uid="{867D65A6-18C6-4D74-9D33-E143968EA216}"/>
    <cellStyle name="Comma 2 4 69" xfId="8546" xr:uid="{51ADE1A7-B96E-4230-B5E0-2A253978D96D}"/>
    <cellStyle name="Comma 2 4 7" xfId="8547" xr:uid="{1B8B6E47-28CD-4243-9FFA-41014044FB48}"/>
    <cellStyle name="Comma 2 4 7 2" xfId="8548" xr:uid="{5B5DC026-E4B4-4BE5-9AD3-E3827F2FF20C}"/>
    <cellStyle name="Comma 2 4 7 3" xfId="8549" xr:uid="{AC85DB1D-3104-42B6-95AE-5B577B98015B}"/>
    <cellStyle name="Comma 2 4 70" xfId="8550" xr:uid="{5467D2EC-1E83-4A69-A7DE-5868C2B441CC}"/>
    <cellStyle name="Comma 2 4 71" xfId="8551" xr:uid="{42DF30F5-6510-42C8-AE04-01EAD67F720B}"/>
    <cellStyle name="Comma 2 4 72" xfId="8552" xr:uid="{DB1F9007-DECC-42C0-9677-DC64A91E8B7D}"/>
    <cellStyle name="Comma 2 4 73" xfId="8553" xr:uid="{685F33C4-D308-4157-9463-72C4122EBF5A}"/>
    <cellStyle name="Comma 2 4 74" xfId="8554" xr:uid="{722EF9C3-46BB-48C1-8D11-532751924B4B}"/>
    <cellStyle name="Comma 2 4 75" xfId="8555" xr:uid="{282B527D-DEFF-4CEE-99E9-885A7DCEAA3D}"/>
    <cellStyle name="Comma 2 4 76" xfId="57192" xr:uid="{D07200D0-A398-45BF-A53A-1E61E83E2487}"/>
    <cellStyle name="Comma 2 4 8" xfId="8556" xr:uid="{4851F589-4AF4-4CE4-9A86-9C5387B48216}"/>
    <cellStyle name="Comma 2 4 8 2" xfId="57193" xr:uid="{FC3FC193-152F-414F-BCA6-CC39E2A36F8F}"/>
    <cellStyle name="Comma 2 4 9" xfId="8557" xr:uid="{C16E37D2-01C0-4CBB-8358-2CD10C1D9914}"/>
    <cellStyle name="Comma 2 4 9 2" xfId="57194" xr:uid="{33AEB26B-71CC-4A12-9852-021E6B404B37}"/>
    <cellStyle name="Comma 2 40" xfId="8558" xr:uid="{B256FF50-5A63-4D39-84B4-B48804E55D36}"/>
    <cellStyle name="Comma 2 41" xfId="8559" xr:uid="{359CD6A3-3704-4574-9E9F-22CB46F15027}"/>
    <cellStyle name="Comma 2 42" xfId="8560" xr:uid="{A608C36F-342F-41E9-995D-D3D0B5970A52}"/>
    <cellStyle name="Comma 2 43" xfId="8561" xr:uid="{AE429059-A339-474E-9784-318B6BFDFA99}"/>
    <cellStyle name="Comma 2 44" xfId="57195" xr:uid="{7CBDA462-8E90-4DCD-94FB-C97E9F8270B0}"/>
    <cellStyle name="Comma 2 45" xfId="57196" xr:uid="{88650217-F3FD-45AE-A5C7-4844CA04C5AD}"/>
    <cellStyle name="Comma 2 46" xfId="57197" xr:uid="{6E4132F7-7C03-4956-8DEE-072EE7D78907}"/>
    <cellStyle name="Comma 2 47" xfId="57198" xr:uid="{79E48036-7FAF-4C60-8ED4-3104E5947BD1}"/>
    <cellStyle name="Comma 2 48" xfId="57199" xr:uid="{2BD7F5AD-774F-4B36-A767-1ABCC64549AF}"/>
    <cellStyle name="Comma 2 49" xfId="57200" xr:uid="{7D3B8344-CACB-4767-B89D-2B9EAB70C356}"/>
    <cellStyle name="Comma 2 5" xfId="117" xr:uid="{E6387883-2157-4EF4-97C8-B06EF4EE9BD7}"/>
    <cellStyle name="Comma 2 5 10" xfId="8562" xr:uid="{015B1CBA-6C16-425D-A695-86C8CC595F68}"/>
    <cellStyle name="Comma 2 5 11" xfId="8563" xr:uid="{48CC881D-8A27-47A6-BB72-7E2F055F028E}"/>
    <cellStyle name="Comma 2 5 12" xfId="8564" xr:uid="{E709455A-29A1-4D75-95B8-FF91FBFC8DF3}"/>
    <cellStyle name="Comma 2 5 13" xfId="8565" xr:uid="{BB5904B0-9D4E-4CC7-93A5-169BE129286D}"/>
    <cellStyle name="Comma 2 5 14" xfId="8566" xr:uid="{53F01E2F-F4F4-48CF-8016-168ACB97BD09}"/>
    <cellStyle name="Comma 2 5 15" xfId="8567" xr:uid="{BD67BCFB-AB6E-4FCC-8E4E-1F3187152CA6}"/>
    <cellStyle name="Comma 2 5 16" xfId="8568" xr:uid="{BA94EA5B-A9E4-4BF3-B0C8-8A9E50890BFD}"/>
    <cellStyle name="Comma 2 5 17" xfId="8569" xr:uid="{278AF8BC-FE44-4E5A-970E-AD7E66AFD172}"/>
    <cellStyle name="Comma 2 5 18" xfId="8570" xr:uid="{B00F0F49-150E-40C5-8DE0-0DB1A0AF08C0}"/>
    <cellStyle name="Comma 2 5 19" xfId="8571" xr:uid="{F537A884-7D34-4CC0-B260-9662EC3DE280}"/>
    <cellStyle name="Comma 2 5 2" xfId="8572" xr:uid="{B92AF0D5-A313-4A57-B64A-277F4C8E3C8F}"/>
    <cellStyle name="Comma 2 5 2 10" xfId="8573" xr:uid="{127FD9AD-4EB1-4D36-8ED9-0A5D3D11DA62}"/>
    <cellStyle name="Comma 2 5 2 11" xfId="8574" xr:uid="{CF4E71BA-2051-4F9E-83FC-575B06C30ACF}"/>
    <cellStyle name="Comma 2 5 2 12" xfId="8575" xr:uid="{6623265C-7DFB-49EA-94E1-02462B5C2348}"/>
    <cellStyle name="Comma 2 5 2 13" xfId="8576" xr:uid="{C08D07A5-A31D-4AC9-AE0F-71F12B12F514}"/>
    <cellStyle name="Comma 2 5 2 14" xfId="8577" xr:uid="{2F262E96-2F26-4B46-8EA7-E8FC7E8DC1CF}"/>
    <cellStyle name="Comma 2 5 2 15" xfId="8578" xr:uid="{C5C9DC6A-A80F-4CCA-BB2D-F0474A227848}"/>
    <cellStyle name="Comma 2 5 2 16" xfId="8579" xr:uid="{EA8DCF78-9786-42C9-8EFA-B876CA2E9C21}"/>
    <cellStyle name="Comma 2 5 2 17" xfId="8580" xr:uid="{8EB9F965-C2E5-420C-BF34-10723F59D7DB}"/>
    <cellStyle name="Comma 2 5 2 18" xfId="8581" xr:uid="{52823FC2-D793-472D-A303-058D840B37FA}"/>
    <cellStyle name="Comma 2 5 2 19" xfId="8582" xr:uid="{2A7499AF-98D4-416C-960E-F95295F84088}"/>
    <cellStyle name="Comma 2 5 2 2" xfId="8583" xr:uid="{04996EEC-A64F-4D67-9E37-2CF39CF5C57A}"/>
    <cellStyle name="Comma 2 5 2 2 2" xfId="8584" xr:uid="{C0D6FDBC-9204-450E-A60A-A6AF43D85031}"/>
    <cellStyle name="Comma 2 5 2 2 2 2" xfId="8585" xr:uid="{A4D84242-0380-4A06-BAE1-A6CA7C064871}"/>
    <cellStyle name="Comma 2 5 2 2 2 3" xfId="8586" xr:uid="{5EE35835-10E9-4278-A648-9829C777667D}"/>
    <cellStyle name="Comma 2 5 2 2 3" xfId="8587" xr:uid="{68422907-BC79-4BFE-A5A7-42D08EA85799}"/>
    <cellStyle name="Comma 2 5 2 2 4" xfId="8588" xr:uid="{78E4F3CC-3C79-47B1-BB65-4BD321C03506}"/>
    <cellStyle name="Comma 2 5 2 2 5" xfId="8589" xr:uid="{393D4B52-7BAB-4CDC-A5A4-218DAAAE6061}"/>
    <cellStyle name="Comma 2 5 2 2 6" xfId="8590" xr:uid="{48853141-F678-4BC3-9667-522D1ABA3148}"/>
    <cellStyle name="Comma 2 5 2 2 7" xfId="57201" xr:uid="{01B832F7-AD54-4143-8BB0-41440057CF58}"/>
    <cellStyle name="Comma 2 5 2 20" xfId="8591" xr:uid="{DCD7811E-F6C8-498C-82EA-735FC64042C0}"/>
    <cellStyle name="Comma 2 5 2 21" xfId="57202" xr:uid="{B495AD35-BE4C-460A-9134-FDF2ECFBC41C}"/>
    <cellStyle name="Comma 2 5 2 22" xfId="57203" xr:uid="{2708CA92-B680-4D02-9F25-A386C5CA3C8E}"/>
    <cellStyle name="Comma 2 5 2 3" xfId="8592" xr:uid="{8A5859D6-793A-4ECA-9D86-439018519904}"/>
    <cellStyle name="Comma 2 5 2 3 2" xfId="8593" xr:uid="{3EC34C71-D1A6-4AEA-80BA-BF04A1E2A524}"/>
    <cellStyle name="Comma 2 5 2 3 3" xfId="8594" xr:uid="{FD610262-FF11-482E-973A-AD8FCE381914}"/>
    <cellStyle name="Comma 2 5 2 4" xfId="8595" xr:uid="{4DA86976-0C12-4511-BF27-C18DF11BFDC1}"/>
    <cellStyle name="Comma 2 5 2 4 2" xfId="8596" xr:uid="{9E2D24A9-D7BD-4B6C-B75A-B19E2D564895}"/>
    <cellStyle name="Comma 2 5 2 4 3" xfId="8597" xr:uid="{4BF4FABB-88D7-4E46-8C94-3BB57DDF4BE8}"/>
    <cellStyle name="Comma 2 5 2 5" xfId="8598" xr:uid="{36061489-EDC1-4BAE-9ABC-ECB2728BAD2D}"/>
    <cellStyle name="Comma 2 5 2 5 2" xfId="8599" xr:uid="{42B023A0-4931-4DB4-8664-45F53537EF5E}"/>
    <cellStyle name="Comma 2 5 2 5 3" xfId="8600" xr:uid="{6DB69EA5-A823-497D-897D-1ACC44ED5CC6}"/>
    <cellStyle name="Comma 2 5 2 6" xfId="8601" xr:uid="{D84782F1-DD4D-4555-AE7B-2D36A3B5B23F}"/>
    <cellStyle name="Comma 2 5 2 6 2" xfId="8602" xr:uid="{1B57736C-51D4-4EBE-A3AD-C16024F25835}"/>
    <cellStyle name="Comma 2 5 2 6 3" xfId="8603" xr:uid="{B6202F20-E378-4906-AAC1-06C407A82C03}"/>
    <cellStyle name="Comma 2 5 2 6 4" xfId="8604" xr:uid="{06A934D7-A25B-4D79-BA15-2CCAFD1E8F03}"/>
    <cellStyle name="Comma 2 5 2 6 5" xfId="8605" xr:uid="{7FD4AE8E-FFD0-4A5D-B02B-381EE683493E}"/>
    <cellStyle name="Comma 2 5 2 7" xfId="8606" xr:uid="{79ED0794-3A5B-45C2-A735-2475701ABF12}"/>
    <cellStyle name="Comma 2 5 2 7 2" xfId="8607" xr:uid="{F2E5F25E-D5D8-444E-BD90-3A77459216BB}"/>
    <cellStyle name="Comma 2 5 2 7 3" xfId="8608" xr:uid="{646E5364-9FCB-4FC6-8DCA-64F2E41A3BA4}"/>
    <cellStyle name="Comma 2 5 2 8" xfId="8609" xr:uid="{85AEBB8B-ACA6-4BD8-AE0E-05C3163DB155}"/>
    <cellStyle name="Comma 2 5 2 9" xfId="8610" xr:uid="{EE54DAB8-6189-4374-8116-226D56158FAE}"/>
    <cellStyle name="Comma 2 5 20" xfId="8611" xr:uid="{C019238C-4279-4E77-8D0F-D4F61D4A6CF6}"/>
    <cellStyle name="Comma 2 5 21" xfId="8612" xr:uid="{66CFCC46-2278-4464-A4BB-F15F81875E28}"/>
    <cellStyle name="Comma 2 5 22" xfId="8613" xr:uid="{9CB64518-B843-4067-9BD2-718CA92D877C}"/>
    <cellStyle name="Comma 2 5 23" xfId="8614" xr:uid="{3CFFE9D6-03D3-47FC-A224-DF6A72CE1B65}"/>
    <cellStyle name="Comma 2 5 24" xfId="8615" xr:uid="{34F21FD0-8198-4B44-AC48-FDB512E20BB6}"/>
    <cellStyle name="Comma 2 5 25" xfId="8616" xr:uid="{E90D008C-7228-40E4-981D-A22BED6343DE}"/>
    <cellStyle name="Comma 2 5 26" xfId="8617" xr:uid="{8BBDC38B-4D1D-43FC-8ED4-F20DD46CE696}"/>
    <cellStyle name="Comma 2 5 27" xfId="8618" xr:uid="{55B9B4C8-CA1C-4767-9D11-570D32C12F61}"/>
    <cellStyle name="Comma 2 5 28" xfId="8619" xr:uid="{A6566CE8-BEE4-4086-876D-3127A1C7ACCF}"/>
    <cellStyle name="Comma 2 5 29" xfId="8620" xr:uid="{2B35597F-B901-47F2-A261-B541E20ED397}"/>
    <cellStyle name="Comma 2 5 3" xfId="8621" xr:uid="{B716F095-3BFD-44EC-B297-6D5E76DD1B52}"/>
    <cellStyle name="Comma 2 5 3 2" xfId="8622" xr:uid="{88D4D176-91C3-42CE-9E0B-ED2081E46763}"/>
    <cellStyle name="Comma 2 5 3 2 2" xfId="8623" xr:uid="{774AC4A8-F045-4A92-AA5C-375E01F539E7}"/>
    <cellStyle name="Comma 2 5 3 2 3" xfId="8624" xr:uid="{B83841B1-68DF-434A-B59D-5310A085E5D9}"/>
    <cellStyle name="Comma 2 5 3 3" xfId="8625" xr:uid="{6A80F6DB-D75F-4569-98AA-926D4C275FA4}"/>
    <cellStyle name="Comma 2 5 3 4" xfId="8626" xr:uid="{86C73339-D9BB-4B08-A574-D61A2EF1E26F}"/>
    <cellStyle name="Comma 2 5 3 5" xfId="8627" xr:uid="{15F230D0-69AE-4249-B2E2-E8F1F9576CCC}"/>
    <cellStyle name="Comma 2 5 3 6" xfId="57204" xr:uid="{F084DAF1-17F1-423D-8005-A15AA86BB457}"/>
    <cellStyle name="Comma 2 5 30" xfId="8628" xr:uid="{3866E942-04BF-441A-82B9-C96D96FBF96B}"/>
    <cellStyle name="Comma 2 5 31" xfId="8629" xr:uid="{93836476-11F9-479E-B903-FADC045AC8FB}"/>
    <cellStyle name="Comma 2 5 32" xfId="8630" xr:uid="{8F4657C3-2CAE-401C-8162-EA7810A0ADB7}"/>
    <cellStyle name="Comma 2 5 33" xfId="8631" xr:uid="{9BE4525A-7F5C-49F6-9598-979362D23566}"/>
    <cellStyle name="Comma 2 5 34" xfId="8632" xr:uid="{65E2AC98-F28E-4EA9-A830-44B02BC3F0FA}"/>
    <cellStyle name="Comma 2 5 35" xfId="8633" xr:uid="{44CCEDB6-71E1-463C-AD63-FF19651F55CC}"/>
    <cellStyle name="Comma 2 5 36" xfId="8634" xr:uid="{27B585E2-99E8-424C-9C9B-3972523ED356}"/>
    <cellStyle name="Comma 2 5 37" xfId="8635" xr:uid="{8D03BCC0-8BAB-4C50-808F-07CE2BC934E8}"/>
    <cellStyle name="Comma 2 5 38" xfId="8636" xr:uid="{F82B723B-161A-44BA-8D04-B80C0B0912A4}"/>
    <cellStyle name="Comma 2 5 39" xfId="8637" xr:uid="{545F1DAE-9A27-4886-BA2F-F28034E7D784}"/>
    <cellStyle name="Comma 2 5 4" xfId="8638" xr:uid="{5C76D109-090C-4B47-A484-46EEB67E0FDD}"/>
    <cellStyle name="Comma 2 5 4 2" xfId="8639" xr:uid="{4B0E7F29-6112-465A-8058-E2AD5C86B95D}"/>
    <cellStyle name="Comma 2 5 40" xfId="8640" xr:uid="{1A695695-8269-4F22-9FD3-86613745DCB0}"/>
    <cellStyle name="Comma 2 5 41" xfId="8641" xr:uid="{468B8603-85CB-45FE-9E96-AFA44659A497}"/>
    <cellStyle name="Comma 2 5 42" xfId="8642" xr:uid="{ABCD29A7-877C-4257-8593-14F503DFD0B4}"/>
    <cellStyle name="Comma 2 5 43" xfId="8643" xr:uid="{84A5FB05-8569-4404-9912-EC60B8D10D36}"/>
    <cellStyle name="Comma 2 5 44" xfId="8644" xr:uid="{87045087-3685-402E-8674-F64FD28D879F}"/>
    <cellStyle name="Comma 2 5 45" xfId="8645" xr:uid="{685B601C-BDD4-4CC3-B983-BA7531C84EDE}"/>
    <cellStyle name="Comma 2 5 46" xfId="8646" xr:uid="{0712FFAF-936A-4526-BAA3-4AFCD1B92880}"/>
    <cellStyle name="Comma 2 5 47" xfId="8647" xr:uid="{00510BC0-090F-4353-9E50-0E8D8CEC6C76}"/>
    <cellStyle name="Comma 2 5 48" xfId="57205" xr:uid="{B5D5AE4C-2D4E-447C-9160-A15EA89ED7A3}"/>
    <cellStyle name="Comma 2 5 5" xfId="8648" xr:uid="{04EBFA5F-9958-4579-8593-1960E5CAC818}"/>
    <cellStyle name="Comma 2 5 6" xfId="8649" xr:uid="{21F1EF0B-2198-4125-9F64-3D9ED20C85CD}"/>
    <cellStyle name="Comma 2 5 6 2" xfId="8650" xr:uid="{14E69D77-8259-43AF-BAE8-04A2B77273C8}"/>
    <cellStyle name="Comma 2 5 6 3" xfId="8651" xr:uid="{2398F31B-45B5-41EF-92AB-A41C7B191CC1}"/>
    <cellStyle name="Comma 2 5 7" xfId="8652" xr:uid="{AE65D75D-194D-4562-9A81-0B2D9DA976CF}"/>
    <cellStyle name="Comma 2 5 8" xfId="8653" xr:uid="{3E52607E-6C21-4ED2-8709-397999B7E037}"/>
    <cellStyle name="Comma 2 5 9" xfId="8654" xr:uid="{BDFCE0BC-5254-4F8A-AB0C-22C89B55FA46}"/>
    <cellStyle name="Comma 2 50" xfId="57206" xr:uid="{C1AEC83B-D044-4CE6-BD48-BD9BD5D677FA}"/>
    <cellStyle name="Comma 2 51" xfId="57207" xr:uid="{0EDF7B1B-A69D-4B80-9780-A5348796A798}"/>
    <cellStyle name="Comma 2 52" xfId="57208" xr:uid="{0122748A-C827-4C48-9946-17DA356A8F4C}"/>
    <cellStyle name="Comma 2 53" xfId="66" xr:uid="{78D24121-9322-4B49-80C0-904E6DD3231E}"/>
    <cellStyle name="Comma 2 6" xfId="8655" xr:uid="{39774541-0F92-47AC-94C4-1D327CD254C7}"/>
    <cellStyle name="Comma 2 6 10" xfId="8656" xr:uid="{ECCAE633-9B18-48DA-B2D9-ECB65B31A18B}"/>
    <cellStyle name="Comma 2 6 11" xfId="8657" xr:uid="{B69C2072-62EE-41A2-8777-34142E55E79A}"/>
    <cellStyle name="Comma 2 6 12" xfId="8658" xr:uid="{E7511FB7-46C1-463C-ADC1-1FBFC95C78E2}"/>
    <cellStyle name="Comma 2 6 13" xfId="8659" xr:uid="{807C4C73-B852-419F-9FCE-DA8D4CF63AAA}"/>
    <cellStyle name="Comma 2 6 14" xfId="8660" xr:uid="{43CE8AD1-5C5E-4183-865C-11010095A959}"/>
    <cellStyle name="Comma 2 6 14 2" xfId="8661" xr:uid="{3B26EF4F-AD40-4E8F-8322-2822462E9AA5}"/>
    <cellStyle name="Comma 2 6 15" xfId="8662" xr:uid="{4B50C75E-36FE-4220-A079-A68989599CF9}"/>
    <cellStyle name="Comma 2 6 15 2" xfId="8663" xr:uid="{A4B372BF-B192-4DD7-A371-6A25523E68E6}"/>
    <cellStyle name="Comma 2 6 16" xfId="8664" xr:uid="{22862133-7647-48A2-A784-A18A4AB01B7F}"/>
    <cellStyle name="Comma 2 6 17" xfId="8665" xr:uid="{A76DC037-878D-4C6E-AC77-71E3C5FCE2B9}"/>
    <cellStyle name="Comma 2 6 18" xfId="8666" xr:uid="{E0405030-807D-4273-9FB7-9503F50D50E0}"/>
    <cellStyle name="Comma 2 6 19" xfId="8667" xr:uid="{1B31893D-D267-44D0-90FF-A454D0DB54D3}"/>
    <cellStyle name="Comma 2 6 2" xfId="8668" xr:uid="{13A9ADAB-6723-49C7-BDAD-3613427BEA77}"/>
    <cellStyle name="Comma 2 6 2 2" xfId="8669" xr:uid="{4C0C716A-4C25-4C9B-ACC0-73D3175D52D2}"/>
    <cellStyle name="Comma 2 6 2 2 2" xfId="8670" xr:uid="{0FC45314-6BD9-4A85-AA06-FBCFF6A05F9A}"/>
    <cellStyle name="Comma 2 6 2 2 3" xfId="8671" xr:uid="{70D8E1A8-463E-4285-BB5F-19D19FE757C9}"/>
    <cellStyle name="Comma 2 6 2 3" xfId="8672" xr:uid="{67A69B48-83DA-4F0E-B28F-2EB29EBDFDC4}"/>
    <cellStyle name="Comma 2 6 2 4" xfId="8673" xr:uid="{A5FF15E8-77CE-4CC2-94A3-BBDFB7DD364C}"/>
    <cellStyle name="Comma 2 6 2 5" xfId="57209" xr:uid="{233EB947-43B3-4B91-A0C5-3FEF7D4D81D8}"/>
    <cellStyle name="Comma 2 6 20" xfId="8674" xr:uid="{917184D7-60AF-4EE6-A88C-F731D76B069F}"/>
    <cellStyle name="Comma 2 6 21" xfId="8675" xr:uid="{3FC1E7EA-31C7-4827-BEFB-395DCE51E0B2}"/>
    <cellStyle name="Comma 2 6 22" xfId="8676" xr:uid="{02F2455B-02EE-4853-9D06-E72648C8D3C3}"/>
    <cellStyle name="Comma 2 6 23" xfId="8677" xr:uid="{10C257AF-070F-41D7-91F2-BC6389B23942}"/>
    <cellStyle name="Comma 2 6 24" xfId="8678" xr:uid="{F55256A7-2A2F-4375-80C1-AFC2288EA47C}"/>
    <cellStyle name="Comma 2 6 25" xfId="8679" xr:uid="{F39A18C8-C0B9-4C48-B0F9-9D29A809CA21}"/>
    <cellStyle name="Comma 2 6 26" xfId="8680" xr:uid="{942F846F-0767-4D87-96CC-F61191428778}"/>
    <cellStyle name="Comma 2 6 27" xfId="8681" xr:uid="{E0291B8B-58AC-4B65-93C5-386C690990D1}"/>
    <cellStyle name="Comma 2 6 28" xfId="8682" xr:uid="{DFFE26AE-EF8A-4B9C-A6ED-194B32FE6CCE}"/>
    <cellStyle name="Comma 2 6 29" xfId="8683" xr:uid="{FD17D17E-92E0-4797-84A4-6F848F3F140F}"/>
    <cellStyle name="Comma 2 6 3" xfId="8684" xr:uid="{34F17C3E-C546-4FB0-9985-5661AA2DCE19}"/>
    <cellStyle name="Comma 2 6 30" xfId="8685" xr:uid="{9BDBB69F-5A46-49B3-BA08-957BB801D668}"/>
    <cellStyle name="Comma 2 6 31" xfId="8686" xr:uid="{52E51C60-1FE9-4232-A7BC-AFACB7F6594D}"/>
    <cellStyle name="Comma 2 6 32" xfId="8687" xr:uid="{1507F947-FC44-482A-AB4B-A4D34A6E217B}"/>
    <cellStyle name="Comma 2 6 33" xfId="8688" xr:uid="{0AF11AAE-3947-4AD9-9F73-AC5D2B267ECE}"/>
    <cellStyle name="Comma 2 6 34" xfId="8689" xr:uid="{6158E953-F938-4BAE-B375-5FCD68FB81CA}"/>
    <cellStyle name="Comma 2 6 35" xfId="8690" xr:uid="{402BE068-C1F5-4E74-BCCC-F572CB5D026E}"/>
    <cellStyle name="Comma 2 6 36" xfId="8691" xr:uid="{931F7FEE-539F-44CF-B8A8-6562DAA13327}"/>
    <cellStyle name="Comma 2 6 37" xfId="8692" xr:uid="{20B01D8F-87D1-4E6E-BDBD-F337C40CF19E}"/>
    <cellStyle name="Comma 2 6 38" xfId="8693" xr:uid="{E0802407-CB2A-4A7C-B11B-C0E49D9A6276}"/>
    <cellStyle name="Comma 2 6 39" xfId="8694" xr:uid="{F9C4C4D6-1D49-4811-9894-E0BA28D7CC16}"/>
    <cellStyle name="Comma 2 6 4" xfId="8695" xr:uid="{01E0E9E2-966D-48CB-B4D7-C302A9810F0E}"/>
    <cellStyle name="Comma 2 6 40" xfId="8696" xr:uid="{358B8208-09B0-448A-9D7E-1E84B95B0233}"/>
    <cellStyle name="Comma 2 6 41" xfId="8697" xr:uid="{56936C65-2493-4825-AE1C-843411C02DC4}"/>
    <cellStyle name="Comma 2 6 42" xfId="8698" xr:uid="{BBFD8903-23AD-4FCF-9B8E-7FB412B49366}"/>
    <cellStyle name="Comma 2 6 43" xfId="8699" xr:uid="{B1711E13-80B7-4D99-B531-5A716665F7D9}"/>
    <cellStyle name="Comma 2 6 44" xfId="8700" xr:uid="{B5FB5DCE-39C9-4294-938C-04B82B081CA4}"/>
    <cellStyle name="Comma 2 6 45" xfId="8701" xr:uid="{45A24123-3737-4F5D-9E9F-BA2097A7B3A2}"/>
    <cellStyle name="Comma 2 6 5" xfId="8702" xr:uid="{3E243BB3-5DB8-417E-AD2A-88C01A939C34}"/>
    <cellStyle name="Comma 2 6 6" xfId="8703" xr:uid="{27B8F981-C7AF-4507-9163-5F18BADB08F9}"/>
    <cellStyle name="Comma 2 6 6 2" xfId="8704" xr:uid="{EA0B18D9-5582-4831-9FD5-589953EAA2B6}"/>
    <cellStyle name="Comma 2 6 6 3" xfId="8705" xr:uid="{449D242C-80F1-4DB1-9B59-617FF7EA45AE}"/>
    <cellStyle name="Comma 2 6 7" xfId="8706" xr:uid="{89183674-1926-4F64-80CC-63A5CBDC9C26}"/>
    <cellStyle name="Comma 2 6 8" xfId="8707" xr:uid="{1FBEFF46-1779-4F8D-9329-56062A87680B}"/>
    <cellStyle name="Comma 2 6 9" xfId="8708" xr:uid="{B187B733-2757-4DF5-93AE-FCDA7DF9719E}"/>
    <cellStyle name="Comma 2 7" xfId="8709" xr:uid="{B2F09097-F2F9-4305-AE0F-0AA9A7066C33}"/>
    <cellStyle name="Comma 2 7 10" xfId="8710" xr:uid="{88E650D8-CE6E-4073-8DA4-C4D4BB6CC937}"/>
    <cellStyle name="Comma 2 7 2" xfId="8711" xr:uid="{186500C6-EA60-411D-A226-234D178BE7A9}"/>
    <cellStyle name="Comma 2 7 2 2" xfId="8712" xr:uid="{512E4870-C6E6-4C67-B67F-0A9AFDC355F2}"/>
    <cellStyle name="Comma 2 7 2 2 2" xfId="8713" xr:uid="{E92C3CC4-3C93-4495-ABC5-9F3506F8FE72}"/>
    <cellStyle name="Comma 2 7 2 2 3" xfId="8714" xr:uid="{E7F4C09C-C5C3-4634-8D5A-95A8E975B493}"/>
    <cellStyle name="Comma 2 7 2 3" xfId="8715" xr:uid="{591ED6C0-3E95-4256-A499-2C1E98F7ABED}"/>
    <cellStyle name="Comma 2 7 2 4" xfId="8716" xr:uid="{20888C17-B024-429B-A4A9-899EBE8EEAEA}"/>
    <cellStyle name="Comma 2 7 2 5" xfId="57210" xr:uid="{5166CBF8-ED97-4A18-B13D-199167604E05}"/>
    <cellStyle name="Comma 2 7 3" xfId="8717" xr:uid="{159EE8ED-2955-486F-8CF1-DE18F59E35B3}"/>
    <cellStyle name="Comma 2 7 4" xfId="8718" xr:uid="{C33EC064-C020-407D-91B2-91A1CB693DC5}"/>
    <cellStyle name="Comma 2 7 5" xfId="8719" xr:uid="{5C612CAB-7E2D-4A01-B793-323863935785}"/>
    <cellStyle name="Comma 2 7 6" xfId="8720" xr:uid="{3239EE2A-F8FA-4D66-9956-73466630AA71}"/>
    <cellStyle name="Comma 2 7 6 2" xfId="8721" xr:uid="{11DEBA35-B5E2-4ADF-ACF0-B1186E12736C}"/>
    <cellStyle name="Comma 2 7 6 3" xfId="8722" xr:uid="{DB881C40-1DE7-4EA7-9A82-4245592D6499}"/>
    <cellStyle name="Comma 2 7 7" xfId="8723" xr:uid="{D7906BC0-FBB9-4446-A6CE-72BED034BFE6}"/>
    <cellStyle name="Comma 2 7 8" xfId="8724" xr:uid="{5123AABC-0853-4EFF-A017-FBD74F77E954}"/>
    <cellStyle name="Comma 2 7 9" xfId="8725" xr:uid="{4C9C7D7D-90B3-4E11-A794-D5E4A0489F1D}"/>
    <cellStyle name="Comma 2 7_Africa Provident Limited 2009 - Adj." xfId="57211" xr:uid="{7991A3E3-2549-4EC9-ABCB-EBBA831A1F97}"/>
    <cellStyle name="Comma 2 8" xfId="8726" xr:uid="{53018D4D-061B-4765-88F9-EE1B53066C54}"/>
    <cellStyle name="Comma 2 8 10" xfId="8727" xr:uid="{46D66D97-844A-424F-9647-12A3A38204C0}"/>
    <cellStyle name="Comma 2 8 11" xfId="57212" xr:uid="{CCA90084-628C-4303-9937-42CE91B604BC}"/>
    <cellStyle name="Comma 2 8 12" xfId="57213" xr:uid="{20D45556-4EE6-41B7-857D-D3A0E2A13748}"/>
    <cellStyle name="Comma 2 8 2" xfId="8728" xr:uid="{BBF6C36D-0383-405A-8CE6-E82B0106C685}"/>
    <cellStyle name="Comma 2 8 2 2" xfId="8729" xr:uid="{FDC1ACB3-C186-48F1-8DBA-CF948C3F68F4}"/>
    <cellStyle name="Comma 2 8 2 2 2" xfId="8730" xr:uid="{ECC85089-B92F-44BA-A1F8-F0F22FD08033}"/>
    <cellStyle name="Comma 2 8 2 2 3" xfId="8731" xr:uid="{4E4E9D4D-4462-4D68-9BE7-7F9BC6A1BAEE}"/>
    <cellStyle name="Comma 2 8 2 3" xfId="8732" xr:uid="{C5B504B1-7923-4050-BF38-917A3D92CFEA}"/>
    <cellStyle name="Comma 2 8 2 4" xfId="8733" xr:uid="{FB20A704-AF78-4915-A163-26EE9CC31D96}"/>
    <cellStyle name="Comma 2 8 2 5" xfId="8734" xr:uid="{21B1A875-3E2A-4483-AAB0-6C34FD3CD495}"/>
    <cellStyle name="Comma 2 8 3" xfId="8735" xr:uid="{325648B6-23A5-487E-BA03-6764DEBAF784}"/>
    <cellStyle name="Comma 2 8 3 2" xfId="8736" xr:uid="{7273C2B0-A911-4396-B6A1-06349C822479}"/>
    <cellStyle name="Comma 2 8 4" xfId="8737" xr:uid="{F2F8C5B4-DA25-4C58-ACEA-F013120A1842}"/>
    <cellStyle name="Comma 2 8 4 2" xfId="8738" xr:uid="{5BB04A9E-0FE7-47A5-BF87-E80A83E31860}"/>
    <cellStyle name="Comma 2 8 5" xfId="8739" xr:uid="{6362D2BA-FB3D-4830-8210-10734014FDF7}"/>
    <cellStyle name="Comma 2 8 5 2" xfId="8740" xr:uid="{3D428026-B338-437B-AB70-166C6F0899C2}"/>
    <cellStyle name="Comma 2 8 6" xfId="8741" xr:uid="{3F02B553-4F9C-4EDF-B724-DF72FBC22021}"/>
    <cellStyle name="Comma 2 8 6 2" xfId="8742" xr:uid="{508016A2-79B1-40DA-A655-D1C3565574EB}"/>
    <cellStyle name="Comma 2 8 6 3" xfId="8743" xr:uid="{A2F88377-3F78-43C7-AB32-E4FD44642697}"/>
    <cellStyle name="Comma 2 8 7" xfId="8744" xr:uid="{06F186F6-ECF2-44B0-B0E5-3DB93F4CDADA}"/>
    <cellStyle name="Comma 2 8 8" xfId="8745" xr:uid="{6C9E47E3-9DB2-41ED-9567-5D7752B638BB}"/>
    <cellStyle name="Comma 2 8 9" xfId="8746" xr:uid="{C814E892-47D1-4E24-BFBE-1D0B4099580F}"/>
    <cellStyle name="Comma 2 9" xfId="8747" xr:uid="{F557DFB9-B0AB-46F4-A2BE-6137A26E846F}"/>
    <cellStyle name="Comma 2 9 2" xfId="8748" xr:uid="{6FC8B6AE-0B97-48E1-87D6-048FA94FA22F}"/>
    <cellStyle name="Comma 2 9 2 2" xfId="8749" xr:uid="{1CCEADC9-8E29-4F7F-A99E-7B0B53A479DB}"/>
    <cellStyle name="Comma 2 9 2 3" xfId="57214" xr:uid="{3D895D55-2ADE-41D7-8AD2-7F010B7A75B4}"/>
    <cellStyle name="Comma 2 9 3" xfId="8750" xr:uid="{4113FF73-63AE-425C-933B-57B563D41127}"/>
    <cellStyle name="Comma 2 9 4" xfId="8751" xr:uid="{003B0F23-D3FC-4567-AA89-725511A60651}"/>
    <cellStyle name="Comma 2_Africa Provident Limited 2009" xfId="57215" xr:uid="{C90463CA-81E8-49FC-9BA5-5332958986B9}"/>
    <cellStyle name="Comma 20" xfId="8752" xr:uid="{5F725A1D-52E9-461E-9E9E-5863E4ABD6CD}"/>
    <cellStyle name="Comma 20 10" xfId="8753" xr:uid="{8D6C6168-5D37-4611-97A5-998A2E9E5684}"/>
    <cellStyle name="Comma 20 10 2" xfId="8754" xr:uid="{6D76DBD7-A281-4196-8EF1-A17D60F8D7DD}"/>
    <cellStyle name="Comma 20 10 2 2" xfId="8755" xr:uid="{55D71DE1-DE6E-4309-AA8F-65D45287FE77}"/>
    <cellStyle name="Comma 20 10 3" xfId="8756" xr:uid="{FC0A9C45-28DD-4631-8BF0-230DFA1D3282}"/>
    <cellStyle name="Comma 20 10 3 2" xfId="8757" xr:uid="{B98D00D2-7A38-4535-8D20-C051E9099265}"/>
    <cellStyle name="Comma 20 10 4" xfId="8758" xr:uid="{2494A1A6-E84F-455A-B56F-91D11D9E837D}"/>
    <cellStyle name="Comma 20 11" xfId="8759" xr:uid="{39DCE37E-C299-4E60-8AE2-5152EC93D3F7}"/>
    <cellStyle name="Comma 20 11 2" xfId="8760" xr:uid="{5B680191-64C3-46D7-A37C-FB36010BE807}"/>
    <cellStyle name="Comma 20 11 2 2" xfId="8761" xr:uid="{EF1DA06B-6FDC-4375-8EA0-307C73C8E631}"/>
    <cellStyle name="Comma 20 11 3" xfId="8762" xr:uid="{39392EED-3B62-400D-A3E4-03C3DB2D6FBC}"/>
    <cellStyle name="Comma 20 11 3 2" xfId="8763" xr:uid="{FD519A7B-FF3C-457A-B57B-B18A66A6B06F}"/>
    <cellStyle name="Comma 20 11 4" xfId="8764" xr:uid="{987564D1-9DC4-4817-9AE1-80051EA06472}"/>
    <cellStyle name="Comma 20 12" xfId="8765" xr:uid="{8C3523DC-C603-446D-B397-65C94FD06A75}"/>
    <cellStyle name="Comma 20 12 2" xfId="8766" xr:uid="{33199872-C96C-4A0E-91F3-8ABC4A5C9F0C}"/>
    <cellStyle name="Comma 20 12 2 2" xfId="8767" xr:uid="{4F7C3A78-3273-45EC-A0A0-A604BF5A9EC4}"/>
    <cellStyle name="Comma 20 12 3" xfId="8768" xr:uid="{2C53F1A7-530A-487F-A0CA-42FB1A4760D8}"/>
    <cellStyle name="Comma 20 12 3 2" xfId="8769" xr:uid="{CD635D9D-BB15-477B-9917-016DDF5F982B}"/>
    <cellStyle name="Comma 20 12 4" xfId="8770" xr:uid="{071206A6-4F9C-4515-8A2B-219AB11EB899}"/>
    <cellStyle name="Comma 20 13" xfId="8771" xr:uid="{3D77A5B9-2875-49FC-8A04-6BE2F2EABE8C}"/>
    <cellStyle name="Comma 20 13 2" xfId="8772" xr:uid="{94A9C3D1-293F-4829-9938-A10DA4C027CB}"/>
    <cellStyle name="Comma 20 13 2 2" xfId="8773" xr:uid="{0C50FA71-D5D6-4BBE-A171-77B00BD435DC}"/>
    <cellStyle name="Comma 20 13 3" xfId="8774" xr:uid="{F0E5881E-6871-4D6C-A449-3BB0CA11861B}"/>
    <cellStyle name="Comma 20 13 3 2" xfId="8775" xr:uid="{45155D6D-408B-4829-981F-46BCF31E28F3}"/>
    <cellStyle name="Comma 20 13 4" xfId="8776" xr:uid="{6FF7EB21-3C97-4E20-8907-A25260D4AB7B}"/>
    <cellStyle name="Comma 20 14" xfId="8777" xr:uid="{D8853D33-8CAE-4C1D-8CB1-08C311BF981B}"/>
    <cellStyle name="Comma 20 14 2" xfId="8778" xr:uid="{F06F9CA9-9DD9-4DA5-90B5-B54CC99FB6BB}"/>
    <cellStyle name="Comma 20 14 2 2" xfId="8779" xr:uid="{5F04778F-7B9B-41CA-B821-2281AD68DB64}"/>
    <cellStyle name="Comma 20 14 3" xfId="8780" xr:uid="{984A51C2-F915-43D5-9EDF-62C184AF7B9A}"/>
    <cellStyle name="Comma 20 14 3 2" xfId="8781" xr:uid="{24E71E53-449A-4642-8B85-C688DDD7C4F3}"/>
    <cellStyle name="Comma 20 14 4" xfId="8782" xr:uid="{93EF49F3-BE92-43C1-8D00-C56D45C23DB0}"/>
    <cellStyle name="Comma 20 15" xfId="8783" xr:uid="{9D8AC92C-593B-4A69-A7E8-D9CEE1317990}"/>
    <cellStyle name="Comma 20 15 2" xfId="8784" xr:uid="{492FB5E2-EB88-4A6A-90F7-BC89E31FFB9A}"/>
    <cellStyle name="Comma 20 15 2 2" xfId="8785" xr:uid="{7E8DE342-A67A-42A2-882E-5C885C06CCBE}"/>
    <cellStyle name="Comma 20 15 3" xfId="8786" xr:uid="{7BFB5B03-1BAF-4E9A-8925-FCE76CFBF8F4}"/>
    <cellStyle name="Comma 20 15 3 2" xfId="8787" xr:uid="{A4E1DB38-3FDB-4397-A749-666B1AD03C3F}"/>
    <cellStyle name="Comma 20 15 4" xfId="8788" xr:uid="{0B55AF72-AB12-4134-AC77-D2276F21FB04}"/>
    <cellStyle name="Comma 20 16" xfId="8789" xr:uid="{79F327F7-680B-40DC-BEDA-4142517658EA}"/>
    <cellStyle name="Comma 20 16 2" xfId="8790" xr:uid="{94B7654D-FD2A-4FA8-872B-A0F85EB5F0E8}"/>
    <cellStyle name="Comma 20 16 2 2" xfId="8791" xr:uid="{0B56FDB4-3381-4166-887E-9D5FFDD3116C}"/>
    <cellStyle name="Comma 20 16 3" xfId="8792" xr:uid="{146E95B7-4974-4F94-93A6-E34612A1AEBD}"/>
    <cellStyle name="Comma 20 16 3 2" xfId="8793" xr:uid="{D3383D0A-284D-4C91-ADED-DB20B290CC47}"/>
    <cellStyle name="Comma 20 16 4" xfId="8794" xr:uid="{F3EDA98F-6D74-4CB3-BD2F-793837A2EC6A}"/>
    <cellStyle name="Comma 20 17" xfId="8795" xr:uid="{7B863B49-0E22-45AB-B07D-CF8DE515F05B}"/>
    <cellStyle name="Comma 20 17 2" xfId="8796" xr:uid="{776BE55F-BDD0-474D-980A-E83F5B751199}"/>
    <cellStyle name="Comma 20 17 2 2" xfId="8797" xr:uid="{1706F4ED-7636-4DFC-87AA-75710114437F}"/>
    <cellStyle name="Comma 20 17 3" xfId="8798" xr:uid="{102B22D0-C2B2-4775-9DF7-2800989ECE49}"/>
    <cellStyle name="Comma 20 17 3 2" xfId="8799" xr:uid="{7B534C48-7175-4D3A-9757-E719D08F0A10}"/>
    <cellStyle name="Comma 20 17 4" xfId="8800" xr:uid="{192D8613-F611-4608-8EE1-AF50C75112FF}"/>
    <cellStyle name="Comma 20 18" xfId="8801" xr:uid="{6FC7C426-3197-4D31-AA38-0237B5C8A4D9}"/>
    <cellStyle name="Comma 20 18 2" xfId="8802" xr:uid="{8C0A994D-7E3B-42E2-9D2E-572408E029D8}"/>
    <cellStyle name="Comma 20 18 2 2" xfId="8803" xr:uid="{3CCBDF17-DDEC-4073-9E49-3F9795D37344}"/>
    <cellStyle name="Comma 20 18 3" xfId="8804" xr:uid="{FD6F6D64-7BFA-4300-901D-16C51AD0D5FA}"/>
    <cellStyle name="Comma 20 18 3 2" xfId="8805" xr:uid="{AB43CD35-E226-477E-8379-F11A980D5D72}"/>
    <cellStyle name="Comma 20 18 4" xfId="8806" xr:uid="{061B969F-1087-40C8-BE6D-7B37B55C120F}"/>
    <cellStyle name="Comma 20 19" xfId="8807" xr:uid="{641532C3-E62B-4E60-B5FC-AC758C96345A}"/>
    <cellStyle name="Comma 20 19 2" xfId="8808" xr:uid="{256F0B9E-3BE5-4C7E-8898-7077A68B27A9}"/>
    <cellStyle name="Comma 20 19 2 2" xfId="8809" xr:uid="{71C1F21C-4F10-4232-8FFE-6D3886B5696B}"/>
    <cellStyle name="Comma 20 19 3" xfId="8810" xr:uid="{DAAFB5E1-0173-43EB-8990-E42B77098588}"/>
    <cellStyle name="Comma 20 19 3 2" xfId="8811" xr:uid="{FB50D7AF-7435-45A8-B575-252FD1011115}"/>
    <cellStyle name="Comma 20 19 4" xfId="8812" xr:uid="{AF30EB13-1FC3-4105-A944-0281CB620FEB}"/>
    <cellStyle name="Comma 20 2" xfId="8813" xr:uid="{A6505408-B3D6-4860-B26B-3B2975F6516A}"/>
    <cellStyle name="Comma 20 2 2" xfId="8814" xr:uid="{7D42F280-04B0-4A1C-A53F-A79285308FB2}"/>
    <cellStyle name="Comma 20 2 2 2" xfId="8815" xr:uid="{F552B679-B5C8-4610-9607-AF048D464B59}"/>
    <cellStyle name="Comma 20 2 3" xfId="8816" xr:uid="{C21B8D30-F7E7-4BED-A2E7-C9F9222B53A7}"/>
    <cellStyle name="Comma 20 2 3 2" xfId="8817" xr:uid="{24EE767E-2859-4370-90B4-855A4996BF34}"/>
    <cellStyle name="Comma 20 2 4" xfId="8818" xr:uid="{762FF07B-08E3-4394-BC22-13CC7339F4A0}"/>
    <cellStyle name="Comma 20 2 4 2" xfId="57216" xr:uid="{44B3DA15-C90E-4EDB-A6A0-0B3E729038CE}"/>
    <cellStyle name="Comma 20 2 5" xfId="8819" xr:uid="{BE94E97E-1823-4A3F-907A-6840192AB9F2}"/>
    <cellStyle name="Comma 20 2 5 2" xfId="57217" xr:uid="{C302172B-5853-4681-89E1-79994722E9CF}"/>
    <cellStyle name="Comma 20 2 6" xfId="57218" xr:uid="{0F0C490F-30CD-4A62-AAF3-C8CB8227A9D9}"/>
    <cellStyle name="Comma 20 2 6 2" xfId="57219" xr:uid="{E12E3F2A-533B-481E-B41F-F0CB0C7E7F99}"/>
    <cellStyle name="Comma 20 2 7" xfId="57220" xr:uid="{83F28849-936E-47A4-B77F-AAB6CF732503}"/>
    <cellStyle name="Comma 20 2 8" xfId="57221" xr:uid="{1066C4E4-3F3F-431B-974D-73C9C0DC7503}"/>
    <cellStyle name="Comma 20 20" xfId="8820" xr:uid="{1CF05361-A177-4E67-A801-135EA6FFE6AD}"/>
    <cellStyle name="Comma 20 20 2" xfId="8821" xr:uid="{C12FCCDB-D87D-43ED-90A3-873A94900EBF}"/>
    <cellStyle name="Comma 20 20 2 2" xfId="8822" xr:uid="{A5ECF496-FD39-4DF1-9EF6-F143E866E2B4}"/>
    <cellStyle name="Comma 20 20 3" xfId="8823" xr:uid="{8EAB512D-25A3-424B-A410-34465605D403}"/>
    <cellStyle name="Comma 20 20 3 2" xfId="8824" xr:uid="{C1F1810A-3A17-426A-B9DA-24C1B5B50B7A}"/>
    <cellStyle name="Comma 20 20 4" xfId="8825" xr:uid="{3A1DCA58-5D41-4D2C-9E76-4ACE276311FE}"/>
    <cellStyle name="Comma 20 21" xfId="8826" xr:uid="{1C23BFDE-592B-46A0-8949-33E5EA0131A9}"/>
    <cellStyle name="Comma 20 21 2" xfId="8827" xr:uid="{13E6AB85-3739-4CDE-B0E2-736939642116}"/>
    <cellStyle name="Comma 20 21 2 2" xfId="8828" xr:uid="{AE9C21A1-B3DE-47C0-BB3B-CB4D39378BF9}"/>
    <cellStyle name="Comma 20 21 3" xfId="8829" xr:uid="{E2781395-C82A-43FD-84DE-C4E190008D43}"/>
    <cellStyle name="Comma 20 21 3 2" xfId="8830" xr:uid="{6FB0CDDE-0339-42BC-B98D-DF938326AC7F}"/>
    <cellStyle name="Comma 20 21 4" xfId="8831" xr:uid="{B67F5208-1ED5-4F2C-95F6-5316F3A1BD44}"/>
    <cellStyle name="Comma 20 22" xfId="8832" xr:uid="{84FD9253-4C7C-4B8F-9356-1707925F51C9}"/>
    <cellStyle name="Comma 20 22 2" xfId="8833" xr:uid="{3144DB59-62FB-4533-8E8F-886355517250}"/>
    <cellStyle name="Comma 20 22 2 2" xfId="8834" xr:uid="{147CB570-D393-496F-A0A5-13B17F424D72}"/>
    <cellStyle name="Comma 20 22 3" xfId="8835" xr:uid="{03B74E4B-41F1-4F2C-A207-4A0EAF726A24}"/>
    <cellStyle name="Comma 20 22 3 2" xfId="8836" xr:uid="{80474EB1-5369-4E00-8274-78BE922C4FEF}"/>
    <cellStyle name="Comma 20 22 4" xfId="8837" xr:uid="{880828C4-6880-4652-AC97-F3E742205FD0}"/>
    <cellStyle name="Comma 20 23" xfId="8838" xr:uid="{980A8067-1AC8-4372-A24C-C8BF4F8A8F33}"/>
    <cellStyle name="Comma 20 23 2" xfId="8839" xr:uid="{283D951A-0411-4464-A97A-AF5FE3EBFC0F}"/>
    <cellStyle name="Comma 20 23 2 2" xfId="8840" xr:uid="{64C95C87-98DE-44F8-9899-DC8B950FCCD7}"/>
    <cellStyle name="Comma 20 23 3" xfId="8841" xr:uid="{D847DAEB-FAC5-4949-9D69-8D3B555A0473}"/>
    <cellStyle name="Comma 20 23 3 2" xfId="8842" xr:uid="{D5C65490-E209-4146-B0C5-D9A99AE7D83D}"/>
    <cellStyle name="Comma 20 23 4" xfId="8843" xr:uid="{7226DDE6-615D-4B2F-A7C6-B6402B4EB288}"/>
    <cellStyle name="Comma 20 24" xfId="8844" xr:uid="{F0024E01-02CF-4E7A-9564-14A7E4F3BF98}"/>
    <cellStyle name="Comma 20 24 2" xfId="8845" xr:uid="{B4026628-DFA5-40AB-9AE0-8F1167B296FD}"/>
    <cellStyle name="Comma 20 24 2 2" xfId="8846" xr:uid="{8D73263B-A81D-403B-B1FD-6D8D6B3673DE}"/>
    <cellStyle name="Comma 20 24 3" xfId="8847" xr:uid="{C1D84607-4980-4D38-9390-B44CCA94CA84}"/>
    <cellStyle name="Comma 20 24 3 2" xfId="8848" xr:uid="{A8E2164A-E565-4726-B81D-2E556D60BEA4}"/>
    <cellStyle name="Comma 20 24 4" xfId="8849" xr:uid="{98904DC7-EA75-489D-9037-CE757161EE59}"/>
    <cellStyle name="Comma 20 25" xfId="8850" xr:uid="{2B47A198-8B2A-40E0-8731-483565E6C1AB}"/>
    <cellStyle name="Comma 20 25 2" xfId="8851" xr:uid="{27085B82-8385-4F53-9407-2E66B1BA1EDF}"/>
    <cellStyle name="Comma 20 25 2 2" xfId="8852" xr:uid="{C8033342-1B72-4226-AAE0-B4F733D51C42}"/>
    <cellStyle name="Comma 20 25 3" xfId="8853" xr:uid="{3B347F3E-5EDF-4F89-88A8-2172D024418E}"/>
    <cellStyle name="Comma 20 25 3 2" xfId="8854" xr:uid="{366CC578-4B71-43FB-93E5-88F02331A16E}"/>
    <cellStyle name="Comma 20 25 4" xfId="8855" xr:uid="{A8C16028-0EDA-4CDE-AD23-00625893943C}"/>
    <cellStyle name="Comma 20 26" xfId="8856" xr:uid="{46127099-42A5-4AA8-AEC6-7CD450542943}"/>
    <cellStyle name="Comma 20 26 2" xfId="8857" xr:uid="{BA039A98-02BC-4AC0-B861-4A3A0EB3F0A3}"/>
    <cellStyle name="Comma 20 26 2 2" xfId="8858" xr:uid="{5C9F833B-EBE6-4AA4-A29D-C1A2EC6DD4F8}"/>
    <cellStyle name="Comma 20 26 3" xfId="8859" xr:uid="{4BFF13D8-3D16-4A08-93D8-1988C1A6405F}"/>
    <cellStyle name="Comma 20 26 3 2" xfId="8860" xr:uid="{ED4B9D15-83C6-42AF-9FA4-C1553F9A8EFF}"/>
    <cellStyle name="Comma 20 26 4" xfId="8861" xr:uid="{672B41B7-DD6B-443D-BE43-7870EFCE3A36}"/>
    <cellStyle name="Comma 20 27" xfId="8862" xr:uid="{9A046878-8861-4A28-8084-0AD58FD019EF}"/>
    <cellStyle name="Comma 20 27 2" xfId="8863" xr:uid="{106C5B5E-FB7B-48B8-B705-57FC2F723B42}"/>
    <cellStyle name="Comma 20 27 2 2" xfId="8864" xr:uid="{A4F2E17F-EBA3-499D-BB40-4B6130814C53}"/>
    <cellStyle name="Comma 20 27 3" xfId="8865" xr:uid="{D5D83550-FBD5-453A-8A39-E357720A1865}"/>
    <cellStyle name="Comma 20 27 3 2" xfId="8866" xr:uid="{F647420A-AB8E-49D4-88EC-E79DBC2F30C9}"/>
    <cellStyle name="Comma 20 27 4" xfId="8867" xr:uid="{A66D7A9A-5C3E-4EAD-878E-495814BD59AB}"/>
    <cellStyle name="Comma 20 28" xfId="8868" xr:uid="{8D396940-7851-42F9-ADC1-B3E713B86ABF}"/>
    <cellStyle name="Comma 20 28 2" xfId="8869" xr:uid="{96D21180-DEA3-4E9A-AC53-EE39B5945D76}"/>
    <cellStyle name="Comma 20 29" xfId="8870" xr:uid="{3B15C10F-9AA4-47B1-BD9F-1DD5BB02EC35}"/>
    <cellStyle name="Comma 20 29 2" xfId="8871" xr:uid="{037C5B56-B8EF-43E6-ABD3-1A87C8C10122}"/>
    <cellStyle name="Comma 20 29 3" xfId="8872" xr:uid="{ABE93091-C458-41E6-894B-00502C1C548B}"/>
    <cellStyle name="Comma 20 3" xfId="8873" xr:uid="{A3F22244-4F3D-4CE3-8E68-863287B8CA21}"/>
    <cellStyle name="Comma 20 3 2" xfId="8874" xr:uid="{A9F18FCC-3D44-4E88-B033-485B49218BE4}"/>
    <cellStyle name="Comma 20 3 2 2" xfId="8875" xr:uid="{70F73E2D-ED85-4AFD-BDBC-8BF261046C91}"/>
    <cellStyle name="Comma 20 3 3" xfId="8876" xr:uid="{78AC7F2F-C491-4383-B6C9-DCEBF44B4C9A}"/>
    <cellStyle name="Comma 20 3 3 2" xfId="8877" xr:uid="{650E1992-E052-43B0-9578-89F9D10FB8E3}"/>
    <cellStyle name="Comma 20 3 4" xfId="8878" xr:uid="{D67F14CF-B250-4A69-886F-F91FF1D98103}"/>
    <cellStyle name="Comma 20 3 4 2" xfId="57222" xr:uid="{20A38E83-B4C6-424D-ACC3-600FBC5F783F}"/>
    <cellStyle name="Comma 20 3 5" xfId="57223" xr:uid="{871579D0-2CE9-4ADC-93BD-73E761FAF876}"/>
    <cellStyle name="Comma 20 3 5 2" xfId="57224" xr:uid="{59C26A68-22CE-4655-B545-27E93A7D8CF5}"/>
    <cellStyle name="Comma 20 3 6" xfId="57225" xr:uid="{4234A8FF-F9C9-40DE-934C-230BE4CB057E}"/>
    <cellStyle name="Comma 20 3 6 2" xfId="57226" xr:uid="{6108D9C7-C1CC-4FB7-9AD7-4C0BC4C70A79}"/>
    <cellStyle name="Comma 20 3 7" xfId="57227" xr:uid="{9E0C79AB-22E0-401C-85A1-F2E8623920FC}"/>
    <cellStyle name="Comma 20 30" xfId="8879" xr:uid="{27852B73-9C96-4EF0-9787-33CF1E42F2C0}"/>
    <cellStyle name="Comma 20 31" xfId="8880" xr:uid="{B8F174B5-7318-402C-BFF6-F85ACFC0DF36}"/>
    <cellStyle name="Comma 20 32" xfId="8881" xr:uid="{C084122D-24DB-44B7-A3B7-B91DD89D7CF1}"/>
    <cellStyle name="Comma 20 33" xfId="8882" xr:uid="{AE329CF1-4213-49D1-A33F-99BADED5F0B7}"/>
    <cellStyle name="Comma 20 34" xfId="8883" xr:uid="{D8796AFF-E66C-4017-A700-492853B9EB8F}"/>
    <cellStyle name="Comma 20 35" xfId="8884" xr:uid="{EB22BEDC-24F8-4DC6-ACE7-F51A99BCF60B}"/>
    <cellStyle name="Comma 20 36" xfId="8885" xr:uid="{121F11B6-90DA-4201-8D28-AAFF1C2AE648}"/>
    <cellStyle name="Comma 20 37" xfId="8886" xr:uid="{A3A978EB-EB51-439E-8BD4-6BCBB3D78252}"/>
    <cellStyle name="Comma 20 38" xfId="8887" xr:uid="{54E289D0-90D1-4B7A-B97B-5181E6A861DF}"/>
    <cellStyle name="Comma 20 39" xfId="8888" xr:uid="{F620F402-6AD7-47EB-8152-2DCA2D30026C}"/>
    <cellStyle name="Comma 20 4" xfId="8889" xr:uid="{647E0F5E-7A62-43B6-A806-7BCE7F20C0E8}"/>
    <cellStyle name="Comma 20 4 2" xfId="8890" xr:uid="{46E99C9A-4EA5-4BAD-B971-0742F3322CF4}"/>
    <cellStyle name="Comma 20 4 2 2" xfId="8891" xr:uid="{44A234F2-E9A2-405A-BC03-B039D999FD77}"/>
    <cellStyle name="Comma 20 4 3" xfId="8892" xr:uid="{D31D0CA1-7D9D-425D-B7E7-DC5E47ECC79C}"/>
    <cellStyle name="Comma 20 4 3 2" xfId="8893" xr:uid="{10B9144F-F382-4F4A-A040-4B12969C0618}"/>
    <cellStyle name="Comma 20 4 4" xfId="8894" xr:uid="{424DC77B-7EEB-495C-8BE6-08FC382E34D0}"/>
    <cellStyle name="Comma 20 40" xfId="8895" xr:uid="{FF9405CD-685A-4962-A848-F05CE974A11E}"/>
    <cellStyle name="Comma 20 41" xfId="8896" xr:uid="{25DC7B4B-EB1B-47D6-AB91-8D6459CB60D6}"/>
    <cellStyle name="Comma 20 42" xfId="8897" xr:uid="{7E8F2ABE-08BC-49E2-8447-C525393A129D}"/>
    <cellStyle name="Comma 20 43" xfId="8898" xr:uid="{065D0A53-D610-48D3-B43E-B21E73AD15C9}"/>
    <cellStyle name="Comma 20 44" xfId="8899" xr:uid="{DA0BFD15-0477-4190-8DD7-70748F9B549C}"/>
    <cellStyle name="Comma 20 45" xfId="8900" xr:uid="{4A62367D-5A01-4913-AA60-89F8C32E6DA6}"/>
    <cellStyle name="Comma 20 46" xfId="8901" xr:uid="{D178E3B9-EF7A-4182-97AF-A8134FA35F76}"/>
    <cellStyle name="Comma 20 47" xfId="8902" xr:uid="{A92E0D66-76D2-45F4-8E57-E7731C56FA2A}"/>
    <cellStyle name="Comma 20 48" xfId="8903" xr:uid="{9D67862F-A0F7-4487-84B8-47C2AEE6D914}"/>
    <cellStyle name="Comma 20 49" xfId="8904" xr:uid="{FD007C6B-4DDC-4809-996F-3ACF893E49F9}"/>
    <cellStyle name="Comma 20 5" xfId="8905" xr:uid="{9CE635B8-E8CD-4A6D-80EB-C97B1E2733B3}"/>
    <cellStyle name="Comma 20 5 2" xfId="8906" xr:uid="{ABB22157-E2AD-4DE1-95CB-E482A99315DC}"/>
    <cellStyle name="Comma 20 5 2 2" xfId="8907" xr:uid="{ADF6FB4C-A0B5-4B2C-8DE7-9A6597D17178}"/>
    <cellStyle name="Comma 20 5 3" xfId="8908" xr:uid="{25E579F0-AC70-4D48-9E92-2EF24D7F2C8E}"/>
    <cellStyle name="Comma 20 5 3 2" xfId="8909" xr:uid="{476339CB-DCCA-4732-919A-BB7EA3A59A5A}"/>
    <cellStyle name="Comma 20 5 4" xfId="8910" xr:uid="{7525CCA9-CE3D-42A5-BD90-9D8AF26ADBFF}"/>
    <cellStyle name="Comma 20 50" xfId="8911" xr:uid="{BD68AF74-018F-4ABC-AFF9-0A65DAE83B3D}"/>
    <cellStyle name="Comma 20 51" xfId="8912" xr:uid="{E1497B24-6C98-4C36-9E8A-839F0FA6C8C0}"/>
    <cellStyle name="Comma 20 52" xfId="8913" xr:uid="{774EA6E4-D723-4AD8-B184-7E3E6F004DED}"/>
    <cellStyle name="Comma 20 53" xfId="8914" xr:uid="{6097E646-6E3D-47B6-B5AA-9E0EF63995FD}"/>
    <cellStyle name="Comma 20 54" xfId="8915" xr:uid="{9167F2E6-EEDE-4F13-96A1-71D0F5655984}"/>
    <cellStyle name="Comma 20 55" xfId="8916" xr:uid="{A6217F94-9348-40FB-91EC-4E96F550BA55}"/>
    <cellStyle name="Comma 20 56" xfId="8917" xr:uid="{5B7D68EA-4768-4E46-BA5C-FFA73C809C94}"/>
    <cellStyle name="Comma 20 57" xfId="8918" xr:uid="{3FF1924E-DB2F-4B7C-A6A5-6081A986A6EC}"/>
    <cellStyle name="Comma 20 58" xfId="8919" xr:uid="{A938B575-133E-4652-95E2-6A9617DEF990}"/>
    <cellStyle name="Comma 20 59" xfId="8920" xr:uid="{9C8FB1B5-33E4-4F2E-BF83-618582184830}"/>
    <cellStyle name="Comma 20 6" xfId="8921" xr:uid="{3AA2525D-FB2D-49F7-A61B-778207223DC9}"/>
    <cellStyle name="Comma 20 6 2" xfId="8922" xr:uid="{59B24181-1B06-40DB-9E25-264E90B3125C}"/>
    <cellStyle name="Comma 20 6 2 2" xfId="8923" xr:uid="{245494AD-D20A-4B84-820F-3D09FFF9F3B5}"/>
    <cellStyle name="Comma 20 6 3" xfId="8924" xr:uid="{F3B5B23B-D433-433B-9969-F94D214F0901}"/>
    <cellStyle name="Comma 20 6 3 2" xfId="8925" xr:uid="{E56AECB5-EC33-4ACF-9FC5-36BFABD51582}"/>
    <cellStyle name="Comma 20 6 4" xfId="8926" xr:uid="{F4693520-ECA0-4EDA-989A-AABB54ADDB21}"/>
    <cellStyle name="Comma 20 60" xfId="8927" xr:uid="{F03E277A-D75B-4964-B010-52F9D07809F3}"/>
    <cellStyle name="Comma 20 61" xfId="8928" xr:uid="{8BC1ABA6-D1B0-4C63-A340-2303A929E43F}"/>
    <cellStyle name="Comma 20 62" xfId="8929" xr:uid="{1AD0B57E-4FE1-4C3F-B831-90A5D06DB736}"/>
    <cellStyle name="Comma 20 63" xfId="8930" xr:uid="{B7A0CB59-B610-40C6-A853-4CEBE9E32DE8}"/>
    <cellStyle name="Comma 20 64" xfId="57228" xr:uid="{DE9D6396-20E0-4F9E-AC7E-A9594D8E1234}"/>
    <cellStyle name="Comma 20 7" xfId="8931" xr:uid="{6C5A1DB5-2FA8-4185-B792-1B66B6C11ED6}"/>
    <cellStyle name="Comma 20 7 2" xfId="8932" xr:uid="{3E7DC3CF-7AD4-4F04-B337-0A7CA7849469}"/>
    <cellStyle name="Comma 20 7 2 2" xfId="8933" xr:uid="{868A2C6B-AD4B-42B2-BAA7-2A366483B10F}"/>
    <cellStyle name="Comma 20 7 3" xfId="8934" xr:uid="{2E1954B9-0C4B-46DF-BC8B-CFBA6D3EC815}"/>
    <cellStyle name="Comma 20 7 3 2" xfId="8935" xr:uid="{5E78D80E-55C9-4057-8FFB-F316DBBAC5BC}"/>
    <cellStyle name="Comma 20 7 4" xfId="8936" xr:uid="{429285E9-5CA1-48BE-B437-1005B10F28AA}"/>
    <cellStyle name="Comma 20 8" xfId="8937" xr:uid="{3DB93E04-8070-4FD0-A4DE-C2C424555696}"/>
    <cellStyle name="Comma 20 8 2" xfId="8938" xr:uid="{1495FCE0-4C55-49D5-993B-18A924FB1B90}"/>
    <cellStyle name="Comma 20 8 2 2" xfId="8939" xr:uid="{C3248044-7387-44EB-97DC-8D360F18DE28}"/>
    <cellStyle name="Comma 20 8 3" xfId="8940" xr:uid="{1175AB34-B198-4813-859F-73CA9731A269}"/>
    <cellStyle name="Comma 20 8 3 2" xfId="8941" xr:uid="{946EC3B1-34E9-4315-9162-45200CF49BDC}"/>
    <cellStyle name="Comma 20 8 4" xfId="8942" xr:uid="{321F9123-51A7-4CF6-B634-2880B0266094}"/>
    <cellStyle name="Comma 20 9" xfId="8943" xr:uid="{B9466CBD-7429-4CC0-BF63-406136C0818B}"/>
    <cellStyle name="Comma 20 9 2" xfId="8944" xr:uid="{21267139-5449-4272-9025-8FD50947DEDC}"/>
    <cellStyle name="Comma 20 9 2 2" xfId="8945" xr:uid="{8460EE00-1D76-4FEE-81CD-330A5EEB856C}"/>
    <cellStyle name="Comma 20 9 3" xfId="8946" xr:uid="{5D1C0C84-970D-44E2-9DCF-E1DF3225F770}"/>
    <cellStyle name="Comma 20 9 3 2" xfId="8947" xr:uid="{5FD78FCF-5166-4034-903E-826881B54CA0}"/>
    <cellStyle name="Comma 20 9 4" xfId="8948" xr:uid="{38729132-34FC-4764-8000-D383B7C62C13}"/>
    <cellStyle name="Comma 21" xfId="132" xr:uid="{EF4D7618-1B01-4D4D-852C-C6EFBDECE224}"/>
    <cellStyle name="Comma 21 10" xfId="8949" xr:uid="{003B3B98-E5F3-42BA-AF68-B98FB7103D48}"/>
    <cellStyle name="Comma 21 10 2" xfId="8950" xr:uid="{25AFD70B-C283-43A6-8A66-ECA001AC0371}"/>
    <cellStyle name="Comma 21 10 2 2" xfId="8951" xr:uid="{13D4C6DA-9E13-4A8F-95BF-A46F60BD7A42}"/>
    <cellStyle name="Comma 21 10 3" xfId="8952" xr:uid="{F684DA7A-A31F-4FD0-8831-D169B21A6A27}"/>
    <cellStyle name="Comma 21 10 3 2" xfId="8953" xr:uid="{028BE258-AD93-4F38-94E9-EA5E25E39E14}"/>
    <cellStyle name="Comma 21 10 4" xfId="8954" xr:uid="{8600BC9F-BBDB-4322-8A60-12CD876B4695}"/>
    <cellStyle name="Comma 21 11" xfId="8955" xr:uid="{2AAD44CC-9D13-4C32-BAE6-39E49995883B}"/>
    <cellStyle name="Comma 21 11 2" xfId="8956" xr:uid="{E83419AA-78B0-40E1-91E0-2700047B79FC}"/>
    <cellStyle name="Comma 21 11 2 2" xfId="8957" xr:uid="{DF76526F-082D-487B-A4B0-C022C116AEF9}"/>
    <cellStyle name="Comma 21 11 3" xfId="8958" xr:uid="{7716038A-5799-4C36-825C-CF9DF81F47D1}"/>
    <cellStyle name="Comma 21 11 3 2" xfId="8959" xr:uid="{017BEF80-0155-4FB2-BC29-005F98BF5467}"/>
    <cellStyle name="Comma 21 11 4" xfId="8960" xr:uid="{C69FF671-D99D-4E47-8DEC-82799201C991}"/>
    <cellStyle name="Comma 21 12" xfId="8961" xr:uid="{5B027020-8963-430F-AAC0-880D1A9DC74C}"/>
    <cellStyle name="Comma 21 12 2" xfId="8962" xr:uid="{E1A2A46D-B7E9-4E79-8E95-5C636F977A36}"/>
    <cellStyle name="Comma 21 12 2 2" xfId="8963" xr:uid="{44B3F2E5-43A7-49B7-9703-0B069F2595B2}"/>
    <cellStyle name="Comma 21 12 3" xfId="8964" xr:uid="{EEC4B795-8954-4963-A6D9-26D9050A8822}"/>
    <cellStyle name="Comma 21 12 3 2" xfId="8965" xr:uid="{11B4DEE9-3F79-4176-99CE-F4D7DFB1F70F}"/>
    <cellStyle name="Comma 21 12 4" xfId="8966" xr:uid="{74F289A3-B036-4418-A6A9-3485560116D5}"/>
    <cellStyle name="Comma 21 13" xfId="8967" xr:uid="{51756FD2-C8C7-4C37-AEC7-7A73F8782413}"/>
    <cellStyle name="Comma 21 13 2" xfId="8968" xr:uid="{ED02956B-714C-4501-A1B2-EE8B6951ECF6}"/>
    <cellStyle name="Comma 21 13 2 2" xfId="8969" xr:uid="{F4F6751D-8E09-46CE-8A54-2F0468D56297}"/>
    <cellStyle name="Comma 21 13 3" xfId="8970" xr:uid="{D3C01585-D527-46E9-8C18-4B041E88FE0C}"/>
    <cellStyle name="Comma 21 13 3 2" xfId="8971" xr:uid="{AB0C88D2-797A-4CB9-A29B-FFB34945E8A2}"/>
    <cellStyle name="Comma 21 13 4" xfId="8972" xr:uid="{87DF4725-D1D4-4062-9ACD-28482C6421F4}"/>
    <cellStyle name="Comma 21 14" xfId="8973" xr:uid="{5AF226F8-DEC8-48FA-836E-F00C1530EDD7}"/>
    <cellStyle name="Comma 21 14 2" xfId="8974" xr:uid="{6C381EDB-CB0E-4548-B266-3E3A95707689}"/>
    <cellStyle name="Comma 21 14 2 2" xfId="8975" xr:uid="{649238DF-87FA-4CF6-9B09-AB45C9E743B7}"/>
    <cellStyle name="Comma 21 14 3" xfId="8976" xr:uid="{4F2ABCF6-D268-4244-945B-C67AE8987D0F}"/>
    <cellStyle name="Comma 21 14 3 2" xfId="8977" xr:uid="{7DCB4C61-DEC9-434E-AC3E-4DCDFA63EEF6}"/>
    <cellStyle name="Comma 21 14 4" xfId="8978" xr:uid="{5BC81741-3A9D-41B7-A3C0-C2F85A6C4C99}"/>
    <cellStyle name="Comma 21 15" xfId="8979" xr:uid="{0100BBB1-494A-473C-9E33-28D164C8423C}"/>
    <cellStyle name="Comma 21 15 2" xfId="8980" xr:uid="{D190B308-9EE6-4F83-8DFB-3DB4859715D7}"/>
    <cellStyle name="Comma 21 15 2 2" xfId="8981" xr:uid="{8EA608FA-5389-4A91-882D-AA956AA5BE91}"/>
    <cellStyle name="Comma 21 15 3" xfId="8982" xr:uid="{A0B5AD35-760B-428A-9890-533AB2B8E4CD}"/>
    <cellStyle name="Comma 21 15 3 2" xfId="8983" xr:uid="{ECCC7F8B-E8FF-48E4-9D7B-FAD15ED74BCD}"/>
    <cellStyle name="Comma 21 15 4" xfId="8984" xr:uid="{6A22C202-B7AC-416A-8D12-CE7AF65A75F0}"/>
    <cellStyle name="Comma 21 16" xfId="8985" xr:uid="{2DA67224-BF0D-41A9-8005-A02ED7A30DB3}"/>
    <cellStyle name="Comma 21 16 2" xfId="8986" xr:uid="{48CFB829-4885-4710-8630-012F005126F0}"/>
    <cellStyle name="Comma 21 16 2 2" xfId="8987" xr:uid="{23857F60-EE86-4394-8AE5-19D535298FD9}"/>
    <cellStyle name="Comma 21 16 3" xfId="8988" xr:uid="{6B098AB6-6A25-4618-99FA-668D79D3EE30}"/>
    <cellStyle name="Comma 21 16 3 2" xfId="8989" xr:uid="{883AE06B-8D65-409F-8B38-CA1A394FA7A0}"/>
    <cellStyle name="Comma 21 16 4" xfId="8990" xr:uid="{89FFBF1E-1E73-43D8-A699-27CAA97E92BC}"/>
    <cellStyle name="Comma 21 17" xfId="8991" xr:uid="{B59D27B3-FDA7-4D64-9ABC-3506F9AB93CA}"/>
    <cellStyle name="Comma 21 17 2" xfId="8992" xr:uid="{08BFF96A-45DC-490D-B571-AF5DEA8BBF1A}"/>
    <cellStyle name="Comma 21 17 2 2" xfId="8993" xr:uid="{E00D5507-9CF7-4113-B8DB-EF797123A9C3}"/>
    <cellStyle name="Comma 21 17 3" xfId="8994" xr:uid="{4E940086-468B-4CCE-8E63-EEF055A1ADC7}"/>
    <cellStyle name="Comma 21 17 3 2" xfId="8995" xr:uid="{0A7ACAB8-B15A-4815-A9BB-FF9226C69764}"/>
    <cellStyle name="Comma 21 17 4" xfId="8996" xr:uid="{F121DF2C-AACA-4B85-9BF2-071F2249B6FB}"/>
    <cellStyle name="Comma 21 18" xfId="8997" xr:uid="{577ABF5D-98C4-4E29-851F-FF9775DEB592}"/>
    <cellStyle name="Comma 21 18 2" xfId="8998" xr:uid="{BD13FD89-485F-4DC3-8498-26C021123D86}"/>
    <cellStyle name="Comma 21 18 2 2" xfId="8999" xr:uid="{A3079974-FEC4-4995-B727-159E149F4F59}"/>
    <cellStyle name="Comma 21 18 3" xfId="9000" xr:uid="{1E339DFD-549D-4073-ACC2-010C366B3021}"/>
    <cellStyle name="Comma 21 18 3 2" xfId="9001" xr:uid="{696E20F8-85E8-4E45-970B-7A78C7EB7F08}"/>
    <cellStyle name="Comma 21 18 4" xfId="9002" xr:uid="{A5B44395-0191-4E8C-A651-652E31ECB4A2}"/>
    <cellStyle name="Comma 21 19" xfId="9003" xr:uid="{6BCAFFB6-3055-4160-8348-18988F618657}"/>
    <cellStyle name="Comma 21 19 2" xfId="9004" xr:uid="{9959EA9F-5F9E-49B1-82DF-4323907F7DF4}"/>
    <cellStyle name="Comma 21 19 2 2" xfId="9005" xr:uid="{0D5A0635-C0EF-4127-90B3-B34A3240FBE7}"/>
    <cellStyle name="Comma 21 19 3" xfId="9006" xr:uid="{050A94BD-BA7D-4CB3-BBA2-103F129F98BA}"/>
    <cellStyle name="Comma 21 19 3 2" xfId="9007" xr:uid="{5550CFDE-896F-4D79-9E43-771C9FF6CD4C}"/>
    <cellStyle name="Comma 21 19 4" xfId="9008" xr:uid="{FD4A2357-ABD9-483E-827F-52C55569EF3E}"/>
    <cellStyle name="Comma 21 2" xfId="9009" xr:uid="{D99A64EF-463F-431B-89C6-5B1DE1BD584B}"/>
    <cellStyle name="Comma 21 2 2" xfId="9010" xr:uid="{320F755F-2C50-495B-BBC9-829379EFDE0F}"/>
    <cellStyle name="Comma 21 2 2 2" xfId="9011" xr:uid="{09EA1596-8454-46E1-B501-E64DB8B511A0}"/>
    <cellStyle name="Comma 21 2 3" xfId="9012" xr:uid="{592C3968-FD6F-4F51-B6A7-1401AC4D18C8}"/>
    <cellStyle name="Comma 21 2 3 2" xfId="9013" xr:uid="{20C114FB-493A-4BDD-82C0-5BB048C13403}"/>
    <cellStyle name="Comma 21 2 3 3" xfId="9014" xr:uid="{6C1206AD-14F4-4E66-9C77-556D2AAE6A12}"/>
    <cellStyle name="Comma 21 2 4" xfId="9015" xr:uid="{EF361E42-249B-46F4-BA40-08A956EEE2EB}"/>
    <cellStyle name="Comma 21 2 4 2" xfId="57229" xr:uid="{34A8C089-27D3-4E81-AAF6-DB70832AE503}"/>
    <cellStyle name="Comma 21 2 5" xfId="9016" xr:uid="{49878E26-F96B-470A-92CB-21EC5D524251}"/>
    <cellStyle name="Comma 21 2 5 2" xfId="57230" xr:uid="{5C417946-F61B-45D9-979C-0E2DA072B12F}"/>
    <cellStyle name="Comma 21 2 6" xfId="57231" xr:uid="{23A62A93-BDCE-4F05-91BC-A2E7C2A98E3F}"/>
    <cellStyle name="Comma 21 2 6 2" xfId="57232" xr:uid="{B0EB485B-3DAD-470C-B955-FD1BE76CA39C}"/>
    <cellStyle name="Comma 21 2 7" xfId="57233" xr:uid="{92182230-11F5-43A6-8823-94E2EFDC260D}"/>
    <cellStyle name="Comma 21 2 8" xfId="57234" xr:uid="{04EF91B4-5125-4A7E-948D-FA8CF95EC7C7}"/>
    <cellStyle name="Comma 21 2 9" xfId="57235" xr:uid="{6CB7A724-70DE-49B1-9066-F4C40F9DA6C7}"/>
    <cellStyle name="Comma 21 20" xfId="9017" xr:uid="{CB505EE1-E29A-400E-8B73-E6CAC88772D9}"/>
    <cellStyle name="Comma 21 20 2" xfId="9018" xr:uid="{EDF1B300-B9A1-4BCE-B5A2-48A76C661481}"/>
    <cellStyle name="Comma 21 20 2 2" xfId="9019" xr:uid="{B66BD5C0-FC78-48F9-88B9-973E58D5789A}"/>
    <cellStyle name="Comma 21 20 3" xfId="9020" xr:uid="{28174738-4A09-4DFF-BF31-9C21BCF817E7}"/>
    <cellStyle name="Comma 21 20 3 2" xfId="9021" xr:uid="{CAA261B7-C685-41C4-960E-C897099EC772}"/>
    <cellStyle name="Comma 21 20 4" xfId="9022" xr:uid="{FB572257-AB6E-422F-BE54-826BF75D22C3}"/>
    <cellStyle name="Comma 21 21" xfId="9023" xr:uid="{926A9820-A554-43D4-B960-40CE89BFDD10}"/>
    <cellStyle name="Comma 21 21 2" xfId="9024" xr:uid="{FF36429A-C46E-4F30-8E42-274565BA8A6B}"/>
    <cellStyle name="Comma 21 21 2 2" xfId="9025" xr:uid="{166B45AD-D7CB-4F18-8195-B83B464265EA}"/>
    <cellStyle name="Comma 21 21 3" xfId="9026" xr:uid="{05E7ABED-2149-4F99-A06E-6F04C16B514B}"/>
    <cellStyle name="Comma 21 21 3 2" xfId="9027" xr:uid="{04F3AEA6-F79C-4F5D-80E2-369943626DBA}"/>
    <cellStyle name="Comma 21 21 4" xfId="9028" xr:uid="{59571160-74CD-4841-934B-937D9F58165B}"/>
    <cellStyle name="Comma 21 22" xfId="9029" xr:uid="{8958D261-3BAA-4A18-854A-0A14956BCB52}"/>
    <cellStyle name="Comma 21 22 2" xfId="9030" xr:uid="{FDA62491-1906-4CBF-A458-0C6027C6B0C1}"/>
    <cellStyle name="Comma 21 22 2 2" xfId="9031" xr:uid="{4408CB32-D236-45E4-9F90-20949E9976A6}"/>
    <cellStyle name="Comma 21 22 3" xfId="9032" xr:uid="{6AE1AA84-A152-48C5-8A2C-2E8293ED48CE}"/>
    <cellStyle name="Comma 21 22 3 2" xfId="9033" xr:uid="{83C54EB7-B368-42BC-A2CF-812054CA548F}"/>
    <cellStyle name="Comma 21 22 4" xfId="9034" xr:uid="{D5E2827D-09D5-4187-B4AE-367EADEF852F}"/>
    <cellStyle name="Comma 21 23" xfId="9035" xr:uid="{36E39822-396A-41BE-B4C9-4FD33C73EF2C}"/>
    <cellStyle name="Comma 21 23 2" xfId="9036" xr:uid="{CD66E067-46BD-4243-AD46-90286F67AF18}"/>
    <cellStyle name="Comma 21 23 2 2" xfId="9037" xr:uid="{5F0CC4E5-AD38-4787-9A3B-992BBD716937}"/>
    <cellStyle name="Comma 21 23 3" xfId="9038" xr:uid="{DC877978-95D9-4224-80A2-7170BBFE6D56}"/>
    <cellStyle name="Comma 21 23 3 2" xfId="9039" xr:uid="{667945A7-FA59-491E-ACB2-8DE54086ED85}"/>
    <cellStyle name="Comma 21 23 4" xfId="9040" xr:uid="{FC9C3E5F-EA0E-4760-A654-B67844AF9B12}"/>
    <cellStyle name="Comma 21 24" xfId="9041" xr:uid="{BBD7C7C7-A394-4C3F-9043-5DF7E8DA9F44}"/>
    <cellStyle name="Comma 21 24 2" xfId="9042" xr:uid="{95EA1C47-F893-457D-BD04-036490F6855D}"/>
    <cellStyle name="Comma 21 24 2 2" xfId="9043" xr:uid="{1871080E-A3B0-4C60-A1ED-C67652C912F8}"/>
    <cellStyle name="Comma 21 24 3" xfId="9044" xr:uid="{821F5F38-07C5-4F26-8280-45233DFCABA2}"/>
    <cellStyle name="Comma 21 24 3 2" xfId="9045" xr:uid="{ED9E7668-AA49-4DF6-B096-B29A0FEF4EBD}"/>
    <cellStyle name="Comma 21 24 4" xfId="9046" xr:uid="{2645C1D0-70D7-4044-AD6A-7BAD4DCC77CA}"/>
    <cellStyle name="Comma 21 25" xfId="9047" xr:uid="{CC3DCE4B-EEA1-4FFE-9913-CCC100C4BC5B}"/>
    <cellStyle name="Comma 21 25 2" xfId="9048" xr:uid="{3666BBAE-3039-4BFD-B61E-FEAAF16B064B}"/>
    <cellStyle name="Comma 21 25 2 2" xfId="9049" xr:uid="{F6AEA91D-E2B0-44FA-B73E-74DE8F897267}"/>
    <cellStyle name="Comma 21 25 3" xfId="9050" xr:uid="{172C5A6B-4E58-4016-9B40-DBAA95AE0858}"/>
    <cellStyle name="Comma 21 25 3 2" xfId="9051" xr:uid="{C1025EB8-3EDC-479F-AE9A-A9E1AC12F6EF}"/>
    <cellStyle name="Comma 21 25 4" xfId="9052" xr:uid="{90B0D77F-0950-4882-88B6-C1C6D2530703}"/>
    <cellStyle name="Comma 21 26" xfId="9053" xr:uid="{A633374F-7317-417E-8B20-6A609C0E59BE}"/>
    <cellStyle name="Comma 21 26 2" xfId="9054" xr:uid="{8CD3EB31-5F08-4338-A1AC-7D5DF4D5B60D}"/>
    <cellStyle name="Comma 21 26 2 2" xfId="9055" xr:uid="{DF9BA812-AF45-4535-A17F-C58AA88ED0B9}"/>
    <cellStyle name="Comma 21 26 3" xfId="9056" xr:uid="{037F9CE0-ECAB-4E36-9828-4485FDAEC8FC}"/>
    <cellStyle name="Comma 21 26 3 2" xfId="9057" xr:uid="{C9D0DEC4-D01B-44B3-9DE9-CB84A7F4B2AB}"/>
    <cellStyle name="Comma 21 26 4" xfId="9058" xr:uid="{4802BF78-E7A3-4E09-B078-A1698BFE5292}"/>
    <cellStyle name="Comma 21 27" xfId="9059" xr:uid="{5A212497-E273-441F-81A6-726AE8D2D4F0}"/>
    <cellStyle name="Comma 21 27 2" xfId="9060" xr:uid="{9E7FA437-24AE-4C39-AE80-1E4BFB3EB602}"/>
    <cellStyle name="Comma 21 27 2 2" xfId="9061" xr:uid="{B1DB64D9-496D-4C9B-9A98-D71E3F23B794}"/>
    <cellStyle name="Comma 21 27 3" xfId="9062" xr:uid="{225F9464-3180-45A3-AEB6-0FC69F800BAC}"/>
    <cellStyle name="Comma 21 27 3 2" xfId="9063" xr:uid="{31F4BDA2-6B2A-457A-A699-48B2487DCC09}"/>
    <cellStyle name="Comma 21 27 4" xfId="9064" xr:uid="{FAEB57B5-D908-4793-A836-C83E9BD6CBE1}"/>
    <cellStyle name="Comma 21 28" xfId="9065" xr:uid="{1611253A-9DA3-4226-9DBB-54C170291AD1}"/>
    <cellStyle name="Comma 21 28 2" xfId="9066" xr:uid="{EBE3671C-F358-4906-86C2-0287DEB26449}"/>
    <cellStyle name="Comma 21 29" xfId="9067" xr:uid="{30FEDD59-ED5B-4365-B36C-A2C36D7B877A}"/>
    <cellStyle name="Comma 21 29 2" xfId="9068" xr:uid="{6D29ECA3-8F65-44A5-A73A-B9DAD1F3EF9E}"/>
    <cellStyle name="Comma 21 29 3" xfId="9069" xr:uid="{9CF0BF4F-8406-4179-A1FB-D5CB02AAF25F}"/>
    <cellStyle name="Comma 21 3" xfId="9070" xr:uid="{1AC41257-110D-4986-8932-D30866A3759F}"/>
    <cellStyle name="Comma 21 3 2" xfId="9071" xr:uid="{E028C664-3925-4BFB-890F-7507DB134DC0}"/>
    <cellStyle name="Comma 21 3 2 2" xfId="9072" xr:uid="{2D581CD4-2E24-450A-8641-47190CDC0A7F}"/>
    <cellStyle name="Comma 21 3 3" xfId="9073" xr:uid="{33E7EE97-C925-4A2C-AE4D-E9AB790A8605}"/>
    <cellStyle name="Comma 21 3 3 2" xfId="9074" xr:uid="{87AB0B9E-B572-4799-8471-9D1459639D52}"/>
    <cellStyle name="Comma 21 3 3 3" xfId="9075" xr:uid="{482CF2DE-798D-4A59-B204-89CB68B059D2}"/>
    <cellStyle name="Comma 21 3 4" xfId="9076" xr:uid="{E24436E8-D87B-4D82-B9EF-CE1E3141543D}"/>
    <cellStyle name="Comma 21 3 4 2" xfId="57236" xr:uid="{BA6974D2-7151-4F0C-B52B-A4C0AE5058B7}"/>
    <cellStyle name="Comma 21 3 5" xfId="57237" xr:uid="{1A2B6317-F6C7-47BA-B981-6C396BAD4229}"/>
    <cellStyle name="Comma 21 3 5 2" xfId="57238" xr:uid="{E3D0768A-7299-4CCF-98FB-1F467C820271}"/>
    <cellStyle name="Comma 21 3 6" xfId="57239" xr:uid="{1900A76C-C798-491B-8865-598F45B9DA2E}"/>
    <cellStyle name="Comma 21 3 6 2" xfId="57240" xr:uid="{0C243702-7BB6-4D95-9A0F-8BCDB265EC59}"/>
    <cellStyle name="Comma 21 3 7" xfId="57241" xr:uid="{141E80BC-5C68-4C20-BD74-13DE25439F72}"/>
    <cellStyle name="Comma 21 30" xfId="9077" xr:uid="{3FC6AFC5-6F48-41F9-BAD9-C3B2242783B8}"/>
    <cellStyle name="Comma 21 31" xfId="9078" xr:uid="{3B48EF53-56F8-4405-8780-1E05180A0B54}"/>
    <cellStyle name="Comma 21 32" xfId="9079" xr:uid="{202CC006-330A-4077-B647-4544189AE50A}"/>
    <cellStyle name="Comma 21 33" xfId="9080" xr:uid="{E40BB485-867D-4F20-A48D-D260A5292905}"/>
    <cellStyle name="Comma 21 34" xfId="9081" xr:uid="{F225FF43-B7DA-4C0B-92A7-9D56B27779BE}"/>
    <cellStyle name="Comma 21 35" xfId="9082" xr:uid="{2D3B8A5D-2E54-46B0-ACDF-927BA3DEF9DC}"/>
    <cellStyle name="Comma 21 36" xfId="9083" xr:uid="{4D11CA59-55F6-481F-BB22-E5517FFC71D8}"/>
    <cellStyle name="Comma 21 37" xfId="9084" xr:uid="{9AA27934-A559-494F-9DF1-6CA5AD9325D1}"/>
    <cellStyle name="Comma 21 38" xfId="9085" xr:uid="{AFE3DD32-7791-454E-BE7D-0B0385A2B25A}"/>
    <cellStyle name="Comma 21 39" xfId="9086" xr:uid="{63FA793B-E2A5-4E20-8CDE-788F8C00B03B}"/>
    <cellStyle name="Comma 21 4" xfId="9087" xr:uid="{B6AC6CD1-D947-401A-9D2F-772DA44449A6}"/>
    <cellStyle name="Comma 21 4 2" xfId="9088" xr:uid="{6EAEA0E2-FCDC-4573-B753-E1569E8F2831}"/>
    <cellStyle name="Comma 21 4 2 2" xfId="9089" xr:uid="{C31FFF27-72E8-4257-9F30-1E95DFDEAFB3}"/>
    <cellStyle name="Comma 21 4 3" xfId="9090" xr:uid="{F5C9F528-83FB-495B-84BD-D077995934D3}"/>
    <cellStyle name="Comma 21 4 3 2" xfId="9091" xr:uid="{EBD0E6ED-8093-4B7D-BA9D-70742A987178}"/>
    <cellStyle name="Comma 21 4 3 3" xfId="9092" xr:uid="{EA239C4A-967A-47FC-B5A5-D4DAC22B059A}"/>
    <cellStyle name="Comma 21 4 4" xfId="9093" xr:uid="{07B69B2D-7721-4F7A-AC51-2738588168E9}"/>
    <cellStyle name="Comma 21 40" xfId="9094" xr:uid="{4248A309-1E98-4220-BCD7-E5A0B827B08F}"/>
    <cellStyle name="Comma 21 41" xfId="9095" xr:uid="{83ADE977-1D70-4315-A3F2-8FE43E62A464}"/>
    <cellStyle name="Comma 21 42" xfId="9096" xr:uid="{24362EB1-9B2F-40DC-ABDD-7DFA9B9D7495}"/>
    <cellStyle name="Comma 21 43" xfId="9097" xr:uid="{C94F7354-C9E6-41ED-BC51-66E2510EA4A3}"/>
    <cellStyle name="Comma 21 44" xfId="9098" xr:uid="{0E3AF0E8-BBB5-4B80-89BB-88A3CBC6BCF5}"/>
    <cellStyle name="Comma 21 45" xfId="9099" xr:uid="{DE41DAFF-8A49-4D5A-B45A-C7FE8316F734}"/>
    <cellStyle name="Comma 21 46" xfId="9100" xr:uid="{68CD974F-A3F9-40A7-A6A2-30D4A4E32032}"/>
    <cellStyle name="Comma 21 47" xfId="9101" xr:uid="{AE4A2063-7A69-44BC-955F-C49F04DE4253}"/>
    <cellStyle name="Comma 21 48" xfId="9102" xr:uid="{9E9344B9-533F-4FDB-8860-641F5553875F}"/>
    <cellStyle name="Comma 21 49" xfId="9103" xr:uid="{0B616914-990B-4BBA-9E6D-80D5952B163D}"/>
    <cellStyle name="Comma 21 5" xfId="9104" xr:uid="{7B1CF063-97F3-4580-BDBF-80E645840152}"/>
    <cellStyle name="Comma 21 5 2" xfId="9105" xr:uid="{B514BDB7-BA3A-4AB5-BA76-1F50F2802E7C}"/>
    <cellStyle name="Comma 21 5 2 2" xfId="9106" xr:uid="{27C505B1-B51B-449B-AF8A-43199B3212C0}"/>
    <cellStyle name="Comma 21 5 3" xfId="9107" xr:uid="{271E5FCC-1F0C-48EA-A366-CAC0B283637E}"/>
    <cellStyle name="Comma 21 5 3 2" xfId="9108" xr:uid="{95657992-810A-4D2F-88AB-D6E7BF24F086}"/>
    <cellStyle name="Comma 21 5 3 3" xfId="9109" xr:uid="{3DBA3182-718C-4570-9D09-589FA5D473EB}"/>
    <cellStyle name="Comma 21 5 4" xfId="9110" xr:uid="{430B6518-CC8C-403A-A2E1-CF6E4D9663C8}"/>
    <cellStyle name="Comma 21 50" xfId="9111" xr:uid="{131A7119-C776-483D-BB5F-B0ABAEC95AE8}"/>
    <cellStyle name="Comma 21 51" xfId="9112" xr:uid="{0D11A015-02C0-4675-9096-787C1B2405D3}"/>
    <cellStyle name="Comma 21 52" xfId="9113" xr:uid="{943BDE95-2203-453B-A8FC-CACFEB124365}"/>
    <cellStyle name="Comma 21 53" xfId="9114" xr:uid="{78938FE5-6CDF-4171-8A97-23B8AD203896}"/>
    <cellStyle name="Comma 21 54" xfId="9115" xr:uid="{2CBA6380-C1E6-48B3-930C-233CC68BCCFE}"/>
    <cellStyle name="Comma 21 55" xfId="9116" xr:uid="{F5843383-8910-47AE-87A1-4EA3D87B0573}"/>
    <cellStyle name="Comma 21 56" xfId="9117" xr:uid="{89AFF1A0-A718-4BB3-AA5D-6399D4CBA083}"/>
    <cellStyle name="Comma 21 57" xfId="9118" xr:uid="{1AC157C3-F6DC-4135-91DA-49C3307DE7F7}"/>
    <cellStyle name="Comma 21 58" xfId="9119" xr:uid="{4B569402-B4EE-444A-9DF2-FDA28E5AC9AE}"/>
    <cellStyle name="Comma 21 59" xfId="9120" xr:uid="{77240810-3BA5-4E69-B81B-2643AFB3192A}"/>
    <cellStyle name="Comma 21 6" xfId="9121" xr:uid="{266A6E9F-569B-4A31-A27C-F55C80249AFD}"/>
    <cellStyle name="Comma 21 6 2" xfId="9122" xr:uid="{0AAE2042-3A49-487B-A755-D6CB6DFFC4E0}"/>
    <cellStyle name="Comma 21 6 2 2" xfId="9123" xr:uid="{2BEAAC30-C41D-4960-B0D7-E2230DA3A1BF}"/>
    <cellStyle name="Comma 21 6 3" xfId="9124" xr:uid="{D69565B9-3D2A-4B0A-869C-797F3F59170B}"/>
    <cellStyle name="Comma 21 6 3 2" xfId="9125" xr:uid="{CB089C49-F564-4A54-B448-A87C5F170680}"/>
    <cellStyle name="Comma 21 6 4" xfId="9126" xr:uid="{27570AD8-F94D-44F6-B2DA-D6075E8B0AE6}"/>
    <cellStyle name="Comma 21 60" xfId="9127" xr:uid="{5C0100A2-3188-4BA0-82C3-09129C0DB1D1}"/>
    <cellStyle name="Comma 21 61" xfId="9128" xr:uid="{3C02B748-C272-4064-887F-F68680554129}"/>
    <cellStyle name="Comma 21 62" xfId="9129" xr:uid="{66B78C58-F3F2-4FBE-997C-A2589EF25A0D}"/>
    <cellStyle name="Comma 21 63" xfId="9130" xr:uid="{750B6314-6D22-4D41-A3CA-43DBFE74877D}"/>
    <cellStyle name="Comma 21 64" xfId="57242" xr:uid="{D7DF370A-08A3-4A28-8094-FF11A49C30B2}"/>
    <cellStyle name="Comma 21 7" xfId="9131" xr:uid="{ED5DC067-102C-433D-BDCB-18F67C7F3083}"/>
    <cellStyle name="Comma 21 7 2" xfId="9132" xr:uid="{F0AF16F2-0B61-43FA-BA4D-B5B4128EF84C}"/>
    <cellStyle name="Comma 21 7 2 2" xfId="9133" xr:uid="{64F54B6D-1352-40A2-83DA-0C57FE3E248C}"/>
    <cellStyle name="Comma 21 7 3" xfId="9134" xr:uid="{D4E4A188-A08B-41CD-8CC4-89A1E104E3F6}"/>
    <cellStyle name="Comma 21 7 3 2" xfId="9135" xr:uid="{895BD1DC-3CED-40EE-817F-F53C66542859}"/>
    <cellStyle name="Comma 21 7 4" xfId="9136" xr:uid="{72114D8D-3112-4A6E-A3AC-43D350AFD060}"/>
    <cellStyle name="Comma 21 8" xfId="9137" xr:uid="{D2B921FE-248F-4E09-B704-C7EB6A7437DD}"/>
    <cellStyle name="Comma 21 8 2" xfId="9138" xr:uid="{977DFEDC-5913-4762-ABBC-AFA52B0819A6}"/>
    <cellStyle name="Comma 21 8 2 2" xfId="9139" xr:uid="{DAE94B1C-949D-4ABC-A31C-9BFB29C1A9E3}"/>
    <cellStyle name="Comma 21 8 3" xfId="9140" xr:uid="{61F51E2F-DD4C-4C7D-975A-21B098BCA56F}"/>
    <cellStyle name="Comma 21 8 3 2" xfId="9141" xr:uid="{0152113A-1397-4672-B500-5D531A719D53}"/>
    <cellStyle name="Comma 21 8 4" xfId="9142" xr:uid="{A96BA985-6EB9-40C7-9987-85DFF1D2BFDB}"/>
    <cellStyle name="Comma 21 9" xfId="9143" xr:uid="{EB3B8262-B2E4-49B2-AEAC-F8DDA62318ED}"/>
    <cellStyle name="Comma 21 9 2" xfId="9144" xr:uid="{768BE303-7ECB-4533-8942-43D987CE995D}"/>
    <cellStyle name="Comma 21 9 2 2" xfId="9145" xr:uid="{B6AC0A20-3D3E-4144-A43C-67E906BF6C82}"/>
    <cellStyle name="Comma 21 9 3" xfId="9146" xr:uid="{1FDFDD79-226C-4676-94AD-8F7E4BEF6C72}"/>
    <cellStyle name="Comma 21 9 3 2" xfId="9147" xr:uid="{96D9D701-69D8-45B0-9A66-E9FF80CDF4AA}"/>
    <cellStyle name="Comma 21 9 4" xfId="9148" xr:uid="{770B91BF-52C6-4595-8DBC-02689383AB77}"/>
    <cellStyle name="Comma 22" xfId="9149" xr:uid="{99280F0B-FB42-4C87-80C8-03D595A0FD13}"/>
    <cellStyle name="Comma 22 10" xfId="9150" xr:uid="{93C9DE02-EF5F-4CA0-87EF-23D5D817DEBE}"/>
    <cellStyle name="Comma 22 10 2" xfId="9151" xr:uid="{3AEA85A6-22B9-4FE1-9B1A-DFCA03B8FFBA}"/>
    <cellStyle name="Comma 22 10 2 2" xfId="9152" xr:uid="{3A291CDD-E1C5-4B96-916E-11730A7024A7}"/>
    <cellStyle name="Comma 22 10 3" xfId="9153" xr:uid="{D14A7BE9-4EF3-47F7-8BE6-24E62066D96D}"/>
    <cellStyle name="Comma 22 10 3 2" xfId="9154" xr:uid="{C70AE302-4576-4F54-9412-6B0D1A5902D8}"/>
    <cellStyle name="Comma 22 10 4" xfId="9155" xr:uid="{CCD45928-6030-45EF-9BE0-0C6BF6760464}"/>
    <cellStyle name="Comma 22 11" xfId="9156" xr:uid="{F7505EFB-661F-4C26-9F10-E0F5BDB44EF6}"/>
    <cellStyle name="Comma 22 11 2" xfId="9157" xr:uid="{E8583BB6-B0CE-4B12-ADC4-F5C6DA4FD48C}"/>
    <cellStyle name="Comma 22 11 2 2" xfId="9158" xr:uid="{85D74044-89C1-4971-A5A9-97858DC9B132}"/>
    <cellStyle name="Comma 22 11 3" xfId="9159" xr:uid="{CB6BE0BD-7069-4F68-AB29-92793BEB5ACA}"/>
    <cellStyle name="Comma 22 11 3 2" xfId="9160" xr:uid="{2D0E07E7-80DE-47E4-BC4F-2E02E39FD354}"/>
    <cellStyle name="Comma 22 11 4" xfId="9161" xr:uid="{E765AA25-C790-4481-9499-98B113D46ACC}"/>
    <cellStyle name="Comma 22 12" xfId="9162" xr:uid="{DB2A97F9-0692-4705-BBD5-F1FD6FAE2365}"/>
    <cellStyle name="Comma 22 12 2" xfId="9163" xr:uid="{E2FD371C-C35B-4697-9E9C-A75321FB5564}"/>
    <cellStyle name="Comma 22 12 2 2" xfId="9164" xr:uid="{032B906B-D7AF-4FB1-A963-3ECC221F256A}"/>
    <cellStyle name="Comma 22 12 3" xfId="9165" xr:uid="{313C927E-B6E0-41AA-8A7E-AA816A1FF987}"/>
    <cellStyle name="Comma 22 12 3 2" xfId="9166" xr:uid="{51B2E4A6-AF3C-450C-B770-857815EC032F}"/>
    <cellStyle name="Comma 22 12 4" xfId="9167" xr:uid="{5DD3D4FE-9BD7-4899-8141-1038D8D35F69}"/>
    <cellStyle name="Comma 22 13" xfId="9168" xr:uid="{A856551C-21ED-425D-B694-E32FCF18625E}"/>
    <cellStyle name="Comma 22 13 2" xfId="9169" xr:uid="{A2D534E6-55FF-4F6F-A7EC-CD6DD1F8ECFA}"/>
    <cellStyle name="Comma 22 13 2 2" xfId="9170" xr:uid="{70D43C01-778E-412B-AD6A-39DB5CCBF852}"/>
    <cellStyle name="Comma 22 13 3" xfId="9171" xr:uid="{ED8150AC-32B5-4E76-9B9A-BBB64D43FB86}"/>
    <cellStyle name="Comma 22 13 3 2" xfId="9172" xr:uid="{3D9EA971-129F-4F2D-8307-87F9981C69E8}"/>
    <cellStyle name="Comma 22 13 4" xfId="9173" xr:uid="{DBEBDB9B-83EB-4A08-BB4A-EECA79A4A638}"/>
    <cellStyle name="Comma 22 14" xfId="9174" xr:uid="{8CB8349B-9B78-41CB-9EFB-8C00053EC97B}"/>
    <cellStyle name="Comma 22 14 2" xfId="9175" xr:uid="{7DD813D9-4562-470E-A96A-C892FAEC2BD7}"/>
    <cellStyle name="Comma 22 14 2 2" xfId="9176" xr:uid="{4FDD7D97-F39C-49AF-9143-96B79B5769C4}"/>
    <cellStyle name="Comma 22 14 3" xfId="9177" xr:uid="{97EB0361-83D1-4D83-A5D6-AEEA090C87ED}"/>
    <cellStyle name="Comma 22 14 3 2" xfId="9178" xr:uid="{FDD14B06-2FDA-40CF-BCF7-3791F01C5653}"/>
    <cellStyle name="Comma 22 14 4" xfId="9179" xr:uid="{A5CB68A2-1A54-4C41-974F-C37F52D36E41}"/>
    <cellStyle name="Comma 22 15" xfId="9180" xr:uid="{31EA73BF-DFE0-4874-BA6D-0F4FBFF523AB}"/>
    <cellStyle name="Comma 22 15 2" xfId="9181" xr:uid="{E9CF36A4-ADFF-44E1-B60C-F884C9B45EAD}"/>
    <cellStyle name="Comma 22 15 2 2" xfId="9182" xr:uid="{AB59E3E2-9DF1-4CAE-8787-D243CB6F5D60}"/>
    <cellStyle name="Comma 22 15 3" xfId="9183" xr:uid="{77064C64-9BA3-40A9-A960-FBB8EEA4366A}"/>
    <cellStyle name="Comma 22 15 3 2" xfId="9184" xr:uid="{81373360-7624-4E91-BCAE-AA29E62B0C9E}"/>
    <cellStyle name="Comma 22 15 4" xfId="9185" xr:uid="{4D5D6926-A544-4B51-A861-7BB90D09D683}"/>
    <cellStyle name="Comma 22 16" xfId="9186" xr:uid="{B9E5CF89-CD23-49B2-972F-3885A1721555}"/>
    <cellStyle name="Comma 22 16 2" xfId="9187" xr:uid="{D610EFEA-BA8C-418B-B14D-DD596EB2288B}"/>
    <cellStyle name="Comma 22 16 2 2" xfId="9188" xr:uid="{D7D012B6-7EEC-4548-B3C6-40215B3D4D46}"/>
    <cellStyle name="Comma 22 16 3" xfId="9189" xr:uid="{3FE13281-9504-497E-A7B7-2BA88C1FF7E8}"/>
    <cellStyle name="Comma 22 16 3 2" xfId="9190" xr:uid="{1D8300C0-7E1B-4AFF-A60B-5DF412B10C72}"/>
    <cellStyle name="Comma 22 16 4" xfId="9191" xr:uid="{F8747A8A-21B6-4C2D-B78C-64934F9556A6}"/>
    <cellStyle name="Comma 22 17" xfId="9192" xr:uid="{F267D237-0846-410F-9865-83FA941964C0}"/>
    <cellStyle name="Comma 22 17 2" xfId="9193" xr:uid="{2DECF0BF-B9B2-429A-9873-34870C9C065E}"/>
    <cellStyle name="Comma 22 17 2 2" xfId="9194" xr:uid="{C840592F-F29B-4DDC-8131-F8B7846F56CA}"/>
    <cellStyle name="Comma 22 17 3" xfId="9195" xr:uid="{1D46E0EB-6E8C-4D06-85E2-FE3B4E642945}"/>
    <cellStyle name="Comma 22 17 3 2" xfId="9196" xr:uid="{B5316093-6E89-485F-9F5B-190430CE7856}"/>
    <cellStyle name="Comma 22 17 4" xfId="9197" xr:uid="{C6E69510-ABF3-4DA6-B6D3-6AF20C437276}"/>
    <cellStyle name="Comma 22 18" xfId="9198" xr:uid="{D44DD866-AC4D-4F88-8419-E056935BD28E}"/>
    <cellStyle name="Comma 22 18 2" xfId="9199" xr:uid="{D014AE61-4E6C-40AF-A0E3-D06204028FB2}"/>
    <cellStyle name="Comma 22 18 2 2" xfId="9200" xr:uid="{846A9D5F-756E-4B95-AB4D-65AB2A32879B}"/>
    <cellStyle name="Comma 22 18 3" xfId="9201" xr:uid="{637BEB33-92F6-4588-A314-6ABF1AA89D8C}"/>
    <cellStyle name="Comma 22 18 3 2" xfId="9202" xr:uid="{BD3E999F-DD59-4088-AAFA-0C83EEF9309C}"/>
    <cellStyle name="Comma 22 18 4" xfId="9203" xr:uid="{A3A69AAC-7F98-41D9-ADF2-81E1329F22E5}"/>
    <cellStyle name="Comma 22 19" xfId="9204" xr:uid="{AAA45673-E223-4861-8F4A-02F8F6CF0D0D}"/>
    <cellStyle name="Comma 22 19 2" xfId="9205" xr:uid="{7ED41017-A355-403E-8A8C-BA62A6D8A2F9}"/>
    <cellStyle name="Comma 22 19 2 2" xfId="9206" xr:uid="{3F12BCC5-58D3-45DE-B7A9-8C537AC85237}"/>
    <cellStyle name="Comma 22 19 3" xfId="9207" xr:uid="{B80C1B86-462C-4FD6-BE7A-302EEB58CB0A}"/>
    <cellStyle name="Comma 22 19 3 2" xfId="9208" xr:uid="{7DF3C209-13FB-42B1-B3CA-A655385FD05E}"/>
    <cellStyle name="Comma 22 19 4" xfId="9209" xr:uid="{991C13E9-D28E-46A4-B39F-DAC4AD61E714}"/>
    <cellStyle name="Comma 22 2" xfId="9210" xr:uid="{962AD817-1D8C-411D-AB16-F5603CE625FA}"/>
    <cellStyle name="Comma 22 2 2" xfId="9211" xr:uid="{DB3D854B-C140-47DA-82D8-A72A5B227C1F}"/>
    <cellStyle name="Comma 22 2 2 2" xfId="9212" xr:uid="{B6F1F154-B512-4228-AEB2-F0AE551B63F9}"/>
    <cellStyle name="Comma 22 2 3" xfId="9213" xr:uid="{29943A42-38C8-4DDA-BFBC-2FC597700FB2}"/>
    <cellStyle name="Comma 22 2 3 2" xfId="9214" xr:uid="{095668EF-EBE5-4334-A39E-9EF6ED9F91FC}"/>
    <cellStyle name="Comma 22 2 3 3" xfId="9215" xr:uid="{C1C187EB-37F8-405F-BA39-BB817DBE55BD}"/>
    <cellStyle name="Comma 22 2 4" xfId="9216" xr:uid="{CE509493-141D-403E-AE55-956967DEF21B}"/>
    <cellStyle name="Comma 22 2 4 2" xfId="57243" xr:uid="{D57C3F69-D669-4158-B80A-9D3E5036E43D}"/>
    <cellStyle name="Comma 22 2 5" xfId="9217" xr:uid="{724D2A72-378C-4944-B012-422F03A8CD69}"/>
    <cellStyle name="Comma 22 2 5 2" xfId="57244" xr:uid="{B3DCFE29-2B90-413A-B069-6E01EE601943}"/>
    <cellStyle name="Comma 22 2 6" xfId="57245" xr:uid="{CC2A3B40-B151-4723-A350-8E8B3C87F4D0}"/>
    <cellStyle name="Comma 22 2 6 2" xfId="57246" xr:uid="{9066A91F-88A4-4C29-B043-56C1F06B4128}"/>
    <cellStyle name="Comma 22 2 7" xfId="57247" xr:uid="{0906503B-285A-4245-AC48-EDF60984DFFE}"/>
    <cellStyle name="Comma 22 2 8" xfId="57248" xr:uid="{D13DF941-0F56-4590-A12D-27DB0E710653}"/>
    <cellStyle name="Comma 22 20" xfId="9218" xr:uid="{C73CC9EA-8E16-4448-A564-43F141E9DA3A}"/>
    <cellStyle name="Comma 22 20 2" xfId="9219" xr:uid="{D88B9315-6CD8-4B24-8FA9-3F931B09710C}"/>
    <cellStyle name="Comma 22 20 2 2" xfId="9220" xr:uid="{697C3FE9-B16D-45F7-9EE3-A2340E188D40}"/>
    <cellStyle name="Comma 22 20 3" xfId="9221" xr:uid="{C3256075-8CDF-4A46-995F-F141D9BDDE08}"/>
    <cellStyle name="Comma 22 20 3 2" xfId="9222" xr:uid="{E12EA01C-8683-4C7A-AB29-872A903DA332}"/>
    <cellStyle name="Comma 22 20 4" xfId="9223" xr:uid="{96D8FCC7-177D-4D5F-8348-49357F94DF71}"/>
    <cellStyle name="Comma 22 21" xfId="9224" xr:uid="{AF713874-F30B-480F-9105-A67F55E0124D}"/>
    <cellStyle name="Comma 22 21 2" xfId="9225" xr:uid="{C7E59EB6-484A-4844-B3EC-0D525EBDC6DF}"/>
    <cellStyle name="Comma 22 21 2 2" xfId="9226" xr:uid="{71D01CB1-17CF-41FD-B628-C40468D39494}"/>
    <cellStyle name="Comma 22 21 3" xfId="9227" xr:uid="{B68A280F-F396-425B-9C93-2F3406D0683C}"/>
    <cellStyle name="Comma 22 21 3 2" xfId="9228" xr:uid="{90AD3EAB-D777-4F41-AE69-27ADBCD1B22C}"/>
    <cellStyle name="Comma 22 21 4" xfId="9229" xr:uid="{2229C083-B611-406A-A1DD-51CD4E9D7C3D}"/>
    <cellStyle name="Comma 22 22" xfId="9230" xr:uid="{78262665-E0C3-4B58-A0D8-03DBBB6ACE7F}"/>
    <cellStyle name="Comma 22 22 2" xfId="9231" xr:uid="{893EAC91-D584-47EA-89EB-205DA67D5485}"/>
    <cellStyle name="Comma 22 22 2 2" xfId="9232" xr:uid="{3A5BB948-D078-4121-9041-334237EDA4B4}"/>
    <cellStyle name="Comma 22 22 3" xfId="9233" xr:uid="{9820854E-4F2C-40CA-A1F8-35C1FBD65B45}"/>
    <cellStyle name="Comma 22 22 3 2" xfId="9234" xr:uid="{0E00629D-9DE5-43E1-8245-455427C29B04}"/>
    <cellStyle name="Comma 22 22 4" xfId="9235" xr:uid="{F20EDA78-8696-4DB3-9D02-EDC60CC7E69E}"/>
    <cellStyle name="Comma 22 23" xfId="9236" xr:uid="{B0E9F0AC-5DA9-4E2A-BB83-207474DC3980}"/>
    <cellStyle name="Comma 22 23 2" xfId="9237" xr:uid="{DBFC500C-DCC5-409F-8DC4-72522C6645FF}"/>
    <cellStyle name="Comma 22 23 2 2" xfId="9238" xr:uid="{CC37015E-E04A-4EF4-8792-89B3314EE04D}"/>
    <cellStyle name="Comma 22 23 3" xfId="9239" xr:uid="{9B0C47D3-F345-47E1-978A-67E6D4561D64}"/>
    <cellStyle name="Comma 22 23 3 2" xfId="9240" xr:uid="{4C1B9F86-4B09-41DD-A1A3-51FF8027752F}"/>
    <cellStyle name="Comma 22 23 4" xfId="9241" xr:uid="{F0680A9E-BEBC-47ED-A7BB-AD1CA75F4A65}"/>
    <cellStyle name="Comma 22 24" xfId="9242" xr:uid="{6B328361-5203-43DD-A6C9-625B956E108C}"/>
    <cellStyle name="Comma 22 24 2" xfId="9243" xr:uid="{890F060A-535B-46F9-B051-C8449C724255}"/>
    <cellStyle name="Comma 22 24 2 2" xfId="9244" xr:uid="{6E00B6EF-553D-490E-A15F-942D786D19FE}"/>
    <cellStyle name="Comma 22 24 3" xfId="9245" xr:uid="{8AFA1D72-3E73-4F2A-AED9-5BAE55916BEF}"/>
    <cellStyle name="Comma 22 24 3 2" xfId="9246" xr:uid="{FE078FB9-7ADC-47DB-895D-1AFE1F98B3C4}"/>
    <cellStyle name="Comma 22 24 4" xfId="9247" xr:uid="{A737A84A-1450-4663-A6B1-9970115A8E89}"/>
    <cellStyle name="Comma 22 25" xfId="9248" xr:uid="{BF4ED56A-758C-4C6D-9989-1C75AD1C4CDE}"/>
    <cellStyle name="Comma 22 25 2" xfId="9249" xr:uid="{2EEB6640-657C-41EA-ACFB-5C063E2DA281}"/>
    <cellStyle name="Comma 22 25 2 2" xfId="9250" xr:uid="{DFAB9249-8838-49F0-84E1-5FAF0AD10FC5}"/>
    <cellStyle name="Comma 22 25 3" xfId="9251" xr:uid="{DF40F06D-0EF8-43FD-AB94-003CC68714EF}"/>
    <cellStyle name="Comma 22 25 3 2" xfId="9252" xr:uid="{8DA16A28-4FA1-4AE9-8B0A-661D0C5578FD}"/>
    <cellStyle name="Comma 22 25 4" xfId="9253" xr:uid="{002A9ED3-BA31-40A9-AE1C-0354080ABFB9}"/>
    <cellStyle name="Comma 22 26" xfId="9254" xr:uid="{449B2751-9FC6-4E20-93ED-50909D05AE47}"/>
    <cellStyle name="Comma 22 26 2" xfId="9255" xr:uid="{EE3456B3-6B82-4BBA-9E2A-58C34CF10673}"/>
    <cellStyle name="Comma 22 26 2 2" xfId="9256" xr:uid="{4D6A2610-9C84-43B3-9EA7-017C056F3718}"/>
    <cellStyle name="Comma 22 26 3" xfId="9257" xr:uid="{A532C719-B69A-4A4A-B081-56B30AFA972C}"/>
    <cellStyle name="Comma 22 26 3 2" xfId="9258" xr:uid="{35C6EB74-E2C5-4DBB-ADB0-00D5585A9D10}"/>
    <cellStyle name="Comma 22 26 4" xfId="9259" xr:uid="{5B8B1FF8-D9A9-4296-9413-93B3C633CAEF}"/>
    <cellStyle name="Comma 22 27" xfId="9260" xr:uid="{44AF3293-DE50-4584-8F3F-7792CD330FB7}"/>
    <cellStyle name="Comma 22 27 2" xfId="9261" xr:uid="{2F0CABA1-2FB9-4341-8589-CB5C81C6AA48}"/>
    <cellStyle name="Comma 22 27 2 2" xfId="9262" xr:uid="{0B91A538-E7F7-49B6-B1B5-6E6F053F45F6}"/>
    <cellStyle name="Comma 22 27 3" xfId="9263" xr:uid="{F7E7D7CD-DEA8-41CA-96DC-AEEF6257DF16}"/>
    <cellStyle name="Comma 22 27 3 2" xfId="9264" xr:uid="{8F40D073-7978-4C0D-A458-631877C19978}"/>
    <cellStyle name="Comma 22 27 4" xfId="9265" xr:uid="{32BECA64-54B8-4C94-97D6-06238C015539}"/>
    <cellStyle name="Comma 22 28" xfId="9266" xr:uid="{054D7FC9-DEC1-42CB-9CE0-6B8CD8851EA6}"/>
    <cellStyle name="Comma 22 28 2" xfId="9267" xr:uid="{2C9515A2-12A2-4329-B129-F90CFC2E3E2C}"/>
    <cellStyle name="Comma 22 29" xfId="9268" xr:uid="{1B9BE8AD-2707-4868-B0F2-79AE237AC8AE}"/>
    <cellStyle name="Comma 22 29 2" xfId="9269" xr:uid="{9DDA780F-3765-4D6A-AE41-480FD8427716}"/>
    <cellStyle name="Comma 22 29 3" xfId="9270" xr:uid="{C9C3F500-36BE-43ED-900C-B6F6BF69C5E8}"/>
    <cellStyle name="Comma 22 3" xfId="9271" xr:uid="{649202B1-82DA-4611-8D31-7A21D2208815}"/>
    <cellStyle name="Comma 22 3 2" xfId="9272" xr:uid="{933ACAC0-E679-48EE-AC13-2991A758CE38}"/>
    <cellStyle name="Comma 22 3 2 2" xfId="9273" xr:uid="{89275F15-6695-4847-82E2-87F1B3455755}"/>
    <cellStyle name="Comma 22 3 3" xfId="9274" xr:uid="{C89E55A5-89ED-40BD-8087-6EF0F08CACD4}"/>
    <cellStyle name="Comma 22 3 3 2" xfId="9275" xr:uid="{8AF5BF29-7CE0-45D7-A1EB-25799DDB0BDB}"/>
    <cellStyle name="Comma 22 3 3 3" xfId="9276" xr:uid="{9E4F3A09-CB06-41D6-8B5A-94E2E308625D}"/>
    <cellStyle name="Comma 22 3 4" xfId="9277" xr:uid="{2D6E5FED-605C-446F-9D28-A8E7C866E901}"/>
    <cellStyle name="Comma 22 3 4 2" xfId="57249" xr:uid="{BBFDC6E7-F5E1-4FB5-BDF5-CF52FFFFBA60}"/>
    <cellStyle name="Comma 22 3 5" xfId="57250" xr:uid="{B6E96BB8-4233-4B81-8A80-7212404B0111}"/>
    <cellStyle name="Comma 22 3 5 2" xfId="57251" xr:uid="{8EEEABEA-9FEB-4D80-BF90-1D98D11DCD81}"/>
    <cellStyle name="Comma 22 3 6" xfId="57252" xr:uid="{19795469-396F-4E63-8E85-81C722A76877}"/>
    <cellStyle name="Comma 22 3 6 2" xfId="57253" xr:uid="{F987A699-E7B2-485A-B25D-A3638B8EB8E8}"/>
    <cellStyle name="Comma 22 3 7" xfId="57254" xr:uid="{FD55E54F-F506-4C7E-A56F-5C2D2B702B82}"/>
    <cellStyle name="Comma 22 30" xfId="9278" xr:uid="{6255A212-E645-4501-9067-CCD177EA26A0}"/>
    <cellStyle name="Comma 22 31" xfId="9279" xr:uid="{03ACFB49-3059-4B5A-97C2-E95435392116}"/>
    <cellStyle name="Comma 22 32" xfId="9280" xr:uid="{CE5B2376-3602-4FE8-B7F0-5909074FDBD2}"/>
    <cellStyle name="Comma 22 33" xfId="9281" xr:uid="{61663AC3-D969-4E17-AEB6-4D9E02F4E3CA}"/>
    <cellStyle name="Comma 22 34" xfId="9282" xr:uid="{DFBF0F7C-513B-4A83-A458-6A558E398E95}"/>
    <cellStyle name="Comma 22 35" xfId="9283" xr:uid="{1B9E412F-986D-4D06-B94E-2A6966109714}"/>
    <cellStyle name="Comma 22 36" xfId="9284" xr:uid="{D6D172C8-5667-4DFF-8199-A1AE5D793BC1}"/>
    <cellStyle name="Comma 22 37" xfId="9285" xr:uid="{BB291F9B-B787-4F76-B392-FD3CBBAF3DAB}"/>
    <cellStyle name="Comma 22 38" xfId="9286" xr:uid="{8F734382-5F38-4524-9CB1-33A99A540B97}"/>
    <cellStyle name="Comma 22 39" xfId="9287" xr:uid="{A89EB6BD-D81B-4C58-96BB-F6BFD73CC637}"/>
    <cellStyle name="Comma 22 4" xfId="9288" xr:uid="{D63C2374-BFA2-414A-A6D8-48C1D69202E1}"/>
    <cellStyle name="Comma 22 4 2" xfId="9289" xr:uid="{A049468F-384E-4B19-B459-0A833F54051A}"/>
    <cellStyle name="Comma 22 4 2 2" xfId="9290" xr:uid="{03355953-AA18-4E69-A23B-0B1302CB7492}"/>
    <cellStyle name="Comma 22 4 3" xfId="9291" xr:uid="{4CB3F631-D870-4E29-8ADF-B0F0C56334B9}"/>
    <cellStyle name="Comma 22 4 3 2" xfId="9292" xr:uid="{54EB3E1F-3DFD-4172-9258-EA0991150268}"/>
    <cellStyle name="Comma 22 4 3 3" xfId="9293" xr:uid="{2053259E-1169-46FF-B57C-DF08C8C73341}"/>
    <cellStyle name="Comma 22 4 4" xfId="9294" xr:uid="{A5CF297F-FA7E-4DA7-84FA-EFB82676C534}"/>
    <cellStyle name="Comma 22 40" xfId="9295" xr:uid="{188A75A0-6AB1-4AAC-BBB6-61C522AB9340}"/>
    <cellStyle name="Comma 22 41" xfId="9296" xr:uid="{49737994-50CE-4C62-B5AE-E7A9DD8F0F0C}"/>
    <cellStyle name="Comma 22 42" xfId="9297" xr:uid="{81562B21-E802-4E3E-9C57-70F90FD01C63}"/>
    <cellStyle name="Comma 22 43" xfId="9298" xr:uid="{56688DD1-3EC8-4513-B675-8DC627ED9D1C}"/>
    <cellStyle name="Comma 22 44" xfId="9299" xr:uid="{CF5E1D3E-9EE6-4FBA-927E-76766F002476}"/>
    <cellStyle name="Comma 22 45" xfId="9300" xr:uid="{38261012-1AD5-4557-8B00-31C7413BAA95}"/>
    <cellStyle name="Comma 22 46" xfId="9301" xr:uid="{E5EFFAE5-D4F4-4987-B9A8-A7536940BB49}"/>
    <cellStyle name="Comma 22 47" xfId="9302" xr:uid="{34E89A9C-3186-4D06-A1AE-B9327DA79A34}"/>
    <cellStyle name="Comma 22 48" xfId="9303" xr:uid="{5929504E-7EFA-424C-B48A-E72CAC252217}"/>
    <cellStyle name="Comma 22 49" xfId="9304" xr:uid="{DD327762-A562-4C68-9DFC-483C892329C1}"/>
    <cellStyle name="Comma 22 5" xfId="9305" xr:uid="{13ABF5E8-4FC2-4311-8F5B-655A716D397C}"/>
    <cellStyle name="Comma 22 5 2" xfId="9306" xr:uid="{E945623B-BD4B-4AF3-AD97-78BD4B20F8D5}"/>
    <cellStyle name="Comma 22 5 2 2" xfId="9307" xr:uid="{51AF60D3-07D4-41F3-906A-F14E309689BF}"/>
    <cellStyle name="Comma 22 5 3" xfId="9308" xr:uid="{6F02FB93-3762-45EA-9E36-9EF6A95FAE33}"/>
    <cellStyle name="Comma 22 5 3 2" xfId="9309" xr:uid="{32E6CB6F-4576-4D64-B719-AB14BA21734C}"/>
    <cellStyle name="Comma 22 5 3 3" xfId="9310" xr:uid="{FF219AE7-1D4C-4711-B887-25FD0DF5D908}"/>
    <cellStyle name="Comma 22 5 4" xfId="9311" xr:uid="{1EAE7B6B-1401-44C2-AF5B-7761FCDEA92B}"/>
    <cellStyle name="Comma 22 50" xfId="9312" xr:uid="{AE2711F2-1C85-4B18-B758-32A6CC5321AA}"/>
    <cellStyle name="Comma 22 51" xfId="9313" xr:uid="{F9D5D99F-2C88-405A-B2BD-D644EC8582F2}"/>
    <cellStyle name="Comma 22 52" xfId="9314" xr:uid="{A3667019-EE5D-4C94-9D86-4DE09E9D4DDF}"/>
    <cellStyle name="Comma 22 53" xfId="9315" xr:uid="{D2D4D914-11B9-4EC2-AFEC-0B3F59F43434}"/>
    <cellStyle name="Comma 22 54" xfId="9316" xr:uid="{32380136-FC40-4B72-96F1-19C1C0B6C458}"/>
    <cellStyle name="Comma 22 55" xfId="9317" xr:uid="{1FF521B1-0076-4EBE-AB27-4B0C307DF829}"/>
    <cellStyle name="Comma 22 56" xfId="9318" xr:uid="{F8A82714-054B-46E1-B97D-CC011B71AD71}"/>
    <cellStyle name="Comma 22 57" xfId="9319" xr:uid="{8DB2E710-D305-4449-A6B8-B3DD130F5DCA}"/>
    <cellStyle name="Comma 22 58" xfId="9320" xr:uid="{514407A5-7B59-4011-B20F-1F92556B601B}"/>
    <cellStyle name="Comma 22 59" xfId="9321" xr:uid="{6825CF2A-A6AB-42FC-AE2D-EE05BF7A0CB3}"/>
    <cellStyle name="Comma 22 6" xfId="9322" xr:uid="{AB3005AA-A863-4A54-A46F-E374E447A8B6}"/>
    <cellStyle name="Comma 22 6 2" xfId="9323" xr:uid="{E705B378-7B85-4889-B70F-C6928593B140}"/>
    <cellStyle name="Comma 22 6 2 2" xfId="9324" xr:uid="{89D9B8DD-1AB9-457B-A894-5BEEB3DE251F}"/>
    <cellStyle name="Comma 22 6 3" xfId="9325" xr:uid="{1B64954E-8E29-4923-922B-709D64C5EA4E}"/>
    <cellStyle name="Comma 22 6 3 2" xfId="9326" xr:uid="{E9E1538F-0645-4CC8-9FD1-F2CAC3E449F5}"/>
    <cellStyle name="Comma 22 6 4" xfId="9327" xr:uid="{B3F830A6-2945-4C22-8350-BAE29EFFABE8}"/>
    <cellStyle name="Comma 22 60" xfId="9328" xr:uid="{6AEAB8C6-C876-4172-B14E-CBC0C38773D8}"/>
    <cellStyle name="Comma 22 61" xfId="9329" xr:uid="{476B20AB-984D-4A38-ABB4-AC9FA80B1A26}"/>
    <cellStyle name="Comma 22 62" xfId="9330" xr:uid="{45BA657F-D92E-453C-A140-39DEA9313A14}"/>
    <cellStyle name="Comma 22 63" xfId="9331" xr:uid="{3EAEF82D-EE3D-4C41-BB0B-4A914FAE5BFF}"/>
    <cellStyle name="Comma 22 64" xfId="57255" xr:uid="{E9B751B2-F1E2-4D61-A76C-764D9B8AAE10}"/>
    <cellStyle name="Comma 22 7" xfId="9332" xr:uid="{C7CFCD94-4C75-4B3A-8716-1938FFBD322A}"/>
    <cellStyle name="Comma 22 7 2" xfId="9333" xr:uid="{BE105D63-20B2-416D-BAC6-4AB520EF6E0E}"/>
    <cellStyle name="Comma 22 7 2 2" xfId="9334" xr:uid="{5F2D6C69-4B45-47E9-A0DF-93B38408A895}"/>
    <cellStyle name="Comma 22 7 3" xfId="9335" xr:uid="{2B864E9F-A96C-4BA6-9999-210D611F56BE}"/>
    <cellStyle name="Comma 22 7 3 2" xfId="9336" xr:uid="{3A36D515-408F-4E29-9983-7397C06A4C1D}"/>
    <cellStyle name="Comma 22 7 4" xfId="9337" xr:uid="{4C1163B8-06E8-4565-B693-5ACA5AD8D5F5}"/>
    <cellStyle name="Comma 22 8" xfId="9338" xr:uid="{E7C67D67-24AF-47A2-BDFE-5A430005E7F8}"/>
    <cellStyle name="Comma 22 8 2" xfId="9339" xr:uid="{7F216298-BEDF-4522-B22C-7FDF3F2E664F}"/>
    <cellStyle name="Comma 22 8 2 2" xfId="9340" xr:uid="{0B897421-67AB-446D-8CB0-8B0DD3245C1A}"/>
    <cellStyle name="Comma 22 8 3" xfId="9341" xr:uid="{BF7B117C-DEC6-4674-8B78-7034BDB9797B}"/>
    <cellStyle name="Comma 22 8 3 2" xfId="9342" xr:uid="{17D4DD2D-9F2D-4772-ADBD-9A43750534E1}"/>
    <cellStyle name="Comma 22 8 4" xfId="9343" xr:uid="{DDD43359-B663-41FF-9FA6-BC8C8F15961A}"/>
    <cellStyle name="Comma 22 9" xfId="9344" xr:uid="{90261975-D909-44AF-A259-727D047617BF}"/>
    <cellStyle name="Comma 22 9 2" xfId="9345" xr:uid="{F8BCA4FB-C93E-4FA9-BD0E-74D073E89274}"/>
    <cellStyle name="Comma 22 9 2 2" xfId="9346" xr:uid="{1DFEFF21-4559-461D-AF43-5E28031EFC0D}"/>
    <cellStyle name="Comma 22 9 3" xfId="9347" xr:uid="{AFBC7922-8E69-4233-AC73-A6933E82824F}"/>
    <cellStyle name="Comma 22 9 3 2" xfId="9348" xr:uid="{E56DEDBB-72E5-48BA-AB56-67282BE91CED}"/>
    <cellStyle name="Comma 22 9 4" xfId="9349" xr:uid="{E0AE2FA9-1C6E-4703-841C-2CBF3D847E67}"/>
    <cellStyle name="Comma 23" xfId="9350" xr:uid="{5238E3B7-0722-4B23-9F6B-2ED753BA45BD}"/>
    <cellStyle name="Comma 23 10" xfId="9351" xr:uid="{4A8FEE31-5BD2-4C1D-9528-F236F7476B42}"/>
    <cellStyle name="Comma 23 10 2" xfId="9352" xr:uid="{76E7B331-07A0-4003-A136-EBD1902FAAA2}"/>
    <cellStyle name="Comma 23 10 2 2" xfId="9353" xr:uid="{12B352BF-7306-4D4F-837C-682BCF8BC9CC}"/>
    <cellStyle name="Comma 23 10 3" xfId="9354" xr:uid="{64A74A91-5365-40E6-B466-4FF1DF3F055E}"/>
    <cellStyle name="Comma 23 10 3 2" xfId="9355" xr:uid="{6949A87A-9050-47B2-964B-DEADA2473C62}"/>
    <cellStyle name="Comma 23 10 4" xfId="9356" xr:uid="{A842842C-DDE2-4CC9-81C4-D948289395A5}"/>
    <cellStyle name="Comma 23 11" xfId="9357" xr:uid="{356DCA7A-A50C-455E-8AA0-3D9DEF78BBD9}"/>
    <cellStyle name="Comma 23 11 2" xfId="9358" xr:uid="{ABA9A123-F18B-4B6B-9A9E-591C57DA0197}"/>
    <cellStyle name="Comma 23 11 2 2" xfId="9359" xr:uid="{780AB06A-429C-437A-9D36-4CE1E8493960}"/>
    <cellStyle name="Comma 23 11 3" xfId="9360" xr:uid="{1DFE93C0-7877-4726-B3DE-6185A95F632A}"/>
    <cellStyle name="Comma 23 11 3 2" xfId="9361" xr:uid="{65C0D64F-52F2-4222-8D04-D351FAA97513}"/>
    <cellStyle name="Comma 23 11 4" xfId="9362" xr:uid="{037565A6-48A7-4852-9946-F939B9286800}"/>
    <cellStyle name="Comma 23 12" xfId="9363" xr:uid="{13B7DFF8-3303-48C4-8697-825BA8BACA20}"/>
    <cellStyle name="Comma 23 12 2" xfId="9364" xr:uid="{B7DFE96D-CC88-45AE-BA42-6697ED7D3299}"/>
    <cellStyle name="Comma 23 12 2 2" xfId="9365" xr:uid="{5F5F5784-93CA-450B-BAB5-FB8EB6577EAE}"/>
    <cellStyle name="Comma 23 12 3" xfId="9366" xr:uid="{66911ED9-44DC-4042-93F9-08632EBC2A98}"/>
    <cellStyle name="Comma 23 12 3 2" xfId="9367" xr:uid="{034F8E71-974D-4771-AF57-B7EC5EEBF742}"/>
    <cellStyle name="Comma 23 12 4" xfId="9368" xr:uid="{DBE57A83-ABF4-4CD2-8D6A-CAC3EF67600E}"/>
    <cellStyle name="Comma 23 13" xfId="9369" xr:uid="{701D2423-8793-4E10-93F4-2BC5DEC5278C}"/>
    <cellStyle name="Comma 23 13 2" xfId="9370" xr:uid="{7592B1D4-ED66-4143-AC2B-E73E00BBC025}"/>
    <cellStyle name="Comma 23 13 2 2" xfId="9371" xr:uid="{70069AB3-C24D-4BC5-8510-F57874D996A3}"/>
    <cellStyle name="Comma 23 13 3" xfId="9372" xr:uid="{3E6535F8-8564-4A9F-84A8-66B5AD3EA73C}"/>
    <cellStyle name="Comma 23 13 3 2" xfId="9373" xr:uid="{5B76D2D5-0DFF-4A63-9D48-9D4913BF7061}"/>
    <cellStyle name="Comma 23 13 4" xfId="9374" xr:uid="{10E96AFD-08BE-45DA-8C26-9B5C2DC8F46F}"/>
    <cellStyle name="Comma 23 14" xfId="9375" xr:uid="{60E306CF-248A-4AB1-9328-709BA0EB6CA0}"/>
    <cellStyle name="Comma 23 14 2" xfId="9376" xr:uid="{0003BF4A-8140-4D07-9DFD-1588FB08E7A1}"/>
    <cellStyle name="Comma 23 14 2 2" xfId="9377" xr:uid="{B5C7615A-303C-464F-B7CC-D1664611E409}"/>
    <cellStyle name="Comma 23 14 3" xfId="9378" xr:uid="{32E7C730-04AD-4ED4-BA37-DE0C84561A03}"/>
    <cellStyle name="Comma 23 14 3 2" xfId="9379" xr:uid="{8B39CD62-554C-408A-80D2-4623D2554D36}"/>
    <cellStyle name="Comma 23 14 4" xfId="9380" xr:uid="{B7EBBAE0-10D2-48D1-9AFD-BF04379D5E10}"/>
    <cellStyle name="Comma 23 15" xfId="9381" xr:uid="{0F8973D9-B0CA-48D7-B955-F0C705BAAE31}"/>
    <cellStyle name="Comma 23 15 2" xfId="9382" xr:uid="{C73FB846-9443-4C9A-8F2B-3368DEB5F471}"/>
    <cellStyle name="Comma 23 15 2 2" xfId="9383" xr:uid="{B4539313-B3AA-420D-9001-A4BB7D3B902A}"/>
    <cellStyle name="Comma 23 15 3" xfId="9384" xr:uid="{52DFB630-2EB9-4FD6-9227-76CE598F1CBF}"/>
    <cellStyle name="Comma 23 15 3 2" xfId="9385" xr:uid="{8852012E-42B6-4941-8BF0-62B01005E8BE}"/>
    <cellStyle name="Comma 23 15 4" xfId="9386" xr:uid="{B70AB9A9-D08C-49A9-B887-1F0ADA785373}"/>
    <cellStyle name="Comma 23 16" xfId="9387" xr:uid="{5A915D62-8B6B-47A7-8DA9-27426DD08FE4}"/>
    <cellStyle name="Comma 23 16 2" xfId="9388" xr:uid="{05E5D990-7BDD-4DBF-9B4C-06AFA5045C32}"/>
    <cellStyle name="Comma 23 16 2 2" xfId="9389" xr:uid="{3A423CC2-273C-488D-B56F-4CCE22AC2BEE}"/>
    <cellStyle name="Comma 23 16 3" xfId="9390" xr:uid="{0DA4CF7F-CB14-45D6-A37C-AA3431C3C74F}"/>
    <cellStyle name="Comma 23 16 3 2" xfId="9391" xr:uid="{D0390FCC-9265-4FA7-A178-48976D9D3337}"/>
    <cellStyle name="Comma 23 16 4" xfId="9392" xr:uid="{0EF977FD-B1D4-419A-8AB2-1926CCC6A009}"/>
    <cellStyle name="Comma 23 17" xfId="9393" xr:uid="{E7E08A03-259E-4DE5-99FA-C03EC835EDE5}"/>
    <cellStyle name="Comma 23 17 2" xfId="9394" xr:uid="{836E3972-8F27-40CC-AE53-BC1DE7329C10}"/>
    <cellStyle name="Comma 23 17 2 2" xfId="9395" xr:uid="{914B8659-F605-4A25-946C-B12CA25FB905}"/>
    <cellStyle name="Comma 23 17 3" xfId="9396" xr:uid="{E0B1A809-449B-4678-B4A4-EEFA51E0544E}"/>
    <cellStyle name="Comma 23 17 3 2" xfId="9397" xr:uid="{5D722206-24A7-4C8B-B946-791EDC2E8CB1}"/>
    <cellStyle name="Comma 23 17 4" xfId="9398" xr:uid="{07AA5A89-EC00-4D90-9E79-87FFB3B46DA6}"/>
    <cellStyle name="Comma 23 18" xfId="9399" xr:uid="{48E4CB6A-16EB-4EE5-9E4C-462946FE977B}"/>
    <cellStyle name="Comma 23 18 2" xfId="9400" xr:uid="{FA77309B-AC9E-41A3-9FFD-1D21C9682511}"/>
    <cellStyle name="Comma 23 18 2 2" xfId="9401" xr:uid="{AE9953AA-54EF-43E4-8753-B6AA0FA155DF}"/>
    <cellStyle name="Comma 23 18 3" xfId="9402" xr:uid="{1FC7A6D2-9ACC-4BCD-B2BA-259F4B22F4AF}"/>
    <cellStyle name="Comma 23 18 3 2" xfId="9403" xr:uid="{BCA74E84-A9A0-4166-8484-CCF355D1CAF4}"/>
    <cellStyle name="Comma 23 18 4" xfId="9404" xr:uid="{B646417B-3234-48F8-956B-323599F1BDCE}"/>
    <cellStyle name="Comma 23 19" xfId="9405" xr:uid="{AD184F1F-8B8E-403E-A31F-DD1621289E02}"/>
    <cellStyle name="Comma 23 19 2" xfId="9406" xr:uid="{46F1E6B8-D7A1-4C4F-ACBD-A7A8F71973BD}"/>
    <cellStyle name="Comma 23 19 2 2" xfId="9407" xr:uid="{5B362003-5470-4289-81BE-243AF689C3CE}"/>
    <cellStyle name="Comma 23 19 3" xfId="9408" xr:uid="{4C8AB32D-4984-4B74-80CD-A4B6EC951278}"/>
    <cellStyle name="Comma 23 19 3 2" xfId="9409" xr:uid="{6FA89C9E-5BF3-44D6-A117-2EE4B20398DD}"/>
    <cellStyle name="Comma 23 19 4" xfId="9410" xr:uid="{971854CA-EE13-48AB-9431-406C5D5B0AAD}"/>
    <cellStyle name="Comma 23 2" xfId="9411" xr:uid="{1CC526E0-EC38-4BDA-9F03-6997AA6C5246}"/>
    <cellStyle name="Comma 23 2 2" xfId="9412" xr:uid="{454125BA-2337-46ED-9870-4FFFB07483C0}"/>
    <cellStyle name="Comma 23 2 2 2" xfId="9413" xr:uid="{C39D8AFD-E5A0-4063-B117-96363369416F}"/>
    <cellStyle name="Comma 23 2 3" xfId="9414" xr:uid="{26D48EA0-AAF3-4806-9CA0-9D1E6A581C37}"/>
    <cellStyle name="Comma 23 2 3 2" xfId="9415" xr:uid="{B0BC591A-C102-4E98-85E6-902A81BAA71D}"/>
    <cellStyle name="Comma 23 2 3 3" xfId="9416" xr:uid="{E6B5045F-89B8-4816-9775-6F948FA0EE85}"/>
    <cellStyle name="Comma 23 2 4" xfId="9417" xr:uid="{CB8732AF-6F7B-4E69-BA92-D9CD596E06CF}"/>
    <cellStyle name="Comma 23 2 5" xfId="9418" xr:uid="{82C43C60-3C28-4CC1-9006-7CB5DFAF5AD1}"/>
    <cellStyle name="Comma 23 20" xfId="9419" xr:uid="{B95D4FF5-467D-44FF-A1AA-E8773D9A526C}"/>
    <cellStyle name="Comma 23 20 2" xfId="9420" xr:uid="{1958F314-0B4F-41C0-BEF0-05436CCEBF44}"/>
    <cellStyle name="Comma 23 20 2 2" xfId="9421" xr:uid="{9B9490BE-D889-48C4-BDEE-6C2DE35012C4}"/>
    <cellStyle name="Comma 23 20 3" xfId="9422" xr:uid="{80FE07A7-2FB1-434E-BE56-0FCB41AB1BD8}"/>
    <cellStyle name="Comma 23 20 3 2" xfId="9423" xr:uid="{681CDBF6-AF68-430B-B77C-223136201E82}"/>
    <cellStyle name="Comma 23 20 4" xfId="9424" xr:uid="{3FEB35D1-0F18-4C58-BC7A-C9B882760C28}"/>
    <cellStyle name="Comma 23 21" xfId="9425" xr:uid="{F25B5B43-D186-4A68-BCFB-EC46C728B45B}"/>
    <cellStyle name="Comma 23 21 2" xfId="9426" xr:uid="{41C3915D-7943-41A4-9586-04D157E8559A}"/>
    <cellStyle name="Comma 23 21 2 2" xfId="9427" xr:uid="{9D1CB716-47B2-42A9-959E-29D58F15CA48}"/>
    <cellStyle name="Comma 23 21 3" xfId="9428" xr:uid="{E1D322EE-130C-414A-8F6C-80269532A77C}"/>
    <cellStyle name="Comma 23 21 3 2" xfId="9429" xr:uid="{125C610A-C1A1-4758-A435-D4C64A4FD1B0}"/>
    <cellStyle name="Comma 23 21 4" xfId="9430" xr:uid="{13C9E4B3-22D7-4675-99FB-A8E1B3BEF657}"/>
    <cellStyle name="Comma 23 22" xfId="9431" xr:uid="{A5028743-CAF9-4A1F-B65D-05C852C02830}"/>
    <cellStyle name="Comma 23 22 2" xfId="9432" xr:uid="{37BD9FC2-2178-460B-8614-816F35209562}"/>
    <cellStyle name="Comma 23 22 2 2" xfId="9433" xr:uid="{81D44B34-E0F7-4B4E-AD7F-7278F036CDDB}"/>
    <cellStyle name="Comma 23 22 3" xfId="9434" xr:uid="{D8DDE39E-3357-44BD-8E6D-24DA6EB3482F}"/>
    <cellStyle name="Comma 23 22 3 2" xfId="9435" xr:uid="{757BC76B-E89C-4DBA-A570-B0322D2C6C20}"/>
    <cellStyle name="Comma 23 22 4" xfId="9436" xr:uid="{07171790-15CE-4EC9-9879-123974DFB2E4}"/>
    <cellStyle name="Comma 23 23" xfId="9437" xr:uid="{20EDE2AE-9216-425A-9A5C-05B475CCB805}"/>
    <cellStyle name="Comma 23 23 2" xfId="9438" xr:uid="{1D35E7B4-6355-4618-9CDB-651EB3F06721}"/>
    <cellStyle name="Comma 23 23 2 2" xfId="9439" xr:uid="{FC549E08-E055-468A-81EA-CF8131BEAFF3}"/>
    <cellStyle name="Comma 23 23 3" xfId="9440" xr:uid="{BBCDF059-A20F-46C6-BCBB-2C40A828EA4F}"/>
    <cellStyle name="Comma 23 23 3 2" xfId="9441" xr:uid="{7980026A-CBDA-4A75-811D-B43587284402}"/>
    <cellStyle name="Comma 23 23 4" xfId="9442" xr:uid="{3C3F777B-60F0-4287-AE2A-132968FCB59F}"/>
    <cellStyle name="Comma 23 24" xfId="9443" xr:uid="{4562FCE4-A5DB-447D-98E7-F28F79A15AA2}"/>
    <cellStyle name="Comma 23 24 2" xfId="9444" xr:uid="{EE777B5C-4203-4D4F-B9EA-1C3CBDDB02B0}"/>
    <cellStyle name="Comma 23 24 2 2" xfId="9445" xr:uid="{B5CCA9A0-358A-4A83-B665-3B99F71D8C48}"/>
    <cellStyle name="Comma 23 24 3" xfId="9446" xr:uid="{9D153663-4451-413B-9B3F-C3AD95164578}"/>
    <cellStyle name="Comma 23 24 3 2" xfId="9447" xr:uid="{58F7B9E6-E5C4-4FC4-ACC5-A55163B8F517}"/>
    <cellStyle name="Comma 23 24 4" xfId="9448" xr:uid="{3AD98679-E2F4-4500-A594-019E2155A0F7}"/>
    <cellStyle name="Comma 23 25" xfId="9449" xr:uid="{3959CDAD-D225-45B4-B8F3-AF3427C0276F}"/>
    <cellStyle name="Comma 23 25 2" xfId="9450" xr:uid="{6B28C9EE-E7B4-4549-967D-79F702F6BD38}"/>
    <cellStyle name="Comma 23 25 2 2" xfId="9451" xr:uid="{8CC42062-F09F-46C7-8904-62FCCD7580CA}"/>
    <cellStyle name="Comma 23 25 3" xfId="9452" xr:uid="{5895E627-6A84-418D-97D4-16F6AA7C31D9}"/>
    <cellStyle name="Comma 23 25 3 2" xfId="9453" xr:uid="{3AAEF1A1-80D9-4F45-8E38-A2AFF32F8C4B}"/>
    <cellStyle name="Comma 23 25 4" xfId="9454" xr:uid="{E2D5A2F2-4E10-42B8-BB20-28FABA711E70}"/>
    <cellStyle name="Comma 23 26" xfId="9455" xr:uid="{590038E1-699B-4AA2-8E10-BCD8D01E2817}"/>
    <cellStyle name="Comma 23 26 2" xfId="9456" xr:uid="{D44AE60F-E13A-4B73-9088-B4B87A3C6ABF}"/>
    <cellStyle name="Comma 23 26 2 2" xfId="9457" xr:uid="{347557F2-7D51-437E-9A9B-44E0B4D2D4D9}"/>
    <cellStyle name="Comma 23 26 3" xfId="9458" xr:uid="{0A7A63B3-EFFC-4F34-A5CB-81EA9B7DC6A8}"/>
    <cellStyle name="Comma 23 26 3 2" xfId="9459" xr:uid="{76C66A67-457E-4B60-8A03-5B319D1D7056}"/>
    <cellStyle name="Comma 23 26 4" xfId="9460" xr:uid="{F865CEA8-E095-4859-B88C-B393D447A410}"/>
    <cellStyle name="Comma 23 27" xfId="9461" xr:uid="{0ACB5FB7-E8A7-4E08-BE53-3044BF4F2C04}"/>
    <cellStyle name="Comma 23 27 2" xfId="9462" xr:uid="{7565BE6F-1645-49B8-8D3F-80E0DFF19650}"/>
    <cellStyle name="Comma 23 27 2 2" xfId="9463" xr:uid="{859CB0B8-BFC7-4A5E-B100-0C31FEB1F298}"/>
    <cellStyle name="Comma 23 27 3" xfId="9464" xr:uid="{2F86652F-04DC-427F-A9A2-0CE5CF8A010B}"/>
    <cellStyle name="Comma 23 27 3 2" xfId="9465" xr:uid="{4297BE5B-0B0E-4CCC-AE21-25B1389D546F}"/>
    <cellStyle name="Comma 23 27 4" xfId="9466" xr:uid="{2E6C9DF0-ADD5-4458-9A0E-DFBDB6CA24E6}"/>
    <cellStyle name="Comma 23 28" xfId="9467" xr:uid="{9C819202-E6D2-427D-BA7D-96A021B6959B}"/>
    <cellStyle name="Comma 23 28 2" xfId="9468" xr:uid="{F2C83CCA-E398-467C-85DA-EA80AAC5616C}"/>
    <cellStyle name="Comma 23 29" xfId="9469" xr:uid="{D77D3606-8B8E-48B8-A67C-0A555F0653D3}"/>
    <cellStyle name="Comma 23 29 2" xfId="9470" xr:uid="{05E57B2A-F100-4FBD-9EAD-3CD236CA4086}"/>
    <cellStyle name="Comma 23 29 3" xfId="9471" xr:uid="{4331802D-690C-4DF6-8903-63292E25D05E}"/>
    <cellStyle name="Comma 23 3" xfId="9472" xr:uid="{817C6F55-EF43-4401-B277-127F66CD81DD}"/>
    <cellStyle name="Comma 23 3 2" xfId="9473" xr:uid="{2A229C95-FCEF-4136-912E-2B39F77FA015}"/>
    <cellStyle name="Comma 23 3 2 2" xfId="9474" xr:uid="{ACD28FA0-3CEA-47AF-BDD0-37582BF1FE2C}"/>
    <cellStyle name="Comma 23 3 3" xfId="9475" xr:uid="{67600A81-B4FB-4CD9-B200-6FF9325687ED}"/>
    <cellStyle name="Comma 23 3 3 2" xfId="9476" xr:uid="{6FB93F77-A69E-4C7E-BEF4-A43686C82B5E}"/>
    <cellStyle name="Comma 23 3 3 3" xfId="9477" xr:uid="{2F850339-3769-49AD-AE68-4BBAF1CE75D4}"/>
    <cellStyle name="Comma 23 3 4" xfId="9478" xr:uid="{A0911D74-447D-456A-90AC-9B9D422A6EA7}"/>
    <cellStyle name="Comma 23 30" xfId="9479" xr:uid="{4E9B0F87-A284-4B91-B4FF-0C394C75FE65}"/>
    <cellStyle name="Comma 23 31" xfId="9480" xr:uid="{EF77BEB7-77F8-4E65-B1FE-525CF961AE98}"/>
    <cellStyle name="Comma 23 32" xfId="9481" xr:uid="{0A0DA272-5B33-40E7-B875-C23CEB69DCB5}"/>
    <cellStyle name="Comma 23 33" xfId="9482" xr:uid="{8B47B692-CF2C-4495-9021-0423E7C1E407}"/>
    <cellStyle name="Comma 23 34" xfId="57256" xr:uid="{23E573B0-0FE8-4011-AC5D-6FCD7C8FA886}"/>
    <cellStyle name="Comma 23 4" xfId="9483" xr:uid="{6E8EF5AD-4B06-49A9-8C8A-4F899ACD5E2C}"/>
    <cellStyle name="Comma 23 4 2" xfId="9484" xr:uid="{3D0FAF97-9493-437A-BD29-7BB09A68EE87}"/>
    <cellStyle name="Comma 23 4 2 2" xfId="9485" xr:uid="{9786EAD2-9429-41F4-84EC-A7B68A896252}"/>
    <cellStyle name="Comma 23 4 3" xfId="9486" xr:uid="{2E1D4C1F-5BAA-42F0-9F5B-919D4AA753A4}"/>
    <cellStyle name="Comma 23 4 3 2" xfId="9487" xr:uid="{5019C6E2-1448-4D5E-8354-DC0254425A1B}"/>
    <cellStyle name="Comma 23 4 3 3" xfId="9488" xr:uid="{7F0B05BB-92C0-4AFA-A60C-C01E7DE74333}"/>
    <cellStyle name="Comma 23 4 4" xfId="9489" xr:uid="{A0932082-4EFA-42B2-8F78-B0EB436AB994}"/>
    <cellStyle name="Comma 23 5" xfId="9490" xr:uid="{05037160-C412-4C37-8AD5-8D0952DEEF37}"/>
    <cellStyle name="Comma 23 5 2" xfId="9491" xr:uid="{677B4836-4550-4E33-B976-2531184A2A2C}"/>
    <cellStyle name="Comma 23 5 2 2" xfId="9492" xr:uid="{A38C8AD3-9D5D-499E-B6C4-29A2D3805BFC}"/>
    <cellStyle name="Comma 23 5 3" xfId="9493" xr:uid="{8B6DFA4C-35C8-438D-905A-0095669B1B6D}"/>
    <cellStyle name="Comma 23 5 3 2" xfId="9494" xr:uid="{DD475A52-3826-44AD-9902-E5CFDCC66E38}"/>
    <cellStyle name="Comma 23 5 3 3" xfId="9495" xr:uid="{220B0A37-F1C4-443D-84B5-8400546A8E40}"/>
    <cellStyle name="Comma 23 5 4" xfId="9496" xr:uid="{DA415833-D851-4C44-839A-56BF86CEE6DE}"/>
    <cellStyle name="Comma 23 6" xfId="9497" xr:uid="{2B02FEE9-48F6-40B9-BA8F-6721FC15BD1E}"/>
    <cellStyle name="Comma 23 6 2" xfId="9498" xr:uid="{5CF2CB0F-78FE-45C6-BE94-65EF8FB4DA5C}"/>
    <cellStyle name="Comma 23 6 2 2" xfId="9499" xr:uid="{147B9EA7-28C8-433F-8C51-80855030D2F4}"/>
    <cellStyle name="Comma 23 6 3" xfId="9500" xr:uid="{9085CB7E-9293-4B54-A19F-5C35599CF719}"/>
    <cellStyle name="Comma 23 6 3 2" xfId="9501" xr:uid="{A37C9BDE-5D21-4364-9FD5-3946610942FA}"/>
    <cellStyle name="Comma 23 6 4" xfId="9502" xr:uid="{9FB41E54-AD0F-42EF-93F3-810B2B126F11}"/>
    <cellStyle name="Comma 23 7" xfId="9503" xr:uid="{D0F996B3-DDBF-4496-9CDC-98B9BFFD626A}"/>
    <cellStyle name="Comma 23 7 2" xfId="9504" xr:uid="{5B95F958-467A-4E08-9C25-E4BE334F5764}"/>
    <cellStyle name="Comma 23 7 2 2" xfId="9505" xr:uid="{0A5CF577-7C56-4647-B290-47C3379FFBC4}"/>
    <cellStyle name="Comma 23 7 3" xfId="9506" xr:uid="{6EB89582-87F6-460B-9544-0D2113EEAFC3}"/>
    <cellStyle name="Comma 23 7 3 2" xfId="9507" xr:uid="{599F9BEE-847D-42FC-ABDF-0832E499A751}"/>
    <cellStyle name="Comma 23 7 4" xfId="9508" xr:uid="{2CBEA727-C0B8-428F-BC4F-4EDD7F9DA85B}"/>
    <cellStyle name="Comma 23 8" xfId="9509" xr:uid="{1ACA67BB-2527-4093-9E2E-442C6E138190}"/>
    <cellStyle name="Comma 23 8 2" xfId="9510" xr:uid="{8B7C5F37-B64A-47ED-8792-609C46F90113}"/>
    <cellStyle name="Comma 23 8 2 2" xfId="9511" xr:uid="{F79188E1-76D3-4CF6-94BC-41DAF67A4A34}"/>
    <cellStyle name="Comma 23 8 3" xfId="9512" xr:uid="{5DE44E74-8AC8-407A-B003-D98BFADD84F3}"/>
    <cellStyle name="Comma 23 8 3 2" xfId="9513" xr:uid="{C655CB6C-29DA-4721-8FA1-BFEEC8F3DFC7}"/>
    <cellStyle name="Comma 23 8 4" xfId="9514" xr:uid="{7B1B783C-405E-467B-84AC-F479368D53C3}"/>
    <cellStyle name="Comma 23 9" xfId="9515" xr:uid="{EE54CE78-7130-438A-BEFA-290762F6511A}"/>
    <cellStyle name="Comma 23 9 2" xfId="9516" xr:uid="{87D2FAE1-806B-49D2-84EE-B9C9E6C92947}"/>
    <cellStyle name="Comma 23 9 2 2" xfId="9517" xr:uid="{089104EC-9531-4082-BDE9-489A71CDE8BA}"/>
    <cellStyle name="Comma 23 9 3" xfId="9518" xr:uid="{49245B4F-DC13-4C21-A64E-EF98C4E552B5}"/>
    <cellStyle name="Comma 23 9 3 2" xfId="9519" xr:uid="{B250EB34-CCD5-4E86-9B01-D70F759C0843}"/>
    <cellStyle name="Comma 23 9 4" xfId="9520" xr:uid="{30DA5790-DE15-4109-8EF3-D83CC98EB0DE}"/>
    <cellStyle name="Comma 235" xfId="57257" xr:uid="{28BE65B5-E5B0-4F2E-B3ED-93E683D74E8B}"/>
    <cellStyle name="Comma 236" xfId="57258" xr:uid="{3D4EA6C3-15B9-4871-9DAF-720FCA21204B}"/>
    <cellStyle name="Comma 237" xfId="57259" xr:uid="{AE2D4A4C-4546-452C-928F-5317DD207C06}"/>
    <cellStyle name="Comma 238" xfId="57260" xr:uid="{47407892-D71C-4ED7-8172-0AAFC218D486}"/>
    <cellStyle name="Comma 239" xfId="57261" xr:uid="{9CF1A761-2F3D-4C35-8EE0-216FA8909256}"/>
    <cellStyle name="Comma 24" xfId="9521" xr:uid="{1A1F9686-DE4D-47A0-9966-EF37662C403A}"/>
    <cellStyle name="Comma 24 10" xfId="9522" xr:uid="{DA79657A-8E6E-4F79-9D42-1C535E015906}"/>
    <cellStyle name="Comma 24 10 2" xfId="9523" xr:uid="{890F81BB-51A9-48BC-BFC2-F554FC7C941A}"/>
    <cellStyle name="Comma 24 10 2 2" xfId="9524" xr:uid="{142FC81E-2DEC-43B7-AB65-074015D66927}"/>
    <cellStyle name="Comma 24 10 3" xfId="9525" xr:uid="{FAF905F0-7834-42B2-B1F9-C2975A940318}"/>
    <cellStyle name="Comma 24 10 3 2" xfId="9526" xr:uid="{3FCB55F1-CAFA-4EDD-8DB3-B85C7EAFE461}"/>
    <cellStyle name="Comma 24 10 4" xfId="9527" xr:uid="{30F431B6-85C2-4A81-8C90-17E5EBFA4087}"/>
    <cellStyle name="Comma 24 11" xfId="9528" xr:uid="{9C9E0CBB-293E-437B-8EE3-D6AFEDF1B7BF}"/>
    <cellStyle name="Comma 24 11 2" xfId="9529" xr:uid="{6BB00EDE-A5DD-49C6-AACD-CB2AF40A6CBC}"/>
    <cellStyle name="Comma 24 11 2 2" xfId="9530" xr:uid="{2FB1ED86-622C-4C2D-8F21-1338D305B743}"/>
    <cellStyle name="Comma 24 11 3" xfId="9531" xr:uid="{9BF97243-4F73-4C81-B923-A7245B304445}"/>
    <cellStyle name="Comma 24 11 3 2" xfId="9532" xr:uid="{19ABE21E-1FA9-4893-97D3-6567D7E26598}"/>
    <cellStyle name="Comma 24 11 4" xfId="9533" xr:uid="{B83243C9-04DC-46F4-8872-737101F78736}"/>
    <cellStyle name="Comma 24 12" xfId="9534" xr:uid="{6B34FA4B-8035-46C1-A781-DC5938F1D610}"/>
    <cellStyle name="Comma 24 12 2" xfId="9535" xr:uid="{3A540FB1-1B79-471D-8755-1F2B111718FF}"/>
    <cellStyle name="Comma 24 12 2 2" xfId="9536" xr:uid="{8098AA2E-8106-4584-A7F7-E15294A8D5C1}"/>
    <cellStyle name="Comma 24 12 3" xfId="9537" xr:uid="{12E5262E-8BE5-4A03-B05D-0C7FF923FFD1}"/>
    <cellStyle name="Comma 24 12 3 2" xfId="9538" xr:uid="{66824316-4872-4929-9EE8-0B2BA52C507F}"/>
    <cellStyle name="Comma 24 12 4" xfId="9539" xr:uid="{A244FE44-B805-43C0-BBF8-945C9C5B1AC5}"/>
    <cellStyle name="Comma 24 13" xfId="9540" xr:uid="{9A7B17CF-960D-47B4-9D47-17ECF4E0D11B}"/>
    <cellStyle name="Comma 24 13 2" xfId="9541" xr:uid="{CCAA5F3C-918E-41E5-BEA2-A741894D083B}"/>
    <cellStyle name="Comma 24 13 2 2" xfId="9542" xr:uid="{42D4E77C-A08B-4270-B89F-50604BA740D0}"/>
    <cellStyle name="Comma 24 13 3" xfId="9543" xr:uid="{1F9B043A-53D2-4A30-8167-4D5AE394EA0E}"/>
    <cellStyle name="Comma 24 13 3 2" xfId="9544" xr:uid="{4DE66F21-B2C8-4563-9525-32E5BA5CE93B}"/>
    <cellStyle name="Comma 24 13 4" xfId="9545" xr:uid="{CA3A26D7-8795-4E6C-91CF-5141C0F0B4B3}"/>
    <cellStyle name="Comma 24 14" xfId="9546" xr:uid="{7B9FF535-B952-421C-A456-98115B570D2B}"/>
    <cellStyle name="Comma 24 14 2" xfId="9547" xr:uid="{EBB382DA-7708-406D-841C-2A1302A01415}"/>
    <cellStyle name="Comma 24 14 2 2" xfId="9548" xr:uid="{82CE7284-52F0-469B-9450-32E4C2D04F3A}"/>
    <cellStyle name="Comma 24 14 3" xfId="9549" xr:uid="{FF6026DF-7F33-408B-AEF3-0C7FD9273EC1}"/>
    <cellStyle name="Comma 24 14 3 2" xfId="9550" xr:uid="{9CA6193D-52B3-4E52-8241-356F8C42056D}"/>
    <cellStyle name="Comma 24 14 4" xfId="9551" xr:uid="{E5537933-B300-4DE9-80C3-2240F8DBD50C}"/>
    <cellStyle name="Comma 24 15" xfId="9552" xr:uid="{DB113472-069C-425E-A412-2DF44E5082C1}"/>
    <cellStyle name="Comma 24 15 2" xfId="9553" xr:uid="{3300DD2A-BE07-48EB-8454-64021DE5CA72}"/>
    <cellStyle name="Comma 24 15 2 2" xfId="9554" xr:uid="{FC9BF336-15FF-457C-A12F-61D6975E11A8}"/>
    <cellStyle name="Comma 24 15 3" xfId="9555" xr:uid="{1A906CDD-00A3-48E9-9D3F-2E257D82E537}"/>
    <cellStyle name="Comma 24 15 3 2" xfId="9556" xr:uid="{64C4B4C8-0D73-438C-B98A-5054E69278AB}"/>
    <cellStyle name="Comma 24 15 4" xfId="9557" xr:uid="{EBCCAAA9-D756-4E9F-8AAF-96D34476ECBB}"/>
    <cellStyle name="Comma 24 16" xfId="9558" xr:uid="{62F297AE-7BF5-4825-9996-5156CCA2E2C9}"/>
    <cellStyle name="Comma 24 16 2" xfId="9559" xr:uid="{E1BB5AA7-4936-4FE2-9ED5-DBB2A9D538F0}"/>
    <cellStyle name="Comma 24 16 2 2" xfId="9560" xr:uid="{BE65EC07-E5AC-413E-A39B-885BA5D55DAE}"/>
    <cellStyle name="Comma 24 16 3" xfId="9561" xr:uid="{8F77CB92-1B1D-4D59-96E3-E4497A443CA1}"/>
    <cellStyle name="Comma 24 16 3 2" xfId="9562" xr:uid="{F23C759B-12F0-4785-AF23-C9F3219EEF5E}"/>
    <cellStyle name="Comma 24 16 4" xfId="9563" xr:uid="{30EB7464-E6B6-4C4D-9A49-CCE3FA57069F}"/>
    <cellStyle name="Comma 24 17" xfId="9564" xr:uid="{4CC7391C-9240-45EC-AA2E-580CE889E9D3}"/>
    <cellStyle name="Comma 24 17 2" xfId="9565" xr:uid="{16BCD204-B0D3-4EF9-A84F-10C68B5C434E}"/>
    <cellStyle name="Comma 24 17 2 2" xfId="9566" xr:uid="{9E7BB6B5-9E92-4FC7-9A37-04F18CEDA9F0}"/>
    <cellStyle name="Comma 24 17 3" xfId="9567" xr:uid="{DBEF9B00-BC29-4854-B62C-BFA7196FB682}"/>
    <cellStyle name="Comma 24 17 3 2" xfId="9568" xr:uid="{4711D1C3-3AD6-4F06-A55B-71DCC03E870F}"/>
    <cellStyle name="Comma 24 17 4" xfId="9569" xr:uid="{D1D4C3DA-BBDA-4E6A-9D13-1A65DB9B306E}"/>
    <cellStyle name="Comma 24 18" xfId="9570" xr:uid="{0D78C55B-EEEB-43D6-9861-CBF118005D59}"/>
    <cellStyle name="Comma 24 18 2" xfId="9571" xr:uid="{AFC5B9CE-4583-49E0-AC73-9F4FA45799FA}"/>
    <cellStyle name="Comma 24 18 2 2" xfId="9572" xr:uid="{AAF830B8-3168-4235-AAC6-877969690ED0}"/>
    <cellStyle name="Comma 24 18 3" xfId="9573" xr:uid="{E93A30AB-0346-4D28-AACE-81BCCE233BF3}"/>
    <cellStyle name="Comma 24 18 3 2" xfId="9574" xr:uid="{2A2B9F5A-468E-4770-8665-EA6602C24604}"/>
    <cellStyle name="Comma 24 18 4" xfId="9575" xr:uid="{9BAAD827-988D-4179-AD4F-C5D1323058CC}"/>
    <cellStyle name="Comma 24 19" xfId="9576" xr:uid="{4FD35CAA-6ACD-4E72-AF4A-B72BA7B0680D}"/>
    <cellStyle name="Comma 24 19 2" xfId="9577" xr:uid="{8CFD863B-BE32-4D5E-9E90-73CC1C812C83}"/>
    <cellStyle name="Comma 24 19 2 2" xfId="9578" xr:uid="{5CAB0BE3-1958-47EE-8E52-72DF41E93949}"/>
    <cellStyle name="Comma 24 19 3" xfId="9579" xr:uid="{A83F91BF-94C3-4ED8-B006-E338DC6422C2}"/>
    <cellStyle name="Comma 24 19 3 2" xfId="9580" xr:uid="{515299C8-761A-426F-9DB9-181B0BC70B70}"/>
    <cellStyle name="Comma 24 19 4" xfId="9581" xr:uid="{28C5C1E1-3F88-40D9-B427-EF79CA70FDA0}"/>
    <cellStyle name="Comma 24 2" xfId="9582" xr:uid="{66D3D5E4-37E4-434F-A39A-70A98A659010}"/>
    <cellStyle name="Comma 24 2 2" xfId="9583" xr:uid="{6E36446B-6016-400C-9EF4-7440FBF253A4}"/>
    <cellStyle name="Comma 24 2 2 2" xfId="9584" xr:uid="{B62DE3F8-7FEC-474D-95B4-407AA3442AC5}"/>
    <cellStyle name="Comma 24 2 3" xfId="9585" xr:uid="{8AB97F1B-F794-4AEC-B89B-90EF2C6FC47E}"/>
    <cellStyle name="Comma 24 2 3 2" xfId="9586" xr:uid="{6C673E43-0A81-4AA5-84D1-64B7B06CFA1A}"/>
    <cellStyle name="Comma 24 2 3 3" xfId="9587" xr:uid="{136CB2CE-923A-4843-A894-0E9D991D600E}"/>
    <cellStyle name="Comma 24 2 4" xfId="9588" xr:uid="{E4AE8301-88CB-40AA-A533-CFE211E54435}"/>
    <cellStyle name="Comma 24 2 5" xfId="9589" xr:uid="{B58B4CDE-43D8-4DC3-B93E-75631F80FBFE}"/>
    <cellStyle name="Comma 24 20" xfId="9590" xr:uid="{F45D34EA-A68B-48FF-8A7A-DD5D95D76005}"/>
    <cellStyle name="Comma 24 20 2" xfId="9591" xr:uid="{41BE1DDF-52BE-4FA9-A32D-700C9B7A3F39}"/>
    <cellStyle name="Comma 24 20 2 2" xfId="9592" xr:uid="{89CCA400-AB7C-4593-B919-EC460224B77A}"/>
    <cellStyle name="Comma 24 20 3" xfId="9593" xr:uid="{F20910D2-D3C1-411C-B47C-6CB49C578EC7}"/>
    <cellStyle name="Comma 24 20 3 2" xfId="9594" xr:uid="{50A240ED-8C5E-4530-9C40-A7A982F29621}"/>
    <cellStyle name="Comma 24 20 4" xfId="9595" xr:uid="{B5D0EC29-CB3C-42B0-A9C8-2054BAF3DCAB}"/>
    <cellStyle name="Comma 24 21" xfId="9596" xr:uid="{7B6E76D5-0638-440A-9AF2-D8CCCA37F566}"/>
    <cellStyle name="Comma 24 21 2" xfId="9597" xr:uid="{61BF4806-C257-45E1-B897-876CD4011842}"/>
    <cellStyle name="Comma 24 21 2 2" xfId="9598" xr:uid="{3C45EA38-3876-4835-A592-D2DC89F69920}"/>
    <cellStyle name="Comma 24 21 3" xfId="9599" xr:uid="{EBA940B6-A912-4919-833D-89D7BAC4D5C4}"/>
    <cellStyle name="Comma 24 21 3 2" xfId="9600" xr:uid="{B6315326-F355-4FE2-B3BE-4A15590A2854}"/>
    <cellStyle name="Comma 24 21 4" xfId="9601" xr:uid="{8C2E7BCC-2BD1-4884-BEF7-AB083785D7A6}"/>
    <cellStyle name="Comma 24 22" xfId="9602" xr:uid="{9A55D7A8-441D-4FE5-B15E-A1A62AE08C38}"/>
    <cellStyle name="Comma 24 22 2" xfId="9603" xr:uid="{52A5A036-F5DC-4A61-BA79-542762300BFB}"/>
    <cellStyle name="Comma 24 22 2 2" xfId="9604" xr:uid="{B4684021-F987-4E7C-8CDA-2D1DC9A7F9D0}"/>
    <cellStyle name="Comma 24 22 3" xfId="9605" xr:uid="{C65FF0D8-3B20-44F2-B3F8-F6B590A29708}"/>
    <cellStyle name="Comma 24 22 3 2" xfId="9606" xr:uid="{1F96CE8C-0C4E-4016-961E-C8A4D2D6039F}"/>
    <cellStyle name="Comma 24 22 4" xfId="9607" xr:uid="{D8077C57-37A2-4F54-BF27-1420FF48B67C}"/>
    <cellStyle name="Comma 24 23" xfId="9608" xr:uid="{6369F5D9-01C8-4277-A24C-77B1D58C9404}"/>
    <cellStyle name="Comma 24 23 2" xfId="9609" xr:uid="{9C6536F5-30BB-409F-8E98-BAA2F56198D9}"/>
    <cellStyle name="Comma 24 23 2 2" xfId="9610" xr:uid="{5E97C32C-DB02-4F06-ABC8-033810F98544}"/>
    <cellStyle name="Comma 24 23 3" xfId="9611" xr:uid="{3C23A057-A9F5-422D-9E24-BDC25FDB91E9}"/>
    <cellStyle name="Comma 24 23 3 2" xfId="9612" xr:uid="{3E15A28F-7008-429E-9DCC-7DBE61C73AC6}"/>
    <cellStyle name="Comma 24 23 4" xfId="9613" xr:uid="{BF98A1AD-4E10-40FB-8F1D-90E910D321AF}"/>
    <cellStyle name="Comma 24 24" xfId="9614" xr:uid="{6A9F90D0-BCCD-41D5-A632-E31A7E7B7FD8}"/>
    <cellStyle name="Comma 24 24 2" xfId="9615" xr:uid="{2BC58961-0F52-40FF-AA2C-11672110EDFA}"/>
    <cellStyle name="Comma 24 24 2 2" xfId="9616" xr:uid="{F742F103-A27B-4BAA-8616-D87F3A2E937C}"/>
    <cellStyle name="Comma 24 24 3" xfId="9617" xr:uid="{1BCA018C-3334-412C-901B-865BBD8AAC6D}"/>
    <cellStyle name="Comma 24 24 3 2" xfId="9618" xr:uid="{92097B66-238F-4F40-B978-84511D213903}"/>
    <cellStyle name="Comma 24 24 4" xfId="9619" xr:uid="{F10CF4A5-0551-4C15-BF47-4D6D51A86A92}"/>
    <cellStyle name="Comma 24 25" xfId="9620" xr:uid="{61DA6586-D011-4C36-AD14-607D6BEFA3D8}"/>
    <cellStyle name="Comma 24 25 2" xfId="9621" xr:uid="{1C8587D9-8BE9-4A31-B95F-F87B141D050F}"/>
    <cellStyle name="Comma 24 25 2 2" xfId="9622" xr:uid="{96EA34B0-CF94-4D5C-97D1-B277ADFAEF66}"/>
    <cellStyle name="Comma 24 25 3" xfId="9623" xr:uid="{1587FEC8-2398-48E3-95F2-86FC9E67CB14}"/>
    <cellStyle name="Comma 24 25 3 2" xfId="9624" xr:uid="{409625AC-0A88-41A1-958C-FF254856552D}"/>
    <cellStyle name="Comma 24 25 4" xfId="9625" xr:uid="{2448133A-7BCF-4748-81F5-1C0EA7029FB6}"/>
    <cellStyle name="Comma 24 26" xfId="9626" xr:uid="{B0C076F1-2BC1-4F72-AB83-164C3FFC5584}"/>
    <cellStyle name="Comma 24 26 2" xfId="9627" xr:uid="{5F350F38-B2BB-4D28-B482-CE12037E7D90}"/>
    <cellStyle name="Comma 24 26 2 2" xfId="9628" xr:uid="{C2CB0536-0B78-4477-B538-9F10F3ABC385}"/>
    <cellStyle name="Comma 24 26 3" xfId="9629" xr:uid="{96BC0252-5711-4757-B0C8-A5C24E5BC62D}"/>
    <cellStyle name="Comma 24 26 3 2" xfId="9630" xr:uid="{87AB2A9B-F93F-43D3-A004-2BABB0288AF9}"/>
    <cellStyle name="Comma 24 26 4" xfId="9631" xr:uid="{10DF499F-1181-4B07-A4F3-27E2E4B57CE1}"/>
    <cellStyle name="Comma 24 27" xfId="9632" xr:uid="{F9EDA17B-3061-4ABE-A884-866A90C446E9}"/>
    <cellStyle name="Comma 24 27 2" xfId="9633" xr:uid="{19A50941-0A58-4B4B-A5DE-FEE1A6A25C6A}"/>
    <cellStyle name="Comma 24 27 2 2" xfId="9634" xr:uid="{E42AE13B-ABFD-477D-87F1-1185661C2FDD}"/>
    <cellStyle name="Comma 24 27 3" xfId="9635" xr:uid="{4CE12B30-28E0-41E5-A021-33F9EE0016E6}"/>
    <cellStyle name="Comma 24 27 3 2" xfId="9636" xr:uid="{77D465CE-C746-42B6-B15B-2CCAD830A188}"/>
    <cellStyle name="Comma 24 27 4" xfId="9637" xr:uid="{28EDD8A1-754E-4B40-A1BA-763D71BC8DA2}"/>
    <cellStyle name="Comma 24 28" xfId="9638" xr:uid="{D85319F6-9D21-42A6-B73B-1B79D159B3FB}"/>
    <cellStyle name="Comma 24 28 2" xfId="9639" xr:uid="{8E88E03A-DC91-4596-88AF-3A50D2B30F1A}"/>
    <cellStyle name="Comma 24 29" xfId="9640" xr:uid="{29CE8DD6-C40B-437B-9EA2-C90639EC7109}"/>
    <cellStyle name="Comma 24 29 2" xfId="9641" xr:uid="{8F9289A1-0F62-4553-8EC8-33B2F0282E8C}"/>
    <cellStyle name="Comma 24 29 3" xfId="9642" xr:uid="{7376A6A8-B1FD-420B-B751-401F3F082DFA}"/>
    <cellStyle name="Comma 24 3" xfId="9643" xr:uid="{23F03618-478A-4E46-AAC3-30855B1BA5A4}"/>
    <cellStyle name="Comma 24 3 2" xfId="9644" xr:uid="{D9FE2FA1-068C-4818-99B5-D5678976B771}"/>
    <cellStyle name="Comma 24 3 2 2" xfId="9645" xr:uid="{7F426074-18B7-4561-908F-1A3893D03544}"/>
    <cellStyle name="Comma 24 3 3" xfId="9646" xr:uid="{AB249AC8-2922-45F9-B121-F0A3A327EFC7}"/>
    <cellStyle name="Comma 24 3 3 2" xfId="9647" xr:uid="{7E71CFC5-3C10-4BD2-AEBF-DAE849509513}"/>
    <cellStyle name="Comma 24 3 3 3" xfId="9648" xr:uid="{AA74F7E6-914A-4CBE-A216-662561256800}"/>
    <cellStyle name="Comma 24 3 4" xfId="9649" xr:uid="{5F25B272-4366-4A90-B98D-7FAA07014D76}"/>
    <cellStyle name="Comma 24 30" xfId="9650" xr:uid="{41EF5694-49A7-4119-A355-128FAF7A46A1}"/>
    <cellStyle name="Comma 24 31" xfId="9651" xr:uid="{ADF80CCB-377F-42CA-8DB8-16A097600A6A}"/>
    <cellStyle name="Comma 24 32" xfId="9652" xr:uid="{DE9E1193-DAB6-47B4-87F6-974AA951E421}"/>
    <cellStyle name="Comma 24 33" xfId="9653" xr:uid="{EDDBAE27-AEAA-4CF7-B922-A96A487513D1}"/>
    <cellStyle name="Comma 24 34" xfId="57262" xr:uid="{5D66B86B-7AA0-44ED-8E6F-3350EE56C291}"/>
    <cellStyle name="Comma 24 4" xfId="9654" xr:uid="{23E72D3F-93B9-41C7-B3CF-3F16C322CB22}"/>
    <cellStyle name="Comma 24 4 2" xfId="9655" xr:uid="{27DF9A4A-6762-4E8B-8294-95627736ABDC}"/>
    <cellStyle name="Comma 24 4 2 2" xfId="9656" xr:uid="{0767DCE9-6C78-4E84-94E4-50E0FE7854A2}"/>
    <cellStyle name="Comma 24 4 3" xfId="9657" xr:uid="{08FB64BF-A90A-459C-90E8-95012EAF7293}"/>
    <cellStyle name="Comma 24 4 3 2" xfId="9658" xr:uid="{3185452E-F96A-4F3F-8509-1C9F575DFC80}"/>
    <cellStyle name="Comma 24 4 3 3" xfId="9659" xr:uid="{EDF0C591-124B-4E85-9588-D23789EEB8B8}"/>
    <cellStyle name="Comma 24 4 4" xfId="9660" xr:uid="{B3928952-F42A-41B1-AC76-FD5CD8A12336}"/>
    <cellStyle name="Comma 24 5" xfId="9661" xr:uid="{986C730F-5CF4-4B8F-8844-38E2760CBAF0}"/>
    <cellStyle name="Comma 24 5 2" xfId="9662" xr:uid="{49AA65B7-CCCF-499F-8E6A-C226BDBEF3F3}"/>
    <cellStyle name="Comma 24 5 2 2" xfId="9663" xr:uid="{555424A0-8B37-417A-A4DB-227C45EF8CE9}"/>
    <cellStyle name="Comma 24 5 3" xfId="9664" xr:uid="{E7CD8E17-B33F-4F28-80E7-FC4A69293F96}"/>
    <cellStyle name="Comma 24 5 3 2" xfId="9665" xr:uid="{8B9F0C11-84FA-4F43-A419-8E8688C8DB61}"/>
    <cellStyle name="Comma 24 5 3 3" xfId="9666" xr:uid="{395DA67C-64E1-45F9-849B-8B40C181A9CE}"/>
    <cellStyle name="Comma 24 5 4" xfId="9667" xr:uid="{097F7FD8-08FA-4959-94DA-ED7DBCB50804}"/>
    <cellStyle name="Comma 24 6" xfId="9668" xr:uid="{FA57C04C-9A10-471B-8013-69F0E0687C39}"/>
    <cellStyle name="Comma 24 6 2" xfId="9669" xr:uid="{44826284-7A43-4170-AB85-8634EFDC987D}"/>
    <cellStyle name="Comma 24 6 2 2" xfId="9670" xr:uid="{6EB3D154-92DF-485D-8049-53F498DCE76E}"/>
    <cellStyle name="Comma 24 6 3" xfId="9671" xr:uid="{4FFB4631-57D2-40E1-B04E-8A3A7EAD2A66}"/>
    <cellStyle name="Comma 24 6 3 2" xfId="9672" xr:uid="{647D9D65-5F27-4F21-9904-D7E6B025C2FC}"/>
    <cellStyle name="Comma 24 6 4" xfId="9673" xr:uid="{CFD24124-54A0-4683-91F2-2664D8C36D97}"/>
    <cellStyle name="Comma 24 7" xfId="9674" xr:uid="{1A83F3B6-169D-4477-A54D-EA7DE9A69B37}"/>
    <cellStyle name="Comma 24 7 2" xfId="9675" xr:uid="{38B5733E-6547-4276-9CE0-EE1549EB7E97}"/>
    <cellStyle name="Comma 24 7 2 2" xfId="9676" xr:uid="{D4FC92DF-CBE5-4094-9995-F15BC055E875}"/>
    <cellStyle name="Comma 24 7 3" xfId="9677" xr:uid="{B6EAEFA2-B532-4B6F-8DA3-3EADCEF296F0}"/>
    <cellStyle name="Comma 24 7 3 2" xfId="9678" xr:uid="{C1805F19-88C7-4DE8-A936-96E33C3B8026}"/>
    <cellStyle name="Comma 24 7 4" xfId="9679" xr:uid="{24257B02-D712-4F17-8A6E-45625F846CAD}"/>
    <cellStyle name="Comma 24 8" xfId="9680" xr:uid="{2AB96093-9969-44F7-BAD1-C8A1624A27C5}"/>
    <cellStyle name="Comma 24 8 2" xfId="9681" xr:uid="{7BBA9292-652B-4AD9-BFD9-702E5BB2969B}"/>
    <cellStyle name="Comma 24 8 2 2" xfId="9682" xr:uid="{D8EE2074-DC41-4142-A86B-A612F62BD5C8}"/>
    <cellStyle name="Comma 24 8 3" xfId="9683" xr:uid="{AF9A0197-01CC-49E4-93C8-A9567D331E3A}"/>
    <cellStyle name="Comma 24 8 3 2" xfId="9684" xr:uid="{F46ED088-6B9B-4AED-A4A6-5ED0C46EF9F0}"/>
    <cellStyle name="Comma 24 8 4" xfId="9685" xr:uid="{370BFDC0-F33F-410B-99DD-DA5A6870C997}"/>
    <cellStyle name="Comma 24 9" xfId="9686" xr:uid="{09A6BAE2-6564-4A38-BCB3-987348F24287}"/>
    <cellStyle name="Comma 24 9 2" xfId="9687" xr:uid="{EF23A79A-39E3-4578-A94C-E32E31019BB5}"/>
    <cellStyle name="Comma 24 9 2 2" xfId="9688" xr:uid="{C9A49F8A-3B88-4DB2-A1FC-13324A7BE6D6}"/>
    <cellStyle name="Comma 24 9 3" xfId="9689" xr:uid="{BBA9459A-4CFC-4EEB-AE03-8A8B9A8FCDFD}"/>
    <cellStyle name="Comma 24 9 3 2" xfId="9690" xr:uid="{05147E50-6466-4692-9BC7-33B2F221FFC9}"/>
    <cellStyle name="Comma 24 9 4" xfId="9691" xr:uid="{EA693055-64F7-4B3E-8B7B-77D97B98DBAD}"/>
    <cellStyle name="Comma 240" xfId="57263" xr:uid="{DB5D2BA8-2933-43E9-87F6-A7134744767F}"/>
    <cellStyle name="Comma 241" xfId="57264" xr:uid="{C43EED6E-2ABA-484E-A9F4-4C7E800858BD}"/>
    <cellStyle name="Comma 242" xfId="57265" xr:uid="{F58C5896-AF5C-493D-A773-038E549C8049}"/>
    <cellStyle name="Comma 243" xfId="57266" xr:uid="{1AF4362A-051B-4E5F-B64D-4FE9DF38B841}"/>
    <cellStyle name="Comma 244" xfId="57267" xr:uid="{B02A4137-01E9-4C69-987A-B9E6AF721DCF}"/>
    <cellStyle name="Comma 245" xfId="57268" xr:uid="{40050330-CCD4-414D-8FDC-AB71053FFA40}"/>
    <cellStyle name="Comma 25" xfId="9692" xr:uid="{01FB5916-A4C2-4401-A600-58E2B1EB449A}"/>
    <cellStyle name="Comma 25 10" xfId="9693" xr:uid="{D26BF814-F745-4200-85A7-EDEADAC0018B}"/>
    <cellStyle name="Comma 25 10 2" xfId="9694" xr:uid="{8C726712-EAFA-4DCC-95BA-197C2F09BB37}"/>
    <cellStyle name="Comma 25 10 2 2" xfId="9695" xr:uid="{10F0FA7B-835D-4452-B748-2F1AFA78FA7D}"/>
    <cellStyle name="Comma 25 10 3" xfId="9696" xr:uid="{58844F33-1470-4D9B-80D4-ECAFD0690516}"/>
    <cellStyle name="Comma 25 10 3 2" xfId="9697" xr:uid="{DD8AE12F-9B97-48F7-A4E1-8DFE1B774B7F}"/>
    <cellStyle name="Comma 25 10 4" xfId="9698" xr:uid="{AC75C554-A892-40B3-87FD-566A275F1CBE}"/>
    <cellStyle name="Comma 25 11" xfId="9699" xr:uid="{3C230C0F-FF0E-42E0-9A20-94C7ABBE7282}"/>
    <cellStyle name="Comma 25 11 2" xfId="9700" xr:uid="{F63406CC-0466-44DC-AE8B-4AB7750499B2}"/>
    <cellStyle name="Comma 25 11 2 2" xfId="9701" xr:uid="{9F48B9E7-5500-4B61-9E4D-850852DF4F45}"/>
    <cellStyle name="Comma 25 11 3" xfId="9702" xr:uid="{E2DB5BA0-3B8B-4D67-9F4E-B0D3C4C07EBA}"/>
    <cellStyle name="Comma 25 11 3 2" xfId="9703" xr:uid="{C7A610BD-87AB-4AF6-AEF2-E73E46C7CC9F}"/>
    <cellStyle name="Comma 25 11 4" xfId="9704" xr:uid="{B39BFC97-3495-4B15-9A74-FD91068B57DA}"/>
    <cellStyle name="Comma 25 12" xfId="9705" xr:uid="{4F9DC73B-3715-4599-9475-4AC99420F3D5}"/>
    <cellStyle name="Comma 25 12 2" xfId="9706" xr:uid="{9ABD135F-A002-47A6-A911-6111DC036CA9}"/>
    <cellStyle name="Comma 25 12 2 2" xfId="9707" xr:uid="{B5116CC5-FBC0-4384-902E-C815D53E26EC}"/>
    <cellStyle name="Comma 25 12 3" xfId="9708" xr:uid="{6339E5BB-7BBB-4A32-9EA1-EDA7D65EBA29}"/>
    <cellStyle name="Comma 25 12 3 2" xfId="9709" xr:uid="{02C50327-34A1-4F03-ACC9-EF1324F016D9}"/>
    <cellStyle name="Comma 25 12 4" xfId="9710" xr:uid="{E1B039F5-C250-42EE-80CD-E3F8FCF26EC9}"/>
    <cellStyle name="Comma 25 13" xfId="9711" xr:uid="{B53A28E3-D695-4C26-8203-F2416FF67B07}"/>
    <cellStyle name="Comma 25 13 2" xfId="9712" xr:uid="{99F848CC-9C26-4AF1-BC32-4076F9AC209E}"/>
    <cellStyle name="Comma 25 13 2 2" xfId="9713" xr:uid="{A217521F-C68C-4E0A-8CF8-E4D538B82B8E}"/>
    <cellStyle name="Comma 25 13 3" xfId="9714" xr:uid="{9D1CA627-E585-49CD-A7F2-C672508A856E}"/>
    <cellStyle name="Comma 25 13 3 2" xfId="9715" xr:uid="{F54A2121-A22B-4605-9B16-971DE7390BB8}"/>
    <cellStyle name="Comma 25 13 4" xfId="9716" xr:uid="{7EBD7F03-011D-4813-9CD6-4139413305C8}"/>
    <cellStyle name="Comma 25 14" xfId="9717" xr:uid="{2970D2EA-5731-40E4-876D-AB94A2A92191}"/>
    <cellStyle name="Comma 25 14 2" xfId="9718" xr:uid="{84D71F5E-003F-4B37-AEE4-4C862C75294B}"/>
    <cellStyle name="Comma 25 14 2 2" xfId="9719" xr:uid="{CCB32848-FC70-4F4E-8064-02DF252EAC07}"/>
    <cellStyle name="Comma 25 14 3" xfId="9720" xr:uid="{22CBA537-0195-41EA-B9A9-B05592A3D432}"/>
    <cellStyle name="Comma 25 14 3 2" xfId="9721" xr:uid="{2E0553DC-E61D-4A41-AAAD-1D079305E956}"/>
    <cellStyle name="Comma 25 14 4" xfId="9722" xr:uid="{7309B7E1-B349-46A2-A58E-092FFFD61439}"/>
    <cellStyle name="Comma 25 15" xfId="9723" xr:uid="{735AD936-D32E-40BC-A217-F00B606967CA}"/>
    <cellStyle name="Comma 25 15 2" xfId="9724" xr:uid="{7338442F-2059-4B96-91D2-EA5E2A6374D4}"/>
    <cellStyle name="Comma 25 15 2 2" xfId="9725" xr:uid="{8C3D185E-F6AA-46F8-B576-0244C34CC801}"/>
    <cellStyle name="Comma 25 15 3" xfId="9726" xr:uid="{B1FE4B7D-0BF2-413A-B1C9-667AA3FA446A}"/>
    <cellStyle name="Comma 25 15 3 2" xfId="9727" xr:uid="{B12B735E-746F-4BF1-9401-E5AF66BC8F07}"/>
    <cellStyle name="Comma 25 15 4" xfId="9728" xr:uid="{8821B6B7-5D67-424F-BB08-CDD161A93487}"/>
    <cellStyle name="Comma 25 16" xfId="9729" xr:uid="{BEB6A095-B366-4BE0-B807-E58EC62F6B38}"/>
    <cellStyle name="Comma 25 16 2" xfId="9730" xr:uid="{80D1F92F-1505-4DE9-9E0A-66263C2C2101}"/>
    <cellStyle name="Comma 25 16 2 2" xfId="9731" xr:uid="{23F572AC-2169-4DDA-A879-22384F8B3E5B}"/>
    <cellStyle name="Comma 25 16 3" xfId="9732" xr:uid="{60DC5A77-9367-4FC8-8C75-A23F549F54B2}"/>
    <cellStyle name="Comma 25 16 3 2" xfId="9733" xr:uid="{457008CA-2588-407D-AB19-39EE41EA747F}"/>
    <cellStyle name="Comma 25 16 4" xfId="9734" xr:uid="{25A16BFE-9B60-4209-BB75-EDE177A9D288}"/>
    <cellStyle name="Comma 25 17" xfId="9735" xr:uid="{56608DBC-34F7-47A0-AFAF-605FA616C9BE}"/>
    <cellStyle name="Comma 25 17 2" xfId="9736" xr:uid="{A4705868-4ACA-4C53-BCFD-5C6A870D3FE7}"/>
    <cellStyle name="Comma 25 17 2 2" xfId="9737" xr:uid="{5FB15558-4C05-46D7-AF54-C7E3C3434CFB}"/>
    <cellStyle name="Comma 25 17 3" xfId="9738" xr:uid="{666D39A8-367C-441F-AE6D-215423921A2E}"/>
    <cellStyle name="Comma 25 17 3 2" xfId="9739" xr:uid="{C17B09EB-6478-47C0-A9B7-D64AF2BF59C7}"/>
    <cellStyle name="Comma 25 17 4" xfId="9740" xr:uid="{F6E1062D-666B-4F8C-851A-996889015E42}"/>
    <cellStyle name="Comma 25 18" xfId="9741" xr:uid="{0CB3DC5F-F2ED-4C15-A9C7-2F94042E1D55}"/>
    <cellStyle name="Comma 25 18 2" xfId="9742" xr:uid="{B368A7EE-8627-440D-BC2D-1405042761ED}"/>
    <cellStyle name="Comma 25 18 2 2" xfId="9743" xr:uid="{0EE153D2-A10A-4061-B6EE-8ACB5C381198}"/>
    <cellStyle name="Comma 25 18 3" xfId="9744" xr:uid="{C311550F-900A-4892-A082-8E5C53AEDEB9}"/>
    <cellStyle name="Comma 25 18 3 2" xfId="9745" xr:uid="{C944ABAF-9646-4C0F-8BC1-4CD41EA85B02}"/>
    <cellStyle name="Comma 25 18 4" xfId="9746" xr:uid="{E9D239EF-4C36-414F-9B2D-537A151FE99B}"/>
    <cellStyle name="Comma 25 19" xfId="9747" xr:uid="{4E8827E8-53C9-43FD-8374-1DFB6FD54BEA}"/>
    <cellStyle name="Comma 25 19 2" xfId="9748" xr:uid="{551AB3D2-0306-45A3-B759-B2A8A9060447}"/>
    <cellStyle name="Comma 25 19 2 2" xfId="9749" xr:uid="{6DC4A687-1614-4DB4-A661-C879F20B4875}"/>
    <cellStyle name="Comma 25 19 3" xfId="9750" xr:uid="{FCA10218-FDD9-4033-9365-2DC870341641}"/>
    <cellStyle name="Comma 25 19 3 2" xfId="9751" xr:uid="{BF28C06E-2F9A-42D3-AC3B-F54371AD8699}"/>
    <cellStyle name="Comma 25 19 4" xfId="9752" xr:uid="{20B5F779-A042-483A-BEAD-69E587C4376C}"/>
    <cellStyle name="Comma 25 2" xfId="9753" xr:uid="{D449A8E8-6611-4975-9FFA-BE0B45B1BCE2}"/>
    <cellStyle name="Comma 25 2 2" xfId="9754" xr:uid="{DAF0BC01-04FB-467C-A5C5-EDC92268C321}"/>
    <cellStyle name="Comma 25 2 2 2" xfId="9755" xr:uid="{0D547280-2D4A-4D8B-8C4C-AC58067606DD}"/>
    <cellStyle name="Comma 25 2 3" xfId="9756" xr:uid="{EBF3F0B4-4FDA-4816-B8C3-42E41091B90D}"/>
    <cellStyle name="Comma 25 2 3 2" xfId="9757" xr:uid="{9167CCAD-F98A-45BB-A7EB-4A7B4C2CA344}"/>
    <cellStyle name="Comma 25 2 3 3" xfId="9758" xr:uid="{4B43D079-03BE-44C9-B20F-BEA09FA83296}"/>
    <cellStyle name="Comma 25 2 4" xfId="9759" xr:uid="{609A8CD3-B4EA-4549-AB12-AFF90F94F137}"/>
    <cellStyle name="Comma 25 20" xfId="9760" xr:uid="{E26062EC-4B58-4679-86C1-889E8EE030E4}"/>
    <cellStyle name="Comma 25 20 2" xfId="9761" xr:uid="{6520B4FC-B23D-461F-8A1F-B9F51B3C5C4C}"/>
    <cellStyle name="Comma 25 20 2 2" xfId="9762" xr:uid="{07B1586C-4CDD-4967-8616-A6507C76D30A}"/>
    <cellStyle name="Comma 25 20 3" xfId="9763" xr:uid="{9D50AC05-D96F-49F3-94CC-4100B5660DBE}"/>
    <cellStyle name="Comma 25 20 3 2" xfId="9764" xr:uid="{41DD09DA-BA87-4CFA-94C2-623B8D16772B}"/>
    <cellStyle name="Comma 25 20 4" xfId="9765" xr:uid="{F6FFDA4A-EF8C-4561-87BC-5671E42AAB67}"/>
    <cellStyle name="Comma 25 21" xfId="9766" xr:uid="{51BFBE49-4C8C-4BB8-822F-EB546048353B}"/>
    <cellStyle name="Comma 25 21 2" xfId="9767" xr:uid="{DF545792-E96F-45E9-8454-2998B4FE222F}"/>
    <cellStyle name="Comma 25 21 2 2" xfId="9768" xr:uid="{AF4C1BCA-5CFE-461C-AB49-1AFE6B1174AC}"/>
    <cellStyle name="Comma 25 21 3" xfId="9769" xr:uid="{455F14B8-61D7-4B2E-AB14-4D2C6F1BA3A0}"/>
    <cellStyle name="Comma 25 21 3 2" xfId="9770" xr:uid="{A11303CE-2DB3-48BA-9383-CDCCC5021711}"/>
    <cellStyle name="Comma 25 21 4" xfId="9771" xr:uid="{58A5515A-EE19-48D4-9419-0C04AD3E98C8}"/>
    <cellStyle name="Comma 25 22" xfId="9772" xr:uid="{0AD3161F-9B25-4A81-A6D3-55AF4F96D2B0}"/>
    <cellStyle name="Comma 25 22 2" xfId="9773" xr:uid="{494AE778-6DF9-4C7B-9BA6-6D50223892B6}"/>
    <cellStyle name="Comma 25 22 2 2" xfId="9774" xr:uid="{5F0D3138-9738-47C0-8E23-1FD15167930B}"/>
    <cellStyle name="Comma 25 22 3" xfId="9775" xr:uid="{2ED94DDE-3EA1-4C97-B5E2-39012EA25216}"/>
    <cellStyle name="Comma 25 22 3 2" xfId="9776" xr:uid="{AEC96F93-149B-4E0B-9CED-2D3E4748F6FD}"/>
    <cellStyle name="Comma 25 22 4" xfId="9777" xr:uid="{AAD14596-0854-4ACE-B341-24672AE324D5}"/>
    <cellStyle name="Comma 25 23" xfId="9778" xr:uid="{60E07002-5BE5-4F1C-AAFF-149F77D6B0C0}"/>
    <cellStyle name="Comma 25 23 2" xfId="9779" xr:uid="{D6FC78E0-A0A3-4DD7-A406-4116DE2D7849}"/>
    <cellStyle name="Comma 25 23 2 2" xfId="9780" xr:uid="{3DBB4372-053B-4997-A2D0-5813B26F0B4B}"/>
    <cellStyle name="Comma 25 23 3" xfId="9781" xr:uid="{03E86EAC-9060-465D-B339-AFE5238974DB}"/>
    <cellStyle name="Comma 25 23 3 2" xfId="9782" xr:uid="{CA2FFA35-3AEA-45E4-8876-8E93A175E8E9}"/>
    <cellStyle name="Comma 25 23 4" xfId="9783" xr:uid="{8BA7CB88-C90A-4952-8F18-F77606BC0F04}"/>
    <cellStyle name="Comma 25 24" xfId="9784" xr:uid="{CE25A53D-68ED-4297-9D86-E3E1FBDD1BE5}"/>
    <cellStyle name="Comma 25 24 2" xfId="9785" xr:uid="{DB96DF32-C81A-4706-BE1B-D470CDFB6159}"/>
    <cellStyle name="Comma 25 24 2 2" xfId="9786" xr:uid="{7F737575-4656-4548-95E8-BDF046215197}"/>
    <cellStyle name="Comma 25 24 3" xfId="9787" xr:uid="{883024D4-D353-468D-9FB2-CADB486B1536}"/>
    <cellStyle name="Comma 25 24 3 2" xfId="9788" xr:uid="{B28ADC88-FA6D-4E30-B8DA-2F7A5942E394}"/>
    <cellStyle name="Comma 25 24 4" xfId="9789" xr:uid="{C80F66C8-0F8C-427A-871C-7AC35AD0ED23}"/>
    <cellStyle name="Comma 25 25" xfId="9790" xr:uid="{8BEEE7AD-2EDF-4CBC-A803-BAD1F71E2D07}"/>
    <cellStyle name="Comma 25 25 2" xfId="9791" xr:uid="{23970268-BECC-425E-BFED-2B121EF97A01}"/>
    <cellStyle name="Comma 25 25 2 2" xfId="9792" xr:uid="{AABFF0FB-05C0-4939-99E6-3AAC515063FD}"/>
    <cellStyle name="Comma 25 25 3" xfId="9793" xr:uid="{E2E44F18-6237-4D20-ACC5-6F0BDD292C13}"/>
    <cellStyle name="Comma 25 25 3 2" xfId="9794" xr:uid="{9C20863D-A1A5-493F-97BB-C7DCA306399B}"/>
    <cellStyle name="Comma 25 25 4" xfId="9795" xr:uid="{CDE5BE73-7C5D-4D90-AEF1-A06B09D99AA9}"/>
    <cellStyle name="Comma 25 26" xfId="9796" xr:uid="{4100804F-B28F-49CA-A213-D3B667BA95A8}"/>
    <cellStyle name="Comma 25 26 2" xfId="9797" xr:uid="{352BDAB6-3655-4224-979A-443766C3FDE5}"/>
    <cellStyle name="Comma 25 26 2 2" xfId="9798" xr:uid="{1376476F-7BBE-45FF-BEA6-E35F8B03C8BC}"/>
    <cellStyle name="Comma 25 26 3" xfId="9799" xr:uid="{CD0F967C-6032-4E00-A00C-3C00B2F90B00}"/>
    <cellStyle name="Comma 25 26 3 2" xfId="9800" xr:uid="{B0FA61B1-8D49-4315-AE44-ECE54A372221}"/>
    <cellStyle name="Comma 25 26 4" xfId="9801" xr:uid="{45AC29CF-6029-46DC-9D71-CDB3B2748922}"/>
    <cellStyle name="Comma 25 27" xfId="9802" xr:uid="{07663D3C-8225-4E14-AD5F-58429FF2D432}"/>
    <cellStyle name="Comma 25 27 2" xfId="9803" xr:uid="{3F77C060-974D-49B1-B7C7-76E87D0D04B3}"/>
    <cellStyle name="Comma 25 27 2 2" xfId="9804" xr:uid="{F2DDA37B-4869-4513-84FD-E978B6CFAD7C}"/>
    <cellStyle name="Comma 25 27 3" xfId="9805" xr:uid="{EBD9981B-6675-4BF4-8C75-B692AEBF8FDE}"/>
    <cellStyle name="Comma 25 27 3 2" xfId="9806" xr:uid="{4B71C490-5188-4AEC-8A86-03B124629F75}"/>
    <cellStyle name="Comma 25 27 4" xfId="9807" xr:uid="{FF7D0715-5093-479B-8475-E5E554FAC223}"/>
    <cellStyle name="Comma 25 28" xfId="9808" xr:uid="{02E81AE2-C713-4C1C-BA28-4BE27CD215A1}"/>
    <cellStyle name="Comma 25 28 2" xfId="9809" xr:uid="{1843A15F-9BCE-40E0-9D1F-C36453F92EEF}"/>
    <cellStyle name="Comma 25 29" xfId="9810" xr:uid="{84087130-9A39-4C60-9294-9BB58776BE7E}"/>
    <cellStyle name="Comma 25 29 2" xfId="9811" xr:uid="{4FD6677E-E30C-421E-AD5A-CF35D3D44AFF}"/>
    <cellStyle name="Comma 25 29 3" xfId="9812" xr:uid="{3F6E008B-EE17-4BBA-B468-FF29F9A0D7F9}"/>
    <cellStyle name="Comma 25 3" xfId="9813" xr:uid="{FF455800-A932-4C50-AE39-C642EF279507}"/>
    <cellStyle name="Comma 25 3 2" xfId="9814" xr:uid="{014E8772-78A2-43B8-A433-74764A294F78}"/>
    <cellStyle name="Comma 25 3 2 2" xfId="9815" xr:uid="{61D0C432-D543-46C9-A448-381C60927A9D}"/>
    <cellStyle name="Comma 25 3 3" xfId="9816" xr:uid="{D705DA00-D978-4B58-9AA1-F7E2C0E1EB90}"/>
    <cellStyle name="Comma 25 3 3 2" xfId="9817" xr:uid="{A22831C3-4E94-4879-8F2A-2433AFDD14EE}"/>
    <cellStyle name="Comma 25 3 3 3" xfId="9818" xr:uid="{8972FF41-1FAC-42E0-80C1-0133FD1A6236}"/>
    <cellStyle name="Comma 25 3 4" xfId="9819" xr:uid="{2711506F-5F04-427E-A7D9-56A1560CDF31}"/>
    <cellStyle name="Comma 25 30" xfId="9820" xr:uid="{4C5CD8AE-C28D-4EB3-9B32-66917FB61C24}"/>
    <cellStyle name="Comma 25 31" xfId="9821" xr:uid="{3EFE5751-D1B3-4A5C-B003-B0076C86E3A0}"/>
    <cellStyle name="Comma 25 32" xfId="9822" xr:uid="{76989565-5BED-4F93-B08F-DC45D3A4C009}"/>
    <cellStyle name="Comma 25 33" xfId="9823" xr:uid="{B7C0B9BE-402A-47E9-95EE-2EE042328EF0}"/>
    <cellStyle name="Comma 25 34" xfId="57269" xr:uid="{8DAEC3AB-C9EB-4B36-901D-8DD897CFFFD5}"/>
    <cellStyle name="Comma 25 4" xfId="9824" xr:uid="{832F52FC-8B1E-4E85-AD2B-F6233BAC8E9D}"/>
    <cellStyle name="Comma 25 4 2" xfId="9825" xr:uid="{B28B988C-412D-4A82-B96E-C3F61267751E}"/>
    <cellStyle name="Comma 25 4 2 2" xfId="9826" xr:uid="{9E323B57-AF38-4B9B-A8D1-6F70C89EBDCE}"/>
    <cellStyle name="Comma 25 4 3" xfId="9827" xr:uid="{1BB59496-86EC-4E8D-86AB-368E4F4B68C5}"/>
    <cellStyle name="Comma 25 4 3 2" xfId="9828" xr:uid="{393FBC62-0D8E-4F8C-8DCC-87B368E5A103}"/>
    <cellStyle name="Comma 25 4 3 3" xfId="9829" xr:uid="{483900AB-8D35-4613-B334-5A3774538FB2}"/>
    <cellStyle name="Comma 25 4 4" xfId="9830" xr:uid="{99880C57-AAE9-4715-A3C2-50B9D8F79813}"/>
    <cellStyle name="Comma 25 5" xfId="9831" xr:uid="{856BEF7C-7E9E-4B08-998E-4D373CA22C4A}"/>
    <cellStyle name="Comma 25 5 2" xfId="9832" xr:uid="{A2306F62-62AE-40B0-A42C-E352C0D7E0D0}"/>
    <cellStyle name="Comma 25 5 2 2" xfId="9833" xr:uid="{C3CE0641-A819-4F85-9C53-290E949375C6}"/>
    <cellStyle name="Comma 25 5 3" xfId="9834" xr:uid="{5396103B-02FC-4786-BAB3-B06416A95BC7}"/>
    <cellStyle name="Comma 25 5 3 2" xfId="9835" xr:uid="{E1290E14-FAB8-42A2-AC31-F7BB9981C825}"/>
    <cellStyle name="Comma 25 5 3 3" xfId="9836" xr:uid="{FA634096-ECAB-4449-B462-CE6E25B05DF3}"/>
    <cellStyle name="Comma 25 5 4" xfId="9837" xr:uid="{E0E7B95E-E7CD-4BD9-9E58-8BFB20D6B42C}"/>
    <cellStyle name="Comma 25 6" xfId="9838" xr:uid="{7DF4B578-36F0-4133-8F85-AF077FCDD337}"/>
    <cellStyle name="Comma 25 6 2" xfId="9839" xr:uid="{1343C872-5C33-4469-8AE3-4173EA07D081}"/>
    <cellStyle name="Comma 25 6 2 2" xfId="9840" xr:uid="{A7951D97-963C-47A6-A8B9-DE8778CA2A7E}"/>
    <cellStyle name="Comma 25 6 3" xfId="9841" xr:uid="{37A82EBF-5198-456F-A705-ED812DA2CDE4}"/>
    <cellStyle name="Comma 25 6 3 2" xfId="9842" xr:uid="{47E130F6-A956-4CB0-AB94-8C63BADAA05A}"/>
    <cellStyle name="Comma 25 6 4" xfId="9843" xr:uid="{4909E2B4-AC2B-41B7-B0F0-23109CC17936}"/>
    <cellStyle name="Comma 25 7" xfId="9844" xr:uid="{CBD5A4FF-B736-4866-B6C4-4F1F49A70AF9}"/>
    <cellStyle name="Comma 25 7 2" xfId="9845" xr:uid="{61F9FC9D-8DE3-4580-9AC4-F4C6364D33FC}"/>
    <cellStyle name="Comma 25 7 2 2" xfId="9846" xr:uid="{51969FED-FE78-4390-A900-10A70D13A826}"/>
    <cellStyle name="Comma 25 7 3" xfId="9847" xr:uid="{901B625A-615F-4B8D-9AFE-F129B5B155DE}"/>
    <cellStyle name="Comma 25 7 3 2" xfId="9848" xr:uid="{62B33900-F599-4ED2-9C94-4CFE6E3B6758}"/>
    <cellStyle name="Comma 25 7 4" xfId="9849" xr:uid="{5A4CFB8F-45FD-4570-8664-8C4F92AA2795}"/>
    <cellStyle name="Comma 25 8" xfId="9850" xr:uid="{C727CDF4-2771-4DCC-B662-B086A0D62F84}"/>
    <cellStyle name="Comma 25 8 2" xfId="9851" xr:uid="{EFAAC196-C5FC-4A11-A4FC-3F8E5337A931}"/>
    <cellStyle name="Comma 25 8 2 2" xfId="9852" xr:uid="{1E70D387-3682-4084-ADBD-2B476ED27631}"/>
    <cellStyle name="Comma 25 8 3" xfId="9853" xr:uid="{2406AFA7-6714-4C0A-A2AE-D690CC9BA933}"/>
    <cellStyle name="Comma 25 8 3 2" xfId="9854" xr:uid="{4412162A-32AA-4C87-A5F3-A90FA5AA8D7E}"/>
    <cellStyle name="Comma 25 8 4" xfId="9855" xr:uid="{3EDAF829-C115-468C-9635-67404262C282}"/>
    <cellStyle name="Comma 25 9" xfId="9856" xr:uid="{1806A3FB-91AC-4A6C-9865-5DE1C31BCAF7}"/>
    <cellStyle name="Comma 25 9 2" xfId="9857" xr:uid="{DFE51FD4-ECD1-47E4-9A7E-32BCB332063B}"/>
    <cellStyle name="Comma 25 9 2 2" xfId="9858" xr:uid="{9EE31E63-FD92-4619-AF31-42F04191E230}"/>
    <cellStyle name="Comma 25 9 3" xfId="9859" xr:uid="{A3920185-F8AB-4002-A89A-6DB30983F5C9}"/>
    <cellStyle name="Comma 25 9 3 2" xfId="9860" xr:uid="{D09992AE-E966-4E19-841E-FC552E371E23}"/>
    <cellStyle name="Comma 25 9 4" xfId="9861" xr:uid="{C481C4CE-B32E-4054-A231-A6CB327EC391}"/>
    <cellStyle name="Comma 26" xfId="9862" xr:uid="{C4225153-CCA0-47FF-871E-8857CF5DFD94}"/>
    <cellStyle name="Comma 26 10" xfId="9863" xr:uid="{EF65F697-5E1C-485D-9E2B-70642BF1769F}"/>
    <cellStyle name="Comma 26 11" xfId="9864" xr:uid="{F2F63143-C12B-4E34-98B6-D4FD5A480B3F}"/>
    <cellStyle name="Comma 26 12" xfId="9865" xr:uid="{FB9697DC-0453-459C-8F17-071E0E14B780}"/>
    <cellStyle name="Comma 26 13" xfId="9866" xr:uid="{670B9995-B8D5-4D23-8ACA-1A9B6121E7FF}"/>
    <cellStyle name="Comma 26 14" xfId="9867" xr:uid="{A70DCB60-93F6-473A-A160-AA9DAB8DE191}"/>
    <cellStyle name="Comma 26 15" xfId="9868" xr:uid="{6CD59BE9-2423-46C2-8014-AF287676EDF3}"/>
    <cellStyle name="Comma 26 16" xfId="9869" xr:uid="{380FD6E6-7741-4CAA-A667-5AFE40B157AD}"/>
    <cellStyle name="Comma 26 17" xfId="9870" xr:uid="{52B1522F-E485-456C-934C-D7F5458A22AF}"/>
    <cellStyle name="Comma 26 18" xfId="9871" xr:uid="{65947150-AB38-4E4C-BD4A-9D252929B58A}"/>
    <cellStyle name="Comma 26 19" xfId="9872" xr:uid="{EB18CF18-51E8-434E-8590-4180591192ED}"/>
    <cellStyle name="Comma 26 2" xfId="9873" xr:uid="{5293F3D5-0F80-4B6B-9A2D-D9CF9FDCF1E5}"/>
    <cellStyle name="Comma 26 2 10" xfId="9874" xr:uid="{5FA45F8F-E949-495C-AB24-37847AA73BD6}"/>
    <cellStyle name="Comma 26 2 11" xfId="9875" xr:uid="{F3546EFA-3E67-4DE6-ADF0-F91A1142EE0F}"/>
    <cellStyle name="Comma 26 2 12" xfId="9876" xr:uid="{B597B079-B863-4710-B9A8-C8495FC27048}"/>
    <cellStyle name="Comma 26 2 13" xfId="9877" xr:uid="{0A6878A7-B9C6-476C-922A-88535457D67D}"/>
    <cellStyle name="Comma 26 2 14" xfId="9878" xr:uid="{6CF943F2-C87A-44C5-A3A1-45346665C7B6}"/>
    <cellStyle name="Comma 26 2 15" xfId="9879" xr:uid="{1248CAB0-2491-4E74-B59A-DB900C5B5887}"/>
    <cellStyle name="Comma 26 2 16" xfId="9880" xr:uid="{9214394A-31F5-4803-A94F-7F2552D58A5F}"/>
    <cellStyle name="Comma 26 2 17" xfId="9881" xr:uid="{24EE82EB-F936-4615-8D35-45CB1CEEC428}"/>
    <cellStyle name="Comma 26 2 18" xfId="9882" xr:uid="{9CC34B73-CA49-44BB-9402-A085F9887CDE}"/>
    <cellStyle name="Comma 26 2 19" xfId="9883" xr:uid="{65BB3F13-CB0E-42C8-8939-DA0D21ABA70A}"/>
    <cellStyle name="Comma 26 2 2" xfId="9884" xr:uid="{7DEFCFDC-93CC-4CF6-825C-BCEE802D7397}"/>
    <cellStyle name="Comma 26 2 20" xfId="9885" xr:uid="{D53A9A58-5932-479D-A708-8FFD0D22315B}"/>
    <cellStyle name="Comma 26 2 21" xfId="9886" xr:uid="{8EBD19AB-1D4B-4A00-B424-833254D51E42}"/>
    <cellStyle name="Comma 26 2 22" xfId="9887" xr:uid="{39866813-7A23-413B-AC53-C7009D9A99DF}"/>
    <cellStyle name="Comma 26 2 23" xfId="9888" xr:uid="{CB500C8E-AE36-4AAB-8170-B24EE97BA39C}"/>
    <cellStyle name="Comma 26 2 24" xfId="9889" xr:uid="{ADDF5CC8-D3EB-41B2-9720-EEA5E635DC04}"/>
    <cellStyle name="Comma 26 2 25" xfId="9890" xr:uid="{276203E7-B920-4E85-8EE3-7831E1D5F126}"/>
    <cellStyle name="Comma 26 2 26" xfId="9891" xr:uid="{D9BF16B1-16B4-47A9-B385-9E1E7D2C25C3}"/>
    <cellStyle name="Comma 26 2 27" xfId="9892" xr:uid="{3DAA307C-F890-4051-84F1-9489FA545589}"/>
    <cellStyle name="Comma 26 2 28" xfId="9893" xr:uid="{33E15E1C-38C2-4A28-848C-ED4C7FF731DB}"/>
    <cellStyle name="Comma 26 2 29" xfId="9894" xr:uid="{B22B343F-7851-4A6C-8499-1C548EA3DC7A}"/>
    <cellStyle name="Comma 26 2 29 2" xfId="9895" xr:uid="{393B3473-0B41-465E-9762-6A5EA12EF059}"/>
    <cellStyle name="Comma 26 2 3" xfId="9896" xr:uid="{ECC77AD5-2F61-4F8D-84CC-6D90075987BC}"/>
    <cellStyle name="Comma 26 2 4" xfId="9897" xr:uid="{396FF815-BB80-430A-BBD2-2519735704C2}"/>
    <cellStyle name="Comma 26 2 5" xfId="9898" xr:uid="{411B7701-E44A-4A4C-8D14-93D4086F3220}"/>
    <cellStyle name="Comma 26 2 6" xfId="9899" xr:uid="{F0A5E711-4B2E-43C1-951C-7AE1D7B36317}"/>
    <cellStyle name="Comma 26 2 7" xfId="9900" xr:uid="{7941654B-75E9-42BC-A3CF-EBAF07F2BBFE}"/>
    <cellStyle name="Comma 26 2 8" xfId="9901" xr:uid="{30877EA9-FC60-4D91-96C2-4AD209F5F734}"/>
    <cellStyle name="Comma 26 2 9" xfId="9902" xr:uid="{4D76CF55-92E0-4CAC-AD80-2AA33C24C0F4}"/>
    <cellStyle name="Comma 26 20" xfId="9903" xr:uid="{E0B09B9F-9695-4624-B759-1EE61D140BDC}"/>
    <cellStyle name="Comma 26 21" xfId="9904" xr:uid="{76C06327-3E19-4E31-B935-B3C07F290286}"/>
    <cellStyle name="Comma 26 22" xfId="9905" xr:uid="{1084842E-90C2-4243-A9EE-94E54B8C1A70}"/>
    <cellStyle name="Comma 26 23" xfId="9906" xr:uid="{803A8C1F-BE77-4E82-899C-7A78775A5063}"/>
    <cellStyle name="Comma 26 24" xfId="9907" xr:uid="{4951F074-B0CC-4DF9-AADD-2A56920D9D9A}"/>
    <cellStyle name="Comma 26 25" xfId="9908" xr:uid="{2D3AFB13-75AC-4895-A54C-D85F8B3963E8}"/>
    <cellStyle name="Comma 26 26" xfId="9909" xr:uid="{52CCCAAA-34DC-497A-8B4F-C82E548772CC}"/>
    <cellStyle name="Comma 26 27" xfId="9910" xr:uid="{0E019AAD-78C4-4A2E-8EC8-D8EB4E878516}"/>
    <cellStyle name="Comma 26 28" xfId="9911" xr:uid="{D311E3AA-9B41-4B98-A7D1-81CD6007F47F}"/>
    <cellStyle name="Comma 26 29" xfId="9912" xr:uid="{C6DECCAF-E781-4D58-B0FD-DA4CBBC578F3}"/>
    <cellStyle name="Comma 26 3" xfId="9913" xr:uid="{84F226EB-0F5D-4DB4-BA11-1AE2D2E1E402}"/>
    <cellStyle name="Comma 26 3 2" xfId="9914" xr:uid="{6F8A8D79-AB50-4D94-A75F-DF9010E68792}"/>
    <cellStyle name="Comma 26 3 3" xfId="9915" xr:uid="{2DE6A323-ACE7-409C-863C-3BD86E8ECE62}"/>
    <cellStyle name="Comma 26 30" xfId="9916" xr:uid="{AA5CA287-BD64-4260-88FB-8B0232B995C7}"/>
    <cellStyle name="Comma 26 30 2" xfId="9917" xr:uid="{DC90C897-2203-4F46-BAB2-BF52C78BFEA9}"/>
    <cellStyle name="Comma 26 31" xfId="9918" xr:uid="{41173AB4-0890-448F-A2F8-162D232F5B84}"/>
    <cellStyle name="Comma 26 32" xfId="9919" xr:uid="{6F2A050C-D4ED-407A-8FAE-4B6520CA5CF4}"/>
    <cellStyle name="Comma 26 33" xfId="57270" xr:uid="{F43F1B8F-D6D9-4FB8-A3BE-A8421420C278}"/>
    <cellStyle name="Comma 26 4" xfId="9920" xr:uid="{615AC3F4-9D45-43F3-AC1E-EDDB511B7D19}"/>
    <cellStyle name="Comma 26 4 2" xfId="9921" xr:uid="{8B094296-8620-42C6-8CAB-64AF60DD9D12}"/>
    <cellStyle name="Comma 26 4 3" xfId="9922" xr:uid="{84286EB5-2EA0-4956-B367-8ADC1464B387}"/>
    <cellStyle name="Comma 26 5" xfId="9923" xr:uid="{CF50512F-602F-4C0F-95CF-EBB5B2DE4370}"/>
    <cellStyle name="Comma 26 5 2" xfId="9924" xr:uid="{E0108361-37D4-48B5-AC6C-FB2B2E39544E}"/>
    <cellStyle name="Comma 26 5 3" xfId="9925" xr:uid="{E41A6927-9EB4-45CE-B9AF-FFA1367A176D}"/>
    <cellStyle name="Comma 26 6" xfId="9926" xr:uid="{95D9A4AD-077D-43AC-8EA0-A71AB0E320BB}"/>
    <cellStyle name="Comma 26 6 2" xfId="57271" xr:uid="{58672565-FCAA-40B8-B168-75C101E31A41}"/>
    <cellStyle name="Comma 26 7" xfId="9927" xr:uid="{E3044235-F1B0-4AC2-A26F-30763FB4DD51}"/>
    <cellStyle name="Comma 26 8" xfId="9928" xr:uid="{ABD82ECD-14F9-460D-999F-16176A473559}"/>
    <cellStyle name="Comma 26 9" xfId="9929" xr:uid="{32F4A41F-47EB-47A5-A2B1-6DE51D962A43}"/>
    <cellStyle name="Comma 27" xfId="9930" xr:uid="{7C30CEC1-9732-40CD-97B5-F7A722F922F3}"/>
    <cellStyle name="Comma 27 10" xfId="9931" xr:uid="{A87FFF3D-C541-4CCD-A60D-E4C214929FF7}"/>
    <cellStyle name="Comma 27 10 2" xfId="9932" xr:uid="{A62DE6CD-B242-4AA2-AA72-6488F38D7310}"/>
    <cellStyle name="Comma 27 10 2 2" xfId="9933" xr:uid="{597DD9D5-5831-4FFB-94F1-287971EC0B73}"/>
    <cellStyle name="Comma 27 10 3" xfId="9934" xr:uid="{12D3B722-B253-4315-B3EB-7B0A9B8EAF84}"/>
    <cellStyle name="Comma 27 10 3 2" xfId="9935" xr:uid="{AC58ECF0-35FD-4C3C-B4C2-DB3400040ECC}"/>
    <cellStyle name="Comma 27 10 4" xfId="9936" xr:uid="{04BDBD72-B777-4E8C-B34E-3EB302FDB207}"/>
    <cellStyle name="Comma 27 11" xfId="9937" xr:uid="{0987DB98-522F-48C4-8C01-A24B29F327B1}"/>
    <cellStyle name="Comma 27 11 2" xfId="9938" xr:uid="{D37A67F0-1454-49D4-908F-17A7A67365EC}"/>
    <cellStyle name="Comma 27 11 2 2" xfId="9939" xr:uid="{32477A65-F0C8-4F1C-A074-D9E0CE902528}"/>
    <cellStyle name="Comma 27 11 3" xfId="9940" xr:uid="{82756BE9-4D3F-41E2-9F3A-01D81F72DEA2}"/>
    <cellStyle name="Comma 27 11 3 2" xfId="9941" xr:uid="{FE6ACC08-9A7F-4305-94E5-812EAB22A7FF}"/>
    <cellStyle name="Comma 27 11 4" xfId="9942" xr:uid="{6E2F1727-F3C3-4012-A422-8343CF66D480}"/>
    <cellStyle name="Comma 27 12" xfId="9943" xr:uid="{578AD279-12D9-49C8-8052-E9B8393C8FC5}"/>
    <cellStyle name="Comma 27 12 2" xfId="9944" xr:uid="{4404A539-9532-47FD-A422-39F2170F2E7A}"/>
    <cellStyle name="Comma 27 12 2 2" xfId="9945" xr:uid="{3A688FEE-4514-4FFA-A6DE-0CF5A383601D}"/>
    <cellStyle name="Comma 27 12 3" xfId="9946" xr:uid="{D3E4577E-7061-4499-9747-CC7AAC927243}"/>
    <cellStyle name="Comma 27 12 3 2" xfId="9947" xr:uid="{39DE170C-43F7-4A17-86AF-52E96D4E5364}"/>
    <cellStyle name="Comma 27 12 4" xfId="9948" xr:uid="{DB7DAD4E-7CE8-48C6-8959-5FFA3D18313C}"/>
    <cellStyle name="Comma 27 13" xfId="9949" xr:uid="{7F9A63B0-F427-4E20-B208-4ACD5AEAB00E}"/>
    <cellStyle name="Comma 27 13 2" xfId="9950" xr:uid="{8D7A520D-D2A7-42FA-81C3-DB37A76BA72F}"/>
    <cellStyle name="Comma 27 13 2 2" xfId="9951" xr:uid="{6598E1F0-F7EF-4794-B1DC-1F2EF0A6FEEA}"/>
    <cellStyle name="Comma 27 13 3" xfId="9952" xr:uid="{7EDB20ED-8EEA-40AA-88DA-CC64876DCFD7}"/>
    <cellStyle name="Comma 27 13 3 2" xfId="9953" xr:uid="{C09DAF55-F5CB-4B6C-84E0-381C52D70065}"/>
    <cellStyle name="Comma 27 13 4" xfId="9954" xr:uid="{2C305EC7-6DF7-40A0-A2E9-712F8B13D750}"/>
    <cellStyle name="Comma 27 14" xfId="9955" xr:uid="{16CE766B-0D04-4130-85E8-E369E095AC67}"/>
    <cellStyle name="Comma 27 14 2" xfId="9956" xr:uid="{6E3B921D-8C0B-49AF-8862-E22A7FA7E518}"/>
    <cellStyle name="Comma 27 14 2 2" xfId="9957" xr:uid="{303C9D07-07D2-4CD2-B8A0-AD6CAB0BDC28}"/>
    <cellStyle name="Comma 27 14 3" xfId="9958" xr:uid="{F945727B-3477-44B4-87CA-45FF86901B22}"/>
    <cellStyle name="Comma 27 14 3 2" xfId="9959" xr:uid="{42E478D5-E23B-4A8C-9806-B8A0B70EC700}"/>
    <cellStyle name="Comma 27 14 4" xfId="9960" xr:uid="{EF89B2DD-5598-4954-BAB3-D0DC0482A6AD}"/>
    <cellStyle name="Comma 27 15" xfId="9961" xr:uid="{90DF5687-894C-44C6-96B9-F9FA8F651EE5}"/>
    <cellStyle name="Comma 27 15 2" xfId="9962" xr:uid="{B6B40A80-5909-43F4-8447-52D43AD788AE}"/>
    <cellStyle name="Comma 27 15 2 2" xfId="9963" xr:uid="{600F64AB-2346-4653-B184-906E7C1CE994}"/>
    <cellStyle name="Comma 27 15 3" xfId="9964" xr:uid="{0FF61CB3-7EB6-4317-9750-75F776BD0D36}"/>
    <cellStyle name="Comma 27 15 3 2" xfId="9965" xr:uid="{AF3D9B87-BD02-4546-A76F-2202E074C48C}"/>
    <cellStyle name="Comma 27 15 4" xfId="9966" xr:uid="{CD510910-9477-49A2-AB5A-2B460FC0F33F}"/>
    <cellStyle name="Comma 27 16" xfId="9967" xr:uid="{8E19233E-CEDF-4F34-9C0C-8ADB0B63668C}"/>
    <cellStyle name="Comma 27 16 2" xfId="9968" xr:uid="{F937A83C-8DBD-40F0-8CB0-29DAD9A90ADE}"/>
    <cellStyle name="Comma 27 16 2 2" xfId="9969" xr:uid="{715ECAAC-9719-4037-AD20-CA6092DE1B82}"/>
    <cellStyle name="Comma 27 16 3" xfId="9970" xr:uid="{AF469C1F-5E73-4AF5-BD49-E22A9D209C91}"/>
    <cellStyle name="Comma 27 16 3 2" xfId="9971" xr:uid="{52F7CB1E-4546-4AB6-A155-A41D12E15F35}"/>
    <cellStyle name="Comma 27 16 4" xfId="9972" xr:uid="{AE698A95-922C-4467-9E94-0F2DFC4171E0}"/>
    <cellStyle name="Comma 27 17" xfId="9973" xr:uid="{98C77853-A534-411D-A19B-03285E0A4B50}"/>
    <cellStyle name="Comma 27 17 2" xfId="9974" xr:uid="{47D1F0FE-ED08-479B-A3E7-2CEB21D1FE89}"/>
    <cellStyle name="Comma 27 17 2 2" xfId="9975" xr:uid="{2130AB83-57AF-48C6-88E6-534C2D2588A4}"/>
    <cellStyle name="Comma 27 17 3" xfId="9976" xr:uid="{51D22F2D-F879-46A6-B59A-01E7535723B9}"/>
    <cellStyle name="Comma 27 17 3 2" xfId="9977" xr:uid="{B0E8E505-724E-4CE0-83E4-BDCB7D8F5416}"/>
    <cellStyle name="Comma 27 17 4" xfId="9978" xr:uid="{F3B7EA66-CAB8-472C-A40E-8A965ABFF783}"/>
    <cellStyle name="Comma 27 18" xfId="9979" xr:uid="{56F6D3EA-DFF6-4840-B703-3A87D2B655B0}"/>
    <cellStyle name="Comma 27 18 2" xfId="9980" xr:uid="{17E93379-4E01-44D9-81DE-7247C4467DA7}"/>
    <cellStyle name="Comma 27 18 2 2" xfId="9981" xr:uid="{89B9FA58-0674-423A-8BD6-4047AC59C0E7}"/>
    <cellStyle name="Comma 27 18 3" xfId="9982" xr:uid="{19A49724-B5AF-45AF-86BD-9DFF5B84788D}"/>
    <cellStyle name="Comma 27 18 3 2" xfId="9983" xr:uid="{237A92F6-CCE6-4D03-B253-4FF51D820FE4}"/>
    <cellStyle name="Comma 27 18 4" xfId="9984" xr:uid="{FCC2A8B9-3C05-4D41-AFFC-741311BCE6D1}"/>
    <cellStyle name="Comma 27 19" xfId="9985" xr:uid="{D40F00B7-7A83-49EF-9CD7-441E4564FCAE}"/>
    <cellStyle name="Comma 27 19 2" xfId="9986" xr:uid="{D1FC811D-CB33-4C10-AFCD-B12BCF1A78A8}"/>
    <cellStyle name="Comma 27 19 2 2" xfId="9987" xr:uid="{94BAFC7F-C3DF-41D2-844C-1BB149ED1257}"/>
    <cellStyle name="Comma 27 19 3" xfId="9988" xr:uid="{016BC652-9F81-47BC-A915-4B5633C895B9}"/>
    <cellStyle name="Comma 27 19 3 2" xfId="9989" xr:uid="{3C606570-CAA2-4304-BBBB-3BC817379E09}"/>
    <cellStyle name="Comma 27 19 4" xfId="9990" xr:uid="{2613BF7C-F5B8-412E-8615-7BF21878360C}"/>
    <cellStyle name="Comma 27 2" xfId="9991" xr:uid="{57557EBA-2719-4B22-9390-3A56423EAC49}"/>
    <cellStyle name="Comma 27 2 2" xfId="9992" xr:uid="{F7C2B2B5-8060-4B72-A44F-84BFC503BFAE}"/>
    <cellStyle name="Comma 27 2 2 2" xfId="9993" xr:uid="{3E515542-D0A4-4976-AC9A-86A7C3B12E7B}"/>
    <cellStyle name="Comma 27 2 3" xfId="9994" xr:uid="{9968CE49-948C-4274-9EC8-D7DA03B66A0E}"/>
    <cellStyle name="Comma 27 2 3 2" xfId="9995" xr:uid="{C1351F47-EBC6-47D2-8930-6B58B0B3A02D}"/>
    <cellStyle name="Comma 27 2 3 3" xfId="9996" xr:uid="{41D0BF7A-11AE-43A6-8E91-13ECA9C848CB}"/>
    <cellStyle name="Comma 27 2 4" xfId="9997" xr:uid="{0333A9AE-1BEB-43FB-957C-1382B0F8CE4F}"/>
    <cellStyle name="Comma 27 20" xfId="9998" xr:uid="{6C078B48-B338-4E2D-9683-F3F1158D35E5}"/>
    <cellStyle name="Comma 27 20 2" xfId="9999" xr:uid="{3ABE9132-8586-4E06-AB0D-3EBEAF855161}"/>
    <cellStyle name="Comma 27 20 2 2" xfId="10000" xr:uid="{F0692B5B-44C1-4BC2-B76D-25527A0F7A0B}"/>
    <cellStyle name="Comma 27 20 3" xfId="10001" xr:uid="{6F951C19-12B9-4814-B2AB-58D4C4E461E1}"/>
    <cellStyle name="Comma 27 20 3 2" xfId="10002" xr:uid="{33EE638F-9D5A-4026-AB75-3443EA6728B4}"/>
    <cellStyle name="Comma 27 20 4" xfId="10003" xr:uid="{46FBD0D5-1DC9-4006-A750-F375DE5E6AE0}"/>
    <cellStyle name="Comma 27 21" xfId="10004" xr:uid="{CBBE8354-0968-460E-90AB-F9BA3638D87F}"/>
    <cellStyle name="Comma 27 21 2" xfId="10005" xr:uid="{587A6B88-CDC5-4290-886A-D87EC38D4F1C}"/>
    <cellStyle name="Comma 27 21 2 2" xfId="10006" xr:uid="{57278AFF-1272-4B29-BA6F-CCB938DBB0FA}"/>
    <cellStyle name="Comma 27 21 3" xfId="10007" xr:uid="{E2EEBA6A-5784-4F34-ACAA-EA59C78C906C}"/>
    <cellStyle name="Comma 27 21 3 2" xfId="10008" xr:uid="{A8B023E8-3E49-494E-BA45-5A5F4E7F80BB}"/>
    <cellStyle name="Comma 27 21 4" xfId="10009" xr:uid="{E08859DD-E8D4-4459-9322-A98EAA096632}"/>
    <cellStyle name="Comma 27 22" xfId="10010" xr:uid="{82D05A34-2835-41EF-A891-A43D3705CD25}"/>
    <cellStyle name="Comma 27 22 2" xfId="10011" xr:uid="{C0A6B71E-9FB3-46C2-9CA2-F1E57AD1518B}"/>
    <cellStyle name="Comma 27 22 2 2" xfId="10012" xr:uid="{FDF6FC17-8AC6-4C63-838F-F1FDA1FAFAE3}"/>
    <cellStyle name="Comma 27 22 3" xfId="10013" xr:uid="{33C7821C-82D9-4205-A549-9C3FFD11D917}"/>
    <cellStyle name="Comma 27 22 3 2" xfId="10014" xr:uid="{A8A463BA-90DE-4206-88EF-EB80A71CD201}"/>
    <cellStyle name="Comma 27 22 4" xfId="10015" xr:uid="{3F287EFA-20B4-4719-B8B2-286505BF9642}"/>
    <cellStyle name="Comma 27 23" xfId="10016" xr:uid="{66EBA27B-3BEA-4760-BB13-A061C25665CE}"/>
    <cellStyle name="Comma 27 23 2" xfId="10017" xr:uid="{FC95FF7D-C49F-4BF9-B63F-30C683FD29C5}"/>
    <cellStyle name="Comma 27 23 2 2" xfId="10018" xr:uid="{A3C501FF-CF78-4DD4-85A1-41CD15256A6A}"/>
    <cellStyle name="Comma 27 23 3" xfId="10019" xr:uid="{DA1F08A0-DA3F-4ECF-A2CD-99094C9CA5C5}"/>
    <cellStyle name="Comma 27 23 3 2" xfId="10020" xr:uid="{AA7974D2-679F-4ED7-9627-96C9DEEBAA76}"/>
    <cellStyle name="Comma 27 23 4" xfId="10021" xr:uid="{EF710E59-FFE6-4C30-9838-6A8AA0A69604}"/>
    <cellStyle name="Comma 27 24" xfId="10022" xr:uid="{17C20841-60B3-4406-912B-3A7CE1751384}"/>
    <cellStyle name="Comma 27 24 2" xfId="10023" xr:uid="{79CB94C6-DF2A-4EAC-AF25-8D531D5A2269}"/>
    <cellStyle name="Comma 27 24 2 2" xfId="10024" xr:uid="{FF979D6B-F24C-46B0-A799-BD95307E0501}"/>
    <cellStyle name="Comma 27 24 3" xfId="10025" xr:uid="{A9B55702-BAF1-4C4E-8CC8-1EC73CC6119F}"/>
    <cellStyle name="Comma 27 24 3 2" xfId="10026" xr:uid="{CAEB2D91-3834-4917-8E2B-AF61CF706A1F}"/>
    <cellStyle name="Comma 27 24 4" xfId="10027" xr:uid="{21AE59F3-C4B4-4C7C-B250-AD5BF900006F}"/>
    <cellStyle name="Comma 27 25" xfId="10028" xr:uid="{AE4CB422-7BEC-4D4F-B11A-F58385B549DA}"/>
    <cellStyle name="Comma 27 25 2" xfId="10029" xr:uid="{8A71C0C9-8413-4EF9-8C40-79773FC27D50}"/>
    <cellStyle name="Comma 27 25 2 2" xfId="10030" xr:uid="{E7BDDB04-8F24-4A72-87F3-37A88494B477}"/>
    <cellStyle name="Comma 27 25 3" xfId="10031" xr:uid="{4B38E38B-42EC-4FC3-928E-F49D915EC61E}"/>
    <cellStyle name="Comma 27 25 3 2" xfId="10032" xr:uid="{85417EBE-14A3-40A0-8BC8-430ACD89BAC7}"/>
    <cellStyle name="Comma 27 25 4" xfId="10033" xr:uid="{21C20600-E40D-41C9-939D-8D4E4860F5E6}"/>
    <cellStyle name="Comma 27 26" xfId="10034" xr:uid="{36A8F9F4-3B75-424A-B7D6-665BC0C77183}"/>
    <cellStyle name="Comma 27 26 2" xfId="10035" xr:uid="{BBB003C3-0EC5-4FE1-8715-13CC7E9E2944}"/>
    <cellStyle name="Comma 27 26 2 2" xfId="10036" xr:uid="{D26EB1E7-4114-427A-9095-397DB50AAA36}"/>
    <cellStyle name="Comma 27 26 3" xfId="10037" xr:uid="{000F2159-B606-4947-B899-94A47BACDB3E}"/>
    <cellStyle name="Comma 27 26 3 2" xfId="10038" xr:uid="{3245C8B7-570B-4349-B763-FAB9850249DF}"/>
    <cellStyle name="Comma 27 26 4" xfId="10039" xr:uid="{1FBA92BC-D873-4A29-BEF3-5E3BA6F139D1}"/>
    <cellStyle name="Comma 27 27" xfId="10040" xr:uid="{BBE81711-681C-4B0B-B096-6923A85CEAC2}"/>
    <cellStyle name="Comma 27 27 2" xfId="10041" xr:uid="{B480FCB4-8047-46DF-8483-7BEA66C49E7B}"/>
    <cellStyle name="Comma 27 27 2 2" xfId="10042" xr:uid="{CE2B59CE-FE1E-4567-9E50-6F4095E120AA}"/>
    <cellStyle name="Comma 27 27 3" xfId="10043" xr:uid="{70CAE889-B5E2-4463-94DE-F86BBD9A3CD5}"/>
    <cellStyle name="Comma 27 27 3 2" xfId="10044" xr:uid="{0F977BC7-BA56-4D8B-AB6B-B551506330B7}"/>
    <cellStyle name="Comma 27 27 4" xfId="10045" xr:uid="{4C16AAF2-26F4-41AD-9B5A-B97C652F702C}"/>
    <cellStyle name="Comma 27 28" xfId="10046" xr:uid="{5F56202C-2301-46A3-B526-D91BED7C2C59}"/>
    <cellStyle name="Comma 27 28 2" xfId="10047" xr:uid="{1A155EEE-9BD9-4971-BC06-FF6783CF5589}"/>
    <cellStyle name="Comma 27 29" xfId="10048" xr:uid="{E171B998-4524-43AB-81F0-8ABAC5799C11}"/>
    <cellStyle name="Comma 27 29 2" xfId="10049" xr:uid="{A35A27B4-71CA-4F4C-8BF0-4076FEB3A4C4}"/>
    <cellStyle name="Comma 27 29 3" xfId="10050" xr:uid="{DC2644F3-DA21-44D9-8B5C-E25573970F2F}"/>
    <cellStyle name="Comma 27 3" xfId="10051" xr:uid="{18BD2215-CD9C-4CBC-B4A2-FF9737015BC6}"/>
    <cellStyle name="Comma 27 3 2" xfId="10052" xr:uid="{7E1AF73F-4415-4DFC-BFCF-C7C290FA497B}"/>
    <cellStyle name="Comma 27 3 2 2" xfId="10053" xr:uid="{19B636AA-5F4A-492A-A959-8BF17A4FC857}"/>
    <cellStyle name="Comma 27 3 3" xfId="10054" xr:uid="{9C0C3494-9A4B-409A-BB17-640C30A1D4C7}"/>
    <cellStyle name="Comma 27 3 3 2" xfId="10055" xr:uid="{A4A3D320-B566-45B4-80E6-4E9BD22187F9}"/>
    <cellStyle name="Comma 27 3 3 3" xfId="10056" xr:uid="{EEDC85C2-2F99-4732-8BF4-580C600B1EE6}"/>
    <cellStyle name="Comma 27 3 4" xfId="10057" xr:uid="{F430F69D-C9C5-44CD-8091-6C30538C18F2}"/>
    <cellStyle name="Comma 27 30" xfId="10058" xr:uid="{BA7F4CB5-3EBD-4041-B5AE-C7B9C2192E77}"/>
    <cellStyle name="Comma 27 31" xfId="10059" xr:uid="{8410DE90-A92A-4666-80A4-F14E0E1B7996}"/>
    <cellStyle name="Comma 27 32" xfId="10060" xr:uid="{514459B7-7123-4395-B408-0035B8538F5D}"/>
    <cellStyle name="Comma 27 4" xfId="10061" xr:uid="{2A68A506-9AB0-46EB-BFC7-5F10988119AD}"/>
    <cellStyle name="Comma 27 4 2" xfId="10062" xr:uid="{62EF15AA-D506-4861-9623-FF9236B0C8E9}"/>
    <cellStyle name="Comma 27 4 2 2" xfId="10063" xr:uid="{762F7464-1446-4462-876A-2381FBB1309E}"/>
    <cellStyle name="Comma 27 4 3" xfId="10064" xr:uid="{4885F5DE-1594-4E04-962F-42E99B6A6268}"/>
    <cellStyle name="Comma 27 4 3 2" xfId="10065" xr:uid="{C5B12CB6-BE29-481F-970A-15ED585B0FD1}"/>
    <cellStyle name="Comma 27 4 3 3" xfId="10066" xr:uid="{6D20CB80-7C5E-47FF-B706-51782D6A5848}"/>
    <cellStyle name="Comma 27 4 4" xfId="10067" xr:uid="{B4EB2FA5-B232-4D66-8BB0-06058C798C6A}"/>
    <cellStyle name="Comma 27 5" xfId="10068" xr:uid="{A4F4345D-D16C-4101-A985-9B23A83EC99E}"/>
    <cellStyle name="Comma 27 5 2" xfId="10069" xr:uid="{CECA4619-2D4F-45AA-ADD7-38D3C04C765B}"/>
    <cellStyle name="Comma 27 5 2 2" xfId="10070" xr:uid="{8F8224C5-3F83-4704-9A23-0FA74654BD2E}"/>
    <cellStyle name="Comma 27 5 3" xfId="10071" xr:uid="{25F3DD10-B402-4403-A633-2F708EDA2FE3}"/>
    <cellStyle name="Comma 27 5 3 2" xfId="10072" xr:uid="{3D3B05F3-7DD9-470E-B4E4-4D659A7855F5}"/>
    <cellStyle name="Comma 27 5 3 3" xfId="10073" xr:uid="{590BC1E5-D0A8-4E63-AB13-8F175134FDC4}"/>
    <cellStyle name="Comma 27 5 4" xfId="10074" xr:uid="{75483E86-2F21-4951-98E6-C2A720A90976}"/>
    <cellStyle name="Comma 27 6" xfId="10075" xr:uid="{0C5D3361-197D-474E-AE10-5581EDA14C4A}"/>
    <cellStyle name="Comma 27 6 2" xfId="10076" xr:uid="{CE425604-1994-4B75-94BA-E00EA00BB90B}"/>
    <cellStyle name="Comma 27 6 2 2" xfId="10077" xr:uid="{29D5E68C-381B-44EF-855C-CD353AEE0256}"/>
    <cellStyle name="Comma 27 6 3" xfId="10078" xr:uid="{9D160390-9711-4467-9D1F-C0D39C6D1128}"/>
    <cellStyle name="Comma 27 6 3 2" xfId="10079" xr:uid="{75C3EEC9-91E2-48DE-B7AF-F35316F81897}"/>
    <cellStyle name="Comma 27 6 4" xfId="10080" xr:uid="{53EF0B72-CE4E-4222-9B88-AB9B57C4611B}"/>
    <cellStyle name="Comma 27 7" xfId="10081" xr:uid="{F9B7F012-AAED-4EFE-959F-01B36A7EB1F1}"/>
    <cellStyle name="Comma 27 7 2" xfId="10082" xr:uid="{5EDB9F7E-DB82-434A-B180-83972005B4C0}"/>
    <cellStyle name="Comma 27 7 2 2" xfId="10083" xr:uid="{1A887866-1316-488A-82C6-4224D3081725}"/>
    <cellStyle name="Comma 27 7 3" xfId="10084" xr:uid="{9C7F1C09-9D5A-45DE-833F-6AE1B9CC44B1}"/>
    <cellStyle name="Comma 27 7 3 2" xfId="10085" xr:uid="{C13D5479-E3FE-47F5-AA93-48CF2B8631A6}"/>
    <cellStyle name="Comma 27 7 4" xfId="10086" xr:uid="{D6EA342A-E199-4F8A-8492-8004E2F92BE9}"/>
    <cellStyle name="Comma 27 8" xfId="10087" xr:uid="{EDE22C0B-88B6-4843-BE09-028BBD41BC85}"/>
    <cellStyle name="Comma 27 8 2" xfId="10088" xr:uid="{5B6D23A9-AC9B-446B-A3C7-B37199BBCBAC}"/>
    <cellStyle name="Comma 27 8 2 2" xfId="10089" xr:uid="{C7FBC0D3-43E3-44F9-8AA0-429993F08F63}"/>
    <cellStyle name="Comma 27 8 3" xfId="10090" xr:uid="{3573F185-D789-4FD6-A995-8F8F010A52FE}"/>
    <cellStyle name="Comma 27 8 3 2" xfId="10091" xr:uid="{A64D3881-338D-41CD-B12D-F85100706A02}"/>
    <cellStyle name="Comma 27 8 4" xfId="10092" xr:uid="{215D35B1-8CE7-4EE6-9442-2255E7C07273}"/>
    <cellStyle name="Comma 27 9" xfId="10093" xr:uid="{8A40BE02-E6CA-4795-B133-7075A5417113}"/>
    <cellStyle name="Comma 27 9 2" xfId="10094" xr:uid="{7BD944DB-66B5-4804-9662-FDA397E409FF}"/>
    <cellStyle name="Comma 27 9 2 2" xfId="10095" xr:uid="{56BED7A8-09AC-41D1-A512-A47EAB0CEFE8}"/>
    <cellStyle name="Comma 27 9 3" xfId="10096" xr:uid="{50D69FC9-04C6-4539-8B8B-CBD1A3913C22}"/>
    <cellStyle name="Comma 27 9 3 2" xfId="10097" xr:uid="{1142ACC7-434B-4E26-BB18-6E00344FFA27}"/>
    <cellStyle name="Comma 27 9 4" xfId="10098" xr:uid="{E770CE4C-9E24-468F-ACA9-1C97A2005CD5}"/>
    <cellStyle name="Comma 28" xfId="10099" xr:uid="{0BAA2057-08CF-4A36-95E7-D8C50F8A4A19}"/>
    <cellStyle name="Comma 28 10" xfId="10100" xr:uid="{5BB10578-F241-46CD-BE2F-0F3CE3C1804D}"/>
    <cellStyle name="Comma 28 10 2" xfId="10101" xr:uid="{D219A739-EDA3-4259-9387-B9819544B14B}"/>
    <cellStyle name="Comma 28 10 2 2" xfId="10102" xr:uid="{5F461748-857C-43B3-86E0-7721D7E5A59A}"/>
    <cellStyle name="Comma 28 10 3" xfId="10103" xr:uid="{18759663-C9D4-46FE-A3B8-6E5B5AD68476}"/>
    <cellStyle name="Comma 28 10 3 2" xfId="10104" xr:uid="{41C989E4-D5FE-4CDE-98EE-9DE872BE0D11}"/>
    <cellStyle name="Comma 28 10 4" xfId="10105" xr:uid="{386FD23E-7F58-4743-81E0-7C7D91BFA2C1}"/>
    <cellStyle name="Comma 28 11" xfId="10106" xr:uid="{E0B038DE-2097-4B1B-97E4-92E924AA6551}"/>
    <cellStyle name="Comma 28 11 2" xfId="10107" xr:uid="{20DCCFCE-0FEB-44D3-A3C8-1AE2B8755FDB}"/>
    <cellStyle name="Comma 28 11 2 2" xfId="10108" xr:uid="{456546D6-2DBC-45CD-8158-2AF771AA1E5A}"/>
    <cellStyle name="Comma 28 11 3" xfId="10109" xr:uid="{7C7279D0-CA0C-4F6C-9472-112040E0902B}"/>
    <cellStyle name="Comma 28 11 3 2" xfId="10110" xr:uid="{46AF9C69-A84C-4941-B620-962127862783}"/>
    <cellStyle name="Comma 28 11 4" xfId="10111" xr:uid="{E781D5D2-A63A-49B7-959E-326715DD8E81}"/>
    <cellStyle name="Comma 28 12" xfId="10112" xr:uid="{F16696AB-5C4D-467D-8C15-0D6396A50C93}"/>
    <cellStyle name="Comma 28 12 2" xfId="10113" xr:uid="{83587E33-56FB-4E64-BC3A-3C9A98218B02}"/>
    <cellStyle name="Comma 28 12 2 2" xfId="10114" xr:uid="{C12461EE-963F-4D77-8DF9-6154A7DF387F}"/>
    <cellStyle name="Comma 28 12 3" xfId="10115" xr:uid="{409E08BD-DDC7-4C45-A328-D74D944D7C0B}"/>
    <cellStyle name="Comma 28 12 3 2" xfId="10116" xr:uid="{0B11140C-5072-46AA-895B-0438402D8470}"/>
    <cellStyle name="Comma 28 12 4" xfId="10117" xr:uid="{B4E3DF65-CFE2-47A8-A8AB-D66E65064844}"/>
    <cellStyle name="Comma 28 13" xfId="10118" xr:uid="{F1234D0E-2839-4C44-BA9C-9398C6F3DCAD}"/>
    <cellStyle name="Comma 28 13 2" xfId="10119" xr:uid="{23CD822C-CD53-4937-8DFB-C793C338476E}"/>
    <cellStyle name="Comma 28 13 2 2" xfId="10120" xr:uid="{455F800E-487C-479E-A5FA-64451D134C89}"/>
    <cellStyle name="Comma 28 13 3" xfId="10121" xr:uid="{37FF3561-8B88-4450-B938-DADD9E01A239}"/>
    <cellStyle name="Comma 28 13 3 2" xfId="10122" xr:uid="{B360991E-3CB5-45F8-8A76-F07756F42B16}"/>
    <cellStyle name="Comma 28 13 4" xfId="10123" xr:uid="{AEB8B92E-7C95-4EA3-A83B-8C8E3D4F29D3}"/>
    <cellStyle name="Comma 28 14" xfId="10124" xr:uid="{7E9A2005-D152-458E-9948-3CD46E6B963D}"/>
    <cellStyle name="Comma 28 14 2" xfId="10125" xr:uid="{69CB36F3-AAF6-4E43-8D50-B89338348883}"/>
    <cellStyle name="Comma 28 14 2 2" xfId="10126" xr:uid="{84706ADE-CCD1-4B8A-8105-E70D1424979C}"/>
    <cellStyle name="Comma 28 14 3" xfId="10127" xr:uid="{C04D30A6-3C1A-43E2-9858-9924C81CF433}"/>
    <cellStyle name="Comma 28 14 3 2" xfId="10128" xr:uid="{C40E2B2E-BBA0-419F-990C-42FD5E529950}"/>
    <cellStyle name="Comma 28 14 4" xfId="10129" xr:uid="{280ED717-1695-4D45-BEAA-874E4BB38AA3}"/>
    <cellStyle name="Comma 28 15" xfId="10130" xr:uid="{D2EF5116-96E5-4FD8-A1B6-0CA21DB21B83}"/>
    <cellStyle name="Comma 28 15 2" xfId="10131" xr:uid="{2377548A-39F4-4565-A6A0-1EBC775C3953}"/>
    <cellStyle name="Comma 28 15 2 2" xfId="10132" xr:uid="{6DC35E27-66C1-4A0C-84D0-52A7DEFCA0BA}"/>
    <cellStyle name="Comma 28 15 3" xfId="10133" xr:uid="{C0C81566-C065-4B02-BA6C-7999C60CC015}"/>
    <cellStyle name="Comma 28 15 3 2" xfId="10134" xr:uid="{223C509C-6E9C-4C1F-AFB7-4FE775B6D523}"/>
    <cellStyle name="Comma 28 15 4" xfId="10135" xr:uid="{07422D4C-B0C1-4CDC-BAFC-5A626F5C58B3}"/>
    <cellStyle name="Comma 28 16" xfId="10136" xr:uid="{2BD6412D-ED79-42BD-AF35-162C9DEA2432}"/>
    <cellStyle name="Comma 28 16 2" xfId="10137" xr:uid="{FFAAF570-3842-4F09-BB45-600A8E497A3B}"/>
    <cellStyle name="Comma 28 16 2 2" xfId="10138" xr:uid="{AC578226-ECE2-4AFD-B7E6-9669BF68F6EF}"/>
    <cellStyle name="Comma 28 16 3" xfId="10139" xr:uid="{600DC28C-EE53-4F4A-89F7-A0826FC50C7B}"/>
    <cellStyle name="Comma 28 16 3 2" xfId="10140" xr:uid="{930A72CD-4B9B-42D4-A4D2-C189501A4A1A}"/>
    <cellStyle name="Comma 28 16 4" xfId="10141" xr:uid="{B99101A7-5336-4B39-BF5E-3B48BD092CF5}"/>
    <cellStyle name="Comma 28 17" xfId="10142" xr:uid="{B3D226FA-C9FA-4B95-A6C3-3F9F26176ACE}"/>
    <cellStyle name="Comma 28 17 2" xfId="10143" xr:uid="{A2721744-879F-492A-9AD8-9CA7AB6BABEB}"/>
    <cellStyle name="Comma 28 17 2 2" xfId="10144" xr:uid="{82B944FB-6735-4310-AE58-6C419F7A8145}"/>
    <cellStyle name="Comma 28 17 3" xfId="10145" xr:uid="{DB95E617-607B-4642-AB91-9E6D963F7C86}"/>
    <cellStyle name="Comma 28 17 3 2" xfId="10146" xr:uid="{5FDD787E-9543-4BA1-B9CF-3EC62C037E26}"/>
    <cellStyle name="Comma 28 17 4" xfId="10147" xr:uid="{28887139-2444-4C9B-A723-E2F58D223C3C}"/>
    <cellStyle name="Comma 28 18" xfId="10148" xr:uid="{1D0D3D6C-4E79-4D13-A53C-E264E1E356C2}"/>
    <cellStyle name="Comma 28 18 2" xfId="10149" xr:uid="{F4916D2F-8DEF-45EA-B76F-224F77C0E663}"/>
    <cellStyle name="Comma 28 18 2 2" xfId="10150" xr:uid="{75EB055C-4E9E-4F31-9515-02A292EB7829}"/>
    <cellStyle name="Comma 28 18 3" xfId="10151" xr:uid="{0AF01093-0CA4-468F-8530-4927DADA6F67}"/>
    <cellStyle name="Comma 28 18 3 2" xfId="10152" xr:uid="{6BF8E999-82F9-49D5-BB1F-54E2134D849F}"/>
    <cellStyle name="Comma 28 18 4" xfId="10153" xr:uid="{BEEB1774-8899-48BA-8230-890571F2D4A6}"/>
    <cellStyle name="Comma 28 19" xfId="10154" xr:uid="{F9C34618-D77D-495D-9F74-DBA0C927F7FA}"/>
    <cellStyle name="Comma 28 19 2" xfId="10155" xr:uid="{A90C3D6D-9C62-481C-B0AB-AB1C45F836B6}"/>
    <cellStyle name="Comma 28 19 2 2" xfId="10156" xr:uid="{59CC7D39-EA27-4B5D-BD05-398894C7E011}"/>
    <cellStyle name="Comma 28 19 3" xfId="10157" xr:uid="{E08F3C04-FA3D-46A4-A53C-7D8FA6EDAB6D}"/>
    <cellStyle name="Comma 28 19 3 2" xfId="10158" xr:uid="{86E9B233-6451-404B-8FC5-873FF1075144}"/>
    <cellStyle name="Comma 28 19 4" xfId="10159" xr:uid="{914A98F6-E660-4BC0-A157-6F8B418DE92A}"/>
    <cellStyle name="Comma 28 2" xfId="10160" xr:uid="{252DB24B-E5A9-451C-8183-2551FD23FDB7}"/>
    <cellStyle name="Comma 28 2 2" xfId="10161" xr:uid="{79B180C1-4C05-4BFF-B043-16DA0388146C}"/>
    <cellStyle name="Comma 28 2 2 2" xfId="10162" xr:uid="{73011229-1AA0-429B-8BA1-E3CD5C184D62}"/>
    <cellStyle name="Comma 28 2 3" xfId="10163" xr:uid="{9C984B07-B54D-434E-AD41-E6BA3C1E8984}"/>
    <cellStyle name="Comma 28 2 3 2" xfId="10164" xr:uid="{C0A891C2-E2C3-452B-8158-74391FC9F90A}"/>
    <cellStyle name="Comma 28 2 3 3" xfId="10165" xr:uid="{25F67D42-2604-47A5-B3F7-514D82C7D763}"/>
    <cellStyle name="Comma 28 2 4" xfId="10166" xr:uid="{677E053F-A9E3-4B26-B511-B2937E70480F}"/>
    <cellStyle name="Comma 28 20" xfId="10167" xr:uid="{B5927138-9D11-4865-A905-5C1C4722AE68}"/>
    <cellStyle name="Comma 28 20 2" xfId="10168" xr:uid="{47614B1E-D542-4E63-85B6-9FEDDF668BFD}"/>
    <cellStyle name="Comma 28 20 2 2" xfId="10169" xr:uid="{27D196F8-23F4-41EB-AC66-F86528C93DC8}"/>
    <cellStyle name="Comma 28 20 3" xfId="10170" xr:uid="{F8558951-9041-4433-8A36-3E8DC9FFAF9B}"/>
    <cellStyle name="Comma 28 20 3 2" xfId="10171" xr:uid="{8C9A0034-2F15-4E50-AB2F-B9B505B087F4}"/>
    <cellStyle name="Comma 28 20 4" xfId="10172" xr:uid="{8136284B-77B8-4409-81D4-2C4E4552466C}"/>
    <cellStyle name="Comma 28 21" xfId="10173" xr:uid="{CB6C23BC-93FF-43FD-B5EE-272C9348B862}"/>
    <cellStyle name="Comma 28 21 2" xfId="10174" xr:uid="{650600B5-46FF-48AF-A1A4-907AF7713270}"/>
    <cellStyle name="Comma 28 21 2 2" xfId="10175" xr:uid="{A70D13B8-FDC8-4789-AFD9-EB60562BFADB}"/>
    <cellStyle name="Comma 28 21 3" xfId="10176" xr:uid="{0C124F91-7116-4E28-BBEF-97436CE503BB}"/>
    <cellStyle name="Comma 28 21 3 2" xfId="10177" xr:uid="{1B10114C-4952-46D1-B02B-C25F01A5C863}"/>
    <cellStyle name="Comma 28 21 4" xfId="10178" xr:uid="{5848F80E-E2AC-4231-A4C0-06A23BA50ABC}"/>
    <cellStyle name="Comma 28 22" xfId="10179" xr:uid="{7ACD2642-9A7B-49EC-A34D-C3ADD9891F6B}"/>
    <cellStyle name="Comma 28 22 2" xfId="10180" xr:uid="{BE81E4C6-4860-43FB-B8B6-6B310C2433D2}"/>
    <cellStyle name="Comma 28 22 2 2" xfId="10181" xr:uid="{C2AE2602-6D36-427B-8F69-C8EE2568265A}"/>
    <cellStyle name="Comma 28 22 3" xfId="10182" xr:uid="{7D1B2378-0189-4AE3-80D1-294D6055FBC7}"/>
    <cellStyle name="Comma 28 22 3 2" xfId="10183" xr:uid="{8B1027D2-7F8C-4EFE-A282-7F38FD249378}"/>
    <cellStyle name="Comma 28 22 4" xfId="10184" xr:uid="{6305A62D-05C9-4863-9E98-1F7AADBDC58E}"/>
    <cellStyle name="Comma 28 23" xfId="10185" xr:uid="{443D0AD9-3F8D-41A2-899A-EBDCDD4149C5}"/>
    <cellStyle name="Comma 28 23 2" xfId="10186" xr:uid="{9C35D572-811D-42CC-9739-67545252B352}"/>
    <cellStyle name="Comma 28 23 2 2" xfId="10187" xr:uid="{7D686569-8635-4F57-A3FF-D2332AA933C0}"/>
    <cellStyle name="Comma 28 23 3" xfId="10188" xr:uid="{6410DFA6-9AF1-4639-9BFB-D51040203422}"/>
    <cellStyle name="Comma 28 23 3 2" xfId="10189" xr:uid="{A8E2F5F2-9CC1-4F89-ADB4-81F57805F5D4}"/>
    <cellStyle name="Comma 28 23 4" xfId="10190" xr:uid="{BB5E852D-78D1-43DF-907F-EE434D1AB515}"/>
    <cellStyle name="Comma 28 24" xfId="10191" xr:uid="{8C57C089-1E4B-4414-A715-41EE535F6DCD}"/>
    <cellStyle name="Comma 28 24 2" xfId="10192" xr:uid="{3505D48C-F601-4865-9995-E10C14A5B933}"/>
    <cellStyle name="Comma 28 24 2 2" xfId="10193" xr:uid="{5D7FCD80-B5B3-45EF-87EC-8F42900D36A8}"/>
    <cellStyle name="Comma 28 24 3" xfId="10194" xr:uid="{BC45CE03-4E5E-4CBC-AE96-87D562849ABF}"/>
    <cellStyle name="Comma 28 24 3 2" xfId="10195" xr:uid="{DB20C225-3E01-4689-8ED6-9FD8345C0913}"/>
    <cellStyle name="Comma 28 24 4" xfId="10196" xr:uid="{ED847723-AAF8-49A6-A074-9D87CC206E94}"/>
    <cellStyle name="Comma 28 25" xfId="10197" xr:uid="{F00CF73F-8FEE-45F7-B837-EFC9CF50FF22}"/>
    <cellStyle name="Comma 28 25 2" xfId="10198" xr:uid="{49AEE509-53FD-47C0-9B15-769D4D05E103}"/>
    <cellStyle name="Comma 28 25 2 2" xfId="10199" xr:uid="{88BA364A-1356-4B70-9BA2-8C803BB05846}"/>
    <cellStyle name="Comma 28 25 3" xfId="10200" xr:uid="{18D5043E-36FF-4ADE-A8FC-30D70AFAB375}"/>
    <cellStyle name="Comma 28 25 3 2" xfId="10201" xr:uid="{14C0C396-C0B7-46D7-8EF4-AAC6DFDA1807}"/>
    <cellStyle name="Comma 28 25 4" xfId="10202" xr:uid="{45CA7076-F414-411E-A8A5-EB4CE1A5CE6D}"/>
    <cellStyle name="Comma 28 26" xfId="10203" xr:uid="{FD96FE9F-4B9D-45FA-80C3-462F31C7A5B5}"/>
    <cellStyle name="Comma 28 26 2" xfId="10204" xr:uid="{67107EFF-41B8-44EE-9A48-9F3493766FE1}"/>
    <cellStyle name="Comma 28 26 2 2" xfId="10205" xr:uid="{082EF86C-FAB4-40FF-B0C9-F2FDE8AE4F9F}"/>
    <cellStyle name="Comma 28 26 3" xfId="10206" xr:uid="{E18B51B3-0425-42D7-92B8-89DC50E6CC83}"/>
    <cellStyle name="Comma 28 26 3 2" xfId="10207" xr:uid="{89795868-BDCA-45E5-9AE9-2A3FE767BF95}"/>
    <cellStyle name="Comma 28 26 4" xfId="10208" xr:uid="{2F232203-C2BB-4AA1-B8AB-619DA3B80D5B}"/>
    <cellStyle name="Comma 28 27" xfId="10209" xr:uid="{32C68185-6EF1-43D2-A881-79B3D850828C}"/>
    <cellStyle name="Comma 28 27 2" xfId="10210" xr:uid="{A91B1C3D-98B1-47AA-95D7-2C1A2C870930}"/>
    <cellStyle name="Comma 28 27 2 2" xfId="10211" xr:uid="{EC56227A-2224-4C9B-BC01-A17D39BA70E8}"/>
    <cellStyle name="Comma 28 27 3" xfId="10212" xr:uid="{32FE9DC3-2E1F-4AB4-8CCA-560C62FD7E62}"/>
    <cellStyle name="Comma 28 27 3 2" xfId="10213" xr:uid="{8FB2C4E3-74C8-4BBA-9A79-28CFE4FCB9BF}"/>
    <cellStyle name="Comma 28 27 4" xfId="10214" xr:uid="{1145F3F5-ADF9-43A8-97C6-55AB76F37921}"/>
    <cellStyle name="Comma 28 28" xfId="10215" xr:uid="{5FFAF77C-8F91-4110-827F-03E78E05AD98}"/>
    <cellStyle name="Comma 28 28 2" xfId="10216" xr:uid="{58A8D38F-D9D2-49E7-859F-65CA03221FFA}"/>
    <cellStyle name="Comma 28 29" xfId="10217" xr:uid="{01F7DF7F-7204-49CF-A4A4-BC1AC1464E3B}"/>
    <cellStyle name="Comma 28 29 2" xfId="10218" xr:uid="{FF9AB556-5978-463C-82F5-D430AA8C5427}"/>
    <cellStyle name="Comma 28 29 3" xfId="10219" xr:uid="{802632FD-C02E-41A5-999E-C7CACDDBEFAF}"/>
    <cellStyle name="Comma 28 3" xfId="10220" xr:uid="{DAFD4249-7F56-4E4F-A150-E20ABDB8E867}"/>
    <cellStyle name="Comma 28 3 2" xfId="10221" xr:uid="{63D35FBC-6DA2-4EC1-BFC4-369AB380AC86}"/>
    <cellStyle name="Comma 28 3 2 2" xfId="10222" xr:uid="{6F94FBC8-8776-4DBD-BAE8-E9BDC4E3802D}"/>
    <cellStyle name="Comma 28 3 3" xfId="10223" xr:uid="{73D46471-FE7F-4972-A8AB-D857463D569B}"/>
    <cellStyle name="Comma 28 3 3 2" xfId="10224" xr:uid="{F6B27991-19FC-4E52-8208-27CBF7CF7D98}"/>
    <cellStyle name="Comma 28 3 3 3" xfId="10225" xr:uid="{9653E99E-750B-4722-A7AE-57C0AA35BA1E}"/>
    <cellStyle name="Comma 28 3 4" xfId="10226" xr:uid="{2926A936-D71E-4C8D-9509-756342FBAC6A}"/>
    <cellStyle name="Comma 28 30" xfId="10227" xr:uid="{4006FB82-CE0F-484F-91BF-D0443E5379E1}"/>
    <cellStyle name="Comma 28 31" xfId="10228" xr:uid="{DF85B6C7-73A5-4C90-BBE9-4850B74799A8}"/>
    <cellStyle name="Comma 28 32" xfId="10229" xr:uid="{89FBE275-DC87-470B-AD1F-AFA48E026FCC}"/>
    <cellStyle name="Comma 28 4" xfId="10230" xr:uid="{124B5B4B-5DF4-458E-AEDA-BA97A01C27AE}"/>
    <cellStyle name="Comma 28 4 2" xfId="10231" xr:uid="{F3B46FD2-591D-477A-B86C-2D550BEF619D}"/>
    <cellStyle name="Comma 28 4 2 2" xfId="10232" xr:uid="{00AD6F1A-4920-4ACF-883F-F9D9EE6AB7B3}"/>
    <cellStyle name="Comma 28 4 3" xfId="10233" xr:uid="{F19B842D-BC25-4DBA-A0F6-3F4F7EA88090}"/>
    <cellStyle name="Comma 28 4 3 2" xfId="10234" xr:uid="{DDE444A6-B6DD-4159-AABE-134CA28AA7EE}"/>
    <cellStyle name="Comma 28 4 3 3" xfId="10235" xr:uid="{9A05006D-92AD-4385-854B-86300FEDC5ED}"/>
    <cellStyle name="Comma 28 4 4" xfId="10236" xr:uid="{AC9E810F-E567-480A-93D9-C9394E55BC8B}"/>
    <cellStyle name="Comma 28 5" xfId="10237" xr:uid="{46FCD5D2-C844-4BFA-9E79-021AE628C02C}"/>
    <cellStyle name="Comma 28 5 2" xfId="10238" xr:uid="{132C1547-2CF4-476C-A445-D6C3529FF397}"/>
    <cellStyle name="Comma 28 5 2 2" xfId="10239" xr:uid="{B9754B21-519E-4D1B-8C74-91FB0DC37DB5}"/>
    <cellStyle name="Comma 28 5 3" xfId="10240" xr:uid="{15BE3151-6322-4898-82EA-CD6DC2D3597C}"/>
    <cellStyle name="Comma 28 5 3 2" xfId="10241" xr:uid="{BC722927-7E74-4A3C-833B-88F74B6956B0}"/>
    <cellStyle name="Comma 28 5 3 3" xfId="10242" xr:uid="{A7C57A9F-D28B-47BD-806B-47DBD04DAF4E}"/>
    <cellStyle name="Comma 28 5 4" xfId="10243" xr:uid="{907175B0-B27B-4289-ABBE-4BA5C23DC996}"/>
    <cellStyle name="Comma 28 6" xfId="10244" xr:uid="{77787532-5E4E-4D6A-968A-C6214BB21D6C}"/>
    <cellStyle name="Comma 28 6 2" xfId="10245" xr:uid="{7B06390E-530A-4FC3-B33C-128B26A61DFC}"/>
    <cellStyle name="Comma 28 6 2 2" xfId="10246" xr:uid="{32A44514-97F4-4F38-AD2D-B001F357A04E}"/>
    <cellStyle name="Comma 28 6 3" xfId="10247" xr:uid="{73A01C48-AA62-4870-8C4B-8ECE6BCA0007}"/>
    <cellStyle name="Comma 28 6 3 2" xfId="10248" xr:uid="{CB25BA25-9E9C-47CC-9ADB-21445F15A1AE}"/>
    <cellStyle name="Comma 28 6 4" xfId="10249" xr:uid="{2DAC9B64-210A-4A06-A777-CFA2AC48E1D4}"/>
    <cellStyle name="Comma 28 7" xfId="10250" xr:uid="{BC89FBF7-DFEB-4B49-A7EB-DA1438B29437}"/>
    <cellStyle name="Comma 28 7 2" xfId="10251" xr:uid="{D7469E72-D468-4E9A-AB33-73F044288A38}"/>
    <cellStyle name="Comma 28 7 2 2" xfId="10252" xr:uid="{149FA64D-09C4-4F94-A64B-ADA5CEBFF5D8}"/>
    <cellStyle name="Comma 28 7 3" xfId="10253" xr:uid="{2414F9BC-760E-4ED3-8859-7B0C58A1CB13}"/>
    <cellStyle name="Comma 28 7 3 2" xfId="10254" xr:uid="{A6B880DC-7C78-496D-9D09-899373A82C6F}"/>
    <cellStyle name="Comma 28 7 4" xfId="10255" xr:uid="{F7DDB7A4-DD5B-4E83-8044-C4982679CC50}"/>
    <cellStyle name="Comma 28 8" xfId="10256" xr:uid="{37B787E0-7F4A-4F40-BBE3-CE44670CFBF4}"/>
    <cellStyle name="Comma 28 8 2" xfId="10257" xr:uid="{ECAA21DB-1108-4350-9E91-3D32E84A8E95}"/>
    <cellStyle name="Comma 28 8 2 2" xfId="10258" xr:uid="{04558EF8-CC6D-446D-886E-B00E7858C716}"/>
    <cellStyle name="Comma 28 8 3" xfId="10259" xr:uid="{B3849013-63E6-4E66-A0D5-459941718B36}"/>
    <cellStyle name="Comma 28 8 3 2" xfId="10260" xr:uid="{4C4227C8-A9A7-46FC-8BC7-03A473C95712}"/>
    <cellStyle name="Comma 28 8 4" xfId="10261" xr:uid="{E05700C1-EC74-469F-8D10-F811B9F4980D}"/>
    <cellStyle name="Comma 28 9" xfId="10262" xr:uid="{FABCD0B0-69C5-4BEB-910C-847142E729E5}"/>
    <cellStyle name="Comma 28 9 2" xfId="10263" xr:uid="{63EC098C-8BA5-4C6D-924F-9EEFAE0A5705}"/>
    <cellStyle name="Comma 28 9 2 2" xfId="10264" xr:uid="{BB34B6B9-6133-4232-95FE-B0EAF0E713BC}"/>
    <cellStyle name="Comma 28 9 3" xfId="10265" xr:uid="{CAF5C3C6-CC3B-40D1-8E53-3838F621CAF4}"/>
    <cellStyle name="Comma 28 9 3 2" xfId="10266" xr:uid="{CD287AFD-41EB-4318-A503-A63B3CB57674}"/>
    <cellStyle name="Comma 28 9 4" xfId="10267" xr:uid="{B26FA9BD-C50F-48EC-8C87-89E9C77B4172}"/>
    <cellStyle name="Comma 29" xfId="10268" xr:uid="{93F5F342-E450-4B76-98C5-C11C75DFC50D}"/>
    <cellStyle name="Comma 29 10" xfId="10269" xr:uid="{D7765307-3295-47A6-955F-8FD966C25DE0}"/>
    <cellStyle name="Comma 29 10 2" xfId="10270" xr:uid="{BD5669E5-5ECD-4184-BC67-301180B05877}"/>
    <cellStyle name="Comma 29 10 2 2" xfId="10271" xr:uid="{B8D9113D-7A59-4EE6-9FA1-9FA284B5D0F6}"/>
    <cellStyle name="Comma 29 10 3" xfId="10272" xr:uid="{D65EEFEF-06B2-4034-BBE9-E2C1CE19F532}"/>
    <cellStyle name="Comma 29 10 3 2" xfId="10273" xr:uid="{DD795598-E3FF-4EAB-B128-0D158E32BF52}"/>
    <cellStyle name="Comma 29 10 4" xfId="10274" xr:uid="{252E0BDE-C10B-44BF-B55A-541EFEE6DD1E}"/>
    <cellStyle name="Comma 29 11" xfId="10275" xr:uid="{3DE0E225-B8CA-459F-9ECE-21E1892D5A25}"/>
    <cellStyle name="Comma 29 11 2" xfId="10276" xr:uid="{07DAE874-5B53-4CBE-A73C-4D0F050C1745}"/>
    <cellStyle name="Comma 29 11 2 2" xfId="10277" xr:uid="{5110E29F-78AB-47B7-916C-F95F7D2807A7}"/>
    <cellStyle name="Comma 29 11 3" xfId="10278" xr:uid="{27C85C2E-80FB-4051-82F6-A0C3D77D718C}"/>
    <cellStyle name="Comma 29 11 3 2" xfId="10279" xr:uid="{CD5F45DE-4B52-41FB-A2D9-5C47AD635277}"/>
    <cellStyle name="Comma 29 11 4" xfId="10280" xr:uid="{0EC0F30A-BD9B-450E-8CD9-8F2082961C04}"/>
    <cellStyle name="Comma 29 12" xfId="10281" xr:uid="{062B6976-E552-417A-8619-5DD6B45D555F}"/>
    <cellStyle name="Comma 29 12 2" xfId="10282" xr:uid="{C7A0ECC9-EA88-4FE8-8CD9-34FCE363EE46}"/>
    <cellStyle name="Comma 29 12 2 2" xfId="10283" xr:uid="{C81F3D33-DF5D-4A17-B6DA-EA5DAD76C952}"/>
    <cellStyle name="Comma 29 12 3" xfId="10284" xr:uid="{1F222E88-A6A0-46D6-A264-C162DD238119}"/>
    <cellStyle name="Comma 29 12 3 2" xfId="10285" xr:uid="{2A9E0E62-406D-4A6D-84A9-739C99E67F91}"/>
    <cellStyle name="Comma 29 12 4" xfId="10286" xr:uid="{D2C1B6E0-D991-4020-8369-B677759ADFCC}"/>
    <cellStyle name="Comma 29 13" xfId="10287" xr:uid="{502841BB-1DEE-42DA-B9C8-7FAB8714ABCA}"/>
    <cellStyle name="Comma 29 13 2" xfId="10288" xr:uid="{CD6B6612-D83C-474C-9CE5-4C5FF6AADC91}"/>
    <cellStyle name="Comma 29 13 2 2" xfId="10289" xr:uid="{E65B4B65-3B2A-42F2-A012-67100C9695A8}"/>
    <cellStyle name="Comma 29 13 3" xfId="10290" xr:uid="{CCC522C0-CCFF-4C0E-863A-7C1ECAFF3F7C}"/>
    <cellStyle name="Comma 29 13 3 2" xfId="10291" xr:uid="{6528E763-3AE3-4CC1-A680-BE748607E528}"/>
    <cellStyle name="Comma 29 13 4" xfId="10292" xr:uid="{71A0AF4D-73CF-4C9E-9031-F691EFD7ECE1}"/>
    <cellStyle name="Comma 29 14" xfId="10293" xr:uid="{DAD10DC2-8FEA-4688-B8EA-1FFCF68EDAE8}"/>
    <cellStyle name="Comma 29 14 2" xfId="10294" xr:uid="{8E4BDAC1-6300-4AD6-862F-1D518A79FEAC}"/>
    <cellStyle name="Comma 29 14 2 2" xfId="10295" xr:uid="{06DCFE36-03B3-4759-BCF3-E2F8DA24318F}"/>
    <cellStyle name="Comma 29 14 3" xfId="10296" xr:uid="{C17B6CFA-D23B-4DFA-9B74-E88E695E6659}"/>
    <cellStyle name="Comma 29 14 3 2" xfId="10297" xr:uid="{F83A62A8-E772-433C-8E0B-A84762695B95}"/>
    <cellStyle name="Comma 29 14 4" xfId="10298" xr:uid="{26F2EC47-E307-4250-9298-17FD369295AA}"/>
    <cellStyle name="Comma 29 15" xfId="10299" xr:uid="{D91D106F-3AD5-431B-99D7-D656D5900870}"/>
    <cellStyle name="Comma 29 15 2" xfId="10300" xr:uid="{1FDADC60-F11C-4A49-96B9-F777A163B090}"/>
    <cellStyle name="Comma 29 15 2 2" xfId="10301" xr:uid="{23FEDD4B-E013-4361-9B77-22DF371FFB3B}"/>
    <cellStyle name="Comma 29 15 3" xfId="10302" xr:uid="{BA00AD31-7565-4AFB-9BE6-639EA36F1164}"/>
    <cellStyle name="Comma 29 15 3 2" xfId="10303" xr:uid="{8B4839FC-3774-4303-A1C9-4234D764BBDA}"/>
    <cellStyle name="Comma 29 15 4" xfId="10304" xr:uid="{AE035314-870E-45A2-BAA7-A0237E075C28}"/>
    <cellStyle name="Comma 29 16" xfId="10305" xr:uid="{0E03A36A-A913-4669-8E86-DA838A389A40}"/>
    <cellStyle name="Comma 29 16 2" xfId="10306" xr:uid="{2676CDBD-A445-4F57-A176-1EB533089095}"/>
    <cellStyle name="Comma 29 16 2 2" xfId="10307" xr:uid="{780A72DF-1AE1-4806-91DB-EC86E0EC8318}"/>
    <cellStyle name="Comma 29 16 3" xfId="10308" xr:uid="{4827645A-B9B9-42A4-ABB1-29B523C0AB45}"/>
    <cellStyle name="Comma 29 16 3 2" xfId="10309" xr:uid="{B463AC75-71F2-4F6C-8CE1-145367531E0C}"/>
    <cellStyle name="Comma 29 16 4" xfId="10310" xr:uid="{09E8F7CE-4E88-4EF0-8210-D4860C2AE5A8}"/>
    <cellStyle name="Comma 29 17" xfId="10311" xr:uid="{29F97FDA-C7D3-4FB2-A7CA-697518D8E447}"/>
    <cellStyle name="Comma 29 17 2" xfId="10312" xr:uid="{72AEEEEC-F60A-4B14-86DF-BCFCB9F36BB9}"/>
    <cellStyle name="Comma 29 17 2 2" xfId="10313" xr:uid="{C9228EE3-7C26-4CA5-A7C4-8DF0BA55E32E}"/>
    <cellStyle name="Comma 29 17 3" xfId="10314" xr:uid="{CA4493DE-2790-47BC-9C21-CF05318BB7E1}"/>
    <cellStyle name="Comma 29 17 3 2" xfId="10315" xr:uid="{40A25C20-BC44-41CE-BBB1-496AF1B28091}"/>
    <cellStyle name="Comma 29 17 4" xfId="10316" xr:uid="{2375D1E1-D46D-4019-9978-01B13EC9F173}"/>
    <cellStyle name="Comma 29 18" xfId="10317" xr:uid="{77DAD70A-958B-4ADD-AEB9-796136B4A4CB}"/>
    <cellStyle name="Comma 29 18 2" xfId="10318" xr:uid="{0F14E180-AF49-4C38-82C6-A0616C681A38}"/>
    <cellStyle name="Comma 29 18 2 2" xfId="10319" xr:uid="{C754815B-AC1D-4C6B-991D-DEF7EF8DDFC3}"/>
    <cellStyle name="Comma 29 18 3" xfId="10320" xr:uid="{8D9FAE35-85D1-45C3-89C2-5DA5D00DB4FF}"/>
    <cellStyle name="Comma 29 18 3 2" xfId="10321" xr:uid="{E44955F6-4872-4E3E-AF82-6B15A82277CB}"/>
    <cellStyle name="Comma 29 18 4" xfId="10322" xr:uid="{68A621ED-AFDA-4DC9-B4F0-D783F5793721}"/>
    <cellStyle name="Comma 29 19" xfId="10323" xr:uid="{8873E36E-DC98-441E-AE73-A8DBC19EF611}"/>
    <cellStyle name="Comma 29 19 2" xfId="10324" xr:uid="{535DD8CD-3756-4CBF-A31E-2D57CE3F7267}"/>
    <cellStyle name="Comma 29 19 2 2" xfId="10325" xr:uid="{D8EEF316-0DB2-49D3-AC3E-1F7D82F2A466}"/>
    <cellStyle name="Comma 29 19 3" xfId="10326" xr:uid="{24CA9ACF-4864-411C-97F0-AF22ACB1C5A0}"/>
    <cellStyle name="Comma 29 19 3 2" xfId="10327" xr:uid="{76DA0E97-A2CA-4472-B954-96112627B829}"/>
    <cellStyle name="Comma 29 19 4" xfId="10328" xr:uid="{B2F132EE-18BF-4ED1-B9E6-B556E87204CE}"/>
    <cellStyle name="Comma 29 2" xfId="10329" xr:uid="{9D319B70-6971-47FE-90F7-386F0F47860A}"/>
    <cellStyle name="Comma 29 2 2" xfId="10330" xr:uid="{1D8B615E-8F11-488B-AAA6-DD5E055065AE}"/>
    <cellStyle name="Comma 29 2 2 2" xfId="10331" xr:uid="{32112642-B052-4FDF-973A-CBB103EDD72E}"/>
    <cellStyle name="Comma 29 2 3" xfId="10332" xr:uid="{8C8F61BA-AF1B-4FCC-8F68-75DC06FED77A}"/>
    <cellStyle name="Comma 29 2 3 2" xfId="10333" xr:uid="{7A6CC12E-6E22-48A8-A974-F3F6430E98CF}"/>
    <cellStyle name="Comma 29 2 3 3" xfId="10334" xr:uid="{6F67639E-BB56-4C13-A798-F80C2081A218}"/>
    <cellStyle name="Comma 29 2 4" xfId="10335" xr:uid="{9549432E-4D53-4304-80C7-59FCCD591550}"/>
    <cellStyle name="Comma 29 20" xfId="10336" xr:uid="{B468DE7B-18F5-40AE-98E4-8D295E5F5B75}"/>
    <cellStyle name="Comma 29 20 2" xfId="10337" xr:uid="{5E98B1B9-3EE8-4811-859D-FF6987F544A6}"/>
    <cellStyle name="Comma 29 20 2 2" xfId="10338" xr:uid="{BE43CC06-E7C6-4061-B014-F17E00AC65CE}"/>
    <cellStyle name="Comma 29 20 3" xfId="10339" xr:uid="{EF42BA4E-A2D3-4BDF-B376-0CDD06E2C314}"/>
    <cellStyle name="Comma 29 20 3 2" xfId="10340" xr:uid="{E9C4D494-C136-4D0A-8AA3-996851D728C2}"/>
    <cellStyle name="Comma 29 20 4" xfId="10341" xr:uid="{5CCEC3AD-478A-4D97-9D73-87A23F4B4F86}"/>
    <cellStyle name="Comma 29 21" xfId="10342" xr:uid="{BAE03204-2ED5-42D4-8CE5-296A65DD638E}"/>
    <cellStyle name="Comma 29 21 2" xfId="10343" xr:uid="{BB804E22-D51F-483C-BDF0-992563715AA9}"/>
    <cellStyle name="Comma 29 21 2 2" xfId="10344" xr:uid="{4FE1DC13-4707-4BC5-AF5E-226E9F4F7C3A}"/>
    <cellStyle name="Comma 29 21 3" xfId="10345" xr:uid="{393A8438-9DD2-48F7-AADA-6050548B42BE}"/>
    <cellStyle name="Comma 29 21 3 2" xfId="10346" xr:uid="{4F0F8CE3-7E8B-4FC5-9859-B58659476842}"/>
    <cellStyle name="Comma 29 21 4" xfId="10347" xr:uid="{6430487F-0382-4415-842A-3B357DC6AF65}"/>
    <cellStyle name="Comma 29 22" xfId="10348" xr:uid="{EF08F58B-4967-4B94-9B74-7B80A091B654}"/>
    <cellStyle name="Comma 29 22 2" xfId="10349" xr:uid="{C2927BDF-61D3-44A8-925D-4C0D3BA55DF8}"/>
    <cellStyle name="Comma 29 22 2 2" xfId="10350" xr:uid="{541F668F-3581-4AA2-9EF9-01BA4960246C}"/>
    <cellStyle name="Comma 29 22 3" xfId="10351" xr:uid="{2BB19818-0552-4BED-963D-8DE3FD887A33}"/>
    <cellStyle name="Comma 29 22 3 2" xfId="10352" xr:uid="{F3E2DAAE-00A2-49EA-8319-10EBF955660F}"/>
    <cellStyle name="Comma 29 22 4" xfId="10353" xr:uid="{76B2DBD9-5E9A-4A71-9DD6-63D5C437C51B}"/>
    <cellStyle name="Comma 29 23" xfId="10354" xr:uid="{64448586-C97E-4066-AD70-F4FD8CFC6870}"/>
    <cellStyle name="Comma 29 23 2" xfId="10355" xr:uid="{954437E9-44B7-4563-BD35-4AC46A0CCC16}"/>
    <cellStyle name="Comma 29 23 2 2" xfId="10356" xr:uid="{72300849-631F-42EA-BFA7-9EDBA5E209D4}"/>
    <cellStyle name="Comma 29 23 3" xfId="10357" xr:uid="{790D1AB5-53CD-4F43-A62D-49648A02F043}"/>
    <cellStyle name="Comma 29 23 3 2" xfId="10358" xr:uid="{CE061BF9-C092-48F5-9870-EBABC66E7322}"/>
    <cellStyle name="Comma 29 23 4" xfId="10359" xr:uid="{65163807-F590-4B36-B718-A37E762AC7F9}"/>
    <cellStyle name="Comma 29 24" xfId="10360" xr:uid="{FD0C53E9-0540-4980-90FF-CF798ACE8A97}"/>
    <cellStyle name="Comma 29 24 2" xfId="10361" xr:uid="{8F211145-F4AB-4221-AC37-3F0CFD1AB1B0}"/>
    <cellStyle name="Comma 29 24 2 2" xfId="10362" xr:uid="{4716BD49-926A-4D48-8A72-18247E370726}"/>
    <cellStyle name="Comma 29 24 3" xfId="10363" xr:uid="{B6D06E48-3D50-40C0-91D2-E7155F2F3332}"/>
    <cellStyle name="Comma 29 24 3 2" xfId="10364" xr:uid="{5DA6B597-B1F3-4680-A437-794F9ACB7CF1}"/>
    <cellStyle name="Comma 29 24 4" xfId="10365" xr:uid="{CA3D1047-9961-4BA2-86E9-96F377CC8DD3}"/>
    <cellStyle name="Comma 29 25" xfId="10366" xr:uid="{0E9D8A45-46FA-4837-8345-D753E943DA49}"/>
    <cellStyle name="Comma 29 25 2" xfId="10367" xr:uid="{27FD936A-8BC0-43BA-9324-FBBA72962271}"/>
    <cellStyle name="Comma 29 25 2 2" xfId="10368" xr:uid="{BFA034EE-F046-42C1-B25C-BDFF5A7956EA}"/>
    <cellStyle name="Comma 29 25 3" xfId="10369" xr:uid="{6F879CBD-0D19-4DF4-9968-247FBA458FD6}"/>
    <cellStyle name="Comma 29 25 3 2" xfId="10370" xr:uid="{86A8D24F-EBDD-4B1E-903C-B15B6FE72A5C}"/>
    <cellStyle name="Comma 29 25 4" xfId="10371" xr:uid="{C27C3E17-3CB6-4B5A-A34B-8BC55C2832D3}"/>
    <cellStyle name="Comma 29 26" xfId="10372" xr:uid="{71783943-71D0-4FFD-AF5B-0F9699387A0C}"/>
    <cellStyle name="Comma 29 26 2" xfId="10373" xr:uid="{C54CC8FB-CB1F-40D1-8602-122C3F84CC72}"/>
    <cellStyle name="Comma 29 26 2 2" xfId="10374" xr:uid="{2FC9583B-776C-4458-84D0-C0865E2A6C38}"/>
    <cellStyle name="Comma 29 26 3" xfId="10375" xr:uid="{C344E387-3601-4ACF-9435-FE30A04F6151}"/>
    <cellStyle name="Comma 29 26 3 2" xfId="10376" xr:uid="{F7AC3E67-9B5C-4C8F-9654-4D87C38E3750}"/>
    <cellStyle name="Comma 29 26 4" xfId="10377" xr:uid="{BAABE79D-8277-4535-8E0E-8BB639F56FC2}"/>
    <cellStyle name="Comma 29 27" xfId="10378" xr:uid="{917F9542-25D3-450C-A7D2-E4196288AB76}"/>
    <cellStyle name="Comma 29 27 2" xfId="10379" xr:uid="{B5C92554-E530-4E29-B538-94CAF6CAB126}"/>
    <cellStyle name="Comma 29 27 2 2" xfId="10380" xr:uid="{2AB30F8F-F6E9-41A9-993A-2FF42CE6D8A8}"/>
    <cellStyle name="Comma 29 27 3" xfId="10381" xr:uid="{28CAE4DD-B110-4F9D-A273-837965735B12}"/>
    <cellStyle name="Comma 29 27 3 2" xfId="10382" xr:uid="{79B25FC3-47AC-46C3-984B-CE88659C190E}"/>
    <cellStyle name="Comma 29 27 4" xfId="10383" xr:uid="{3669A67C-95DF-49A6-8D5B-E4D9581F340B}"/>
    <cellStyle name="Comma 29 28" xfId="10384" xr:uid="{1C8A416E-9AC0-4BF3-AC61-7589F00ABDB3}"/>
    <cellStyle name="Comma 29 28 2" xfId="10385" xr:uid="{CB12EC41-19D0-493A-B559-6BCEBFE44442}"/>
    <cellStyle name="Comma 29 29" xfId="10386" xr:uid="{03594672-9D55-4672-8785-4346CE7CD5DF}"/>
    <cellStyle name="Comma 29 29 2" xfId="10387" xr:uid="{B2543375-B044-40C6-9006-0B33F129676C}"/>
    <cellStyle name="Comma 29 29 3" xfId="10388" xr:uid="{FD33FC06-61C1-4E17-9963-3A55995895DF}"/>
    <cellStyle name="Comma 29 3" xfId="10389" xr:uid="{F28F8AEB-D499-44EB-8613-13921299C610}"/>
    <cellStyle name="Comma 29 3 2" xfId="10390" xr:uid="{7E1B055F-3A1F-43B4-9806-FA0C22EDBA4D}"/>
    <cellStyle name="Comma 29 3 2 2" xfId="10391" xr:uid="{7B46FD19-E9D8-4418-9185-B862BA9CE8F0}"/>
    <cellStyle name="Comma 29 3 3" xfId="10392" xr:uid="{6607AD4E-F474-4B3E-AE65-7727F5FE6C45}"/>
    <cellStyle name="Comma 29 3 3 2" xfId="10393" xr:uid="{2F8C1359-F00D-4406-A005-FF19297AF61A}"/>
    <cellStyle name="Comma 29 3 3 3" xfId="10394" xr:uid="{9C007F26-D68E-4DD6-BB20-627C90342313}"/>
    <cellStyle name="Comma 29 3 4" xfId="10395" xr:uid="{082A1E62-F4B9-4691-A00E-7D51C1D32366}"/>
    <cellStyle name="Comma 29 30" xfId="10396" xr:uid="{9DAF191B-A97F-4BEA-B6C0-9983E09B7EEB}"/>
    <cellStyle name="Comma 29 31" xfId="10397" xr:uid="{934DF24B-2062-49A4-8227-D4B572CF2533}"/>
    <cellStyle name="Comma 29 32" xfId="10398" xr:uid="{990FE117-E3C3-47F5-894E-E0215E4D1AEB}"/>
    <cellStyle name="Comma 29 33" xfId="10399" xr:uid="{A054EADE-AEAD-457B-B74C-F9910C067372}"/>
    <cellStyle name="Comma 29 34" xfId="10400" xr:uid="{15B64A3A-FBA8-4478-B8BC-132F9480E1C0}"/>
    <cellStyle name="Comma 29 35" xfId="10401" xr:uid="{91A91A0F-7975-4805-A38C-94391526FEF1}"/>
    <cellStyle name="Comma 29 36" xfId="10402" xr:uid="{32131D52-8116-499C-B452-C2DB098816DC}"/>
    <cellStyle name="Comma 29 37" xfId="10403" xr:uid="{028B435A-3F6F-4D52-9CC9-FB3805F810A8}"/>
    <cellStyle name="Comma 29 38" xfId="10404" xr:uid="{B1CC0972-C761-41DF-BD8B-CD8BD6028422}"/>
    <cellStyle name="Comma 29 39" xfId="10405" xr:uid="{8723FA0A-25BB-4F11-B3D0-3BB72BD63A80}"/>
    <cellStyle name="Comma 29 4" xfId="10406" xr:uid="{4ACC923A-AEB7-48DE-A737-AB41945A201C}"/>
    <cellStyle name="Comma 29 4 2" xfId="10407" xr:uid="{B4F5F815-90A5-4E72-A23C-304407042281}"/>
    <cellStyle name="Comma 29 4 2 2" xfId="10408" xr:uid="{2EB835E1-6EC4-4033-9D14-ABB777942269}"/>
    <cellStyle name="Comma 29 4 3" xfId="10409" xr:uid="{3DA5CFED-C976-4E10-864D-5E65FD87A1BB}"/>
    <cellStyle name="Comma 29 4 3 2" xfId="10410" xr:uid="{A4BFE8ED-9B2E-45EB-9646-7C7E03279387}"/>
    <cellStyle name="Comma 29 4 3 3" xfId="10411" xr:uid="{42291A8A-2F4D-4362-832C-CB63B1626B1C}"/>
    <cellStyle name="Comma 29 4 4" xfId="10412" xr:uid="{ED36C06D-E146-4C0D-A064-7D1A382BC8C7}"/>
    <cellStyle name="Comma 29 40" xfId="10413" xr:uid="{C558173E-F64A-4AB3-A9D3-29F19E0EEEB9}"/>
    <cellStyle name="Comma 29 41" xfId="10414" xr:uid="{8B7F3D82-5C1F-4686-959A-4B75F9982ADC}"/>
    <cellStyle name="Comma 29 42" xfId="10415" xr:uid="{1472D9A4-3B9B-489D-91D4-309FFA0CE210}"/>
    <cellStyle name="Comma 29 43" xfId="10416" xr:uid="{FF2E819F-15A7-4153-94CB-F69B70AC42E9}"/>
    <cellStyle name="Comma 29 44" xfId="10417" xr:uid="{35F23358-9D58-4BA7-9DAD-04708E29FB76}"/>
    <cellStyle name="Comma 29 45" xfId="10418" xr:uid="{AC187C8D-4765-4594-BB6C-ACB94228C2DA}"/>
    <cellStyle name="Comma 29 46" xfId="10419" xr:uid="{A82BEC18-4ACA-4C2B-9E4D-0866A3D6F65D}"/>
    <cellStyle name="Comma 29 47" xfId="10420" xr:uid="{4935073A-B488-4C2F-95FB-84868A8B1239}"/>
    <cellStyle name="Comma 29 48" xfId="10421" xr:uid="{DAB45CBB-00F5-44A4-9EED-A74FAE60A11E}"/>
    <cellStyle name="Comma 29 49" xfId="10422" xr:uid="{A7EED425-D298-459A-B429-F262A9057EAE}"/>
    <cellStyle name="Comma 29 5" xfId="10423" xr:uid="{8CF1AF82-6649-4AD6-951E-01AF927DD58A}"/>
    <cellStyle name="Comma 29 5 2" xfId="10424" xr:uid="{383CC04A-1254-4529-BC10-101C1D00EF2C}"/>
    <cellStyle name="Comma 29 5 2 2" xfId="10425" xr:uid="{21AA552A-8FEC-438A-BB1A-C9127ABEE5FF}"/>
    <cellStyle name="Comma 29 5 3" xfId="10426" xr:uid="{474EF470-6A97-4EED-B11D-94335AF665BE}"/>
    <cellStyle name="Comma 29 5 3 2" xfId="10427" xr:uid="{323E8A6A-374C-44E7-82D6-DA79771A1421}"/>
    <cellStyle name="Comma 29 5 3 3" xfId="10428" xr:uid="{5140B167-CD24-4825-9D57-CB2776B74F91}"/>
    <cellStyle name="Comma 29 5 4" xfId="10429" xr:uid="{6B8394EF-8D81-4A27-828B-464D352A1B49}"/>
    <cellStyle name="Comma 29 50" xfId="10430" xr:uid="{D9E788B2-7C8A-417D-9F43-0AA438C2507B}"/>
    <cellStyle name="Comma 29 51" xfId="10431" xr:uid="{3139C98E-1742-44AE-9D35-EF4F9B6602BC}"/>
    <cellStyle name="Comma 29 52" xfId="10432" xr:uid="{3C2E8B48-A230-45CB-A094-48A51EF92B5C}"/>
    <cellStyle name="Comma 29 53" xfId="10433" xr:uid="{43C94A25-B899-4DB5-BF53-0B684E758787}"/>
    <cellStyle name="Comma 29 54" xfId="10434" xr:uid="{D7C425C3-78F5-47FA-A18C-CE14E94C0369}"/>
    <cellStyle name="Comma 29 55" xfId="10435" xr:uid="{5422CC28-ABB0-4705-974E-7575E53175A4}"/>
    <cellStyle name="Comma 29 56" xfId="10436" xr:uid="{FA06D5BB-1448-407F-BD4F-B2261C3CB48D}"/>
    <cellStyle name="Comma 29 57" xfId="10437" xr:uid="{1D2E9A78-8573-4D3C-86D0-8F8C634752AF}"/>
    <cellStyle name="Comma 29 58" xfId="10438" xr:uid="{89F8AD04-6D80-4EAC-8C58-C1BACFB51447}"/>
    <cellStyle name="Comma 29 59" xfId="10439" xr:uid="{9228E495-8620-4E41-93A7-B7A1B7800B27}"/>
    <cellStyle name="Comma 29 6" xfId="10440" xr:uid="{CF7BAAEE-55E3-499C-BA9D-748B554AD8B4}"/>
    <cellStyle name="Comma 29 6 2" xfId="10441" xr:uid="{EF979B2A-9809-461C-A92A-59EA1C40EF7C}"/>
    <cellStyle name="Comma 29 6 2 2" xfId="10442" xr:uid="{FA6D08C3-A418-4911-9E12-FCC174DF8CE4}"/>
    <cellStyle name="Comma 29 6 3" xfId="10443" xr:uid="{30D354A7-4346-4905-AC85-5666ACA2F804}"/>
    <cellStyle name="Comma 29 6 3 2" xfId="10444" xr:uid="{94E8DE30-CBB5-46D9-9242-5F99EB453AA6}"/>
    <cellStyle name="Comma 29 6 4" xfId="10445" xr:uid="{4ACEAA60-66CE-43CF-A613-56300CC813DD}"/>
    <cellStyle name="Comma 29 60" xfId="10446" xr:uid="{D44488A2-B575-4B64-A66C-05807FA1CF08}"/>
    <cellStyle name="Comma 29 61" xfId="10447" xr:uid="{E0ABAB3D-57C4-4B25-9B31-A438F80CEEF6}"/>
    <cellStyle name="Comma 29 62" xfId="10448" xr:uid="{E741279F-30C6-455E-AB5D-0F75EC4F8776}"/>
    <cellStyle name="Comma 29 7" xfId="10449" xr:uid="{A37DDEB0-4236-417C-B3D2-E5D0D54533C4}"/>
    <cellStyle name="Comma 29 7 2" xfId="10450" xr:uid="{7510F613-04C2-4598-A8DE-8025E7B6BC8A}"/>
    <cellStyle name="Comma 29 7 2 2" xfId="10451" xr:uid="{D80BC6FC-38F8-4C60-8DD6-6BFE2965D57E}"/>
    <cellStyle name="Comma 29 7 3" xfId="10452" xr:uid="{07F1B5FF-ED82-4BC5-94EF-1BE2F603786B}"/>
    <cellStyle name="Comma 29 7 3 2" xfId="10453" xr:uid="{C9B2266E-BD92-432A-BFBF-060F9EAC63B8}"/>
    <cellStyle name="Comma 29 7 4" xfId="10454" xr:uid="{DB454489-9D5D-4406-AE90-97CDEA5608D3}"/>
    <cellStyle name="Comma 29 8" xfId="10455" xr:uid="{DCCFF2C2-4969-473E-91C5-EBB3BE0409B6}"/>
    <cellStyle name="Comma 29 8 2" xfId="10456" xr:uid="{B29947CC-57A7-4A7B-881A-96D4BBBBF310}"/>
    <cellStyle name="Comma 29 8 2 2" xfId="10457" xr:uid="{31FCB2A4-D30B-4A9E-8E1F-6CB4A51567F5}"/>
    <cellStyle name="Comma 29 8 3" xfId="10458" xr:uid="{CFF925EE-CCBC-48D6-9305-A0DFE1BF8B53}"/>
    <cellStyle name="Comma 29 8 3 2" xfId="10459" xr:uid="{E769094E-0023-470A-8752-20B411DE222F}"/>
    <cellStyle name="Comma 29 8 4" xfId="10460" xr:uid="{DF3FD677-CFCD-4E3D-BEE6-9AC91D2051F4}"/>
    <cellStyle name="Comma 29 9" xfId="10461" xr:uid="{BC3CBC53-8E53-442D-BFC7-8DDB85CE70BB}"/>
    <cellStyle name="Comma 29 9 2" xfId="10462" xr:uid="{F0683DF4-C1BA-4CE1-960F-47432B8D2ED2}"/>
    <cellStyle name="Comma 29 9 2 2" xfId="10463" xr:uid="{FFCB34E3-9279-40C8-8FB1-A3E1BAA45689}"/>
    <cellStyle name="Comma 29 9 3" xfId="10464" xr:uid="{F83B976A-5AA4-4589-ADDE-7FD82A699BD9}"/>
    <cellStyle name="Comma 29 9 3 2" xfId="10465" xr:uid="{E0729B28-3CCB-4EF0-9E21-4AEC740B05E7}"/>
    <cellStyle name="Comma 29 9 4" xfId="10466" xr:uid="{A8047125-EB40-47C5-9549-774E55B6CCD0}"/>
    <cellStyle name="Comma 3" xfId="13" xr:uid="{B6386B02-B377-4589-BCEC-695997175885}"/>
    <cellStyle name="Comma 3 10" xfId="10467" xr:uid="{5583DB3E-5B29-4F7B-BF81-0B1C8ED0E6B1}"/>
    <cellStyle name="Comma 3 10 10" xfId="10468" xr:uid="{40F5D82A-8227-4A38-9287-5E82527577A8}"/>
    <cellStyle name="Comma 3 10 11" xfId="10469" xr:uid="{78D6328B-CA0E-4BED-B2A8-C7FD330B07FF}"/>
    <cellStyle name="Comma 3 10 12" xfId="10470" xr:uid="{92351C6A-CA49-4880-B629-BA94F46EAEAD}"/>
    <cellStyle name="Comma 3 10 13" xfId="10471" xr:uid="{F287155E-5E3F-4697-8329-714D1F559ACD}"/>
    <cellStyle name="Comma 3 10 2" xfId="10472" xr:uid="{FB8BE61B-58EE-4EB9-8671-75066C80EA76}"/>
    <cellStyle name="Comma 3 10 2 2" xfId="10473" xr:uid="{91AF6DAD-5CB8-4DAD-A900-8228467BCA36}"/>
    <cellStyle name="Comma 3 10 2 3" xfId="10474" xr:uid="{F638AEEA-4736-4FAA-8EB7-DC3D865DCDAB}"/>
    <cellStyle name="Comma 3 10 3" xfId="10475" xr:uid="{933A6495-EF42-40F1-93C8-E631993AC878}"/>
    <cellStyle name="Comma 3 10 3 2" xfId="10476" xr:uid="{D63F6961-D228-4760-A8B6-D4D364A16A4D}"/>
    <cellStyle name="Comma 3 10 3 3" xfId="10477" xr:uid="{18399476-067E-4D66-AF14-578E7FFAF244}"/>
    <cellStyle name="Comma 3 10 4" xfId="10478" xr:uid="{CDBC3A67-301B-40C0-80B3-C95FA86A994B}"/>
    <cellStyle name="Comma 3 10 4 2" xfId="10479" xr:uid="{5E326FCD-C69E-4C8D-AC43-8364557E7252}"/>
    <cellStyle name="Comma 3 10 4 3" xfId="10480" xr:uid="{FABB6313-8E35-4555-AF4E-BABB3425A021}"/>
    <cellStyle name="Comma 3 10 5" xfId="10481" xr:uid="{0B6D62A9-A0F6-4BA0-90F6-D25541229339}"/>
    <cellStyle name="Comma 3 10 6" xfId="10482" xr:uid="{E481AB50-3152-470C-A051-FE6D4294EE49}"/>
    <cellStyle name="Comma 3 10 7" xfId="10483" xr:uid="{F927EEEE-6DED-4B74-BDDA-9AD3FE447FF9}"/>
    <cellStyle name="Comma 3 10 8" xfId="10484" xr:uid="{97F682B5-19C1-4986-8B44-8735BCAFF17C}"/>
    <cellStyle name="Comma 3 10 8 2" xfId="10485" xr:uid="{910997FC-7759-49DC-A665-B20B6088C0BC}"/>
    <cellStyle name="Comma 3 10 8 3" xfId="10486" xr:uid="{31FAEF65-663F-4179-80A7-34AEC87BCB8D}"/>
    <cellStyle name="Comma 3 10 9" xfId="10487" xr:uid="{9042C9FD-CBBF-48A4-BB2F-3F736A4E9B75}"/>
    <cellStyle name="Comma 3 11" xfId="10488" xr:uid="{EF300BF3-98AB-47E7-8617-F83A8093D2E6}"/>
    <cellStyle name="Comma 3 11 10" xfId="10489" xr:uid="{5FB9A6AF-58A2-4DBA-9AAE-86B2BB503A16}"/>
    <cellStyle name="Comma 3 11 11" xfId="10490" xr:uid="{F80CAD41-7DA2-42FF-B66F-A80AEDF3109D}"/>
    <cellStyle name="Comma 3 11 12" xfId="10491" xr:uid="{1350A6BF-3AE3-4CA7-B932-2C21209FC9D0}"/>
    <cellStyle name="Comma 3 11 13" xfId="10492" xr:uid="{944FA2C2-D0F8-4510-87DE-B3B0388B9062}"/>
    <cellStyle name="Comma 3 11 2" xfId="10493" xr:uid="{D2BA7475-0729-4C45-8EDD-C4BCF0E3901D}"/>
    <cellStyle name="Comma 3 11 2 2" xfId="10494" xr:uid="{51CCEB0A-5D5D-4D7A-9C21-E98B016A43B6}"/>
    <cellStyle name="Comma 3 11 2 3" xfId="10495" xr:uid="{32C65B55-7412-4147-89F8-B963781026B8}"/>
    <cellStyle name="Comma 3 11 3" xfId="10496" xr:uid="{9391ABEB-357B-4C94-8DAD-D3BFEC359A5D}"/>
    <cellStyle name="Comma 3 11 3 2" xfId="10497" xr:uid="{F2CD3A0D-ADED-4D05-AEB0-98ECD52D15C0}"/>
    <cellStyle name="Comma 3 11 3 3" xfId="10498" xr:uid="{31D93877-2D11-4AF0-BBE5-8CEEE84215DA}"/>
    <cellStyle name="Comma 3 11 4" xfId="10499" xr:uid="{251F78BB-EE5C-4A70-B16B-E2AEA5996F4F}"/>
    <cellStyle name="Comma 3 11 4 2" xfId="10500" xr:uid="{7F09F97A-0D97-4D21-814F-3C1F31729D02}"/>
    <cellStyle name="Comma 3 11 4 3" xfId="10501" xr:uid="{C9E37719-8A65-4932-86AB-37804699AF30}"/>
    <cellStyle name="Comma 3 11 5" xfId="10502" xr:uid="{9AA857F2-ED2F-42AD-8839-AE6BBC7CDDCE}"/>
    <cellStyle name="Comma 3 11 6" xfId="10503" xr:uid="{6ABB3635-9C70-40C3-98DD-657490F756E8}"/>
    <cellStyle name="Comma 3 11 7" xfId="10504" xr:uid="{77EBC4F0-D3F6-40FD-BC42-ECE915D41370}"/>
    <cellStyle name="Comma 3 11 8" xfId="10505" xr:uid="{7B020365-33C2-4F91-807C-102FD31BF0CF}"/>
    <cellStyle name="Comma 3 11 8 2" xfId="10506" xr:uid="{63234522-0D73-494D-93F2-37D4E240BD55}"/>
    <cellStyle name="Comma 3 11 8 3" xfId="10507" xr:uid="{3A872BEF-B4FA-4553-B1EF-B84D513F55FC}"/>
    <cellStyle name="Comma 3 11 9" xfId="10508" xr:uid="{29FACF78-6B57-4644-94F7-45EB4E56CDE4}"/>
    <cellStyle name="Comma 3 12" xfId="10509" xr:uid="{D06BBA9D-1A01-4C50-88CE-301FBD94A057}"/>
    <cellStyle name="Comma 3 12 10" xfId="10510" xr:uid="{7FEB9B4E-9E1A-473C-8AA0-5685B38C275C}"/>
    <cellStyle name="Comma 3 12 11" xfId="10511" xr:uid="{54372287-1A28-47F5-B237-7F2E6C3C2D44}"/>
    <cellStyle name="Comma 3 12 12" xfId="10512" xr:uid="{14AB580B-28FE-4131-B7D5-B41A641F74AC}"/>
    <cellStyle name="Comma 3 12 2" xfId="10513" xr:uid="{4D171E80-BE46-4094-9667-C59F21D83D79}"/>
    <cellStyle name="Comma 3 12 2 2" xfId="10514" xr:uid="{371154EA-1FEC-4DA6-A833-6C4F5DC969E1}"/>
    <cellStyle name="Comma 3 12 2 2 2" xfId="57272" xr:uid="{D2B61F59-172D-41AA-9B33-7407E6E387DA}"/>
    <cellStyle name="Comma 3 12 2 3" xfId="10515" xr:uid="{287F1307-6732-448C-BA06-3A65BFE253DA}"/>
    <cellStyle name="Comma 3 12 2 3 2" xfId="57273" xr:uid="{E4B99999-7E7C-45F0-9CD9-6A128AD280B9}"/>
    <cellStyle name="Comma 3 12 2 4" xfId="57274" xr:uid="{85AEE338-9E15-4EF1-9EE3-4591FB65B44B}"/>
    <cellStyle name="Comma 3 12 3" xfId="10516" xr:uid="{AA22860F-6713-45E4-BDDE-1D0809C400CF}"/>
    <cellStyle name="Comma 3 12 3 2" xfId="10517" xr:uid="{4426FB7C-F9F6-45E4-A8DB-4F805CF1C429}"/>
    <cellStyle name="Comma 3 12 3 3" xfId="10518" xr:uid="{E0050EB9-7EB9-44FB-AD0D-1A2DCD861796}"/>
    <cellStyle name="Comma 3 12 4" xfId="10519" xr:uid="{2B367957-9D8F-4C9A-80D4-892BA0D8ECBD}"/>
    <cellStyle name="Comma 3 12 4 2" xfId="10520" xr:uid="{1141ACBE-B909-49B5-8DE0-DEB834EE6910}"/>
    <cellStyle name="Comma 3 12 4 3" xfId="10521" xr:uid="{164DEE1C-CCF8-4FC1-AD79-03C7A52710E3}"/>
    <cellStyle name="Comma 3 12 5" xfId="10522" xr:uid="{5F898D57-02AA-4E14-B48A-7A3916F74BAC}"/>
    <cellStyle name="Comma 3 12 6" xfId="10523" xr:uid="{E17E5BA0-8F40-40AE-A110-14B94497011A}"/>
    <cellStyle name="Comma 3 12 7" xfId="10524" xr:uid="{EA5EDDDB-24AA-4DE0-89EB-E106B85944EB}"/>
    <cellStyle name="Comma 3 12 8" xfId="10525" xr:uid="{3394D65E-8CA6-47BE-8E25-735B194F731F}"/>
    <cellStyle name="Comma 3 12 8 2" xfId="10526" xr:uid="{CC01DAD0-4A53-4E0B-8427-27DFED4F8F3A}"/>
    <cellStyle name="Comma 3 12 8 3" xfId="10527" xr:uid="{9F77746B-EF36-4D1C-B0AB-B20F00BBC839}"/>
    <cellStyle name="Comma 3 12 9" xfId="10528" xr:uid="{7554B06C-A2C2-4250-A6FE-3A16AEEEA06D}"/>
    <cellStyle name="Comma 3 13" xfId="10529" xr:uid="{F599B438-131C-4449-BE49-BD728A69CD6D}"/>
    <cellStyle name="Comma 3 13 10" xfId="10530" xr:uid="{5B0733E9-AA82-4FAE-A5C9-B030CD591344}"/>
    <cellStyle name="Comma 3 13 11" xfId="10531" xr:uid="{1A02E460-7B9E-4D15-84FF-3B8D8A2B6DC6}"/>
    <cellStyle name="Comma 3 13 12" xfId="10532" xr:uid="{A6EC92CE-D8D4-45D3-80D2-D2AADAB3121B}"/>
    <cellStyle name="Comma 3 13 2" xfId="10533" xr:uid="{ED5947AD-2150-499F-AB8A-10FF0FBCFF47}"/>
    <cellStyle name="Comma 3 13 2 2" xfId="10534" xr:uid="{44E4E012-5C0E-4E4C-AE29-7EEADD3E1151}"/>
    <cellStyle name="Comma 3 13 2 3" xfId="10535" xr:uid="{DED54F7F-51A5-4994-A469-542B119BF4EE}"/>
    <cellStyle name="Comma 3 13 3" xfId="10536" xr:uid="{79696CF1-8163-49B8-AB2F-33B6AE5DAEDF}"/>
    <cellStyle name="Comma 3 13 3 2" xfId="10537" xr:uid="{47054E7B-A2C0-4E88-AFFF-9892FFB707D7}"/>
    <cellStyle name="Comma 3 13 3 3" xfId="10538" xr:uid="{89B1A6F8-0CC6-4B2B-A1B2-3CA93F6F8512}"/>
    <cellStyle name="Comma 3 13 4" xfId="10539" xr:uid="{B20085F3-1B74-43DA-A3A2-C966D08015EE}"/>
    <cellStyle name="Comma 3 13 4 2" xfId="10540" xr:uid="{687CC3C5-2E17-4E7F-AD42-A9F696754986}"/>
    <cellStyle name="Comma 3 13 4 3" xfId="10541" xr:uid="{EF4FD7CD-DE07-4231-BE9F-39C3A3C02DF3}"/>
    <cellStyle name="Comma 3 13 5" xfId="10542" xr:uid="{C80B4E3F-BFB1-47A4-A4FB-4EABAFE5EE7F}"/>
    <cellStyle name="Comma 3 13 6" xfId="10543" xr:uid="{B46E00B5-9F43-4EE1-BACF-779F9AEA496A}"/>
    <cellStyle name="Comma 3 13 7" xfId="10544" xr:uid="{81FD833C-DB63-4D4E-87FB-C99100BFC446}"/>
    <cellStyle name="Comma 3 13 8" xfId="10545" xr:uid="{3C13C2EE-2896-4CC5-A485-64D8666DC147}"/>
    <cellStyle name="Comma 3 13 8 2" xfId="10546" xr:uid="{C6F5339B-B6A7-4352-B98B-895B3EEE856D}"/>
    <cellStyle name="Comma 3 13 8 3" xfId="10547" xr:uid="{F2171A9F-B796-4A02-8E43-DAD961BD7ED1}"/>
    <cellStyle name="Comma 3 13 9" xfId="10548" xr:uid="{691F0DC1-1406-4D88-887E-90A921F81489}"/>
    <cellStyle name="Comma 3 14" xfId="10549" xr:uid="{17CACA59-93A9-45F5-8507-2D3C22FC3749}"/>
    <cellStyle name="Comma 3 14 10" xfId="10550" xr:uid="{B3C49979-419F-433E-844C-408411421FE1}"/>
    <cellStyle name="Comma 3 14 11" xfId="10551" xr:uid="{30C71DE8-D2C6-437B-80A4-DBD301D696F6}"/>
    <cellStyle name="Comma 3 14 12" xfId="10552" xr:uid="{EE331F2B-1BD9-4018-B5E7-1515F1E7C2F3}"/>
    <cellStyle name="Comma 3 14 2" xfId="10553" xr:uid="{953D875D-B7D9-4818-A53A-3B30CEAD1055}"/>
    <cellStyle name="Comma 3 14 2 2" xfId="10554" xr:uid="{C450CDDE-B567-414B-9734-03A8A66B749C}"/>
    <cellStyle name="Comma 3 14 2 3" xfId="10555" xr:uid="{E80DE4A8-A9B0-4C43-BDC4-C8A47AD4FC5A}"/>
    <cellStyle name="Comma 3 14 3" xfId="10556" xr:uid="{FE16508F-21D0-4BA6-92E1-F007E5B99256}"/>
    <cellStyle name="Comma 3 14 3 2" xfId="10557" xr:uid="{27EF6681-A0D1-4BCE-932C-BD3CA45777B0}"/>
    <cellStyle name="Comma 3 14 3 3" xfId="10558" xr:uid="{B6BE2853-8B5F-45CC-AD69-A78D4F4304AA}"/>
    <cellStyle name="Comma 3 14 4" xfId="10559" xr:uid="{11581AD6-2295-4B59-B837-895E5FD607E9}"/>
    <cellStyle name="Comma 3 14 4 2" xfId="10560" xr:uid="{742BB966-C2A3-4AB1-A67A-07E63644FE81}"/>
    <cellStyle name="Comma 3 14 4 2 2" xfId="10561" xr:uid="{B24F9D92-265A-4454-80B1-0101C1888803}"/>
    <cellStyle name="Comma 3 14 4 3" xfId="10562" xr:uid="{980423BC-68D4-47D1-9BD6-2AF7BD500008}"/>
    <cellStyle name="Comma 3 14 4 4" xfId="10563" xr:uid="{E3A3D131-B9C9-49B8-80C6-DE520233A00F}"/>
    <cellStyle name="Comma 3 14 4 5" xfId="10564" xr:uid="{9991C061-3E73-4686-9C27-2177F8E731FC}"/>
    <cellStyle name="Comma 3 14 5" xfId="10565" xr:uid="{462EEFBB-1B8F-4650-B78B-D9329FF8B9E6}"/>
    <cellStyle name="Comma 3 14 5 2" xfId="10566" xr:uid="{DF482897-D3D2-44B0-A7A5-2849480925A5}"/>
    <cellStyle name="Comma 3 14 5 3" xfId="10567" xr:uid="{4F8AA7DD-1B11-4C25-AB81-8ACF975656A8}"/>
    <cellStyle name="Comma 3 14 5 4" xfId="10568" xr:uid="{873A7982-AE5E-4528-9D9F-8155F7A7947F}"/>
    <cellStyle name="Comma 3 14 6" xfId="10569" xr:uid="{50231997-A119-460C-8DCD-A59AA2829F07}"/>
    <cellStyle name="Comma 3 14 6 2" xfId="10570" xr:uid="{78246A2D-AD34-47BE-81F7-2308D8296964}"/>
    <cellStyle name="Comma 3 14 6 3" xfId="10571" xr:uid="{C2BB1EAB-3E1A-4FBE-AC87-80A18216A786}"/>
    <cellStyle name="Comma 3 14 6 4" xfId="10572" xr:uid="{C4E440A2-5E74-46D5-B0CB-39432BD58DBA}"/>
    <cellStyle name="Comma 3 14 7" xfId="10573" xr:uid="{EC95665C-8060-479F-B33E-768701B96959}"/>
    <cellStyle name="Comma 3 14 7 2" xfId="10574" xr:uid="{3450F636-4C28-4362-AB52-A71827289452}"/>
    <cellStyle name="Comma 3 14 7 3" xfId="10575" xr:uid="{9EA9ED09-68C3-4A9F-9A28-95B43570D127}"/>
    <cellStyle name="Comma 3 14 7 4" xfId="10576" xr:uid="{58C5169F-E72D-43AA-A9ED-AFCE1790E659}"/>
    <cellStyle name="Comma 3 14 8" xfId="10577" xr:uid="{D0CFD0CD-E767-4058-AEC1-3A2971E5B016}"/>
    <cellStyle name="Comma 3 14 8 2" xfId="10578" xr:uid="{9EA85FE6-FACA-40FA-8C5A-400120C54BA6}"/>
    <cellStyle name="Comma 3 14 8 3" xfId="10579" xr:uid="{34C19550-F1B0-405E-BD68-A5B22CE93F55}"/>
    <cellStyle name="Comma 3 14 8 4" xfId="10580" xr:uid="{AAA04F7C-7123-4CDD-9411-582122A7DED8}"/>
    <cellStyle name="Comma 3 14 8 5" xfId="10581" xr:uid="{D946954F-DC6E-43DF-8DBD-3959E9341CCA}"/>
    <cellStyle name="Comma 3 14 8 6" xfId="10582" xr:uid="{D47F8C52-C949-4778-BEB7-EF94B2AF0F00}"/>
    <cellStyle name="Comma 3 14 9" xfId="10583" xr:uid="{E3A32D81-D2EF-4803-8A9C-29702DC85EAA}"/>
    <cellStyle name="Comma 3 14 9 2" xfId="10584" xr:uid="{53764886-299C-4A6F-9BE3-CBA70097FDF5}"/>
    <cellStyle name="Comma 3 14 9 3" xfId="10585" xr:uid="{01BCF946-23C5-4E7F-822C-0107572653E1}"/>
    <cellStyle name="Comma 3 14 9 4" xfId="10586" xr:uid="{F5D8E8C2-555C-47ED-939B-1B2A6C683154}"/>
    <cellStyle name="Comma 3 15" xfId="10587" xr:uid="{37AC2667-9DE1-49E1-9E10-933FF49D382D}"/>
    <cellStyle name="Comma 3 15 2" xfId="10588" xr:uid="{79D1A0BA-7958-4925-A515-5294BD5EFD2A}"/>
    <cellStyle name="Comma 3 15 2 2" xfId="10589" xr:uid="{BF4BB8A9-1A58-406E-BB84-B7F5EB935F6E}"/>
    <cellStyle name="Comma 3 15 2 3" xfId="10590" xr:uid="{5507CC9F-563D-4E00-90BB-801879FF77C7}"/>
    <cellStyle name="Comma 3 15 3" xfId="10591" xr:uid="{0316EF40-0571-4EDE-A67C-F156D96678C0}"/>
    <cellStyle name="Comma 3 15 3 2" xfId="10592" xr:uid="{8DD5B317-C27D-4645-8F9F-20BF9C691A73}"/>
    <cellStyle name="Comma 3 15 3 3" xfId="10593" xr:uid="{E7E9F4E6-CD59-4F89-8D44-F3863209464D}"/>
    <cellStyle name="Comma 3 15 4" xfId="10594" xr:uid="{1885A596-5A1D-453B-B688-C906453338A2}"/>
    <cellStyle name="Comma 3 15 4 2" xfId="10595" xr:uid="{68E6EF6E-CBEF-4B71-96A1-8226B29A6186}"/>
    <cellStyle name="Comma 3 15 4 3" xfId="10596" xr:uid="{7F526BE3-FFCC-4AEE-997F-864F03850697}"/>
    <cellStyle name="Comma 3 15 5" xfId="10597" xr:uid="{78639439-EB53-4620-8D53-C25569B2256B}"/>
    <cellStyle name="Comma 3 15 6" xfId="10598" xr:uid="{714C4A20-B94F-408D-8915-2A59B9623E64}"/>
    <cellStyle name="Comma 3 15 7" xfId="10599" xr:uid="{88BBD70F-6E2A-4C39-B3F5-3EC82E623D66}"/>
    <cellStyle name="Comma 3 16" xfId="10600" xr:uid="{87F74809-9E0F-410A-A821-EB445631ECB0}"/>
    <cellStyle name="Comma 3 16 2" xfId="10601" xr:uid="{B7B28AE7-7CBB-4281-B42A-969E5FD4E04A}"/>
    <cellStyle name="Comma 3 16 2 2" xfId="10602" xr:uid="{99BA7936-AF1D-4422-BDFF-18E6AD20B133}"/>
    <cellStyle name="Comma 3 16 2 3" xfId="10603" xr:uid="{0BB428DD-2AB9-4476-BDFE-3B3390956164}"/>
    <cellStyle name="Comma 3 16 3" xfId="10604" xr:uid="{F72D20E6-7F54-45EA-A119-DFA6B542D95C}"/>
    <cellStyle name="Comma 3 16 3 2" xfId="10605" xr:uid="{67931B54-1327-4B31-87D3-E5C2EF3C5F04}"/>
    <cellStyle name="Comma 3 16 3 3" xfId="10606" xr:uid="{F5E91395-23AA-4A02-AC33-C99337E16AE4}"/>
    <cellStyle name="Comma 3 16 4" xfId="10607" xr:uid="{15596D18-738C-421D-813D-F645D98D5BD3}"/>
    <cellStyle name="Comma 3 16 4 2" xfId="10608" xr:uid="{15D61CF7-E2B5-4E89-84E0-66AFE81CF693}"/>
    <cellStyle name="Comma 3 16 4 3" xfId="10609" xr:uid="{8FE7F646-78C7-46ED-BC7F-E73E0E2C9793}"/>
    <cellStyle name="Comma 3 16 5" xfId="10610" xr:uid="{3360BF29-9F39-41D1-9852-81F765C6E90A}"/>
    <cellStyle name="Comma 3 16 6" xfId="10611" xr:uid="{BA37EBBE-BC56-4B83-AF48-F7F056AFFD9A}"/>
    <cellStyle name="Comma 3 16 7" xfId="10612" xr:uid="{0E216B30-80DF-4E80-B695-2B9475815EEA}"/>
    <cellStyle name="Comma 3 17" xfId="10613" xr:uid="{58D20F39-A78F-402A-8444-F37F7B4A1779}"/>
    <cellStyle name="Comma 3 17 2" xfId="10614" xr:uid="{AF8411BF-43F8-448F-B6A0-B0148B558C9F}"/>
    <cellStyle name="Comma 3 17 2 2" xfId="10615" xr:uid="{59B3FCFA-C138-460A-BCDD-0B282A18376E}"/>
    <cellStyle name="Comma 3 17 2 3" xfId="10616" xr:uid="{7710C0AD-5627-43E9-A7E2-5E71198F2F9D}"/>
    <cellStyle name="Comma 3 17 3" xfId="10617" xr:uid="{A46DA26D-3879-42A7-8BD7-8CADF33F621F}"/>
    <cellStyle name="Comma 3 17 3 2" xfId="10618" xr:uid="{3A253841-3082-4E08-B467-561D22ADC9F6}"/>
    <cellStyle name="Comma 3 17 3 3" xfId="10619" xr:uid="{D7497DE2-2B64-445C-8682-549AC69E5812}"/>
    <cellStyle name="Comma 3 17 4" xfId="10620" xr:uid="{D9C27840-8493-48C9-93B1-21B851E631D7}"/>
    <cellStyle name="Comma 3 17 4 2" xfId="10621" xr:uid="{D524709B-6A19-429D-9082-0977EA2DCF32}"/>
    <cellStyle name="Comma 3 17 4 3" xfId="10622" xr:uid="{349EE709-C93C-4EE0-BC96-908B766FFC78}"/>
    <cellStyle name="Comma 3 17 5" xfId="10623" xr:uid="{8E0BAF80-E98F-4F88-93F2-9BF652585B83}"/>
    <cellStyle name="Comma 3 17 6" xfId="10624" xr:uid="{8D791CD6-55C9-4923-B99B-62182AEC1695}"/>
    <cellStyle name="Comma 3 17 7" xfId="10625" xr:uid="{7A53F062-2BF2-4CCD-86F2-D8CE2C8F135F}"/>
    <cellStyle name="Comma 3 17 8" xfId="10626" xr:uid="{A9290646-AA00-4E47-A82C-D6AD0B15871C}"/>
    <cellStyle name="Comma 3 18" xfId="10627" xr:uid="{DF92663A-97D3-4ABF-BCB7-4D9254E8FC0E}"/>
    <cellStyle name="Comma 3 18 2" xfId="10628" xr:uid="{1FF62C89-7626-4C89-A9FB-F35C0C142171}"/>
    <cellStyle name="Comma 3 18 2 2" xfId="10629" xr:uid="{90F9F5DD-3C6E-438E-8F8E-8FA54C13F745}"/>
    <cellStyle name="Comma 3 18 2 3" xfId="10630" xr:uid="{1B07ED67-10BE-4981-95F8-B5229D9AEE42}"/>
    <cellStyle name="Comma 3 18 3" xfId="10631" xr:uid="{BDB7A81A-A028-47E9-805C-3E40C4B82739}"/>
    <cellStyle name="Comma 3 18 3 2" xfId="10632" xr:uid="{4D297B8B-06A5-4326-8B1F-8E373FED467D}"/>
    <cellStyle name="Comma 3 18 3 3" xfId="10633" xr:uid="{64169E3F-6D48-4B3D-9B14-F5A05C8AB8BC}"/>
    <cellStyle name="Comma 3 18 4" xfId="10634" xr:uid="{AFA83A58-887B-4018-8BEF-078324508B14}"/>
    <cellStyle name="Comma 3 18 4 2" xfId="10635" xr:uid="{04ED3B3E-E492-47D3-B22D-E2948FD1E088}"/>
    <cellStyle name="Comma 3 18 4 3" xfId="10636" xr:uid="{603AD3EE-6C93-42B1-BAEE-402C6DFE116C}"/>
    <cellStyle name="Comma 3 18 5" xfId="10637" xr:uid="{F6D48411-1055-46B4-8DC7-81AE252E5BDF}"/>
    <cellStyle name="Comma 3 18 6" xfId="10638" xr:uid="{6B1E4DD2-8AFD-40FC-88D9-AE1A293C4351}"/>
    <cellStyle name="Comma 3 18 7" xfId="10639" xr:uid="{A7C4FB3F-E8EF-498A-A9C0-8FC36EDF4B58}"/>
    <cellStyle name="Comma 3 18 8" xfId="10640" xr:uid="{73C83F79-093F-426E-A857-95D30A65D072}"/>
    <cellStyle name="Comma 3 19" xfId="10641" xr:uid="{1DC05CEF-6058-4F1D-9B2A-3D3BBD436E8B}"/>
    <cellStyle name="Comma 3 19 2" xfId="10642" xr:uid="{20C7E840-D31C-4E2B-A6EE-603899165AD7}"/>
    <cellStyle name="Comma 3 19 2 2" xfId="10643" xr:uid="{BCD2DD2F-9ED4-4BCF-B365-CFE23EE1ABE5}"/>
    <cellStyle name="Comma 3 19 2 3" xfId="10644" xr:uid="{785181A2-8666-4C58-A163-87CDCE174AE5}"/>
    <cellStyle name="Comma 3 19 3" xfId="10645" xr:uid="{90C2EEC7-1747-4349-AB39-CD25D4FD1733}"/>
    <cellStyle name="Comma 3 19 3 2" xfId="10646" xr:uid="{84817B60-259B-4D8A-A1C4-A27F19BD990C}"/>
    <cellStyle name="Comma 3 19 3 3" xfId="10647" xr:uid="{3A9E4028-8F91-4B23-B5CB-92919F2D4B45}"/>
    <cellStyle name="Comma 3 19 4" xfId="10648" xr:uid="{10F934F1-A8BE-46EF-BEC1-D035F7312895}"/>
    <cellStyle name="Comma 3 19 4 2" xfId="10649" xr:uid="{F39EBEB5-41C9-409F-9D96-B57CA08A4E40}"/>
    <cellStyle name="Comma 3 19 4 3" xfId="10650" xr:uid="{09FAC902-49BC-4458-9C3C-2F2CF861D65B}"/>
    <cellStyle name="Comma 3 19 5" xfId="10651" xr:uid="{1D496C53-1F41-44CB-9E3D-AC777A215047}"/>
    <cellStyle name="Comma 3 19 6" xfId="10652" xr:uid="{8DF13A4C-C729-4196-B2B1-A46BC9D184BF}"/>
    <cellStyle name="Comma 3 19 7" xfId="10653" xr:uid="{09418712-E18D-4530-A134-E18D4E7B9727}"/>
    <cellStyle name="Comma 3 19 8" xfId="10654" xr:uid="{0DB8F008-F995-40CD-BCF1-952A31CB0412}"/>
    <cellStyle name="Comma 3 2" xfId="108" xr:uid="{5D5A2499-7152-46D3-B0E9-97091D2E1329}"/>
    <cellStyle name="Comma 3 2 10" xfId="10655" xr:uid="{6A44EA2D-8B6F-4820-9BB9-F7382CC1221C}"/>
    <cellStyle name="Comma 3 2 11" xfId="10656" xr:uid="{0C3C012A-09F4-4278-9A5E-D6E616543B04}"/>
    <cellStyle name="Comma 3 2 12" xfId="10657" xr:uid="{740C464C-7728-4331-95E1-7709BA597791}"/>
    <cellStyle name="Comma 3 2 13" xfId="10658" xr:uid="{3115AFE1-F477-471F-ADC0-53B8562F29BC}"/>
    <cellStyle name="Comma 3 2 14" xfId="10659" xr:uid="{AEAE1D15-D8BC-424E-988C-B8D0FB5BB9FB}"/>
    <cellStyle name="Comma 3 2 15" xfId="10660" xr:uid="{644C75AD-69E0-43F6-86AB-5B8201ED1A6E}"/>
    <cellStyle name="Comma 3 2 16" xfId="10661" xr:uid="{F81C2154-B452-4986-B319-FFB1C0991A26}"/>
    <cellStyle name="Comma 3 2 17" xfId="10662" xr:uid="{78F5E65E-82ED-4631-BD91-EDD030504025}"/>
    <cellStyle name="Comma 3 2 18" xfId="10663" xr:uid="{A791D18C-240B-448F-837D-17C3FE7AF76B}"/>
    <cellStyle name="Comma 3 2 19" xfId="10664" xr:uid="{1B7430CD-73A6-4D9D-8B02-110D6359E99C}"/>
    <cellStyle name="Comma 3 2 2" xfId="10665" xr:uid="{E8E20753-5D66-4704-AA51-81D95C82CAFE}"/>
    <cellStyle name="Comma 3 2 2 2" xfId="10666" xr:uid="{A1D2C729-D1B4-4F20-8917-8A944481AB45}"/>
    <cellStyle name="Comma 3 2 2 2 2" xfId="10667" xr:uid="{67D1E8F0-F2A7-41F9-BE8E-F8D66ECDBE83}"/>
    <cellStyle name="Comma 3 2 2 2 3" xfId="57275" xr:uid="{F4FEB8B8-7FD1-4987-96EB-74978D73BD2F}"/>
    <cellStyle name="Comma 3 2 2 3" xfId="10668" xr:uid="{0CDFAB33-E051-4B84-92B0-14A8EF623DC8}"/>
    <cellStyle name="Comma 3 2 2 4" xfId="10669" xr:uid="{A0C5F397-25B8-4FF6-AB31-74E5987B5AEC}"/>
    <cellStyle name="Comma 3 2 2 4 2" xfId="57276" xr:uid="{5A815B65-E20F-4D1D-8F78-2137F61F5BB6}"/>
    <cellStyle name="Comma 3 2 2 5" xfId="57277" xr:uid="{8E635E2F-3E27-4965-A121-13621D7C294A}"/>
    <cellStyle name="Comma 3 2 2 6" xfId="57278" xr:uid="{4862A46C-5A95-48DB-A08D-93B9AE23B861}"/>
    <cellStyle name="Comma 3 2 20" xfId="10670" xr:uid="{ABF3B2F8-1E33-443F-B277-B99D89C94CEC}"/>
    <cellStyle name="Comma 3 2 21" xfId="10671" xr:uid="{757838BB-904D-4294-BCF8-B99B68201F3D}"/>
    <cellStyle name="Comma 3 2 22" xfId="10672" xr:uid="{4B40B119-E976-4224-8D0E-EED7D2939D38}"/>
    <cellStyle name="Comma 3 2 23" xfId="10673" xr:uid="{BA8CDE83-B022-4FE6-8F5D-8F018EE54D76}"/>
    <cellStyle name="Comma 3 2 24" xfId="10674" xr:uid="{75BFE629-DE87-4125-8A77-A2886E67FF7C}"/>
    <cellStyle name="Comma 3 2 25" xfId="10675" xr:uid="{BF5A891A-507D-4099-8240-0CC3F32C01DD}"/>
    <cellStyle name="Comma 3 2 26" xfId="10676" xr:uid="{ECE392E2-6198-4606-A045-256EA8C53A2B}"/>
    <cellStyle name="Comma 3 2 27" xfId="10677" xr:uid="{1FF06A01-6CC8-41EF-9ACB-40B112A39271}"/>
    <cellStyle name="Comma 3 2 28" xfId="10678" xr:uid="{568213F1-61DD-4307-B1B9-3D23EAD71B9B}"/>
    <cellStyle name="Comma 3 2 29" xfId="10679" xr:uid="{3DB91BC8-D8A5-409D-85F9-02E53883FC26}"/>
    <cellStyle name="Comma 3 2 3" xfId="10680" xr:uid="{4A4C0321-13AD-4C63-BAB3-838A7771C0F2}"/>
    <cellStyle name="Comma 3 2 3 2" xfId="10681" xr:uid="{AB145A88-62FC-4EC2-A072-F7AB1181E9F5}"/>
    <cellStyle name="Comma 3 2 3 3" xfId="10682" xr:uid="{5A27FE02-B75A-4530-92FE-A6C8C27A35E3}"/>
    <cellStyle name="Comma 3 2 3 4" xfId="57279" xr:uid="{8A2E90F2-8765-43F5-BFB5-F61BB2B6B141}"/>
    <cellStyle name="Comma 3 2 3 5" xfId="57280" xr:uid="{F7306EFE-2E83-40B1-9ED1-1B22501ECCD3}"/>
    <cellStyle name="Comma 3 2 30" xfId="10683" xr:uid="{EEAEB1EA-ECCF-43C9-8AF0-6181C7E498DF}"/>
    <cellStyle name="Comma 3 2 31" xfId="10684" xr:uid="{46CC5399-746C-466F-A5BB-68C4F743F4CA}"/>
    <cellStyle name="Comma 3 2 32" xfId="10685" xr:uid="{976B1263-72B4-4533-8EAC-9EB96D3854AF}"/>
    <cellStyle name="Comma 3 2 33" xfId="10686" xr:uid="{CBA54B2A-345A-40A3-A546-150CE5ACE795}"/>
    <cellStyle name="Comma 3 2 34" xfId="10687" xr:uid="{8C11BB4A-ACEA-43AF-B1DA-631571191D27}"/>
    <cellStyle name="Comma 3 2 35" xfId="10688" xr:uid="{29DB5342-B96A-40F1-9422-7A8E3D3E1448}"/>
    <cellStyle name="Comma 3 2 36" xfId="10689" xr:uid="{1732C0E1-0C18-4C24-9C67-DD6B3934A39E}"/>
    <cellStyle name="Comma 3 2 37" xfId="10690" xr:uid="{223B341D-6950-4579-B9ED-D271F25D7414}"/>
    <cellStyle name="Comma 3 2 38" xfId="10691" xr:uid="{DAB94BAD-A22E-49D1-8A59-4F7AC52A13EA}"/>
    <cellStyle name="Comma 3 2 39" xfId="10692" xr:uid="{EE9685DF-F260-437D-AFC9-909942A71B3F}"/>
    <cellStyle name="Comma 3 2 4" xfId="10693" xr:uid="{C3479580-A865-4373-AEA7-62D63760F233}"/>
    <cellStyle name="Comma 3 2 4 2" xfId="10694" xr:uid="{F539EB3C-CC9C-49DF-A772-DB0BA49FC99A}"/>
    <cellStyle name="Comma 3 2 4 3" xfId="10695" xr:uid="{E009EBD4-D159-4187-8CA5-2C8725E93EC9}"/>
    <cellStyle name="Comma 3 2 4 4" xfId="10696" xr:uid="{35BC4A65-33CB-4D9F-92D0-DB9B241BDD54}"/>
    <cellStyle name="Comma 3 2 4 5" xfId="57281" xr:uid="{872276EC-9A07-43AF-A82D-5967B5E2EE3E}"/>
    <cellStyle name="Comma 3 2 40" xfId="10697" xr:uid="{A4B3B01A-3B42-4422-BC0C-274769247E98}"/>
    <cellStyle name="Comma 3 2 41" xfId="10698" xr:uid="{98F9BB1F-1194-434F-916B-45FB997DBE02}"/>
    <cellStyle name="Comma 3 2 42" xfId="10699" xr:uid="{4297FCBD-3680-404F-AF9D-FE8287F4AB72}"/>
    <cellStyle name="Comma 3 2 43" xfId="10700" xr:uid="{5A504A35-4E12-4766-806B-396B04937B20}"/>
    <cellStyle name="Comma 3 2 44" xfId="10701" xr:uid="{080BDB9F-1EA5-45D5-A259-6D246EB74F63}"/>
    <cellStyle name="Comma 3 2 45" xfId="10702" xr:uid="{BC9D6F35-C76F-4B8C-871A-8DB228C998CC}"/>
    <cellStyle name="Comma 3 2 46" xfId="10703" xr:uid="{402671AE-95C1-4A81-B27C-F9B6EB5EE058}"/>
    <cellStyle name="Comma 3 2 47" xfId="10704" xr:uid="{9B9139F1-7C25-4D47-89D4-9CB5039704E3}"/>
    <cellStyle name="Comma 3 2 48" xfId="10705" xr:uid="{2EC5DD90-629F-468E-BC0F-055DB0686EB2}"/>
    <cellStyle name="Comma 3 2 49" xfId="10706" xr:uid="{FEC24E66-8574-4184-8284-839E77456916}"/>
    <cellStyle name="Comma 3 2 5" xfId="10707" xr:uid="{D95C2582-DAF5-4957-AD04-D54D3DBC5B6A}"/>
    <cellStyle name="Comma 3 2 5 2" xfId="10708" xr:uid="{82864D3D-2DC3-4361-8AB1-4585ED0E5728}"/>
    <cellStyle name="Comma 3 2 5 3" xfId="10709" xr:uid="{484F4250-BC04-4F69-9EFF-FC5F65BBA6C1}"/>
    <cellStyle name="Comma 3 2 5 4" xfId="10710" xr:uid="{40D4BEDB-7A3D-4EE1-96D8-A19F90C44FFB}"/>
    <cellStyle name="Comma 3 2 50" xfId="10711" xr:uid="{6DFC145B-BB17-4BF2-9914-9ED2B89DCC75}"/>
    <cellStyle name="Comma 3 2 51" xfId="10712" xr:uid="{F60D484C-DA60-422C-81D1-787A58DF0AC0}"/>
    <cellStyle name="Comma 3 2 52" xfId="10713" xr:uid="{1A7627BE-81D7-4CB5-8FF2-3CAFB1A64EB4}"/>
    <cellStyle name="Comma 3 2 53" xfId="10714" xr:uid="{7414424C-DBF4-46BA-A161-7A1872F02DD0}"/>
    <cellStyle name="Comma 3 2 54" xfId="10715" xr:uid="{BF9C13DF-58AC-4D7B-8646-7D431E3CA65C}"/>
    <cellStyle name="Comma 3 2 55" xfId="10716" xr:uid="{B8FFDF22-730D-4445-BDF6-FE0F480EF240}"/>
    <cellStyle name="Comma 3 2 56" xfId="10717" xr:uid="{793BD4E1-2B66-49D1-B493-DAF9CB429728}"/>
    <cellStyle name="Comma 3 2 57" xfId="10718" xr:uid="{CF65830E-A4C2-47A6-8FD9-FF2371721D47}"/>
    <cellStyle name="Comma 3 2 58" xfId="10719" xr:uid="{55F22624-064E-40BF-B77B-E21DCEDEBF42}"/>
    <cellStyle name="Comma 3 2 59" xfId="10720" xr:uid="{F35B5AA3-BD5E-4EBA-96F3-74AAA496FDED}"/>
    <cellStyle name="Comma 3 2 6" xfId="10721" xr:uid="{CBC17AE3-1B7D-4F1C-A736-567B86607248}"/>
    <cellStyle name="Comma 3 2 6 2" xfId="10722" xr:uid="{F05E4F9F-513A-499B-8376-E2027D550BB3}"/>
    <cellStyle name="Comma 3 2 6 3" xfId="10723" xr:uid="{7E3FAB5E-BCFA-440B-9D88-178EBE71AAB3}"/>
    <cellStyle name="Comma 3 2 6 4" xfId="10724" xr:uid="{BB1E5CB8-0F8B-425F-851D-D8B80A46ABBB}"/>
    <cellStyle name="Comma 3 2 60" xfId="10725" xr:uid="{DD7212E0-5065-4FDD-AA06-496D65427C0A}"/>
    <cellStyle name="Comma 3 2 7" xfId="10726" xr:uid="{F7403DBB-5E1A-490B-96B3-DFF4DF0BAA07}"/>
    <cellStyle name="Comma 3 2 7 2" xfId="10727" xr:uid="{CDBE2CD1-4341-49A3-8AD6-81AC63AA553F}"/>
    <cellStyle name="Comma 3 2 7 3" xfId="10728" xr:uid="{D5A5CEAA-B8E4-429A-BE50-5A494EAE65D6}"/>
    <cellStyle name="Comma 3 2 7 4" xfId="10729" xr:uid="{99638D20-DDD4-4E8F-B944-11B860D800A2}"/>
    <cellStyle name="Comma 3 2 8" xfId="10730" xr:uid="{92F7F520-C8A6-486F-A6F7-FC9FA2E9BC39}"/>
    <cellStyle name="Comma 3 2 8 2" xfId="10731" xr:uid="{244478BA-65AE-495B-A8A2-46E1F62B596B}"/>
    <cellStyle name="Comma 3 2 8 3" xfId="10732" xr:uid="{6D44A383-588F-4486-A45F-3085F047B4F6}"/>
    <cellStyle name="Comma 3 2 8 4" xfId="10733" xr:uid="{2E95C60F-E37F-4F5D-8A40-B393D649B138}"/>
    <cellStyle name="Comma 3 2 8 5" xfId="10734" xr:uid="{7DC96ADD-7BF6-4F99-B0DB-582D46D7C183}"/>
    <cellStyle name="Comma 3 2 9" xfId="10735" xr:uid="{EC699366-4A27-4718-9B99-DD03DC2680E5}"/>
    <cellStyle name="Comma 3 2 9 2" xfId="10736" xr:uid="{047F80DF-15CB-475E-931C-D272DF54B001}"/>
    <cellStyle name="Comma 3 2 9 3" xfId="10737" xr:uid="{A7099058-0778-4EBA-80E9-4AE373562F79}"/>
    <cellStyle name="Comma 3 2 9 4" xfId="10738" xr:uid="{181B0E72-CFA7-4155-9700-EA7962218AB1}"/>
    <cellStyle name="Comma 3 20" xfId="10739" xr:uid="{4B7352B6-F413-488B-AA27-4FBB2445D5DA}"/>
    <cellStyle name="Comma 3 20 2" xfId="10740" xr:uid="{E0FAE4DC-B9A2-4387-9CB6-907FAB3E8463}"/>
    <cellStyle name="Comma 3 20 2 2" xfId="10741" xr:uid="{F8C2A148-10ED-4816-97E8-BFB062145B79}"/>
    <cellStyle name="Comma 3 20 2 3" xfId="10742" xr:uid="{5CA91866-584D-4C6D-8AD6-A41A36BAAE5E}"/>
    <cellStyle name="Comma 3 20 3" xfId="10743" xr:uid="{B5006D25-53B7-406A-82B4-C948C0DC638C}"/>
    <cellStyle name="Comma 3 20 3 2" xfId="10744" xr:uid="{97581119-9A1A-40A9-8BBD-45968F453506}"/>
    <cellStyle name="Comma 3 20 3 3" xfId="10745" xr:uid="{465CAF54-74CF-4172-B903-CD74F17444E8}"/>
    <cellStyle name="Comma 3 20 4" xfId="10746" xr:uid="{BA9C90FC-A6A4-4B1E-B671-36861B3006A3}"/>
    <cellStyle name="Comma 3 20 4 2" xfId="10747" xr:uid="{1BDAA8C5-42E3-4A00-ACEC-2C9588F217A2}"/>
    <cellStyle name="Comma 3 20 4 3" xfId="10748" xr:uid="{1BCF1182-97A3-4064-9B29-6CB3DF694973}"/>
    <cellStyle name="Comma 3 20 5" xfId="10749" xr:uid="{6DF4F84B-F18C-489D-B822-91427B8B1DF9}"/>
    <cellStyle name="Comma 3 20 6" xfId="10750" xr:uid="{55CF54B8-0C34-4D0A-924D-07546D852CEA}"/>
    <cellStyle name="Comma 3 20 7" xfId="10751" xr:uid="{2AC7B2D8-4480-4C39-8E66-54772CCF1189}"/>
    <cellStyle name="Comma 3 21" xfId="10752" xr:uid="{04D1290D-5175-44E0-89F1-898447936430}"/>
    <cellStyle name="Comma 3 21 2" xfId="10753" xr:uid="{DC1C67F3-095C-4B2F-95A2-AC60480DD2DD}"/>
    <cellStyle name="Comma 3 21 2 2" xfId="10754" xr:uid="{DC930B34-4E35-48C5-9E2D-C82E621257A9}"/>
    <cellStyle name="Comma 3 21 3" xfId="10755" xr:uid="{A749589F-08AC-4D06-AD79-8A8696C9F4B2}"/>
    <cellStyle name="Comma 3 21 3 2" xfId="10756" xr:uid="{836015C3-38F7-4FA2-A714-CBED1FFBA191}"/>
    <cellStyle name="Comma 3 21 3 3" xfId="10757" xr:uid="{F65C2062-53AA-4EE1-951E-4CCDB6BF674D}"/>
    <cellStyle name="Comma 3 21 4" xfId="10758" xr:uid="{81C949DA-CB9B-4D42-8401-49188808C91B}"/>
    <cellStyle name="Comma 3 21 5" xfId="10759" xr:uid="{C2969467-9DD2-4A81-BA6E-121793F2BA6C}"/>
    <cellStyle name="Comma 3 22" xfId="10760" xr:uid="{3B9A5025-52F1-417F-A226-66C60E69CEAF}"/>
    <cellStyle name="Comma 3 22 2" xfId="10761" xr:uid="{EDF2B771-CBA0-4C1F-8E38-80D0AC56C7B9}"/>
    <cellStyle name="Comma 3 22 2 2" xfId="10762" xr:uid="{ADFC34CC-5988-4FA0-B197-308CE4CF27E9}"/>
    <cellStyle name="Comma 3 22 3" xfId="10763" xr:uid="{0E0D1CED-811E-4C17-A701-0528A9710F9F}"/>
    <cellStyle name="Comma 3 22 3 2" xfId="10764" xr:uid="{64775BB1-A35C-4F46-A5B7-9DF96FB50731}"/>
    <cellStyle name="Comma 3 22 3 3" xfId="10765" xr:uid="{259CB44A-545A-46EA-9FBF-AF2D9CA16370}"/>
    <cellStyle name="Comma 3 22 4" xfId="10766" xr:uid="{64D23229-789B-4A90-985B-698C48A5928D}"/>
    <cellStyle name="Comma 3 23" xfId="10767" xr:uid="{54151103-44D6-4CEB-9A19-82237880A426}"/>
    <cellStyle name="Comma 3 23 2" xfId="10768" xr:uid="{98BA781A-6316-40FC-82C5-2A362A4B5B07}"/>
    <cellStyle name="Comma 3 23 2 2" xfId="10769" xr:uid="{0586E9DD-FEB4-44EC-89F4-513CA3A8A939}"/>
    <cellStyle name="Comma 3 23 3" xfId="10770" xr:uid="{852C890D-A3D9-4DFA-9F91-8CEFB6D3592E}"/>
    <cellStyle name="Comma 3 23 3 2" xfId="10771" xr:uid="{05834E1C-883C-47A5-91B5-B9726F90DC40}"/>
    <cellStyle name="Comma 3 23 3 3" xfId="10772" xr:uid="{72AC8931-C9D5-4344-9F19-CBD3E58EA47F}"/>
    <cellStyle name="Comma 3 23 4" xfId="10773" xr:uid="{60023A71-610E-4724-B0E9-8BB853BA89FD}"/>
    <cellStyle name="Comma 3 24" xfId="10774" xr:uid="{6A269A55-EB41-494A-929F-93EAD27B73E3}"/>
    <cellStyle name="Comma 3 24 2" xfId="10775" xr:uid="{62872FA3-FBA3-4B31-B427-527E9CCA9054}"/>
    <cellStyle name="Comma 3 24 2 2" xfId="10776" xr:uid="{570D7713-8DF4-498E-8961-673BB452A698}"/>
    <cellStyle name="Comma 3 24 3" xfId="10777" xr:uid="{DAD01CD1-19EC-4D7B-9898-EF6B473F30FB}"/>
    <cellStyle name="Comma 3 24 3 2" xfId="10778" xr:uid="{C58DED3E-BDA5-4D58-B230-BF271EA01FD7}"/>
    <cellStyle name="Comma 3 24 3 3" xfId="10779" xr:uid="{A3F93BB3-CE84-4668-88B0-1DA1A7986A74}"/>
    <cellStyle name="Comma 3 24 4" xfId="10780" xr:uid="{919C082B-25B6-49DA-8FEE-0E13E5BA7BA6}"/>
    <cellStyle name="Comma 3 25" xfId="10781" xr:uid="{15B37A04-FA4E-414A-B294-B7776D41FC04}"/>
    <cellStyle name="Comma 3 25 2" xfId="10782" xr:uid="{B3885109-385D-4553-8B7E-4B11E581A7BA}"/>
    <cellStyle name="Comma 3 25 2 2" xfId="10783" xr:uid="{6F056441-87EB-4C86-8685-D826E35D3DC3}"/>
    <cellStyle name="Comma 3 25 3" xfId="10784" xr:uid="{A815DCCC-4B8B-41B3-9484-360972DC23B3}"/>
    <cellStyle name="Comma 3 25 3 2" xfId="10785" xr:uid="{CBF79588-4E36-41E7-8C19-81FD50C9D064}"/>
    <cellStyle name="Comma 3 25 3 3" xfId="10786" xr:uid="{5359E69F-9E3C-4FC8-B94A-DB1861DEC7FF}"/>
    <cellStyle name="Comma 3 25 4" xfId="10787" xr:uid="{EFF1E35E-5A11-43C0-8D1C-CCFB3F4C23A3}"/>
    <cellStyle name="Comma 3 26" xfId="10788" xr:uid="{C4B487CE-0B99-48D4-A238-4C10AA29F080}"/>
    <cellStyle name="Comma 3 26 2" xfId="10789" xr:uid="{1032993D-A556-4F95-BBD8-786E679E6277}"/>
    <cellStyle name="Comma 3 26 2 2" xfId="10790" xr:uid="{1A5FE9CA-4103-4713-A3D1-595BC578E824}"/>
    <cellStyle name="Comma 3 26 3" xfId="10791" xr:uid="{DD1BD259-9E4B-47A5-A510-A6CDBCA54F89}"/>
    <cellStyle name="Comma 3 26 3 2" xfId="10792" xr:uid="{7B48820E-4F78-4F56-B74A-94763A72A3FF}"/>
    <cellStyle name="Comma 3 26 3 3" xfId="10793" xr:uid="{25D1A466-2A07-441F-95B4-B9C3BB84FA68}"/>
    <cellStyle name="Comma 3 26 4" xfId="10794" xr:uid="{4B6A4AA6-5E6A-45AB-868A-C4DBD13FB2F3}"/>
    <cellStyle name="Comma 3 27" xfId="10795" xr:uid="{DDBCAE6A-74B3-4589-9809-4F02B442FB6B}"/>
    <cellStyle name="Comma 3 27 2" xfId="10796" xr:uid="{8EE785FA-40C5-4AF5-8026-E19F0A4C4FFF}"/>
    <cellStyle name="Comma 3 27 2 2" xfId="10797" xr:uid="{7BF2F5AB-0434-4614-852F-4407031C9EEB}"/>
    <cellStyle name="Comma 3 27 2 3" xfId="10798" xr:uid="{520E837B-DAFF-4F06-92C5-BDCDCB77309A}"/>
    <cellStyle name="Comma 3 27 3" xfId="10799" xr:uid="{939EFFE3-9551-48B5-A29B-4669797A8F4A}"/>
    <cellStyle name="Comma 3 27 3 2" xfId="10800" xr:uid="{9CADAEFB-9934-4F4B-89AF-72EE84F1C9D6}"/>
    <cellStyle name="Comma 3 27 3 3" xfId="10801" xr:uid="{016346FC-1282-4635-AC04-42979FABC139}"/>
    <cellStyle name="Comma 3 27 4" xfId="10802" xr:uid="{C45911CD-4BD0-4081-89C1-9280319EE9CA}"/>
    <cellStyle name="Comma 3 27 5" xfId="10803" xr:uid="{6798D9EA-E672-4020-B708-6265FDFBEF9D}"/>
    <cellStyle name="Comma 3 28" xfId="10804" xr:uid="{DFC34485-9053-4102-A7B3-B8E550DE3754}"/>
    <cellStyle name="Comma 3 28 2" xfId="10805" xr:uid="{3E50D513-946F-4874-A2B9-0B117FCA5FDD}"/>
    <cellStyle name="Comma 3 28 2 2" xfId="10806" xr:uid="{E8298508-54A7-46F6-9D20-4FC7056FD548}"/>
    <cellStyle name="Comma 3 28 3" xfId="10807" xr:uid="{B83040BC-59D3-409F-8491-3EFEED2BF838}"/>
    <cellStyle name="Comma 3 28 3 2" xfId="10808" xr:uid="{ECBAEE0C-493B-4672-8642-A7EFD4DD94CB}"/>
    <cellStyle name="Comma 3 28 3 3" xfId="10809" xr:uid="{7E2F523A-96F2-4EA4-95B6-135B048CFC79}"/>
    <cellStyle name="Comma 3 28 4" xfId="10810" xr:uid="{5E7ECCFB-D4BD-4854-BE2F-9A9DBA832BA2}"/>
    <cellStyle name="Comma 3 29" xfId="10811" xr:uid="{9BB92CF0-4862-4F48-838F-8288002E30F0}"/>
    <cellStyle name="Comma 3 29 2" xfId="10812" xr:uid="{3E445B39-DBCC-4D14-B995-5C444007615B}"/>
    <cellStyle name="Comma 3 29 2 2" xfId="10813" xr:uid="{14E54B05-5175-4E3D-BEDB-9CCF9CEB4264}"/>
    <cellStyle name="Comma 3 29 3" xfId="10814" xr:uid="{36F5EDE1-4774-4751-A424-15E2975C69DD}"/>
    <cellStyle name="Comma 3 29 3 2" xfId="10815" xr:uid="{26A6EB54-D3FD-42A2-AB47-0426122BC1B6}"/>
    <cellStyle name="Comma 3 29 4" xfId="10816" xr:uid="{410CE1CC-F7A5-48EC-9B15-5CF676623C03}"/>
    <cellStyle name="Comma 3 29 5" xfId="10817" xr:uid="{949C5592-0575-4F83-A17A-A7675E557C87}"/>
    <cellStyle name="Comma 3 3" xfId="120" xr:uid="{A72297F9-8E48-46D1-A72C-9E4988391010}"/>
    <cellStyle name="Comma 3 3 10" xfId="10818" xr:uid="{9619EE06-FBB0-45DF-BEFB-D8D8380AD9C0}"/>
    <cellStyle name="Comma 3 3 11" xfId="10819" xr:uid="{E814597F-8610-400C-BEA7-A206761BEC01}"/>
    <cellStyle name="Comma 3 3 12" xfId="10820" xr:uid="{407B4BDA-A63D-42C6-BF4D-2D66FA4583E2}"/>
    <cellStyle name="Comma 3 3 13" xfId="10821" xr:uid="{CF58F431-8A8D-494A-A8ED-E78B977A0896}"/>
    <cellStyle name="Comma 3 3 14" xfId="10822" xr:uid="{BC6DDCB5-A9DC-4570-A4B9-1D9AE94172B7}"/>
    <cellStyle name="Comma 3 3 15" xfId="10823" xr:uid="{C180B21B-3A4F-4B11-818E-F4481BDE5926}"/>
    <cellStyle name="Comma 3 3 16" xfId="10824" xr:uid="{41B0D630-FCA5-4405-8BF5-AFE63BE54C79}"/>
    <cellStyle name="Comma 3 3 17" xfId="10825" xr:uid="{FE86205A-1B55-44BB-9A1D-A85E726250C5}"/>
    <cellStyle name="Comma 3 3 18" xfId="10826" xr:uid="{3D168D4B-76D1-46B4-87AB-B5D01D253B58}"/>
    <cellStyle name="Comma 3 3 19" xfId="10827" xr:uid="{3292075E-BA5A-425E-9553-419C044B8359}"/>
    <cellStyle name="Comma 3 3 2" xfId="10828" xr:uid="{B67A1E2F-4477-4F6C-AC64-34DF63D4E326}"/>
    <cellStyle name="Comma 3 3 2 2" xfId="10829" xr:uid="{7136C3AB-D030-4452-A70C-C02891BF97B5}"/>
    <cellStyle name="Comma 3 3 2 3" xfId="10830" xr:uid="{E5E1CE4B-04F1-4D94-9E67-2E842ACC6A3E}"/>
    <cellStyle name="Comma 3 3 2 4" xfId="57282" xr:uid="{EA211893-1CA6-4472-B7C7-1D53329CB3F2}"/>
    <cellStyle name="Comma 3 3 20" xfId="10831" xr:uid="{914F85B6-7182-483E-B08B-9EBEDCE1336F}"/>
    <cellStyle name="Comma 3 3 21" xfId="10832" xr:uid="{00B95165-3243-47E8-AF3E-6FB0E42319E9}"/>
    <cellStyle name="Comma 3 3 22" xfId="10833" xr:uid="{8AC7D045-283F-4A86-A967-A70C9EC99605}"/>
    <cellStyle name="Comma 3 3 23" xfId="10834" xr:uid="{46A7410E-4116-48E7-A840-361EBD777FAC}"/>
    <cellStyle name="Comma 3 3 24" xfId="10835" xr:uid="{3B8BCE16-F4BC-4828-8F2D-E7DEA0FA3D3C}"/>
    <cellStyle name="Comma 3 3 25" xfId="10836" xr:uid="{0F600770-1FD4-4B60-ACDB-B6F365440F6A}"/>
    <cellStyle name="Comma 3 3 26" xfId="10837" xr:uid="{F520CA89-5946-4B0C-BF53-EE4516E15C69}"/>
    <cellStyle name="Comma 3 3 27" xfId="10838" xr:uid="{A78B90D6-6EA1-4C0E-81D8-AC1BFD70271A}"/>
    <cellStyle name="Comma 3 3 28" xfId="10839" xr:uid="{DF0C71CA-25BC-49D7-BB72-4B3E31ABCC2B}"/>
    <cellStyle name="Comma 3 3 29" xfId="10840" xr:uid="{DD621D1B-4A03-41CE-BE4E-D5E89889B528}"/>
    <cellStyle name="Comma 3 3 3" xfId="10841" xr:uid="{03F804F0-00E3-4623-8B36-A65C39E6A43E}"/>
    <cellStyle name="Comma 3 3 3 2" xfId="10842" xr:uid="{42B86101-2EC2-4670-9521-779B13A101C3}"/>
    <cellStyle name="Comma 3 3 3 3" xfId="10843" xr:uid="{38A26333-A178-491E-B6B2-DA71A70657E5}"/>
    <cellStyle name="Comma 3 3 3 4" xfId="57283" xr:uid="{49656CC2-6603-4438-AEC1-0D3C8DD8861F}"/>
    <cellStyle name="Comma 3 3 3 5" xfId="57284" xr:uid="{FE84DCBE-62B2-4C63-906A-3CD28CAB5555}"/>
    <cellStyle name="Comma 3 3 30" xfId="10844" xr:uid="{C732BD8C-55F6-425E-ACEB-042F38EF4EB2}"/>
    <cellStyle name="Comma 3 3 31" xfId="10845" xr:uid="{E995CE87-011C-4F77-92B7-31259A270EF3}"/>
    <cellStyle name="Comma 3 3 32" xfId="10846" xr:uid="{6C3DBF9B-8FBF-4D53-AB46-BF0A561C6229}"/>
    <cellStyle name="Comma 3 3 33" xfId="10847" xr:uid="{5F822A15-C04D-4512-9DE9-8D082BF2739B}"/>
    <cellStyle name="Comma 3 3 34" xfId="10848" xr:uid="{AA939BC9-A83E-483E-B328-5D3EDBCE5A7C}"/>
    <cellStyle name="Comma 3 3 35" xfId="10849" xr:uid="{6FC7F62E-6C01-434F-8DCC-855D45E1F296}"/>
    <cellStyle name="Comma 3 3 36" xfId="10850" xr:uid="{86ADDA55-7D69-437C-B88B-0C11FFCE92BD}"/>
    <cellStyle name="Comma 3 3 37" xfId="10851" xr:uid="{B69B6657-4997-4FCF-B486-B44E1CDA4118}"/>
    <cellStyle name="Comma 3 3 38" xfId="10852" xr:uid="{574A1D02-E604-45E3-ADA1-32E3DE9A84A6}"/>
    <cellStyle name="Comma 3 3 39" xfId="10853" xr:uid="{5A55D3DC-5107-4A80-B5B0-F9DDAC3EB43D}"/>
    <cellStyle name="Comma 3 3 4" xfId="10854" xr:uid="{62D314E4-9129-47A1-B906-55EB930DC97F}"/>
    <cellStyle name="Comma 3 3 4 2" xfId="10855" xr:uid="{352631B0-4476-4238-933E-9B6825124EE3}"/>
    <cellStyle name="Comma 3 3 4 3" xfId="10856" xr:uid="{40FB51A2-A8F5-4542-BEBA-B8107743477F}"/>
    <cellStyle name="Comma 3 3 4 4" xfId="10857" xr:uid="{F103B73C-11F1-4A0C-8322-A62737BA2E2D}"/>
    <cellStyle name="Comma 3 3 40" xfId="10858" xr:uid="{B7B194CC-2F4E-43A5-AEA0-3C064796AEC8}"/>
    <cellStyle name="Comma 3 3 41" xfId="10859" xr:uid="{FA0E7CD5-594C-420C-8E3A-FED671C47951}"/>
    <cellStyle name="Comma 3 3 42" xfId="10860" xr:uid="{1A8CFAB1-45E3-4E34-8BFD-9F59E3861DFA}"/>
    <cellStyle name="Comma 3 3 43" xfId="10861" xr:uid="{46B62CB2-0E98-435B-9241-05D33D53FA3D}"/>
    <cellStyle name="Comma 3 3 44" xfId="10862" xr:uid="{5186AF40-C8C5-48B2-B7FE-A058A3B57959}"/>
    <cellStyle name="Comma 3 3 45" xfId="10863" xr:uid="{18E5A98D-2ED6-433E-ACDF-64818DEC68A4}"/>
    <cellStyle name="Comma 3 3 46" xfId="10864" xr:uid="{EA72FF92-8782-44A2-BE5E-C5C540805FF8}"/>
    <cellStyle name="Comma 3 3 47" xfId="10865" xr:uid="{1A440C16-C50C-4883-B763-28D8F6E5966B}"/>
    <cellStyle name="Comma 3 3 48" xfId="10866" xr:uid="{24453356-C5D7-46E5-98D6-1D40E128499E}"/>
    <cellStyle name="Comma 3 3 49" xfId="10867" xr:uid="{D860CD69-27C2-4DA7-B92E-F95CD90D57A8}"/>
    <cellStyle name="Comma 3 3 5" xfId="10868" xr:uid="{6C1CBE27-F04E-4FF4-BC51-CE89634778D3}"/>
    <cellStyle name="Comma 3 3 5 2" xfId="10869" xr:uid="{91965424-0CA8-4406-842A-8626D4FA060D}"/>
    <cellStyle name="Comma 3 3 5 3" xfId="10870" xr:uid="{85624171-B633-4FB6-9DFF-BD4CD94BB977}"/>
    <cellStyle name="Comma 3 3 5 4" xfId="10871" xr:uid="{974EE484-FDBD-454D-AEC0-3FAC187A19BF}"/>
    <cellStyle name="Comma 3 3 50" xfId="10872" xr:uid="{535CB809-A5B4-4A47-BCFB-E075B158CECB}"/>
    <cellStyle name="Comma 3 3 51" xfId="10873" xr:uid="{155C56A8-F005-4BAD-8684-B66F5FD700F4}"/>
    <cellStyle name="Comma 3 3 52" xfId="10874" xr:uid="{CD2D85E9-DBD6-49AB-8754-9E560C48FADD}"/>
    <cellStyle name="Comma 3 3 53" xfId="10875" xr:uid="{83557BD5-DBFB-408E-9BAE-F77919E33680}"/>
    <cellStyle name="Comma 3 3 54" xfId="10876" xr:uid="{998E0CA3-6FC9-4D5E-9D99-31DB690DD7C4}"/>
    <cellStyle name="Comma 3 3 55" xfId="10877" xr:uid="{EC5E57A6-EAB0-4AAD-A608-1BE87F453C25}"/>
    <cellStyle name="Comma 3 3 56" xfId="10878" xr:uid="{8B277FAD-B31C-4617-B686-705B97D10075}"/>
    <cellStyle name="Comma 3 3 57" xfId="10879" xr:uid="{CC120418-9CDA-47A6-A9B8-34A09E2D050A}"/>
    <cellStyle name="Comma 3 3 58" xfId="10880" xr:uid="{EA21341F-87CE-46C8-82E4-9EF0227BE732}"/>
    <cellStyle name="Comma 3 3 59" xfId="10881" xr:uid="{503F514E-5DC2-40BE-A20C-0DBFE5E5B1DF}"/>
    <cellStyle name="Comma 3 3 6" xfId="10882" xr:uid="{FC8DA300-A46A-472D-AC0B-BFB3F331F25D}"/>
    <cellStyle name="Comma 3 3 6 2" xfId="10883" xr:uid="{8FF033F5-62D2-4CC9-8847-93D1EF768D21}"/>
    <cellStyle name="Comma 3 3 6 3" xfId="10884" xr:uid="{9FC7018A-D67A-4D72-89C9-F68A122502A3}"/>
    <cellStyle name="Comma 3 3 6 4" xfId="10885" xr:uid="{15A76028-26A5-444F-929C-57C51991309F}"/>
    <cellStyle name="Comma 3 3 60" xfId="10886" xr:uid="{D486FB65-BEA0-4B06-B733-D6394A16342A}"/>
    <cellStyle name="Comma 3 3 61" xfId="10887" xr:uid="{3829D4F9-1367-4E5E-8BCA-EB1D31AF5396}"/>
    <cellStyle name="Comma 3 3 62" xfId="57285" xr:uid="{FEA57B8A-BC41-43A8-BE35-D961EFAC3E79}"/>
    <cellStyle name="Comma 3 3 7" xfId="10888" xr:uid="{92BA0CB6-27BC-4255-9B07-774DE70CFE5D}"/>
    <cellStyle name="Comma 3 3 7 2" xfId="10889" xr:uid="{D75DA0BA-EFC4-413E-9501-22B86D12DA42}"/>
    <cellStyle name="Comma 3 3 7 3" xfId="10890" xr:uid="{2202BE27-4CA5-4C4A-BBEE-EEC48CE445B4}"/>
    <cellStyle name="Comma 3 3 7 4" xfId="10891" xr:uid="{A5581515-4F30-4B06-AB41-10C2D106EC7A}"/>
    <cellStyle name="Comma 3 3 8" xfId="10892" xr:uid="{CFF69F2D-D1F8-40D6-AEE0-DCEC500C47E5}"/>
    <cellStyle name="Comma 3 3 8 2" xfId="10893" xr:uid="{FCDB1E7D-3A40-46B1-A792-64AC4E23446D}"/>
    <cellStyle name="Comma 3 3 8 3" xfId="10894" xr:uid="{2AE01B28-AD8B-4BAA-ADDB-1C13E213CB34}"/>
    <cellStyle name="Comma 3 3 8 4" xfId="10895" xr:uid="{C1709EBD-C03B-4234-ACFA-7D9D950A3F49}"/>
    <cellStyle name="Comma 3 3 8 5" xfId="10896" xr:uid="{047C6E20-482D-4E54-A010-43090AAC80E4}"/>
    <cellStyle name="Comma 3 3 9" xfId="10897" xr:uid="{85AF52A4-5241-4616-9749-BB38B3E5224C}"/>
    <cellStyle name="Comma 3 3 9 2" xfId="10898" xr:uid="{3366A298-1166-4B57-8347-B8CD31A81125}"/>
    <cellStyle name="Comma 3 3 9 3" xfId="10899" xr:uid="{C4037E32-6CA2-447F-8FA5-63EBE5174D9D}"/>
    <cellStyle name="Comma 3 3 9 4" xfId="10900" xr:uid="{EEA8A35C-5FB4-4938-9AAC-47D9C27AC001}"/>
    <cellStyle name="Comma 3 30" xfId="10901" xr:uid="{4E4C9A73-35D7-413F-BB53-AD5300EC4479}"/>
    <cellStyle name="Comma 3 31" xfId="10902" xr:uid="{868C5FB4-5497-43F1-837E-389D0F014DFC}"/>
    <cellStyle name="Comma 3 32" xfId="10903" xr:uid="{F3D27BF8-9D67-45B5-A48A-6CD2D9E979DE}"/>
    <cellStyle name="Comma 3 33" xfId="10904" xr:uid="{6B3FBF74-2032-4CB7-A6FC-F79EC23CD594}"/>
    <cellStyle name="Comma 3 34" xfId="10905" xr:uid="{4EB5BA60-8139-436C-8C5C-7C30C1D4A7DB}"/>
    <cellStyle name="Comma 3 35" xfId="10906" xr:uid="{3FE29112-409D-431F-9426-F0732619C3FC}"/>
    <cellStyle name="Comma 3 36" xfId="10907" xr:uid="{E80CFC71-90A9-4E54-839C-93A6C5EAD11F}"/>
    <cellStyle name="Comma 3 37" xfId="10908" xr:uid="{0F15F4B8-4494-496F-B214-8C68939EDC11}"/>
    <cellStyle name="Comma 3 38" xfId="10909" xr:uid="{EA639716-3BA4-4F6E-AF9C-FB01CF7E7A9C}"/>
    <cellStyle name="Comma 3 39" xfId="10910" xr:uid="{72BF7290-DCD4-4270-A184-B42ABCA33D40}"/>
    <cellStyle name="Comma 3 4" xfId="10911" xr:uid="{377413E3-AD92-4727-8F6E-FB0F6997F880}"/>
    <cellStyle name="Comma 3 4 10" xfId="10912" xr:uid="{5E6194EA-3398-4459-B4B4-BDF67B9B3654}"/>
    <cellStyle name="Comma 3 4 11" xfId="10913" xr:uid="{89FECF52-B49D-4D3B-9433-729A3AA34AF1}"/>
    <cellStyle name="Comma 3 4 12" xfId="10914" xr:uid="{FA5F15BA-AD94-4B5C-A524-F841C85DD119}"/>
    <cellStyle name="Comma 3 4 13" xfId="10915" xr:uid="{FD4F15BA-A7DF-4BBB-AD0E-D9B9D75EB0F6}"/>
    <cellStyle name="Comma 3 4 14" xfId="10916" xr:uid="{0BC9D6FC-13A4-48CE-934B-B889DBF2B995}"/>
    <cellStyle name="Comma 3 4 2" xfId="10917" xr:uid="{A2A83967-DA65-488C-94D1-1531A13B4330}"/>
    <cellStyle name="Comma 3 4 2 2" xfId="10918" xr:uid="{6A6C3BB4-B16A-4EAE-B66F-4FAF2C511615}"/>
    <cellStyle name="Comma 3 4 2 3" xfId="10919" xr:uid="{25F3D9C8-13B1-4872-AF3F-F80C553619C9}"/>
    <cellStyle name="Comma 3 4 2 4" xfId="10920" xr:uid="{2FAC7F14-8678-4F67-A0BF-76FA80CCDB38}"/>
    <cellStyle name="Comma 3 4 2 5" xfId="10921" xr:uid="{078DDA01-A969-487F-A676-324B6CD18CE6}"/>
    <cellStyle name="Comma 3 4 3" xfId="10922" xr:uid="{C4ECDCFA-3D06-4D7B-8798-31D27643DBED}"/>
    <cellStyle name="Comma 3 4 3 2" xfId="10923" xr:uid="{A460A729-403F-4286-B6DC-50DD77A46241}"/>
    <cellStyle name="Comma 3 4 3 3" xfId="10924" xr:uid="{60255853-6AB9-43CD-86A3-A911840DA1E3}"/>
    <cellStyle name="Comma 3 4 3 4" xfId="10925" xr:uid="{E169AECF-A5E9-4247-A8B7-42E34DEE7FCE}"/>
    <cellStyle name="Comma 3 4 4" xfId="10926" xr:uid="{8CDD77CC-58DA-498E-B0E4-8ADD95972664}"/>
    <cellStyle name="Comma 3 4 4 2" xfId="10927" xr:uid="{1AD658A1-2CD9-4FD9-82CA-915C89281348}"/>
    <cellStyle name="Comma 3 4 4 2 2" xfId="57286" xr:uid="{E0DB7888-8F50-4F27-B6FA-87E938D85690}"/>
    <cellStyle name="Comma 3 4 4 3" xfId="10928" xr:uid="{834A940E-377C-413F-9A77-7F12D5A25DE6}"/>
    <cellStyle name="Comma 3 4 4 3 2" xfId="57287" xr:uid="{F76C79AF-2E67-4C2F-8726-C3C1759156F2}"/>
    <cellStyle name="Comma 3 4 4 4" xfId="10929" xr:uid="{ABE98391-F376-4823-BAA4-CCE167E0E3DA}"/>
    <cellStyle name="Comma 3 4 5" xfId="10930" xr:uid="{9845C240-C68B-4003-950C-B6CA53A2F28D}"/>
    <cellStyle name="Comma 3 4 5 2" xfId="10931" xr:uid="{EFBFEFF0-90F6-46D6-A60E-7AD40913AC36}"/>
    <cellStyle name="Comma 3 4 6" xfId="10932" xr:uid="{354BC9FB-FE1D-4205-A466-92FA40D612FC}"/>
    <cellStyle name="Comma 3 4 6 2" xfId="10933" xr:uid="{B846CE94-0E46-4228-974B-824DC665427E}"/>
    <cellStyle name="Comma 3 4 7" xfId="10934" xr:uid="{2610E917-6420-483E-9C40-2A0AEE0C8CD8}"/>
    <cellStyle name="Comma 3 4 7 2" xfId="10935" xr:uid="{A50CA2C7-EFED-42B6-B6A5-772B8F83359C}"/>
    <cellStyle name="Comma 3 4 8" xfId="10936" xr:uid="{3C6B19E0-8001-4E12-BAEE-4192499E0017}"/>
    <cellStyle name="Comma 3 4 8 2" xfId="10937" xr:uid="{826D18B8-9978-4ECD-A2C1-BDC8B4FEAB2E}"/>
    <cellStyle name="Comma 3 4 8 3" xfId="10938" xr:uid="{8D8A324D-FF4F-40CB-A0D6-CF45A4D32AC7}"/>
    <cellStyle name="Comma 3 4 8 4" xfId="10939" xr:uid="{4D019D88-02F3-4E7D-9457-BE05E1A37A4E}"/>
    <cellStyle name="Comma 3 4 9" xfId="10940" xr:uid="{64FDD8E7-9274-423F-A88C-37ADB877F19B}"/>
    <cellStyle name="Comma 3 4 9 2" xfId="10941" xr:uid="{37583613-40DC-46DC-B1AC-FB50F30B7567}"/>
    <cellStyle name="Comma 3 40" xfId="10942" xr:uid="{54E325A3-26FA-4A88-BE87-B67580C6A36B}"/>
    <cellStyle name="Comma 3 41" xfId="10943" xr:uid="{CE2C66A9-7F6D-409F-A9B0-43D59697CE7E}"/>
    <cellStyle name="Comma 3 42" xfId="10944" xr:uid="{254669A3-33C2-4EBC-A9B6-40CC113845F6}"/>
    <cellStyle name="Comma 3 42 2" xfId="10945" xr:uid="{060022B4-ECE5-4DE5-9D85-FD32B6603D71}"/>
    <cellStyle name="Comma 3 43" xfId="10946" xr:uid="{C8D2B707-90F8-4B96-8558-7F7F7ECF4A00}"/>
    <cellStyle name="Comma 3 43 2" xfId="10947" xr:uid="{076011D2-AFDB-45E0-B483-E1DF1399F857}"/>
    <cellStyle name="Comma 3 44" xfId="10948" xr:uid="{A61F02EE-5666-4E01-ADEE-20966D46EF9F}"/>
    <cellStyle name="Comma 3 45" xfId="10949" xr:uid="{6A131165-570F-4CFA-9BDE-C398646DC3DC}"/>
    <cellStyle name="Comma 3 46" xfId="10950" xr:uid="{F802CEA2-C95B-459A-BB94-11FE952294DF}"/>
    <cellStyle name="Comma 3 47" xfId="10951" xr:uid="{653FE16E-FA5F-42BC-B8F9-5B1AAAA16477}"/>
    <cellStyle name="Comma 3 48" xfId="10952" xr:uid="{06638696-9477-4D3F-8F06-F34B67B2974F}"/>
    <cellStyle name="Comma 3 49" xfId="10953" xr:uid="{D3D452A6-7C0B-4F72-BF80-D27129792A90}"/>
    <cellStyle name="Comma 3 5" xfId="10954" xr:uid="{C717F34E-E4D0-42A2-9E3F-838C57C0C9C7}"/>
    <cellStyle name="Comma 3 5 10" xfId="10955" xr:uid="{CEF7417E-86F9-48C9-B00E-1B2F07F52230}"/>
    <cellStyle name="Comma 3 5 11" xfId="10956" xr:uid="{CDBFCC43-6E91-4272-9B91-4A9B0E7068DB}"/>
    <cellStyle name="Comma 3 5 12" xfId="10957" xr:uid="{C2E2588E-04DA-4772-B638-F6FBCAD5E903}"/>
    <cellStyle name="Comma 3 5 13" xfId="10958" xr:uid="{65FC8DED-F131-45B2-9647-878980E7CC2C}"/>
    <cellStyle name="Comma 3 5 14" xfId="10959" xr:uid="{19FCB40C-7080-4312-92BB-EDDE40B91EB3}"/>
    <cellStyle name="Comma 3 5 2" xfId="10960" xr:uid="{8C9BCC47-B6E6-4BE7-96A8-A8D22F1E509D}"/>
    <cellStyle name="Comma 3 5 2 2" xfId="10961" xr:uid="{F70085B3-781F-4614-8031-D01792D59463}"/>
    <cellStyle name="Comma 3 5 2 3" xfId="10962" xr:uid="{BB511C36-233E-4A73-BDCB-03CB8E65852E}"/>
    <cellStyle name="Comma 3 5 2 4" xfId="10963" xr:uid="{A73AB987-8873-4BBA-9D04-5D7134118F3F}"/>
    <cellStyle name="Comma 3 5 2 5" xfId="10964" xr:uid="{406B1CDF-1D83-4210-A4D9-A94D66A06AFE}"/>
    <cellStyle name="Comma 3 5 3" xfId="10965" xr:uid="{BF186049-20AE-443D-A5E9-E74B87F6FACF}"/>
    <cellStyle name="Comma 3 5 3 2" xfId="10966" xr:uid="{77CB777B-6E62-4301-834F-4DF3D7207D46}"/>
    <cellStyle name="Comma 3 5 3 3" xfId="10967" xr:uid="{65A5461B-0ECA-4CAC-8620-1AB54254CA06}"/>
    <cellStyle name="Comma 3 5 3 4" xfId="10968" xr:uid="{55AE9005-1782-405F-9984-7B609A914BC8}"/>
    <cellStyle name="Comma 3 5 4" xfId="10969" xr:uid="{9599B251-66FE-480D-8486-FCBAD389C3FF}"/>
    <cellStyle name="Comma 3 5 4 2" xfId="10970" xr:uid="{278DAD68-28D0-48BE-B249-6A38AA3882F4}"/>
    <cellStyle name="Comma 3 5 4 3" xfId="10971" xr:uid="{82FA6569-DEA4-410C-ADE1-D2078CBACA4E}"/>
    <cellStyle name="Comma 3 5 4 4" xfId="10972" xr:uid="{0158D85F-03D1-4D3F-82A8-524FDC2D3CBE}"/>
    <cellStyle name="Comma 3 5 5" xfId="10973" xr:uid="{5EC21B1A-5B2F-415D-83C4-7DA6D0E1CC5B}"/>
    <cellStyle name="Comma 3 5 5 2" xfId="10974" xr:uid="{955CADC6-1A94-40ED-A129-19F2402B9313}"/>
    <cellStyle name="Comma 3 5 6" xfId="10975" xr:uid="{85976F34-0F64-448D-8405-794028A3B03A}"/>
    <cellStyle name="Comma 3 5 6 2" xfId="10976" xr:uid="{5514BB25-8EAF-460C-9CD3-3AE9B399AE9B}"/>
    <cellStyle name="Comma 3 5 7" xfId="10977" xr:uid="{F8A6113F-2306-47BE-A038-74B280F4BFF9}"/>
    <cellStyle name="Comma 3 5 7 2" xfId="10978" xr:uid="{5024B327-2F95-48B4-8CC9-9D9EDCAB9FD5}"/>
    <cellStyle name="Comma 3 5 8" xfId="10979" xr:uid="{096B4050-4D80-49F0-A82D-28C074984156}"/>
    <cellStyle name="Comma 3 5 8 2" xfId="10980" xr:uid="{737FF983-1FF5-49F9-9FB4-02982C45C2F3}"/>
    <cellStyle name="Comma 3 5 8 3" xfId="10981" xr:uid="{503C3078-EB16-49BC-B00E-877D1193C688}"/>
    <cellStyle name="Comma 3 5 8 4" xfId="10982" xr:uid="{2AD7A453-1378-470B-BC3D-61BC937EAE20}"/>
    <cellStyle name="Comma 3 5 9" xfId="10983" xr:uid="{B6DBE9B0-73DC-4063-A0B3-8CEAF1CED1E3}"/>
    <cellStyle name="Comma 3 5 9 2" xfId="10984" xr:uid="{7ACDAB16-71F8-46E6-95B6-FBA960D9BCCF}"/>
    <cellStyle name="Comma 3 50" xfId="10985" xr:uid="{5A0B468B-4417-458F-BC15-1ABFE1B089C8}"/>
    <cellStyle name="Comma 3 51" xfId="10986" xr:uid="{573E63F9-54E8-4CF6-A43A-51EB152A7CF7}"/>
    <cellStyle name="Comma 3 52" xfId="10987" xr:uid="{F6309E95-AD1D-4377-85E3-5FA84CA9028B}"/>
    <cellStyle name="Comma 3 53" xfId="10988" xr:uid="{B61EAC95-61AB-411C-B877-7A82126E3DDE}"/>
    <cellStyle name="Comma 3 54" xfId="10989" xr:uid="{3C3C5A74-2A8C-4C5A-A373-92C2DA86A774}"/>
    <cellStyle name="Comma 3 55" xfId="10990" xr:uid="{30AF0DA5-9BDE-4100-89BD-E51BAA84443C}"/>
    <cellStyle name="Comma 3 56" xfId="10991" xr:uid="{F4DDD6E0-84D4-4657-81FF-E22898583D38}"/>
    <cellStyle name="Comma 3 57" xfId="10992" xr:uid="{94442919-5643-49CC-AD41-9DAB12C3F5B7}"/>
    <cellStyle name="Comma 3 58" xfId="10993" xr:uid="{18DBB413-B5B5-488C-A9DA-D85664E4B19A}"/>
    <cellStyle name="Comma 3 59" xfId="10994" xr:uid="{7E517D91-B3D6-47D7-A684-0CBCE23E0530}"/>
    <cellStyle name="Comma 3 6" xfId="10995" xr:uid="{041B5831-C85A-4986-8768-F8E3C73ECC52}"/>
    <cellStyle name="Comma 3 6 10" xfId="10996" xr:uid="{0B3D57A7-23F9-4453-8DA3-6C3D6AB9CF6E}"/>
    <cellStyle name="Comma 3 6 11" xfId="10997" xr:uid="{4AAB8B52-3403-4E35-B033-907BAFD3669F}"/>
    <cellStyle name="Comma 3 6 12" xfId="10998" xr:uid="{F0F7F39B-7256-4CD7-ADFE-B8CFD598D07C}"/>
    <cellStyle name="Comma 3 6 13" xfId="10999" xr:uid="{EC7BD6DA-206F-46B1-9F6D-8D7929AF2900}"/>
    <cellStyle name="Comma 3 6 2" xfId="11000" xr:uid="{0B1A248D-9885-4586-91F6-A551CCB0A6AC}"/>
    <cellStyle name="Comma 3 6 2 2" xfId="11001" xr:uid="{74F0A89A-A451-4E5C-BF1A-9EBBFE5EA884}"/>
    <cellStyle name="Comma 3 6 2 3" xfId="11002" xr:uid="{D400A3AD-A454-460C-B693-E6AAC4A50A5F}"/>
    <cellStyle name="Comma 3 6 2 4" xfId="11003" xr:uid="{C6495158-7703-4A7B-A17A-D916860B9950}"/>
    <cellStyle name="Comma 3 6 2 5" xfId="11004" xr:uid="{919FBBCC-B56E-43D1-9926-6F8D3815A10D}"/>
    <cellStyle name="Comma 3 6 3" xfId="11005" xr:uid="{A8562C3D-184F-4498-9176-3681DC3F08F2}"/>
    <cellStyle name="Comma 3 6 3 2" xfId="11006" xr:uid="{AB5969E0-7F0C-480F-B7A2-F198FFD70BFF}"/>
    <cellStyle name="Comma 3 6 3 3" xfId="11007" xr:uid="{A36CB8ED-81CF-4B54-A3E0-C3A5E1F3232B}"/>
    <cellStyle name="Comma 3 6 3 4" xfId="11008" xr:uid="{D4320AB1-AB30-4B7A-B461-4A8C296E48B4}"/>
    <cellStyle name="Comma 3 6 4" xfId="11009" xr:uid="{E55218C5-2B2F-48A0-A54F-755FA1A4CD51}"/>
    <cellStyle name="Comma 3 6 4 2" xfId="11010" xr:uid="{C2E5EAEE-8764-468B-80CD-B0C191F26B50}"/>
    <cellStyle name="Comma 3 6 4 3" xfId="11011" xr:uid="{00CE21CC-1AEB-4E83-BF1E-22262B90C9B3}"/>
    <cellStyle name="Comma 3 6 4 4" xfId="11012" xr:uid="{04C08B3D-CBB7-4659-AA13-E127F963885E}"/>
    <cellStyle name="Comma 3 6 5" xfId="11013" xr:uid="{5B369D63-CC36-4676-9B1F-ED8904B12CA8}"/>
    <cellStyle name="Comma 3 6 5 2" xfId="11014" xr:uid="{E7AA53BD-7EE9-494A-910D-B609D831EF30}"/>
    <cellStyle name="Comma 3 6 6" xfId="11015" xr:uid="{14B21FDB-A8C7-4D3E-8DA0-F7067A6C5606}"/>
    <cellStyle name="Comma 3 6 6 2" xfId="11016" xr:uid="{C899F7BF-6F5E-47B9-8946-F68A83AD6D32}"/>
    <cellStyle name="Comma 3 6 7" xfId="11017" xr:uid="{B69B0713-B896-4ADD-BC91-0F773C58123C}"/>
    <cellStyle name="Comma 3 6 7 2" xfId="11018" xr:uid="{989EFF9A-01AF-4D5E-B495-61BD26485E4B}"/>
    <cellStyle name="Comma 3 6 8" xfId="11019" xr:uid="{4CE17198-08EE-456B-B1A1-E4D60D66DE61}"/>
    <cellStyle name="Comma 3 6 8 2" xfId="11020" xr:uid="{10C924B1-E89A-4686-8D10-B9E9B992A7B0}"/>
    <cellStyle name="Comma 3 6 8 3" xfId="11021" xr:uid="{9A5F84FE-F471-487B-B424-CAA8D97896C9}"/>
    <cellStyle name="Comma 3 6 8 4" xfId="11022" xr:uid="{2D016A91-6801-433B-9750-93A514C7CD79}"/>
    <cellStyle name="Comma 3 6 9" xfId="11023" xr:uid="{C6D1E982-9280-42F6-90CD-DAF82AD5608D}"/>
    <cellStyle name="Comma 3 6 9 2" xfId="11024" xr:uid="{B178F0CF-A4F3-44A2-9631-869CBB1C6F7B}"/>
    <cellStyle name="Comma 3 60" xfId="11025" xr:uid="{7BBBDEC2-1C37-4AB6-9EB3-64A72ABD53B1}"/>
    <cellStyle name="Comma 3 61" xfId="11026" xr:uid="{05C00655-26B0-4C19-889F-93E93E220CE9}"/>
    <cellStyle name="Comma 3 62" xfId="11027" xr:uid="{B98C3A6A-A893-41E8-9360-8BD97B79A749}"/>
    <cellStyle name="Comma 3 63" xfId="11028" xr:uid="{CD115C31-AC31-406B-9223-59C33ED79E99}"/>
    <cellStyle name="Comma 3 64" xfId="11029" xr:uid="{F1B052F9-A3A3-4855-A2D8-82C907B7330F}"/>
    <cellStyle name="Comma 3 65" xfId="11030" xr:uid="{9864FF7D-8752-4D3A-B2F8-1EFD9E3CC87E}"/>
    <cellStyle name="Comma 3 66" xfId="11031" xr:uid="{01905483-13B7-480F-BF21-61D9ECE099C7}"/>
    <cellStyle name="Comma 3 67" xfId="11032" xr:uid="{AAA192A2-DC7A-4C7D-BA1F-8B4550309758}"/>
    <cellStyle name="Comma 3 68" xfId="11033" xr:uid="{A203B519-1D31-4297-901A-2A2856A53A84}"/>
    <cellStyle name="Comma 3 69" xfId="11034" xr:uid="{13EB94BF-ECC5-4D70-BE5F-8127F47B1F9E}"/>
    <cellStyle name="Comma 3 7" xfId="11035" xr:uid="{831BD077-4F19-4210-A17D-F50B93C3A3FC}"/>
    <cellStyle name="Comma 3 7 10" xfId="11036" xr:uid="{056F841A-61D6-48FB-8147-62273513BBF9}"/>
    <cellStyle name="Comma 3 7 11" xfId="11037" xr:uid="{DE6DEAF5-1ADB-470A-A16A-FE789147282F}"/>
    <cellStyle name="Comma 3 7 12" xfId="11038" xr:uid="{612BB7A2-A99E-4241-ABF9-D8EF4D149E36}"/>
    <cellStyle name="Comma 3 7 13" xfId="11039" xr:uid="{B0FF2476-C40B-4C89-B764-B4F441911425}"/>
    <cellStyle name="Comma 3 7 2" xfId="11040" xr:uid="{DF188E99-5D05-49C6-9167-D848B12F8C1F}"/>
    <cellStyle name="Comma 3 7 2 10" xfId="11041" xr:uid="{99E32286-D7B0-43D1-819E-06FE16CA66F1}"/>
    <cellStyle name="Comma 3 7 2 2" xfId="11042" xr:uid="{DC014C73-D591-48D1-B69D-6CD09211C2ED}"/>
    <cellStyle name="Comma 3 7 2 2 2" xfId="11043" xr:uid="{F2CBBDEB-724E-46CE-B0F2-F5C5EE6AF246}"/>
    <cellStyle name="Comma 3 7 2 2 2 2" xfId="11044" xr:uid="{ED64599C-B2DF-4054-ACAA-6457CDA633C9}"/>
    <cellStyle name="Comma 3 7 2 2 2 3" xfId="11045" xr:uid="{826AB166-C393-4D04-BE78-E9815443AA12}"/>
    <cellStyle name="Comma 3 7 2 2 3" xfId="11046" xr:uid="{3CA2DD40-E3D2-4164-BB30-520CA02B3164}"/>
    <cellStyle name="Comma 3 7 2 2 4" xfId="11047" xr:uid="{E22E0D11-D77D-4DC4-B7DB-E29DC8E273E4}"/>
    <cellStyle name="Comma 3 7 2 2 5" xfId="11048" xr:uid="{5001AFDC-60E6-4AC7-98DF-5544F04D3374}"/>
    <cellStyle name="Comma 3 7 2 2 6" xfId="11049" xr:uid="{046A82A4-2DC7-4915-AD7E-9D20C2499004}"/>
    <cellStyle name="Comma 3 7 2 3" xfId="11050" xr:uid="{51796721-45F8-4F0D-85BD-ED5FDA5E47AF}"/>
    <cellStyle name="Comma 3 7 2 4" xfId="11051" xr:uid="{E196AE7E-C350-4307-95EB-1FF3C71AF8A3}"/>
    <cellStyle name="Comma 3 7 2 5" xfId="11052" xr:uid="{DCE4569F-F829-405C-81CE-37AE88125CD1}"/>
    <cellStyle name="Comma 3 7 2 6" xfId="11053" xr:uid="{177EFA6B-474E-4242-BAD4-19A43518AFA0}"/>
    <cellStyle name="Comma 3 7 2 6 2" xfId="11054" xr:uid="{F31EA933-E95F-4D2F-9A33-B0450D215E0E}"/>
    <cellStyle name="Comma 3 7 2 6 3" xfId="11055" xr:uid="{A1A274B3-F759-49CF-9D38-07518ED58428}"/>
    <cellStyle name="Comma 3 7 2 7" xfId="11056" xr:uid="{595A3E01-B997-4F16-9297-F711CAED6BBB}"/>
    <cellStyle name="Comma 3 7 2 8" xfId="11057" xr:uid="{39FCC116-32DE-4B97-8B6F-08D31CE1C450}"/>
    <cellStyle name="Comma 3 7 2 9" xfId="11058" xr:uid="{5FCFE513-AB77-4FD5-A45E-B656F9A4053D}"/>
    <cellStyle name="Comma 3 7 3" xfId="11059" xr:uid="{8C4778FE-6FFC-460F-8455-837DC766C7B6}"/>
    <cellStyle name="Comma 3 7 3 2" xfId="11060" xr:uid="{90F599FC-EB0E-4CDA-BD88-B598C157036E}"/>
    <cellStyle name="Comma 3 7 3 3" xfId="11061" xr:uid="{C5847CFE-BF47-4EC1-BCB8-4E664E4C2F20}"/>
    <cellStyle name="Comma 3 7 4" xfId="11062" xr:uid="{D584018B-7E68-4E40-9FA9-5A142E4AB588}"/>
    <cellStyle name="Comma 3 7 4 2" xfId="11063" xr:uid="{122FC4C7-B3CF-4FA5-ACA6-34E71D0E3D34}"/>
    <cellStyle name="Comma 3 7 4 3" xfId="11064" xr:uid="{E5F5AA91-335F-4945-8030-02F97AF24774}"/>
    <cellStyle name="Comma 3 7 5" xfId="11065" xr:uid="{4B99B108-8DE8-4E4F-8938-489D3B9FCFB3}"/>
    <cellStyle name="Comma 3 7 6" xfId="11066" xr:uid="{75A53AD5-24D0-4FED-999F-6A8A1F9A15C0}"/>
    <cellStyle name="Comma 3 7 7" xfId="11067" xr:uid="{5B47F2B7-9808-45A1-A399-1E821A3FB156}"/>
    <cellStyle name="Comma 3 7 8" xfId="11068" xr:uid="{57B32D85-A2E1-4F06-AEA2-CF5F66778F17}"/>
    <cellStyle name="Comma 3 7 8 2" xfId="11069" xr:uid="{5D23D436-60A5-4958-8871-744C5D8A39DD}"/>
    <cellStyle name="Comma 3 7 8 3" xfId="11070" xr:uid="{D8EE95E3-EA70-489D-831C-E1707EEF9922}"/>
    <cellStyle name="Comma 3 7 9" xfId="11071" xr:uid="{9DEBD162-AA3A-4CD1-AF32-00F8470E370F}"/>
    <cellStyle name="Comma 3 70" xfId="11072" xr:uid="{CB931BEC-6609-475F-B30C-FB529385D34A}"/>
    <cellStyle name="Comma 3 71" xfId="11073" xr:uid="{0C9B5AB2-97AE-411C-B92A-08D3464C4982}"/>
    <cellStyle name="Comma 3 72" xfId="11074" xr:uid="{56CFC97B-2254-463B-907C-4CC77F10058F}"/>
    <cellStyle name="Comma 3 73" xfId="11075" xr:uid="{428968D2-9815-4E07-8CF8-EBCF60E832C4}"/>
    <cellStyle name="Comma 3 74" xfId="11076" xr:uid="{0EC0E6DA-5F25-489D-ADAB-BF23A4406868}"/>
    <cellStyle name="Comma 3 75" xfId="11077" xr:uid="{EDC43851-9C88-44CD-B8CB-D1E9B74D1954}"/>
    <cellStyle name="Comma 3 75 2" xfId="11078" xr:uid="{C422BCA4-B6D4-401F-A4F6-AE246ACA6BDF}"/>
    <cellStyle name="Comma 3 76" xfId="11079" xr:uid="{2D221E74-12DF-465D-AF34-B760F1BA1857}"/>
    <cellStyle name="Comma 3 76 2" xfId="11080" xr:uid="{941BE9CA-F7A8-450D-8A94-455D55238D0A}"/>
    <cellStyle name="Comma 3 77" xfId="11081" xr:uid="{1D907EFD-2E53-4DE1-B331-252A89E3B660}"/>
    <cellStyle name="Comma 3 78" xfId="11082" xr:uid="{BB42EF2F-922C-4C6D-A5BA-EEBFF14C085C}"/>
    <cellStyle name="Comma 3 79" xfId="11083" xr:uid="{A03B013D-C65F-44F4-B6A5-0FC7E74C493E}"/>
    <cellStyle name="Comma 3 8" xfId="11084" xr:uid="{CEEDA850-2F2A-4577-9671-6D9D80385D9B}"/>
    <cellStyle name="Comma 3 8 10" xfId="11085" xr:uid="{FC1CAA8F-12A4-443C-9B03-115484E26853}"/>
    <cellStyle name="Comma 3 8 11" xfId="11086" xr:uid="{73C2BD1C-7996-42B3-B63F-355DD59D6EB0}"/>
    <cellStyle name="Comma 3 8 12" xfId="11087" xr:uid="{33CDC6CD-6EC7-450F-A14D-6A0E4BF22D4E}"/>
    <cellStyle name="Comma 3 8 13" xfId="11088" xr:uid="{5D64546D-D217-4AAF-9685-8595CCEAF5D6}"/>
    <cellStyle name="Comma 3 8 2" xfId="11089" xr:uid="{957FDC8B-D467-42E7-A2EB-1495D89762D8}"/>
    <cellStyle name="Comma 3 8 2 2" xfId="11090" xr:uid="{5AA383AE-7AF3-42B6-9600-1E5362F8780F}"/>
    <cellStyle name="Comma 3 8 2 3" xfId="11091" xr:uid="{38A6CFCF-DDB9-4253-9124-367C9E1CAC5A}"/>
    <cellStyle name="Comma 3 8 2 4" xfId="11092" xr:uid="{E0EF4F9C-1E35-49A2-93CA-EAD58A705E6C}"/>
    <cellStyle name="Comma 3 8 3" xfId="11093" xr:uid="{1A8A27B9-048C-435A-83B1-D09938A8E861}"/>
    <cellStyle name="Comma 3 8 3 2" xfId="11094" xr:uid="{2492E0B8-5D0C-4867-BD48-3422A54518DC}"/>
    <cellStyle name="Comma 3 8 3 3" xfId="11095" xr:uid="{D6C3DCFF-F01D-49D4-BBCC-F239406954F3}"/>
    <cellStyle name="Comma 3 8 4" xfId="11096" xr:uid="{FDAD2294-ABEF-407E-8480-B034A6C2CB80}"/>
    <cellStyle name="Comma 3 8 4 2" xfId="11097" xr:uid="{831E0AB9-5300-4EAD-AA44-D8016CE3D8E7}"/>
    <cellStyle name="Comma 3 8 4 3" xfId="11098" xr:uid="{23E8FBA5-7D62-4D0A-9F31-FB8CD9E56F8D}"/>
    <cellStyle name="Comma 3 8 5" xfId="11099" xr:uid="{AC0F1B26-C3CB-4825-BD18-B6AB292B08FC}"/>
    <cellStyle name="Comma 3 8 6" xfId="11100" xr:uid="{F9E2D51E-E773-448B-9EF6-ADEDBE133D51}"/>
    <cellStyle name="Comma 3 8 7" xfId="11101" xr:uid="{4526F90B-733E-48C7-8A23-62019F4F6B32}"/>
    <cellStyle name="Comma 3 8 8" xfId="11102" xr:uid="{3CA376BD-AFC6-4BEE-BBCC-4EE06F5FC5B5}"/>
    <cellStyle name="Comma 3 8 8 2" xfId="11103" xr:uid="{EBF0BE9B-CCD1-4097-9AFC-754B087C5673}"/>
    <cellStyle name="Comma 3 8 8 3" xfId="11104" xr:uid="{D48803FF-773C-45D5-8174-CA5A3E57BA8A}"/>
    <cellStyle name="Comma 3 8 9" xfId="11105" xr:uid="{91D8FB75-334C-42B5-AE95-A46DE49AF77F}"/>
    <cellStyle name="Comma 3 80" xfId="57288" xr:uid="{F89EF316-46AF-4250-B590-04482A8FFAE3}"/>
    <cellStyle name="Comma 3 81" xfId="69" xr:uid="{948883FE-20B9-4E5D-91D6-B5C29DE92E5C}"/>
    <cellStyle name="Comma 3 9" xfId="11106" xr:uid="{7FC0DE95-8022-4439-827E-4949E29A46F8}"/>
    <cellStyle name="Comma 3 9 10" xfId="11107" xr:uid="{74DE727B-08CA-4418-93AE-6FA36EB708D5}"/>
    <cellStyle name="Comma 3 9 11" xfId="11108" xr:uid="{E35667EF-EDE9-46C4-AE85-51DCC7DC5B19}"/>
    <cellStyle name="Comma 3 9 12" xfId="11109" xr:uid="{3B5ED34C-6DE1-4B57-98AC-D65DBA089D0B}"/>
    <cellStyle name="Comma 3 9 13" xfId="11110" xr:uid="{0B9C8630-5FA5-497D-82AC-5ECB6ECD2DB4}"/>
    <cellStyle name="Comma 3 9 2" xfId="11111" xr:uid="{5AE76D0A-397A-4E5D-BD2E-36AB2A58ED41}"/>
    <cellStyle name="Comma 3 9 2 2" xfId="11112" xr:uid="{57F557BD-702E-4DBC-8D0E-F8C144C85447}"/>
    <cellStyle name="Comma 3 9 2 3" xfId="11113" xr:uid="{DC6662AF-8475-49A0-B528-ED714FFAF361}"/>
    <cellStyle name="Comma 3 9 2 4" xfId="11114" xr:uid="{66FA878D-6C1D-41D2-894E-313B518C78B5}"/>
    <cellStyle name="Comma 3 9 3" xfId="11115" xr:uid="{6F984153-1FE9-42C4-801D-499FAA5B0CFE}"/>
    <cellStyle name="Comma 3 9 3 2" xfId="11116" xr:uid="{B2C4114F-6379-4DD5-8AFF-5D4082EDFB73}"/>
    <cellStyle name="Comma 3 9 3 3" xfId="11117" xr:uid="{BA4803CF-A1D1-4016-8C51-3ECF4B5F7631}"/>
    <cellStyle name="Comma 3 9 4" xfId="11118" xr:uid="{FB43527F-25EF-47C2-A2AC-50197CA4604A}"/>
    <cellStyle name="Comma 3 9 4 2" xfId="11119" xr:uid="{0513B81B-AD1E-4C87-A325-BB8B2DC1ABF1}"/>
    <cellStyle name="Comma 3 9 4 3" xfId="11120" xr:uid="{4CA19E4E-82A8-4640-88E1-24ACC6408702}"/>
    <cellStyle name="Comma 3 9 5" xfId="11121" xr:uid="{24FD6D0F-7C80-4F58-A8C6-9EF19ACB940F}"/>
    <cellStyle name="Comma 3 9 6" xfId="11122" xr:uid="{E3035E49-8F9F-4355-B3CB-A435F6846666}"/>
    <cellStyle name="Comma 3 9 7" xfId="11123" xr:uid="{6889835E-40EB-4642-B188-08B32C9ED3FB}"/>
    <cellStyle name="Comma 3 9 8" xfId="11124" xr:uid="{997C8AFB-ADA0-4CD6-8CA6-02805EA69D2E}"/>
    <cellStyle name="Comma 3 9 8 2" xfId="11125" xr:uid="{B36D1C8A-3061-4B6D-A8F7-753229DA0151}"/>
    <cellStyle name="Comma 3 9 8 3" xfId="11126" xr:uid="{7E46C797-D17B-45CB-9EAA-6203004009B9}"/>
    <cellStyle name="Comma 3 9 9" xfId="11127" xr:uid="{BBD40D9D-297B-4BEC-890C-24CCD5706190}"/>
    <cellStyle name="Comma 3_I2" xfId="57289" xr:uid="{2AF08037-87EF-4761-B562-160EA3D19460}"/>
    <cellStyle name="Comma 30" xfId="11128" xr:uid="{7F4AE67D-7D4B-4DC9-BBFC-D92C73013419}"/>
    <cellStyle name="Comma 30 10" xfId="11129" xr:uid="{D0A15777-A26A-4997-8AF4-465B31855202}"/>
    <cellStyle name="Comma 30 10 2" xfId="11130" xr:uid="{80D8DC4A-0A0A-4599-8788-595F2331B317}"/>
    <cellStyle name="Comma 30 10 2 2" xfId="11131" xr:uid="{76967FBB-2397-4C04-BA78-2252DBE7B600}"/>
    <cellStyle name="Comma 30 10 3" xfId="11132" xr:uid="{CBC62590-C094-4B78-B4B1-B88A9029D6C2}"/>
    <cellStyle name="Comma 30 10 3 2" xfId="11133" xr:uid="{73355E13-E90B-4875-ACBC-8E29D6DB3D78}"/>
    <cellStyle name="Comma 30 10 4" xfId="11134" xr:uid="{15AB24E1-6C3C-499B-A3B8-14BEBAD33496}"/>
    <cellStyle name="Comma 30 11" xfId="11135" xr:uid="{C59D51BB-C408-4032-8AAD-6A1646231CF2}"/>
    <cellStyle name="Comma 30 11 2" xfId="11136" xr:uid="{534B1F6F-4543-446A-A2D2-D591E6872425}"/>
    <cellStyle name="Comma 30 11 2 2" xfId="11137" xr:uid="{5421FFD5-2768-498B-9512-4DDB0A619FB1}"/>
    <cellStyle name="Comma 30 11 3" xfId="11138" xr:uid="{BBA93368-8F84-4015-BE45-C62EC0B944CB}"/>
    <cellStyle name="Comma 30 11 3 2" xfId="11139" xr:uid="{B3F1D1AA-931B-4617-B453-CCDD38D701A1}"/>
    <cellStyle name="Comma 30 11 4" xfId="11140" xr:uid="{3ADECBBB-CE7C-4B5B-8450-1C9FA83F404B}"/>
    <cellStyle name="Comma 30 12" xfId="11141" xr:uid="{7AC13F83-72F8-4B50-9D0C-6FFD936390EE}"/>
    <cellStyle name="Comma 30 12 2" xfId="11142" xr:uid="{27C0C169-69AE-4253-9CB3-04D680D82ACA}"/>
    <cellStyle name="Comma 30 12 2 2" xfId="11143" xr:uid="{11FD6E25-827C-41A5-9810-8F770958D3C8}"/>
    <cellStyle name="Comma 30 12 3" xfId="11144" xr:uid="{44C13F83-06A6-4168-89A5-FFD4EB78617B}"/>
    <cellStyle name="Comma 30 12 3 2" xfId="11145" xr:uid="{3070E89E-EC12-4AF5-96B4-347AD965045D}"/>
    <cellStyle name="Comma 30 12 4" xfId="11146" xr:uid="{C686D21B-57D7-47D9-B4C6-B68AD5A174DA}"/>
    <cellStyle name="Comma 30 13" xfId="11147" xr:uid="{2710C8E4-994B-4658-BC8E-9C9F24832D4E}"/>
    <cellStyle name="Comma 30 13 2" xfId="11148" xr:uid="{AD1319CE-387B-479D-A7A9-FCA0663EC3DB}"/>
    <cellStyle name="Comma 30 13 2 2" xfId="11149" xr:uid="{C0CFF45D-B629-4837-B6E5-5DABF8CAA24B}"/>
    <cellStyle name="Comma 30 13 3" xfId="11150" xr:uid="{31834E7B-242A-4718-BC4E-D3286B9F0C00}"/>
    <cellStyle name="Comma 30 13 3 2" xfId="11151" xr:uid="{CAA0B11D-AE79-4021-A1A1-2AEC3DC3903B}"/>
    <cellStyle name="Comma 30 13 4" xfId="11152" xr:uid="{130E09B6-B3A3-45FC-8A15-AF61DF40F4B3}"/>
    <cellStyle name="Comma 30 14" xfId="11153" xr:uid="{517CEC9D-0637-4327-A8DE-BBE6C9B0A53A}"/>
    <cellStyle name="Comma 30 14 2" xfId="11154" xr:uid="{8DDA2DDB-3B52-4D29-ADFC-A5533DC5AEFD}"/>
    <cellStyle name="Comma 30 14 2 2" xfId="11155" xr:uid="{06426A95-D8C6-4ECC-910E-AE4C1A057FD0}"/>
    <cellStyle name="Comma 30 14 3" xfId="11156" xr:uid="{21F280DF-7138-4517-BDE5-33DE6821F819}"/>
    <cellStyle name="Comma 30 14 3 2" xfId="11157" xr:uid="{C4D54987-A6ED-42DD-B96E-B5CD60671B5B}"/>
    <cellStyle name="Comma 30 14 4" xfId="11158" xr:uid="{5A073A88-18A0-4C96-90CA-4C2F53AD0BC9}"/>
    <cellStyle name="Comma 30 15" xfId="11159" xr:uid="{B8E964D7-0794-492D-B3FF-31EFC2766CFE}"/>
    <cellStyle name="Comma 30 15 2" xfId="11160" xr:uid="{32CEEB65-A4B4-40C6-9C35-A9FD589E945B}"/>
    <cellStyle name="Comma 30 15 2 2" xfId="11161" xr:uid="{8BE3D8DD-9FE3-4CB9-829F-0AEA2CD7DBDC}"/>
    <cellStyle name="Comma 30 15 3" xfId="11162" xr:uid="{8BE770D8-224B-4B8D-B5BB-B4A77EDDB2DF}"/>
    <cellStyle name="Comma 30 15 3 2" xfId="11163" xr:uid="{F22048B8-B795-44B3-8D38-2FAC07969C82}"/>
    <cellStyle name="Comma 30 15 4" xfId="11164" xr:uid="{84C3CC90-A027-4E16-AD96-869BE3C502DB}"/>
    <cellStyle name="Comma 30 16" xfId="11165" xr:uid="{EC76AB7F-13A0-4E8D-87B0-A12988102EFC}"/>
    <cellStyle name="Comma 30 16 2" xfId="11166" xr:uid="{03F8F90D-FDFE-472E-8445-99D269A63D91}"/>
    <cellStyle name="Comma 30 16 2 2" xfId="11167" xr:uid="{2E26E829-FC44-4B39-8629-92DA174CD044}"/>
    <cellStyle name="Comma 30 16 3" xfId="11168" xr:uid="{A819C56A-FDFA-4DBD-8ABE-91186C4226EF}"/>
    <cellStyle name="Comma 30 16 3 2" xfId="11169" xr:uid="{0405D4C0-EADC-4C1B-AFF9-EDF16B6AFED5}"/>
    <cellStyle name="Comma 30 16 4" xfId="11170" xr:uid="{2C5E52F2-D613-4F2C-BCFF-5F1D36E421E7}"/>
    <cellStyle name="Comma 30 17" xfId="11171" xr:uid="{9D757F04-F290-4AC5-AF48-F5EF9F9D79AD}"/>
    <cellStyle name="Comma 30 17 2" xfId="11172" xr:uid="{D1278F02-F9FE-473A-BA8D-157F3F8B34C4}"/>
    <cellStyle name="Comma 30 17 2 2" xfId="11173" xr:uid="{DB7E1445-A384-444C-85DE-04C759443902}"/>
    <cellStyle name="Comma 30 17 3" xfId="11174" xr:uid="{9F2035E9-B2D0-4089-A05A-2A47192BCBDF}"/>
    <cellStyle name="Comma 30 17 3 2" xfId="11175" xr:uid="{22B42C64-93C2-494F-A6A2-CC538D2EE243}"/>
    <cellStyle name="Comma 30 17 4" xfId="11176" xr:uid="{2C538F5C-C11B-4DA8-A2EA-FA28C4713AE3}"/>
    <cellStyle name="Comma 30 18" xfId="11177" xr:uid="{71656C34-D658-4170-867F-886A90C88797}"/>
    <cellStyle name="Comma 30 18 2" xfId="11178" xr:uid="{739621F0-EB08-48FF-8EC2-67906B6001B7}"/>
    <cellStyle name="Comma 30 18 2 2" xfId="11179" xr:uid="{8A00EDEA-F469-464F-8AC4-463D6BF634EC}"/>
    <cellStyle name="Comma 30 18 3" xfId="11180" xr:uid="{5C533B82-885F-41D1-95A0-E1EB6C249A8D}"/>
    <cellStyle name="Comma 30 18 3 2" xfId="11181" xr:uid="{32BCFBD0-6A5C-41C6-933F-3BC700386E80}"/>
    <cellStyle name="Comma 30 18 4" xfId="11182" xr:uid="{490DF1EF-2374-480A-BE88-98A99D65B550}"/>
    <cellStyle name="Comma 30 19" xfId="11183" xr:uid="{79E0E23B-3385-48B8-B476-F6EA38FF1C5D}"/>
    <cellStyle name="Comma 30 19 2" xfId="11184" xr:uid="{EF760388-8673-4BFC-9373-8989175BB0FC}"/>
    <cellStyle name="Comma 30 19 2 2" xfId="11185" xr:uid="{FBD3E0A0-48EF-41A4-A6C6-E887280272B5}"/>
    <cellStyle name="Comma 30 19 3" xfId="11186" xr:uid="{3F945827-F60A-4B84-AD70-898BC181B056}"/>
    <cellStyle name="Comma 30 19 3 2" xfId="11187" xr:uid="{FA539CB8-2809-4ACA-83ED-9141C9E943E8}"/>
    <cellStyle name="Comma 30 19 4" xfId="11188" xr:uid="{2D3DF40A-E1D9-4B4C-8912-AB0A08066E6E}"/>
    <cellStyle name="Comma 30 2" xfId="11189" xr:uid="{EB06BBE3-F7DA-465B-9A6E-AA8D2CF2C657}"/>
    <cellStyle name="Comma 30 2 2" xfId="11190" xr:uid="{07C60978-BE52-4653-B9DD-4A2AF6EFEE9F}"/>
    <cellStyle name="Comma 30 2 2 2" xfId="11191" xr:uid="{81DF14C7-1B66-48DD-8A06-08A5E9B112E7}"/>
    <cellStyle name="Comma 30 2 3" xfId="11192" xr:uid="{321BF4CC-561D-4882-8C5A-B8F1C8077707}"/>
    <cellStyle name="Comma 30 2 3 2" xfId="11193" xr:uid="{22FC6D6C-BB3C-4423-8B38-BB242C648FB3}"/>
    <cellStyle name="Comma 30 2 3 3" xfId="11194" xr:uid="{ECBE593F-FFC9-443C-A84C-2E30416F18F7}"/>
    <cellStyle name="Comma 30 2 4" xfId="11195" xr:uid="{F2EBF39F-1C89-4D76-9104-8F6DEBDAD570}"/>
    <cellStyle name="Comma 30 20" xfId="11196" xr:uid="{11B4746B-A852-4477-A58F-457E35C38D44}"/>
    <cellStyle name="Comma 30 20 2" xfId="11197" xr:uid="{BE627A42-F1BF-4DC8-A240-481C7E7E0B0C}"/>
    <cellStyle name="Comma 30 20 2 2" xfId="11198" xr:uid="{3C1AC735-E372-40E7-AFE6-A52F92F301DB}"/>
    <cellStyle name="Comma 30 20 3" xfId="11199" xr:uid="{A15292B8-0988-4F90-8854-D37BD4C51EEB}"/>
    <cellStyle name="Comma 30 20 3 2" xfId="11200" xr:uid="{8027684C-7C43-487E-BBA0-41DFA22A7F75}"/>
    <cellStyle name="Comma 30 20 4" xfId="11201" xr:uid="{3DE40027-DDC5-4421-8C5E-DF67ACCF171B}"/>
    <cellStyle name="Comma 30 21" xfId="11202" xr:uid="{F8FEFA98-8802-497D-87DF-D8628398506C}"/>
    <cellStyle name="Comma 30 21 2" xfId="11203" xr:uid="{187379BB-C833-4C9F-98DD-932B8E919327}"/>
    <cellStyle name="Comma 30 21 2 2" xfId="11204" xr:uid="{B79E9EC6-6B42-45D3-B892-71334D8557A0}"/>
    <cellStyle name="Comma 30 21 3" xfId="11205" xr:uid="{70D34198-3A33-4E99-A29B-30889C255B32}"/>
    <cellStyle name="Comma 30 21 3 2" xfId="11206" xr:uid="{A7BAAB9A-74DE-4A26-9360-7CDF7D0AAF62}"/>
    <cellStyle name="Comma 30 21 4" xfId="11207" xr:uid="{5A870CD0-C2A7-4D5E-B7D9-73B06783DCE7}"/>
    <cellStyle name="Comma 30 22" xfId="11208" xr:uid="{99242877-8E81-4425-B78A-81C80247EDD3}"/>
    <cellStyle name="Comma 30 22 2" xfId="11209" xr:uid="{4B94F8E2-DD92-48FB-B213-89EAD02B685B}"/>
    <cellStyle name="Comma 30 22 2 2" xfId="11210" xr:uid="{99CCDCA8-DAB1-4677-A374-3F5A2932E2A0}"/>
    <cellStyle name="Comma 30 22 3" xfId="11211" xr:uid="{0AD5D0E6-070C-47E1-B6E5-8F0485778567}"/>
    <cellStyle name="Comma 30 22 3 2" xfId="11212" xr:uid="{26BC91C7-6606-4E6C-A97E-DE18F25001F2}"/>
    <cellStyle name="Comma 30 22 4" xfId="11213" xr:uid="{2FFB663C-8D04-442F-9F71-678523047755}"/>
    <cellStyle name="Comma 30 23" xfId="11214" xr:uid="{7EEE4944-085A-46AC-8FC8-1CC23CE01A79}"/>
    <cellStyle name="Comma 30 23 2" xfId="11215" xr:uid="{97DA6855-DB6F-46F5-B9E8-A7B039EF4561}"/>
    <cellStyle name="Comma 30 23 2 2" xfId="11216" xr:uid="{5165D8A3-CD05-43B8-84B0-7240497B33AE}"/>
    <cellStyle name="Comma 30 23 3" xfId="11217" xr:uid="{FEEA86B8-AC1B-419F-BA84-D57BCA19B48C}"/>
    <cellStyle name="Comma 30 23 3 2" xfId="11218" xr:uid="{C8EECCFA-2CF1-4FCB-967E-B3E2EE7D3694}"/>
    <cellStyle name="Comma 30 23 4" xfId="11219" xr:uid="{7F6D905A-4CDA-4741-A834-0775D5F16A5C}"/>
    <cellStyle name="Comma 30 24" xfId="11220" xr:uid="{C107982D-B244-4343-929B-788E48644BDD}"/>
    <cellStyle name="Comma 30 24 2" xfId="11221" xr:uid="{4AA8E40B-FCD2-43A3-92EE-E18B1762277A}"/>
    <cellStyle name="Comma 30 24 2 2" xfId="11222" xr:uid="{0874470F-875B-48FD-B64E-A91136DF8D1D}"/>
    <cellStyle name="Comma 30 24 3" xfId="11223" xr:uid="{8F973945-926F-44E5-9E68-EC8CF110D46C}"/>
    <cellStyle name="Comma 30 24 3 2" xfId="11224" xr:uid="{8ECEABF9-DB4D-47C2-BBE7-3F14AD56999F}"/>
    <cellStyle name="Comma 30 24 4" xfId="11225" xr:uid="{0975D06A-9727-42F4-89C2-892C560EE112}"/>
    <cellStyle name="Comma 30 25" xfId="11226" xr:uid="{1ABDE18C-C595-42F4-9EB4-3EB22CBAAA40}"/>
    <cellStyle name="Comma 30 25 2" xfId="11227" xr:uid="{A00CBE8A-0868-464A-B3D8-8F9C4DF3F298}"/>
    <cellStyle name="Comma 30 25 2 2" xfId="11228" xr:uid="{89A07435-3FCC-4B91-9B96-84CA8DDC4163}"/>
    <cellStyle name="Comma 30 25 3" xfId="11229" xr:uid="{12275653-2D0E-483E-916B-49632E332922}"/>
    <cellStyle name="Comma 30 25 3 2" xfId="11230" xr:uid="{2B559DE3-066D-4B50-AFDB-8FC7148078FA}"/>
    <cellStyle name="Comma 30 25 4" xfId="11231" xr:uid="{724657EF-5514-4FE2-800D-306CB970AD0F}"/>
    <cellStyle name="Comma 30 26" xfId="11232" xr:uid="{4449A480-484E-4F81-A800-1FF83776E4FA}"/>
    <cellStyle name="Comma 30 26 2" xfId="11233" xr:uid="{D7A7216C-947F-4507-94C0-A8D51438C0B5}"/>
    <cellStyle name="Comma 30 26 2 2" xfId="11234" xr:uid="{26D65C15-BE4F-4A81-B4EA-1CD803CD74D9}"/>
    <cellStyle name="Comma 30 26 3" xfId="11235" xr:uid="{38705F46-2853-4925-9179-818297EF0C92}"/>
    <cellStyle name="Comma 30 26 3 2" xfId="11236" xr:uid="{5B654978-AFF4-401F-9227-16DBD9E946C8}"/>
    <cellStyle name="Comma 30 26 4" xfId="11237" xr:uid="{54B04D3B-8926-49D2-8322-AFBEB5806375}"/>
    <cellStyle name="Comma 30 27" xfId="11238" xr:uid="{FC06A0BD-68A4-4F63-83FB-4AA83DEE9A4F}"/>
    <cellStyle name="Comma 30 27 2" xfId="11239" xr:uid="{CE07C14C-971D-4CA2-B463-888981D56027}"/>
    <cellStyle name="Comma 30 27 2 2" xfId="11240" xr:uid="{48E6CE3A-E96D-431A-BE58-3A05C3DB8E0E}"/>
    <cellStyle name="Comma 30 27 3" xfId="11241" xr:uid="{1F74110F-945D-447F-B788-8AF5B049FE53}"/>
    <cellStyle name="Comma 30 27 3 2" xfId="11242" xr:uid="{5C80AE74-795E-4AB1-BFD6-89F6552EFF76}"/>
    <cellStyle name="Comma 30 27 4" xfId="11243" xr:uid="{F925C3BA-136E-4169-BE87-A64642A70D9A}"/>
    <cellStyle name="Comma 30 28" xfId="11244" xr:uid="{2D205A96-AB1E-4B3E-9ECD-1A4E0102A5AA}"/>
    <cellStyle name="Comma 30 28 2" xfId="11245" xr:uid="{3A7CB83D-4242-4C8F-B1B8-89DA1B643BD8}"/>
    <cellStyle name="Comma 30 29" xfId="11246" xr:uid="{7158F62E-88CA-4854-AADA-3776D75E58EB}"/>
    <cellStyle name="Comma 30 29 2" xfId="11247" xr:uid="{DEE08B58-835C-48A2-A776-22BA67D4A563}"/>
    <cellStyle name="Comma 30 29 3" xfId="11248" xr:uid="{F335E2BC-59C7-4A65-A426-4AC68EA89302}"/>
    <cellStyle name="Comma 30 3" xfId="11249" xr:uid="{6A3CE697-4376-42C5-AAA4-B76FA00228CD}"/>
    <cellStyle name="Comma 30 3 2" xfId="11250" xr:uid="{BCCDF172-4542-45CF-9860-9DF68284B2B3}"/>
    <cellStyle name="Comma 30 3 2 2" xfId="11251" xr:uid="{E51CF9DF-FE64-452F-A67A-A6DEA78B9B76}"/>
    <cellStyle name="Comma 30 3 3" xfId="11252" xr:uid="{AFEF4AF1-0EE3-44A8-9A32-8890FEDF8D4A}"/>
    <cellStyle name="Comma 30 3 3 2" xfId="11253" xr:uid="{196335EB-F965-4AF7-B5B3-75994B3AE217}"/>
    <cellStyle name="Comma 30 3 3 3" xfId="11254" xr:uid="{A2E6DD0E-7606-4FA5-BC09-646383BFC03A}"/>
    <cellStyle name="Comma 30 3 4" xfId="11255" xr:uid="{E65A3C5C-261B-47AD-9D97-2899F2A04D1C}"/>
    <cellStyle name="Comma 30 30" xfId="11256" xr:uid="{4295596C-8A0D-415A-9488-BCFB6924D99B}"/>
    <cellStyle name="Comma 30 31" xfId="11257" xr:uid="{97465A60-2C90-41AF-88E8-A4DB1CCAC81F}"/>
    <cellStyle name="Comma 30 32" xfId="11258" xr:uid="{BEBC8848-FC99-453C-9CE8-48F2C1C66B89}"/>
    <cellStyle name="Comma 30 33" xfId="11259" xr:uid="{D359D3EA-730C-4A3A-8AEA-EB672D1CA304}"/>
    <cellStyle name="Comma 30 34" xfId="11260" xr:uid="{F09B94D2-15C8-4139-9C36-D85A2FC999A1}"/>
    <cellStyle name="Comma 30 35" xfId="11261" xr:uid="{C8D7BF94-9DDB-40F8-93D6-F48EA0A4EF7B}"/>
    <cellStyle name="Comma 30 36" xfId="11262" xr:uid="{DD680500-4465-4603-A37C-B0F14936A787}"/>
    <cellStyle name="Comma 30 37" xfId="11263" xr:uid="{86DD3C7D-69C6-41BB-91A7-9FAEBB2975D7}"/>
    <cellStyle name="Comma 30 38" xfId="11264" xr:uid="{F029441E-E3AF-4949-B685-3A22DD8891F8}"/>
    <cellStyle name="Comma 30 39" xfId="11265" xr:uid="{25EE2F58-8406-42D4-8F03-5D63479FFB31}"/>
    <cellStyle name="Comma 30 4" xfId="11266" xr:uid="{F9CD0100-3718-4967-BB2B-AD40826D8580}"/>
    <cellStyle name="Comma 30 4 2" xfId="11267" xr:uid="{24DABF50-2405-407C-992E-CF73B7A691D0}"/>
    <cellStyle name="Comma 30 4 2 2" xfId="11268" xr:uid="{BF521A0B-8297-4B8A-8403-4926DB2F965D}"/>
    <cellStyle name="Comma 30 4 3" xfId="11269" xr:uid="{0D0CB885-DC40-469A-BD70-C8B5F2BC8C06}"/>
    <cellStyle name="Comma 30 4 3 2" xfId="11270" xr:uid="{25BCD4D2-655B-4EFA-B0B9-F869FB95791D}"/>
    <cellStyle name="Comma 30 4 3 3" xfId="11271" xr:uid="{A11DC786-AFC3-42C7-87ED-C40677A2DF90}"/>
    <cellStyle name="Comma 30 4 4" xfId="11272" xr:uid="{33A7EF72-D111-4F77-AB93-5DDAA9CB3A61}"/>
    <cellStyle name="Comma 30 40" xfId="11273" xr:uid="{C7778C3F-BC41-4742-B46E-AB597558A5FA}"/>
    <cellStyle name="Comma 30 41" xfId="11274" xr:uid="{856514B9-60BA-4987-9F4E-C0D8C43A3231}"/>
    <cellStyle name="Comma 30 42" xfId="11275" xr:uid="{52C6C247-42B9-41AE-92C7-DE8A0C9C40AC}"/>
    <cellStyle name="Comma 30 43" xfId="11276" xr:uid="{04AE5EFE-A483-493C-8A9C-43C22FC552D9}"/>
    <cellStyle name="Comma 30 44" xfId="11277" xr:uid="{8B3F53F9-425F-4098-8EBD-F9E2FD210C40}"/>
    <cellStyle name="Comma 30 45" xfId="11278" xr:uid="{B1886E3E-409B-4531-9E77-6B2D34133852}"/>
    <cellStyle name="Comma 30 46" xfId="11279" xr:uid="{372E2AE9-709A-4C74-9C8F-D2AD6AC3E0F7}"/>
    <cellStyle name="Comma 30 47" xfId="11280" xr:uid="{83DD0519-2EAC-480A-A601-F04B80A791EC}"/>
    <cellStyle name="Comma 30 48" xfId="11281" xr:uid="{7A79495F-34B8-4A8E-839A-5A31004A391C}"/>
    <cellStyle name="Comma 30 49" xfId="11282" xr:uid="{AF10F20E-C4AE-467F-BAA8-CBFAD0043FD3}"/>
    <cellStyle name="Comma 30 5" xfId="11283" xr:uid="{906A93B6-2AF5-412A-92D3-6F3599123687}"/>
    <cellStyle name="Comma 30 5 2" xfId="11284" xr:uid="{C999D2DE-D94A-4F64-BF8E-57EDCE52E159}"/>
    <cellStyle name="Comma 30 5 2 2" xfId="11285" xr:uid="{3B18B580-23CA-4F29-AD9B-03F4B3E2F43C}"/>
    <cellStyle name="Comma 30 5 3" xfId="11286" xr:uid="{23940DD0-CD0B-45E1-B57D-3174FC63C89B}"/>
    <cellStyle name="Comma 30 5 3 2" xfId="11287" xr:uid="{548B9A56-A013-4D39-9195-9BC2F84EF135}"/>
    <cellStyle name="Comma 30 5 3 3" xfId="11288" xr:uid="{F1BA562C-39C4-4F47-A941-EE1E7341259C}"/>
    <cellStyle name="Comma 30 5 4" xfId="11289" xr:uid="{565475A1-9D02-44A6-B23C-EF05E48BFEC9}"/>
    <cellStyle name="Comma 30 50" xfId="11290" xr:uid="{53B86122-CFFD-4D60-AB70-445121875C3F}"/>
    <cellStyle name="Comma 30 51" xfId="11291" xr:uid="{CCB3E077-8CD1-41A5-A011-23E90FFB997D}"/>
    <cellStyle name="Comma 30 52" xfId="11292" xr:uid="{A385C426-3FB5-4089-9D13-ED2D51E1B991}"/>
    <cellStyle name="Comma 30 53" xfId="11293" xr:uid="{4F9E172C-0322-4EBD-AFA7-860EA747060E}"/>
    <cellStyle name="Comma 30 54" xfId="11294" xr:uid="{5C73E460-E547-4F29-843D-0EC0EC571146}"/>
    <cellStyle name="Comma 30 55" xfId="11295" xr:uid="{77F36D84-5224-403D-823F-0BDE3448D274}"/>
    <cellStyle name="Comma 30 56" xfId="11296" xr:uid="{45575A91-F833-47CA-8A9B-49C37C1D8A20}"/>
    <cellStyle name="Comma 30 57" xfId="11297" xr:uid="{9CF2D554-991F-4DE2-B7A4-E460970A103B}"/>
    <cellStyle name="Comma 30 58" xfId="11298" xr:uid="{9116E6AB-1C53-441C-86D2-069750A7FC64}"/>
    <cellStyle name="Comma 30 59" xfId="11299" xr:uid="{75D3B037-9F14-4484-9D53-92D7CA3E3E26}"/>
    <cellStyle name="Comma 30 6" xfId="11300" xr:uid="{47D6D22C-127B-46BC-A75D-BC1D2558C477}"/>
    <cellStyle name="Comma 30 6 2" xfId="11301" xr:uid="{1DBC24F9-ACE1-494E-A499-67A6FD088662}"/>
    <cellStyle name="Comma 30 6 2 2" xfId="11302" xr:uid="{98E8B02D-E7E4-4669-BF3F-C5C929F0CA68}"/>
    <cellStyle name="Comma 30 6 3" xfId="11303" xr:uid="{2CD7EB1C-D27F-48BA-89AC-C51690E841F2}"/>
    <cellStyle name="Comma 30 6 3 2" xfId="11304" xr:uid="{1E4A17D2-9F75-41A5-B581-E204BC238704}"/>
    <cellStyle name="Comma 30 6 4" xfId="11305" xr:uid="{31FEC783-BE99-417F-8C67-EEB5ABC0B4DC}"/>
    <cellStyle name="Comma 30 60" xfId="11306" xr:uid="{27F77ED0-7055-4167-9487-0CBA5A79FCF7}"/>
    <cellStyle name="Comma 30 61" xfId="11307" xr:uid="{C2916A2E-D33F-45D4-97CB-13257FD2583A}"/>
    <cellStyle name="Comma 30 62" xfId="11308" xr:uid="{61348189-D868-4E25-BF40-38347A45027D}"/>
    <cellStyle name="Comma 30 7" xfId="11309" xr:uid="{46BC4ECE-C31E-4019-8109-BA09DE1C59FB}"/>
    <cellStyle name="Comma 30 7 2" xfId="11310" xr:uid="{4EC2D303-233B-45DA-9D14-AA07A177E1A3}"/>
    <cellStyle name="Comma 30 7 2 2" xfId="11311" xr:uid="{36826810-0536-41CF-B055-E4DE6A8CF744}"/>
    <cellStyle name="Comma 30 7 3" xfId="11312" xr:uid="{0398ECCE-4EF7-4DE5-97E5-6E9286C01A95}"/>
    <cellStyle name="Comma 30 7 3 2" xfId="11313" xr:uid="{3CAA9D42-5713-489B-BB7F-70CBBF1B2AC2}"/>
    <cellStyle name="Comma 30 7 4" xfId="11314" xr:uid="{B1EC4C2A-70C3-48CE-A408-9804348A605E}"/>
    <cellStyle name="Comma 30 8" xfId="11315" xr:uid="{14D0DA17-0088-49A0-90D3-D6482185CD8E}"/>
    <cellStyle name="Comma 30 8 2" xfId="11316" xr:uid="{56B70E18-1E55-4067-96DB-353D63B5ECF7}"/>
    <cellStyle name="Comma 30 8 2 2" xfId="11317" xr:uid="{2D2B0391-06F6-4F3D-A73C-CBFBDE058923}"/>
    <cellStyle name="Comma 30 8 3" xfId="11318" xr:uid="{C3C380B8-B421-4DE9-AFBD-BAEE1D766109}"/>
    <cellStyle name="Comma 30 8 3 2" xfId="11319" xr:uid="{2C306E11-5258-4BEA-9222-36DD0AEEBB35}"/>
    <cellStyle name="Comma 30 8 4" xfId="11320" xr:uid="{FB9BE2AD-5F66-43A8-9BF2-987A86C35E29}"/>
    <cellStyle name="Comma 30 9" xfId="11321" xr:uid="{846E5A07-5F21-4481-9A5C-A148C0DA4496}"/>
    <cellStyle name="Comma 30 9 2" xfId="11322" xr:uid="{82BBF9F3-6F24-44F3-AC04-566F2962CB74}"/>
    <cellStyle name="Comma 30 9 2 2" xfId="11323" xr:uid="{ED0B6BC1-D90B-4BA5-92B1-C0FC84227B1B}"/>
    <cellStyle name="Comma 30 9 3" xfId="11324" xr:uid="{0236C3AB-5942-4A69-992D-9CDFF9BFCB36}"/>
    <cellStyle name="Comma 30 9 3 2" xfId="11325" xr:uid="{0B254F35-64DC-434A-B364-5109B31EC7A1}"/>
    <cellStyle name="Comma 30 9 4" xfId="11326" xr:uid="{5F4106CE-E55F-47BB-9733-D7AFD78E44E0}"/>
    <cellStyle name="Comma 31" xfId="11327" xr:uid="{6E05F572-3E80-4323-A869-71AA301E227E}"/>
    <cellStyle name="Comma 31 10" xfId="11328" xr:uid="{DF1EFCBE-B7CC-4432-9797-D18E5372AE59}"/>
    <cellStyle name="Comma 31 10 2" xfId="11329" xr:uid="{6E90307E-6085-40CF-AC7B-5333DBC0A240}"/>
    <cellStyle name="Comma 31 10 2 2" xfId="11330" xr:uid="{FB4C1AC6-6F2F-4427-BDFF-20825052693E}"/>
    <cellStyle name="Comma 31 10 3" xfId="11331" xr:uid="{D480418A-90ED-4FA9-8BD2-62E119F40767}"/>
    <cellStyle name="Comma 31 10 3 2" xfId="11332" xr:uid="{21F853A9-786D-412F-80D1-1E6637D73128}"/>
    <cellStyle name="Comma 31 10 4" xfId="11333" xr:uid="{76077911-8C41-4AFD-BBC2-7319A4EBAC5C}"/>
    <cellStyle name="Comma 31 11" xfId="11334" xr:uid="{233AE33A-740B-4913-A43F-84D0604CA739}"/>
    <cellStyle name="Comma 31 11 2" xfId="11335" xr:uid="{7EA82602-312C-438C-BE37-B7F6D43568C9}"/>
    <cellStyle name="Comma 31 11 2 2" xfId="11336" xr:uid="{77054BB6-86CB-46EF-BD11-E4F0F3515D6A}"/>
    <cellStyle name="Comma 31 11 3" xfId="11337" xr:uid="{EFA2AC1F-E326-4A16-B962-523D3CD0FB07}"/>
    <cellStyle name="Comma 31 11 3 2" xfId="11338" xr:uid="{D7B36FD7-9FA3-435B-8920-5DB9BB67CBB1}"/>
    <cellStyle name="Comma 31 11 4" xfId="11339" xr:uid="{76700347-89EE-4C8F-90B6-CB01875DF5F3}"/>
    <cellStyle name="Comma 31 12" xfId="11340" xr:uid="{97DD6E1F-1F92-4EC7-8AAA-45663EB8E09C}"/>
    <cellStyle name="Comma 31 12 2" xfId="11341" xr:uid="{9C7B9E2E-F61B-4AAB-A130-5193FA1CCD45}"/>
    <cellStyle name="Comma 31 12 2 2" xfId="11342" xr:uid="{A22E667B-AABB-4759-A9FA-1378A4D48DF6}"/>
    <cellStyle name="Comma 31 12 3" xfId="11343" xr:uid="{67B80D5C-7AEE-4621-B501-7C0E895B0211}"/>
    <cellStyle name="Comma 31 12 3 2" xfId="11344" xr:uid="{02AD27AE-F89C-4813-81C6-C40159A8A1F4}"/>
    <cellStyle name="Comma 31 12 4" xfId="11345" xr:uid="{93B6AE1E-8142-4464-8583-331ECA7F3247}"/>
    <cellStyle name="Comma 31 13" xfId="11346" xr:uid="{B504D167-2F6F-41DA-A42D-1DFC18E49CAB}"/>
    <cellStyle name="Comma 31 13 2" xfId="11347" xr:uid="{9BEB1C64-AC28-4B42-BEC2-9C67518FADAF}"/>
    <cellStyle name="Comma 31 13 2 2" xfId="11348" xr:uid="{CB17C41D-F95A-45BC-9D56-3BCB76190503}"/>
    <cellStyle name="Comma 31 13 3" xfId="11349" xr:uid="{461F67A6-E3C7-423B-B2FD-BF5D30CAEB57}"/>
    <cellStyle name="Comma 31 13 3 2" xfId="11350" xr:uid="{C87958BB-0C2A-4F24-9D80-6068CA42DA8F}"/>
    <cellStyle name="Comma 31 13 4" xfId="11351" xr:uid="{FB91D71D-92AC-45F9-A041-A6F67C618E5A}"/>
    <cellStyle name="Comma 31 14" xfId="11352" xr:uid="{B513B988-CEBB-46C2-9461-B00EBED05E9D}"/>
    <cellStyle name="Comma 31 14 2" xfId="11353" xr:uid="{B5BCEB9E-7C17-4312-886B-4FB88F239AE7}"/>
    <cellStyle name="Comma 31 14 2 2" xfId="11354" xr:uid="{5A30B243-23C0-43B7-A657-B6CB231966ED}"/>
    <cellStyle name="Comma 31 14 3" xfId="11355" xr:uid="{10ECD2C6-E721-4ABB-93D4-F7558DE1AFA3}"/>
    <cellStyle name="Comma 31 14 3 2" xfId="11356" xr:uid="{135364EC-D74A-4FC8-89F9-DE9C2F4D85B8}"/>
    <cellStyle name="Comma 31 14 4" xfId="11357" xr:uid="{C5AB4318-0465-4CDF-9AD3-9A8EF2261D18}"/>
    <cellStyle name="Comma 31 15" xfId="11358" xr:uid="{AA16E734-E1D8-499B-B35F-26997FA7CE01}"/>
    <cellStyle name="Comma 31 15 2" xfId="11359" xr:uid="{949BAAD6-88E7-45C6-B6A0-B5C351A02B9F}"/>
    <cellStyle name="Comma 31 15 2 2" xfId="11360" xr:uid="{E3C7BA01-A4DF-4358-8931-393E53D18790}"/>
    <cellStyle name="Comma 31 15 3" xfId="11361" xr:uid="{5F07C3BD-A092-41AF-AFB7-E71B9D5ABA2A}"/>
    <cellStyle name="Comma 31 15 3 2" xfId="11362" xr:uid="{34423C4E-B650-401D-A16D-40243FEBCF37}"/>
    <cellStyle name="Comma 31 15 4" xfId="11363" xr:uid="{A150821E-F380-4816-A00E-4F72C074A2E2}"/>
    <cellStyle name="Comma 31 16" xfId="11364" xr:uid="{73FCC664-8C27-4FBD-8493-1FF36F6E6A58}"/>
    <cellStyle name="Comma 31 16 2" xfId="11365" xr:uid="{A1B6559E-8DE9-40B9-8E8E-4CA87FB9696B}"/>
    <cellStyle name="Comma 31 16 2 2" xfId="11366" xr:uid="{EEA79D66-5B15-4096-93B7-EE0D14DCEE9B}"/>
    <cellStyle name="Comma 31 16 3" xfId="11367" xr:uid="{A087019F-782B-4917-AD0D-23F5D0B6CA03}"/>
    <cellStyle name="Comma 31 16 3 2" xfId="11368" xr:uid="{6BBCAA24-C8F2-4456-A63A-B2E6EDDB3FDF}"/>
    <cellStyle name="Comma 31 16 4" xfId="11369" xr:uid="{F59C4C5A-E28A-4A96-93BA-C0FD3182F59D}"/>
    <cellStyle name="Comma 31 17" xfId="11370" xr:uid="{4C541FEF-7D6B-48F6-8FB4-0844842EA056}"/>
    <cellStyle name="Comma 31 17 2" xfId="11371" xr:uid="{D6644618-228E-421D-AC83-EA62848523CA}"/>
    <cellStyle name="Comma 31 17 2 2" xfId="11372" xr:uid="{869B86CB-45AF-46E0-934C-D749B1824CE1}"/>
    <cellStyle name="Comma 31 17 3" xfId="11373" xr:uid="{91B7333F-FB4A-42F2-BAED-2C43DE39A79D}"/>
    <cellStyle name="Comma 31 17 3 2" xfId="11374" xr:uid="{C1653304-3260-4049-B1A6-5AA21CF320DB}"/>
    <cellStyle name="Comma 31 17 4" xfId="11375" xr:uid="{F66C3786-C743-49B6-B1A8-3CA96EA6E365}"/>
    <cellStyle name="Comma 31 18" xfId="11376" xr:uid="{73BCDB0C-B673-436C-B709-622CE3B2613D}"/>
    <cellStyle name="Comma 31 18 2" xfId="11377" xr:uid="{9996E6FB-9F83-4170-866D-5E43B9F3DF21}"/>
    <cellStyle name="Comma 31 18 2 2" xfId="11378" xr:uid="{E23F193E-1AAF-4439-A27C-F8AD21FFB01F}"/>
    <cellStyle name="Comma 31 18 3" xfId="11379" xr:uid="{5C0EA1D7-E0D0-4065-B0F2-F926DA9A3B22}"/>
    <cellStyle name="Comma 31 18 3 2" xfId="11380" xr:uid="{02441B56-B493-4A51-93EB-4336682E48C5}"/>
    <cellStyle name="Comma 31 18 4" xfId="11381" xr:uid="{27BA0362-326D-4822-81C8-B363AD9AE8C2}"/>
    <cellStyle name="Comma 31 19" xfId="11382" xr:uid="{E17A76E4-38A4-4F4F-97E6-D6E73CF88BAC}"/>
    <cellStyle name="Comma 31 19 2" xfId="11383" xr:uid="{6BF24C40-4956-4966-B90B-A0F8BB26CF79}"/>
    <cellStyle name="Comma 31 19 2 2" xfId="11384" xr:uid="{95B28294-BCF0-4962-AEA3-8CB02779D02C}"/>
    <cellStyle name="Comma 31 19 3" xfId="11385" xr:uid="{07C2A556-D983-478E-861A-9D004D1FF2C2}"/>
    <cellStyle name="Comma 31 19 3 2" xfId="11386" xr:uid="{45C95A49-55B5-412E-BFB1-C73DE7C62537}"/>
    <cellStyle name="Comma 31 19 4" xfId="11387" xr:uid="{967DC7B1-6A20-447D-A54A-D97DB23D8042}"/>
    <cellStyle name="Comma 31 2" xfId="11388" xr:uid="{2918B991-B2F3-436D-8551-D1DBEDC10C3B}"/>
    <cellStyle name="Comma 31 2 2" xfId="11389" xr:uid="{D7D21F90-B5A5-4C3D-9F36-14B14B7CBED2}"/>
    <cellStyle name="Comma 31 2 2 2" xfId="11390" xr:uid="{1A992308-1EE4-4EEC-BA43-483BFF3BBA09}"/>
    <cellStyle name="Comma 31 2 3" xfId="11391" xr:uid="{552AF1ED-AA30-4A7E-8665-1236A1785718}"/>
    <cellStyle name="Comma 31 2 3 2" xfId="11392" xr:uid="{C2384CD6-CE08-49F8-8C91-081014223F87}"/>
    <cellStyle name="Comma 31 2 3 3" xfId="11393" xr:uid="{18EAB17B-13F8-4D63-942E-A3A3BBD19FA4}"/>
    <cellStyle name="Comma 31 2 4" xfId="11394" xr:uid="{2A48D0F5-188D-4A3C-9D8F-4B831FA49044}"/>
    <cellStyle name="Comma 31 20" xfId="11395" xr:uid="{88D31E7D-CB84-4010-B63B-BFD6FDD25D01}"/>
    <cellStyle name="Comma 31 20 2" xfId="11396" xr:uid="{67C09986-39C5-451E-979F-31BB7879AC0A}"/>
    <cellStyle name="Comma 31 20 2 2" xfId="11397" xr:uid="{575A56E5-939F-403C-9F37-56A89B05D850}"/>
    <cellStyle name="Comma 31 20 3" xfId="11398" xr:uid="{8824BA47-517A-4421-B442-2519C07F3E2F}"/>
    <cellStyle name="Comma 31 20 3 2" xfId="11399" xr:uid="{181C226D-4E92-4050-A602-B4EF38785F8F}"/>
    <cellStyle name="Comma 31 20 4" xfId="11400" xr:uid="{09E1D678-5868-47DB-A6F5-2B60DC0B4D7D}"/>
    <cellStyle name="Comma 31 21" xfId="11401" xr:uid="{562FA4A8-A0D9-477D-8009-575544D92851}"/>
    <cellStyle name="Comma 31 21 2" xfId="11402" xr:uid="{2B1CCC48-DE58-4F19-9326-CB81AB3B52AE}"/>
    <cellStyle name="Comma 31 21 2 2" xfId="11403" xr:uid="{8E5057E4-A546-4B8E-BE89-CF0569F35F8B}"/>
    <cellStyle name="Comma 31 21 3" xfId="11404" xr:uid="{01443E93-F587-439A-B683-E7A56AE37846}"/>
    <cellStyle name="Comma 31 21 3 2" xfId="11405" xr:uid="{6FFBBECE-EF3A-483F-8795-F5510DEFE25C}"/>
    <cellStyle name="Comma 31 21 4" xfId="11406" xr:uid="{EB92F960-8CE1-46AB-AF3D-FD24B0DE11FC}"/>
    <cellStyle name="Comma 31 22" xfId="11407" xr:uid="{F6770D00-B19B-446C-9FEF-FBB0586FD78B}"/>
    <cellStyle name="Comma 31 22 2" xfId="11408" xr:uid="{ADC5D5E5-E3D2-4015-8B41-667CBB42EEF3}"/>
    <cellStyle name="Comma 31 22 2 2" xfId="11409" xr:uid="{A63DB8BB-452F-432F-A451-AA88A0DF23E5}"/>
    <cellStyle name="Comma 31 22 3" xfId="11410" xr:uid="{EEB8BFA7-93DE-4508-946F-4226FFE7D0EA}"/>
    <cellStyle name="Comma 31 22 3 2" xfId="11411" xr:uid="{D2367EA2-A246-4BFD-B608-880B51890742}"/>
    <cellStyle name="Comma 31 22 4" xfId="11412" xr:uid="{2E0F8619-71CE-47B4-ADA4-54BC49D91C60}"/>
    <cellStyle name="Comma 31 23" xfId="11413" xr:uid="{E4BCD659-90AC-47F2-BD67-7D4AD49E691C}"/>
    <cellStyle name="Comma 31 23 2" xfId="11414" xr:uid="{4C5D0BA3-A01F-451E-A897-FBC1EFA7DAE2}"/>
    <cellStyle name="Comma 31 23 2 2" xfId="11415" xr:uid="{FD1DA938-8A27-48A4-8340-03EA90E92C73}"/>
    <cellStyle name="Comma 31 23 3" xfId="11416" xr:uid="{0350533C-D9F8-476D-BE70-8C5FA5CCAB1D}"/>
    <cellStyle name="Comma 31 23 3 2" xfId="11417" xr:uid="{9D9B24D1-1D29-4EE3-B783-D55EED072C5B}"/>
    <cellStyle name="Comma 31 23 4" xfId="11418" xr:uid="{BD5FD544-C945-467A-A0D2-7EAF8D642034}"/>
    <cellStyle name="Comma 31 24" xfId="11419" xr:uid="{65E74538-4A38-4828-96AF-28EAA49139FC}"/>
    <cellStyle name="Comma 31 24 2" xfId="11420" xr:uid="{BBF693B7-E4C5-41D0-9DA0-2062DA1F27D6}"/>
    <cellStyle name="Comma 31 24 2 2" xfId="11421" xr:uid="{FC53EEDF-151B-4444-9D67-E48AB225F3C6}"/>
    <cellStyle name="Comma 31 24 3" xfId="11422" xr:uid="{5F425257-2E36-41EB-8F34-2276B6953880}"/>
    <cellStyle name="Comma 31 24 3 2" xfId="11423" xr:uid="{7C36C361-AF1E-4CBC-9DD1-565CFC6846A1}"/>
    <cellStyle name="Comma 31 24 4" xfId="11424" xr:uid="{9F9609E5-7856-47E3-B9FB-2D6C4BB7D56A}"/>
    <cellStyle name="Comma 31 25" xfId="11425" xr:uid="{8406244F-1B0A-4EA8-9089-E42E67127758}"/>
    <cellStyle name="Comma 31 25 2" xfId="11426" xr:uid="{32E9BD57-9350-4945-9BA0-15EDAFB8D2BA}"/>
    <cellStyle name="Comma 31 25 2 2" xfId="11427" xr:uid="{A0DAF42F-D11A-4A2C-B28E-7332B742FD32}"/>
    <cellStyle name="Comma 31 25 3" xfId="11428" xr:uid="{9B93F226-6F95-44ED-B6F3-24F248D9B1D1}"/>
    <cellStyle name="Comma 31 25 3 2" xfId="11429" xr:uid="{D521087D-CB34-4688-86FF-E4DA3173A788}"/>
    <cellStyle name="Comma 31 25 4" xfId="11430" xr:uid="{58DF2A01-E1B0-4144-A081-FB64F57812DE}"/>
    <cellStyle name="Comma 31 26" xfId="11431" xr:uid="{CE38286F-D4D1-450A-BCEA-DD13FD23C131}"/>
    <cellStyle name="Comma 31 26 2" xfId="11432" xr:uid="{505431D9-68F4-4A89-9F26-05A543A35CC6}"/>
    <cellStyle name="Comma 31 26 2 2" xfId="11433" xr:uid="{2724EF4F-DB42-449E-88BE-AC5FD0EB5DE3}"/>
    <cellStyle name="Comma 31 26 3" xfId="11434" xr:uid="{3B2B8FEB-6FF4-4941-B5E4-5A5293238948}"/>
    <cellStyle name="Comma 31 26 3 2" xfId="11435" xr:uid="{AFA31B58-647E-445D-9269-C9F031B24161}"/>
    <cellStyle name="Comma 31 26 4" xfId="11436" xr:uid="{DF1450A5-6C34-485B-A408-0AC76618EDF2}"/>
    <cellStyle name="Comma 31 27" xfId="11437" xr:uid="{1E4806D8-F855-4F69-ABF0-8E3A6D46206D}"/>
    <cellStyle name="Comma 31 27 2" xfId="11438" xr:uid="{C577EEB3-F307-4E64-89E7-E4F10E17E7A9}"/>
    <cellStyle name="Comma 31 27 2 2" xfId="11439" xr:uid="{E30F9FF9-0045-4241-B81E-BC7DA28A69EA}"/>
    <cellStyle name="Comma 31 27 3" xfId="11440" xr:uid="{273121A1-E565-4224-BAAF-989CB98569D7}"/>
    <cellStyle name="Comma 31 27 3 2" xfId="11441" xr:uid="{59116FCB-E82A-44BB-AE24-86376F2D8911}"/>
    <cellStyle name="Comma 31 27 4" xfId="11442" xr:uid="{92C933D0-8DE6-4034-BDF1-6D60AF74D669}"/>
    <cellStyle name="Comma 31 28" xfId="11443" xr:uid="{6E8B79DB-3C9C-4396-8ACD-E98DC1D1BBC0}"/>
    <cellStyle name="Comma 31 28 2" xfId="11444" xr:uid="{070B579B-8537-41ED-8BB5-78D2593815B1}"/>
    <cellStyle name="Comma 31 29" xfId="11445" xr:uid="{6A1DED91-45E4-442C-A7E9-536711E8529F}"/>
    <cellStyle name="Comma 31 29 2" xfId="11446" xr:uid="{7972105D-53C9-45CF-92AE-B321092C53CD}"/>
    <cellStyle name="Comma 31 29 3" xfId="11447" xr:uid="{D7E3460A-8F17-4B28-9342-3B62F6434D19}"/>
    <cellStyle name="Comma 31 3" xfId="11448" xr:uid="{751BA34F-A13E-4F26-B6E9-3AECA84A3DF2}"/>
    <cellStyle name="Comma 31 3 2" xfId="11449" xr:uid="{497BA475-4BE6-452D-8803-88C385895501}"/>
    <cellStyle name="Comma 31 3 2 2" xfId="11450" xr:uid="{8DFA2DBB-A7CF-4AEB-BE50-E51E090352E0}"/>
    <cellStyle name="Comma 31 3 3" xfId="11451" xr:uid="{98535600-9AB9-4F25-B300-D53DA9286A70}"/>
    <cellStyle name="Comma 31 3 3 2" xfId="11452" xr:uid="{BC653259-8EBA-4FD6-A03F-AC6BA4AD1943}"/>
    <cellStyle name="Comma 31 3 3 3" xfId="11453" xr:uid="{6A917D1C-EEE9-4136-B62E-FECF2D6BF520}"/>
    <cellStyle name="Comma 31 3 4" xfId="11454" xr:uid="{A23EAC31-E3B9-4888-8037-42E8587C6962}"/>
    <cellStyle name="Comma 31 30" xfId="11455" xr:uid="{0E0F4D16-84A4-4361-9CE6-2A95EE2C3AD8}"/>
    <cellStyle name="Comma 31 31" xfId="11456" xr:uid="{ED30911F-4DC2-4884-9BC9-79A7A7187BD5}"/>
    <cellStyle name="Comma 31 32" xfId="11457" xr:uid="{EE8A8457-4565-482C-AEDB-B65B401A4297}"/>
    <cellStyle name="Comma 31 33" xfId="11458" xr:uid="{4ED09BE8-5DE3-4BC1-98E3-F95AA83CD68C}"/>
    <cellStyle name="Comma 31 34" xfId="11459" xr:uid="{FF49FB15-4584-4CB3-ACC4-B7D352DC217C}"/>
    <cellStyle name="Comma 31 35" xfId="11460" xr:uid="{5A0C9892-F242-4AB1-B8A5-44C1F6A8363D}"/>
    <cellStyle name="Comma 31 36" xfId="11461" xr:uid="{02793819-DED9-409A-A2FA-8F874AD8BA1A}"/>
    <cellStyle name="Comma 31 37" xfId="11462" xr:uid="{6342C5B2-8E25-4A54-ABAB-6AA96281211E}"/>
    <cellStyle name="Comma 31 38" xfId="11463" xr:uid="{33685B5F-BB04-4095-AC55-FF274EFB5751}"/>
    <cellStyle name="Comma 31 39" xfId="11464" xr:uid="{1C4BC501-6A22-4B1B-8986-CCE6D6751D11}"/>
    <cellStyle name="Comma 31 4" xfId="11465" xr:uid="{5E453FC4-01DD-4A89-99CC-A54E4862A097}"/>
    <cellStyle name="Comma 31 4 2" xfId="11466" xr:uid="{BC8E9FA0-0DA6-4D46-84F5-CF3434462366}"/>
    <cellStyle name="Comma 31 4 2 2" xfId="11467" xr:uid="{06FE2372-DC09-4500-9E84-2B516856C5DE}"/>
    <cellStyle name="Comma 31 4 3" xfId="11468" xr:uid="{17F69180-F1C4-49FC-960F-0EA3F59BEA50}"/>
    <cellStyle name="Comma 31 4 3 2" xfId="11469" xr:uid="{E4D40F4D-2283-45F9-92AE-B2D9D3762298}"/>
    <cellStyle name="Comma 31 4 3 3" xfId="11470" xr:uid="{E16007CD-C837-458A-BEC2-1D531512AFEC}"/>
    <cellStyle name="Comma 31 4 4" xfId="11471" xr:uid="{CB0797AE-2FBE-487F-85B2-2F35143319FB}"/>
    <cellStyle name="Comma 31 40" xfId="11472" xr:uid="{40EF59BF-E45A-405E-B068-EC5F18A8B72A}"/>
    <cellStyle name="Comma 31 41" xfId="11473" xr:uid="{965EFA39-E526-43F6-82A0-28EB7482041F}"/>
    <cellStyle name="Comma 31 42" xfId="11474" xr:uid="{AB245103-B714-406C-AE88-FF36F5057E30}"/>
    <cellStyle name="Comma 31 43" xfId="11475" xr:uid="{F04A5EBF-C222-4091-BBC4-D374EF3C8D88}"/>
    <cellStyle name="Comma 31 44" xfId="11476" xr:uid="{58CA9B5C-5CD9-4FB6-915C-A2FAADD19E0D}"/>
    <cellStyle name="Comma 31 45" xfId="11477" xr:uid="{57611CF8-EFFC-4EB2-AF02-07B4A12AF588}"/>
    <cellStyle name="Comma 31 46" xfId="11478" xr:uid="{117E9C18-B202-421E-A8BF-78C60EA2F6F8}"/>
    <cellStyle name="Comma 31 47" xfId="11479" xr:uid="{0678B579-717B-4290-8D08-0B27B6AF4D68}"/>
    <cellStyle name="Comma 31 48" xfId="11480" xr:uid="{FC7A7057-B6B3-4B99-B400-3A0EB2CAA0D2}"/>
    <cellStyle name="Comma 31 49" xfId="11481" xr:uid="{40F838ED-5AC4-42B6-985E-0EA723FB42CB}"/>
    <cellStyle name="Comma 31 5" xfId="11482" xr:uid="{A2453E66-403B-43DD-BD6A-C41EA2362F6B}"/>
    <cellStyle name="Comma 31 5 2" xfId="11483" xr:uid="{1B11B243-5B27-40D4-A6E0-3CB646FEDB29}"/>
    <cellStyle name="Comma 31 5 2 2" xfId="11484" xr:uid="{2EA1F868-8BC7-4A22-9E73-63FF51A5DC92}"/>
    <cellStyle name="Comma 31 5 3" xfId="11485" xr:uid="{9147BC42-85BB-494E-BBFB-CBAC5D9576C4}"/>
    <cellStyle name="Comma 31 5 3 2" xfId="11486" xr:uid="{24ED9727-6133-4D47-B289-66C297FF0112}"/>
    <cellStyle name="Comma 31 5 3 3" xfId="11487" xr:uid="{99AD1831-D735-4566-AFF4-BAC9901B829D}"/>
    <cellStyle name="Comma 31 5 4" xfId="11488" xr:uid="{005023B4-672A-4ABB-A55A-2A615D9DC8C6}"/>
    <cellStyle name="Comma 31 50" xfId="11489" xr:uid="{68520E14-9623-444C-975A-EC26A91C870F}"/>
    <cellStyle name="Comma 31 51" xfId="11490" xr:uid="{BE781464-7D44-46BF-B4B6-65E87043A2D0}"/>
    <cellStyle name="Comma 31 52" xfId="11491" xr:uid="{C28FDD5C-D9C6-4E79-8552-33A5943A88D5}"/>
    <cellStyle name="Comma 31 53" xfId="11492" xr:uid="{3EE6B9E9-2D67-41A0-B8AF-9FF8A71D93A9}"/>
    <cellStyle name="Comma 31 54" xfId="11493" xr:uid="{D6343AAA-3AA4-4405-A3E9-57F7B7CB6D6D}"/>
    <cellStyle name="Comma 31 55" xfId="11494" xr:uid="{54C19F18-E4F1-4632-AF04-212BF24E1459}"/>
    <cellStyle name="Comma 31 56" xfId="11495" xr:uid="{4D0A5E79-EB3C-4A3E-94C4-448CB745CF7D}"/>
    <cellStyle name="Comma 31 57" xfId="11496" xr:uid="{BCDADA4B-5298-465C-B989-7B0367422F26}"/>
    <cellStyle name="Comma 31 58" xfId="11497" xr:uid="{D07EBB16-FE9F-4DEC-85E6-23C2A845543C}"/>
    <cellStyle name="Comma 31 59" xfId="11498" xr:uid="{D0F3648B-4BB7-4F6E-BB48-1B7040021966}"/>
    <cellStyle name="Comma 31 6" xfId="11499" xr:uid="{69EC0570-43C2-448B-B2D2-D53695E63B8D}"/>
    <cellStyle name="Comma 31 6 2" xfId="11500" xr:uid="{364BAA75-09E4-43B9-B4DE-E91AE8C53248}"/>
    <cellStyle name="Comma 31 6 2 2" xfId="11501" xr:uid="{BA3FDA21-699F-43A2-BEE0-DB3BFEF533DB}"/>
    <cellStyle name="Comma 31 6 3" xfId="11502" xr:uid="{77652EC4-F877-4144-AE37-97249ECE38DA}"/>
    <cellStyle name="Comma 31 6 3 2" xfId="11503" xr:uid="{84E503AA-F278-4FCA-A299-E880E741C6DE}"/>
    <cellStyle name="Comma 31 6 4" xfId="11504" xr:uid="{BDED0C5E-06B1-4BD8-B19E-FF974A167380}"/>
    <cellStyle name="Comma 31 60" xfId="11505" xr:uid="{36C66B5E-E92E-4A8C-A45F-86C1E0792F65}"/>
    <cellStyle name="Comma 31 61" xfId="11506" xr:uid="{61F5D123-547A-43CD-859E-9C22BF8BDCFC}"/>
    <cellStyle name="Comma 31 62" xfId="11507" xr:uid="{F5212A2E-34E0-449C-AA5E-B2C892006CC9}"/>
    <cellStyle name="Comma 31 7" xfId="11508" xr:uid="{CBC0C98A-32C0-4373-9957-83E52E33D819}"/>
    <cellStyle name="Comma 31 7 2" xfId="11509" xr:uid="{DCA281D8-3A59-4A5A-B2F8-511C8A7A5E6A}"/>
    <cellStyle name="Comma 31 7 2 2" xfId="11510" xr:uid="{F691E1FD-5613-43DE-A6AC-43F41FF5788C}"/>
    <cellStyle name="Comma 31 7 3" xfId="11511" xr:uid="{0E0611B1-2595-42D5-94B1-296326BA9BDB}"/>
    <cellStyle name="Comma 31 7 3 2" xfId="11512" xr:uid="{DAB0DEED-9E5D-4D0E-BDC7-BD4F07840BB6}"/>
    <cellStyle name="Comma 31 7 4" xfId="11513" xr:uid="{D51932CF-037A-4905-AB4F-2CBF93F8F842}"/>
    <cellStyle name="Comma 31 8" xfId="11514" xr:uid="{7AA630B1-A249-4EA4-B7B4-F0AF45263039}"/>
    <cellStyle name="Comma 31 8 2" xfId="11515" xr:uid="{C4398083-B5DA-4840-9C54-34FE60E19A86}"/>
    <cellStyle name="Comma 31 8 2 2" xfId="11516" xr:uid="{2D14C03A-14B5-47C9-9442-201487D8D891}"/>
    <cellStyle name="Comma 31 8 3" xfId="11517" xr:uid="{910A2019-EEF7-4E14-9E3D-94B7C8F3B8BF}"/>
    <cellStyle name="Comma 31 8 3 2" xfId="11518" xr:uid="{4ACB3DE7-3234-4BCC-9C5B-0FF604BBD89F}"/>
    <cellStyle name="Comma 31 8 4" xfId="11519" xr:uid="{626754F7-B219-4358-BD13-030561315075}"/>
    <cellStyle name="Comma 31 9" xfId="11520" xr:uid="{207979FC-5084-42DA-8F24-0D72760B8EEC}"/>
    <cellStyle name="Comma 31 9 2" xfId="11521" xr:uid="{CE028542-C190-4C06-ABEA-BB6640A80367}"/>
    <cellStyle name="Comma 31 9 2 2" xfId="11522" xr:uid="{0D17615C-45DE-460E-BBE9-DDE61AD120D1}"/>
    <cellStyle name="Comma 31 9 3" xfId="11523" xr:uid="{5D76575C-E82B-4B3A-A145-64D8FB9627C1}"/>
    <cellStyle name="Comma 31 9 3 2" xfId="11524" xr:uid="{54885244-3DAB-4D09-B59B-A9CB3CE2E5D7}"/>
    <cellStyle name="Comma 31 9 4" xfId="11525" xr:uid="{D7C43F40-1022-4B58-BB62-7C72416A26E1}"/>
    <cellStyle name="Comma 32" xfId="11526" xr:uid="{D8907D2C-EE38-4BE6-B2BF-791B9C60C5FF}"/>
    <cellStyle name="Comma 32 10" xfId="11527" xr:uid="{94C7D020-A736-49F9-A1F4-70DD18E19199}"/>
    <cellStyle name="Comma 32 11" xfId="11528" xr:uid="{4CF7F695-0199-4FB6-81F1-286DC9F95011}"/>
    <cellStyle name="Comma 32 12" xfId="11529" xr:uid="{A110CB61-3609-464E-BEE9-08F19910B6EF}"/>
    <cellStyle name="Comma 32 13" xfId="11530" xr:uid="{2000FD28-9A0E-4CDC-BE39-7C1F4E2872F6}"/>
    <cellStyle name="Comma 32 14" xfId="11531" xr:uid="{091388E6-5A9B-4162-90DB-1B2A5A7876F5}"/>
    <cellStyle name="Comma 32 15" xfId="11532" xr:uid="{D7C2AAAB-EE41-4447-9EF7-68FE47567A28}"/>
    <cellStyle name="Comma 32 16" xfId="11533" xr:uid="{30AD66F7-99EB-4B09-89C3-04F5133A4353}"/>
    <cellStyle name="Comma 32 17" xfId="11534" xr:uid="{3BF398FE-8041-41A9-B808-42B910A27C0F}"/>
    <cellStyle name="Comma 32 18" xfId="11535" xr:uid="{6D108012-C397-417B-BCEA-EB6FD7ABC026}"/>
    <cellStyle name="Comma 32 19" xfId="11536" xr:uid="{C8B4F486-06AF-452B-8C89-0BB3E72900CF}"/>
    <cellStyle name="Comma 32 2" xfId="11537" xr:uid="{385B0518-7B40-443D-BBA7-D2387369848F}"/>
    <cellStyle name="Comma 32 2 2" xfId="11538" xr:uid="{4488C7F4-4891-4C0E-B419-47B380B17336}"/>
    <cellStyle name="Comma 32 2 3" xfId="11539" xr:uid="{D69F7C71-DAAD-4313-B8C8-AB619F9264D7}"/>
    <cellStyle name="Comma 32 20" xfId="11540" xr:uid="{49F01859-95A9-4DC3-9F60-CEE6A9559894}"/>
    <cellStyle name="Comma 32 21" xfId="11541" xr:uid="{15C48A27-14E0-4115-B5F4-CD6F142E9FD8}"/>
    <cellStyle name="Comma 32 22" xfId="11542" xr:uid="{20D6FE88-5A01-4F72-933C-25A8D247F48E}"/>
    <cellStyle name="Comma 32 23" xfId="11543" xr:uid="{76E19D44-72C5-4CFD-8EFF-69DA56584AD6}"/>
    <cellStyle name="Comma 32 24" xfId="11544" xr:uid="{418EE338-816F-4BE1-8275-101CEAA95960}"/>
    <cellStyle name="Comma 32 25" xfId="11545" xr:uid="{B9AE1F61-FD0A-4E19-9E9F-9D8BD33BBE2F}"/>
    <cellStyle name="Comma 32 26" xfId="11546" xr:uid="{BB5A68E2-7B75-4C55-90B3-FA599C10D016}"/>
    <cellStyle name="Comma 32 27" xfId="11547" xr:uid="{3E7946EC-A1EC-4AC9-82C9-E78E1D7A6F72}"/>
    <cellStyle name="Comma 32 28" xfId="11548" xr:uid="{63A5708C-D847-4A53-B82F-4ACFABDA7B08}"/>
    <cellStyle name="Comma 32 29" xfId="11549" xr:uid="{96D7F978-1562-43C0-A524-D85733D11855}"/>
    <cellStyle name="Comma 32 3" xfId="11550" xr:uid="{D8CFA1C5-EEF1-4F30-ADE7-60A2D8308874}"/>
    <cellStyle name="Comma 32 3 2" xfId="11551" xr:uid="{E4FF0044-80CA-43C9-9E97-CF00CF29C96D}"/>
    <cellStyle name="Comma 32 3 3" xfId="11552" xr:uid="{703A965D-EB39-40C7-9ABD-2E253D5F6079}"/>
    <cellStyle name="Comma 32 30" xfId="11553" xr:uid="{DB82E7EC-2E84-4313-A0E1-60986552E2FA}"/>
    <cellStyle name="Comma 32 31" xfId="11554" xr:uid="{CD3E28A1-C2D9-40FC-8B15-10FC5FCFAA0C}"/>
    <cellStyle name="Comma 32 32" xfId="11555" xr:uid="{40753C12-1A95-4788-B9CE-13F5035FC776}"/>
    <cellStyle name="Comma 32 33" xfId="11556" xr:uid="{1B51AF12-7A53-4B12-8C5A-788B6AA8FA1D}"/>
    <cellStyle name="Comma 32 34" xfId="11557" xr:uid="{7252098E-0F0A-4701-8878-3476AB8CAA45}"/>
    <cellStyle name="Comma 32 4" xfId="11558" xr:uid="{125A47C9-F7BD-4EF7-995E-E3AA09BB8CDF}"/>
    <cellStyle name="Comma 32 4 2" xfId="11559" xr:uid="{0C357D7A-B02B-4698-B0BD-615C9F5007B9}"/>
    <cellStyle name="Comma 32 4 3" xfId="11560" xr:uid="{B6F3BBB9-ED5F-4228-B66C-DB882E96824D}"/>
    <cellStyle name="Comma 32 5" xfId="11561" xr:uid="{7052896E-A237-42ED-BBA1-3CBB95DC6837}"/>
    <cellStyle name="Comma 32 5 2" xfId="11562" xr:uid="{709403EC-A201-45F0-A700-5A2C5E49E115}"/>
    <cellStyle name="Comma 32 5 3" xfId="11563" xr:uid="{95EE6663-87E3-458D-8550-2760BE9D7B9D}"/>
    <cellStyle name="Comma 32 6" xfId="11564" xr:uid="{0F19FBC3-4E81-4E4C-BD2D-9244EFAFD4C7}"/>
    <cellStyle name="Comma 32 6 2" xfId="11565" xr:uid="{B8149F67-AE4C-4C9E-BE0E-89BB066CCDB5}"/>
    <cellStyle name="Comma 32 7" xfId="11566" xr:uid="{9B3D0433-4B43-4F9D-8D35-737BBD6ED958}"/>
    <cellStyle name="Comma 32 8" xfId="11567" xr:uid="{9C340B6C-FB2F-4B69-94C3-537C27ADE2BC}"/>
    <cellStyle name="Comma 32 9" xfId="11568" xr:uid="{BEB78A8D-EAF0-4327-9028-8A4BA253BA2C}"/>
    <cellStyle name="Comma 33" xfId="11569" xr:uid="{9D3B2B06-17F0-4C9B-8B7C-13C1EE79BBEC}"/>
    <cellStyle name="Comma 33 10" xfId="11570" xr:uid="{F86EC933-C087-4FC2-AF25-C60D23C99E39}"/>
    <cellStyle name="Comma 33 11" xfId="11571" xr:uid="{E67B8D48-E82B-4068-9445-34ACFF7EBFEC}"/>
    <cellStyle name="Comma 33 12" xfId="11572" xr:uid="{92499B23-F31A-4C7E-A2F3-241000EFEFFD}"/>
    <cellStyle name="Comma 33 13" xfId="11573" xr:uid="{E9239F3C-C14A-43ED-9961-AE7B562144B5}"/>
    <cellStyle name="Comma 33 14" xfId="11574" xr:uid="{9AA70A6D-D845-4375-8392-94F58BDF1EBE}"/>
    <cellStyle name="Comma 33 15" xfId="11575" xr:uid="{BAD2CEF9-066C-45A6-9DEB-40AF37846E2D}"/>
    <cellStyle name="Comma 33 16" xfId="11576" xr:uid="{9C35C381-11DC-46D1-95F7-2EDECFD6371A}"/>
    <cellStyle name="Comma 33 17" xfId="11577" xr:uid="{F4498CFC-8C5B-4A9B-8E01-E43AD03C2FDF}"/>
    <cellStyle name="Comma 33 18" xfId="11578" xr:uid="{6586A320-49BB-45FD-BC65-692BC35E7462}"/>
    <cellStyle name="Comma 33 19" xfId="11579" xr:uid="{A8498AA1-BC32-4788-BB7A-206F44A99374}"/>
    <cellStyle name="Comma 33 2" xfId="11580" xr:uid="{0708B54D-680F-400D-9125-FF4582C41C3A}"/>
    <cellStyle name="Comma 33 2 2" xfId="11581" xr:uid="{FDCA72B1-30B5-4088-A846-884384095E84}"/>
    <cellStyle name="Comma 33 2 2 2" xfId="11582" xr:uid="{D83F9473-2C4F-464A-8E91-AE7191194499}"/>
    <cellStyle name="Comma 33 2 3" xfId="11583" xr:uid="{EAFC0CB5-9198-4519-BBC0-B2300B1D7EA7}"/>
    <cellStyle name="Comma 33 2 3 2" xfId="11584" xr:uid="{97DEB2CC-82E3-480D-96FF-945D048C1BC0}"/>
    <cellStyle name="Comma 33 2 4" xfId="11585" xr:uid="{C8D75C8A-55BC-4DD8-B90C-2DB129B36AC2}"/>
    <cellStyle name="Comma 33 2 5" xfId="11586" xr:uid="{51B705BA-2566-4FCB-B0ED-6F4DBE4FAC7D}"/>
    <cellStyle name="Comma 33 2 5 2" xfId="11587" xr:uid="{AA93A090-DC01-41C9-988E-A8033F122349}"/>
    <cellStyle name="Comma 33 2 5 2 2" xfId="11588" xr:uid="{59369EAA-EC71-47BE-832E-FE7D9C3C165B}"/>
    <cellStyle name="Comma 33 2 5 2 2 2" xfId="11589" xr:uid="{CB2BC861-B2C1-4F6D-909E-912D716D5E23}"/>
    <cellStyle name="Comma 33 2 5 2 3" xfId="11590" xr:uid="{B7E45BF2-B88F-47C7-AE1A-8554B2898C5E}"/>
    <cellStyle name="Comma 33 2 5 3" xfId="11591" xr:uid="{25977A62-18BD-465B-8206-E98AB65B570C}"/>
    <cellStyle name="Comma 33 2 5 3 2" xfId="11592" xr:uid="{0F9D7C39-C76B-425E-B62C-68F3748738CD}"/>
    <cellStyle name="Comma 33 2 5 4" xfId="11593" xr:uid="{5C9F2DC8-00EC-4F23-866C-B054F208D836}"/>
    <cellStyle name="Comma 33 2 6" xfId="11594" xr:uid="{2320BAF2-665C-4979-853D-E86C4CDCFC05}"/>
    <cellStyle name="Comma 33 20" xfId="11595" xr:uid="{4F6C4A68-145A-4BBF-AC8B-7DC735A9177C}"/>
    <cellStyle name="Comma 33 21" xfId="11596" xr:uid="{435DC35A-C160-4D34-B88C-B7ABCEC319EE}"/>
    <cellStyle name="Comma 33 22" xfId="11597" xr:uid="{C2542C6F-CB3A-467C-B29B-D0E7E21FDFBA}"/>
    <cellStyle name="Comma 33 23" xfId="11598" xr:uid="{94C61D63-8A5A-4669-8C6F-42857563E02B}"/>
    <cellStyle name="Comma 33 24" xfId="11599" xr:uid="{7FE588B4-3429-4021-ACA8-03149CD92103}"/>
    <cellStyle name="Comma 33 25" xfId="11600" xr:uid="{122E0BC8-F93C-4737-8910-903CBB11A63B}"/>
    <cellStyle name="Comma 33 26" xfId="11601" xr:uid="{361D4C09-4F8A-4271-A72A-F6853B4AA1B0}"/>
    <cellStyle name="Comma 33 27" xfId="11602" xr:uid="{A55EC829-363A-4A93-A5D4-B3E7952360B2}"/>
    <cellStyle name="Comma 33 28" xfId="11603" xr:uid="{CAD5AC0D-B762-4A60-BF1A-BFA5E6713E93}"/>
    <cellStyle name="Comma 33 29" xfId="11604" xr:uid="{2D8446CA-2062-4C3B-B4D0-014C7C6C1BBF}"/>
    <cellStyle name="Comma 33 3" xfId="11605" xr:uid="{51FFCF3A-A379-4452-83D0-4E7F67CE4E1F}"/>
    <cellStyle name="Comma 33 3 2" xfId="11606" xr:uid="{3C5969F9-0312-468C-99BF-B0A4B545BFF5}"/>
    <cellStyle name="Comma 33 3 2 2" xfId="11607" xr:uid="{51BDE689-53F8-4C5D-8608-0BF872B98D48}"/>
    <cellStyle name="Comma 33 3 3" xfId="11608" xr:uid="{E20012F1-880B-4011-966F-D074EDBC8057}"/>
    <cellStyle name="Comma 33 3 3 2" xfId="11609" xr:uid="{607DA243-A38B-4142-8AD5-756C838FC177}"/>
    <cellStyle name="Comma 33 3 4" xfId="11610" xr:uid="{A2BD3159-B120-49D5-9167-55C51B76136D}"/>
    <cellStyle name="Comma 33 3 4 2" xfId="11611" xr:uid="{E07B156F-0871-4A04-B417-89FD0AD553F4}"/>
    <cellStyle name="Comma 33 3 5" xfId="11612" xr:uid="{84C30B18-674E-4E52-9EE6-F945B7387344}"/>
    <cellStyle name="Comma 33 3 6" xfId="11613" xr:uid="{25A211FA-D98F-4994-A092-A56C4FE0E42F}"/>
    <cellStyle name="Comma 33 3 6 2" xfId="11614" xr:uid="{655E12A3-6842-4E2A-A452-856AE85DF049}"/>
    <cellStyle name="Comma 33 3 6 2 2" xfId="11615" xr:uid="{B9CD881A-3797-45B2-8E7A-F4D7D4CC4D80}"/>
    <cellStyle name="Comma 33 3 6 2 2 2" xfId="11616" xr:uid="{6FB57F32-9372-4B27-B883-F4C3590F352B}"/>
    <cellStyle name="Comma 33 3 6 2 3" xfId="11617" xr:uid="{E20FF189-CB0F-408B-BA30-6AF0B7B26C84}"/>
    <cellStyle name="Comma 33 3 6 3" xfId="11618" xr:uid="{13539ABD-DBB4-4845-9378-6589BD798B61}"/>
    <cellStyle name="Comma 33 3 6 3 2" xfId="11619" xr:uid="{A6705DBA-8DCF-48D6-9F29-25900F51AC7A}"/>
    <cellStyle name="Comma 33 3 6 4" xfId="11620" xr:uid="{6F593CFC-3C49-4653-A4CA-70E0B501503A}"/>
    <cellStyle name="Comma 33 3 7" xfId="11621" xr:uid="{0398C659-2AFD-4461-912F-7428B4399071}"/>
    <cellStyle name="Comma 33 30" xfId="11622" xr:uid="{C8E2C629-6797-4CC0-AE21-BC6F0450A5D4}"/>
    <cellStyle name="Comma 33 31" xfId="11623" xr:uid="{20EAE766-098F-4B8D-B169-F7CADFF9C258}"/>
    <cellStyle name="Comma 33 32" xfId="11624" xr:uid="{43D54237-4AB7-4755-84C3-5E20C96D61C8}"/>
    <cellStyle name="Comma 33 33" xfId="11625" xr:uid="{F868190D-71D1-4FAB-9C55-E1C95D3ED9B6}"/>
    <cellStyle name="Comma 33 34" xfId="11626" xr:uid="{B13142CA-45F9-44C3-8BCA-1E714EF183FB}"/>
    <cellStyle name="Comma 33 35" xfId="11627" xr:uid="{86799DD1-24B8-4396-B3AA-091B5F8510CE}"/>
    <cellStyle name="Comma 33 36" xfId="11628" xr:uid="{66FE3426-6037-4B23-A86F-D95130EAFC52}"/>
    <cellStyle name="Comma 33 37" xfId="11629" xr:uid="{7C36956B-259E-407A-8F2D-B627967E0320}"/>
    <cellStyle name="Comma 33 37 2" xfId="11630" xr:uid="{8D9E7B2B-B01F-4D27-9856-D9152360C4F6}"/>
    <cellStyle name="Comma 33 37 2 2" xfId="11631" xr:uid="{F30299E0-9A9F-4E8C-AACD-4A967324BBC1}"/>
    <cellStyle name="Comma 33 37 2 2 2" xfId="11632" xr:uid="{21961B89-525A-4F84-B955-007B6D1EDEC5}"/>
    <cellStyle name="Comma 33 37 2 3" xfId="11633" xr:uid="{44CC4349-0F77-4152-A844-C6EF8A4B2A2B}"/>
    <cellStyle name="Comma 33 37 3" xfId="11634" xr:uid="{569C6180-3127-4587-9B5C-06130772D782}"/>
    <cellStyle name="Comma 33 37 3 2" xfId="11635" xr:uid="{FB55139C-0FB1-4E26-B9B8-C7D36E464554}"/>
    <cellStyle name="Comma 33 37 4" xfId="11636" xr:uid="{35C2ACEA-2ABD-4DF8-A936-EA1FC0604A55}"/>
    <cellStyle name="Comma 33 38" xfId="11637" xr:uid="{11F18681-6A9A-48E7-97B2-0DCB21004C6B}"/>
    <cellStyle name="Comma 33 39" xfId="11638" xr:uid="{71EF6617-ECD3-4B17-AE77-4AEFE5BAFE52}"/>
    <cellStyle name="Comma 33 4" xfId="11639" xr:uid="{0B7E8FEE-DA8B-4F4C-94A2-21430C282310}"/>
    <cellStyle name="Comma 33 4 2" xfId="11640" xr:uid="{C39D41A1-B856-4658-9CBF-A7086C28264F}"/>
    <cellStyle name="Comma 33 4 3" xfId="11641" xr:uid="{3963331C-75A9-49B5-9BCD-85501BBAF82B}"/>
    <cellStyle name="Comma 33 40" xfId="11642" xr:uid="{D21D4E0D-6E23-489A-900A-F86F49E028F6}"/>
    <cellStyle name="Comma 33 41" xfId="11643" xr:uid="{4A11BE4A-0EA8-453D-8EA6-5E64821177D1}"/>
    <cellStyle name="Comma 33 5" xfId="11644" xr:uid="{120DB5B2-4F04-48F7-B185-E3D0F00F97D6}"/>
    <cellStyle name="Comma 33 5 2" xfId="11645" xr:uid="{28E20BE3-FD7B-48D3-A570-2A630F037D1D}"/>
    <cellStyle name="Comma 33 5 3" xfId="11646" xr:uid="{FAEDBABA-8DCD-4C72-8118-620C5FC4ABE8}"/>
    <cellStyle name="Comma 33 6" xfId="11647" xr:uid="{AC16D607-9060-46C1-B93B-735CD21F80D5}"/>
    <cellStyle name="Comma 33 6 2" xfId="57290" xr:uid="{6E67BAB6-B4BD-4EEA-A3A1-77B5286AEF54}"/>
    <cellStyle name="Comma 33 7" xfId="11648" xr:uid="{AD09AD35-E9C0-4FC2-A4BF-13978E8B970E}"/>
    <cellStyle name="Comma 33 8" xfId="11649" xr:uid="{077CD0B5-63B9-404A-9B70-07BB0C082CD5}"/>
    <cellStyle name="Comma 33 9" xfId="11650" xr:uid="{96C1446C-2BD0-49D2-9C74-4E2939F3E3B6}"/>
    <cellStyle name="Comma 34" xfId="11651" xr:uid="{8EA72EEF-E7D9-4671-B8D2-F2F56088AA81}"/>
    <cellStyle name="Comma 34 10" xfId="11652" xr:uid="{5926E269-DC41-403F-BBE6-9B32566B4C8C}"/>
    <cellStyle name="Comma 34 11" xfId="11653" xr:uid="{E30DAC0A-10C8-4721-B071-E83102FCB9A7}"/>
    <cellStyle name="Comma 34 12" xfId="11654" xr:uid="{BC704523-A1F6-4BB3-8BCE-2E90AA294B58}"/>
    <cellStyle name="Comma 34 13" xfId="11655" xr:uid="{6CFC99D9-363C-4C17-B2A7-4C788DB72106}"/>
    <cellStyle name="Comma 34 14" xfId="11656" xr:uid="{F2BBA052-4156-4BE9-89DD-C6FC9E492480}"/>
    <cellStyle name="Comma 34 15" xfId="11657" xr:uid="{3AC08F4B-5629-4363-B9D6-B275039B9425}"/>
    <cellStyle name="Comma 34 16" xfId="11658" xr:uid="{F01BD28B-84B9-4017-9FC3-CD3F33C996D7}"/>
    <cellStyle name="Comma 34 17" xfId="11659" xr:uid="{642BA2E7-6597-448C-9EED-D6A9B5F3255B}"/>
    <cellStyle name="Comma 34 18" xfId="11660" xr:uid="{DE5AEB39-26E0-4E13-97B7-D3D72A73D14E}"/>
    <cellStyle name="Comma 34 19" xfId="11661" xr:uid="{A7D47756-FDF1-4242-9759-26241BAB8E7D}"/>
    <cellStyle name="Comma 34 2" xfId="11662" xr:uid="{576583D5-7066-4A8A-B046-A0E07F308397}"/>
    <cellStyle name="Comma 34 2 2" xfId="11663" xr:uid="{114500D0-BE2E-4E01-B8AF-940BCCF2F70D}"/>
    <cellStyle name="Comma 34 2 3" xfId="11664" xr:uid="{99E57115-1D6E-4CB8-A909-BE416F92FDCB}"/>
    <cellStyle name="Comma 34 20" xfId="11665" xr:uid="{797E63B2-180F-419A-BD49-EDB78B6C0942}"/>
    <cellStyle name="Comma 34 21" xfId="11666" xr:uid="{E5C6F1E8-CE73-47A1-B830-812BED0BA065}"/>
    <cellStyle name="Comma 34 22" xfId="11667" xr:uid="{EB55153C-8E27-4B6E-B977-EA317F71D439}"/>
    <cellStyle name="Comma 34 23" xfId="11668" xr:uid="{35EB5B2C-6196-4533-A47E-715805C5C6C8}"/>
    <cellStyle name="Comma 34 24" xfId="11669" xr:uid="{5AE78D18-DB87-4392-8BB7-1E0406308E72}"/>
    <cellStyle name="Comma 34 25" xfId="11670" xr:uid="{FC8F2B5C-80B7-4EC4-9B90-30B403C2E9DD}"/>
    <cellStyle name="Comma 34 26" xfId="11671" xr:uid="{E482D428-3BAF-4FB2-88BB-75983108EDA1}"/>
    <cellStyle name="Comma 34 27" xfId="11672" xr:uid="{34A29D71-3143-4B02-B329-E1351D6DFBB6}"/>
    <cellStyle name="Comma 34 28" xfId="11673" xr:uid="{38E46ACD-E6F2-40C1-9D9A-AC2D0D40B7C4}"/>
    <cellStyle name="Comma 34 29" xfId="11674" xr:uid="{EF48BC0B-DFEE-474A-8AC5-09FDA6ED6FFC}"/>
    <cellStyle name="Comma 34 3" xfId="11675" xr:uid="{0D79E29D-4362-4457-A8A7-0B86A4E26DE8}"/>
    <cellStyle name="Comma 34 3 2" xfId="11676" xr:uid="{847566CC-C937-442C-9EAF-21F01E509391}"/>
    <cellStyle name="Comma 34 3 3" xfId="11677" xr:uid="{728615FF-A7B8-4776-AF48-AA98E34D9CDD}"/>
    <cellStyle name="Comma 34 30" xfId="11678" xr:uid="{D276D1A3-57AB-46CA-BEB4-E8DA8E833CAC}"/>
    <cellStyle name="Comma 34 31" xfId="11679" xr:uid="{93AC8849-C94D-4158-AB36-2DD60B004F59}"/>
    <cellStyle name="Comma 34 32" xfId="11680" xr:uid="{6FA93260-3A74-4C75-8356-B1CE83EE1631}"/>
    <cellStyle name="Comma 34 33" xfId="11681" xr:uid="{E541EDFC-F8C7-4226-9213-FF2A8E1DA5D0}"/>
    <cellStyle name="Comma 34 34" xfId="11682" xr:uid="{3E7E609C-6FC6-4607-AAAF-EB4E916F728A}"/>
    <cellStyle name="Comma 34 35" xfId="11683" xr:uid="{1BE16F62-D47B-459F-A6C1-B237966FDD63}"/>
    <cellStyle name="Comma 34 36" xfId="11684" xr:uid="{03F5CCAD-A4F3-4794-90D0-BA2AB4AF2739}"/>
    <cellStyle name="Comma 34 36 2" xfId="11685" xr:uid="{61E83D60-D0AF-4410-BE6C-42DD17C90A30}"/>
    <cellStyle name="Comma 34 36 2 2" xfId="11686" xr:uid="{066DD163-2F44-4606-9831-453AD86528E7}"/>
    <cellStyle name="Comma 34 36 2 2 2" xfId="11687" xr:uid="{E5A6D7F0-85A7-4B5F-ABB7-89E35681378C}"/>
    <cellStyle name="Comma 34 36 2 3" xfId="11688" xr:uid="{0B13D82A-8F8F-42AC-825D-03C355992972}"/>
    <cellStyle name="Comma 34 36 3" xfId="11689" xr:uid="{D1C941C0-0D5C-4F91-BD07-43A00305975D}"/>
    <cellStyle name="Comma 34 36 3 2" xfId="11690" xr:uid="{0B9A6DC4-389A-4554-BA9D-6560FE4A9E44}"/>
    <cellStyle name="Comma 34 36 4" xfId="11691" xr:uid="{AB31ACE8-45CA-4F3F-ADA3-E8519227A793}"/>
    <cellStyle name="Comma 34 37" xfId="11692" xr:uid="{02A3A372-0E8D-4CDE-A685-C715ED561FF1}"/>
    <cellStyle name="Comma 34 38" xfId="11693" xr:uid="{5B0A48E4-4E71-4E7B-B987-3345CC77DEF7}"/>
    <cellStyle name="Comma 34 39" xfId="11694" xr:uid="{057BB385-A71F-45E9-BCF3-66AD34D95DA0}"/>
    <cellStyle name="Comma 34 4" xfId="11695" xr:uid="{EB14071F-B9DC-44C8-A9B7-55C6B01CBE4A}"/>
    <cellStyle name="Comma 34 4 2" xfId="11696" xr:uid="{4DDFE46E-D4BB-4B24-AB5D-B5C505A73D42}"/>
    <cellStyle name="Comma 34 4 3" xfId="11697" xr:uid="{01854BB2-D792-44FA-A560-3437F11114B5}"/>
    <cellStyle name="Comma 34 4 3 2" xfId="11698" xr:uid="{D9039853-E9BF-45C0-917A-2B73D041ED48}"/>
    <cellStyle name="Comma 34 4 3 2 2" xfId="11699" xr:uid="{AE84E2B6-1A8B-4393-BEC1-40CDD9F28819}"/>
    <cellStyle name="Comma 34 4 3 2 2 2" xfId="11700" xr:uid="{E9E17BA3-6DE6-4A51-AD27-76521997D91C}"/>
    <cellStyle name="Comma 34 4 3 2 3" xfId="11701" xr:uid="{D6D16A81-51C8-472D-929A-92B051DE6269}"/>
    <cellStyle name="Comma 34 4 3 3" xfId="11702" xr:uid="{C7F73FA8-C6C4-49BF-AEC7-92E4DBD2044B}"/>
    <cellStyle name="Comma 34 4 3 3 2" xfId="11703" xr:uid="{0489D71B-662F-49E8-9638-0524717255DE}"/>
    <cellStyle name="Comma 34 4 3 4" xfId="11704" xr:uid="{1F7DBF4E-D188-4C8C-B6B5-1A1B894A6476}"/>
    <cellStyle name="Comma 34 4 4" xfId="11705" xr:uid="{44BC9740-D69C-459C-9857-6E6914957B5F}"/>
    <cellStyle name="Comma 34 5" xfId="11706" xr:uid="{9718FB41-C71B-41E9-AD33-F4C429F52DD2}"/>
    <cellStyle name="Comma 34 5 2" xfId="11707" xr:uid="{71A7F5D0-D4D4-4517-A905-F9BF5027EA47}"/>
    <cellStyle name="Comma 34 5 3" xfId="11708" xr:uid="{B421F995-0D42-434E-BE47-F232D0F1A15A}"/>
    <cellStyle name="Comma 34 6" xfId="11709" xr:uid="{12486B16-A717-41F2-A1AD-BD0982C97A51}"/>
    <cellStyle name="Comma 34 6 2" xfId="57291" xr:uid="{46702B41-C3EA-4991-9E38-5A943AA66609}"/>
    <cellStyle name="Comma 34 7" xfId="11710" xr:uid="{47AEEB75-2AE6-4C5C-A604-3F9994ED7534}"/>
    <cellStyle name="Comma 34 8" xfId="11711" xr:uid="{8B880B34-2B99-4037-88D0-03E850915638}"/>
    <cellStyle name="Comma 34 9" xfId="11712" xr:uid="{C0F199A4-08A2-448D-805A-76CB2374BF9F}"/>
    <cellStyle name="Comma 35" xfId="11713" xr:uid="{93431E66-0E7F-4090-B40E-FFA59B777DFF}"/>
    <cellStyle name="Comma 35 10" xfId="11714" xr:uid="{7E49E064-D8E4-44B1-A49D-EEC8185AC9EF}"/>
    <cellStyle name="Comma 35 11" xfId="11715" xr:uid="{B497C4CF-021E-4A63-84CF-E79851271FA9}"/>
    <cellStyle name="Comma 35 12" xfId="11716" xr:uid="{817F5254-73A1-4EF6-8BF4-E5C48A96CC4B}"/>
    <cellStyle name="Comma 35 13" xfId="11717" xr:uid="{23E8A758-D0C6-44E8-B84A-E2E0E3D45593}"/>
    <cellStyle name="Comma 35 14" xfId="11718" xr:uid="{3008C184-DA3E-4A84-9604-1A4DF3ED9105}"/>
    <cellStyle name="Comma 35 15" xfId="11719" xr:uid="{CA98C411-2F53-4B6F-9B9C-3EC4FD7AFBF6}"/>
    <cellStyle name="Comma 35 16" xfId="11720" xr:uid="{F032D126-3351-4BA9-8D60-58ED20B9217D}"/>
    <cellStyle name="Comma 35 17" xfId="11721" xr:uid="{80A794F8-7C03-46CE-BA79-5547DEBA8D1A}"/>
    <cellStyle name="Comma 35 18" xfId="11722" xr:uid="{F5F575F4-6D19-4432-8797-12DA41BB0AE5}"/>
    <cellStyle name="Comma 35 19" xfId="11723" xr:uid="{A1ED19ED-4E5B-434D-B3A6-893F8C2DB39B}"/>
    <cellStyle name="Comma 35 2" xfId="11724" xr:uid="{55B14464-4A6C-4AAA-A146-9BC31BDFEB98}"/>
    <cellStyle name="Comma 35 2 2" xfId="11725" xr:uid="{61DA433E-227C-4262-B369-E019B5DAF456}"/>
    <cellStyle name="Comma 35 2 3" xfId="11726" xr:uid="{B40C284D-734C-4143-B076-33DBE1EE2410}"/>
    <cellStyle name="Comma 35 20" xfId="11727" xr:uid="{5FD49F94-E8D7-4634-8666-4306F2E179A1}"/>
    <cellStyle name="Comma 35 21" xfId="11728" xr:uid="{11E1D53A-AAD8-4AB3-AB9F-95D5913B6A34}"/>
    <cellStyle name="Comma 35 22" xfId="11729" xr:uid="{8566A252-A8CF-4A9C-8A37-FDBF75D3E338}"/>
    <cellStyle name="Comma 35 23" xfId="11730" xr:uid="{CCB9FB96-82DE-4CD1-A42B-7D6E63088AAA}"/>
    <cellStyle name="Comma 35 24" xfId="11731" xr:uid="{D0B52B55-EDB5-4A30-85D5-6359D6FBE1DA}"/>
    <cellStyle name="Comma 35 25" xfId="11732" xr:uid="{ECAB39DF-5BCA-4B20-BEAB-58BA93CFC45B}"/>
    <cellStyle name="Comma 35 26" xfId="11733" xr:uid="{2042097F-A7DA-4A89-8C78-710561C71803}"/>
    <cellStyle name="Comma 35 27" xfId="11734" xr:uid="{37FC3F90-BAC5-40FE-916D-729163A722C8}"/>
    <cellStyle name="Comma 35 28" xfId="11735" xr:uid="{E7D5026D-D674-4DC7-B350-6EFAB3B5870C}"/>
    <cellStyle name="Comma 35 29" xfId="11736" xr:uid="{80094CD5-0577-45BD-9F27-CC04397242D3}"/>
    <cellStyle name="Comma 35 3" xfId="11737" xr:uid="{02FF64C9-AAFF-407F-9357-B2F6EF35DC76}"/>
    <cellStyle name="Comma 35 3 2" xfId="11738" xr:uid="{10089BF5-D8D3-44C5-8DBF-29C7BF072ED8}"/>
    <cellStyle name="Comma 35 3 3" xfId="11739" xr:uid="{620054A1-60F2-4B54-8FFF-FCEFA4B0CB2B}"/>
    <cellStyle name="Comma 35 30" xfId="11740" xr:uid="{738EE4B5-9688-4122-B4C3-0D0860ED0D52}"/>
    <cellStyle name="Comma 35 31" xfId="11741" xr:uid="{5DDD1028-9E37-42DD-B64A-B1887C16921E}"/>
    <cellStyle name="Comma 35 32" xfId="11742" xr:uid="{D01314D7-0243-4335-858E-D669A8948DF1}"/>
    <cellStyle name="Comma 35 33" xfId="11743" xr:uid="{7DFA573E-6E83-4A3F-AC45-29797145DDD8}"/>
    <cellStyle name="Comma 35 34" xfId="11744" xr:uid="{FF706F30-97CE-410A-9024-05C81735B3C0}"/>
    <cellStyle name="Comma 35 35" xfId="11745" xr:uid="{D4EFD8A0-D000-44F8-AC79-038B8E6FBF06}"/>
    <cellStyle name="Comma 35 36" xfId="11746" xr:uid="{7CE4E601-2011-4E36-B5F4-58B4DF9E0209}"/>
    <cellStyle name="Comma 35 4" xfId="11747" xr:uid="{4B9879F6-4677-4643-8BFD-FF228C10AA8D}"/>
    <cellStyle name="Comma 35 4 2" xfId="11748" xr:uid="{96F22850-9F9C-4008-A7B5-D7AB9C24176E}"/>
    <cellStyle name="Comma 35 4 3" xfId="11749" xr:uid="{DB7CE5BA-BF8C-4930-AE80-8C3DF68CB386}"/>
    <cellStyle name="Comma 35 5" xfId="11750" xr:uid="{850B8A71-2D5D-48EA-BB9D-B1651BF6D499}"/>
    <cellStyle name="Comma 35 5 2" xfId="11751" xr:uid="{820F80D7-FD79-4441-8916-866EC53B87C1}"/>
    <cellStyle name="Comma 35 5 3" xfId="11752" xr:uid="{E65DD754-6744-4A1B-B9A5-97671B2B240F}"/>
    <cellStyle name="Comma 35 6" xfId="11753" xr:uid="{1F1EF443-D108-4F00-BF3E-0C3002601BF7}"/>
    <cellStyle name="Comma 35 6 2" xfId="57292" xr:uid="{BFCA44EF-11BB-4DB1-A990-525185FB8C2B}"/>
    <cellStyle name="Comma 35 7" xfId="11754" xr:uid="{97EC7AE7-9D1C-495A-A326-C2E5A5336C34}"/>
    <cellStyle name="Comma 35 8" xfId="11755" xr:uid="{5BC1FAA8-AE46-4FA8-9697-246C5AB44510}"/>
    <cellStyle name="Comma 35 9" xfId="11756" xr:uid="{CB963CF0-D743-42BF-A921-60D394052652}"/>
    <cellStyle name="Comma 36" xfId="11757" xr:uid="{C4C8BCFE-D372-44E6-9085-B72ED2D4271E}"/>
    <cellStyle name="Comma 36 10" xfId="11758" xr:uid="{12D53D45-D838-4597-A6E1-35A2DFC1E894}"/>
    <cellStyle name="Comma 36 11" xfId="11759" xr:uid="{C62D07C2-ACFD-4E09-A55D-8D86A22AA756}"/>
    <cellStyle name="Comma 36 12" xfId="11760" xr:uid="{AC93F33C-A8EF-4C2A-83E8-93913E8B476A}"/>
    <cellStyle name="Comma 36 13" xfId="11761" xr:uid="{C9A88F2A-8AC8-4BFC-81A3-49ADDACB1787}"/>
    <cellStyle name="Comma 36 14" xfId="11762" xr:uid="{302C1945-C06C-4A5A-BC25-B0AE1C39E99D}"/>
    <cellStyle name="Comma 36 15" xfId="11763" xr:uid="{18BDB789-4B18-4666-A954-818A36CAE22C}"/>
    <cellStyle name="Comma 36 16" xfId="11764" xr:uid="{0F413AF9-AEC5-41BA-8507-A21256202B00}"/>
    <cellStyle name="Comma 36 17" xfId="11765" xr:uid="{A7D82321-281B-4737-8511-23DD982DF0BD}"/>
    <cellStyle name="Comma 36 18" xfId="11766" xr:uid="{88CA4E28-945D-4154-8E28-5015AA67057A}"/>
    <cellStyle name="Comma 36 19" xfId="11767" xr:uid="{E7369CB3-21BA-4A18-BD59-8559CBE65CD5}"/>
    <cellStyle name="Comma 36 2" xfId="11768" xr:uid="{D42D2FCD-F655-469C-8AEC-DFB48B755202}"/>
    <cellStyle name="Comma 36 2 2" xfId="11769" xr:uid="{E8B436CB-18E3-48D8-BC02-7E92A1BD050B}"/>
    <cellStyle name="Comma 36 2 3" xfId="11770" xr:uid="{0E9848E1-A5B3-49BB-AC9D-EEA5DA9E7355}"/>
    <cellStyle name="Comma 36 20" xfId="11771" xr:uid="{A249D5E1-6218-44B8-AF18-E37C51D9539B}"/>
    <cellStyle name="Comma 36 21" xfId="11772" xr:uid="{6BD72626-DDD5-4A85-8209-6CBFFCA53033}"/>
    <cellStyle name="Comma 36 22" xfId="11773" xr:uid="{EF3F0CEE-6903-4CC4-A631-6D47EF538409}"/>
    <cellStyle name="Comma 36 23" xfId="11774" xr:uid="{549E07FF-B8E1-4D63-B9C7-805ECADD7CC9}"/>
    <cellStyle name="Comma 36 24" xfId="11775" xr:uid="{7EFBDB4A-15BD-4FA8-9432-21BFD92394BF}"/>
    <cellStyle name="Comma 36 25" xfId="11776" xr:uid="{69EF8405-1308-443E-9068-E1FF18305500}"/>
    <cellStyle name="Comma 36 26" xfId="11777" xr:uid="{5A6FBEDB-75D2-4D9B-B631-259291D04DC5}"/>
    <cellStyle name="Comma 36 27" xfId="11778" xr:uid="{AF259B63-FC9A-4A63-BDD1-CCC4369D55FF}"/>
    <cellStyle name="Comma 36 28" xfId="11779" xr:uid="{929C483C-6F9E-4D02-837A-63ED81E9D58E}"/>
    <cellStyle name="Comma 36 29" xfId="11780" xr:uid="{1F380333-04C3-43CB-A32F-BE9F767567BC}"/>
    <cellStyle name="Comma 36 3" xfId="11781" xr:uid="{F603EB2A-8417-4FB4-978B-F6EC3EDD3F79}"/>
    <cellStyle name="Comma 36 3 2" xfId="11782" xr:uid="{FC981AB0-4CFF-430E-9555-0919D8233A3D}"/>
    <cellStyle name="Comma 36 3 3" xfId="11783" xr:uid="{5F15E1C7-32F1-44F0-A1CC-925AA75990A6}"/>
    <cellStyle name="Comma 36 30" xfId="11784" xr:uid="{284B99A2-4CBB-4AEE-913F-B44DF26D4A42}"/>
    <cellStyle name="Comma 36 31" xfId="11785" xr:uid="{779F171A-F27B-4F6C-8250-424EE9DE9861}"/>
    <cellStyle name="Comma 36 32" xfId="11786" xr:uid="{C9C067A8-20D9-46EA-BCD1-1A81A3DA45FD}"/>
    <cellStyle name="Comma 36 33" xfId="11787" xr:uid="{D3110CCB-7664-4755-992E-51EABC95BBC4}"/>
    <cellStyle name="Comma 36 34" xfId="11788" xr:uid="{016AD67C-A321-438A-9DF5-31FE07692284}"/>
    <cellStyle name="Comma 36 35" xfId="11789" xr:uid="{C4D549F4-0104-4AAB-90EB-7D0BF6C6A040}"/>
    <cellStyle name="Comma 36 36" xfId="11790" xr:uid="{30EA7E0C-B2F1-4A49-A8BF-E9E6CCD76DFA}"/>
    <cellStyle name="Comma 36 37" xfId="11791" xr:uid="{B524C42D-F22F-479E-A34F-5FB31EA5D826}"/>
    <cellStyle name="Comma 36 4" xfId="11792" xr:uid="{A0283606-05DE-482B-98E2-7F139C42B7AC}"/>
    <cellStyle name="Comma 36 4 2" xfId="11793" xr:uid="{31C1C247-7F9A-4C7D-8C49-6C2E5A358DD9}"/>
    <cellStyle name="Comma 36 4 3" xfId="11794" xr:uid="{FE839055-933E-4FE8-A726-4FC10EF6412F}"/>
    <cellStyle name="Comma 36 5" xfId="11795" xr:uid="{CF642236-F8C7-41C3-A136-ABC7696E1FD7}"/>
    <cellStyle name="Comma 36 5 2" xfId="11796" xr:uid="{6B3E815F-37AE-4FD6-94A7-342C6901958C}"/>
    <cellStyle name="Comma 36 5 3" xfId="11797" xr:uid="{4357D513-7423-415E-A758-21DEFF54603A}"/>
    <cellStyle name="Comma 36 6" xfId="11798" xr:uid="{10724D2C-813F-4D39-91AC-33747E65AAAF}"/>
    <cellStyle name="Comma 36 6 2" xfId="57293" xr:uid="{E3F7B651-0608-4BEB-B046-D7B4F4977B26}"/>
    <cellStyle name="Comma 36 7" xfId="11799" xr:uid="{14F834FE-2916-4A5C-B90E-17F068440A24}"/>
    <cellStyle name="Comma 36 8" xfId="11800" xr:uid="{254DD6E3-2704-4E98-A953-08793F0D27FA}"/>
    <cellStyle name="Comma 36 9" xfId="11801" xr:uid="{1BD21227-6408-421D-A6AE-8AD835444F55}"/>
    <cellStyle name="Comma 37" xfId="11802" xr:uid="{C8EA69A6-5BB8-40B9-8BFF-D6DD40253A98}"/>
    <cellStyle name="Comma 37 10" xfId="11803" xr:uid="{7E876F86-B000-464C-B593-6E8DE6D76BC0}"/>
    <cellStyle name="Comma 37 11" xfId="11804" xr:uid="{178C396B-4541-4D8E-A36D-D36DFCD86AC0}"/>
    <cellStyle name="Comma 37 12" xfId="11805" xr:uid="{1551FBFE-014C-4657-A0BC-A8BD4E952C46}"/>
    <cellStyle name="Comma 37 13" xfId="11806" xr:uid="{D505F14C-C0EA-4D8C-9E2A-72674E0DB82F}"/>
    <cellStyle name="Comma 37 14" xfId="11807" xr:uid="{9BB747DE-D4B5-4CBA-A486-CF32BA8E42CE}"/>
    <cellStyle name="Comma 37 15" xfId="11808" xr:uid="{4A80CAA5-8F04-47E3-BBCC-4F8769C1110D}"/>
    <cellStyle name="Comma 37 16" xfId="11809" xr:uid="{347B52BE-562C-4CCB-A642-5CE6D09BAF7E}"/>
    <cellStyle name="Comma 37 17" xfId="11810" xr:uid="{CD4126FF-74FA-46B3-8739-00D5BEBA73BD}"/>
    <cellStyle name="Comma 37 18" xfId="11811" xr:uid="{10D4009D-BFC6-41D5-96EE-12F29F887FDD}"/>
    <cellStyle name="Comma 37 19" xfId="11812" xr:uid="{9E4986BD-584A-46AB-B403-10FE013388E9}"/>
    <cellStyle name="Comma 37 2" xfId="11813" xr:uid="{524532B7-4605-4964-8192-545CBB0B5E67}"/>
    <cellStyle name="Comma 37 2 2" xfId="11814" xr:uid="{2E1688F6-0BB6-4FDA-8934-CA72BF37B0BA}"/>
    <cellStyle name="Comma 37 2 3" xfId="11815" xr:uid="{91F9D87D-24E1-419D-A42F-4375D40E48BE}"/>
    <cellStyle name="Comma 37 20" xfId="11816" xr:uid="{29680CC8-4A84-45D7-B554-B6A40447CAF5}"/>
    <cellStyle name="Comma 37 21" xfId="11817" xr:uid="{5E9D8481-461C-4A48-AA6D-0C069E57CFB8}"/>
    <cellStyle name="Comma 37 22" xfId="11818" xr:uid="{4CB55C73-C37C-4DE8-BC81-D96CBE91466B}"/>
    <cellStyle name="Comma 37 23" xfId="11819" xr:uid="{633599A8-6D1C-423F-9F95-F0236062BAF9}"/>
    <cellStyle name="Comma 37 24" xfId="11820" xr:uid="{237DCC2D-7A58-40C9-8FE8-07B21535589E}"/>
    <cellStyle name="Comma 37 25" xfId="11821" xr:uid="{8C913C16-C41C-4B57-8761-C9DA7AD3F187}"/>
    <cellStyle name="Comma 37 26" xfId="11822" xr:uid="{F0F3BD0D-18B8-442E-AF84-AC9FC52208C9}"/>
    <cellStyle name="Comma 37 27" xfId="11823" xr:uid="{60A0090D-39D1-4437-9E2B-11058E8DBF19}"/>
    <cellStyle name="Comma 37 28" xfId="11824" xr:uid="{5369E6B5-D85D-4955-9006-A16BED3CFA7B}"/>
    <cellStyle name="Comma 37 29" xfId="11825" xr:uid="{64DD4E0B-5B05-47A4-9B7B-5454078544BB}"/>
    <cellStyle name="Comma 37 3" xfId="11826" xr:uid="{A5602F09-6748-4E73-8F98-A79E7AA9CE65}"/>
    <cellStyle name="Comma 37 3 2" xfId="11827" xr:uid="{F8F094AC-3246-4926-97EC-245EA1084B0B}"/>
    <cellStyle name="Comma 37 3 3" xfId="11828" xr:uid="{B5794F2D-EC83-4502-9781-CD445C94CB16}"/>
    <cellStyle name="Comma 37 30" xfId="11829" xr:uid="{D9CA486B-69B2-4534-A5C0-9DBDA48FAB48}"/>
    <cellStyle name="Comma 37 31" xfId="11830" xr:uid="{D85A219F-024A-49BE-9EE7-FBEBA7D08A6E}"/>
    <cellStyle name="Comma 37 32" xfId="11831" xr:uid="{9A2F3FD4-B116-4452-92CF-6DAB472D4B9F}"/>
    <cellStyle name="Comma 37 33" xfId="11832" xr:uid="{8055A982-4DB7-4BF6-9EE4-8CD1D134079A}"/>
    <cellStyle name="Comma 37 34" xfId="11833" xr:uid="{0FBF5E53-8594-4D13-BA8F-00E5F4DEA8E0}"/>
    <cellStyle name="Comma 37 35" xfId="11834" xr:uid="{5025EDFE-7685-49B4-A009-EF88A0B87635}"/>
    <cellStyle name="Comma 37 36" xfId="11835" xr:uid="{C9EA6C7D-0703-4EAB-88E5-CD3930B06D70}"/>
    <cellStyle name="Comma 37 4" xfId="11836" xr:uid="{6592E569-C149-4C84-ACD4-DD42E44E5841}"/>
    <cellStyle name="Comma 37 4 2" xfId="11837" xr:uid="{D8DD932A-C170-43A1-BF97-B84435386D22}"/>
    <cellStyle name="Comma 37 4 3" xfId="11838" xr:uid="{4F899840-4954-4E2A-BD0D-1C37F3489690}"/>
    <cellStyle name="Comma 37 5" xfId="11839" xr:uid="{82FB096E-F4AF-48A7-B97D-0F1A7FE68495}"/>
    <cellStyle name="Comma 37 5 2" xfId="11840" xr:uid="{2C156FAC-F6FE-4A56-B8D8-EDB7386396D1}"/>
    <cellStyle name="Comma 37 5 3" xfId="11841" xr:uid="{E6D482ED-FAA9-4B2C-90E7-56DA504CAB3D}"/>
    <cellStyle name="Comma 37 6" xfId="11842" xr:uid="{884AF272-7B0D-4162-9CCB-5267F83B8579}"/>
    <cellStyle name="Comma 37 6 2" xfId="57294" xr:uid="{5EC38ECA-09D8-49FD-A8C2-5E0D689A7118}"/>
    <cellStyle name="Comma 37 7" xfId="11843" xr:uid="{D0E5BD15-68E9-4A13-935F-13BE670B97AD}"/>
    <cellStyle name="Comma 37 8" xfId="11844" xr:uid="{EE5BD07B-FA59-447A-A264-FA9E862D9A11}"/>
    <cellStyle name="Comma 37 9" xfId="11845" xr:uid="{116DC840-EEF0-4110-92CA-96E0DE744E38}"/>
    <cellStyle name="Comma 38" xfId="11846" xr:uid="{869F9B88-7952-4372-83BF-D0016CB59748}"/>
    <cellStyle name="Comma 38 2" xfId="11847" xr:uid="{3DB8BE6C-2F3E-4DE8-BE87-E308BFA80021}"/>
    <cellStyle name="Comma 38 2 2" xfId="11848" xr:uid="{A2C98A89-827F-4BCF-A910-48F7C902761F}"/>
    <cellStyle name="Comma 38 2 3" xfId="11849" xr:uid="{5FD0F872-9465-4A20-BFF5-23AC79A338A1}"/>
    <cellStyle name="Comma 38 3" xfId="11850" xr:uid="{DCD7A901-CB3B-4667-87F5-3BDF9FF16657}"/>
    <cellStyle name="Comma 38 3 2" xfId="11851" xr:uid="{B23E3710-9FC1-42DB-B6B9-3C0248808235}"/>
    <cellStyle name="Comma 38 3 3" xfId="11852" xr:uid="{E525A08F-EDB5-4E9C-B6D0-9FA448393C40}"/>
    <cellStyle name="Comma 38 4" xfId="11853" xr:uid="{28BDA56E-07B2-4AD7-BF8C-71436EAFD07B}"/>
    <cellStyle name="Comma 38 4 2" xfId="11854" xr:uid="{9001AEC0-94DB-405A-8368-82BE0C39B98D}"/>
    <cellStyle name="Comma 38 4 3" xfId="11855" xr:uid="{B815CF37-8367-4DD8-8CD1-CC95F1BB62CE}"/>
    <cellStyle name="Comma 38 5" xfId="11856" xr:uid="{E71B39D9-8004-4719-BBF0-0BDE441D34B4}"/>
    <cellStyle name="Comma 38 5 2" xfId="57295" xr:uid="{7A4575AF-B508-4D23-A354-AD973F108205}"/>
    <cellStyle name="Comma 38 6" xfId="11857" xr:uid="{9B7A317B-EA4C-403C-8E11-9D5E3D437E4E}"/>
    <cellStyle name="Comma 38 6 2" xfId="57296" xr:uid="{1A0388E2-3CA2-4913-B108-67C5E31B1C02}"/>
    <cellStyle name="Comma 38 7" xfId="11858" xr:uid="{B775086E-888F-4653-A93E-3E6AB23E377F}"/>
    <cellStyle name="Comma 39" xfId="11859" xr:uid="{B141031C-4A77-40D4-A2C7-FFE21C53BBFD}"/>
    <cellStyle name="Comma 39 2" xfId="11860" xr:uid="{8EDC28D0-B466-4941-BCE3-F235FCF49DD2}"/>
    <cellStyle name="Comma 39 2 2" xfId="11861" xr:uid="{AEDD11F9-893B-4517-8D02-18B9F490FF4C}"/>
    <cellStyle name="Comma 39 2 3" xfId="11862" xr:uid="{65EA8C09-1B54-4406-B2B7-7B2BFB42AA65}"/>
    <cellStyle name="Comma 39 3" xfId="11863" xr:uid="{4019B6C1-351F-485C-A9EE-218BE44E4FA7}"/>
    <cellStyle name="Comma 39 3 2" xfId="11864" xr:uid="{40DE0097-C4C6-4C60-98E4-204F38E83272}"/>
    <cellStyle name="Comma 39 3 3" xfId="11865" xr:uid="{E2C7B80A-B18E-41D8-90E6-0952E03BEE54}"/>
    <cellStyle name="Comma 39 4" xfId="11866" xr:uid="{1E8D526C-45F8-414E-A04D-67E8FA9A0F8D}"/>
    <cellStyle name="Comma 39 4 2" xfId="11867" xr:uid="{0BF609E8-BB74-426B-BDB3-925D9E9BE775}"/>
    <cellStyle name="Comma 39 4 3" xfId="11868" xr:uid="{BAA44BDC-DA87-4ED5-A8B3-D10CCC545DDC}"/>
    <cellStyle name="Comma 39 5" xfId="11869" xr:uid="{F428244D-7F23-4316-BA3D-9854C8481E41}"/>
    <cellStyle name="Comma 39 5 2" xfId="57297" xr:uid="{6D6A74C0-B8F6-40C1-B8DE-101E88A60672}"/>
    <cellStyle name="Comma 39 6" xfId="11870" xr:uid="{8C578B93-5EFE-4885-80D7-48F323C9217D}"/>
    <cellStyle name="Comma 39 6 2" xfId="57298" xr:uid="{FF6F082C-04FA-492A-8DE3-6EAEA4D52441}"/>
    <cellStyle name="Comma 39 7" xfId="11871" xr:uid="{C75CFC47-B9E6-4E7C-A243-4722C1F11EE3}"/>
    <cellStyle name="Comma 4" xfId="5" xr:uid="{FB791210-BF8D-44B5-8F09-ABC3BBD7BC4E}"/>
    <cellStyle name="Comma 4 10" xfId="11872" xr:uid="{76BE3934-D6FD-4519-9C82-DAFDBE667F72}"/>
    <cellStyle name="Comma 4 10 2" xfId="11873" xr:uid="{3C503968-14CD-4CF2-ABEC-7B89F6196B5F}"/>
    <cellStyle name="Comma 4 10 2 2" xfId="11874" xr:uid="{CA9EBD85-F841-442A-ACFE-E304E9B75319}"/>
    <cellStyle name="Comma 4 10 2 2 2" xfId="11875" xr:uid="{4D05A623-C940-4090-ABEE-AE9B9105679F}"/>
    <cellStyle name="Comma 4 10 2 3" xfId="11876" xr:uid="{CC79E878-A16B-4D6C-AAC4-E0A51D2EB29C}"/>
    <cellStyle name="Comma 4 10 3" xfId="11877" xr:uid="{04DF495D-9715-4960-81BF-633DBDE21AB8}"/>
    <cellStyle name="Comma 4 10 3 2" xfId="11878" xr:uid="{E73AC774-68ED-4382-A16D-0751E99CF3C8}"/>
    <cellStyle name="Comma 4 10 4" xfId="11879" xr:uid="{116D13C6-B762-4DC7-9372-18B9341A5607}"/>
    <cellStyle name="Comma 4 10 5" xfId="11880" xr:uid="{A15451ED-F5FB-4A2C-8DFA-CB252514EF00}"/>
    <cellStyle name="Comma 4 11" xfId="11881" xr:uid="{A4F5B739-C9AC-43C1-A484-8F817452BCB3}"/>
    <cellStyle name="Comma 4 11 2" xfId="11882" xr:uid="{4873A68A-6DC0-4F14-8F98-735D307D011D}"/>
    <cellStyle name="Comma 4 11 2 2" xfId="11883" xr:uid="{CAC4942D-1997-40C6-93A0-D1EF1A6BFFBA}"/>
    <cellStyle name="Comma 4 11 2 2 2" xfId="11884" xr:uid="{63B04911-9329-4401-8F40-C83D55F0B318}"/>
    <cellStyle name="Comma 4 11 2 3" xfId="11885" xr:uid="{3A06886A-D46E-4B4B-8C54-CA04522838A3}"/>
    <cellStyle name="Comma 4 11 3" xfId="11886" xr:uid="{03B2F526-A7B5-4C74-9655-74A4A0111109}"/>
    <cellStyle name="Comma 4 11 3 2" xfId="11887" xr:uid="{E386C0CD-BD62-4473-ABCB-951A65382730}"/>
    <cellStyle name="Comma 4 11 4" xfId="11888" xr:uid="{B9500C98-B86D-4EEF-8815-8C534F489974}"/>
    <cellStyle name="Comma 4 12" xfId="11889" xr:uid="{19E2ED02-7879-487A-85ED-3AEB69C91552}"/>
    <cellStyle name="Comma 4 12 2" xfId="11890" xr:uid="{D978CA83-E29A-4FB4-8A4C-285885C94E4A}"/>
    <cellStyle name="Comma 4 12 2 2" xfId="11891" xr:uid="{5F5DCFD4-AE54-40A5-A10E-A781CB12F2CD}"/>
    <cellStyle name="Comma 4 12 2 2 2" xfId="11892" xr:uid="{267CD24F-DF2E-4B85-9864-AD575791BDCE}"/>
    <cellStyle name="Comma 4 12 2 3" xfId="11893" xr:uid="{F9FE0C61-FD2A-4F86-973B-7B15DBBA8330}"/>
    <cellStyle name="Comma 4 12 3" xfId="11894" xr:uid="{FEBDABAE-359D-4A04-A444-3E55A7564C44}"/>
    <cellStyle name="Comma 4 12 3 2" xfId="11895" xr:uid="{DC4332CA-45DC-477A-AD11-11338FA7423F}"/>
    <cellStyle name="Comma 4 12 4" xfId="11896" xr:uid="{2C114B27-34CB-4758-B54D-BB8426882E19}"/>
    <cellStyle name="Comma 4 13" xfId="11897" xr:uid="{1CB6D125-7D88-40A2-BD19-A41AA12CB359}"/>
    <cellStyle name="Comma 4 13 2" xfId="11898" xr:uid="{5CC7B26B-ECA5-4F8A-8230-EABB4C85008C}"/>
    <cellStyle name="Comma 4 13 2 2" xfId="11899" xr:uid="{C51E77E5-D5AE-4CBA-9935-D8F838AEC168}"/>
    <cellStyle name="Comma 4 13 2 2 2" xfId="11900" xr:uid="{6AC35683-77FF-4A5C-9420-18C2D69E98EF}"/>
    <cellStyle name="Comma 4 13 2 3" xfId="11901" xr:uid="{12DFD457-EDCC-44BF-BD19-472943A4BA28}"/>
    <cellStyle name="Comma 4 13 3" xfId="11902" xr:uid="{B99E7B8A-4A0B-4699-9971-F4C31170DA85}"/>
    <cellStyle name="Comma 4 13 3 2" xfId="11903" xr:uid="{49B20932-51BD-4DE5-BBFA-7D746535BA5C}"/>
    <cellStyle name="Comma 4 13 4" xfId="11904" xr:uid="{43281EB3-2246-4674-A257-31E62830569D}"/>
    <cellStyle name="Comma 4 14" xfId="11905" xr:uid="{8D941A72-A53B-46A2-BB85-C83159EDD33F}"/>
    <cellStyle name="Comma 4 14 2" xfId="11906" xr:uid="{3BE872AD-BCAC-4ABA-9A85-8AD56851ABCE}"/>
    <cellStyle name="Comma 4 14 2 2" xfId="11907" xr:uid="{9C473C73-A9A9-4021-82C9-AB7943459C75}"/>
    <cellStyle name="Comma 4 14 2 2 2" xfId="11908" xr:uid="{83B05697-D7E7-4818-9268-73FBA8FF4F33}"/>
    <cellStyle name="Comma 4 14 2 3" xfId="11909" xr:uid="{A5A23559-A310-4F6D-B248-25F84BDF9C9D}"/>
    <cellStyle name="Comma 4 14 3" xfId="11910" xr:uid="{C74D3D7E-7DAA-4046-AD21-A60402902227}"/>
    <cellStyle name="Comma 4 14 3 2" xfId="11911" xr:uid="{29486B8F-BD4A-4BC0-B4F9-95334340C5DA}"/>
    <cellStyle name="Comma 4 14 4" xfId="11912" xr:uid="{E18CFA6C-B1B0-426D-80C2-556B3F9D4A5A}"/>
    <cellStyle name="Comma 4 15" xfId="11913" xr:uid="{328A3B5F-AC49-48DC-9DD9-BCDA72D38C44}"/>
    <cellStyle name="Comma 4 15 2" xfId="11914" xr:uid="{CA5AB09F-2F4B-4142-8C1C-E7D71A6DC25E}"/>
    <cellStyle name="Comma 4 15 2 2" xfId="11915" xr:uid="{DAE53670-CAC8-4FE4-AFFE-F3448B53FE11}"/>
    <cellStyle name="Comma 4 15 2 2 2" xfId="11916" xr:uid="{48F73DD7-053B-4C06-A1A7-DD4BF2950AC3}"/>
    <cellStyle name="Comma 4 15 2 3" xfId="11917" xr:uid="{E4469B2A-3B4A-4E88-9E1D-E38F06CB17B8}"/>
    <cellStyle name="Comma 4 15 3" xfId="11918" xr:uid="{FE84E6E1-3A4E-4686-9844-A7D03C99123C}"/>
    <cellStyle name="Comma 4 15 3 2" xfId="11919" xr:uid="{AEAAA252-0CC0-4140-8968-9C7AD4FD7849}"/>
    <cellStyle name="Comma 4 15 4" xfId="11920" xr:uid="{3F5A9113-0395-4296-9946-148C23307507}"/>
    <cellStyle name="Comma 4 15 5" xfId="57299" xr:uid="{11A8B792-3FB6-447C-B1FE-7EC5B6780DCB}"/>
    <cellStyle name="Comma 4 16" xfId="11921" xr:uid="{CDE7772D-A8B4-4F59-B51D-B0A102C9EC4B}"/>
    <cellStyle name="Comma 4 16 2" xfId="11922" xr:uid="{EEBC968F-F931-4DE1-8F07-3E1787B06CFF}"/>
    <cellStyle name="Comma 4 16 2 2" xfId="11923" xr:uid="{A68556AE-6F2C-414D-A638-89ADB27DB26E}"/>
    <cellStyle name="Comma 4 16 2 2 2" xfId="11924" xr:uid="{71D1309A-3D53-43C9-B4F2-5D4E7E299112}"/>
    <cellStyle name="Comma 4 16 2 3" xfId="11925" xr:uid="{ED1E6311-69CA-4981-AE37-F9B1F580FB8C}"/>
    <cellStyle name="Comma 4 16 3" xfId="11926" xr:uid="{E3A8F344-25C2-48A1-B9B9-9B2E26779DBD}"/>
    <cellStyle name="Comma 4 16 3 2" xfId="11927" xr:uid="{4E524FC5-78E5-4E9F-9F14-4FDF4C28C997}"/>
    <cellStyle name="Comma 4 16 4" xfId="11928" xr:uid="{D5FB25B2-0826-4875-BCCC-9923D3802B65}"/>
    <cellStyle name="Comma 4 17" xfId="11929" xr:uid="{8DB504B7-A790-40C8-800E-A8FCA184CDBF}"/>
    <cellStyle name="Comma 4 17 2" xfId="11930" xr:uid="{89D90FF7-2F1B-4EAC-B4B2-501ACADC33E3}"/>
    <cellStyle name="Comma 4 17 2 2" xfId="11931" xr:uid="{6BD4520F-E822-4D99-A1FE-C62AE58D156E}"/>
    <cellStyle name="Comma 4 17 2 2 2" xfId="11932" xr:uid="{8D133DBF-8C79-4DEA-87ED-6EB6DF8E48C8}"/>
    <cellStyle name="Comma 4 17 2 3" xfId="11933" xr:uid="{927456B9-B68B-4A6C-9DFB-483FFA422EF0}"/>
    <cellStyle name="Comma 4 17 3" xfId="11934" xr:uid="{643E83EC-D680-4324-9B00-1DD6ADE8C076}"/>
    <cellStyle name="Comma 4 17 3 2" xfId="11935" xr:uid="{7623EA07-19C3-451C-85E3-699B090B975C}"/>
    <cellStyle name="Comma 4 17 4" xfId="11936" xr:uid="{0E62E016-C283-4795-B36D-846A17983F9C}"/>
    <cellStyle name="Comma 4 18" xfId="11937" xr:uid="{64FFCCBF-50F3-4AB7-980C-DD51184CF952}"/>
    <cellStyle name="Comma 4 18 2" xfId="11938" xr:uid="{376C361C-50A8-4144-811E-4349895643BF}"/>
    <cellStyle name="Comma 4 18 2 2" xfId="11939" xr:uid="{499E876D-D830-4E0A-83F6-B15D190F0161}"/>
    <cellStyle name="Comma 4 18 2 2 2" xfId="11940" xr:uid="{493429CF-B1EB-40E5-B9BA-E711676AB38B}"/>
    <cellStyle name="Comma 4 18 2 3" xfId="11941" xr:uid="{674ACB4F-37C8-4A41-B957-AF390525A92A}"/>
    <cellStyle name="Comma 4 18 3" xfId="11942" xr:uid="{3C7C0784-472E-45E7-9483-E554E94F1D83}"/>
    <cellStyle name="Comma 4 18 3 2" xfId="11943" xr:uid="{71368EAC-51F5-4BEC-B57E-A22827DAF5B2}"/>
    <cellStyle name="Comma 4 18 4" xfId="11944" xr:uid="{39E3B399-FC83-4184-8E11-B55F06A86900}"/>
    <cellStyle name="Comma 4 19" xfId="11945" xr:uid="{2F486E60-1C14-42F6-867F-9B855D385165}"/>
    <cellStyle name="Comma 4 19 2" xfId="11946" xr:uid="{D4E3AAD7-34A5-4A7E-9DE8-5C2B3E3AB1FE}"/>
    <cellStyle name="Comma 4 19 2 2" xfId="11947" xr:uid="{4BE9D524-7DAF-4C8D-84F4-A192F52844BE}"/>
    <cellStyle name="Comma 4 19 2 2 2" xfId="11948" xr:uid="{BEBE5D4E-B803-4ED9-B24D-AC0ED91DFCDA}"/>
    <cellStyle name="Comma 4 19 2 3" xfId="11949" xr:uid="{4CFD4CFC-EC20-4D18-8DFF-51C1F2043C17}"/>
    <cellStyle name="Comma 4 19 3" xfId="11950" xr:uid="{D1D76807-AB16-45E1-9776-B9B80C7DD3B1}"/>
    <cellStyle name="Comma 4 19 3 2" xfId="11951" xr:uid="{D37A7B08-0EC7-4475-9E1E-1423B7701A4E}"/>
    <cellStyle name="Comma 4 19 4" xfId="11952" xr:uid="{826D9199-D012-48B3-8749-252FEE43D880}"/>
    <cellStyle name="Comma 4 2" xfId="111" xr:uid="{566AE43F-1AAA-4824-AC67-2BA48AEF9366}"/>
    <cellStyle name="Comma 4 2 10" xfId="11953" xr:uid="{0F9B7883-3839-4CFA-8445-5ED77C3A16F9}"/>
    <cellStyle name="Comma 4 2 10 2" xfId="11954" xr:uid="{28E80DCF-EE61-4390-9C70-AF1C10BA0C29}"/>
    <cellStyle name="Comma 4 2 10 2 2" xfId="11955" xr:uid="{E0A8D1B8-0E0B-4088-A2C3-3EF45526E06C}"/>
    <cellStyle name="Comma 4 2 10 3" xfId="11956" xr:uid="{76546EDD-86F5-465F-A878-FC0F6C6FF55E}"/>
    <cellStyle name="Comma 4 2 10 3 2" xfId="11957" xr:uid="{01EA2177-A747-411A-91D4-1D25EB0EFA34}"/>
    <cellStyle name="Comma 4 2 10 4" xfId="11958" xr:uid="{83220181-A045-47B6-9B32-1C89DD222AA4}"/>
    <cellStyle name="Comma 4 2 11" xfId="11959" xr:uid="{7389248F-9303-4FFE-BB5E-0232226D3FF2}"/>
    <cellStyle name="Comma 4 2 11 2" xfId="11960" xr:uid="{BC929A33-23A6-449F-B925-F53DFF93DA1E}"/>
    <cellStyle name="Comma 4 2 11 2 2" xfId="11961" xr:uid="{84E9D76F-6E5B-42CA-A890-C4AE97310771}"/>
    <cellStyle name="Comma 4 2 11 3" xfId="11962" xr:uid="{27F905B4-A69C-495D-8368-ED6C887E30B2}"/>
    <cellStyle name="Comma 4 2 11 3 2" xfId="11963" xr:uid="{D794C217-DEFF-4D58-8B07-A5B255F21C20}"/>
    <cellStyle name="Comma 4 2 11 4" xfId="11964" xr:uid="{B2A9BECF-47EC-4E82-8709-71705B6D68DB}"/>
    <cellStyle name="Comma 4 2 12" xfId="11965" xr:uid="{D14CC187-9A2D-43BB-A773-8F6B8EC9DA77}"/>
    <cellStyle name="Comma 4 2 12 2" xfId="11966" xr:uid="{0192150D-2D03-43EE-BA99-AF254E3DCB8C}"/>
    <cellStyle name="Comma 4 2 12 2 2" xfId="11967" xr:uid="{9D1E9757-8D3B-4A8C-B914-6DAC2DAE7D2A}"/>
    <cellStyle name="Comma 4 2 12 3" xfId="11968" xr:uid="{89FBC26E-BF80-4F7E-AE84-BC149C00151C}"/>
    <cellStyle name="Comma 4 2 12 3 2" xfId="11969" xr:uid="{FCD104FF-06B4-472A-AF9C-F7CCB398AA5B}"/>
    <cellStyle name="Comma 4 2 12 4" xfId="11970" xr:uid="{1BB0B5F6-F4ED-4CCE-BCF0-A062BB5F7D9A}"/>
    <cellStyle name="Comma 4 2 13" xfId="11971" xr:uid="{285E6C0B-D2FF-435E-993D-0D30B36CA12C}"/>
    <cellStyle name="Comma 4 2 13 2" xfId="11972" xr:uid="{ADD7A55E-E17B-4762-A455-B9867B5983B1}"/>
    <cellStyle name="Comma 4 2 13 2 2" xfId="11973" xr:uid="{78373BA4-3AFE-4E3A-91CE-466F2161BB51}"/>
    <cellStyle name="Comma 4 2 13 3" xfId="11974" xr:uid="{0A9457D6-A9E7-4915-AA11-8BE0FFE347C1}"/>
    <cellStyle name="Comma 4 2 13 3 2" xfId="11975" xr:uid="{27421141-A98D-4078-8C84-A61CB5FBD48A}"/>
    <cellStyle name="Comma 4 2 13 4" xfId="11976" xr:uid="{20FAAD40-92FF-492A-95E9-7EE2AE7FB138}"/>
    <cellStyle name="Comma 4 2 14" xfId="11977" xr:uid="{BEDC3293-5EF7-4A6E-9835-669EE8823C24}"/>
    <cellStyle name="Comma 4 2 14 2" xfId="11978" xr:uid="{97DF28FA-B332-4D16-A029-B68608E8C401}"/>
    <cellStyle name="Comma 4 2 14 2 2" xfId="11979" xr:uid="{4EB97755-1EC1-49FC-8D9B-0173B80D47E1}"/>
    <cellStyle name="Comma 4 2 14 3" xfId="11980" xr:uid="{2ED99E2A-9CB3-42C1-8EF9-810CF00BDF62}"/>
    <cellStyle name="Comma 4 2 14 3 2" xfId="11981" xr:uid="{63643261-0F2A-498F-957A-862DA3A2FC62}"/>
    <cellStyle name="Comma 4 2 14 4" xfId="11982" xr:uid="{AA4CFCC1-4027-4899-A218-37965B7217A5}"/>
    <cellStyle name="Comma 4 2 15" xfId="11983" xr:uid="{0BF1B42A-CDBB-449C-9284-013E69092CD2}"/>
    <cellStyle name="Comma 4 2 15 2" xfId="11984" xr:uid="{E091B23B-45C5-419E-A60F-C5D34D9ACFB1}"/>
    <cellStyle name="Comma 4 2 15 2 2" xfId="11985" xr:uid="{6E02C3AC-1B1C-4161-AC9C-D0A4AAD52AA0}"/>
    <cellStyle name="Comma 4 2 15 3" xfId="11986" xr:uid="{0D8F80EC-9636-484E-8665-362376CEE902}"/>
    <cellStyle name="Comma 4 2 15 3 2" xfId="11987" xr:uid="{43BB8349-038D-4D87-A978-3BF305138DB6}"/>
    <cellStyle name="Comma 4 2 15 4" xfId="11988" xr:uid="{64EC7D0B-D67A-41DF-9412-4BF99227060E}"/>
    <cellStyle name="Comma 4 2 16" xfId="11989" xr:uid="{D5D11EBA-66D7-4C57-8A15-78A9361759A5}"/>
    <cellStyle name="Comma 4 2 16 2" xfId="11990" xr:uid="{EADF35E7-1789-472E-AD04-34128BD800D3}"/>
    <cellStyle name="Comma 4 2 16 2 2" xfId="11991" xr:uid="{CBC8315C-4647-4354-A320-0B59454F3424}"/>
    <cellStyle name="Comma 4 2 16 3" xfId="11992" xr:uid="{834D5AA6-C26B-4768-AD36-9445D9DF4D06}"/>
    <cellStyle name="Comma 4 2 16 3 2" xfId="11993" xr:uid="{9849030A-E6C1-41E6-8CB3-C1707F802BD6}"/>
    <cellStyle name="Comma 4 2 16 4" xfId="11994" xr:uid="{0B16054C-08A7-4A30-8152-A5B113533BC7}"/>
    <cellStyle name="Comma 4 2 17" xfId="11995" xr:uid="{44F5792D-9C92-4573-AC37-4F740BF56FE2}"/>
    <cellStyle name="Comma 4 2 17 2" xfId="11996" xr:uid="{1A5CAFF4-C593-4469-8A7E-A330B3EC473C}"/>
    <cellStyle name="Comma 4 2 17 2 2" xfId="11997" xr:uid="{DE6D5ECE-B875-428D-91AE-FB5187AAE448}"/>
    <cellStyle name="Comma 4 2 17 3" xfId="11998" xr:uid="{5BB1372C-2334-4278-90B6-F8C2939231FA}"/>
    <cellStyle name="Comma 4 2 17 3 2" xfId="11999" xr:uid="{62297D9A-4E61-4956-A961-CFC240DDBBFC}"/>
    <cellStyle name="Comma 4 2 17 4" xfId="12000" xr:uid="{FEA811B7-5A7A-458C-8C87-3B50BADA1BAE}"/>
    <cellStyle name="Comma 4 2 18" xfId="12001" xr:uid="{CA667122-1E3C-4471-873D-AE25A55827BD}"/>
    <cellStyle name="Comma 4 2 18 2" xfId="12002" xr:uid="{72A0888B-4998-48C5-A24A-C25E3FC7387A}"/>
    <cellStyle name="Comma 4 2 18 2 2" xfId="12003" xr:uid="{C0C183C9-9AFB-44A3-BAF1-F01695432A8D}"/>
    <cellStyle name="Comma 4 2 18 3" xfId="12004" xr:uid="{32AEBA1E-E71D-4C58-AC73-690C0A842FE3}"/>
    <cellStyle name="Comma 4 2 18 3 2" xfId="12005" xr:uid="{3B608B0A-7064-4FEA-8F5C-DD4A6F7289F9}"/>
    <cellStyle name="Comma 4 2 18 4" xfId="12006" xr:uid="{50AFE264-4597-4579-883C-93B049910932}"/>
    <cellStyle name="Comma 4 2 19" xfId="12007" xr:uid="{B743A2C8-5263-41F0-AB12-2AE4E65670C7}"/>
    <cellStyle name="Comma 4 2 19 2" xfId="12008" xr:uid="{8158D32C-F065-49A2-915E-E6807FE42045}"/>
    <cellStyle name="Comma 4 2 19 2 2" xfId="12009" xr:uid="{351A232D-017A-4D6B-AF0B-CB7F5871C930}"/>
    <cellStyle name="Comma 4 2 19 3" xfId="12010" xr:uid="{DE021E44-F303-4E3D-B5E6-47A73863F721}"/>
    <cellStyle name="Comma 4 2 19 3 2" xfId="12011" xr:uid="{F4B095FD-A914-45E7-ACDC-AE60F941F98C}"/>
    <cellStyle name="Comma 4 2 19 4" xfId="12012" xr:uid="{BB70C0C3-86EA-420B-BDC5-D1713C239B4F}"/>
    <cellStyle name="Comma 4 2 2" xfId="12013" xr:uid="{0CF36F49-E442-43FD-8260-C1EC81425146}"/>
    <cellStyle name="Comma 4 2 2 10" xfId="12014" xr:uid="{B395EB48-08CE-4DD4-B514-DCD29C57D0C7}"/>
    <cellStyle name="Comma 4 2 2 10 2" xfId="12015" xr:uid="{A155B25C-C062-4C12-818A-B94C168A2E9F}"/>
    <cellStyle name="Comma 4 2 2 10 2 2" xfId="12016" xr:uid="{894AD55C-BD11-4817-B0A6-36D15BA932DB}"/>
    <cellStyle name="Comma 4 2 2 10 3" xfId="12017" xr:uid="{9900F8F2-8608-45D8-872F-D991BA8DF222}"/>
    <cellStyle name="Comma 4 2 2 10 3 2" xfId="12018" xr:uid="{A013ED41-F441-4D8F-BEBB-90445A6DF553}"/>
    <cellStyle name="Comma 4 2 2 10 4" xfId="12019" xr:uid="{E9E72F73-E00E-4249-84F3-404856388F5D}"/>
    <cellStyle name="Comma 4 2 2 11" xfId="12020" xr:uid="{E5CB8E9B-21C0-44F6-8282-CF5C1BFE4E71}"/>
    <cellStyle name="Comma 4 2 2 11 2" xfId="12021" xr:uid="{C9925CC2-07D9-40CD-82C8-AA5C5EE10867}"/>
    <cellStyle name="Comma 4 2 2 11 2 2" xfId="12022" xr:uid="{C2C21A4A-5BF0-46CC-8C3C-CDE2FC4424A8}"/>
    <cellStyle name="Comma 4 2 2 11 3" xfId="12023" xr:uid="{59F19295-3424-4635-B58F-C121F3B28393}"/>
    <cellStyle name="Comma 4 2 2 11 3 2" xfId="12024" xr:uid="{FA69EDBA-FCDF-47AC-890A-5AC29999B346}"/>
    <cellStyle name="Comma 4 2 2 11 4" xfId="12025" xr:uid="{A86078EB-5697-4517-91AA-5FF0F054AB64}"/>
    <cellStyle name="Comma 4 2 2 12" xfId="12026" xr:uid="{C2860FC9-BD7D-4A60-96E7-ADF95196BFEF}"/>
    <cellStyle name="Comma 4 2 2 12 2" xfId="12027" xr:uid="{F460AC18-9CD7-4FC3-A601-24BEF9BC2C4A}"/>
    <cellStyle name="Comma 4 2 2 12 2 2" xfId="12028" xr:uid="{DB9CBF21-2841-44E8-98FD-4F2679889311}"/>
    <cellStyle name="Comma 4 2 2 12 3" xfId="12029" xr:uid="{C7AE0CBC-03CF-4970-A893-DE55361CC219}"/>
    <cellStyle name="Comma 4 2 2 12 3 2" xfId="12030" xr:uid="{EF3226CE-DB35-4AB8-AFD9-C87A1DA3CBE5}"/>
    <cellStyle name="Comma 4 2 2 12 4" xfId="12031" xr:uid="{DDA470DC-9D9B-4086-813B-B58436FF74EC}"/>
    <cellStyle name="Comma 4 2 2 13" xfId="12032" xr:uid="{2CCD831B-F893-411B-B3B7-9398CE3BC020}"/>
    <cellStyle name="Comma 4 2 2 13 2" xfId="12033" xr:uid="{D9B82520-D634-47CD-A029-6F85D0463166}"/>
    <cellStyle name="Comma 4 2 2 13 2 2" xfId="12034" xr:uid="{86C87038-92CD-435F-B0C5-4CAB784BFA17}"/>
    <cellStyle name="Comma 4 2 2 13 3" xfId="12035" xr:uid="{B72128A5-1D85-447E-8B9D-ACD49001B3A3}"/>
    <cellStyle name="Comma 4 2 2 13 3 2" xfId="12036" xr:uid="{5AC8B8BE-479F-46AF-A78A-DDCE3A8D7CB2}"/>
    <cellStyle name="Comma 4 2 2 13 4" xfId="12037" xr:uid="{82624DB9-2B9E-4566-9B7C-683FC592C2C1}"/>
    <cellStyle name="Comma 4 2 2 14" xfId="12038" xr:uid="{BC0937F9-D512-443A-8DE6-AE3C78FA7D11}"/>
    <cellStyle name="Comma 4 2 2 14 2" xfId="12039" xr:uid="{90299A6D-344E-4277-A82A-DE349A5C93EB}"/>
    <cellStyle name="Comma 4 2 2 14 2 2" xfId="12040" xr:uid="{1112ED1A-8D4E-424D-9F74-A8DC9AB712D9}"/>
    <cellStyle name="Comma 4 2 2 14 3" xfId="12041" xr:uid="{1EA0C01E-60ED-4356-8FC3-01ADB0E2A641}"/>
    <cellStyle name="Comma 4 2 2 14 3 2" xfId="12042" xr:uid="{11C0B713-9E0D-4A6B-BE66-C1990DFE6B40}"/>
    <cellStyle name="Comma 4 2 2 14 4" xfId="12043" xr:uid="{9D03034D-5C15-435C-9450-738E5FFB8A89}"/>
    <cellStyle name="Comma 4 2 2 15" xfId="12044" xr:uid="{13F69449-A626-4F39-A519-4F74FD06CD7A}"/>
    <cellStyle name="Comma 4 2 2 15 2" xfId="12045" xr:uid="{55883715-B028-4450-A73B-E34038D81E15}"/>
    <cellStyle name="Comma 4 2 2 15 2 2" xfId="12046" xr:uid="{AD971884-9F5B-46A5-9C54-B770DF30373F}"/>
    <cellStyle name="Comma 4 2 2 15 3" xfId="12047" xr:uid="{41AC2111-CAD2-4B38-8EA8-E240B6765EDB}"/>
    <cellStyle name="Comma 4 2 2 15 3 2" xfId="12048" xr:uid="{178EB1E9-C63B-431A-AB22-9EC59C0BCDEB}"/>
    <cellStyle name="Comma 4 2 2 15 4" xfId="12049" xr:uid="{8C02D9BF-E533-4AF5-ABF0-DA262BFCB2EA}"/>
    <cellStyle name="Comma 4 2 2 16" xfId="12050" xr:uid="{116FD2DF-87E1-44F6-9C6A-46CACBEF3369}"/>
    <cellStyle name="Comma 4 2 2 16 2" xfId="12051" xr:uid="{DC44B803-5993-4441-9DBD-0453F034278F}"/>
    <cellStyle name="Comma 4 2 2 16 2 2" xfId="12052" xr:uid="{528A3A03-7FD3-410D-9B79-3E99F1A04101}"/>
    <cellStyle name="Comma 4 2 2 16 3" xfId="12053" xr:uid="{362ED9A7-593D-4D46-BBBE-45FC9E4942BF}"/>
    <cellStyle name="Comma 4 2 2 16 3 2" xfId="12054" xr:uid="{534A5642-ACCD-42A0-B275-155F3E7657BD}"/>
    <cellStyle name="Comma 4 2 2 16 4" xfId="12055" xr:uid="{502C7747-D103-40C4-805A-1900343B8150}"/>
    <cellStyle name="Comma 4 2 2 17" xfId="12056" xr:uid="{3F88CF8B-1FB9-4F8B-8F4E-2AF127AA6133}"/>
    <cellStyle name="Comma 4 2 2 17 2" xfId="12057" xr:uid="{71B194BB-E104-4560-AC03-1D3A654D615F}"/>
    <cellStyle name="Comma 4 2 2 17 2 2" xfId="12058" xr:uid="{7E19F717-B638-4335-B018-529D697361F8}"/>
    <cellStyle name="Comma 4 2 2 17 3" xfId="12059" xr:uid="{EBC3252C-D4E2-422B-82AD-33880AB05B66}"/>
    <cellStyle name="Comma 4 2 2 17 3 2" xfId="12060" xr:uid="{91EBD661-E3A8-4BFB-B121-7B17073D6661}"/>
    <cellStyle name="Comma 4 2 2 17 4" xfId="12061" xr:uid="{4F6E76F9-7E7E-437D-8474-889E65927BE9}"/>
    <cellStyle name="Comma 4 2 2 18" xfId="12062" xr:uid="{E750EE26-E3F0-4558-AB2F-C8498F9F404B}"/>
    <cellStyle name="Comma 4 2 2 18 2" xfId="12063" xr:uid="{9306623B-8053-4C52-9A11-D51095FC47C6}"/>
    <cellStyle name="Comma 4 2 2 18 2 2" xfId="12064" xr:uid="{11841727-CF68-4627-9B0A-9B9953E28CEE}"/>
    <cellStyle name="Comma 4 2 2 18 3" xfId="12065" xr:uid="{A02FCC80-0EB9-478C-AB4C-03E8EEC8A1EE}"/>
    <cellStyle name="Comma 4 2 2 18 3 2" xfId="12066" xr:uid="{12808E88-6D4B-4C94-8944-5B69DA895368}"/>
    <cellStyle name="Comma 4 2 2 18 4" xfId="12067" xr:uid="{F227A451-752C-4D58-A0D4-D06418E8B158}"/>
    <cellStyle name="Comma 4 2 2 19" xfId="12068" xr:uid="{AF759EB8-224F-4F59-9EE3-6C0673565AB0}"/>
    <cellStyle name="Comma 4 2 2 19 2" xfId="12069" xr:uid="{313958C2-1AAE-42D0-9A9A-EFC80174AD76}"/>
    <cellStyle name="Comma 4 2 2 19 2 2" xfId="12070" xr:uid="{E2CB74AA-2988-43ED-8A4B-18D04303F87A}"/>
    <cellStyle name="Comma 4 2 2 19 3" xfId="12071" xr:uid="{102071D2-3A6F-44F1-9F7C-3C678D29E39C}"/>
    <cellStyle name="Comma 4 2 2 19 3 2" xfId="12072" xr:uid="{907EB0AE-EACC-4F24-9D0C-DF60E0392A2F}"/>
    <cellStyle name="Comma 4 2 2 19 4" xfId="12073" xr:uid="{DDE420AD-1CA8-4BA6-9C12-1ABEBAEAE60C}"/>
    <cellStyle name="Comma 4 2 2 2" xfId="12074" xr:uid="{33C6C1C8-0E3C-406A-9080-758ABF0AA43E}"/>
    <cellStyle name="Comma 4 2 2 2 2" xfId="12075" xr:uid="{E250F948-45B6-4E68-9648-2B373E6FC7CE}"/>
    <cellStyle name="Comma 4 2 2 2 2 2" xfId="12076" xr:uid="{34591970-A0F6-4D58-B63B-19D390E7AFF5}"/>
    <cellStyle name="Comma 4 2 2 2 3" xfId="12077" xr:uid="{86273B77-D321-43D6-BD0E-F98585046D62}"/>
    <cellStyle name="Comma 4 2 2 2 3 2" xfId="12078" xr:uid="{F1A7FF83-D917-44B8-A70D-883CBD178A8E}"/>
    <cellStyle name="Comma 4 2 2 2 4" xfId="12079" xr:uid="{FE587E5F-14C8-41FF-A2C2-621F499F441D}"/>
    <cellStyle name="Comma 4 2 2 2 5" xfId="12080" xr:uid="{528F4A7B-FBC1-488D-B8E9-8CB9D04B4724}"/>
    <cellStyle name="Comma 4 2 2 2 6" xfId="57300" xr:uid="{9F464CC4-556D-4F38-A5FB-5D949BB9671F}"/>
    <cellStyle name="Comma 4 2 2 20" xfId="12081" xr:uid="{A40D819A-8B5A-4AC4-A48F-B08A0B331397}"/>
    <cellStyle name="Comma 4 2 2 20 2" xfId="12082" xr:uid="{312C4EC8-17F1-4D46-9BAB-F9F016D445A7}"/>
    <cellStyle name="Comma 4 2 2 20 2 2" xfId="12083" xr:uid="{DE806D1B-096D-49CC-B39F-2EE733A3F891}"/>
    <cellStyle name="Comma 4 2 2 20 3" xfId="12084" xr:uid="{43B742F5-311C-45E8-8EC6-07224A522790}"/>
    <cellStyle name="Comma 4 2 2 20 3 2" xfId="12085" xr:uid="{73E52548-2185-46A2-95EA-C7A18822D09E}"/>
    <cellStyle name="Comma 4 2 2 20 4" xfId="12086" xr:uid="{0406AD2B-F9A0-4347-A54D-D4EF1DBDBC17}"/>
    <cellStyle name="Comma 4 2 2 21" xfId="12087" xr:uid="{57C6773B-4255-41FD-8C54-CA67600F9E7C}"/>
    <cellStyle name="Comma 4 2 2 21 2" xfId="12088" xr:uid="{89F8044F-5E59-4F06-9155-6ED85F1FD1F9}"/>
    <cellStyle name="Comma 4 2 2 21 2 2" xfId="12089" xr:uid="{04A639D3-A242-47C2-AF7E-909B454336B4}"/>
    <cellStyle name="Comma 4 2 2 21 3" xfId="12090" xr:uid="{5AEBC778-6AD3-4681-8572-94B915B85F7C}"/>
    <cellStyle name="Comma 4 2 2 21 3 2" xfId="12091" xr:uid="{CEF194CB-DD82-4650-96E6-C59EDED12090}"/>
    <cellStyle name="Comma 4 2 2 21 4" xfId="12092" xr:uid="{BF7F315F-5E09-47F1-9D34-1C7505E71E9C}"/>
    <cellStyle name="Comma 4 2 2 22" xfId="12093" xr:uid="{490AA4DD-D767-41E1-86E4-CE201F771194}"/>
    <cellStyle name="Comma 4 2 2 22 2" xfId="12094" xr:uid="{2D30D249-F538-40FE-9651-5790CBC22CC0}"/>
    <cellStyle name="Comma 4 2 2 22 2 2" xfId="12095" xr:uid="{EF7BA877-BF2B-4859-9E61-3732AD4F52BC}"/>
    <cellStyle name="Comma 4 2 2 22 3" xfId="12096" xr:uid="{BA5DC97C-1947-4564-859E-755C0FDD1B48}"/>
    <cellStyle name="Comma 4 2 2 22 3 2" xfId="12097" xr:uid="{3E833186-21AA-44AE-8DA9-8F826DB5A549}"/>
    <cellStyle name="Comma 4 2 2 22 4" xfId="12098" xr:uid="{6694DD41-10B5-4B20-A2F9-98E20D120010}"/>
    <cellStyle name="Comma 4 2 2 23" xfId="12099" xr:uid="{1F647FEC-0FAB-405F-85C3-815D6CF5E56C}"/>
    <cellStyle name="Comma 4 2 2 23 2" xfId="12100" xr:uid="{6B3DB24A-B3A6-4A13-9585-0057B47C575C}"/>
    <cellStyle name="Comma 4 2 2 23 2 2" xfId="12101" xr:uid="{014E100D-4FFA-45FC-8376-484344710460}"/>
    <cellStyle name="Comma 4 2 2 23 3" xfId="12102" xr:uid="{66562983-5D32-402B-9439-2733978E3212}"/>
    <cellStyle name="Comma 4 2 2 23 3 2" xfId="12103" xr:uid="{95FB49FB-B5C7-4C22-9F4D-7FE7A4CE4D92}"/>
    <cellStyle name="Comma 4 2 2 23 4" xfId="12104" xr:uid="{C3BE473B-7456-4385-BD95-EA26D22CEA68}"/>
    <cellStyle name="Comma 4 2 2 24" xfId="12105" xr:uid="{3232FA05-EC4A-4179-AC27-3FC718E73988}"/>
    <cellStyle name="Comma 4 2 2 24 2" xfId="12106" xr:uid="{B6A6D43F-BBE1-47EA-BE21-D73DE92591A2}"/>
    <cellStyle name="Comma 4 2 2 24 2 2" xfId="12107" xr:uid="{5DE8884C-784A-4D08-AD98-0A2532848DC0}"/>
    <cellStyle name="Comma 4 2 2 24 3" xfId="12108" xr:uid="{ECC0A363-3C63-405B-A76E-BA36BD8C4939}"/>
    <cellStyle name="Comma 4 2 2 24 3 2" xfId="12109" xr:uid="{D8936AB4-5E75-4770-99CF-7EB28939A945}"/>
    <cellStyle name="Comma 4 2 2 24 4" xfId="12110" xr:uid="{378BBA20-BE03-46DB-B1B3-94D3C9F7FD2D}"/>
    <cellStyle name="Comma 4 2 2 25" xfId="12111" xr:uid="{E1E2B1C7-4400-460A-A8EB-40BFBAD97658}"/>
    <cellStyle name="Comma 4 2 2 25 2" xfId="12112" xr:uid="{9418653B-C436-4D70-948B-80C0BC60721A}"/>
    <cellStyle name="Comma 4 2 2 25 2 2" xfId="12113" xr:uid="{93EE9C01-A4BD-4252-98F0-B843D85DF4E8}"/>
    <cellStyle name="Comma 4 2 2 25 3" xfId="12114" xr:uid="{FF0A32D2-84DA-45A7-BF45-0F70091324A3}"/>
    <cellStyle name="Comma 4 2 2 25 3 2" xfId="12115" xr:uid="{DBE0EFA6-7547-43A8-8B5C-26B6B6861227}"/>
    <cellStyle name="Comma 4 2 2 25 4" xfId="12116" xr:uid="{EEE6D797-93C6-4EDD-87F3-BFE71E581153}"/>
    <cellStyle name="Comma 4 2 2 26" xfId="12117" xr:uid="{6D901332-8977-426C-B385-1B250B468C02}"/>
    <cellStyle name="Comma 4 2 2 26 2" xfId="12118" xr:uid="{861A71C6-B6B8-4F15-B46E-997D113D74F6}"/>
    <cellStyle name="Comma 4 2 2 26 2 2" xfId="12119" xr:uid="{FAD2871B-A3BC-47D2-91CA-F8397B505AEF}"/>
    <cellStyle name="Comma 4 2 2 26 3" xfId="12120" xr:uid="{31E1DF0F-640D-436C-BCA3-458C21187535}"/>
    <cellStyle name="Comma 4 2 2 26 3 2" xfId="12121" xr:uid="{CCD82F15-76D0-4A18-8CBB-3738DF1E1960}"/>
    <cellStyle name="Comma 4 2 2 26 4" xfId="12122" xr:uid="{9556BF1B-EE0F-416D-811E-9D41194FFA81}"/>
    <cellStyle name="Comma 4 2 2 27" xfId="12123" xr:uid="{E8BBEFDE-B8F2-4F1A-BC4D-24BAE13A48A4}"/>
    <cellStyle name="Comma 4 2 2 27 2" xfId="12124" xr:uid="{51FF6683-6295-4ED9-B473-C05200522EE4}"/>
    <cellStyle name="Comma 4 2 2 27 2 2" xfId="12125" xr:uid="{A29888BD-C2C8-4D04-B0C6-C82F6267DC21}"/>
    <cellStyle name="Comma 4 2 2 27 3" xfId="12126" xr:uid="{33EBEF30-6FFC-4598-8ADC-C4A7891DEA9B}"/>
    <cellStyle name="Comma 4 2 2 27 3 2" xfId="12127" xr:uid="{D8317193-DAC4-44E4-AB14-73CCBB76BD2D}"/>
    <cellStyle name="Comma 4 2 2 27 4" xfId="12128" xr:uid="{33A6E035-E802-4CDA-963C-D5A285B41F94}"/>
    <cellStyle name="Comma 4 2 2 28" xfId="12129" xr:uid="{2B29AFD5-2635-4509-8F4D-53568AF7F26A}"/>
    <cellStyle name="Comma 4 2 2 28 2" xfId="12130" xr:uid="{E6DCAE6B-EF21-4BB4-A215-80F0AB650DC6}"/>
    <cellStyle name="Comma 4 2 2 29" xfId="12131" xr:uid="{07F048D7-38E0-4C18-89B4-8E16A68C84F4}"/>
    <cellStyle name="Comma 4 2 2 29 2" xfId="12132" xr:uid="{0154B060-4EB3-49C9-8C82-BC9901CB093F}"/>
    <cellStyle name="Comma 4 2 2 3" xfId="12133" xr:uid="{FF467099-D940-4D29-881A-8898AC0B2122}"/>
    <cellStyle name="Comma 4 2 2 3 2" xfId="12134" xr:uid="{ABF70209-BC3E-4C26-B0F1-33CD9583D2A9}"/>
    <cellStyle name="Comma 4 2 2 3 2 2" xfId="12135" xr:uid="{294E673A-C99E-4052-957A-44C0BA8E7CC9}"/>
    <cellStyle name="Comma 4 2 2 3 3" xfId="12136" xr:uid="{30CAF883-6911-42F2-AF89-B8F2A4630E3C}"/>
    <cellStyle name="Comma 4 2 2 3 3 2" xfId="12137" xr:uid="{46F110BC-5294-499E-B387-678AA369AB2E}"/>
    <cellStyle name="Comma 4 2 2 3 4" xfId="12138" xr:uid="{B2716CD3-62D9-4421-A8C2-1B220976F912}"/>
    <cellStyle name="Comma 4 2 2 30" xfId="12139" xr:uid="{8805D01A-DFC6-48DD-8637-A7D2EE2C7F6D}"/>
    <cellStyle name="Comma 4 2 2 31" xfId="12140" xr:uid="{78A39C9F-D2C6-47B8-A465-ABDA81500C2C}"/>
    <cellStyle name="Comma 4 2 2 31 2" xfId="12141" xr:uid="{842730DA-89D8-4D43-AFC3-59AEC458A4AC}"/>
    <cellStyle name="Comma 4 2 2 32" xfId="12142" xr:uid="{9B1D291C-99DB-4ACB-8A41-ED2026D6BCB8}"/>
    <cellStyle name="Comma 4 2 2 33" xfId="57301" xr:uid="{39C5D323-ADFA-4245-BAEB-5255E917C941}"/>
    <cellStyle name="Comma 4 2 2 4" xfId="12143" xr:uid="{E128AEE7-BA93-41EF-B95C-68F2C23278E3}"/>
    <cellStyle name="Comma 4 2 2 4 2" xfId="12144" xr:uid="{FE2FFF7C-8435-4871-8A37-D7C2C8896960}"/>
    <cellStyle name="Comma 4 2 2 4 2 2" xfId="12145" xr:uid="{27AAC88A-EDAC-45B8-8BCB-A34A169FF0CC}"/>
    <cellStyle name="Comma 4 2 2 4 3" xfId="12146" xr:uid="{7DAC2350-D88B-4C0A-A771-3F40936D071D}"/>
    <cellStyle name="Comma 4 2 2 4 3 2" xfId="12147" xr:uid="{5865490A-C645-437F-878E-8CA9A89B7022}"/>
    <cellStyle name="Comma 4 2 2 4 4" xfId="12148" xr:uid="{0ADA1AE5-ABF7-410C-81DE-E68D13C068A8}"/>
    <cellStyle name="Comma 4 2 2 5" xfId="12149" xr:uid="{D73AB069-A9D7-47B5-929A-234C0CFBB406}"/>
    <cellStyle name="Comma 4 2 2 5 2" xfId="12150" xr:uid="{361A1A4F-B2E2-48C7-A6BB-C0731CD06DB3}"/>
    <cellStyle name="Comma 4 2 2 5 2 2" xfId="12151" xr:uid="{1CA661AC-DBBE-46EB-A805-8DCBAB1F9551}"/>
    <cellStyle name="Comma 4 2 2 5 3" xfId="12152" xr:uid="{93729DD2-9EEC-40AC-8EE9-040F858AE1A6}"/>
    <cellStyle name="Comma 4 2 2 5 3 2" xfId="12153" xr:uid="{32164319-C854-4C1C-9D5B-B04C22C28ABE}"/>
    <cellStyle name="Comma 4 2 2 5 4" xfId="12154" xr:uid="{DF0564C3-3B5D-42B1-875B-78EBFB461051}"/>
    <cellStyle name="Comma 4 2 2 6" xfId="12155" xr:uid="{64EF8457-5FFC-49B4-8120-95CDFDA8C286}"/>
    <cellStyle name="Comma 4 2 2 6 2" xfId="12156" xr:uid="{E67114AE-8C73-4320-B777-00F794189EE1}"/>
    <cellStyle name="Comma 4 2 2 6 2 2" xfId="12157" xr:uid="{FF2D9327-DC92-4CB1-B462-71BFAA1F43E4}"/>
    <cellStyle name="Comma 4 2 2 6 3" xfId="12158" xr:uid="{E7EEB95B-40F1-4E6E-B033-BDA2695FBD64}"/>
    <cellStyle name="Comma 4 2 2 6 3 2" xfId="12159" xr:uid="{F97FD23B-172C-413F-A758-D9F4ED73B06F}"/>
    <cellStyle name="Comma 4 2 2 6 4" xfId="12160" xr:uid="{4DF64681-5E3D-4F9B-9C84-4D34D9B3A624}"/>
    <cellStyle name="Comma 4 2 2 7" xfId="12161" xr:uid="{57198773-7A25-45D5-B77C-781B5B8C2577}"/>
    <cellStyle name="Comma 4 2 2 7 2" xfId="12162" xr:uid="{F31F2A2F-0AB8-4D43-BFE5-373F498066D2}"/>
    <cellStyle name="Comma 4 2 2 7 2 2" xfId="12163" xr:uid="{0C43DF40-4BDD-4D17-8569-2BBAC053C005}"/>
    <cellStyle name="Comma 4 2 2 7 3" xfId="12164" xr:uid="{99358B6B-2F00-4911-8627-3FC4D03497CB}"/>
    <cellStyle name="Comma 4 2 2 7 3 2" xfId="12165" xr:uid="{11156E51-32B7-4FBE-8182-BF78F7E689EF}"/>
    <cellStyle name="Comma 4 2 2 7 4" xfId="12166" xr:uid="{B03A75AF-3535-4643-9F77-B431491AA34D}"/>
    <cellStyle name="Comma 4 2 2 8" xfId="12167" xr:uid="{82B7DFD1-65C2-4887-AB06-82832FFCF233}"/>
    <cellStyle name="Comma 4 2 2 8 2" xfId="12168" xr:uid="{266EA487-6B9C-4F4E-BF10-FB61EFA4EBFA}"/>
    <cellStyle name="Comma 4 2 2 8 2 2" xfId="12169" xr:uid="{4D6E436A-2006-44E4-AF0E-98E910B7E4AA}"/>
    <cellStyle name="Comma 4 2 2 8 3" xfId="12170" xr:uid="{233332E3-4D0D-4018-83C7-42A097863F04}"/>
    <cellStyle name="Comma 4 2 2 8 3 2" xfId="12171" xr:uid="{013CE50B-FD84-4293-80A9-745E35522BDE}"/>
    <cellStyle name="Comma 4 2 2 8 4" xfId="12172" xr:uid="{47250ECE-575B-4365-8141-741539D9FA94}"/>
    <cellStyle name="Comma 4 2 2 9" xfId="12173" xr:uid="{F4619034-422A-4F4D-A349-9C941A628D9E}"/>
    <cellStyle name="Comma 4 2 2 9 2" xfId="12174" xr:uid="{0B1C6247-9840-47AC-82E3-500DC9306CC9}"/>
    <cellStyle name="Comma 4 2 2 9 2 2" xfId="12175" xr:uid="{270276D8-9846-4940-A6B2-32D3DD3FA909}"/>
    <cellStyle name="Comma 4 2 2 9 3" xfId="12176" xr:uid="{A163C6C0-9B53-4C7E-8268-3BE6FAB9D7AD}"/>
    <cellStyle name="Comma 4 2 2 9 3 2" xfId="12177" xr:uid="{74406C75-673C-4F43-AA7B-E3BF29CDEB51}"/>
    <cellStyle name="Comma 4 2 2 9 4" xfId="12178" xr:uid="{18DA6F5E-37DC-4DEF-AB86-24C86BF62AD0}"/>
    <cellStyle name="Comma 4 2 20" xfId="12179" xr:uid="{1DCD7F8A-579C-46F8-AD1B-D8D952CDA67F}"/>
    <cellStyle name="Comma 4 2 20 2" xfId="12180" xr:uid="{BB204B95-2C4D-4115-BB7F-BFC493FA58A7}"/>
    <cellStyle name="Comma 4 2 20 2 2" xfId="12181" xr:uid="{FA09D1DB-AC8F-451D-8674-A8E14686805F}"/>
    <cellStyle name="Comma 4 2 20 3" xfId="12182" xr:uid="{AB9A719E-417F-4865-8779-DFE1963AEB1B}"/>
    <cellStyle name="Comma 4 2 20 3 2" xfId="12183" xr:uid="{940780C0-18BF-4ED7-980A-C127558728AE}"/>
    <cellStyle name="Comma 4 2 20 4" xfId="12184" xr:uid="{60DAC8F1-2306-4388-9C32-E5BD7129459A}"/>
    <cellStyle name="Comma 4 2 21" xfId="12185" xr:uid="{BE07E07E-FF64-4AA3-8F82-DADD23758C8A}"/>
    <cellStyle name="Comma 4 2 21 2" xfId="12186" xr:uid="{419CD062-1FAC-4AB7-BEE5-D07EB6D01AF0}"/>
    <cellStyle name="Comma 4 2 21 2 2" xfId="12187" xr:uid="{B9119FB8-2BE6-48E5-8D30-E8D6876CDB6B}"/>
    <cellStyle name="Comma 4 2 21 3" xfId="12188" xr:uid="{056CFCB4-3D16-4E70-8B62-E66B0DFB484E}"/>
    <cellStyle name="Comma 4 2 21 3 2" xfId="12189" xr:uid="{5743345D-D10B-4BAE-BFB2-6004DA539634}"/>
    <cellStyle name="Comma 4 2 21 4" xfId="12190" xr:uid="{F9F6F657-8E72-4087-83DF-9B98C625DBFF}"/>
    <cellStyle name="Comma 4 2 22" xfId="12191" xr:uid="{7F5CAB5B-06A8-4B6A-8D6E-4F686950EDE2}"/>
    <cellStyle name="Comma 4 2 22 2" xfId="12192" xr:uid="{936F065A-A9B6-440D-A376-38BFC9F6876B}"/>
    <cellStyle name="Comma 4 2 22 2 2" xfId="12193" xr:uid="{DB46EE57-63FC-487B-93ED-DE412743527A}"/>
    <cellStyle name="Comma 4 2 22 3" xfId="12194" xr:uid="{1006A335-AA21-4D7A-9AEE-81C14812A417}"/>
    <cellStyle name="Comma 4 2 22 3 2" xfId="12195" xr:uid="{F5F98CF1-E767-4184-8C16-BA1C85865E9B}"/>
    <cellStyle name="Comma 4 2 22 4" xfId="12196" xr:uid="{18ACB226-3751-4D10-A79F-99B34EF59D5B}"/>
    <cellStyle name="Comma 4 2 23" xfId="12197" xr:uid="{98A00591-5453-43FF-93D0-76E1D634157A}"/>
    <cellStyle name="Comma 4 2 23 2" xfId="12198" xr:uid="{5FA3B878-C930-4E5F-ABAF-12F3AA644E84}"/>
    <cellStyle name="Comma 4 2 23 2 2" xfId="12199" xr:uid="{22B59EC2-935E-43BF-A886-97B00C501BD3}"/>
    <cellStyle name="Comma 4 2 23 3" xfId="12200" xr:uid="{AEE1B70C-C5CE-4951-A724-30A3FF45BA13}"/>
    <cellStyle name="Comma 4 2 23 3 2" xfId="12201" xr:uid="{48B468B9-3277-4B5F-8A2E-4E7371BE2B50}"/>
    <cellStyle name="Comma 4 2 23 4" xfId="12202" xr:uid="{B557294A-DB4D-4DB2-AE82-9E2BFA7D100F}"/>
    <cellStyle name="Comma 4 2 24" xfId="12203" xr:uid="{7391053A-3F5B-40E6-BCA2-BBBB7D52E26A}"/>
    <cellStyle name="Comma 4 2 24 2" xfId="12204" xr:uid="{EF3FF15E-4498-422B-9C62-12223CC4D9CC}"/>
    <cellStyle name="Comma 4 2 24 2 2" xfId="12205" xr:uid="{8144596B-3734-4819-9C9F-F4E51CE0F701}"/>
    <cellStyle name="Comma 4 2 24 3" xfId="12206" xr:uid="{7DAE49D9-90B4-4136-98C9-D10BA1E2B1BB}"/>
    <cellStyle name="Comma 4 2 24 3 2" xfId="12207" xr:uid="{2FCC6526-E4A7-4ED0-8CFF-07793D3932E3}"/>
    <cellStyle name="Comma 4 2 24 4" xfId="12208" xr:uid="{CD53AA2A-F18B-4530-B62C-15ECF0271752}"/>
    <cellStyle name="Comma 4 2 25" xfId="12209" xr:uid="{5D1D1ED8-EFEA-411A-A61B-4029CA9AE794}"/>
    <cellStyle name="Comma 4 2 25 2" xfId="12210" xr:uid="{886D69B6-C334-431F-B8E7-A999BFC605A3}"/>
    <cellStyle name="Comma 4 2 25 2 2" xfId="12211" xr:uid="{D9424D59-47D4-4818-93CB-86102F302109}"/>
    <cellStyle name="Comma 4 2 25 3" xfId="12212" xr:uid="{9BC4B245-3436-4FA1-8930-3E707346DC62}"/>
    <cellStyle name="Comma 4 2 25 3 2" xfId="12213" xr:uid="{12B3EDF6-4DD8-43EA-86F2-C70AB90F6820}"/>
    <cellStyle name="Comma 4 2 25 4" xfId="12214" xr:uid="{7280D923-C99F-4EDC-8849-E2D25FDF593A}"/>
    <cellStyle name="Comma 4 2 26" xfId="12215" xr:uid="{9DF57E50-D7B6-457F-AB5E-CCEB0A1DC953}"/>
    <cellStyle name="Comma 4 2 26 2" xfId="12216" xr:uid="{71498F22-737B-485C-802B-9372344D3375}"/>
    <cellStyle name="Comma 4 2 26 2 2" xfId="12217" xr:uid="{17197C51-C20B-4743-8509-4DB6BF63B32B}"/>
    <cellStyle name="Comma 4 2 26 3" xfId="12218" xr:uid="{41247348-5F21-415D-AB4B-596B0C86D215}"/>
    <cellStyle name="Comma 4 2 26 3 2" xfId="12219" xr:uid="{C1553678-5BF6-4A72-99C9-4C1A3B03ECEA}"/>
    <cellStyle name="Comma 4 2 26 4" xfId="12220" xr:uid="{10689E3F-4A8C-41F6-8F48-63B005A21CFA}"/>
    <cellStyle name="Comma 4 2 27" xfId="12221" xr:uid="{910156C6-F3D1-4BEA-A01E-9624C1C965A0}"/>
    <cellStyle name="Comma 4 2 27 2" xfId="12222" xr:uid="{5F43327A-1AEB-4BCC-A351-9BCEDCF5977B}"/>
    <cellStyle name="Comma 4 2 27 2 2" xfId="12223" xr:uid="{E3FE0B04-A5AA-4164-ADED-A511FC9F63C8}"/>
    <cellStyle name="Comma 4 2 27 3" xfId="12224" xr:uid="{5E360247-B020-47C8-8FA7-86C9D869A29A}"/>
    <cellStyle name="Comma 4 2 27 3 2" xfId="12225" xr:uid="{5CE6D3C2-C7D9-49A3-9FE1-B59394C5C48D}"/>
    <cellStyle name="Comma 4 2 27 4" xfId="12226" xr:uid="{C5939679-F519-4763-904E-487FB021E736}"/>
    <cellStyle name="Comma 4 2 28" xfId="12227" xr:uid="{877F5478-FAD2-446D-BB41-788440B24C59}"/>
    <cellStyle name="Comma 4 2 28 2" xfId="12228" xr:uid="{3661B6D3-8D91-4AE5-B08B-21BF3EEA957C}"/>
    <cellStyle name="Comma 4 2 28 2 2" xfId="12229" xr:uid="{8D90AD95-739B-4DA6-A7EE-6F261E07C5E7}"/>
    <cellStyle name="Comma 4 2 28 3" xfId="12230" xr:uid="{44E646C6-CCAF-44AF-B462-DBE99962793F}"/>
    <cellStyle name="Comma 4 2 28 3 2" xfId="12231" xr:uid="{E70C1EA9-18A9-401D-B795-CEABCB1900AB}"/>
    <cellStyle name="Comma 4 2 28 4" xfId="12232" xr:uid="{52C1588A-FF4C-4328-BD18-D74FB47527FB}"/>
    <cellStyle name="Comma 4 2 29" xfId="12233" xr:uid="{A3C93220-5DC2-402E-9920-A2F69118517C}"/>
    <cellStyle name="Comma 4 2 29 2" xfId="12234" xr:uid="{67693ED9-6C16-4EB9-B380-9941E263A350}"/>
    <cellStyle name="Comma 4 2 29 2 2" xfId="12235" xr:uid="{EDEFEC0B-728E-4A52-A978-939167872D50}"/>
    <cellStyle name="Comma 4 2 29 3" xfId="12236" xr:uid="{6520446A-94EC-41CF-9474-7D4D5C8FF25B}"/>
    <cellStyle name="Comma 4 2 29 3 2" xfId="12237" xr:uid="{00540E97-3283-4514-BB34-5FDF61E8D7C2}"/>
    <cellStyle name="Comma 4 2 29 4" xfId="12238" xr:uid="{DF22C455-AA30-4A65-9C5C-DFB974412A7A}"/>
    <cellStyle name="Comma 4 2 3" xfId="12239" xr:uid="{316F4D66-C7ED-4CE5-93C5-EA3607A2BD29}"/>
    <cellStyle name="Comma 4 2 3 10" xfId="12240" xr:uid="{9F82F98B-34C7-432D-9FB9-4951DBAF6A30}"/>
    <cellStyle name="Comma 4 2 3 10 2" xfId="12241" xr:uid="{2155AE8C-5F90-4BBD-AF1A-E9A11C313257}"/>
    <cellStyle name="Comma 4 2 3 10 2 2" xfId="12242" xr:uid="{62FBEB3C-9CF5-4598-9DA5-B599DDCBD9F2}"/>
    <cellStyle name="Comma 4 2 3 10 3" xfId="12243" xr:uid="{33C24446-E63D-42AC-9379-FD5D468E11EB}"/>
    <cellStyle name="Comma 4 2 3 10 3 2" xfId="12244" xr:uid="{D39A564C-9952-49E1-91AB-E173045A463E}"/>
    <cellStyle name="Comma 4 2 3 10 4" xfId="12245" xr:uid="{4C832A96-872E-4CC1-B2C2-C295D9DE812F}"/>
    <cellStyle name="Comma 4 2 3 11" xfId="12246" xr:uid="{49389F11-4FE5-4916-B5F3-ABC08A6C9133}"/>
    <cellStyle name="Comma 4 2 3 11 2" xfId="12247" xr:uid="{FC15FD49-A291-4ABB-A130-3C5963A06306}"/>
    <cellStyle name="Comma 4 2 3 11 2 2" xfId="12248" xr:uid="{A9658892-F6C5-4B53-A6F7-5251558BC1FF}"/>
    <cellStyle name="Comma 4 2 3 11 3" xfId="12249" xr:uid="{1BD8689B-5A3B-48EE-9983-1E109B329F93}"/>
    <cellStyle name="Comma 4 2 3 11 3 2" xfId="12250" xr:uid="{C3C55D07-3CC0-42F7-A39C-DDAC40BF3BA5}"/>
    <cellStyle name="Comma 4 2 3 11 4" xfId="12251" xr:uid="{62E3690C-F3AA-403E-B4E8-DDE55B8C546D}"/>
    <cellStyle name="Comma 4 2 3 12" xfId="12252" xr:uid="{179E9B80-79F8-43E0-8970-AEE19DD91E30}"/>
    <cellStyle name="Comma 4 2 3 12 2" xfId="12253" xr:uid="{39E4DA50-F715-49D8-A812-EBA5A147612D}"/>
    <cellStyle name="Comma 4 2 3 12 2 2" xfId="12254" xr:uid="{BA097BA1-3D5E-4D4C-B04B-117D8DD17FFE}"/>
    <cellStyle name="Comma 4 2 3 12 3" xfId="12255" xr:uid="{E9AC29C6-5B28-41BE-8A9E-86504B5FFC55}"/>
    <cellStyle name="Comma 4 2 3 12 3 2" xfId="12256" xr:uid="{24D098B6-20F8-455D-8926-E0BE947C48FF}"/>
    <cellStyle name="Comma 4 2 3 12 4" xfId="12257" xr:uid="{4F6B423C-539B-4A8F-A7CC-AEE60B21107B}"/>
    <cellStyle name="Comma 4 2 3 13" xfId="12258" xr:uid="{20F560A5-5F79-4117-A106-A536F101DB19}"/>
    <cellStyle name="Comma 4 2 3 13 2" xfId="12259" xr:uid="{8344E95F-A29F-422B-8DA6-54825F4E34BE}"/>
    <cellStyle name="Comma 4 2 3 13 2 2" xfId="12260" xr:uid="{E4FBEB58-6D5B-49D2-B15A-CF7A139CBDA8}"/>
    <cellStyle name="Comma 4 2 3 13 3" xfId="12261" xr:uid="{FC7A0C4D-11DF-4E7F-98BA-90FBCEB2E99D}"/>
    <cellStyle name="Comma 4 2 3 13 3 2" xfId="12262" xr:uid="{22A7B1C8-F32E-4061-8D59-D21CA9AD837E}"/>
    <cellStyle name="Comma 4 2 3 13 4" xfId="12263" xr:uid="{F41B5351-A148-405B-BE6E-0A334946B4F2}"/>
    <cellStyle name="Comma 4 2 3 14" xfId="12264" xr:uid="{4D1B4783-D8B5-4F0A-8621-D3FCE91BAEA8}"/>
    <cellStyle name="Comma 4 2 3 14 2" xfId="12265" xr:uid="{0A5DE5E1-10DB-4D8C-8C7E-27B3556937D9}"/>
    <cellStyle name="Comma 4 2 3 14 2 2" xfId="12266" xr:uid="{75E281F4-89A8-45A8-AF52-C07A6C018294}"/>
    <cellStyle name="Comma 4 2 3 14 3" xfId="12267" xr:uid="{8A934D43-C9CF-4D0A-B933-5D5D630523C1}"/>
    <cellStyle name="Comma 4 2 3 14 3 2" xfId="12268" xr:uid="{FA72110F-21A8-487F-8D8B-3743AB09D002}"/>
    <cellStyle name="Comma 4 2 3 14 4" xfId="12269" xr:uid="{F48A617F-AFB9-48BE-94A9-C1A938119B5B}"/>
    <cellStyle name="Comma 4 2 3 15" xfId="12270" xr:uid="{962D94D4-25E2-459B-A3EE-F84DE8ABF8C1}"/>
    <cellStyle name="Comma 4 2 3 15 2" xfId="12271" xr:uid="{3D19483E-8B41-45DA-91C8-B91BC722CCDF}"/>
    <cellStyle name="Comma 4 2 3 15 2 2" xfId="12272" xr:uid="{20FE5171-E446-4C27-8DF7-5692A51CC5C8}"/>
    <cellStyle name="Comma 4 2 3 15 3" xfId="12273" xr:uid="{30DF8B21-09BC-4A1A-A9DA-A61C0D7D4BC0}"/>
    <cellStyle name="Comma 4 2 3 15 3 2" xfId="12274" xr:uid="{3F267D97-A903-49D6-9CD7-935E66F09D71}"/>
    <cellStyle name="Comma 4 2 3 15 4" xfId="12275" xr:uid="{722F964A-1678-41FC-B1A3-A8BEE8FDE199}"/>
    <cellStyle name="Comma 4 2 3 16" xfId="12276" xr:uid="{F1C2D4E7-04CB-40C7-AC91-CE7A50F2AE55}"/>
    <cellStyle name="Comma 4 2 3 16 2" xfId="12277" xr:uid="{A706A74C-4087-42CE-86DF-A1358FA33EEE}"/>
    <cellStyle name="Comma 4 2 3 16 2 2" xfId="12278" xr:uid="{CD21C5C5-6D44-4DFB-AECD-310B9CC07E7D}"/>
    <cellStyle name="Comma 4 2 3 16 3" xfId="12279" xr:uid="{43A7EB07-F42B-4BB7-AF3E-63C98CBD9673}"/>
    <cellStyle name="Comma 4 2 3 16 3 2" xfId="12280" xr:uid="{27F40A49-D049-4D1B-8A49-7DAA84C29158}"/>
    <cellStyle name="Comma 4 2 3 16 4" xfId="12281" xr:uid="{69F0A51F-D82D-41A9-AAE8-67C64E31692C}"/>
    <cellStyle name="Comma 4 2 3 17" xfId="12282" xr:uid="{A7EC1629-21A7-4A7D-B758-DC27F8C96E43}"/>
    <cellStyle name="Comma 4 2 3 17 2" xfId="12283" xr:uid="{57898DCA-218B-49B4-BFF6-7C3E94CBACE4}"/>
    <cellStyle name="Comma 4 2 3 17 2 2" xfId="12284" xr:uid="{A88B77E5-CEB8-4C19-BA51-5F24DBA3F4FC}"/>
    <cellStyle name="Comma 4 2 3 17 3" xfId="12285" xr:uid="{52FB689B-BEE0-46B7-9FB7-C69176869A40}"/>
    <cellStyle name="Comma 4 2 3 17 3 2" xfId="12286" xr:uid="{69865473-2149-4F63-A0F9-9E46393C7CD4}"/>
    <cellStyle name="Comma 4 2 3 17 4" xfId="12287" xr:uid="{D1527186-8465-4728-8D1B-3E353844F98F}"/>
    <cellStyle name="Comma 4 2 3 18" xfId="12288" xr:uid="{CB53DBFC-134C-42AC-B7F4-4B846A256261}"/>
    <cellStyle name="Comma 4 2 3 18 2" xfId="12289" xr:uid="{A103A929-7027-4C25-AB89-98EF5CDFD157}"/>
    <cellStyle name="Comma 4 2 3 18 2 2" xfId="12290" xr:uid="{DF64D110-BDA7-4298-8221-DCDEE3B4A03D}"/>
    <cellStyle name="Comma 4 2 3 18 3" xfId="12291" xr:uid="{8D09C58A-376A-4FC6-9684-264162215526}"/>
    <cellStyle name="Comma 4 2 3 18 3 2" xfId="12292" xr:uid="{6F7C275A-EDCA-450B-BB49-7BD78E32BC51}"/>
    <cellStyle name="Comma 4 2 3 18 4" xfId="12293" xr:uid="{5594C120-2B2F-4D11-B2B5-D5DF37281153}"/>
    <cellStyle name="Comma 4 2 3 19" xfId="12294" xr:uid="{8BE5CACC-0FEB-48AB-B5C8-E46DAFF41441}"/>
    <cellStyle name="Comma 4 2 3 19 2" xfId="12295" xr:uid="{B50EF0B2-DCA1-4D0F-B111-C91FA8555B6E}"/>
    <cellStyle name="Comma 4 2 3 19 2 2" xfId="12296" xr:uid="{CBA7E49B-1C72-41AA-8C2A-87B6872762A9}"/>
    <cellStyle name="Comma 4 2 3 19 3" xfId="12297" xr:uid="{6867FCE2-185D-41FB-A46E-35900EE303A7}"/>
    <cellStyle name="Comma 4 2 3 19 3 2" xfId="12298" xr:uid="{420D36BF-CEFB-4FDC-B21A-83D30F88A10B}"/>
    <cellStyle name="Comma 4 2 3 19 4" xfId="12299" xr:uid="{DFE73D5C-CDAC-4BB2-B4F9-5D5DFDA58CCF}"/>
    <cellStyle name="Comma 4 2 3 2" xfId="12300" xr:uid="{555E1D94-EF86-4FC0-9A52-3FF36DBBEA51}"/>
    <cellStyle name="Comma 4 2 3 2 2" xfId="12301" xr:uid="{CEA9A612-14E6-420D-8A4A-846B3FCE4CAF}"/>
    <cellStyle name="Comma 4 2 3 2 2 2" xfId="12302" xr:uid="{460E3BEE-83BF-4189-9A3E-4E02FED7A2F0}"/>
    <cellStyle name="Comma 4 2 3 2 3" xfId="12303" xr:uid="{628009F6-3B5C-48FD-8380-0F715A3973B3}"/>
    <cellStyle name="Comma 4 2 3 2 3 2" xfId="12304" xr:uid="{357A1E5E-0441-4A01-9E5A-A8EAF9689B25}"/>
    <cellStyle name="Comma 4 2 3 2 4" xfId="12305" xr:uid="{8B9930CD-729B-41CD-8BCD-DD70ED8D5DCF}"/>
    <cellStyle name="Comma 4 2 3 20" xfId="12306" xr:uid="{E366B8C1-955A-4733-A8E9-9C02A642D5FD}"/>
    <cellStyle name="Comma 4 2 3 20 2" xfId="12307" xr:uid="{348AEA33-CE8B-49BC-BF77-E636263D68B4}"/>
    <cellStyle name="Comma 4 2 3 20 2 2" xfId="12308" xr:uid="{E3D8BE1B-60B4-443E-993A-9A13499D05F6}"/>
    <cellStyle name="Comma 4 2 3 20 3" xfId="12309" xr:uid="{4622BF61-04F1-4B71-8AB3-A4DB669FD9CA}"/>
    <cellStyle name="Comma 4 2 3 20 3 2" xfId="12310" xr:uid="{6A13B6EE-6385-4853-BE0F-28A50389541F}"/>
    <cellStyle name="Comma 4 2 3 20 4" xfId="12311" xr:uid="{A3AE5E41-8E9E-47BE-A2B2-C151293079B6}"/>
    <cellStyle name="Comma 4 2 3 21" xfId="12312" xr:uid="{589DF2F2-AADC-4BB8-A45F-FDF0D969EBDB}"/>
    <cellStyle name="Comma 4 2 3 21 2" xfId="12313" xr:uid="{B312D9E1-98A9-4D9D-BD34-4864A1EABF08}"/>
    <cellStyle name="Comma 4 2 3 21 2 2" xfId="12314" xr:uid="{AFB17329-EE9E-4C5B-ABBD-D5C2892FBF1B}"/>
    <cellStyle name="Comma 4 2 3 21 3" xfId="12315" xr:uid="{97D54BA8-7DAC-4A14-A087-12CB3307F8ED}"/>
    <cellStyle name="Comma 4 2 3 21 3 2" xfId="12316" xr:uid="{63F6EFAF-F365-4F10-B51A-EF2C2DD69E8A}"/>
    <cellStyle name="Comma 4 2 3 21 4" xfId="12317" xr:uid="{2FF1C743-DBC2-4F09-AF3D-FA95D1E677A3}"/>
    <cellStyle name="Comma 4 2 3 22" xfId="12318" xr:uid="{F9101C5B-1260-44CA-83B2-F7E72C6D6DD2}"/>
    <cellStyle name="Comma 4 2 3 22 2" xfId="12319" xr:uid="{2C69EA31-BDCF-441B-A9EE-1F14FBC74CD2}"/>
    <cellStyle name="Comma 4 2 3 22 2 2" xfId="12320" xr:uid="{0AD6501D-B6F8-4D7C-B46D-E66E2F770C40}"/>
    <cellStyle name="Comma 4 2 3 22 3" xfId="12321" xr:uid="{D23F7804-070C-48DA-8DD5-15DD4D854FA3}"/>
    <cellStyle name="Comma 4 2 3 22 3 2" xfId="12322" xr:uid="{F0DC9CFF-DEFC-4905-89BB-B517A85A1CFD}"/>
    <cellStyle name="Comma 4 2 3 22 4" xfId="12323" xr:uid="{463A41F0-A16F-4116-B41E-FACCD42C4E42}"/>
    <cellStyle name="Comma 4 2 3 23" xfId="12324" xr:uid="{50249F85-8E90-4C9C-A905-7B61EB1CBE67}"/>
    <cellStyle name="Comma 4 2 3 23 2" xfId="12325" xr:uid="{BAD95F2C-865B-43F9-98DF-55CAA9417A79}"/>
    <cellStyle name="Comma 4 2 3 23 2 2" xfId="12326" xr:uid="{04D314D2-E6F8-4341-B532-9BF2FFEDB985}"/>
    <cellStyle name="Comma 4 2 3 23 3" xfId="12327" xr:uid="{477E8948-FE9E-4DAB-91C8-064AEF32B4FD}"/>
    <cellStyle name="Comma 4 2 3 23 3 2" xfId="12328" xr:uid="{FD852893-5703-4456-95DE-6624DDE19AAF}"/>
    <cellStyle name="Comma 4 2 3 23 4" xfId="12329" xr:uid="{D074F32C-DE40-4264-8FAA-67616CFC4C83}"/>
    <cellStyle name="Comma 4 2 3 24" xfId="12330" xr:uid="{135EBDE3-80BA-47F1-80EA-EF74F0A6FF74}"/>
    <cellStyle name="Comma 4 2 3 24 2" xfId="12331" xr:uid="{C3320E07-43E3-4564-A6FA-2F2D3B830130}"/>
    <cellStyle name="Comma 4 2 3 24 2 2" xfId="12332" xr:uid="{A2BC0209-61BB-4D4A-A3AE-9037C1EDA994}"/>
    <cellStyle name="Comma 4 2 3 24 3" xfId="12333" xr:uid="{2BF15C60-FF1B-4AE0-B9F4-0B47230BDE5F}"/>
    <cellStyle name="Comma 4 2 3 24 3 2" xfId="12334" xr:uid="{920CF08F-4B11-4B5B-8575-74A6B607AB3D}"/>
    <cellStyle name="Comma 4 2 3 24 4" xfId="12335" xr:uid="{0C0FED62-47D0-4630-BCD2-3E2F7F8B9919}"/>
    <cellStyle name="Comma 4 2 3 25" xfId="12336" xr:uid="{0427ED28-66A5-45DE-BD6A-54427956164A}"/>
    <cellStyle name="Comma 4 2 3 25 2" xfId="12337" xr:uid="{99F7C05D-E113-41FF-9351-6FC75FAFA22B}"/>
    <cellStyle name="Comma 4 2 3 25 2 2" xfId="12338" xr:uid="{36385985-6458-4165-B11C-8F9B97638945}"/>
    <cellStyle name="Comma 4 2 3 25 3" xfId="12339" xr:uid="{353CAD28-523D-4D47-95A6-D1857F59A46E}"/>
    <cellStyle name="Comma 4 2 3 25 3 2" xfId="12340" xr:uid="{C0C29E42-057C-46DD-85C3-88FA3EF6B786}"/>
    <cellStyle name="Comma 4 2 3 25 4" xfId="12341" xr:uid="{661F354B-576D-4B77-B9FB-B6387486857A}"/>
    <cellStyle name="Comma 4 2 3 26" xfId="12342" xr:uid="{ED9AD730-0BF8-4C60-B2AE-504E9AF90C20}"/>
    <cellStyle name="Comma 4 2 3 26 2" xfId="12343" xr:uid="{911B1443-3B7E-49A7-924D-59F713E84CEE}"/>
    <cellStyle name="Comma 4 2 3 26 2 2" xfId="12344" xr:uid="{F76B2FE6-FF79-4A61-B861-605221B5E535}"/>
    <cellStyle name="Comma 4 2 3 26 3" xfId="12345" xr:uid="{03F39D5E-77BB-4C83-8FE7-0DEB6DC1F23B}"/>
    <cellStyle name="Comma 4 2 3 26 3 2" xfId="12346" xr:uid="{A6E5305A-9F49-44A5-BDAB-A1455854BCD3}"/>
    <cellStyle name="Comma 4 2 3 26 4" xfId="12347" xr:uid="{6FC6F2B9-D51F-499F-A70D-57970B884770}"/>
    <cellStyle name="Comma 4 2 3 27" xfId="12348" xr:uid="{A1006F47-6DE1-467F-898B-22184EAE6565}"/>
    <cellStyle name="Comma 4 2 3 27 2" xfId="12349" xr:uid="{B3949002-1AE6-4DA9-AA52-FF4E256B7667}"/>
    <cellStyle name="Comma 4 2 3 27 2 2" xfId="12350" xr:uid="{14396ED0-648C-44D9-BEDD-543F8AC124AC}"/>
    <cellStyle name="Comma 4 2 3 27 3" xfId="12351" xr:uid="{8997ECA5-5DB3-43B8-BD40-F72CC690E9AF}"/>
    <cellStyle name="Comma 4 2 3 27 3 2" xfId="12352" xr:uid="{F685F72F-A0D6-4BB1-B47A-350CD3BB469F}"/>
    <cellStyle name="Comma 4 2 3 27 4" xfId="12353" xr:uid="{7D1B26A2-BF4E-4B77-AA6D-77C1A3CB7219}"/>
    <cellStyle name="Comma 4 2 3 28" xfId="12354" xr:uid="{26828959-793A-4DF5-A577-1DFD7EA2C36F}"/>
    <cellStyle name="Comma 4 2 3 28 2" xfId="12355" xr:uid="{3504C45B-F4D2-4666-BF5D-7C579AB93C15}"/>
    <cellStyle name="Comma 4 2 3 29" xfId="12356" xr:uid="{82650F17-0550-408B-8CB0-5FD86256C2F3}"/>
    <cellStyle name="Comma 4 2 3 29 2" xfId="12357" xr:uid="{576C839A-2BFD-4136-AE58-F60E2E61E6A4}"/>
    <cellStyle name="Comma 4 2 3 3" xfId="12358" xr:uid="{B94479E1-D1D7-4841-9F5C-09E369CF36B3}"/>
    <cellStyle name="Comma 4 2 3 3 2" xfId="12359" xr:uid="{EA2E8504-09C9-4E44-A726-6C041BE91FF6}"/>
    <cellStyle name="Comma 4 2 3 3 2 2" xfId="12360" xr:uid="{51FA3EC8-D693-416E-B58C-CD24BBC38DB7}"/>
    <cellStyle name="Comma 4 2 3 3 3" xfId="12361" xr:uid="{BA5800AE-F648-4CFE-885C-66227A0C1DCA}"/>
    <cellStyle name="Comma 4 2 3 3 3 2" xfId="12362" xr:uid="{8023B9CB-D1B7-4729-8CB3-2ACBE089F7B4}"/>
    <cellStyle name="Comma 4 2 3 3 4" xfId="12363" xr:uid="{B81B0C5E-8C38-49BA-A595-10EB86836597}"/>
    <cellStyle name="Comma 4 2 3 30" xfId="12364" xr:uid="{FC0B1CAD-3F9A-469C-AA48-5A3A3C7B7019}"/>
    <cellStyle name="Comma 4 2 3 31" xfId="12365" xr:uid="{120C13A2-0FAF-4992-A9D2-56B0E27469E1}"/>
    <cellStyle name="Comma 4 2 3 31 2" xfId="12366" xr:uid="{85ED23DA-DCF0-4D68-A995-55E31AAFFFC6}"/>
    <cellStyle name="Comma 4 2 3 32" xfId="12367" xr:uid="{BA97A33C-A67E-464E-AFF6-3D6E3E78B7D6}"/>
    <cellStyle name="Comma 4 2 3 33" xfId="57302" xr:uid="{3AD235DA-09F9-44A8-9A2F-5A31EBF8E450}"/>
    <cellStyle name="Comma 4 2 3 34" xfId="57303" xr:uid="{7E70B336-D318-40CE-9F4C-8B1AFF784968}"/>
    <cellStyle name="Comma 4 2 3 4" xfId="12368" xr:uid="{3AE9D00F-7409-4696-A8DC-D20BDB3E17C3}"/>
    <cellStyle name="Comma 4 2 3 4 2" xfId="12369" xr:uid="{4CD0FFBC-2349-49E7-8A69-3353DCFB6E95}"/>
    <cellStyle name="Comma 4 2 3 4 2 2" xfId="12370" xr:uid="{CACFE9D2-D0FE-4B64-8C2B-BD7513ED7ED6}"/>
    <cellStyle name="Comma 4 2 3 4 3" xfId="12371" xr:uid="{A32D010D-53FD-4DCB-81A3-BBC4636B5DEE}"/>
    <cellStyle name="Comma 4 2 3 4 3 2" xfId="12372" xr:uid="{F9DACC5B-3111-4FB3-BA2E-D323375C754D}"/>
    <cellStyle name="Comma 4 2 3 4 4" xfId="12373" xr:uid="{AC6FC768-5F65-49A1-8416-31AF0A39EC0B}"/>
    <cellStyle name="Comma 4 2 3 5" xfId="12374" xr:uid="{423B69D7-1007-416C-BD0B-AC4DCC9D320E}"/>
    <cellStyle name="Comma 4 2 3 5 2" xfId="12375" xr:uid="{130CA013-4A43-477B-B121-593A9161B36C}"/>
    <cellStyle name="Comma 4 2 3 5 2 2" xfId="12376" xr:uid="{E47BFD10-2FF7-4A87-8B59-685EDC5F6C34}"/>
    <cellStyle name="Comma 4 2 3 5 3" xfId="12377" xr:uid="{7293FFEF-0818-4DA8-85CD-85BB08489361}"/>
    <cellStyle name="Comma 4 2 3 5 3 2" xfId="12378" xr:uid="{AC9D05B6-68EE-4E0E-8E4F-BC07678F4E2B}"/>
    <cellStyle name="Comma 4 2 3 5 4" xfId="12379" xr:uid="{E48B7EC9-00C4-404B-BBE4-8F294BE81FB0}"/>
    <cellStyle name="Comma 4 2 3 6" xfId="12380" xr:uid="{7CED340C-22F7-4D5C-AD36-8DAD6A8CD914}"/>
    <cellStyle name="Comma 4 2 3 6 2" xfId="12381" xr:uid="{2FD7104B-5FC1-46B9-B760-BC99B9C0CC21}"/>
    <cellStyle name="Comma 4 2 3 6 2 2" xfId="12382" xr:uid="{0A17E2DC-C9E2-4CE5-BBDB-F7F54559A59B}"/>
    <cellStyle name="Comma 4 2 3 6 3" xfId="12383" xr:uid="{A9FC819D-0299-49EB-818A-BCE5865FAC55}"/>
    <cellStyle name="Comma 4 2 3 6 3 2" xfId="12384" xr:uid="{291A5DC3-2B8E-405D-8516-C3116C2DC176}"/>
    <cellStyle name="Comma 4 2 3 6 4" xfId="12385" xr:uid="{7DB76147-F499-441B-86A0-DA3896EA974B}"/>
    <cellStyle name="Comma 4 2 3 7" xfId="12386" xr:uid="{F3640461-8A58-4130-98A6-F94D05A71006}"/>
    <cellStyle name="Comma 4 2 3 7 2" xfId="12387" xr:uid="{34EF6914-33C1-4FE5-8B83-600F5AF7E6BE}"/>
    <cellStyle name="Comma 4 2 3 7 2 2" xfId="12388" xr:uid="{2250A125-16C9-47CB-835A-1A5A5387AF0D}"/>
    <cellStyle name="Comma 4 2 3 7 3" xfId="12389" xr:uid="{7CC2DC9C-BCFB-4DD6-9892-225AE3645B8C}"/>
    <cellStyle name="Comma 4 2 3 7 3 2" xfId="12390" xr:uid="{37072D8A-2E87-4B26-BFB4-9890FDA20F91}"/>
    <cellStyle name="Comma 4 2 3 7 4" xfId="12391" xr:uid="{4CD7F1CB-1C89-42E0-A3D1-9BBDBD7FF462}"/>
    <cellStyle name="Comma 4 2 3 8" xfId="12392" xr:uid="{112B119C-23F8-46C1-BC5D-CFCAC1ADB9D1}"/>
    <cellStyle name="Comma 4 2 3 8 2" xfId="12393" xr:uid="{E2F8ED0D-849D-477F-AFA2-C6CFB056F100}"/>
    <cellStyle name="Comma 4 2 3 8 2 2" xfId="12394" xr:uid="{E9C9AB5C-EAC4-4998-874F-47D7AC5052E5}"/>
    <cellStyle name="Comma 4 2 3 8 3" xfId="12395" xr:uid="{4D9CC6B5-6E7C-4EA4-8E2C-BDB6B7340E3F}"/>
    <cellStyle name="Comma 4 2 3 8 3 2" xfId="12396" xr:uid="{2B91E299-E206-455A-ADB6-8E89430B3B32}"/>
    <cellStyle name="Comma 4 2 3 8 4" xfId="12397" xr:uid="{9AF6AD81-8239-4159-9A02-FAEEE0CB1DF0}"/>
    <cellStyle name="Comma 4 2 3 9" xfId="12398" xr:uid="{FDCA4085-025B-4E67-976F-B50E7A61E7F2}"/>
    <cellStyle name="Comma 4 2 3 9 2" xfId="12399" xr:uid="{45F4FE40-2F5F-4E8E-9CB2-31BCB3B30B32}"/>
    <cellStyle name="Comma 4 2 3 9 2 2" xfId="12400" xr:uid="{308DB854-3296-4235-8038-78E7E4E282FB}"/>
    <cellStyle name="Comma 4 2 3 9 3" xfId="12401" xr:uid="{4691C308-3F2F-4471-BDB9-4AA8A2B36EBD}"/>
    <cellStyle name="Comma 4 2 3 9 3 2" xfId="12402" xr:uid="{1EFAE0A6-506E-4115-BDB2-427DF8528F4F}"/>
    <cellStyle name="Comma 4 2 3 9 4" xfId="12403" xr:uid="{0B508020-9D4A-4F9C-827A-11DBBE1EF50E}"/>
    <cellStyle name="Comma 4 2 30" xfId="12404" xr:uid="{71306A71-CCA7-446F-A78F-8B584B111AD5}"/>
    <cellStyle name="Comma 4 2 30 2" xfId="12405" xr:uid="{16B1B5E4-3D9C-41BB-8F46-35858F51EBCE}"/>
    <cellStyle name="Comma 4 2 30 2 2" xfId="12406" xr:uid="{F339378F-F4D5-4096-93E0-7A4A3FEE6FA6}"/>
    <cellStyle name="Comma 4 2 30 2 2 2" xfId="12407" xr:uid="{68EEA9A1-2CDD-4738-9DBA-3B7819698F01}"/>
    <cellStyle name="Comma 4 2 30 2 3" xfId="12408" xr:uid="{BE279E6E-D447-4E60-9BD6-8A0D68E8011F}"/>
    <cellStyle name="Comma 4 2 30 2 3 2" xfId="12409" xr:uid="{AB5A34D6-3096-4312-AC90-810AC52E9C18}"/>
    <cellStyle name="Comma 4 2 30 2 4" xfId="12410" xr:uid="{3E1AFA53-61EA-4054-88F6-CD5F480352BB}"/>
    <cellStyle name="Comma 4 2 30 2 5" xfId="12411" xr:uid="{5EB6ADFE-DB19-4E6D-BEF1-AE43231059CE}"/>
    <cellStyle name="Comma 4 2 30 2 5 2" xfId="12412" xr:uid="{82F97FCC-1B46-4ADC-86AE-5BEC2ACDCC3A}"/>
    <cellStyle name="Comma 4 2 30 2 5 2 2" xfId="12413" xr:uid="{EA616C78-1E96-4520-987A-8CA0F42413FA}"/>
    <cellStyle name="Comma 4 2 30 2 5 2 2 2" xfId="12414" xr:uid="{E9DF48E6-095C-4085-AE41-37C87D7BD07F}"/>
    <cellStyle name="Comma 4 2 30 2 5 2 3" xfId="12415" xr:uid="{1C1B9471-B8EA-4432-AF2B-F9730618B8F3}"/>
    <cellStyle name="Comma 4 2 30 2 5 3" xfId="12416" xr:uid="{C67B84E3-1419-4913-9F4D-743B3A448EA8}"/>
    <cellStyle name="Comma 4 2 30 2 5 3 2" xfId="12417" xr:uid="{CEC65C8D-7B96-4F47-B949-AF6471A60DCE}"/>
    <cellStyle name="Comma 4 2 30 2 5 4" xfId="12418" xr:uid="{6C803124-2794-4BA3-8917-DD49CA743F9D}"/>
    <cellStyle name="Comma 4 2 30 3" xfId="12419" xr:uid="{CC24B685-659F-4B62-A0AC-F2AD484F525E}"/>
    <cellStyle name="Comma 4 2 30 3 2" xfId="12420" xr:uid="{2E9B1CC6-71AF-49C6-A96F-B10ACCD479C7}"/>
    <cellStyle name="Comma 4 2 30 3 2 2" xfId="12421" xr:uid="{A8059BBC-D4E8-42C6-A455-C13BD88965D6}"/>
    <cellStyle name="Comma 4 2 30 3 3" xfId="12422" xr:uid="{AD636061-3C7B-4E01-BD14-6AB035281E1C}"/>
    <cellStyle name="Comma 4 2 30 3 3 2" xfId="12423" xr:uid="{3B00BDD7-062E-43A1-9D31-58D6FB8D4CE1}"/>
    <cellStyle name="Comma 4 2 30 3 4" xfId="12424" xr:uid="{088E6058-790D-4E17-9E47-BE740B11C187}"/>
    <cellStyle name="Comma 4 2 30 3 4 2" xfId="12425" xr:uid="{F8012485-F338-4104-9DC2-1806F27751ED}"/>
    <cellStyle name="Comma 4 2 30 3 5" xfId="12426" xr:uid="{DD1881C1-E59D-4E14-81B7-17C58765C995}"/>
    <cellStyle name="Comma 4 2 30 3 6" xfId="12427" xr:uid="{8B633734-59B9-4601-879E-7C5123F58477}"/>
    <cellStyle name="Comma 4 2 30 3 6 2" xfId="12428" xr:uid="{8C49A77F-08B7-4735-8E9C-0A3B20A8CD12}"/>
    <cellStyle name="Comma 4 2 30 3 6 2 2" xfId="12429" xr:uid="{6AED5F96-AB25-4983-ADF5-AD585D651469}"/>
    <cellStyle name="Comma 4 2 30 3 6 2 2 2" xfId="12430" xr:uid="{BC862CBE-DE92-4DBE-92DB-24C73E090306}"/>
    <cellStyle name="Comma 4 2 30 3 6 2 3" xfId="12431" xr:uid="{001A5156-6DCB-4F34-8F23-A38970D875E8}"/>
    <cellStyle name="Comma 4 2 30 3 6 3" xfId="12432" xr:uid="{228FCB7E-2408-4475-9890-707A213FCEDB}"/>
    <cellStyle name="Comma 4 2 30 3 6 3 2" xfId="12433" xr:uid="{9930A60A-F21A-44F9-8B70-183C3185F1D1}"/>
    <cellStyle name="Comma 4 2 30 3 6 4" xfId="12434" xr:uid="{17C02A1A-E239-43E0-A8E3-77D845CD4017}"/>
    <cellStyle name="Comma 4 2 30 4" xfId="12435" xr:uid="{EF4FEEC0-998A-4FA6-A7DE-0B5B96362E81}"/>
    <cellStyle name="Comma 4 2 30 4 2" xfId="12436" xr:uid="{EDFCAFB9-21E2-4ADA-81DB-5FF4FEC76F0D}"/>
    <cellStyle name="Comma 4 2 30 5" xfId="12437" xr:uid="{F43E6192-8423-4E0A-9907-1D797231FAE2}"/>
    <cellStyle name="Comma 4 2 30 5 2" xfId="12438" xr:uid="{38787EB1-900D-477F-8DFE-6326FD63B752}"/>
    <cellStyle name="Comma 4 2 30 6" xfId="12439" xr:uid="{E20680D4-28DD-4189-8B5E-1D968CB37B41}"/>
    <cellStyle name="Comma 4 2 31" xfId="12440" xr:uid="{7B5FE0AE-8D4A-45AE-9A7C-0CF91C8FDA01}"/>
    <cellStyle name="Comma 4 2 31 2" xfId="12441" xr:uid="{71C41569-7B1D-4023-BD5F-7786D3AF99F7}"/>
    <cellStyle name="Comma 4 2 32" xfId="12442" xr:uid="{8FAFDC74-8725-42B6-9A3A-E27A88032B63}"/>
    <cellStyle name="Comma 4 2 32 2" xfId="12443" xr:uid="{11DF36B2-A811-4B84-A3D9-C2B29276CF66}"/>
    <cellStyle name="Comma 4 2 32 3" xfId="12444" xr:uid="{A59E7A0C-A1D9-476D-A048-81CC8CA6F421}"/>
    <cellStyle name="Comma 4 2 33" xfId="12445" xr:uid="{09AB85DC-B53D-4961-B35A-27E4A35CBDB0}"/>
    <cellStyle name="Comma 4 2 34" xfId="12446" xr:uid="{E4CADC49-5A50-4F68-81E7-17782C8B05B5}"/>
    <cellStyle name="Comma 4 2 35" xfId="12447" xr:uid="{B8DAC05B-FAE4-4A81-9ACD-52F9D91154AB}"/>
    <cellStyle name="Comma 4 2 36" xfId="12448" xr:uid="{1E9FAFE2-1920-4BA4-9DA4-2158028DA1DB}"/>
    <cellStyle name="Comma 4 2 37" xfId="12449" xr:uid="{E8D5C036-D2BD-4428-BEEA-9A0CEB09F86E}"/>
    <cellStyle name="Comma 4 2 38" xfId="12450" xr:uid="{0C21B1BD-FE26-4AF1-A565-57DBE9AAC6A5}"/>
    <cellStyle name="Comma 4 2 39" xfId="12451" xr:uid="{6AA0768E-C88F-4188-910D-F8DB5574C2EF}"/>
    <cellStyle name="Comma 4 2 4" xfId="12452" xr:uid="{2EBA65CA-FA2D-4806-957B-DA75C2755085}"/>
    <cellStyle name="Comma 4 2 4 2" xfId="12453" xr:uid="{3C28D613-1DA4-402F-BCF5-15F16706414B}"/>
    <cellStyle name="Comma 4 2 4 2 2" xfId="12454" xr:uid="{74BB2922-A92F-4C19-9861-4843ABF3B47F}"/>
    <cellStyle name="Comma 4 2 4 3" xfId="12455" xr:uid="{0B8022CA-B36E-41F7-AE27-CE9AE4AF8CDA}"/>
    <cellStyle name="Comma 4 2 4 3 2" xfId="12456" xr:uid="{69BCE799-D028-452C-8294-325E6C8B8635}"/>
    <cellStyle name="Comma 4 2 4 4" xfId="12457" xr:uid="{2EC3417F-03A1-42E2-BC9A-9C075BC83B5E}"/>
    <cellStyle name="Comma 4 2 4 5" xfId="57304" xr:uid="{87613605-FD7E-4FE9-BE24-96A12702AA8A}"/>
    <cellStyle name="Comma 4 2 4 6" xfId="57305" xr:uid="{1219E7ED-69BB-4D3D-9BAB-929A3911AD54}"/>
    <cellStyle name="Comma 4 2 40" xfId="12458" xr:uid="{1FEE28D7-41C0-45EF-826E-AF2137811050}"/>
    <cellStyle name="Comma 4 2 41" xfId="12459" xr:uid="{DDF4A93B-7EC9-4289-AE6E-26DA50412EAD}"/>
    <cellStyle name="Comma 4 2 42" xfId="12460" xr:uid="{02B03157-2B15-4956-951F-9DBB14B36A40}"/>
    <cellStyle name="Comma 4 2 43" xfId="12461" xr:uid="{0975FB5F-7E5D-4F2D-9CC3-C401D771784D}"/>
    <cellStyle name="Comma 4 2 44" xfId="12462" xr:uid="{41D74910-452C-47B2-A614-CD473318927A}"/>
    <cellStyle name="Comma 4 2 45" xfId="12463" xr:uid="{0460F5B6-943F-4CEB-AED5-F862E6E28245}"/>
    <cellStyle name="Comma 4 2 46" xfId="12464" xr:uid="{9E0D6778-510E-4E5C-8885-8061F95E1858}"/>
    <cellStyle name="Comma 4 2 47" xfId="12465" xr:uid="{CA665675-0BD4-4C64-8637-4444260FDD72}"/>
    <cellStyle name="Comma 4 2 48" xfId="12466" xr:uid="{1A9332FA-2B68-4DD4-8BDC-7399D0A331D8}"/>
    <cellStyle name="Comma 4 2 49" xfId="12467" xr:uid="{3FC8D47C-7B4F-41C0-8B15-C4E35A32D5CC}"/>
    <cellStyle name="Comma 4 2 5" xfId="12468" xr:uid="{A1F408DE-1899-4373-B987-A668E73AD2ED}"/>
    <cellStyle name="Comma 4 2 5 2" xfId="12469" xr:uid="{D7DF9A1A-268A-4837-83C8-D38F50C9A63B}"/>
    <cellStyle name="Comma 4 2 5 2 2" xfId="12470" xr:uid="{30158B4E-2029-4C6B-ADE6-9223EB334F4B}"/>
    <cellStyle name="Comma 4 2 5 3" xfId="12471" xr:uid="{517A78A9-E741-4D2C-B27C-884871BF2C74}"/>
    <cellStyle name="Comma 4 2 5 3 2" xfId="12472" xr:uid="{3C2D4E36-5378-4B91-A321-E8EE0A77E4CC}"/>
    <cellStyle name="Comma 4 2 5 4" xfId="12473" xr:uid="{71F0202A-BAB5-4ABA-8EF4-C272B4708E45}"/>
    <cellStyle name="Comma 4 2 50" xfId="12474" xr:uid="{25B5CC36-BF19-40FD-8CBE-5755A3FA530D}"/>
    <cellStyle name="Comma 4 2 51" xfId="12475" xr:uid="{635A30A8-EB0D-4B6A-988B-4A15CFAC31F6}"/>
    <cellStyle name="Comma 4 2 52" xfId="12476" xr:uid="{D2DE95A3-E6E0-492A-980C-8E29D74317ED}"/>
    <cellStyle name="Comma 4 2 53" xfId="12477" xr:uid="{5E2A53DB-F57A-45B6-8697-5531F409D78D}"/>
    <cellStyle name="Comma 4 2 54" xfId="12478" xr:uid="{173328A2-EF45-4E35-94D6-ACA3F3193D27}"/>
    <cellStyle name="Comma 4 2 55" xfId="12479" xr:uid="{10DC5B9A-5102-49A3-A0CB-73F21DB7342E}"/>
    <cellStyle name="Comma 4 2 56" xfId="12480" xr:uid="{D18D81F0-EBA7-41E1-98D4-C80DD9BCE6F8}"/>
    <cellStyle name="Comma 4 2 57" xfId="12481" xr:uid="{6ECEB5A8-B88E-466A-87CE-859B19FAC603}"/>
    <cellStyle name="Comma 4 2 58" xfId="12482" xr:uid="{3422B711-DD8C-46BB-B34A-97D945AB0DC7}"/>
    <cellStyle name="Comma 4 2 59" xfId="12483" xr:uid="{88AE42F4-DDF4-4B43-AE4B-B43F114D2646}"/>
    <cellStyle name="Comma 4 2 6" xfId="12484" xr:uid="{C1BE1C5B-92E2-4687-9E9B-F7BD6C76F3C5}"/>
    <cellStyle name="Comma 4 2 6 2" xfId="12485" xr:uid="{376347D5-975E-4AB7-9F5F-2BE99EE199D8}"/>
    <cellStyle name="Comma 4 2 6 2 2" xfId="12486" xr:uid="{766A136C-A5AC-4D1B-80CF-A512724A9D6E}"/>
    <cellStyle name="Comma 4 2 6 3" xfId="12487" xr:uid="{A7F57BAF-27EE-497D-B947-0A7D6FA4E181}"/>
    <cellStyle name="Comma 4 2 6 3 2" xfId="12488" xr:uid="{A7032E05-9A08-4EB4-8B52-D6F55C69E05A}"/>
    <cellStyle name="Comma 4 2 6 4" xfId="12489" xr:uid="{03100647-1A46-49A7-BD1F-DA19F5C9C87A}"/>
    <cellStyle name="Comma 4 2 60" xfId="12490" xr:uid="{CDD6418E-D5FE-415E-93F5-530EE35D473D}"/>
    <cellStyle name="Comma 4 2 61" xfId="12491" xr:uid="{31003448-678B-493B-BC0A-869962275009}"/>
    <cellStyle name="Comma 4 2 62" xfId="12492" xr:uid="{091A9346-DC32-40F2-85B0-61A66A2B3F4A}"/>
    <cellStyle name="Comma 4 2 63" xfId="12493" xr:uid="{BB4B7F76-A000-45B9-B73B-D18C84C9E9F5}"/>
    <cellStyle name="Comma 4 2 64" xfId="12494" xr:uid="{B274D189-B20C-43B8-BD41-2C7FA62F78C9}"/>
    <cellStyle name="Comma 4 2 64 2" xfId="12495" xr:uid="{FC1C3B24-1F7D-4DF8-8E2F-E1E7A0B1839B}"/>
    <cellStyle name="Comma 4 2 65" xfId="12496" xr:uid="{A66F16C0-3266-47A2-9EB1-87D6CDC827F2}"/>
    <cellStyle name="Comma 4 2 7" xfId="12497" xr:uid="{620B67F8-C93E-48E0-9E74-1DFAE557D4C1}"/>
    <cellStyle name="Comma 4 2 7 2" xfId="12498" xr:uid="{39259321-FE01-4149-844C-89D1FCA6782E}"/>
    <cellStyle name="Comma 4 2 7 2 2" xfId="12499" xr:uid="{E19F8CEE-5744-4D43-9BCA-FCD3CD350DB2}"/>
    <cellStyle name="Comma 4 2 7 3" xfId="12500" xr:uid="{1FD33946-F91A-4814-A157-90F3DFCA45A0}"/>
    <cellStyle name="Comma 4 2 7 3 2" xfId="12501" xr:uid="{8D477860-1AF8-4F8B-9DB3-160838039526}"/>
    <cellStyle name="Comma 4 2 7 4" xfId="12502" xr:uid="{E2641565-0F3A-479A-B2D2-941979F313CC}"/>
    <cellStyle name="Comma 4 2 8" xfId="12503" xr:uid="{608F8960-6F32-44C2-80AA-CF2FE510F4E6}"/>
    <cellStyle name="Comma 4 2 8 2" xfId="12504" xr:uid="{16F47247-E493-455A-8AB5-949F8FFCE1EF}"/>
    <cellStyle name="Comma 4 2 8 2 2" xfId="12505" xr:uid="{016BC07F-6375-4D6D-95A1-2B89A9131473}"/>
    <cellStyle name="Comma 4 2 8 3" xfId="12506" xr:uid="{119609A6-2AE8-448D-9D33-E6D936A0EBAD}"/>
    <cellStyle name="Comma 4 2 8 3 2" xfId="12507" xr:uid="{EA792D82-CF85-4366-AF2F-32828E1441A6}"/>
    <cellStyle name="Comma 4 2 8 4" xfId="12508" xr:uid="{94CD6A38-E293-41A4-9EC2-75C628A220DE}"/>
    <cellStyle name="Comma 4 2 9" xfId="12509" xr:uid="{095AE392-F859-4523-A7EF-21D85E8FCE58}"/>
    <cellStyle name="Comma 4 2 9 2" xfId="12510" xr:uid="{79208C10-B167-4E61-B169-F02E345ED44C}"/>
    <cellStyle name="Comma 4 2 9 2 2" xfId="12511" xr:uid="{85E582D8-73CC-4596-BB20-CE2EA9C95928}"/>
    <cellStyle name="Comma 4 2 9 3" xfId="12512" xr:uid="{DE1283B2-4532-4E75-B66B-C04ABAAD3343}"/>
    <cellStyle name="Comma 4 2 9 3 2" xfId="12513" xr:uid="{3D0ABEF0-F529-4624-AE56-829F7CBAD588}"/>
    <cellStyle name="Comma 4 2 9 4" xfId="12514" xr:uid="{520F7D1B-7685-4B92-8956-CE62A0FF9CC6}"/>
    <cellStyle name="Comma 4 20" xfId="12515" xr:uid="{5CD9F437-5C57-4D7E-A45A-8E0184DF5EAB}"/>
    <cellStyle name="Comma 4 20 2" xfId="12516" xr:uid="{EA9470D3-FE1F-4CBD-AE50-1DDBA6639C0D}"/>
    <cellStyle name="Comma 4 20 2 2" xfId="12517" xr:uid="{AA9D4694-3B6E-4F6C-BFD8-4C0C945B21C7}"/>
    <cellStyle name="Comma 4 20 2 2 2" xfId="12518" xr:uid="{4FB22E53-7AFD-491F-80CC-BC228A07F9AE}"/>
    <cellStyle name="Comma 4 20 2 3" xfId="12519" xr:uid="{95EA603F-1B4A-42BF-8BB8-54481FB7FF0D}"/>
    <cellStyle name="Comma 4 20 3" xfId="12520" xr:uid="{F32E3D87-07C1-4C05-8551-AE79151C518A}"/>
    <cellStyle name="Comma 4 20 3 2" xfId="12521" xr:uid="{184E6C62-8875-4473-A492-0FED279C30AE}"/>
    <cellStyle name="Comma 4 20 4" xfId="12522" xr:uid="{F030F9B1-C3A0-44FF-9D23-1F674D7DB0AB}"/>
    <cellStyle name="Comma 4 21" xfId="12523" xr:uid="{F84B9A2E-AEC9-4371-BEB1-32F08ADAA638}"/>
    <cellStyle name="Comma 4 21 2" xfId="12524" xr:uid="{7125AABC-8BC5-43E9-A853-CFA3598ADD9C}"/>
    <cellStyle name="Comma 4 21 2 2" xfId="12525" xr:uid="{F2FE712A-D3C1-4FB7-B62A-6610E4B5761B}"/>
    <cellStyle name="Comma 4 21 2 2 2" xfId="12526" xr:uid="{0645A6E8-3104-4836-8E9B-C255035F984A}"/>
    <cellStyle name="Comma 4 21 2 3" xfId="12527" xr:uid="{37CC8A18-EEF9-4E0A-965F-77E82FA4AD67}"/>
    <cellStyle name="Comma 4 21 3" xfId="12528" xr:uid="{21A0F7FA-031B-4160-9D19-F6423F221149}"/>
    <cellStyle name="Comma 4 21 3 2" xfId="12529" xr:uid="{359CA66F-1C8C-46E9-9FF8-556660A19C24}"/>
    <cellStyle name="Comma 4 21 4" xfId="12530" xr:uid="{3B3018C5-5F3A-4670-99FB-C0D18FE20EBA}"/>
    <cellStyle name="Comma 4 22" xfId="12531" xr:uid="{D1CA5453-9AB4-47F0-9E07-6B60C7143030}"/>
    <cellStyle name="Comma 4 22 2" xfId="12532" xr:uid="{39BDD46C-3646-4234-B54D-A035AB92D818}"/>
    <cellStyle name="Comma 4 22 2 2" xfId="12533" xr:uid="{56C2EC96-FE1A-494F-A00D-9CEA401828AC}"/>
    <cellStyle name="Comma 4 22 2 2 2" xfId="12534" xr:uid="{3DC6D930-775A-435F-A915-CA5088864463}"/>
    <cellStyle name="Comma 4 22 2 3" xfId="12535" xr:uid="{2E7F966B-BFF6-4859-A76E-CF9C0425237F}"/>
    <cellStyle name="Comma 4 22 3" xfId="12536" xr:uid="{B4876451-BDD9-4C3A-8A08-830A63C03295}"/>
    <cellStyle name="Comma 4 22 3 2" xfId="12537" xr:uid="{15A005BC-9A96-4F97-B487-3FEFCAC5960B}"/>
    <cellStyle name="Comma 4 22 4" xfId="12538" xr:uid="{C8762AF5-4681-4FA8-AB71-78F7696B1464}"/>
    <cellStyle name="Comma 4 23" xfId="12539" xr:uid="{783D05FE-DB49-4A47-8AE0-4E9449A5109C}"/>
    <cellStyle name="Comma 4 23 2" xfId="12540" xr:uid="{22B20EF5-713D-44B9-BD10-B76907343C2D}"/>
    <cellStyle name="Comma 4 23 2 2" xfId="12541" xr:uid="{3756DFD0-0FE6-45B0-AFE0-CF0869B6091E}"/>
    <cellStyle name="Comma 4 23 2 2 2" xfId="12542" xr:uid="{10E9B7BB-857D-4AD1-A374-895E855279E3}"/>
    <cellStyle name="Comma 4 23 2 3" xfId="12543" xr:uid="{E74EE1E8-F4A5-4428-8881-F81C8752B9FB}"/>
    <cellStyle name="Comma 4 23 3" xfId="12544" xr:uid="{EF1E48DC-162A-4E03-A773-9CDC66DBC952}"/>
    <cellStyle name="Comma 4 23 3 2" xfId="12545" xr:uid="{41ABF77B-40E9-4CB6-812D-001791D8C343}"/>
    <cellStyle name="Comma 4 23 4" xfId="12546" xr:uid="{5DFE82C7-2819-48DD-AF5D-5F85538DBA44}"/>
    <cellStyle name="Comma 4 24" xfId="12547" xr:uid="{43550C71-BB8D-4E18-95DC-5C86FFAD98DF}"/>
    <cellStyle name="Comma 4 24 2" xfId="12548" xr:uid="{6D87D7A9-C15F-4F01-B6D7-0AE638F99147}"/>
    <cellStyle name="Comma 4 24 2 2" xfId="12549" xr:uid="{8D6AC53E-F4A1-4560-BA9A-F70FE3A6FB84}"/>
    <cellStyle name="Comma 4 24 2 2 2" xfId="12550" xr:uid="{54F0FF50-2186-4B40-9326-473C7210DA8D}"/>
    <cellStyle name="Comma 4 24 2 3" xfId="12551" xr:uid="{483B6EAB-D41D-4498-9EBF-340EC9762763}"/>
    <cellStyle name="Comma 4 24 3" xfId="12552" xr:uid="{BA2C21C1-0024-43D7-A02E-5A0DFA86F9AF}"/>
    <cellStyle name="Comma 4 24 3 2" xfId="12553" xr:uid="{80D9BAFA-8244-46A3-A5E5-D0353B7089B8}"/>
    <cellStyle name="Comma 4 24 4" xfId="12554" xr:uid="{5622C417-7A00-4510-A6DE-A50DA752B017}"/>
    <cellStyle name="Comma 4 25" xfId="12555" xr:uid="{1EC01E89-4D47-4C23-A87B-BB626C2F640F}"/>
    <cellStyle name="Comma 4 25 2" xfId="12556" xr:uid="{8390B693-10CD-4218-BF90-435DB5A85B07}"/>
    <cellStyle name="Comma 4 25 2 2" xfId="12557" xr:uid="{F77E7F80-56F6-4705-ACFE-6CF7BDE41BDD}"/>
    <cellStyle name="Comma 4 25 2 2 2" xfId="12558" xr:uid="{B4FE8ED3-C553-4286-8C55-CC9B8F1B5F43}"/>
    <cellStyle name="Comma 4 25 2 3" xfId="12559" xr:uid="{0127B3BA-8429-4E70-BD13-C46C95DD4E77}"/>
    <cellStyle name="Comma 4 25 3" xfId="12560" xr:uid="{EADFD7D6-983C-4492-AF16-88F9B7B636B9}"/>
    <cellStyle name="Comma 4 25 3 2" xfId="12561" xr:uid="{0E12F7BA-90C5-45C6-A57C-4C7D9D22A696}"/>
    <cellStyle name="Comma 4 25 4" xfId="12562" xr:uid="{04456FEC-1D10-414B-B136-1F5323C0FD7B}"/>
    <cellStyle name="Comma 4 26" xfId="12563" xr:uid="{C9206BBF-5E72-4FE1-AB80-9E7BD5858848}"/>
    <cellStyle name="Comma 4 26 2" xfId="12564" xr:uid="{8226B919-90B5-4A11-81DA-C8D56E12D982}"/>
    <cellStyle name="Comma 4 26 2 2" xfId="12565" xr:uid="{88CD8A9B-937A-4E6B-BFAA-F8C51B9F938F}"/>
    <cellStyle name="Comma 4 26 2 2 2" xfId="12566" xr:uid="{1D642525-6D6A-437B-92A5-22636DB83837}"/>
    <cellStyle name="Comma 4 26 2 3" xfId="12567" xr:uid="{0905E80E-2354-4104-97E9-E8C0C1A37ABB}"/>
    <cellStyle name="Comma 4 26 3" xfId="12568" xr:uid="{1296BA54-47C0-4060-A373-67E0D46B46A4}"/>
    <cellStyle name="Comma 4 26 3 2" xfId="12569" xr:uid="{F5368607-FF82-4530-84BE-BBD65EEC985B}"/>
    <cellStyle name="Comma 4 26 4" xfId="12570" xr:uid="{C9B0706F-F6DE-4E62-A46C-26ABC19909C1}"/>
    <cellStyle name="Comma 4 27" xfId="12571" xr:uid="{0D375E94-1A0F-482B-9B9D-F71163FD1CB0}"/>
    <cellStyle name="Comma 4 27 2" xfId="12572" xr:uid="{E5AF41DC-7021-4793-9D93-2D57B3DA5187}"/>
    <cellStyle name="Comma 4 27 2 2" xfId="12573" xr:uid="{1B133F76-E851-4AEC-BA06-F51AF1234CCA}"/>
    <cellStyle name="Comma 4 27 2 2 2" xfId="12574" xr:uid="{235300F1-8288-459C-BB00-12FDE0DFA275}"/>
    <cellStyle name="Comma 4 27 2 3" xfId="12575" xr:uid="{B2695428-5AF3-4AEF-BAD9-086713F19AFC}"/>
    <cellStyle name="Comma 4 27 3" xfId="12576" xr:uid="{AEFE2FC5-CFCF-4CAB-97FA-0D8A8AEF065B}"/>
    <cellStyle name="Comma 4 27 3 2" xfId="12577" xr:uid="{AC931692-99C5-475F-83C7-C14A3608F655}"/>
    <cellStyle name="Comma 4 27 4" xfId="12578" xr:uid="{B91EE39D-6DAC-4653-A09F-A44DFAC0641A}"/>
    <cellStyle name="Comma 4 28" xfId="12579" xr:uid="{445AEA99-DFA4-4F8B-A8C6-8B58619A22C5}"/>
    <cellStyle name="Comma 4 28 2" xfId="12580" xr:uid="{D020E927-C1BC-46E5-8957-7A7DB6846034}"/>
    <cellStyle name="Comma 4 28 2 2" xfId="12581" xr:uid="{08178A6B-C7A3-4BD4-BFE6-C76C80FF5E77}"/>
    <cellStyle name="Comma 4 28 2 2 2" xfId="12582" xr:uid="{BFE1E0CA-A351-49B0-9F23-5CDA7F098961}"/>
    <cellStyle name="Comma 4 28 2 3" xfId="12583" xr:uid="{FA1C9235-7BDD-4353-917D-3C6BB830D1D9}"/>
    <cellStyle name="Comma 4 28 3" xfId="12584" xr:uid="{565D0FD8-C6B9-4A65-A975-41FC2B8E848E}"/>
    <cellStyle name="Comma 4 28 3 2" xfId="12585" xr:uid="{E838B099-44B1-488B-940A-ACB79B090FB0}"/>
    <cellStyle name="Comma 4 28 4" xfId="12586" xr:uid="{0D2B42EF-1CCE-4157-80AD-A4E6C4F803F2}"/>
    <cellStyle name="Comma 4 29" xfId="12587" xr:uid="{6E73CAA7-AEA9-4883-875F-010191F1074A}"/>
    <cellStyle name="Comma 4 29 2" xfId="12588" xr:uid="{CAD2430B-4D90-4949-88EE-DEA0A3845989}"/>
    <cellStyle name="Comma 4 29 2 2" xfId="12589" xr:uid="{C221D115-D63B-46F7-B140-918E26F5B888}"/>
    <cellStyle name="Comma 4 29 2 2 2" xfId="12590" xr:uid="{8356D5F7-E5FF-4480-AC4E-43ABBD88F8C4}"/>
    <cellStyle name="Comma 4 29 2 3" xfId="12591" xr:uid="{7612958E-DD2E-421B-8779-100A15DBF91F}"/>
    <cellStyle name="Comma 4 29 3" xfId="12592" xr:uid="{5BCA27FB-8183-4BCB-94CE-99498F03358C}"/>
    <cellStyle name="Comma 4 29 3 2" xfId="12593" xr:uid="{B2BC70D2-94A8-48D4-B94D-D67785FD6244}"/>
    <cellStyle name="Comma 4 29 4" xfId="12594" xr:uid="{B464E588-7368-4786-8180-D56D9C4C3065}"/>
    <cellStyle name="Comma 4 3" xfId="119" xr:uid="{E3FB0BE3-21A8-4FFE-9A4A-99F8FD4B5257}"/>
    <cellStyle name="Comma 4 3 10" xfId="12595" xr:uid="{7C5455CE-1D4C-4E22-A894-7B8F0CD9E9DE}"/>
    <cellStyle name="Comma 4 3 10 2" xfId="12596" xr:uid="{F9FEBB21-EAFF-4CFC-832A-7BF039FCA903}"/>
    <cellStyle name="Comma 4 3 10 2 2" xfId="12597" xr:uid="{8517AB9F-CD78-4ACC-AC6B-FEDC8A81A1E0}"/>
    <cellStyle name="Comma 4 3 10 3" xfId="12598" xr:uid="{CCF7A6C4-F5B9-4237-99D8-BDB9FC095F4E}"/>
    <cellStyle name="Comma 4 3 10 3 2" xfId="12599" xr:uid="{2BD0F333-A3EB-497F-A839-69EBBEAC4043}"/>
    <cellStyle name="Comma 4 3 10 4" xfId="12600" xr:uid="{8F3DEBE8-0A98-45D1-AF6D-93F3E4265D34}"/>
    <cellStyle name="Comma 4 3 11" xfId="12601" xr:uid="{688E79B8-AC5B-477E-ADC2-374F428DFDF6}"/>
    <cellStyle name="Comma 4 3 11 2" xfId="12602" xr:uid="{BE420B98-0B5F-4BC4-A8B7-0A61D65BC307}"/>
    <cellStyle name="Comma 4 3 11 2 2" xfId="12603" xr:uid="{A0DAE9A5-1094-4ADE-99E6-DB4D97050E5D}"/>
    <cellStyle name="Comma 4 3 11 3" xfId="12604" xr:uid="{38A0A830-4476-457C-B44E-7DA7B171EF26}"/>
    <cellStyle name="Comma 4 3 11 3 2" xfId="12605" xr:uid="{8AE6B45B-820E-45A9-A9EE-900382909F6D}"/>
    <cellStyle name="Comma 4 3 11 4" xfId="12606" xr:uid="{91283EDD-0993-4488-86F1-C1922B4675D3}"/>
    <cellStyle name="Comma 4 3 12" xfId="12607" xr:uid="{14B8F2A8-6150-457E-9CE7-E32E4877C99F}"/>
    <cellStyle name="Comma 4 3 12 2" xfId="12608" xr:uid="{FBE188BE-2836-4CC3-82BD-720019B4D5D1}"/>
    <cellStyle name="Comma 4 3 12 2 2" xfId="12609" xr:uid="{B034E342-4AFB-4E08-9085-0FD1E9258223}"/>
    <cellStyle name="Comma 4 3 12 3" xfId="12610" xr:uid="{1DE7505A-E31F-4D01-8827-ECE7FCBBFA50}"/>
    <cellStyle name="Comma 4 3 12 3 2" xfId="12611" xr:uid="{D2CF9F1A-B317-4410-94B7-274D76607558}"/>
    <cellStyle name="Comma 4 3 12 4" xfId="12612" xr:uid="{CC53DD9F-6378-472E-9F3C-69FC4384F177}"/>
    <cellStyle name="Comma 4 3 13" xfId="12613" xr:uid="{11EA5637-6CFE-491F-910E-75530198625E}"/>
    <cellStyle name="Comma 4 3 13 2" xfId="12614" xr:uid="{2A5913C2-D3D4-4C7F-87B0-243909CAEDFC}"/>
    <cellStyle name="Comma 4 3 13 2 2" xfId="12615" xr:uid="{B6829EE9-9A69-4415-A2F3-14F96DFF1726}"/>
    <cellStyle name="Comma 4 3 13 3" xfId="12616" xr:uid="{96199076-6D1A-485F-95AE-962E83B9C9FE}"/>
    <cellStyle name="Comma 4 3 13 3 2" xfId="12617" xr:uid="{1F9C8218-4AB1-4FD7-B0E8-A43A86E9722E}"/>
    <cellStyle name="Comma 4 3 13 4" xfId="12618" xr:uid="{8FEAF30D-611A-4F32-ABD0-22883B2D20FA}"/>
    <cellStyle name="Comma 4 3 14" xfId="12619" xr:uid="{D8FB6DBC-5599-4EF3-8298-CB5B3B054FB0}"/>
    <cellStyle name="Comma 4 3 14 2" xfId="12620" xr:uid="{AF03DF6B-D122-40D3-B453-3A7520325F37}"/>
    <cellStyle name="Comma 4 3 14 2 2" xfId="12621" xr:uid="{CC1315FF-E56C-4C58-BA0F-3F0654A70D9D}"/>
    <cellStyle name="Comma 4 3 14 3" xfId="12622" xr:uid="{4F1DEC68-5B5A-42C9-AB59-C4AF3057F9FD}"/>
    <cellStyle name="Comma 4 3 14 3 2" xfId="12623" xr:uid="{7E8A008E-0B9A-4AB3-B8DC-C807D5CBE11F}"/>
    <cellStyle name="Comma 4 3 14 4" xfId="12624" xr:uid="{55193806-AEDD-444D-B09F-DCA4392405EF}"/>
    <cellStyle name="Comma 4 3 15" xfId="12625" xr:uid="{648EA5EC-2E6A-44DA-9B07-9D60BAE28CE6}"/>
    <cellStyle name="Comma 4 3 15 2" xfId="12626" xr:uid="{C4069D13-F09F-41AA-8752-CE209D1FE1EA}"/>
    <cellStyle name="Comma 4 3 15 2 2" xfId="12627" xr:uid="{E1F109D7-CCB1-480E-8834-A1AE690DF21E}"/>
    <cellStyle name="Comma 4 3 15 3" xfId="12628" xr:uid="{AF7E6616-87A8-401C-80B4-F0514A99F290}"/>
    <cellStyle name="Comma 4 3 15 3 2" xfId="12629" xr:uid="{6958E87D-8A52-4BF5-9277-4CA32B60003D}"/>
    <cellStyle name="Comma 4 3 15 4" xfId="12630" xr:uid="{5E55398B-CA0D-4A23-AE63-D5B55CC66850}"/>
    <cellStyle name="Comma 4 3 16" xfId="12631" xr:uid="{2B8295CA-5E51-423B-919F-7148C821AD18}"/>
    <cellStyle name="Comma 4 3 16 2" xfId="12632" xr:uid="{FCE7E7AB-1C76-43EB-8F93-920C6351E014}"/>
    <cellStyle name="Comma 4 3 16 2 2" xfId="12633" xr:uid="{C925141C-7D05-4A26-A3E8-49250AF042E3}"/>
    <cellStyle name="Comma 4 3 16 3" xfId="12634" xr:uid="{B6760980-BBED-40E4-99CB-93A5FEFBB8FE}"/>
    <cellStyle name="Comma 4 3 16 3 2" xfId="12635" xr:uid="{76714B8F-50F9-41BF-B68A-D07BA95CFCA4}"/>
    <cellStyle name="Comma 4 3 16 4" xfId="12636" xr:uid="{4CB79434-ED01-4C3A-9927-45997F5DD0ED}"/>
    <cellStyle name="Comma 4 3 17" xfId="12637" xr:uid="{8F34C691-49C2-4E7E-8B3B-A03306A69AF4}"/>
    <cellStyle name="Comma 4 3 17 2" xfId="12638" xr:uid="{35E281A4-7A04-464E-AE00-E09CA0BDD2A7}"/>
    <cellStyle name="Comma 4 3 17 2 2" xfId="12639" xr:uid="{01CF2EBB-3E47-478D-B5C9-ECA3B897CEF9}"/>
    <cellStyle name="Comma 4 3 17 3" xfId="12640" xr:uid="{2E02F974-FC48-4D49-B7B6-E0D248E8861C}"/>
    <cellStyle name="Comma 4 3 17 3 2" xfId="12641" xr:uid="{40AA4F24-20E9-44FD-BE7C-FF0D625EAB25}"/>
    <cellStyle name="Comma 4 3 17 4" xfId="12642" xr:uid="{7FE3F044-AE8C-411B-8B6B-78A0E7FDB03F}"/>
    <cellStyle name="Comma 4 3 18" xfId="12643" xr:uid="{1511ECA9-7ACC-4378-8F23-3EB55452585F}"/>
    <cellStyle name="Comma 4 3 18 2" xfId="12644" xr:uid="{8611B66B-4892-48B4-86FA-35454EB1C006}"/>
    <cellStyle name="Comma 4 3 18 2 2" xfId="12645" xr:uid="{9ECD88D4-B447-42D4-8F51-1277000A2DAC}"/>
    <cellStyle name="Comma 4 3 18 3" xfId="12646" xr:uid="{9AB19B95-BBBC-4CC5-B769-9834A68545EB}"/>
    <cellStyle name="Comma 4 3 18 3 2" xfId="12647" xr:uid="{B67433DE-8288-4767-8432-59D62CDA23A9}"/>
    <cellStyle name="Comma 4 3 18 4" xfId="12648" xr:uid="{7306A118-20DA-42A6-BBCA-C8DB9C0748E1}"/>
    <cellStyle name="Comma 4 3 19" xfId="12649" xr:uid="{090B4761-A65F-4CD7-9427-2DCD22B3FC75}"/>
    <cellStyle name="Comma 4 3 19 2" xfId="12650" xr:uid="{4424D8EA-FBDE-4D34-B32D-B95A6FB93432}"/>
    <cellStyle name="Comma 4 3 19 2 2" xfId="12651" xr:uid="{D0DC19AE-1789-4693-BC51-5C4F3AFF1852}"/>
    <cellStyle name="Comma 4 3 19 3" xfId="12652" xr:uid="{78575756-08BB-4663-86A7-7E6954DF038F}"/>
    <cellStyle name="Comma 4 3 19 3 2" xfId="12653" xr:uid="{559CFE6E-1315-496F-B4F0-13AF01FC73BC}"/>
    <cellStyle name="Comma 4 3 19 4" xfId="12654" xr:uid="{387FF8BC-88A2-4BD3-868A-9AAC8F1B4B2F}"/>
    <cellStyle name="Comma 4 3 2" xfId="12655" xr:uid="{C23D9121-B7A8-4EF1-8F7E-C0E773C4441E}"/>
    <cellStyle name="Comma 4 3 2 10" xfId="12656" xr:uid="{85D1E3D7-FBE2-4BFE-83B2-F5B63CAADA3D}"/>
    <cellStyle name="Comma 4 3 2 10 2" xfId="12657" xr:uid="{F6DBED8C-AF70-4A4E-B9C7-5E9087DBD653}"/>
    <cellStyle name="Comma 4 3 2 10 2 2" xfId="12658" xr:uid="{977003AE-C9A1-474A-9A8D-FB79C152D6DA}"/>
    <cellStyle name="Comma 4 3 2 10 3" xfId="12659" xr:uid="{7125D508-AD14-4B23-9C5F-494E0463CE9B}"/>
    <cellStyle name="Comma 4 3 2 10 3 2" xfId="12660" xr:uid="{BA3B43E0-EAB9-4913-8F9B-403F79EFBF04}"/>
    <cellStyle name="Comma 4 3 2 10 4" xfId="12661" xr:uid="{EFCD538F-FD34-4182-B05B-334550062930}"/>
    <cellStyle name="Comma 4 3 2 11" xfId="12662" xr:uid="{DEBFFA79-A0EF-4C5A-81B7-67E113BF5F5A}"/>
    <cellStyle name="Comma 4 3 2 11 2" xfId="12663" xr:uid="{EB4BBCA7-84F1-4809-A72A-EF6F3FA3F3B0}"/>
    <cellStyle name="Comma 4 3 2 11 2 2" xfId="12664" xr:uid="{A4451141-A2C7-48D7-9CBA-CF7EC9284C4E}"/>
    <cellStyle name="Comma 4 3 2 11 3" xfId="12665" xr:uid="{B3673FF0-99DB-4100-8FC4-C052F77A4309}"/>
    <cellStyle name="Comma 4 3 2 11 3 2" xfId="12666" xr:uid="{872EA7AD-6B94-48B5-ACBD-F5694D53463D}"/>
    <cellStyle name="Comma 4 3 2 11 4" xfId="12667" xr:uid="{D5E5E80D-40EB-4B77-8120-9E61610DBCCD}"/>
    <cellStyle name="Comma 4 3 2 12" xfId="12668" xr:uid="{CFEDB2EE-A81E-4036-A30A-C8825D3A65E0}"/>
    <cellStyle name="Comma 4 3 2 12 2" xfId="12669" xr:uid="{796BFF4E-2BE6-4E5A-B113-D0B4B52CD685}"/>
    <cellStyle name="Comma 4 3 2 12 2 2" xfId="12670" xr:uid="{F482DB6D-54BA-4E74-88F7-0D5567DED9D5}"/>
    <cellStyle name="Comma 4 3 2 12 3" xfId="12671" xr:uid="{8789315D-2C94-4700-B08B-6E23FD76FE3F}"/>
    <cellStyle name="Comma 4 3 2 12 3 2" xfId="12672" xr:uid="{EE783C86-2001-4550-AE9F-015E0BC03563}"/>
    <cellStyle name="Comma 4 3 2 12 4" xfId="12673" xr:uid="{DB28E0E6-9D25-4A1E-ACEE-40E1C6DA0129}"/>
    <cellStyle name="Comma 4 3 2 13" xfId="12674" xr:uid="{7135F54B-F5DE-4CB6-A12B-CA416EB0303E}"/>
    <cellStyle name="Comma 4 3 2 13 2" xfId="12675" xr:uid="{AA68CCB3-6400-4D2D-B82B-395B7EE462F4}"/>
    <cellStyle name="Comma 4 3 2 13 2 2" xfId="12676" xr:uid="{3ACFFF76-A922-4C85-BB59-D9D3FAB614AE}"/>
    <cellStyle name="Comma 4 3 2 13 3" xfId="12677" xr:uid="{495E83A8-2780-4D85-867B-8776B002D904}"/>
    <cellStyle name="Comma 4 3 2 13 3 2" xfId="12678" xr:uid="{7EED552A-29DD-4CDF-AEDA-BD1720CC3579}"/>
    <cellStyle name="Comma 4 3 2 13 4" xfId="12679" xr:uid="{2101AABA-1DF1-475A-B9EC-F5BF966AEB0D}"/>
    <cellStyle name="Comma 4 3 2 14" xfId="12680" xr:uid="{66C79156-535A-4186-A10F-1707D3439705}"/>
    <cellStyle name="Comma 4 3 2 14 2" xfId="12681" xr:uid="{1D0D3964-D7C4-481E-B85E-439BF5F06BA1}"/>
    <cellStyle name="Comma 4 3 2 14 2 2" xfId="12682" xr:uid="{90C14F82-826C-4422-9030-825D5BAE2A77}"/>
    <cellStyle name="Comma 4 3 2 14 3" xfId="12683" xr:uid="{5858B7FF-E90D-4CD0-AD86-A8EC213E74BB}"/>
    <cellStyle name="Comma 4 3 2 14 3 2" xfId="12684" xr:uid="{892DD973-1761-49A8-9EB1-115DB13BC1A8}"/>
    <cellStyle name="Comma 4 3 2 14 4" xfId="12685" xr:uid="{E42608A8-C204-4C3B-9EF1-DE87065C80F5}"/>
    <cellStyle name="Comma 4 3 2 15" xfId="12686" xr:uid="{988553A5-F3A2-45F4-8815-A324287263B0}"/>
    <cellStyle name="Comma 4 3 2 15 2" xfId="12687" xr:uid="{2A434EC4-1C71-46D4-8BAF-46C947AF294C}"/>
    <cellStyle name="Comma 4 3 2 15 2 2" xfId="12688" xr:uid="{3AAE2DB9-0762-40F0-9CBB-A3647783F98A}"/>
    <cellStyle name="Comma 4 3 2 15 3" xfId="12689" xr:uid="{8B6CBBDE-AFE6-408E-A202-F573BCE704F0}"/>
    <cellStyle name="Comma 4 3 2 15 3 2" xfId="12690" xr:uid="{F5EDF104-9202-4C3D-9400-FAF5079993E7}"/>
    <cellStyle name="Comma 4 3 2 15 4" xfId="12691" xr:uid="{492B96E5-FA3E-419F-B66A-D75F0C499DFD}"/>
    <cellStyle name="Comma 4 3 2 16" xfId="12692" xr:uid="{47C5F8CC-F3FA-410D-BF07-4F156F03ABC7}"/>
    <cellStyle name="Comma 4 3 2 16 2" xfId="12693" xr:uid="{BA54C8A1-531C-41D0-9B34-AD76AA55995E}"/>
    <cellStyle name="Comma 4 3 2 16 2 2" xfId="12694" xr:uid="{F379F73A-982B-4B28-A21F-609C56A72988}"/>
    <cellStyle name="Comma 4 3 2 16 3" xfId="12695" xr:uid="{B9F2D6AA-3B61-4AD6-99B0-97F16C76E22F}"/>
    <cellStyle name="Comma 4 3 2 16 3 2" xfId="12696" xr:uid="{8DD1815B-CC93-46C3-81E4-4D5CB59CBFE0}"/>
    <cellStyle name="Comma 4 3 2 16 4" xfId="12697" xr:uid="{3BB27FAB-09CE-4979-A3BF-FE4CF479410A}"/>
    <cellStyle name="Comma 4 3 2 17" xfId="12698" xr:uid="{CF18C0A0-10D6-4B8F-B010-92816105A447}"/>
    <cellStyle name="Comma 4 3 2 17 2" xfId="12699" xr:uid="{9EEBA375-A9BB-45F3-8AF9-B2E8CD4F8FAE}"/>
    <cellStyle name="Comma 4 3 2 17 2 2" xfId="12700" xr:uid="{B119CE60-AD18-4D45-A2F0-A53147910D3F}"/>
    <cellStyle name="Comma 4 3 2 17 3" xfId="12701" xr:uid="{46F7FAE3-55C3-4490-B613-2BCA0174D774}"/>
    <cellStyle name="Comma 4 3 2 17 3 2" xfId="12702" xr:uid="{A0101136-FECA-4CA2-82DD-F1F5AA23F8A2}"/>
    <cellStyle name="Comma 4 3 2 17 4" xfId="12703" xr:uid="{2710FE03-061C-495A-8984-C54B1E0F24B9}"/>
    <cellStyle name="Comma 4 3 2 18" xfId="12704" xr:uid="{3D70CD37-D7BB-4661-AF48-ACEF695C125E}"/>
    <cellStyle name="Comma 4 3 2 18 2" xfId="12705" xr:uid="{2194DB4E-CC31-4D22-B8A6-CAF0D7EC097D}"/>
    <cellStyle name="Comma 4 3 2 18 2 2" xfId="12706" xr:uid="{B9A31EE4-7E8F-49EC-AE2F-100A6A4019D9}"/>
    <cellStyle name="Comma 4 3 2 18 3" xfId="12707" xr:uid="{525AD098-61B8-4BBE-A43F-9BA0EC7A0D8D}"/>
    <cellStyle name="Comma 4 3 2 18 3 2" xfId="12708" xr:uid="{9DA1FE05-7080-42CB-863F-B6DAC871BBD8}"/>
    <cellStyle name="Comma 4 3 2 18 4" xfId="12709" xr:uid="{F8A551F5-571E-4C7F-BCB1-CACD5779113F}"/>
    <cellStyle name="Comma 4 3 2 19" xfId="12710" xr:uid="{04A97DE4-1731-4D22-A085-B08C1E4E1591}"/>
    <cellStyle name="Comma 4 3 2 19 2" xfId="12711" xr:uid="{9625066E-F066-4D2A-831A-B66F9FEA3AB0}"/>
    <cellStyle name="Comma 4 3 2 19 2 2" xfId="12712" xr:uid="{78421EDE-C079-40C5-81E5-2FF652DB4408}"/>
    <cellStyle name="Comma 4 3 2 19 3" xfId="12713" xr:uid="{FEFAFEA8-BC5B-4EBA-AECE-A3780564C9B7}"/>
    <cellStyle name="Comma 4 3 2 19 3 2" xfId="12714" xr:uid="{57AAC35E-B6A8-41D7-A018-35C47A36E731}"/>
    <cellStyle name="Comma 4 3 2 19 4" xfId="12715" xr:uid="{562E4B62-2AD2-42B9-9616-4C841ABDF8D9}"/>
    <cellStyle name="Comma 4 3 2 2" xfId="12716" xr:uid="{7973EDF7-2B50-43D4-A912-C6E6150D9A76}"/>
    <cellStyle name="Comma 4 3 2 2 2" xfId="12717" xr:uid="{29B21129-9DA7-418E-A6D5-2D9F9E0B61EC}"/>
    <cellStyle name="Comma 4 3 2 2 2 2" xfId="12718" xr:uid="{F17BB1BC-0301-43AF-A0B3-71029F853ACB}"/>
    <cellStyle name="Comma 4 3 2 2 3" xfId="12719" xr:uid="{00876DF5-F509-4026-8F93-06474F94218E}"/>
    <cellStyle name="Comma 4 3 2 2 3 2" xfId="12720" xr:uid="{E502BEF9-D22C-46B3-8683-9A92FB320EB2}"/>
    <cellStyle name="Comma 4 3 2 2 3 3" xfId="12721" xr:uid="{18F61A09-6B77-4297-A887-34A471B6E6D0}"/>
    <cellStyle name="Comma 4 3 2 2 4" xfId="12722" xr:uid="{F2F92DA1-A9CC-47E3-8861-36EEDB9ADD9F}"/>
    <cellStyle name="Comma 4 3 2 20" xfId="12723" xr:uid="{AE4C2CB1-6C71-4BD1-97FC-D13043E25692}"/>
    <cellStyle name="Comma 4 3 2 20 2" xfId="12724" xr:uid="{41950E8C-09B0-46EF-B650-FE220C543F4A}"/>
    <cellStyle name="Comma 4 3 2 20 2 2" xfId="12725" xr:uid="{BC83E856-557E-4705-9EFB-FD24835F3BAC}"/>
    <cellStyle name="Comma 4 3 2 20 3" xfId="12726" xr:uid="{21E59A08-CE1C-460F-8AC2-D6963808AFC7}"/>
    <cellStyle name="Comma 4 3 2 20 3 2" xfId="12727" xr:uid="{6E1A9005-1239-4234-918E-02E52A7BB3A5}"/>
    <cellStyle name="Comma 4 3 2 20 4" xfId="12728" xr:uid="{797A1FF1-5A55-47B9-ABE2-4CF35B2C290E}"/>
    <cellStyle name="Comma 4 3 2 21" xfId="12729" xr:uid="{FEF60B0F-4F37-49B7-838F-9FDEDFC35040}"/>
    <cellStyle name="Comma 4 3 2 21 2" xfId="12730" xr:uid="{4039CA67-ED55-43A7-A2B8-E734CD334751}"/>
    <cellStyle name="Comma 4 3 2 21 2 2" xfId="12731" xr:uid="{351DC95F-E332-4C6B-95C4-296094FBE266}"/>
    <cellStyle name="Comma 4 3 2 21 3" xfId="12732" xr:uid="{B59BC335-F900-4F07-B79E-B6E4CC0A7EFF}"/>
    <cellStyle name="Comma 4 3 2 21 3 2" xfId="12733" xr:uid="{25DACCD0-90AA-4A57-A479-91EA5183C9E4}"/>
    <cellStyle name="Comma 4 3 2 21 4" xfId="12734" xr:uid="{254795BF-4B7D-465D-BD01-CC6991DAA6C2}"/>
    <cellStyle name="Comma 4 3 2 22" xfId="12735" xr:uid="{4B37A134-5D5D-470E-A007-FA546740882C}"/>
    <cellStyle name="Comma 4 3 2 22 2" xfId="12736" xr:uid="{93266F17-7C01-452E-93C9-F98C9FD55836}"/>
    <cellStyle name="Comma 4 3 2 22 2 2" xfId="12737" xr:uid="{C3F1D6B3-5E95-471B-AA23-07F19D1957E9}"/>
    <cellStyle name="Comma 4 3 2 22 3" xfId="12738" xr:uid="{6A302071-0435-454F-89D7-A8E7D729D5D7}"/>
    <cellStyle name="Comma 4 3 2 22 3 2" xfId="12739" xr:uid="{611A3584-D9C9-49F4-ACDE-D50053D7F5DF}"/>
    <cellStyle name="Comma 4 3 2 22 4" xfId="12740" xr:uid="{BF2C58E2-6862-4D69-8010-84DE399D529C}"/>
    <cellStyle name="Comma 4 3 2 23" xfId="12741" xr:uid="{94B1AD32-B42D-4537-A2AD-FC6A092E0ACB}"/>
    <cellStyle name="Comma 4 3 2 23 2" xfId="12742" xr:uid="{17F66174-DF1F-48A2-AE1C-27B67747F6E3}"/>
    <cellStyle name="Comma 4 3 2 23 2 2" xfId="12743" xr:uid="{53ED1EBD-B26A-435C-9C54-3C79AAD7F600}"/>
    <cellStyle name="Comma 4 3 2 23 3" xfId="12744" xr:uid="{0EA69A2E-FEB3-4E16-BBE7-3488885BF805}"/>
    <cellStyle name="Comma 4 3 2 23 3 2" xfId="12745" xr:uid="{9C3FC5D5-0DB9-4C64-989A-8CEF8AE388AF}"/>
    <cellStyle name="Comma 4 3 2 23 4" xfId="12746" xr:uid="{7ECA0325-3FBC-4CFF-AA9F-0DFD522990DC}"/>
    <cellStyle name="Comma 4 3 2 24" xfId="12747" xr:uid="{723A2933-1782-45B1-80A7-1BA448FD724F}"/>
    <cellStyle name="Comma 4 3 2 24 2" xfId="12748" xr:uid="{0D32DB3B-5304-4C55-B024-B457E88D41A1}"/>
    <cellStyle name="Comma 4 3 2 24 2 2" xfId="12749" xr:uid="{A6534DF0-5C65-46F3-8BA5-C5DA47300F7D}"/>
    <cellStyle name="Comma 4 3 2 24 3" xfId="12750" xr:uid="{0A9B010A-3D17-4BFA-B46C-718A924625DF}"/>
    <cellStyle name="Comma 4 3 2 24 3 2" xfId="12751" xr:uid="{1D01F140-40FD-4B28-BF17-06413E3BCA90}"/>
    <cellStyle name="Comma 4 3 2 24 4" xfId="12752" xr:uid="{B8C7919E-1B0D-4E4F-AD40-B6B08F5A57E8}"/>
    <cellStyle name="Comma 4 3 2 25" xfId="12753" xr:uid="{94AEABCF-3023-4251-8398-A06F50FF9E25}"/>
    <cellStyle name="Comma 4 3 2 25 2" xfId="12754" xr:uid="{61A0BAFB-9889-41DA-8AD0-D8DCB31E427B}"/>
    <cellStyle name="Comma 4 3 2 25 2 2" xfId="12755" xr:uid="{5B786B16-CC5B-4B39-BDAA-FA247B2689A5}"/>
    <cellStyle name="Comma 4 3 2 25 3" xfId="12756" xr:uid="{D0C0EC51-3D4A-43D4-8BAE-B118764E2E6B}"/>
    <cellStyle name="Comma 4 3 2 25 3 2" xfId="12757" xr:uid="{59A2CE4F-228A-4F95-AF10-49012C072948}"/>
    <cellStyle name="Comma 4 3 2 25 4" xfId="12758" xr:uid="{7059C13F-B2D5-4838-B120-8EFA352DFB56}"/>
    <cellStyle name="Comma 4 3 2 26" xfId="12759" xr:uid="{8A18F783-81D5-426C-BBA6-F7562EA1EA01}"/>
    <cellStyle name="Comma 4 3 2 26 2" xfId="12760" xr:uid="{276D3587-3D2D-46AD-B41D-7A4903138D62}"/>
    <cellStyle name="Comma 4 3 2 26 2 2" xfId="12761" xr:uid="{AD51DE75-913C-4486-AA8B-47A4CC6302D8}"/>
    <cellStyle name="Comma 4 3 2 26 3" xfId="12762" xr:uid="{33D76512-27CB-4CBF-A443-DAB848280C76}"/>
    <cellStyle name="Comma 4 3 2 26 3 2" xfId="12763" xr:uid="{DAA8C6E4-7EA6-467C-B7E6-0BB0895A56D8}"/>
    <cellStyle name="Comma 4 3 2 26 4" xfId="12764" xr:uid="{CA3700E7-F890-45FF-BCD0-A76F86504356}"/>
    <cellStyle name="Comma 4 3 2 27" xfId="12765" xr:uid="{B63C0921-E7FF-482B-BF19-B1B9654CB69F}"/>
    <cellStyle name="Comma 4 3 2 27 2" xfId="12766" xr:uid="{89671121-2B55-44D0-8B0B-E68467994C4C}"/>
    <cellStyle name="Comma 4 3 2 27 2 2" xfId="12767" xr:uid="{41A5C490-C8EE-4B61-BDB2-71C0CCF98AED}"/>
    <cellStyle name="Comma 4 3 2 27 3" xfId="12768" xr:uid="{274737D5-412B-494F-8EE0-E82C2BA1D924}"/>
    <cellStyle name="Comma 4 3 2 27 3 2" xfId="12769" xr:uid="{B29624F2-9CDC-4EFB-9B41-61B32C5FA64B}"/>
    <cellStyle name="Comma 4 3 2 27 4" xfId="12770" xr:uid="{30F4010A-8ACD-49C3-9B47-8A3FAA83B148}"/>
    <cellStyle name="Comma 4 3 2 28" xfId="12771" xr:uid="{2F9C33DD-687B-4DCF-812E-55D9731CB743}"/>
    <cellStyle name="Comma 4 3 2 28 2" xfId="12772" xr:uid="{5DE2DFA4-6877-4945-91F6-747B5536D03C}"/>
    <cellStyle name="Comma 4 3 2 29" xfId="12773" xr:uid="{C3C5DF8D-201F-4913-9ED9-9E51E3FB342D}"/>
    <cellStyle name="Comma 4 3 2 29 2" xfId="12774" xr:uid="{BEC13CAC-0436-4F5E-B4DD-615B78761604}"/>
    <cellStyle name="Comma 4 3 2 29 3" xfId="12775" xr:uid="{3043296C-2111-4963-BA25-862E8AC23A85}"/>
    <cellStyle name="Comma 4 3 2 3" xfId="12776" xr:uid="{4C849585-64F1-492B-BC5B-CCF8F1970D8E}"/>
    <cellStyle name="Comma 4 3 2 3 2" xfId="12777" xr:uid="{A744AFB4-5E42-4240-B338-618E2BC45ABA}"/>
    <cellStyle name="Comma 4 3 2 3 2 2" xfId="12778" xr:uid="{FE91FFF8-A3C4-4BB4-B8BC-6E27E4DE4A46}"/>
    <cellStyle name="Comma 4 3 2 3 3" xfId="12779" xr:uid="{0E27005E-867F-4FD8-BB21-F7912EB05DD7}"/>
    <cellStyle name="Comma 4 3 2 3 3 2" xfId="12780" xr:uid="{54B80710-CCEC-4041-A769-DD6DFBEFACC9}"/>
    <cellStyle name="Comma 4 3 2 3 3 3" xfId="12781" xr:uid="{E8184153-9EBC-4A07-B005-CC35BB47D06A}"/>
    <cellStyle name="Comma 4 3 2 3 4" xfId="12782" xr:uid="{107D50A5-8463-4589-9BC9-3A0548C3126B}"/>
    <cellStyle name="Comma 4 3 2 30" xfId="12783" xr:uid="{3637A6C8-10E6-4173-947F-0B1EF2C64FF2}"/>
    <cellStyle name="Comma 4 3 2 31" xfId="12784" xr:uid="{8F614B97-CB76-4E4F-9DA4-C385B3A72EC8}"/>
    <cellStyle name="Comma 4 3 2 31 2" xfId="12785" xr:uid="{F1AA8180-080D-4502-98F6-CDF77BCEDA2C}"/>
    <cellStyle name="Comma 4 3 2 32" xfId="12786" xr:uid="{AAFC33BF-AE5E-42C6-9659-2E95D1C77B09}"/>
    <cellStyle name="Comma 4 3 2 4" xfId="12787" xr:uid="{42FEFA60-D26C-49D7-8559-FA483042E9EA}"/>
    <cellStyle name="Comma 4 3 2 4 2" xfId="12788" xr:uid="{2B5E2808-1C9D-47C5-9FFE-9F4B62B88953}"/>
    <cellStyle name="Comma 4 3 2 4 2 2" xfId="12789" xr:uid="{0E0CBB60-2FCA-4410-A452-04EE8DE7F1BA}"/>
    <cellStyle name="Comma 4 3 2 4 3" xfId="12790" xr:uid="{C6DB5006-5409-43A8-908D-4CA973CF2E0C}"/>
    <cellStyle name="Comma 4 3 2 4 3 2" xfId="12791" xr:uid="{DE11A310-3F2A-4C6A-B07F-5E1210E0E297}"/>
    <cellStyle name="Comma 4 3 2 4 4" xfId="12792" xr:uid="{4B785411-14EE-470B-BCB6-FB03E10D2677}"/>
    <cellStyle name="Comma 4 3 2 5" xfId="12793" xr:uid="{7AE7155A-2B01-43C4-990F-31D47EFB605C}"/>
    <cellStyle name="Comma 4 3 2 5 2" xfId="12794" xr:uid="{286DA924-B622-4FBB-BE40-47BCED82A703}"/>
    <cellStyle name="Comma 4 3 2 5 2 2" xfId="12795" xr:uid="{71F76295-6D4F-4BE2-A100-370F823FFD25}"/>
    <cellStyle name="Comma 4 3 2 5 3" xfId="12796" xr:uid="{F63E2176-AD07-4D13-9DBB-A568AAB8E55D}"/>
    <cellStyle name="Comma 4 3 2 5 3 2" xfId="12797" xr:uid="{AAC5E129-45E9-4BE9-80E2-B466CD0FBCD3}"/>
    <cellStyle name="Comma 4 3 2 5 4" xfId="12798" xr:uid="{B6C621F3-DDA7-4991-A55E-8E2CC018D392}"/>
    <cellStyle name="Comma 4 3 2 6" xfId="12799" xr:uid="{113B9E12-BA7A-42DD-88BC-34676A8597E7}"/>
    <cellStyle name="Comma 4 3 2 6 2" xfId="12800" xr:uid="{4C352228-E31E-4DD7-AAD7-DDF4EC5E8572}"/>
    <cellStyle name="Comma 4 3 2 6 2 2" xfId="12801" xr:uid="{F0359B95-9E49-40C0-8E26-461F6D25A6A6}"/>
    <cellStyle name="Comma 4 3 2 6 3" xfId="12802" xr:uid="{E05A814E-9C90-41F4-98FB-CF3CA4C6F9A4}"/>
    <cellStyle name="Comma 4 3 2 6 3 2" xfId="12803" xr:uid="{83DA8DF2-7691-4A1E-B0A5-BF8BCA751013}"/>
    <cellStyle name="Comma 4 3 2 6 4" xfId="12804" xr:uid="{4DDAA573-44AC-45AF-94D1-C6DDB15AEE84}"/>
    <cellStyle name="Comma 4 3 2 7" xfId="12805" xr:uid="{546B3932-774B-4781-A3F7-687BD543E527}"/>
    <cellStyle name="Comma 4 3 2 7 2" xfId="12806" xr:uid="{D801CD12-3638-4259-B478-D5821877DDA7}"/>
    <cellStyle name="Comma 4 3 2 7 2 2" xfId="12807" xr:uid="{01A4036D-3EF8-4F6B-BCEB-1E12C4A12CBA}"/>
    <cellStyle name="Comma 4 3 2 7 3" xfId="12808" xr:uid="{D249F60F-4936-467E-BDF3-4BE0066605A0}"/>
    <cellStyle name="Comma 4 3 2 7 3 2" xfId="12809" xr:uid="{FF8FD59B-177B-4DA8-84A3-68DFC89F1E43}"/>
    <cellStyle name="Comma 4 3 2 7 4" xfId="12810" xr:uid="{AFF667BF-78C4-4E10-8551-A95924420DBB}"/>
    <cellStyle name="Comma 4 3 2 8" xfId="12811" xr:uid="{4B0B0D1C-EDFF-4C6C-80DE-F22B2910C6DE}"/>
    <cellStyle name="Comma 4 3 2 8 2" xfId="12812" xr:uid="{C46417EB-DD50-430C-9F07-03FACFE371F7}"/>
    <cellStyle name="Comma 4 3 2 8 2 2" xfId="12813" xr:uid="{526C22D9-6658-4CBE-9980-20F165921780}"/>
    <cellStyle name="Comma 4 3 2 8 3" xfId="12814" xr:uid="{D559B540-7347-4970-913C-3D9EF468C197}"/>
    <cellStyle name="Comma 4 3 2 8 3 2" xfId="12815" xr:uid="{BEC85517-66EF-419B-80C1-3448D54BCAE5}"/>
    <cellStyle name="Comma 4 3 2 8 4" xfId="12816" xr:uid="{B894581E-2F45-4084-B788-68E0DBC85356}"/>
    <cellStyle name="Comma 4 3 2 9" xfId="12817" xr:uid="{5D2CA58B-E98F-4881-BFA0-A2B85324CFC5}"/>
    <cellStyle name="Comma 4 3 2 9 2" xfId="12818" xr:uid="{0557799D-DD51-45A1-8EC7-184EA8EB13F4}"/>
    <cellStyle name="Comma 4 3 2 9 2 2" xfId="12819" xr:uid="{C1D9C8C7-4821-46FA-BBCE-52E4D57739E9}"/>
    <cellStyle name="Comma 4 3 2 9 3" xfId="12820" xr:uid="{FBC364B1-FFDC-4454-BEA6-A6D5396EBA62}"/>
    <cellStyle name="Comma 4 3 2 9 3 2" xfId="12821" xr:uid="{4344FFE8-EF28-47E9-8D0E-572DC57FB9D9}"/>
    <cellStyle name="Comma 4 3 2 9 4" xfId="12822" xr:uid="{21BDEAFE-4171-4C42-A09F-A8AC76C5C7DD}"/>
    <cellStyle name="Comma 4 3 20" xfId="12823" xr:uid="{74B8EB45-BCA6-4F9E-8DF6-53D89BD8C402}"/>
    <cellStyle name="Comma 4 3 20 2" xfId="12824" xr:uid="{8C28ED5A-E38B-4DB2-88CD-1A6792136FEA}"/>
    <cellStyle name="Comma 4 3 20 2 2" xfId="12825" xr:uid="{CECFAAE4-3025-447E-B2C8-59AF42168C05}"/>
    <cellStyle name="Comma 4 3 20 3" xfId="12826" xr:uid="{677031A7-3A60-4948-8C5B-F210EA831697}"/>
    <cellStyle name="Comma 4 3 20 3 2" xfId="12827" xr:uid="{7B76A816-3E45-412F-B8EA-3280DEF61EE9}"/>
    <cellStyle name="Comma 4 3 20 4" xfId="12828" xr:uid="{1A8C039F-C703-4087-9160-B8EA90B2D450}"/>
    <cellStyle name="Comma 4 3 21" xfId="12829" xr:uid="{58F39BFB-37B4-4F43-83A6-D9667731EE32}"/>
    <cellStyle name="Comma 4 3 21 2" xfId="12830" xr:uid="{E487F3C1-1930-4B87-B6ED-419B1AF1FDC4}"/>
    <cellStyle name="Comma 4 3 21 2 2" xfId="12831" xr:uid="{0603F1D3-A50E-411C-8AD9-023655BBF540}"/>
    <cellStyle name="Comma 4 3 21 3" xfId="12832" xr:uid="{29A01632-7E5D-405B-8E49-F542A2EFDDB4}"/>
    <cellStyle name="Comma 4 3 21 3 2" xfId="12833" xr:uid="{C6DE761E-CAF0-4E4E-8645-7A7317E9EEE6}"/>
    <cellStyle name="Comma 4 3 21 4" xfId="12834" xr:uid="{9ABAA04D-F6B8-4DE6-A788-F2999C50E467}"/>
    <cellStyle name="Comma 4 3 22" xfId="12835" xr:uid="{3C860AF9-BCE9-4BF9-88DB-358822EB6E03}"/>
    <cellStyle name="Comma 4 3 22 2" xfId="12836" xr:uid="{0F133D68-008D-487C-BEC5-6A2F305EB80A}"/>
    <cellStyle name="Comma 4 3 22 2 2" xfId="12837" xr:uid="{5989B2DA-19AC-4572-BABC-2D24AAD715F4}"/>
    <cellStyle name="Comma 4 3 22 3" xfId="12838" xr:uid="{E4E5D491-32DE-4A0B-AB05-9CA658EBAF27}"/>
    <cellStyle name="Comma 4 3 22 3 2" xfId="12839" xr:uid="{1CE449D5-99E7-48C0-9F17-4CAACE4289E1}"/>
    <cellStyle name="Comma 4 3 22 4" xfId="12840" xr:uid="{7028F91D-88E8-4CE3-A752-A6610999A8CC}"/>
    <cellStyle name="Comma 4 3 23" xfId="12841" xr:uid="{D85A9690-1B87-4725-A8A9-016185DEC03E}"/>
    <cellStyle name="Comma 4 3 23 2" xfId="12842" xr:uid="{4B858100-376B-4BE5-9044-33A036C5C019}"/>
    <cellStyle name="Comma 4 3 23 2 2" xfId="12843" xr:uid="{E6BE58AF-2195-40B2-BD52-2239CDE1DCFF}"/>
    <cellStyle name="Comma 4 3 23 3" xfId="12844" xr:uid="{C42C550C-9868-4A3F-BCAA-282A882396CC}"/>
    <cellStyle name="Comma 4 3 23 3 2" xfId="12845" xr:uid="{6AE03B3B-3A5C-4285-986E-D493A4C73F75}"/>
    <cellStyle name="Comma 4 3 23 4" xfId="12846" xr:uid="{0D665A2F-C516-4E06-B941-E73875CBE0B0}"/>
    <cellStyle name="Comma 4 3 24" xfId="12847" xr:uid="{3BADBE92-BB6B-4232-B290-487611FBE35D}"/>
    <cellStyle name="Comma 4 3 24 2" xfId="12848" xr:uid="{82DC7111-2B46-409A-8593-61039450E619}"/>
    <cellStyle name="Comma 4 3 24 2 2" xfId="12849" xr:uid="{0A3C6D34-5484-409D-AC58-C93B2EC0E2CF}"/>
    <cellStyle name="Comma 4 3 24 3" xfId="12850" xr:uid="{16654455-B701-4EB6-BE9F-883930E15154}"/>
    <cellStyle name="Comma 4 3 24 3 2" xfId="12851" xr:uid="{33735320-B88A-4CD4-A8B7-4D659730FFD6}"/>
    <cellStyle name="Comma 4 3 24 4" xfId="12852" xr:uid="{837DB19D-A0A8-4B85-A1FB-C2140CD3FF78}"/>
    <cellStyle name="Comma 4 3 25" xfId="12853" xr:uid="{5FB6FF2F-1C22-42FA-B919-E6EA2292FF3E}"/>
    <cellStyle name="Comma 4 3 25 2" xfId="12854" xr:uid="{94A7189E-37A0-4D2B-BECE-F2B18C683771}"/>
    <cellStyle name="Comma 4 3 25 2 2" xfId="12855" xr:uid="{1D308815-EDFA-4897-A49E-D4E7F88EB652}"/>
    <cellStyle name="Comma 4 3 25 3" xfId="12856" xr:uid="{33C0AA7B-75B6-45C3-8938-00C91EA1116F}"/>
    <cellStyle name="Comma 4 3 25 3 2" xfId="12857" xr:uid="{5AFB7D18-EA04-4EBB-A751-21A57CEA3CDC}"/>
    <cellStyle name="Comma 4 3 25 4" xfId="12858" xr:uid="{A36E4026-B088-4456-9768-3E89D22EEAB5}"/>
    <cellStyle name="Comma 4 3 26" xfId="12859" xr:uid="{1EE73D56-ED76-499B-972B-E0BD10B1B3E1}"/>
    <cellStyle name="Comma 4 3 26 2" xfId="12860" xr:uid="{AB6AC58E-EFBD-469B-910F-A43C7587FD3F}"/>
    <cellStyle name="Comma 4 3 26 2 2" xfId="12861" xr:uid="{E5192EFA-5A10-462C-B3F6-AB0F473D5927}"/>
    <cellStyle name="Comma 4 3 26 3" xfId="12862" xr:uid="{298D2506-B2E8-4E12-934B-1E957A788E9E}"/>
    <cellStyle name="Comma 4 3 26 3 2" xfId="12863" xr:uid="{17FC282C-A17F-4F9B-AAE1-E9EE75F8F814}"/>
    <cellStyle name="Comma 4 3 26 4" xfId="12864" xr:uid="{E149D550-8BC5-4244-A9F8-04E2272681A9}"/>
    <cellStyle name="Comma 4 3 27" xfId="12865" xr:uid="{BA6C11FE-B2F6-4445-AA95-4DD0E5A35258}"/>
    <cellStyle name="Comma 4 3 27 2" xfId="12866" xr:uid="{494B116D-9CD0-4F41-AACA-95ACE0130FE3}"/>
    <cellStyle name="Comma 4 3 27 2 2" xfId="12867" xr:uid="{DDB00B9E-81D9-4F09-8F50-C35E09236ADE}"/>
    <cellStyle name="Comma 4 3 27 3" xfId="12868" xr:uid="{6C781993-AD7D-4531-9AFE-EC30EFBDC5C4}"/>
    <cellStyle name="Comma 4 3 27 3 2" xfId="12869" xr:uid="{E2C4156E-6A79-4D91-BB19-3898AB4E484A}"/>
    <cellStyle name="Comma 4 3 27 4" xfId="12870" xr:uid="{FE2F3E46-7E38-48CB-ACFE-7F834F6DE7A7}"/>
    <cellStyle name="Comma 4 3 28" xfId="12871" xr:uid="{BB62AF18-1991-4887-A437-22055A7F8B53}"/>
    <cellStyle name="Comma 4 3 28 2" xfId="12872" xr:uid="{3E8333C5-A4C4-4FBE-A116-730DFB99DA8A}"/>
    <cellStyle name="Comma 4 3 28 2 2" xfId="12873" xr:uid="{A693A237-2E82-46F4-A257-DC6D82CD9D3E}"/>
    <cellStyle name="Comma 4 3 28 3" xfId="12874" xr:uid="{AFA301A8-C48E-4BBB-A828-E0536B24B826}"/>
    <cellStyle name="Comma 4 3 28 3 2" xfId="12875" xr:uid="{2D7357CA-71E9-4FD7-A1C4-BED193E250FC}"/>
    <cellStyle name="Comma 4 3 28 4" xfId="12876" xr:uid="{6FC81479-110E-4E39-AC5C-D6299BCA702B}"/>
    <cellStyle name="Comma 4 3 29" xfId="12877" xr:uid="{371419F8-6221-43D8-8A9A-DE3434DA35E0}"/>
    <cellStyle name="Comma 4 3 29 2" xfId="12878" xr:uid="{90E2C50B-3781-49BB-9FCF-1CA9F739326C}"/>
    <cellStyle name="Comma 4 3 3" xfId="12879" xr:uid="{D6C260F6-A442-4BEB-B977-227ACD5F8063}"/>
    <cellStyle name="Comma 4 3 3 2" xfId="12880" xr:uid="{B2F6D3ED-67C5-475C-9654-7DD79111C599}"/>
    <cellStyle name="Comma 4 3 3 2 2" xfId="12881" xr:uid="{9F81146F-6B23-4FD3-BD0D-9B6A6AE20673}"/>
    <cellStyle name="Comma 4 3 3 3" xfId="12882" xr:uid="{572E1A47-658A-4889-9565-4D0C8894E689}"/>
    <cellStyle name="Comma 4 3 3 3 2" xfId="12883" xr:uid="{3A2E4CEA-DF0B-4D68-A858-E089335B1319}"/>
    <cellStyle name="Comma 4 3 3 3 3" xfId="12884" xr:uid="{58A883F6-E62B-4DD4-B5B9-2305052C8B8B}"/>
    <cellStyle name="Comma 4 3 3 4" xfId="12885" xr:uid="{3E06ECDF-0626-4CF0-831A-1140933161B2}"/>
    <cellStyle name="Comma 4 3 30" xfId="12886" xr:uid="{25F7B11A-CE13-4E25-9736-0CB5AE2A5EA8}"/>
    <cellStyle name="Comma 4 3 30 2" xfId="12887" xr:uid="{D384D5EC-7597-42AA-9AA8-CBDB705A874A}"/>
    <cellStyle name="Comma 4 3 30 3" xfId="12888" xr:uid="{D40EA8B1-C6DF-424B-B85B-B951909F403A}"/>
    <cellStyle name="Comma 4 3 31" xfId="12889" xr:uid="{1A88A8DA-A445-40BE-9028-444DD0574420}"/>
    <cellStyle name="Comma 4 3 32" xfId="12890" xr:uid="{34FC9DA7-40D7-4A35-A897-C52D1B4C617F}"/>
    <cellStyle name="Comma 4 3 33" xfId="12891" xr:uid="{F23D965E-0A93-4D35-B13F-6BDC9D17DA7E}"/>
    <cellStyle name="Comma 4 3 34" xfId="12892" xr:uid="{9B710DF6-4C31-4770-9ACF-2CD4BE839333}"/>
    <cellStyle name="Comma 4 3 35" xfId="12893" xr:uid="{82072790-487B-4F88-99FA-1A28FCEC78ED}"/>
    <cellStyle name="Comma 4 3 36" xfId="12894" xr:uid="{20B203E4-35E9-48A5-880B-2CBF60BD827E}"/>
    <cellStyle name="Comma 4 3 37" xfId="12895" xr:uid="{DBE9C656-26BF-475D-847B-E10F15DFC821}"/>
    <cellStyle name="Comma 4 3 38" xfId="12896" xr:uid="{01EF4F66-32F5-4964-BF77-8B3054634A8A}"/>
    <cellStyle name="Comma 4 3 39" xfId="12897" xr:uid="{4B781E9B-DD14-406D-855A-8F9CA6EC7B32}"/>
    <cellStyle name="Comma 4 3 4" xfId="12898" xr:uid="{4998794B-B14D-48C9-8A61-29758EF4ECA6}"/>
    <cellStyle name="Comma 4 3 4 2" xfId="12899" xr:uid="{7EEA107D-C20E-4F44-868C-D8CBD33C6677}"/>
    <cellStyle name="Comma 4 3 4 2 2" xfId="12900" xr:uid="{63D9D04F-0206-4736-BF76-7E5379063E89}"/>
    <cellStyle name="Comma 4 3 4 3" xfId="12901" xr:uid="{A83E4B4A-F64B-45D7-9CD8-F15FBFCF9A89}"/>
    <cellStyle name="Comma 4 3 4 3 2" xfId="12902" xr:uid="{F53D0A65-82DB-41A8-89A7-BA5A90DDA140}"/>
    <cellStyle name="Comma 4 3 4 3 3" xfId="12903" xr:uid="{C68E1D70-0C95-4D76-AF52-6129CD54A8EC}"/>
    <cellStyle name="Comma 4 3 4 4" xfId="12904" xr:uid="{1E63DD27-16E4-4E62-92F5-805167B1C11D}"/>
    <cellStyle name="Comma 4 3 40" xfId="12905" xr:uid="{F4907682-9032-4C86-80A0-CC95A62FEA22}"/>
    <cellStyle name="Comma 4 3 41" xfId="12906" xr:uid="{B4CCAFB1-781C-4393-BAFB-1C4B843575B1}"/>
    <cellStyle name="Comma 4 3 42" xfId="12907" xr:uid="{4242FFFB-DA07-4CE1-A17F-1160BEC7DF9F}"/>
    <cellStyle name="Comma 4 3 43" xfId="12908" xr:uid="{6F35F3D6-E535-43FB-9D76-CFC35A5D830E}"/>
    <cellStyle name="Comma 4 3 44" xfId="12909" xr:uid="{7A210C31-644F-4864-AD3C-75A3E4E6EB2F}"/>
    <cellStyle name="Comma 4 3 45" xfId="12910" xr:uid="{530D7E50-CF44-4EDC-8F18-CC009128FE10}"/>
    <cellStyle name="Comma 4 3 46" xfId="12911" xr:uid="{31A64788-8F13-4964-9827-1B20B5FDE23F}"/>
    <cellStyle name="Comma 4 3 47" xfId="12912" xr:uid="{23435E6C-34D3-44B9-9438-1103D52DBAA0}"/>
    <cellStyle name="Comma 4 3 48" xfId="12913" xr:uid="{CB64B05D-1121-44AD-88A3-E61662B51C04}"/>
    <cellStyle name="Comma 4 3 49" xfId="12914" xr:uid="{8D7BE5B9-353C-4545-BEEA-C6925C3CCED6}"/>
    <cellStyle name="Comma 4 3 5" xfId="12915" xr:uid="{FD1C037A-C28B-4DE0-A4BE-CF8D2D42E95C}"/>
    <cellStyle name="Comma 4 3 5 2" xfId="12916" xr:uid="{7E4AE902-1A76-42E9-B812-9F5F012D66F6}"/>
    <cellStyle name="Comma 4 3 5 2 2" xfId="12917" xr:uid="{C065A66E-992C-492D-8EC7-41928C919D98}"/>
    <cellStyle name="Comma 4 3 5 3" xfId="12918" xr:uid="{CE1557E9-9F2C-40D6-8A0C-C920C421F639}"/>
    <cellStyle name="Comma 4 3 5 3 2" xfId="12919" xr:uid="{AB487AEF-82B1-4785-839E-DC0F9403E5E2}"/>
    <cellStyle name="Comma 4 3 5 4" xfId="12920" xr:uid="{D86123CA-6FA2-4918-BBED-8E03F15C751E}"/>
    <cellStyle name="Comma 4 3 50" xfId="12921" xr:uid="{21BA9BEE-0737-4C32-A85A-3A1E75C7CD74}"/>
    <cellStyle name="Comma 4 3 51" xfId="12922" xr:uid="{B959795E-93D7-4C47-A9B5-FA75FB4E2121}"/>
    <cellStyle name="Comma 4 3 52" xfId="12923" xr:uid="{AD01D860-F58D-431D-BC2F-8729BEA9BAF6}"/>
    <cellStyle name="Comma 4 3 53" xfId="12924" xr:uid="{33C7F420-47DE-4141-9A87-F6FFAF4FA9E1}"/>
    <cellStyle name="Comma 4 3 54" xfId="12925" xr:uid="{B54BF3CA-C739-40A5-8A8A-5F748101A228}"/>
    <cellStyle name="Comma 4 3 55" xfId="12926" xr:uid="{FB39062B-20B4-423E-AF1D-4FCD96C677DC}"/>
    <cellStyle name="Comma 4 3 56" xfId="12927" xr:uid="{5D62981A-1FC7-4960-8CDF-D98E283904F9}"/>
    <cellStyle name="Comma 4 3 57" xfId="12928" xr:uid="{C1901A55-7B2F-4CC1-A50D-549CE74B2DD3}"/>
    <cellStyle name="Comma 4 3 58" xfId="12929" xr:uid="{41B84967-0BAA-4614-8012-EF2B02029DE8}"/>
    <cellStyle name="Comma 4 3 59" xfId="12930" xr:uid="{7892ED62-F25F-45F1-9CAF-1FED86DE6473}"/>
    <cellStyle name="Comma 4 3 6" xfId="12931" xr:uid="{48EE3716-A7BB-4F14-8C70-071A0A058DE5}"/>
    <cellStyle name="Comma 4 3 6 2" xfId="12932" xr:uid="{FBA8B527-4C18-4B3D-86DA-8CF507A8271E}"/>
    <cellStyle name="Comma 4 3 6 2 2" xfId="12933" xr:uid="{F88840F8-0496-4FAF-BF01-F39F53C6D62C}"/>
    <cellStyle name="Comma 4 3 6 3" xfId="12934" xr:uid="{4273F32F-539C-4E36-94C5-833AB0E83835}"/>
    <cellStyle name="Comma 4 3 6 3 2" xfId="12935" xr:uid="{1A6CA524-7BF6-434D-A169-08B6551DEA0E}"/>
    <cellStyle name="Comma 4 3 6 4" xfId="12936" xr:uid="{F5C97943-DB43-4AF2-AB21-B23E7CB6F71F}"/>
    <cellStyle name="Comma 4 3 60" xfId="12937" xr:uid="{9CCF972D-1673-43BE-A4CB-06EB145CD7D2}"/>
    <cellStyle name="Comma 4 3 61" xfId="12938" xr:uid="{1ED78CA6-81BC-4AE5-9795-EBAE0549B199}"/>
    <cellStyle name="Comma 4 3 62" xfId="12939" xr:uid="{B8E5FC1B-BC86-47BF-9BD6-D9AF723AB4DD}"/>
    <cellStyle name="Comma 4 3 62 2" xfId="12940" xr:uid="{1C9097C1-9814-427B-882F-A0A83D3860AB}"/>
    <cellStyle name="Comma 4 3 63" xfId="12941" xr:uid="{013F73DD-6EC0-426C-9EDD-AF2F68E7346C}"/>
    <cellStyle name="Comma 4 3 7" xfId="12942" xr:uid="{32EF42F8-175C-4999-8184-D4F122C9AC97}"/>
    <cellStyle name="Comma 4 3 7 2" xfId="12943" xr:uid="{BFFB9D81-7C53-4807-A705-9DEE5AE43431}"/>
    <cellStyle name="Comma 4 3 7 2 2" xfId="12944" xr:uid="{8D623686-1C47-4B6B-997A-8A1F1C54A591}"/>
    <cellStyle name="Comma 4 3 7 3" xfId="12945" xr:uid="{F481DDF9-CB1B-4A9F-86D8-4AF64A81E0F9}"/>
    <cellStyle name="Comma 4 3 7 3 2" xfId="12946" xr:uid="{991081AB-DF80-43ED-9926-B8DF850CEB3E}"/>
    <cellStyle name="Comma 4 3 7 4" xfId="12947" xr:uid="{4FC3E6EE-A361-434F-BB4A-FEBC98B99D35}"/>
    <cellStyle name="Comma 4 3 8" xfId="12948" xr:uid="{A9B59556-06EF-46C6-9677-C6BA4AE8C5E7}"/>
    <cellStyle name="Comma 4 3 8 2" xfId="12949" xr:uid="{E4C1950E-F01C-4336-A27F-98D881066905}"/>
    <cellStyle name="Comma 4 3 8 2 2" xfId="12950" xr:uid="{4895510A-457D-449B-A61C-E85DF40F31E9}"/>
    <cellStyle name="Comma 4 3 8 3" xfId="12951" xr:uid="{46ABABA2-EC12-46B7-9EF5-5DEE727BFBCD}"/>
    <cellStyle name="Comma 4 3 8 3 2" xfId="12952" xr:uid="{5AD3CBB5-6DF9-4625-94DA-DD2DE4C32EFF}"/>
    <cellStyle name="Comma 4 3 8 4" xfId="12953" xr:uid="{A6CB34FF-D9CA-4D85-8725-E419A3B1A9B1}"/>
    <cellStyle name="Comma 4 3 9" xfId="12954" xr:uid="{561B04FA-15BD-4C95-B38F-07E220814AD8}"/>
    <cellStyle name="Comma 4 3 9 2" xfId="12955" xr:uid="{8C091EF7-B9D7-4D31-AE26-A700878568AC}"/>
    <cellStyle name="Comma 4 3 9 2 2" xfId="12956" xr:uid="{714D5B7F-188F-4E30-852D-8B679DDCC361}"/>
    <cellStyle name="Comma 4 3 9 3" xfId="12957" xr:uid="{C53F2D0F-390E-4654-92EB-483155FAEB73}"/>
    <cellStyle name="Comma 4 3 9 3 2" xfId="12958" xr:uid="{2247798D-0BFE-4D62-9AE4-53E4449BFA33}"/>
    <cellStyle name="Comma 4 3 9 4" xfId="12959" xr:uid="{DE1F225B-F679-40FA-8FE2-C0C38ED10A8B}"/>
    <cellStyle name="Comma 4 30" xfId="12960" xr:uid="{FBF33145-5A35-4BD1-B05C-5939B186E88C}"/>
    <cellStyle name="Comma 4 30 2" xfId="12961" xr:uid="{3E789E97-4975-4DD8-87ED-70EBE41E35E3}"/>
    <cellStyle name="Comma 4 30 2 2" xfId="12962" xr:uid="{B46E51F0-FE18-45F0-B7E4-B0F842AEF4E3}"/>
    <cellStyle name="Comma 4 30 2 2 2" xfId="12963" xr:uid="{4C7B58B6-C22F-40B0-97FF-2BB9800312BA}"/>
    <cellStyle name="Comma 4 30 2 3" xfId="12964" xr:uid="{D4ABD337-8A33-4E5F-AB04-C9BDD451B25A}"/>
    <cellStyle name="Comma 4 30 3" xfId="12965" xr:uid="{AB3B3343-216F-4749-A45C-39E9C24C18D9}"/>
    <cellStyle name="Comma 4 30 3 2" xfId="12966" xr:uid="{68237692-E56F-427A-BE47-81CBE9B98650}"/>
    <cellStyle name="Comma 4 30 4" xfId="12967" xr:uid="{6AD35FF4-5636-43A1-81F3-C9EDBD9F1E36}"/>
    <cellStyle name="Comma 4 31" xfId="12968" xr:uid="{7D353E24-4B57-4286-A2D2-29B88FF08376}"/>
    <cellStyle name="Comma 4 31 2" xfId="12969" xr:uid="{A0D81134-EAE2-4C27-A617-2C7346C38ECA}"/>
    <cellStyle name="Comma 4 31 2 2" xfId="12970" xr:uid="{EA6CF781-1625-4FFE-B2FD-4B54437629C9}"/>
    <cellStyle name="Comma 4 31 2 2 2" xfId="12971" xr:uid="{252AF8A4-D884-482D-95DE-E0D647DAAA1C}"/>
    <cellStyle name="Comma 4 31 2 3" xfId="12972" xr:uid="{68B7B756-BF7E-492F-BE67-90DA99296D83}"/>
    <cellStyle name="Comma 4 31 3" xfId="12973" xr:uid="{DAB63060-4B57-4938-9296-883CF60FF452}"/>
    <cellStyle name="Comma 4 31 3 2" xfId="12974" xr:uid="{F6CA9E2E-73C9-44D9-8537-C538BC9AF07C}"/>
    <cellStyle name="Comma 4 31 4" xfId="12975" xr:uid="{0A4D6996-5F6F-49D3-9592-18126870BECF}"/>
    <cellStyle name="Comma 4 32" xfId="12976" xr:uid="{BD5E5F7E-1B6D-41A8-B913-A36D0F077CFA}"/>
    <cellStyle name="Comma 4 32 2" xfId="12977" xr:uid="{5031D21F-A139-4E38-8E1C-2D3B4C281D21}"/>
    <cellStyle name="Comma 4 32 2 2" xfId="12978" xr:uid="{AA5917C5-5C50-488F-BA63-965E9B7BAD51}"/>
    <cellStyle name="Comma 4 32 2 2 2" xfId="12979" xr:uid="{3639F8C9-9F0D-48EF-8FFA-1C780CC660AF}"/>
    <cellStyle name="Comma 4 32 2 3" xfId="12980" xr:uid="{755A2AAA-2E7F-4638-AFA6-ABEBE1183876}"/>
    <cellStyle name="Comma 4 32 3" xfId="12981" xr:uid="{5236683E-F9AD-4529-8FD5-ED3AB41C8AC2}"/>
    <cellStyle name="Comma 4 32 3 2" xfId="12982" xr:uid="{38E12F56-98F5-44CA-A324-7B4FCF6F0C99}"/>
    <cellStyle name="Comma 4 32 4" xfId="12983" xr:uid="{FB1711AA-BCAE-44A3-A31C-9F50D82E19F6}"/>
    <cellStyle name="Comma 4 33" xfId="12984" xr:uid="{5CE0669F-ECE8-48E9-BC42-C7E3FE18184C}"/>
    <cellStyle name="Comma 4 33 2" xfId="12985" xr:uid="{C6118D9E-299C-430C-9A1C-F83A1A3B3032}"/>
    <cellStyle name="Comma 4 33 2 2" xfId="12986" xr:uid="{F7D598A2-9BE1-4752-B6E4-8D137F5A1A2D}"/>
    <cellStyle name="Comma 4 33 2 2 2" xfId="12987" xr:uid="{9E3EB455-7A73-4E51-A8AA-D3FC82F4A3D3}"/>
    <cellStyle name="Comma 4 33 2 3" xfId="12988" xr:uid="{7E2C79DE-32B2-4AEC-8288-0C97E2B156BA}"/>
    <cellStyle name="Comma 4 33 3" xfId="12989" xr:uid="{B25D0832-1BCB-4637-B6EA-6E8EE9CB0BAC}"/>
    <cellStyle name="Comma 4 33 3 2" xfId="12990" xr:uid="{C931EE89-60FA-4625-83B6-E2D8D6E5A343}"/>
    <cellStyle name="Comma 4 33 4" xfId="12991" xr:uid="{76C6F5C1-1C7D-4225-82AA-7D8C7169F9E5}"/>
    <cellStyle name="Comma 4 34" xfId="12992" xr:uid="{99453B63-9E79-4F19-9648-C2768A661262}"/>
    <cellStyle name="Comma 4 34 2" xfId="12993" xr:uid="{327B903F-E2A7-472A-AC9C-A1A7C03587DD}"/>
    <cellStyle name="Comma 4 35" xfId="12994" xr:uid="{2FF22421-98DC-4D98-93B1-A64C4760350D}"/>
    <cellStyle name="Comma 4 36" xfId="12995" xr:uid="{AFF8DEC4-5FD7-4E66-826C-B90E2B7E0103}"/>
    <cellStyle name="Comma 4 37" xfId="12996" xr:uid="{33233E06-8312-42AB-B7CD-2D9DFB010328}"/>
    <cellStyle name="Comma 4 38" xfId="57306" xr:uid="{193AB5DB-D0F2-4BAD-BE4C-AF9C7EADF10A}"/>
    <cellStyle name="Comma 4 39" xfId="57307" xr:uid="{044874EA-8B92-4FC6-BDF0-F8D23D98815C}"/>
    <cellStyle name="Comma 4 4" xfId="12997" xr:uid="{A9FB369E-386D-4E8A-AD33-7D6DD67F232A}"/>
    <cellStyle name="Comma 4 4 10" xfId="12998" xr:uid="{851D53A9-B15F-443F-BF27-E9910B11E463}"/>
    <cellStyle name="Comma 4 4 11" xfId="12999" xr:uid="{25B8C879-E4FF-43F3-A4AA-F479B43A6E47}"/>
    <cellStyle name="Comma 4 4 12" xfId="13000" xr:uid="{DCCA3FCD-6C5A-4F98-9AC6-F1D39892C369}"/>
    <cellStyle name="Comma 4 4 13" xfId="13001" xr:uid="{EF14C5CC-01DA-4D01-9616-E8F22F9878F4}"/>
    <cellStyle name="Comma 4 4 14" xfId="13002" xr:uid="{A615B8F2-3EF3-492A-9EB6-E0B6C4D6EE60}"/>
    <cellStyle name="Comma 4 4 15" xfId="13003" xr:uid="{F518ED34-FD7B-4319-977C-932E8C047D05}"/>
    <cellStyle name="Comma 4 4 16" xfId="13004" xr:uid="{7C4FF7CF-76AB-4E0F-94D6-21003695F7CC}"/>
    <cellStyle name="Comma 4 4 17" xfId="13005" xr:uid="{D9EB32EB-7617-4DE3-9283-47FD7834C465}"/>
    <cellStyle name="Comma 4 4 18" xfId="13006" xr:uid="{7C6B4F9E-C405-4863-851A-88A3FFF565A6}"/>
    <cellStyle name="Comma 4 4 19" xfId="13007" xr:uid="{222BEF3D-16C9-4800-A81F-7725D33E59E5}"/>
    <cellStyle name="Comma 4 4 2" xfId="13008" xr:uid="{3B5E6857-51BE-45D2-A3BA-5A0B87C78443}"/>
    <cellStyle name="Comma 4 4 2 2" xfId="57308" xr:uid="{BCD5BCCE-A20D-45EE-9F64-2E8F645F3676}"/>
    <cellStyle name="Comma 4 4 20" xfId="13009" xr:uid="{105F231F-1A7B-48E6-82E8-65CB55B71224}"/>
    <cellStyle name="Comma 4 4 21" xfId="13010" xr:uid="{82976563-7576-464E-AFC7-23E53A82EF78}"/>
    <cellStyle name="Comma 4 4 22" xfId="13011" xr:uid="{3E8CBD18-10E0-4921-9354-3DBC6DE28FF2}"/>
    <cellStyle name="Comma 4 4 23" xfId="13012" xr:uid="{A0B1467C-5CE3-4D5E-9719-08B026996771}"/>
    <cellStyle name="Comma 4 4 24" xfId="13013" xr:uid="{B52395E4-B6AC-4894-BD2A-AC4DC1D6296D}"/>
    <cellStyle name="Comma 4 4 25" xfId="13014" xr:uid="{56ECC12D-8935-4143-8EC4-5F66587B1416}"/>
    <cellStyle name="Comma 4 4 26" xfId="13015" xr:uid="{0D268F9B-979A-4AFB-9B83-35AF0FA3DEA4}"/>
    <cellStyle name="Comma 4 4 27" xfId="13016" xr:uid="{50E8C0BA-267B-44F8-8C00-863CA18F4CCE}"/>
    <cellStyle name="Comma 4 4 28" xfId="13017" xr:uid="{71F9683D-71F5-4E42-AC66-07B86B093BA0}"/>
    <cellStyle name="Comma 4 4 29" xfId="13018" xr:uid="{F80AE6AF-009B-4109-A043-1F09D09E6F27}"/>
    <cellStyle name="Comma 4 4 3" xfId="13019" xr:uid="{7BC3CE19-38F5-482B-8C82-126B881B7B22}"/>
    <cellStyle name="Comma 4 4 3 2" xfId="57309" xr:uid="{F1FC58FE-8CBA-4D34-9D32-883EC5188E5C}"/>
    <cellStyle name="Comma 4 4 30" xfId="13020" xr:uid="{DA048348-06BA-4065-9EDA-30E18C51F50B}"/>
    <cellStyle name="Comma 4 4 31" xfId="13021" xr:uid="{97CC5545-A119-44FB-B46F-11142FEE3212}"/>
    <cellStyle name="Comma 4 4 32" xfId="13022" xr:uid="{24F99799-0DED-481D-BDE3-AC7C9E6E45D7}"/>
    <cellStyle name="Comma 4 4 32 2" xfId="13023" xr:uid="{6C72274E-4274-45AA-A278-5A019CA11610}"/>
    <cellStyle name="Comma 4 4 32 2 2" xfId="13024" xr:uid="{7458F7CE-19C7-406B-A820-73E4A1C879A8}"/>
    <cellStyle name="Comma 4 4 32 3" xfId="13025" xr:uid="{6EFACB9D-076E-4D23-83B9-C68455AB35EC}"/>
    <cellStyle name="Comma 4 4 33" xfId="13026" xr:uid="{889C9DA2-40B5-4CE9-904B-46A7978687B5}"/>
    <cellStyle name="Comma 4 4 34" xfId="13027" xr:uid="{2011322E-495A-4C55-9B68-62A8E34F4552}"/>
    <cellStyle name="Comma 4 4 34 2" xfId="13028" xr:uid="{BDE94D85-3FA1-4620-8A34-FCB02B86060F}"/>
    <cellStyle name="Comma 4 4 35" xfId="13029" xr:uid="{0BC0819F-811A-40F0-B19F-6A19C24AE8A0}"/>
    <cellStyle name="Comma 4 4 36" xfId="13030" xr:uid="{1D7B11B9-7D10-45D5-B374-8286E35B001B}"/>
    <cellStyle name="Comma 4 4 37" xfId="13031" xr:uid="{BA252C24-DE29-4F1A-ACDC-13D3FA34CF41}"/>
    <cellStyle name="Comma 4 4 38" xfId="57310" xr:uid="{CC8C744E-5A88-4B06-A1E1-E1F44810DBE3}"/>
    <cellStyle name="Comma 4 4 4" xfId="13032" xr:uid="{4B2DFC23-80D2-4C7D-8AFB-7ECCE08EB2B0}"/>
    <cellStyle name="Comma 4 4 5" xfId="13033" xr:uid="{699E216C-5B60-4329-A49C-6EFC0BA79AD1}"/>
    <cellStyle name="Comma 4 4 6" xfId="13034" xr:uid="{C0223CB8-D945-49F3-AC79-6782501F0A1E}"/>
    <cellStyle name="Comma 4 4 7" xfId="13035" xr:uid="{CD3EFCCE-09AC-41AA-B842-CD115BFD1076}"/>
    <cellStyle name="Comma 4 4 8" xfId="13036" xr:uid="{8E2163AE-2C04-4559-8510-87EA9027044D}"/>
    <cellStyle name="Comma 4 4 9" xfId="13037" xr:uid="{738707C4-7690-4598-A06F-6F3679A1337D}"/>
    <cellStyle name="Comma 4 40" xfId="57311" xr:uid="{713D5315-A48E-46E5-BE26-8614125FF556}"/>
    <cellStyle name="Comma 4 41" xfId="70" xr:uid="{E0E313D7-018F-4897-9E1B-B1B9FFE32039}"/>
    <cellStyle name="Comma 4 5" xfId="13038" xr:uid="{BB739DCA-CBD2-4B54-A334-55DB30DE5850}"/>
    <cellStyle name="Comma 4 5 2" xfId="13039" xr:uid="{BE74C8ED-33A2-422A-A8D8-5CE77AA25E3A}"/>
    <cellStyle name="Comma 4 5 2 2" xfId="13040" xr:uid="{B1D4A421-4324-4E6F-8CAB-F27DD8C68145}"/>
    <cellStyle name="Comma 4 5 2 2 2" xfId="13041" xr:uid="{AE646274-7EC4-473C-B353-34433E63E478}"/>
    <cellStyle name="Comma 4 5 2 3" xfId="13042" xr:uid="{67621409-60F5-4EDD-912D-F970CB30EFBB}"/>
    <cellStyle name="Comma 4 5 2 4" xfId="57312" xr:uid="{8D517E96-0FF6-4B4E-AA6D-327E70534D0D}"/>
    <cellStyle name="Comma 4 5 3" xfId="13043" xr:uid="{10B963D5-9388-4455-B54F-AB5F8D698E33}"/>
    <cellStyle name="Comma 4 5 4" xfId="13044" xr:uid="{85CD932F-9929-449B-9CCD-1C36FFCFC838}"/>
    <cellStyle name="Comma 4 5 4 2" xfId="13045" xr:uid="{2A9F1938-04E6-48AF-B726-3C02210455A9}"/>
    <cellStyle name="Comma 4 5 5" xfId="13046" xr:uid="{96740145-2473-4A25-978D-99C53815E4AF}"/>
    <cellStyle name="Comma 4 5 6" xfId="13047" xr:uid="{A825C253-2EBB-4803-832C-1EDA50EBD3B8}"/>
    <cellStyle name="Comma 4 5 7" xfId="13048" xr:uid="{7501B65F-3E1A-41F2-82DB-05C56631BEED}"/>
    <cellStyle name="Comma 4 5 8" xfId="57313" xr:uid="{9A7392A0-EAFD-424E-95FB-D7BAC66F31C6}"/>
    <cellStyle name="Comma 4 6" xfId="13049" xr:uid="{CBE829C2-7B03-435C-A215-8FC6551BD696}"/>
    <cellStyle name="Comma 4 6 2" xfId="13050" xr:uid="{BF578C76-A848-4A8D-96F1-5386D12AE01B}"/>
    <cellStyle name="Comma 4 6 2 2" xfId="13051" xr:uid="{6930483F-7392-49EA-933A-F03CBFA01EB8}"/>
    <cellStyle name="Comma 4 6 2 3" xfId="13052" xr:uid="{A1B88BFA-593E-44FD-9BFF-3AED88F682C4}"/>
    <cellStyle name="Comma 4 6 2 3 2" xfId="13053" xr:uid="{49755398-0023-48E1-8509-353B43F0A998}"/>
    <cellStyle name="Comma 4 6 2 4" xfId="13054" xr:uid="{2567896F-BBD1-4A2B-A066-96679121D154}"/>
    <cellStyle name="Comma 4 6 3" xfId="13055" xr:uid="{C765FCF2-8BE1-49CC-8865-634FC9062878}"/>
    <cellStyle name="Comma 4 6 4" xfId="13056" xr:uid="{2F71A0EC-02CE-475D-A5E3-3FD3288F3605}"/>
    <cellStyle name="Comma 4 6 5" xfId="13057" xr:uid="{7D4F6A91-339B-41FB-ACF4-E108F8F17C3F}"/>
    <cellStyle name="Comma 4 6 5 2" xfId="13058" xr:uid="{9B5D069C-38F5-4D80-97AF-1F921C4A3274}"/>
    <cellStyle name="Comma 4 6 6" xfId="13059" xr:uid="{086645B4-B9C4-405C-8A97-1DCD18E3F051}"/>
    <cellStyle name="Comma 4 6 7" xfId="13060" xr:uid="{85D33193-BF03-4287-A6E8-5E72F7F931C9}"/>
    <cellStyle name="Comma 4 6 8" xfId="13061" xr:uid="{5B2881F8-2BE3-4638-9D01-49688B32628B}"/>
    <cellStyle name="Comma 4 6 9" xfId="57314" xr:uid="{ADA9A20A-9633-40BA-9CF3-B50A79171E96}"/>
    <cellStyle name="Comma 4 7" xfId="13062" xr:uid="{D40C7C0D-70BF-4B5F-8CB1-0D9F93480B38}"/>
    <cellStyle name="Comma 4 7 2" xfId="13063" xr:uid="{013CC576-6FED-4D65-AC56-E6EC3DBE833D}"/>
    <cellStyle name="Comma 4 7 2 2" xfId="13064" xr:uid="{D008A1AD-2773-4E9B-9CE5-44F6B2F8F084}"/>
    <cellStyle name="Comma 4 7 2 2 2" xfId="13065" xr:uid="{9B4C2932-43AB-497F-A555-C77976C8A768}"/>
    <cellStyle name="Comma 4 7 2 3" xfId="13066" xr:uid="{A85ADEB8-6F7A-4D23-BE6C-973BE12A58F0}"/>
    <cellStyle name="Comma 4 7 3" xfId="13067" xr:uid="{99BC1E75-EAB4-4C9B-84BD-F8097139339A}"/>
    <cellStyle name="Comma 4 7 4" xfId="13068" xr:uid="{451A0684-E06C-4EC2-8B73-014C4F5A87A4}"/>
    <cellStyle name="Comma 4 7 4 2" xfId="13069" xr:uid="{490D95FD-AC4F-46DA-88C2-9C28C9563FE1}"/>
    <cellStyle name="Comma 4 7 5" xfId="13070" xr:uid="{30BB2405-1245-4880-BB5E-8FE31AC772EC}"/>
    <cellStyle name="Comma 4 7 6" xfId="13071" xr:uid="{CE954116-3D75-4305-93AA-8CC31B8942ED}"/>
    <cellStyle name="Comma 4 7 7" xfId="13072" xr:uid="{8DD277B6-3BD2-4063-BF6F-713C33F4581F}"/>
    <cellStyle name="Comma 4 8" xfId="13073" xr:uid="{DE3C446F-4D55-414D-B3B5-83A31E56730B}"/>
    <cellStyle name="Comma 4 8 2" xfId="13074" xr:uid="{D3BC403E-A00A-460C-877A-ACE9A3AD1187}"/>
    <cellStyle name="Comma 4 8 2 2" xfId="13075" xr:uid="{2B77BA96-277D-40D7-BC5C-735120C1F31D}"/>
    <cellStyle name="Comma 4 8 2 2 2" xfId="13076" xr:uid="{75BA8B20-EFA7-4837-8B02-99C9DDC13AAE}"/>
    <cellStyle name="Comma 4 8 2 3" xfId="13077" xr:uid="{EDB89E90-475B-43D3-9B4B-A041325C64AB}"/>
    <cellStyle name="Comma 4 8 3" xfId="13078" xr:uid="{967A3558-AA9B-4D8D-A60D-34A7933D194A}"/>
    <cellStyle name="Comma 4 8 4" xfId="13079" xr:uid="{EF97A89D-FE0E-4A4F-A7B4-5F0E0921D533}"/>
    <cellStyle name="Comma 4 8 4 2" xfId="13080" xr:uid="{4475E0C9-DE28-4F30-9C02-E01EA9614432}"/>
    <cellStyle name="Comma 4 8 5" xfId="13081" xr:uid="{ED07F618-94BF-492C-854C-0597BA1A9AF3}"/>
    <cellStyle name="Comma 4 8 6" xfId="13082" xr:uid="{D847A008-6071-41E1-A914-DA5C72F19CB4}"/>
    <cellStyle name="Comma 4 8 7" xfId="13083" xr:uid="{A6E097B4-6651-4A70-AEB4-163B110924D2}"/>
    <cellStyle name="Comma 4 8 8" xfId="13084" xr:uid="{AE3F9BD5-2414-41C0-B093-0FBF6452FDBE}"/>
    <cellStyle name="Comma 4 9" xfId="13085" xr:uid="{E3DF339B-AEEB-4EE8-9D71-B1241951DDAB}"/>
    <cellStyle name="Comma 4 9 2" xfId="13086" xr:uid="{EB9D5FAC-7EC4-4FD9-BC5E-BF5AF373FFCD}"/>
    <cellStyle name="Comma 4 9 2 2" xfId="13087" xr:uid="{AE2C1AAF-4E9A-4B87-BEA3-C5FCF6F96D52}"/>
    <cellStyle name="Comma 4 9 2 2 2" xfId="13088" xr:uid="{2937EE36-6842-4D1B-ACC3-CA4F21C6A0F9}"/>
    <cellStyle name="Comma 4 9 2 3" xfId="13089" xr:uid="{B83A1633-C3E1-448D-86A1-EBC49727D1FC}"/>
    <cellStyle name="Comma 4 9 3" xfId="13090" xr:uid="{9B101671-273E-4C5C-9A16-6CB5A157DF29}"/>
    <cellStyle name="Comma 4 9 4" xfId="13091" xr:uid="{FE7E71C5-08C1-42AF-AD9A-E643EB436428}"/>
    <cellStyle name="Comma 4 9 4 2" xfId="13092" xr:uid="{B57B5D51-63BE-48D3-BC29-FE92A624AF14}"/>
    <cellStyle name="Comma 4 9 5" xfId="13093" xr:uid="{1C79B2B5-CFD2-49BF-91D7-B723FAEF6671}"/>
    <cellStyle name="Comma 4 9 6" xfId="13094" xr:uid="{A447AEE7-499D-4EAC-90F5-93DB3989E10C}"/>
    <cellStyle name="Comma 4_Africa Provident Limited 2009 - Adj." xfId="57315" xr:uid="{6DD00A48-2BE4-434F-A20C-FC10F58E3EE0}"/>
    <cellStyle name="Comma 40" xfId="13095" xr:uid="{5D21C2CB-2E5E-45EA-B7B3-87595ED95B74}"/>
    <cellStyle name="Comma 40 2" xfId="13096" xr:uid="{0C0ECB9D-4A84-472F-AD21-4A99A462341A}"/>
    <cellStyle name="Comma 40 2 2" xfId="13097" xr:uid="{67DC92D9-07C7-4733-9B2A-242E25D9A687}"/>
    <cellStyle name="Comma 40 2 3" xfId="13098" xr:uid="{5DF0422E-375B-4850-BE85-191C404B7AB0}"/>
    <cellStyle name="Comma 40 3" xfId="13099" xr:uid="{8996CB8A-1552-4D2F-B1B1-EDDFA3208ECC}"/>
    <cellStyle name="Comma 40 3 2" xfId="13100" xr:uid="{009C4ECC-43EB-4A13-A963-21AAB7303317}"/>
    <cellStyle name="Comma 40 3 3" xfId="13101" xr:uid="{775D8EEB-FA17-4916-98A2-F123395741D2}"/>
    <cellStyle name="Comma 40 4" xfId="13102" xr:uid="{F94D221F-443A-406B-A4BC-CC483CAA69F1}"/>
    <cellStyle name="Comma 40 4 2" xfId="13103" xr:uid="{89F32290-F90F-4E9D-AD23-B264B431BCAF}"/>
    <cellStyle name="Comma 40 4 3" xfId="13104" xr:uid="{69A0818D-346A-45CF-A3DE-D86DF26974A5}"/>
    <cellStyle name="Comma 40 5" xfId="13105" xr:uid="{38407F62-FF97-4D10-982D-8AB9F05FF098}"/>
    <cellStyle name="Comma 40 5 2" xfId="57316" xr:uid="{00273A81-45E3-4ADC-9F46-D0A4890F7B96}"/>
    <cellStyle name="Comma 40 6" xfId="13106" xr:uid="{FAB16103-DA41-4F45-9AF0-2A7D5547E585}"/>
    <cellStyle name="Comma 40 6 2" xfId="57317" xr:uid="{7E35070C-6B03-4D33-B752-6BB18FE20A19}"/>
    <cellStyle name="Comma 40 7" xfId="13107" xr:uid="{A33FB5BD-280A-43C7-B613-517BE135F703}"/>
    <cellStyle name="Comma 41" xfId="13108" xr:uid="{C307F60B-00D8-4C61-AA6A-4AE53A4274CD}"/>
    <cellStyle name="Comma 41 2" xfId="13109" xr:uid="{ECA1784F-B06E-4B37-83B5-E14C431E3BEB}"/>
    <cellStyle name="Comma 41 2 2" xfId="13110" xr:uid="{111EE7E1-42CC-4222-8E7C-3A4C29FBC7AD}"/>
    <cellStyle name="Comma 41 2 2 2" xfId="13111" xr:uid="{1D86F0C2-D483-4844-B3C5-77B20AA60978}"/>
    <cellStyle name="Comma 41 2 2 2 2" xfId="13112" xr:uid="{2E131F4B-3F7D-4A09-A238-A83EC7A76AE4}"/>
    <cellStyle name="Comma 41 2 2 3" xfId="13113" xr:uid="{CEC6094D-CE9D-4285-85DE-14721F881B9F}"/>
    <cellStyle name="Comma 41 2 3" xfId="13114" xr:uid="{2B2748A2-1CE2-4CB8-9875-E64865EC89F1}"/>
    <cellStyle name="Comma 41 2 4" xfId="13115" xr:uid="{26287AB8-088F-4E1F-B85A-EE3250B06B23}"/>
    <cellStyle name="Comma 41 2 4 2" xfId="13116" xr:uid="{D110F8BA-E334-4BF3-BC0D-7E2FF87EF7B8}"/>
    <cellStyle name="Comma 41 2 5" xfId="13117" xr:uid="{EAE1970E-E2C9-4271-8C62-F3D7D2D001AD}"/>
    <cellStyle name="Comma 41 3" xfId="13118" xr:uid="{583BFCAB-6101-4650-BFD4-F650093F861C}"/>
    <cellStyle name="Comma 41 3 2" xfId="57318" xr:uid="{BE67A2FA-7561-4333-878F-D35D62AA8D46}"/>
    <cellStyle name="Comma 41 4" xfId="13119" xr:uid="{4873E8AD-CE2F-4BDD-81E9-733178367A9E}"/>
    <cellStyle name="Comma 41 4 2" xfId="57319" xr:uid="{0C7A366B-9ABA-4B4D-ACA9-10FACB9C14F2}"/>
    <cellStyle name="Comma 41 5" xfId="13120" xr:uid="{DE96D262-D59C-4856-822A-0C4ED72079FF}"/>
    <cellStyle name="Comma 41 5 2" xfId="57320" xr:uid="{0F77EBAD-5E19-4556-B0B2-97E44CBDB19C}"/>
    <cellStyle name="Comma 41 6" xfId="13121" xr:uid="{D35F67DC-2B58-40A0-940C-DED9CDBB53E7}"/>
    <cellStyle name="Comma 41 6 2" xfId="57321" xr:uid="{A4B70813-89A5-4B0C-BECF-3D6162651B5F}"/>
    <cellStyle name="Comma 41 7" xfId="13122" xr:uid="{4D8D1367-AB85-43E8-BADA-CBB7F3CDCC33}"/>
    <cellStyle name="Comma 41 8" xfId="13123" xr:uid="{7ED5D6F3-503B-479D-9727-7AF9060D4D09}"/>
    <cellStyle name="Comma 42" xfId="13124" xr:uid="{2D5CADBD-CF62-4BB6-B06E-AEC8B05E9D71}"/>
    <cellStyle name="Comma 42 10" xfId="13125" xr:uid="{803D0C02-3270-4DE8-B45B-6D103A62F1B6}"/>
    <cellStyle name="Comma 42 2" xfId="13126" xr:uid="{9202A5AC-B82A-4FEA-BAED-8748ADE7BA59}"/>
    <cellStyle name="Comma 42 2 2" xfId="13127" xr:uid="{0E4A1AA6-BD56-4FC6-9292-672DF4FEEDDA}"/>
    <cellStyle name="Comma 42 2 3" xfId="13128" xr:uid="{B17257D2-BF9B-4234-83DC-44D455920C0A}"/>
    <cellStyle name="Comma 42 2 3 2" xfId="13129" xr:uid="{6E43C1A6-2C47-49FB-94CD-D9756B0B0E0A}"/>
    <cellStyle name="Comma 42 2 4" xfId="13130" xr:uid="{70BE5F1E-F909-472B-B524-CA3F8FC1689E}"/>
    <cellStyle name="Comma 42 2 5" xfId="13131" xr:uid="{F3D5C68E-DDCA-4E91-97A1-A968B4805E8E}"/>
    <cellStyle name="Comma 42 3" xfId="13132" xr:uid="{2FFEB5A0-574C-47C0-93CE-7D86A2762418}"/>
    <cellStyle name="Comma 42 3 2" xfId="57322" xr:uid="{3D598A4E-7740-48D5-B388-44798B548B06}"/>
    <cellStyle name="Comma 42 4" xfId="13133" xr:uid="{130D781E-FFF1-43BC-98D5-A7E3F7838439}"/>
    <cellStyle name="Comma 42 4 2" xfId="57323" xr:uid="{B43CEC4E-E4AE-40C1-B5CC-56677267C24A}"/>
    <cellStyle name="Comma 42 5" xfId="13134" xr:uid="{283A4905-1ACA-4C68-93EA-C566A6CCA7DB}"/>
    <cellStyle name="Comma 42 5 2" xfId="57324" xr:uid="{223535E0-424B-46A0-991F-34DBBC60D439}"/>
    <cellStyle name="Comma 42 6" xfId="13135" xr:uid="{76A0AFCB-C649-4F93-B775-3C7A29198902}"/>
    <cellStyle name="Comma 42 6 2" xfId="57325" xr:uid="{B47801DE-38C4-4985-949B-F8DA67B1F476}"/>
    <cellStyle name="Comma 42 7" xfId="13136" xr:uid="{191F7623-4542-434A-8DA3-FA287068F910}"/>
    <cellStyle name="Comma 42 7 2" xfId="13137" xr:uid="{63C39D03-7B97-41A3-8CBE-8B5710F6A00F}"/>
    <cellStyle name="Comma 42 8" xfId="13138" xr:uid="{707F0255-7FA6-437F-B602-071A23506146}"/>
    <cellStyle name="Comma 42 9" xfId="13139" xr:uid="{E39DA724-8D67-4132-8871-E2EC70DEAF3D}"/>
    <cellStyle name="Comma 43" xfId="13140" xr:uid="{54978612-4CD1-453C-965B-DF254A904484}"/>
    <cellStyle name="Comma 43 2" xfId="13141" xr:uid="{5EA4DDAC-5F86-4353-BD13-ED5F79E35083}"/>
    <cellStyle name="Comma 43 2 2" xfId="13142" xr:uid="{A92899C6-3E0B-43CD-9588-EB97611DA6B0}"/>
    <cellStyle name="Comma 43 2 3" xfId="13143" xr:uid="{929A295D-414C-4FCD-A657-5C2142170EBE}"/>
    <cellStyle name="Comma 43 2 3 2" xfId="13144" xr:uid="{9760EF37-B3AB-4E15-A84F-0C447F76F88A}"/>
    <cellStyle name="Comma 43 2 4" xfId="13145" xr:uid="{FF932679-75AE-442A-9706-82F17B72F588}"/>
    <cellStyle name="Comma 43 3" xfId="13146" xr:uid="{C6E77865-384A-4CA5-9658-038AA907F42A}"/>
    <cellStyle name="Comma 43 3 2" xfId="57326" xr:uid="{E0571E53-2932-453D-B23F-9CDA2CB597A9}"/>
    <cellStyle name="Comma 43 4" xfId="13147" xr:uid="{D453531E-953B-4AFE-9D7C-FF15BD4A776A}"/>
    <cellStyle name="Comma 43 4 2" xfId="57327" xr:uid="{DD17D7C1-2B39-424C-8FE7-4143BF0F5426}"/>
    <cellStyle name="Comma 43 5" xfId="13148" xr:uid="{4F584ACA-7778-4492-BE07-2C48EDA125C2}"/>
    <cellStyle name="Comma 43 5 2" xfId="57328" xr:uid="{684E8389-23D5-4AA0-B639-1EA6BE6C0E5A}"/>
    <cellStyle name="Comma 43 6" xfId="13149" xr:uid="{45D93500-82E2-46CF-A4F2-9BEB9F7B7C0C}"/>
    <cellStyle name="Comma 43 6 2" xfId="57329" xr:uid="{C28478C4-D092-49A0-8B80-25F665C9C9F0}"/>
    <cellStyle name="Comma 43 7" xfId="13150" xr:uid="{45CFBEE7-508D-4BE7-BE4E-F9DEB2A5F569}"/>
    <cellStyle name="Comma 43 7 2" xfId="13151" xr:uid="{D9F66E13-6493-46AF-A536-35DF58F7DBFD}"/>
    <cellStyle name="Comma 43 8" xfId="13152" xr:uid="{B83E2E42-C5C1-4EB2-AC2D-DB722422590D}"/>
    <cellStyle name="Comma 43 9" xfId="13153" xr:uid="{6FB4554F-129C-4A6F-B357-F1592107E685}"/>
    <cellStyle name="Comma 44" xfId="13154" xr:uid="{447C309E-60DD-494D-8165-1DB3035251D4}"/>
    <cellStyle name="Comma 44 2" xfId="13155" xr:uid="{DFCE8E70-88C8-4DB2-87FC-DDA9169C5E2C}"/>
    <cellStyle name="Comma 44 2 2" xfId="13156" xr:uid="{AA7A9885-DD13-49A9-9102-49E051921619}"/>
    <cellStyle name="Comma 44 2 3" xfId="13157" xr:uid="{6A454056-4F39-4C90-BBAC-FADC3F074E85}"/>
    <cellStyle name="Comma 44 2 3 2" xfId="13158" xr:uid="{7BA56CFA-A962-4171-98D3-7DD4BB152E36}"/>
    <cellStyle name="Comma 44 2 4" xfId="13159" xr:uid="{80EBEC6A-A2D2-4A61-A9D5-9A6FB4204E30}"/>
    <cellStyle name="Comma 44 3" xfId="13160" xr:uid="{1A0E4C57-E44C-4862-A2AA-82F47E037125}"/>
    <cellStyle name="Comma 44 3 2" xfId="57330" xr:uid="{74F7366A-AF22-43AE-B33C-ABA9A59BC05B}"/>
    <cellStyle name="Comma 44 4" xfId="13161" xr:uid="{EDF0B3C1-F1B6-4FB8-8BD3-F2FC3264FCE4}"/>
    <cellStyle name="Comma 44 4 2" xfId="13162" xr:uid="{3A353CF2-3698-4277-B9E7-608D0B92B5CB}"/>
    <cellStyle name="Comma 44 5" xfId="13163" xr:uid="{433BA880-BB87-4215-B95F-84F40F21A55C}"/>
    <cellStyle name="Comma 44 5 2" xfId="13164" xr:uid="{A89B71D3-6F84-4E1D-95E9-52FFB72BF7D6}"/>
    <cellStyle name="Comma 44 6" xfId="13165" xr:uid="{F26C8B19-4D47-4F12-88EC-64419E4609A4}"/>
    <cellStyle name="Comma 44 6 2" xfId="57331" xr:uid="{45AD2235-824F-4A2A-B91E-6F52274464AE}"/>
    <cellStyle name="Comma 44 7" xfId="13166" xr:uid="{F99966CB-094C-4853-93BB-C22640E7183F}"/>
    <cellStyle name="Comma 44 8" xfId="13167" xr:uid="{D2CA7045-8841-40E4-BA0C-FFC1B521A084}"/>
    <cellStyle name="Comma 44 9" xfId="13168" xr:uid="{EB7349E4-A74B-46B9-865E-57BF9034C264}"/>
    <cellStyle name="Comma 45" xfId="13169" xr:uid="{C6F63425-0331-4B49-96F6-EE2F92B7C254}"/>
    <cellStyle name="Comma 45 2" xfId="13170" xr:uid="{9F090AC8-21CF-4327-9D68-BFFAF4551BAB}"/>
    <cellStyle name="Comma 45 2 2" xfId="13171" xr:uid="{F2BFD56A-A1A0-4251-AEA2-C775FC16CEF7}"/>
    <cellStyle name="Comma 45 2 3" xfId="13172" xr:uid="{F3FC955D-E004-4A8F-AF32-9A4ECF1E0F1A}"/>
    <cellStyle name="Comma 45 2 3 2" xfId="13173" xr:uid="{9EFDABDB-5465-45B4-81CF-DCBCAEA748DB}"/>
    <cellStyle name="Comma 45 2 4" xfId="13174" xr:uid="{47C88D58-ACC4-4423-B8C2-62CC23D40C12}"/>
    <cellStyle name="Comma 45 3" xfId="13175" xr:uid="{9146611C-4D0E-4967-9215-308CFE589718}"/>
    <cellStyle name="Comma 45 3 2" xfId="57332" xr:uid="{A7936CDE-E5A8-4218-97E1-F618884B1121}"/>
    <cellStyle name="Comma 45 4" xfId="13176" xr:uid="{71B07D44-9F5B-41BD-A7B7-187BD7537F81}"/>
    <cellStyle name="Comma 45 4 2" xfId="57333" xr:uid="{769668AA-BCC3-49EA-A9BF-DA4B3C77F960}"/>
    <cellStyle name="Comma 45 5" xfId="13177" xr:uid="{D7CD46C9-907E-4277-99C0-6F2577D0055F}"/>
    <cellStyle name="Comma 45 5 2" xfId="57334" xr:uid="{62D4B1B2-9C75-4ADC-9355-48529D571A5D}"/>
    <cellStyle name="Comma 45 6" xfId="13178" xr:uid="{A1F8ED15-86B5-4074-9904-7CE5F9ECF262}"/>
    <cellStyle name="Comma 45 6 2" xfId="57335" xr:uid="{F2089E2B-41B6-4307-AECE-62771940CE4D}"/>
    <cellStyle name="Comma 45 7" xfId="13179" xr:uid="{28F135E4-613D-43D2-A5F9-414A019E63EE}"/>
    <cellStyle name="Comma 45 7 2" xfId="13180" xr:uid="{682194D4-B665-4338-B0E7-B4C64F9368D4}"/>
    <cellStyle name="Comma 45 8" xfId="13181" xr:uid="{AC682DE7-63CD-4DC2-BB3B-81FB31E22246}"/>
    <cellStyle name="Comma 45 9" xfId="13182" xr:uid="{5EC8FC19-D473-4E09-8AF1-856E31EE5D6D}"/>
    <cellStyle name="Comma 46" xfId="13183" xr:uid="{930A09D8-0344-45E1-8A0D-352F76D6CCAC}"/>
    <cellStyle name="Comma 46 10" xfId="13184" xr:uid="{6BA90FD6-CF2D-4EF9-B2A8-2892DC13F0C9}"/>
    <cellStyle name="Comma 46 11" xfId="13185" xr:uid="{2A95366A-5371-41CA-B639-C81124D74022}"/>
    <cellStyle name="Comma 46 12" xfId="13186" xr:uid="{51C956F9-72BA-4212-AAA2-00ADE5A018AB}"/>
    <cellStyle name="Comma 46 13" xfId="13187" xr:uid="{B5E5FA1F-AC3B-4BEC-ABEC-B64F0EE1B101}"/>
    <cellStyle name="Comma 46 14" xfId="13188" xr:uid="{F3B7DC1A-B7E8-4082-B266-213ABB1E3FE7}"/>
    <cellStyle name="Comma 46 15" xfId="13189" xr:uid="{F3BF6622-8E20-4BFD-AA4B-823374DBE6E4}"/>
    <cellStyle name="Comma 46 16" xfId="13190" xr:uid="{A3E9F2E8-FCF4-44A1-B677-D408A2D27D49}"/>
    <cellStyle name="Comma 46 17" xfId="13191" xr:uid="{57FB3EC4-2E4F-4F4D-BF5D-9F8F27679A26}"/>
    <cellStyle name="Comma 46 18" xfId="13192" xr:uid="{EBB2D9B1-28D9-4FCE-AED6-417609517DDD}"/>
    <cellStyle name="Comma 46 19" xfId="13193" xr:uid="{F39B70DF-A554-42F3-B0D6-64C0C7182233}"/>
    <cellStyle name="Comma 46 2" xfId="13194" xr:uid="{9B26321A-D646-4B1C-BFC1-7444149D8DE3}"/>
    <cellStyle name="Comma 46 2 2" xfId="13195" xr:uid="{9F77E17E-4A86-4B75-BB9A-6087936E1F00}"/>
    <cellStyle name="Comma 46 20" xfId="13196" xr:uid="{0D64BB77-E807-4849-B124-E4BE6690FB12}"/>
    <cellStyle name="Comma 46 21" xfId="13197" xr:uid="{192CBF24-3609-4151-8270-E621A5A43664}"/>
    <cellStyle name="Comma 46 22" xfId="13198" xr:uid="{1485CC2E-90B8-4EFD-ACA8-256932279271}"/>
    <cellStyle name="Comma 46 23" xfId="13199" xr:uid="{AB393FF9-EC95-4345-AC37-BDC5120FE85E}"/>
    <cellStyle name="Comma 46 24" xfId="13200" xr:uid="{AFD1AD12-73E3-4D2E-8E9F-EBFB24E63AD1}"/>
    <cellStyle name="Comma 46 25" xfId="13201" xr:uid="{4F49D72E-3436-4DDE-8BD6-FFAD58295B2A}"/>
    <cellStyle name="Comma 46 26" xfId="13202" xr:uid="{D2966410-D206-4276-BD48-6B09640A8714}"/>
    <cellStyle name="Comma 46 27" xfId="13203" xr:uid="{AFCCBD97-5835-42D2-89A4-9A6B117D7240}"/>
    <cellStyle name="Comma 46 28" xfId="13204" xr:uid="{1E3D89E6-DC17-4BCB-858F-DB4DEC38A251}"/>
    <cellStyle name="Comma 46 29" xfId="13205" xr:uid="{5278C310-1407-4240-8E33-591D1F19D88D}"/>
    <cellStyle name="Comma 46 3" xfId="13206" xr:uid="{80EC75FF-E9C2-43AC-9129-EE98EE638BE3}"/>
    <cellStyle name="Comma 46 3 2" xfId="57336" xr:uid="{50CE1CF5-4F4D-48C5-BFE8-F54F5D98AE25}"/>
    <cellStyle name="Comma 46 30" xfId="13207" xr:uid="{88DD2326-7855-492E-815C-C58F9A04CA66}"/>
    <cellStyle name="Comma 46 31" xfId="13208" xr:uid="{957CBBE4-46E0-4559-8820-46DE1E46591D}"/>
    <cellStyle name="Comma 46 32" xfId="13209" xr:uid="{9465A36C-0130-4B00-A079-363599D16263}"/>
    <cellStyle name="Comma 46 32 2" xfId="13210" xr:uid="{69A0B3BB-7166-430A-9EAF-09C09CAECF10}"/>
    <cellStyle name="Comma 46 32 2 2" xfId="13211" xr:uid="{58EE2975-DFB2-4F64-AE99-D88E987C06B4}"/>
    <cellStyle name="Comma 46 32 3" xfId="13212" xr:uid="{6BC71BB3-6C74-4311-A960-92A21F07BF10}"/>
    <cellStyle name="Comma 46 33" xfId="13213" xr:uid="{8DC4EFAB-18FA-464C-945F-1C0A456E421B}"/>
    <cellStyle name="Comma 46 33 2" xfId="13214" xr:uid="{0594170B-16A5-4075-AEA8-491C7FA4D4B3}"/>
    <cellStyle name="Comma 46 34" xfId="13215" xr:uid="{DCE07F5B-9D62-40EC-96A7-A36A186DA528}"/>
    <cellStyle name="Comma 46 4" xfId="13216" xr:uid="{BCB8599B-8BA8-407C-8C29-8DC1A6452352}"/>
    <cellStyle name="Comma 46 4 2" xfId="57337" xr:uid="{8EB0AE39-07B4-4DCA-8BD7-BD11B570A875}"/>
    <cellStyle name="Comma 46 5" xfId="13217" xr:uid="{87491221-3425-4F0A-A77F-F48A3AB33A33}"/>
    <cellStyle name="Comma 46 5 2" xfId="57338" xr:uid="{8A25C148-F6AE-4A50-A4B2-2358FE556C3D}"/>
    <cellStyle name="Comma 46 6" xfId="13218" xr:uid="{279DEAB1-D16D-42A2-8F2E-F487D0521B24}"/>
    <cellStyle name="Comma 46 6 2" xfId="57339" xr:uid="{A0D76F64-F92E-4F9C-BEEA-AA267D22195E}"/>
    <cellStyle name="Comma 46 7" xfId="13219" xr:uid="{A9644754-C9C1-416C-828E-9991916305A0}"/>
    <cellStyle name="Comma 46 8" xfId="13220" xr:uid="{13C141D7-FE32-434C-8FED-6F4B4F571916}"/>
    <cellStyle name="Comma 46 9" xfId="13221" xr:uid="{8A354EEF-6579-4BB7-96BB-C25144BD207E}"/>
    <cellStyle name="Comma 47" xfId="13222" xr:uid="{B0B68BE6-C5FD-4814-8F9E-0346CC743637}"/>
    <cellStyle name="Comma 47 2" xfId="13223" xr:uid="{D1569833-7B01-4EC1-B26F-1F6A774F9B33}"/>
    <cellStyle name="Comma 47 2 2" xfId="13224" xr:uid="{E1A12487-CA01-45B4-8702-699244A755C7}"/>
    <cellStyle name="Comma 47 2 2 2" xfId="13225" xr:uid="{BBC8AA72-BEFB-43B1-8AAF-038DBAAD08CA}"/>
    <cellStyle name="Comma 47 2 3" xfId="13226" xr:uid="{9FA3ABA9-C323-49F1-AB72-0A11592DD1E6}"/>
    <cellStyle name="Comma 47 3" xfId="13227" xr:uid="{0F80B63C-D0AB-4500-9C4E-C4306C4655FD}"/>
    <cellStyle name="Comma 47 3 2" xfId="13228" xr:uid="{0AD9FE43-5801-477E-BDA5-5E1DEBF8A881}"/>
    <cellStyle name="Comma 47 4" xfId="13229" xr:uid="{9B05C40E-6D32-442D-B8CD-826D44BC2BB0}"/>
    <cellStyle name="Comma 47 4 2" xfId="13230" xr:uid="{853F1F2B-878A-4265-B097-D9EDE721454D}"/>
    <cellStyle name="Comma 47 5" xfId="13231" xr:uid="{7FC8C931-0B2E-43AE-A916-DD7BEA903CD2}"/>
    <cellStyle name="Comma 47 5 2" xfId="57340" xr:uid="{9E9E3EF9-BD3E-49CC-BC21-DE1863FA6084}"/>
    <cellStyle name="Comma 47 6" xfId="13232" xr:uid="{E28865DE-DAB3-4556-9967-E95085F74E5D}"/>
    <cellStyle name="Comma 47 6 2" xfId="57341" xr:uid="{4A2567A7-CA21-4D87-B4F8-7D30F1963532}"/>
    <cellStyle name="Comma 47 7" xfId="13233" xr:uid="{02C1285A-AC17-42D0-BBEE-4BE098E25786}"/>
    <cellStyle name="Comma 47 8" xfId="13234" xr:uid="{7322351B-CB45-4E67-AF68-3B1073E6447A}"/>
    <cellStyle name="Comma 48" xfId="13235" xr:uid="{DD44690B-83AB-4F19-9AF2-9E8431B47F7C}"/>
    <cellStyle name="Comma 48 2" xfId="13236" xr:uid="{5F0B2BC8-FA37-4E61-9A6D-191943387612}"/>
    <cellStyle name="Comma 48 2 2" xfId="13237" xr:uid="{B3456B7E-2DB5-4396-B548-3FD68276BD2B}"/>
    <cellStyle name="Comma 48 2 2 2" xfId="13238" xr:uid="{7EF55FE2-ABBF-4B24-BBD6-42D5D2C9DF15}"/>
    <cellStyle name="Comma 48 2 3" xfId="13239" xr:uid="{2AFCBEAF-FF1A-49BA-A505-6E232C8029FF}"/>
    <cellStyle name="Comma 48 3" xfId="13240" xr:uid="{8CD7BD15-055B-40A0-8C75-BEE59D2F56FE}"/>
    <cellStyle name="Comma 48 3 2" xfId="13241" xr:uid="{4697C1A0-AC29-4949-877D-6761268D9CF1}"/>
    <cellStyle name="Comma 48 4" xfId="13242" xr:uid="{8A08D6D4-9EB3-4678-AF21-FEBF33489F66}"/>
    <cellStyle name="Comma 48 4 2" xfId="13243" xr:uid="{6FAD53DC-6A1B-4292-875B-FC3B28F67B87}"/>
    <cellStyle name="Comma 48 5" xfId="13244" xr:uid="{D99B8C43-D356-42F2-9895-380279AC550B}"/>
    <cellStyle name="Comma 48 6" xfId="13245" xr:uid="{C296121B-EEE0-48C6-B2B0-0A1CB63DA525}"/>
    <cellStyle name="Comma 48 7" xfId="13246" xr:uid="{C46610F7-C250-4AE7-86D7-ADB44499CF5C}"/>
    <cellStyle name="Comma 49" xfId="13247" xr:uid="{15CCCC0F-609C-4827-9E16-1DC2262DC679}"/>
    <cellStyle name="Comma 49 2" xfId="13248" xr:uid="{CCDCEA1C-0DBA-406B-8BCF-42A6E2542977}"/>
    <cellStyle name="Comma 49 2 2" xfId="13249" xr:uid="{29A81CB9-D74A-48B7-AACD-A32177A8ABD8}"/>
    <cellStyle name="Comma 49 2 3" xfId="13250" xr:uid="{9B805CCD-7C66-428C-BBBC-7581609B14F3}"/>
    <cellStyle name="Comma 49 2 3 2" xfId="13251" xr:uid="{850E6CC3-9CE9-42E4-947A-CBEBD64CFE90}"/>
    <cellStyle name="Comma 49 2 4" xfId="13252" xr:uid="{DBBF52E5-28C1-44FE-AE03-01AC310D3150}"/>
    <cellStyle name="Comma 49 3" xfId="13253" xr:uid="{DF17ECD1-6466-4423-9583-D3B9FF66BDC3}"/>
    <cellStyle name="Comma 49 4" xfId="13254" xr:uid="{7BF17DB2-813F-4F81-B13C-FC62B2C5D8F2}"/>
    <cellStyle name="Comma 49 5" xfId="13255" xr:uid="{378FC3DA-1A0C-4F45-8A4F-D187EF237025}"/>
    <cellStyle name="Comma 49 6" xfId="13256" xr:uid="{43F8B2B4-1272-4486-BB42-C268C41A6EE2}"/>
    <cellStyle name="Comma 49 7" xfId="13257" xr:uid="{AF836BA3-A193-447E-8BB7-C7DC8548FF21}"/>
    <cellStyle name="Comma 49 7 2" xfId="13258" xr:uid="{11E991E3-FF48-41D5-B890-0DEC432C542F}"/>
    <cellStyle name="Comma 49 8" xfId="13259" xr:uid="{0BC6790E-6E9F-49AB-8D46-22AD2BE5E57C}"/>
    <cellStyle name="Comma 49 9" xfId="13260" xr:uid="{C36F5E3A-D919-4233-8833-5A8E307CC6DE}"/>
    <cellStyle name="Comma 5" xfId="7" xr:uid="{1A0BAF03-96B1-46FF-99E1-D6BEBF8F7024}"/>
    <cellStyle name="Comma 5 10" xfId="13261" xr:uid="{25EB699E-1AEC-4BF6-909C-2A37F9C87431}"/>
    <cellStyle name="Comma 5 10 2" xfId="57342" xr:uid="{7A5376B0-2E82-449B-BD50-B9D5D9C5A230}"/>
    <cellStyle name="Comma 5 10 3" xfId="57343" xr:uid="{A8023FFC-B1D8-47A7-97C7-AB2366E3AD9B}"/>
    <cellStyle name="Comma 5 10 4" xfId="57344" xr:uid="{7045F6CF-7A37-4935-9B7F-6B010E735247}"/>
    <cellStyle name="Comma 5 10 5" xfId="57345" xr:uid="{D9224EF6-8780-41DF-8B52-528143DD0B47}"/>
    <cellStyle name="Comma 5 11" xfId="13262" xr:uid="{8E17C84B-6A24-48D1-9705-FEF97F44FDE6}"/>
    <cellStyle name="Comma 5 11 2" xfId="57346" xr:uid="{BBF4D1A3-9493-4997-9E4E-EA2BECA574CB}"/>
    <cellStyle name="Comma 5 11 3" xfId="57347" xr:uid="{9E6F7F06-2901-4D7A-B119-9DF27E100D74}"/>
    <cellStyle name="Comma 5 12" xfId="13263" xr:uid="{583C391D-33F3-4D78-8FCE-C5E7863AD806}"/>
    <cellStyle name="Comma 5 12 2" xfId="57348" xr:uid="{5342A8FD-DE34-44B0-BADD-6027A34C3E0F}"/>
    <cellStyle name="Comma 5 12 3" xfId="57349" xr:uid="{E7993D93-3468-4D4C-B624-0106BD8353E8}"/>
    <cellStyle name="Comma 5 13" xfId="57350" xr:uid="{5042B8A1-C6C9-43A0-8AD3-AFEEF708BE9C}"/>
    <cellStyle name="Comma 5 13 2" xfId="57351" xr:uid="{BA8A0F0A-2AE7-4A52-89B0-856E8DD28587}"/>
    <cellStyle name="Comma 5 14" xfId="57352" xr:uid="{368C034B-3331-46F2-95A7-A56DF31DF6A4}"/>
    <cellStyle name="Comma 5 14 2" xfId="57353" xr:uid="{D8C202AA-B694-4412-BD11-8C093BC2AB9F}"/>
    <cellStyle name="Comma 5 15" xfId="57354" xr:uid="{11BA561A-4157-42D4-B25E-B9AD81CBBE5C}"/>
    <cellStyle name="Comma 5 15 2" xfId="57355" xr:uid="{51F03A9E-BE05-4141-866F-E9A6FC776FE1}"/>
    <cellStyle name="Comma 5 15 3" xfId="57356" xr:uid="{6A71AD92-C21A-46D6-908B-344EE13162A6}"/>
    <cellStyle name="Comma 5 16" xfId="57357" xr:uid="{46628589-30E6-4BCF-A928-AA120228B372}"/>
    <cellStyle name="Comma 5 16 2" xfId="57358" xr:uid="{984EDE80-16C5-40D7-B302-C083CDC58ACC}"/>
    <cellStyle name="Comma 5 16 3" xfId="57359" xr:uid="{B0CB9BDD-75A5-44B6-B153-85205CF74855}"/>
    <cellStyle name="Comma 5 17" xfId="57360" xr:uid="{2C288381-0B58-4D04-BCCF-2E92689E7204}"/>
    <cellStyle name="Comma 5 18" xfId="57361" xr:uid="{DA4F5098-BE4E-4AC4-82E0-A7D31396D64D}"/>
    <cellStyle name="Comma 5 19" xfId="57362" xr:uid="{D590B6C3-64F9-40DA-A97F-1B28202510D5}"/>
    <cellStyle name="Comma 5 2" xfId="13264" xr:uid="{BD927DD5-011A-4B70-BA8E-CE131ABABF08}"/>
    <cellStyle name="Comma 5 2 10" xfId="13265" xr:uid="{B5FE3FAD-6C49-4554-BFA8-4D5A1222F470}"/>
    <cellStyle name="Comma 5 2 10 2" xfId="13266" xr:uid="{0F5BE507-9A31-4E2B-B269-ADD205EFCE21}"/>
    <cellStyle name="Comma 5 2 10 2 2" xfId="13267" xr:uid="{027E18E7-A7B3-4328-83E3-96EF2E8C55CC}"/>
    <cellStyle name="Comma 5 2 10 3" xfId="13268" xr:uid="{B5B9121E-ED07-404E-8928-6A9BAD7CDC66}"/>
    <cellStyle name="Comma 5 2 10 3 2" xfId="13269" xr:uid="{B37CA760-79FC-4673-A15D-F44C5AD30753}"/>
    <cellStyle name="Comma 5 2 10 4" xfId="13270" xr:uid="{31B2FA29-F6FD-4E41-976F-21E1D7A5F38E}"/>
    <cellStyle name="Comma 5 2 11" xfId="13271" xr:uid="{4F82E0D3-5AA0-490E-A40B-3C0380B1DDF6}"/>
    <cellStyle name="Comma 5 2 11 2" xfId="13272" xr:uid="{58EAF4C4-2637-4F42-84D5-E7C91D0EBE7D}"/>
    <cellStyle name="Comma 5 2 11 2 2" xfId="13273" xr:uid="{4A90C931-8FDF-4462-9980-708302E0E014}"/>
    <cellStyle name="Comma 5 2 11 3" xfId="13274" xr:uid="{7020EBA1-1EA6-4D51-AE3C-F5A964FECA79}"/>
    <cellStyle name="Comma 5 2 11 3 2" xfId="13275" xr:uid="{C3A44F55-A792-4B97-9028-25607874F31A}"/>
    <cellStyle name="Comma 5 2 11 4" xfId="13276" xr:uid="{AA792509-779D-4C9E-A320-190520692A77}"/>
    <cellStyle name="Comma 5 2 12" xfId="13277" xr:uid="{5C044342-1A1C-4D59-AB99-0765D6C5443F}"/>
    <cellStyle name="Comma 5 2 12 2" xfId="13278" xr:uid="{7A105243-C025-4207-9A2F-EFB801F3BF7C}"/>
    <cellStyle name="Comma 5 2 12 2 2" xfId="13279" xr:uid="{BD16CA9C-A481-437C-A826-2F8E6A1BDB0B}"/>
    <cellStyle name="Comma 5 2 12 3" xfId="13280" xr:uid="{4CC85D27-A037-40C0-BF30-28802AD6E767}"/>
    <cellStyle name="Comma 5 2 12 3 2" xfId="13281" xr:uid="{2A852E22-3163-4701-8913-F44C6AB5E80F}"/>
    <cellStyle name="Comma 5 2 12 4" xfId="13282" xr:uid="{64EB0836-0A91-4756-B9B6-BC06932D9715}"/>
    <cellStyle name="Comma 5 2 13" xfId="13283" xr:uid="{0805A3F9-7118-43EA-896C-469EF8A8057C}"/>
    <cellStyle name="Comma 5 2 13 2" xfId="13284" xr:uid="{F977C49E-E233-45F2-8B39-FA3DC20C1235}"/>
    <cellStyle name="Comma 5 2 13 2 2" xfId="13285" xr:uid="{7A8D0B50-3556-4805-9465-FB69C57C0D68}"/>
    <cellStyle name="Comma 5 2 13 3" xfId="13286" xr:uid="{1DF0E796-5CAD-4750-BC00-7A749BF2CEE5}"/>
    <cellStyle name="Comma 5 2 13 3 2" xfId="13287" xr:uid="{283312EC-8D26-4ACA-BDF9-7A260CAAB5BC}"/>
    <cellStyle name="Comma 5 2 13 4" xfId="13288" xr:uid="{E728B7A2-0202-485D-AEC7-2380A895F397}"/>
    <cellStyle name="Comma 5 2 14" xfId="13289" xr:uid="{18D5BB52-2139-4BB2-AA9E-6B8D6B08CD66}"/>
    <cellStyle name="Comma 5 2 14 2" xfId="13290" xr:uid="{0814DBCB-DA12-43D0-B298-E352947CF457}"/>
    <cellStyle name="Comma 5 2 14 2 2" xfId="13291" xr:uid="{7826E3E5-4D60-449F-9E5F-6BC46E4BAAFF}"/>
    <cellStyle name="Comma 5 2 14 3" xfId="13292" xr:uid="{9D0AB26A-DC26-46CE-AE40-4C3D1640A4EC}"/>
    <cellStyle name="Comma 5 2 14 3 2" xfId="13293" xr:uid="{0D66CF8A-A36C-4471-9505-10561188DA55}"/>
    <cellStyle name="Comma 5 2 14 4" xfId="13294" xr:uid="{00A4696F-B8AD-4890-9E00-96FB6650693F}"/>
    <cellStyle name="Comma 5 2 15" xfId="13295" xr:uid="{8B6A9E95-E020-4D58-A05F-76E11C50886B}"/>
    <cellStyle name="Comma 5 2 15 2" xfId="13296" xr:uid="{7536777A-D002-4173-B2F2-FAF7A2D7AF63}"/>
    <cellStyle name="Comma 5 2 15 2 2" xfId="13297" xr:uid="{C752529A-496E-4383-8F9A-AB08819275EA}"/>
    <cellStyle name="Comma 5 2 15 3" xfId="13298" xr:uid="{E1F5BA10-5E75-4B1A-9687-2A103553F8C1}"/>
    <cellStyle name="Comma 5 2 15 3 2" xfId="13299" xr:uid="{FAAB8EB3-FDA8-4527-8790-9324A1BC84BA}"/>
    <cellStyle name="Comma 5 2 15 4" xfId="13300" xr:uid="{9758181D-81C4-483E-B934-8DD75F8C18B1}"/>
    <cellStyle name="Comma 5 2 16" xfId="13301" xr:uid="{05007F71-EBD8-45B4-B18D-29BD783F1F14}"/>
    <cellStyle name="Comma 5 2 16 2" xfId="13302" xr:uid="{A83A886A-0C6D-4028-9BF4-3B3EBFA07540}"/>
    <cellStyle name="Comma 5 2 16 2 2" xfId="13303" xr:uid="{14E25856-5EB2-4F56-943E-66BBF3689C86}"/>
    <cellStyle name="Comma 5 2 16 3" xfId="13304" xr:uid="{2FB4ED20-CFD1-4ED0-A7C6-5A429B69D0ED}"/>
    <cellStyle name="Comma 5 2 16 3 2" xfId="13305" xr:uid="{83705469-7973-4B7D-AAF2-CDFA3C9D86EE}"/>
    <cellStyle name="Comma 5 2 16 4" xfId="13306" xr:uid="{1AA96654-8A53-486F-A09A-012194F205DF}"/>
    <cellStyle name="Comma 5 2 17" xfId="13307" xr:uid="{255D0660-6579-4AA3-B03D-9E89995AE20F}"/>
    <cellStyle name="Comma 5 2 17 2" xfId="13308" xr:uid="{91DAA067-C24E-4482-AA05-F3AE6DD47465}"/>
    <cellStyle name="Comma 5 2 17 2 2" xfId="13309" xr:uid="{F14E6520-4BC7-45B0-90DB-CF5AC53ED702}"/>
    <cellStyle name="Comma 5 2 17 3" xfId="13310" xr:uid="{0E163642-3CB8-4C2F-958D-E24012C995CF}"/>
    <cellStyle name="Comma 5 2 17 3 2" xfId="13311" xr:uid="{1947405C-8455-4AF5-898B-85C08EA50FB0}"/>
    <cellStyle name="Comma 5 2 17 4" xfId="13312" xr:uid="{398DEC59-B9E7-4454-901A-5253C30D19A5}"/>
    <cellStyle name="Comma 5 2 18" xfId="13313" xr:uid="{9D6F97F5-1D7A-4639-B3D3-139D1B58C165}"/>
    <cellStyle name="Comma 5 2 18 2" xfId="13314" xr:uid="{D03283C8-1649-4638-9F04-191702475FDC}"/>
    <cellStyle name="Comma 5 2 18 2 2" xfId="13315" xr:uid="{44CC7AEA-8AF6-4DF4-88F1-E45D5545F88E}"/>
    <cellStyle name="Comma 5 2 18 3" xfId="13316" xr:uid="{F643E052-7345-4061-B7AD-E28E756A15C8}"/>
    <cellStyle name="Comma 5 2 18 3 2" xfId="13317" xr:uid="{0ABEC93F-BB8E-4B08-A9DA-8BDB613A042D}"/>
    <cellStyle name="Comma 5 2 18 4" xfId="13318" xr:uid="{920A2674-13CD-4EEA-BDB6-E8E1BD5E4CAE}"/>
    <cellStyle name="Comma 5 2 19" xfId="13319" xr:uid="{71F8C8FA-0807-4F0C-AD79-784514D97FC6}"/>
    <cellStyle name="Comma 5 2 19 2" xfId="13320" xr:uid="{F62EE66E-BE30-4A2E-83C0-C3BCBBB68895}"/>
    <cellStyle name="Comma 5 2 19 2 2" xfId="13321" xr:uid="{9CF20E37-B667-4E43-AB87-E99423167900}"/>
    <cellStyle name="Comma 5 2 19 3" xfId="13322" xr:uid="{DD811277-5FC6-4F6A-A313-84E99558CE68}"/>
    <cellStyle name="Comma 5 2 19 3 2" xfId="13323" xr:uid="{B5DD4622-7D99-4485-88FB-31C7567B672C}"/>
    <cellStyle name="Comma 5 2 19 4" xfId="13324" xr:uid="{A5E2B0E6-90C2-455C-B053-E3AFF5AC0F47}"/>
    <cellStyle name="Comma 5 2 2" xfId="13325" xr:uid="{E212727D-55E0-4EF3-BAC9-7FDBEDD1A202}"/>
    <cellStyle name="Comma 5 2 2 10" xfId="13326" xr:uid="{A4B6E85C-5421-4B1F-8AF0-03C3FD6B6ECF}"/>
    <cellStyle name="Comma 5 2 2 10 2" xfId="13327" xr:uid="{DBDB8D7F-15D9-4175-BC40-22FA84686513}"/>
    <cellStyle name="Comma 5 2 2 10 2 2" xfId="13328" xr:uid="{88896D05-B5C9-435F-B8B6-51A9B313B20D}"/>
    <cellStyle name="Comma 5 2 2 10 3" xfId="13329" xr:uid="{27606BC0-C2D6-403A-8F72-7C3C6BB9679F}"/>
    <cellStyle name="Comma 5 2 2 10 3 2" xfId="13330" xr:uid="{1EEAD587-8445-4C88-8F5B-E23EB0DEF374}"/>
    <cellStyle name="Comma 5 2 2 10 4" xfId="13331" xr:uid="{A5C3066A-35D3-4C10-AF1D-95D1069AC3A5}"/>
    <cellStyle name="Comma 5 2 2 11" xfId="13332" xr:uid="{0F7FB5AC-EBB2-4BBF-ACE2-185C7808218E}"/>
    <cellStyle name="Comma 5 2 2 11 2" xfId="13333" xr:uid="{9B5D91BA-DE15-44B2-8C23-6A1C44693E8B}"/>
    <cellStyle name="Comma 5 2 2 11 2 2" xfId="13334" xr:uid="{02001B54-2746-4E3E-9C3A-81D3DD1D354F}"/>
    <cellStyle name="Comma 5 2 2 11 3" xfId="13335" xr:uid="{9AA4955B-1274-4262-BFC3-CBFF218F3E69}"/>
    <cellStyle name="Comma 5 2 2 11 3 2" xfId="13336" xr:uid="{8F795C27-C727-4C9B-9CCD-90C7DA4B0FE5}"/>
    <cellStyle name="Comma 5 2 2 11 4" xfId="13337" xr:uid="{0DCEB380-1FC5-4A94-8F5E-5A70BD686AA0}"/>
    <cellStyle name="Comma 5 2 2 12" xfId="13338" xr:uid="{0B3C503C-AFF4-448B-964C-0D68AACF5177}"/>
    <cellStyle name="Comma 5 2 2 12 2" xfId="13339" xr:uid="{E0543525-52A9-4700-BA4E-83C84856EAB2}"/>
    <cellStyle name="Comma 5 2 2 12 2 2" xfId="13340" xr:uid="{7C816A32-D48D-4519-A24E-429DED791E95}"/>
    <cellStyle name="Comma 5 2 2 12 3" xfId="13341" xr:uid="{8D1089E8-B3B7-48AE-B5E4-F07B998A35B3}"/>
    <cellStyle name="Comma 5 2 2 12 3 2" xfId="13342" xr:uid="{9BAB04C2-8F33-4F05-8A48-4125AC80856E}"/>
    <cellStyle name="Comma 5 2 2 12 4" xfId="13343" xr:uid="{C521A772-D032-4573-9879-73EBE9BF2449}"/>
    <cellStyle name="Comma 5 2 2 13" xfId="13344" xr:uid="{CA268DB5-7FB7-4794-B2F3-DAD260E919FD}"/>
    <cellStyle name="Comma 5 2 2 13 2" xfId="13345" xr:uid="{B1936563-F218-4CA1-B489-80D90AA03CCC}"/>
    <cellStyle name="Comma 5 2 2 13 2 2" xfId="13346" xr:uid="{7D9ECA5C-F01A-40A5-9B48-193C5CE066FA}"/>
    <cellStyle name="Comma 5 2 2 13 3" xfId="13347" xr:uid="{BE7D96F8-CB95-4B18-A6A4-EBDACDC4157D}"/>
    <cellStyle name="Comma 5 2 2 13 3 2" xfId="13348" xr:uid="{8F9E1508-48FC-4DA0-870D-6C99E3C296C8}"/>
    <cellStyle name="Comma 5 2 2 13 4" xfId="13349" xr:uid="{F8CF7827-157E-4C02-BB51-6CC93C7362F9}"/>
    <cellStyle name="Comma 5 2 2 14" xfId="13350" xr:uid="{7F45E3D7-AA52-41C0-BE50-288A4F59049A}"/>
    <cellStyle name="Comma 5 2 2 14 2" xfId="13351" xr:uid="{B91E5FDD-F028-4AD0-91F8-E2DC1BCED2C6}"/>
    <cellStyle name="Comma 5 2 2 14 2 2" xfId="13352" xr:uid="{C57D5474-B493-4DB8-8706-E237C60A2A69}"/>
    <cellStyle name="Comma 5 2 2 14 3" xfId="13353" xr:uid="{1FFBC2E9-7C85-4F3B-A20F-4A11612EFB20}"/>
    <cellStyle name="Comma 5 2 2 14 3 2" xfId="13354" xr:uid="{DCBB31C2-A5EB-4991-A572-18D49CC7A53F}"/>
    <cellStyle name="Comma 5 2 2 14 4" xfId="13355" xr:uid="{A0EEC464-4E48-4592-B8D8-9C8A8623400B}"/>
    <cellStyle name="Comma 5 2 2 15" xfId="13356" xr:uid="{2260692E-3A17-4514-9067-10B9DFDEBFBB}"/>
    <cellStyle name="Comma 5 2 2 15 2" xfId="13357" xr:uid="{C32BFA10-5FE3-4F8A-B004-3E182FB61B61}"/>
    <cellStyle name="Comma 5 2 2 15 2 2" xfId="13358" xr:uid="{EB2C4160-516D-4B07-BAF2-886CB49F9CCE}"/>
    <cellStyle name="Comma 5 2 2 15 3" xfId="13359" xr:uid="{FF55A8CC-0518-4BB8-AFA2-1CBDDE1C73D1}"/>
    <cellStyle name="Comma 5 2 2 15 3 2" xfId="13360" xr:uid="{623F74CC-42D0-4A25-874E-113280BA7F41}"/>
    <cellStyle name="Comma 5 2 2 15 4" xfId="13361" xr:uid="{089EEDEE-28DC-4184-9953-01C9A2161015}"/>
    <cellStyle name="Comma 5 2 2 16" xfId="13362" xr:uid="{EB40C3A8-AF3F-4664-BC45-B532983C79D7}"/>
    <cellStyle name="Comma 5 2 2 16 2" xfId="13363" xr:uid="{93725E46-ED1C-416B-A280-1A8F5BA94EBB}"/>
    <cellStyle name="Comma 5 2 2 16 2 2" xfId="13364" xr:uid="{CC91661F-77C3-44A5-8864-36DB3E5F4BF4}"/>
    <cellStyle name="Comma 5 2 2 16 3" xfId="13365" xr:uid="{AB533188-7281-435D-AFE8-DEEC3B736CD5}"/>
    <cellStyle name="Comma 5 2 2 16 3 2" xfId="13366" xr:uid="{0EBA124D-F552-4D22-A9A7-6D1A4CC981E9}"/>
    <cellStyle name="Comma 5 2 2 16 4" xfId="13367" xr:uid="{941213C3-9336-463C-9A8A-0931AF872CA0}"/>
    <cellStyle name="Comma 5 2 2 17" xfId="13368" xr:uid="{68C4D237-ED50-4EAA-98FF-A3A6F0AB71BA}"/>
    <cellStyle name="Comma 5 2 2 17 2" xfId="13369" xr:uid="{F607950B-8A08-4309-9F5D-832B6C94653B}"/>
    <cellStyle name="Comma 5 2 2 17 2 2" xfId="13370" xr:uid="{7E287226-3F30-4045-8AA3-D78D9E1252D7}"/>
    <cellStyle name="Comma 5 2 2 17 3" xfId="13371" xr:uid="{CC984C50-763C-4E17-ABF8-0B49AAF87E92}"/>
    <cellStyle name="Comma 5 2 2 17 3 2" xfId="13372" xr:uid="{E20EC52F-E39D-48CC-B50E-655FBF0A9EF9}"/>
    <cellStyle name="Comma 5 2 2 17 4" xfId="13373" xr:uid="{90A26E45-C8C4-4874-8AF2-5A43EBFC2AD7}"/>
    <cellStyle name="Comma 5 2 2 18" xfId="13374" xr:uid="{5EBE1D99-B1B3-4A24-A28A-E7BFCFA4CCE0}"/>
    <cellStyle name="Comma 5 2 2 18 2" xfId="13375" xr:uid="{4938B682-38DA-4AFC-BD8F-9C6CDE4033BE}"/>
    <cellStyle name="Comma 5 2 2 18 2 2" xfId="13376" xr:uid="{53F7C22A-05B2-4AC8-879F-A853AAFAC084}"/>
    <cellStyle name="Comma 5 2 2 18 3" xfId="13377" xr:uid="{0872B2D1-7917-4E08-AAF9-AA641BC25F90}"/>
    <cellStyle name="Comma 5 2 2 18 3 2" xfId="13378" xr:uid="{01E7F1A6-A6A6-4EAF-9F50-21F613285B23}"/>
    <cellStyle name="Comma 5 2 2 18 4" xfId="13379" xr:uid="{C1E1F186-6EDA-4474-8BA3-46A73DE118BA}"/>
    <cellStyle name="Comma 5 2 2 19" xfId="13380" xr:uid="{7CEA5DAF-E2C0-485A-985F-4EB723471183}"/>
    <cellStyle name="Comma 5 2 2 19 2" xfId="13381" xr:uid="{9670B574-2535-42C8-82DA-50E34CA2B29A}"/>
    <cellStyle name="Comma 5 2 2 19 2 2" xfId="13382" xr:uid="{90BC9389-FA8B-4128-8839-9F46827B252F}"/>
    <cellStyle name="Comma 5 2 2 19 3" xfId="13383" xr:uid="{573F4F88-2347-4F00-884E-B8FF3AE77C59}"/>
    <cellStyle name="Comma 5 2 2 19 3 2" xfId="13384" xr:uid="{40A95722-D053-4749-90EC-11E8D3B3E5F2}"/>
    <cellStyle name="Comma 5 2 2 19 4" xfId="13385" xr:uid="{15426113-5245-4B61-B393-2C4410022FC5}"/>
    <cellStyle name="Comma 5 2 2 2" xfId="13386" xr:uid="{075B679E-7F08-4C4F-BF89-BF073CEC1CA8}"/>
    <cellStyle name="Comma 5 2 2 2 2" xfId="13387" xr:uid="{9F772F76-83E1-4CD6-A377-BE7E822C8D75}"/>
    <cellStyle name="Comma 5 2 2 2 2 2" xfId="13388" xr:uid="{2DB0DDC3-9D8A-4682-B0CD-55F419E2EC08}"/>
    <cellStyle name="Comma 5 2 2 2 3" xfId="13389" xr:uid="{25A6C36B-94A9-4410-A2DC-E295A06A4C46}"/>
    <cellStyle name="Comma 5 2 2 2 3 2" xfId="13390" xr:uid="{E3F56432-E9DB-4DDC-BCAE-A2E6A542D4F7}"/>
    <cellStyle name="Comma 5 2 2 2 3 3" xfId="13391" xr:uid="{C38F3772-82DC-4ED7-B6ED-6C11E883C2CA}"/>
    <cellStyle name="Comma 5 2 2 2 4" xfId="13392" xr:uid="{6559605F-7B1E-442B-9A63-56CDB74A04AF}"/>
    <cellStyle name="Comma 5 2 2 20" xfId="13393" xr:uid="{B2A25B38-6CFA-4863-A28A-A7B2C447F8D2}"/>
    <cellStyle name="Comma 5 2 2 20 2" xfId="13394" xr:uid="{BEE862D3-F4AF-44AB-9554-D929BF67317F}"/>
    <cellStyle name="Comma 5 2 2 20 2 2" xfId="13395" xr:uid="{7EB8C15D-104B-4654-8505-92F3D1C53BEF}"/>
    <cellStyle name="Comma 5 2 2 20 3" xfId="13396" xr:uid="{B32AB551-1FF6-40EB-8F5D-850940D22817}"/>
    <cellStyle name="Comma 5 2 2 20 3 2" xfId="13397" xr:uid="{1F7535AD-3B99-4B89-BA14-CC09ADADC8EC}"/>
    <cellStyle name="Comma 5 2 2 20 4" xfId="13398" xr:uid="{41549F48-9797-4316-B0BE-808EE3791617}"/>
    <cellStyle name="Comma 5 2 2 21" xfId="13399" xr:uid="{0E43E168-09D8-4646-88E1-C3CF4FAB5A15}"/>
    <cellStyle name="Comma 5 2 2 21 2" xfId="13400" xr:uid="{843ADDD7-10D8-429D-822C-EDD6CFDDADB4}"/>
    <cellStyle name="Comma 5 2 2 21 2 2" xfId="13401" xr:uid="{82B2239B-EB99-4428-A4F9-A0FA7DB11C06}"/>
    <cellStyle name="Comma 5 2 2 21 3" xfId="13402" xr:uid="{7D40FF13-14BF-4B85-BF34-4A0AF633D952}"/>
    <cellStyle name="Comma 5 2 2 21 3 2" xfId="13403" xr:uid="{F4146827-9B0C-48F5-96CA-51F7C0D3E12E}"/>
    <cellStyle name="Comma 5 2 2 21 4" xfId="13404" xr:uid="{794FA40E-80EB-43F4-BF21-2D7A68E5F8B6}"/>
    <cellStyle name="Comma 5 2 2 22" xfId="13405" xr:uid="{53BA21D6-31B3-466F-8AE6-9CA6926506D8}"/>
    <cellStyle name="Comma 5 2 2 22 2" xfId="13406" xr:uid="{CAE40673-D1D0-44AC-965C-2F81E8975799}"/>
    <cellStyle name="Comma 5 2 2 22 2 2" xfId="13407" xr:uid="{0F109AB0-16FF-4868-B210-B497F7AA804E}"/>
    <cellStyle name="Comma 5 2 2 22 3" xfId="13408" xr:uid="{B73F0F67-8CD5-458D-807E-F77AABA1D13C}"/>
    <cellStyle name="Comma 5 2 2 22 3 2" xfId="13409" xr:uid="{C534E434-D340-48E5-B5F4-33C13A01844D}"/>
    <cellStyle name="Comma 5 2 2 22 4" xfId="13410" xr:uid="{41D9E779-98F7-4B51-90FB-6C79249D5A89}"/>
    <cellStyle name="Comma 5 2 2 23" xfId="13411" xr:uid="{C8517DBB-A2C2-48F1-BAAF-943D5B971423}"/>
    <cellStyle name="Comma 5 2 2 23 2" xfId="13412" xr:uid="{98A04A72-E6BC-415D-8FB2-083CD199B03A}"/>
    <cellStyle name="Comma 5 2 2 23 2 2" xfId="13413" xr:uid="{760C307A-45DF-4C28-A5B8-4A3B323B2D4F}"/>
    <cellStyle name="Comma 5 2 2 23 3" xfId="13414" xr:uid="{0060FEC8-1C4D-4073-8DBD-D970BDE2FD1F}"/>
    <cellStyle name="Comma 5 2 2 23 3 2" xfId="13415" xr:uid="{71C0F5D3-2A34-4FF3-81DA-2F53AE4A4359}"/>
    <cellStyle name="Comma 5 2 2 23 4" xfId="13416" xr:uid="{FC006FEC-18A1-4BED-BF6E-9DD38FD99255}"/>
    <cellStyle name="Comma 5 2 2 24" xfId="13417" xr:uid="{2133279F-4B3C-4555-B487-1C4C174E4BD4}"/>
    <cellStyle name="Comma 5 2 2 24 2" xfId="13418" xr:uid="{082CF9B1-3674-4BF3-B13C-0C609B719BBD}"/>
    <cellStyle name="Comma 5 2 2 24 2 2" xfId="13419" xr:uid="{594E83BF-7786-43F0-A657-98FBE3F8BDE0}"/>
    <cellStyle name="Comma 5 2 2 24 3" xfId="13420" xr:uid="{C08D28B6-402B-4004-ACEE-45850B8DA6A9}"/>
    <cellStyle name="Comma 5 2 2 24 3 2" xfId="13421" xr:uid="{7247BD92-2F12-4462-9D74-5998E44692F2}"/>
    <cellStyle name="Comma 5 2 2 24 4" xfId="13422" xr:uid="{043F5CCC-9BB8-4024-AFCE-4D4A8C05C0FC}"/>
    <cellStyle name="Comma 5 2 2 25" xfId="13423" xr:uid="{F1B682C2-3612-4ED1-B28E-227BA4D6CB14}"/>
    <cellStyle name="Comma 5 2 2 25 2" xfId="13424" xr:uid="{C1A2C37C-26ED-4DCA-ADCB-743D90C0432C}"/>
    <cellStyle name="Comma 5 2 2 25 2 2" xfId="13425" xr:uid="{CD2D3828-FB2E-4E78-9ECA-5AD0B51BC88C}"/>
    <cellStyle name="Comma 5 2 2 25 3" xfId="13426" xr:uid="{BA8FCBB8-E7D3-454F-8032-CDEB72EAB382}"/>
    <cellStyle name="Comma 5 2 2 25 3 2" xfId="13427" xr:uid="{885DA3F8-BB43-4F43-A78B-4262A225E0D8}"/>
    <cellStyle name="Comma 5 2 2 25 4" xfId="13428" xr:uid="{4E1BD79F-D8F5-433D-A142-6A857B5F31F3}"/>
    <cellStyle name="Comma 5 2 2 26" xfId="13429" xr:uid="{A84D21EE-B6B5-43D5-8DD6-EBF3C61459A0}"/>
    <cellStyle name="Comma 5 2 2 26 2" xfId="13430" xr:uid="{F931114A-2EB3-4D43-A95A-3F2B60D3B4A2}"/>
    <cellStyle name="Comma 5 2 2 26 2 2" xfId="13431" xr:uid="{638AE575-4DFE-4A19-BFE6-822CAE51A6CD}"/>
    <cellStyle name="Comma 5 2 2 26 3" xfId="13432" xr:uid="{CEE4E46D-CAF0-495F-9D82-FD8429C93123}"/>
    <cellStyle name="Comma 5 2 2 26 3 2" xfId="13433" xr:uid="{90561C8C-EE7D-4D53-B245-D38A178FA7C2}"/>
    <cellStyle name="Comma 5 2 2 26 4" xfId="13434" xr:uid="{A68AC9B2-9A08-41B8-AD70-C6AF05CBADCE}"/>
    <cellStyle name="Comma 5 2 2 27" xfId="13435" xr:uid="{A537CFCC-240E-4228-B496-5DA015A7DF58}"/>
    <cellStyle name="Comma 5 2 2 27 2" xfId="13436" xr:uid="{1BA82F16-ADD0-4AE5-A451-B05D8B2B7016}"/>
    <cellStyle name="Comma 5 2 2 27 2 2" xfId="13437" xr:uid="{F75CF8F7-0CF7-4EA1-9341-7216E313C0EE}"/>
    <cellStyle name="Comma 5 2 2 27 3" xfId="13438" xr:uid="{2CEC229D-119B-4323-BDD5-B962AE9BFE56}"/>
    <cellStyle name="Comma 5 2 2 27 3 2" xfId="13439" xr:uid="{D91456EB-DAFE-4474-9CA1-60A1C99299B1}"/>
    <cellStyle name="Comma 5 2 2 27 4" xfId="13440" xr:uid="{9B84BFC6-940A-49F4-A07D-E91EAA8EE6D5}"/>
    <cellStyle name="Comma 5 2 2 28" xfId="13441" xr:uid="{86BECB93-F02E-4D0A-BC7C-8239AB2AF433}"/>
    <cellStyle name="Comma 5 2 2 28 2" xfId="13442" xr:uid="{4DE580C7-556E-4F4F-BD6A-848835C4583D}"/>
    <cellStyle name="Comma 5 2 2 29" xfId="13443" xr:uid="{F55CA30F-AD0C-4E31-B5E8-7CB98137C07C}"/>
    <cellStyle name="Comma 5 2 2 29 2" xfId="13444" xr:uid="{8FD6745C-A2DE-4592-B346-11604766CC02}"/>
    <cellStyle name="Comma 5 2 2 29 3" xfId="13445" xr:uid="{1BB509A8-ED28-4DD6-A346-33C659C3AD40}"/>
    <cellStyle name="Comma 5 2 2 3" xfId="13446" xr:uid="{BEB20F63-9A5F-4871-BB17-7A49488F343F}"/>
    <cellStyle name="Comma 5 2 2 3 2" xfId="13447" xr:uid="{1D3D7612-EC78-4E88-B19D-DBE9E3A5A084}"/>
    <cellStyle name="Comma 5 2 2 3 2 2" xfId="13448" xr:uid="{9F5B11A8-ED61-4585-A45E-82F91C56799D}"/>
    <cellStyle name="Comma 5 2 2 3 3" xfId="13449" xr:uid="{6E959E73-D919-41D6-B658-ACF65FA78DF6}"/>
    <cellStyle name="Comma 5 2 2 3 3 2" xfId="13450" xr:uid="{6F2E7B96-771A-4460-A06B-B5953E4DA831}"/>
    <cellStyle name="Comma 5 2 2 3 3 3" xfId="13451" xr:uid="{238E2E76-27F1-4A04-B13F-7876EE48BAD1}"/>
    <cellStyle name="Comma 5 2 2 3 4" xfId="13452" xr:uid="{435D20FD-CCE1-4C35-88CA-EF3CA1305EBA}"/>
    <cellStyle name="Comma 5 2 2 30" xfId="13453" xr:uid="{3030A452-B420-4645-A055-FFADD5848523}"/>
    <cellStyle name="Comma 5 2 2 31" xfId="13454" xr:uid="{7F926900-836F-4907-9973-65B334832631}"/>
    <cellStyle name="Comma 5 2 2 31 2" xfId="13455" xr:uid="{70375BD1-9CB9-45BD-9BF0-8549B1444CB1}"/>
    <cellStyle name="Comma 5 2 2 32" xfId="57363" xr:uid="{C19FBD52-8BB9-42A8-A41F-F85F2330CB6E}"/>
    <cellStyle name="Comma 5 2 2 4" xfId="13456" xr:uid="{FD47177E-A36C-47C3-97A3-3D7A2319F316}"/>
    <cellStyle name="Comma 5 2 2 4 2" xfId="13457" xr:uid="{C8223589-459A-4532-A741-E23A86661B64}"/>
    <cellStyle name="Comma 5 2 2 4 2 2" xfId="13458" xr:uid="{9DF06D54-3B40-4652-A802-8394EA1D6933}"/>
    <cellStyle name="Comma 5 2 2 4 3" xfId="13459" xr:uid="{C46BCEB5-9392-40CD-AC5F-5EBD512AECC5}"/>
    <cellStyle name="Comma 5 2 2 4 3 2" xfId="13460" xr:uid="{18FBB928-9943-4BD1-A3AE-6E9AB875B977}"/>
    <cellStyle name="Comma 5 2 2 4 4" xfId="13461" xr:uid="{618F780A-5EF3-4ED9-A453-B8E4F423A612}"/>
    <cellStyle name="Comma 5 2 2 5" xfId="13462" xr:uid="{D2B1FFCD-A350-4366-A214-C01FFE5D6B1C}"/>
    <cellStyle name="Comma 5 2 2 5 2" xfId="13463" xr:uid="{4054C1E3-A5B7-43CE-85F9-2C7D9F3D2F6F}"/>
    <cellStyle name="Comma 5 2 2 5 2 2" xfId="13464" xr:uid="{19489C5B-1D30-4D39-86A4-BF7C570BB65B}"/>
    <cellStyle name="Comma 5 2 2 5 3" xfId="13465" xr:uid="{981FCDE2-DBD5-4D6C-9A8A-E4292A4F2D35}"/>
    <cellStyle name="Comma 5 2 2 5 3 2" xfId="13466" xr:uid="{F50B8A46-6EBD-48B2-B019-5EBB65163FC7}"/>
    <cellStyle name="Comma 5 2 2 5 4" xfId="13467" xr:uid="{8A730549-50A6-4E19-9624-25CF3EFD646C}"/>
    <cellStyle name="Comma 5 2 2 6" xfId="13468" xr:uid="{E68D8809-CBA3-43B3-920B-AAD75CE6F547}"/>
    <cellStyle name="Comma 5 2 2 6 2" xfId="13469" xr:uid="{CBB1C9ED-D7AC-4502-82D2-82AA633D78D8}"/>
    <cellStyle name="Comma 5 2 2 6 2 2" xfId="13470" xr:uid="{6815D6EB-6E7A-430F-AE4B-70BAEF62E45D}"/>
    <cellStyle name="Comma 5 2 2 6 3" xfId="13471" xr:uid="{08C6D3E8-B76F-43B5-AC50-86D30B1FFE12}"/>
    <cellStyle name="Comma 5 2 2 6 3 2" xfId="13472" xr:uid="{081A7369-6702-4C0B-AA14-FC58E90AD37D}"/>
    <cellStyle name="Comma 5 2 2 6 4" xfId="13473" xr:uid="{A9DB4823-ABD7-4BAB-8418-0EF2DE827FDA}"/>
    <cellStyle name="Comma 5 2 2 7" xfId="13474" xr:uid="{5F36B853-22F8-4D8F-A79F-70A1D52F2832}"/>
    <cellStyle name="Comma 5 2 2 7 2" xfId="13475" xr:uid="{E456D3A9-B5E3-42CC-A961-B94DE790C652}"/>
    <cellStyle name="Comma 5 2 2 7 2 2" xfId="13476" xr:uid="{119B4BB6-FE0A-4FF3-AA93-8EB5136E9C58}"/>
    <cellStyle name="Comma 5 2 2 7 3" xfId="13477" xr:uid="{322B73E9-F767-4A8A-AF91-F02A730E3996}"/>
    <cellStyle name="Comma 5 2 2 7 3 2" xfId="13478" xr:uid="{D154BD05-4D54-42A1-9116-26855612A80E}"/>
    <cellStyle name="Comma 5 2 2 7 4" xfId="13479" xr:uid="{AEBC27CB-6329-496D-9A1C-77DBBBB88CC4}"/>
    <cellStyle name="Comma 5 2 2 8" xfId="13480" xr:uid="{862B7074-6553-43E3-82E0-C4ED0ADDE134}"/>
    <cellStyle name="Comma 5 2 2 8 2" xfId="13481" xr:uid="{849599E5-6511-480C-88B4-22FA165E883F}"/>
    <cellStyle name="Comma 5 2 2 8 2 2" xfId="13482" xr:uid="{0E710806-5D7E-4518-AA68-AC03ADF1E29D}"/>
    <cellStyle name="Comma 5 2 2 8 3" xfId="13483" xr:uid="{9C033CEA-D5AE-4578-A767-86E28D64C0B5}"/>
    <cellStyle name="Comma 5 2 2 8 3 2" xfId="13484" xr:uid="{023E2728-8F89-4EF7-8ADC-C56F8A1A9263}"/>
    <cellStyle name="Comma 5 2 2 8 4" xfId="13485" xr:uid="{EC3EC475-BED5-4410-B89D-69A05D097464}"/>
    <cellStyle name="Comma 5 2 2 9" xfId="13486" xr:uid="{1D1D3B23-7590-4588-B268-D3A87F4F98BD}"/>
    <cellStyle name="Comma 5 2 2 9 2" xfId="13487" xr:uid="{26BACEFF-0EA1-4178-9989-8B8EA9C640E1}"/>
    <cellStyle name="Comma 5 2 2 9 2 2" xfId="13488" xr:uid="{4F3BC30D-3FDF-4287-991E-C272CE7204F8}"/>
    <cellStyle name="Comma 5 2 2 9 3" xfId="13489" xr:uid="{4CE66ED6-935A-44C2-9D41-27DA50E2718D}"/>
    <cellStyle name="Comma 5 2 2 9 3 2" xfId="13490" xr:uid="{4CFEC75A-C278-40BE-94C9-83F2CD47EFCD}"/>
    <cellStyle name="Comma 5 2 2 9 4" xfId="13491" xr:uid="{8006E2C9-A24E-4067-AF41-F8C7E1E09DBB}"/>
    <cellStyle name="Comma 5 2 20" xfId="13492" xr:uid="{F86AADA2-5AF9-4A28-A3E3-DBD15C2A8165}"/>
    <cellStyle name="Comma 5 2 20 2" xfId="13493" xr:uid="{DADD2C40-52C4-4505-818B-68F6857CD948}"/>
    <cellStyle name="Comma 5 2 20 2 2" xfId="13494" xr:uid="{2AB08578-2E4D-40AF-87D6-38308E2C6805}"/>
    <cellStyle name="Comma 5 2 20 3" xfId="13495" xr:uid="{F2C88DEC-8EF5-485E-B3FB-B75ED8A09074}"/>
    <cellStyle name="Comma 5 2 20 3 2" xfId="13496" xr:uid="{9863AF05-E138-4BDC-9243-87AC87B7BA97}"/>
    <cellStyle name="Comma 5 2 20 4" xfId="13497" xr:uid="{6EEC582F-730D-4DEE-85EC-9925F069F692}"/>
    <cellStyle name="Comma 5 2 21" xfId="13498" xr:uid="{6344FB90-DF1F-4146-9ECA-720FC23C4135}"/>
    <cellStyle name="Comma 5 2 21 2" xfId="13499" xr:uid="{62480943-0F23-4F11-BEFF-C4C86F7DC293}"/>
    <cellStyle name="Comma 5 2 21 2 2" xfId="13500" xr:uid="{9D33BBFF-EB8E-4DB1-B3EC-8D062274F896}"/>
    <cellStyle name="Comma 5 2 21 3" xfId="13501" xr:uid="{476394A5-B825-4EEF-9DA0-5D8E1019C352}"/>
    <cellStyle name="Comma 5 2 21 3 2" xfId="13502" xr:uid="{AC61106E-18A0-4801-8ED6-906D67894115}"/>
    <cellStyle name="Comma 5 2 21 4" xfId="13503" xr:uid="{A2ED8951-16A2-4811-8549-729BFFFD9537}"/>
    <cellStyle name="Comma 5 2 22" xfId="13504" xr:uid="{F6AA7BBF-53E0-49BA-8BDA-635A9F58CA4D}"/>
    <cellStyle name="Comma 5 2 22 2" xfId="13505" xr:uid="{8EA1E5AD-2D07-42BA-B4D6-F5EDAD15BE02}"/>
    <cellStyle name="Comma 5 2 22 2 2" xfId="13506" xr:uid="{7171F4BC-AB6D-4A28-9A6D-CE2AAB81E3AB}"/>
    <cellStyle name="Comma 5 2 22 3" xfId="13507" xr:uid="{2E78E708-32CD-4E2A-9242-993418950138}"/>
    <cellStyle name="Comma 5 2 22 3 2" xfId="13508" xr:uid="{41D50045-2B7C-44F4-917C-658D59E0F67B}"/>
    <cellStyle name="Comma 5 2 22 4" xfId="13509" xr:uid="{32BD5408-7C23-42F4-9E98-90702F17A23F}"/>
    <cellStyle name="Comma 5 2 23" xfId="13510" xr:uid="{170AB7AC-B376-4E62-A120-1E148E9F218A}"/>
    <cellStyle name="Comma 5 2 23 2" xfId="13511" xr:uid="{67DD3959-A8BE-44D6-B0EC-466B333EEA9C}"/>
    <cellStyle name="Comma 5 2 23 2 2" xfId="13512" xr:uid="{A8EF9E35-E94E-497A-8792-C791506C6C6F}"/>
    <cellStyle name="Comma 5 2 23 3" xfId="13513" xr:uid="{DB6555EE-63BF-431B-8055-4B5B51B56656}"/>
    <cellStyle name="Comma 5 2 23 3 2" xfId="13514" xr:uid="{0CB752E8-6521-40EB-8574-740801AF9446}"/>
    <cellStyle name="Comma 5 2 23 4" xfId="13515" xr:uid="{BA6B79D6-1D60-4E47-92DC-286C5E4D9BF8}"/>
    <cellStyle name="Comma 5 2 24" xfId="13516" xr:uid="{9E06428E-D1E6-449D-BA87-ED494BAE0EAF}"/>
    <cellStyle name="Comma 5 2 24 2" xfId="13517" xr:uid="{23687003-A3A4-4A26-AD92-C2A8CEC3E281}"/>
    <cellStyle name="Comma 5 2 24 2 2" xfId="13518" xr:uid="{6540BD9D-ADD7-4521-BF1E-5FB692B79064}"/>
    <cellStyle name="Comma 5 2 24 3" xfId="13519" xr:uid="{5235555F-64FD-41C2-9273-44B48CCD88A1}"/>
    <cellStyle name="Comma 5 2 24 3 2" xfId="13520" xr:uid="{1CAB1E4D-4E0D-4B11-AD52-2AF91DD47504}"/>
    <cellStyle name="Comma 5 2 24 4" xfId="13521" xr:uid="{31C0E010-AD63-45A1-AF7A-0DEFB03E0B97}"/>
    <cellStyle name="Comma 5 2 25" xfId="13522" xr:uid="{39D0870C-BD26-421B-8F12-4F8D87F9B21C}"/>
    <cellStyle name="Comma 5 2 25 2" xfId="13523" xr:uid="{B088E5E6-3366-4701-91EB-2FD9646F9E00}"/>
    <cellStyle name="Comma 5 2 25 2 2" xfId="13524" xr:uid="{13E780CE-34C6-45BC-B398-A3E080571BC8}"/>
    <cellStyle name="Comma 5 2 25 3" xfId="13525" xr:uid="{833A4A49-538B-4717-9512-5A9BFE37BBB1}"/>
    <cellStyle name="Comma 5 2 25 3 2" xfId="13526" xr:uid="{1762ACAE-BB51-4AFA-9925-0F088549663D}"/>
    <cellStyle name="Comma 5 2 25 4" xfId="13527" xr:uid="{AD1D4A10-5D65-4279-9A9B-D3D97880862E}"/>
    <cellStyle name="Comma 5 2 26" xfId="13528" xr:uid="{A322155A-06DB-4231-98EC-9087E7FDDDE8}"/>
    <cellStyle name="Comma 5 2 26 2" xfId="13529" xr:uid="{FB6708C3-6A0B-45D8-BF7B-5C7D3AF06A0C}"/>
    <cellStyle name="Comma 5 2 26 2 2" xfId="13530" xr:uid="{443420B1-5E09-4A3D-9E1E-A437E68F7602}"/>
    <cellStyle name="Comma 5 2 26 3" xfId="13531" xr:uid="{B83CCA25-87F4-4A18-9CBC-EC1DC74DBD1E}"/>
    <cellStyle name="Comma 5 2 26 3 2" xfId="13532" xr:uid="{4D934356-EC33-4E8B-8E8C-6DFAA00BF4E5}"/>
    <cellStyle name="Comma 5 2 26 4" xfId="13533" xr:uid="{091A695E-E197-4C56-8D44-08D62CF1E8ED}"/>
    <cellStyle name="Comma 5 2 27" xfId="13534" xr:uid="{854F0F04-3FD7-4B24-A023-0FF07D9E5130}"/>
    <cellStyle name="Comma 5 2 27 2" xfId="13535" xr:uid="{C9A5A47F-D225-40CE-87AC-BDDCE3CFE634}"/>
    <cellStyle name="Comma 5 2 27 2 2" xfId="13536" xr:uid="{612C00EF-6FAF-441B-A407-E19EEA817258}"/>
    <cellStyle name="Comma 5 2 27 3" xfId="13537" xr:uid="{FD22FB85-AB24-4602-8CE8-BBB65D264018}"/>
    <cellStyle name="Comma 5 2 27 3 2" xfId="13538" xr:uid="{63636ACB-0736-4D39-81AC-1BFBD7AF6100}"/>
    <cellStyle name="Comma 5 2 27 4" xfId="13539" xr:uid="{F89324E3-94CD-4364-88E0-ACB9A84BCB1A}"/>
    <cellStyle name="Comma 5 2 28" xfId="13540" xr:uid="{D1D1D2CA-6DEE-4BA7-B2E1-69C2C323BD2A}"/>
    <cellStyle name="Comma 5 2 28 2" xfId="13541" xr:uid="{A25C16DC-8ADA-4ACB-B24C-86821CA6292A}"/>
    <cellStyle name="Comma 5 2 28 2 2" xfId="13542" xr:uid="{75D6514F-0043-4697-81BE-6B52ED4D05C4}"/>
    <cellStyle name="Comma 5 2 28 3" xfId="13543" xr:uid="{7BE6BC11-F86B-42E6-96A4-D9CB12076437}"/>
    <cellStyle name="Comma 5 2 28 3 2" xfId="13544" xr:uid="{4963DABD-FA2B-460B-AD02-2D2EEFA0AED5}"/>
    <cellStyle name="Comma 5 2 28 4" xfId="13545" xr:uid="{186A7E90-92CF-4A9A-A661-B7F6E1BB03A1}"/>
    <cellStyle name="Comma 5 2 29" xfId="13546" xr:uid="{53385283-B05D-46BD-BABD-D235926994E4}"/>
    <cellStyle name="Comma 5 2 29 2" xfId="13547" xr:uid="{13500607-45DF-429B-9448-70037E22E153}"/>
    <cellStyle name="Comma 5 2 3" xfId="13548" xr:uid="{ED48125B-FE0E-43E3-B90B-7EF4B7821AC0}"/>
    <cellStyle name="Comma 5 2 3 2" xfId="13549" xr:uid="{8FA7A045-A6D3-4885-8FAD-0D83AE737B5B}"/>
    <cellStyle name="Comma 5 2 3 2 2" xfId="13550" xr:uid="{93890462-4831-4299-8430-45C74D3653DA}"/>
    <cellStyle name="Comma 5 2 3 3" xfId="13551" xr:uid="{1C74399C-948E-4186-999A-5BE1041247F1}"/>
    <cellStyle name="Comma 5 2 3 3 2" xfId="13552" xr:uid="{25514563-1C50-405E-B4B8-8F94E085B26A}"/>
    <cellStyle name="Comma 5 2 3 3 3" xfId="13553" xr:uid="{3068E3C4-8A5C-4B1C-9A23-1255B71E4831}"/>
    <cellStyle name="Comma 5 2 3 4" xfId="13554" xr:uid="{32985FFB-DC3C-4C93-B548-0AF00259F25A}"/>
    <cellStyle name="Comma 5 2 30" xfId="13555" xr:uid="{6C37FED2-6FF4-48B7-8E06-9400525362BD}"/>
    <cellStyle name="Comma 5 2 30 2" xfId="13556" xr:uid="{D733968E-CC63-4463-9BF7-12E7C457D1B2}"/>
    <cellStyle name="Comma 5 2 30 3" xfId="13557" xr:uid="{2408EA09-F230-4B1C-93D2-43C3E1A16A1C}"/>
    <cellStyle name="Comma 5 2 31" xfId="13558" xr:uid="{F2912178-F164-409E-A692-C55C118CCC79}"/>
    <cellStyle name="Comma 5 2 32" xfId="13559" xr:uid="{7C8EEE8D-0D21-44CC-9C6A-AD30B9364C32}"/>
    <cellStyle name="Comma 5 2 33" xfId="13560" xr:uid="{5C222685-C254-45A7-8B73-EC9C99A9DFDE}"/>
    <cellStyle name="Comma 5 2 34" xfId="13561" xr:uid="{69BA4B96-B1DF-49FF-AC77-1A0B9D8B0C9D}"/>
    <cellStyle name="Comma 5 2 35" xfId="13562" xr:uid="{15A2DA83-E5B6-4397-A3BB-D6C83F39199F}"/>
    <cellStyle name="Comma 5 2 36" xfId="13563" xr:uid="{2DBA7F28-CE77-42B4-AC46-413C5D29D17F}"/>
    <cellStyle name="Comma 5 2 37" xfId="13564" xr:uid="{0996DDF6-4159-492F-935A-58B74023FB6E}"/>
    <cellStyle name="Comma 5 2 38" xfId="13565" xr:uid="{89661779-081F-4570-9C60-1E1C71782180}"/>
    <cellStyle name="Comma 5 2 39" xfId="13566" xr:uid="{0E5A04BF-4CC6-4081-A7D2-DCAD4767F5D5}"/>
    <cellStyle name="Comma 5 2 4" xfId="13567" xr:uid="{200AAB26-37AB-45B0-8BF8-3ED4174A85E9}"/>
    <cellStyle name="Comma 5 2 4 2" xfId="13568" xr:uid="{E9DAC6E8-C090-4CE0-BD5C-09B5A307CE52}"/>
    <cellStyle name="Comma 5 2 4 2 2" xfId="13569" xr:uid="{E72D9E5C-5E54-41D6-BEBC-11FB466B7628}"/>
    <cellStyle name="Comma 5 2 4 3" xfId="13570" xr:uid="{585E97B9-57DB-499C-80F9-C302D9D5831A}"/>
    <cellStyle name="Comma 5 2 4 3 2" xfId="13571" xr:uid="{8E8C2485-CB2D-4F7B-BC21-8580138C85DD}"/>
    <cellStyle name="Comma 5 2 4 3 3" xfId="13572" xr:uid="{67FE4DD2-1DBD-4F94-A9D0-5CAED662DC6D}"/>
    <cellStyle name="Comma 5 2 4 4" xfId="13573" xr:uid="{5694FDD6-FC5B-4951-9E4D-D382CBE1067F}"/>
    <cellStyle name="Comma 5 2 40" xfId="13574" xr:uid="{4CF64F80-D778-4194-8ADA-EF6FA52B8A98}"/>
    <cellStyle name="Comma 5 2 41" xfId="13575" xr:uid="{415F6C61-4C8C-4C4E-A751-EE560E470AB1}"/>
    <cellStyle name="Comma 5 2 42" xfId="13576" xr:uid="{736A7BF5-9D57-42C4-820A-F465552E45A8}"/>
    <cellStyle name="Comma 5 2 43" xfId="13577" xr:uid="{190A8DE1-CAB7-4A2A-A74E-E4C4EA5A0316}"/>
    <cellStyle name="Comma 5 2 44" xfId="13578" xr:uid="{C8C32706-A464-4438-A998-0C82E4DDE64F}"/>
    <cellStyle name="Comma 5 2 45" xfId="13579" xr:uid="{9A4B2497-6018-4B8E-AAB8-0E6325243411}"/>
    <cellStyle name="Comma 5 2 46" xfId="13580" xr:uid="{3D3867E4-6704-4C50-9273-2D560ECC57F6}"/>
    <cellStyle name="Comma 5 2 47" xfId="13581" xr:uid="{215B2614-546F-4740-A58A-01D56BB02844}"/>
    <cellStyle name="Comma 5 2 48" xfId="13582" xr:uid="{9631F5A1-C6AD-45E5-9E40-2DC273DB4431}"/>
    <cellStyle name="Comma 5 2 49" xfId="13583" xr:uid="{781A754C-8ECB-48D9-9806-6DD089C58ACD}"/>
    <cellStyle name="Comma 5 2 5" xfId="13584" xr:uid="{B0425854-C050-4F0C-A4FD-EA484D970E4A}"/>
    <cellStyle name="Comma 5 2 5 2" xfId="13585" xr:uid="{2CFFE4A7-F8A6-4C9B-B420-D5005965B25E}"/>
    <cellStyle name="Comma 5 2 5 2 2" xfId="13586" xr:uid="{62260DD6-0C6F-475E-9EA5-E2BFC0DE409D}"/>
    <cellStyle name="Comma 5 2 5 3" xfId="13587" xr:uid="{550B8EC2-CA0F-4301-8E75-A4EE0557AAFE}"/>
    <cellStyle name="Comma 5 2 5 3 2" xfId="13588" xr:uid="{108C5BBC-AAF6-4C82-80B2-CA4CBDD987F1}"/>
    <cellStyle name="Comma 5 2 5 4" xfId="13589" xr:uid="{775FE6C8-B024-4AF5-8EE2-4715134279A5}"/>
    <cellStyle name="Comma 5 2 50" xfId="13590" xr:uid="{3E31C001-4E70-4137-9E31-B5A2E9067F64}"/>
    <cellStyle name="Comma 5 2 51" xfId="13591" xr:uid="{03DF4660-BC13-4567-9609-75F05C21C70C}"/>
    <cellStyle name="Comma 5 2 52" xfId="13592" xr:uid="{4E2AB5BB-6EF8-441E-873D-EF3AC2B5B06F}"/>
    <cellStyle name="Comma 5 2 53" xfId="13593" xr:uid="{398168D1-A2A7-4B67-AD95-84ABAE8A2035}"/>
    <cellStyle name="Comma 5 2 54" xfId="13594" xr:uid="{F918BAD5-88CF-42EB-95E4-A593B52E4A9E}"/>
    <cellStyle name="Comma 5 2 55" xfId="13595" xr:uid="{3C439375-EE8E-4096-B7DD-715F5963F465}"/>
    <cellStyle name="Comma 5 2 56" xfId="13596" xr:uid="{E34A86E9-F0FD-464D-BA16-F4176B74528D}"/>
    <cellStyle name="Comma 5 2 57" xfId="13597" xr:uid="{5CBF6CAF-37A5-49E1-9308-7FE0C12E9FB3}"/>
    <cellStyle name="Comma 5 2 58" xfId="13598" xr:uid="{1875E386-7CDE-4955-A71B-B52C5ED1FBAA}"/>
    <cellStyle name="Comma 5 2 59" xfId="13599" xr:uid="{1EEDE8AA-3700-49D1-835D-5F9DB351C7D7}"/>
    <cellStyle name="Comma 5 2 6" xfId="13600" xr:uid="{623964AB-A0DD-44F7-9988-13C612432AEF}"/>
    <cellStyle name="Comma 5 2 6 2" xfId="13601" xr:uid="{D8970DE6-BA9D-440F-8E81-6D868ED170D1}"/>
    <cellStyle name="Comma 5 2 6 2 2" xfId="13602" xr:uid="{A0BC488F-5990-48C8-AE70-CA369FF98800}"/>
    <cellStyle name="Comma 5 2 6 3" xfId="13603" xr:uid="{7AAD554F-CAF7-4503-AC07-DA54E7987BE8}"/>
    <cellStyle name="Comma 5 2 6 3 2" xfId="13604" xr:uid="{ACBDCB76-EC73-4825-82A6-EF2337ACDE77}"/>
    <cellStyle name="Comma 5 2 6 4" xfId="13605" xr:uid="{D8A01A44-1EF5-4CAD-A6A5-F52C6DFBFDF3}"/>
    <cellStyle name="Comma 5 2 60" xfId="13606" xr:uid="{5D8F1286-B812-4C15-81CA-D924A4987504}"/>
    <cellStyle name="Comma 5 2 61" xfId="13607" xr:uid="{09193886-BF52-4C3E-B774-37A7E6A8661D}"/>
    <cellStyle name="Comma 5 2 62" xfId="13608" xr:uid="{0B90AB7F-DD60-448E-B17C-0239E4108B0B}"/>
    <cellStyle name="Comma 5 2 62 2" xfId="13609" xr:uid="{DDCAD7A2-01BD-46A8-B40B-40399A344EC3}"/>
    <cellStyle name="Comma 5 2 63" xfId="13610" xr:uid="{CECFC8FD-75B7-488F-8166-6F20EAEE2EF3}"/>
    <cellStyle name="Comma 5 2 64" xfId="13611" xr:uid="{A5ED58D4-993B-4291-ACC5-58EA190B2C9F}"/>
    <cellStyle name="Comma 5 2 7" xfId="13612" xr:uid="{DC85A557-7680-4880-A536-0B7F5E871BE8}"/>
    <cellStyle name="Comma 5 2 7 2" xfId="13613" xr:uid="{A771E858-BE5D-4344-8EE3-800DE1B204E9}"/>
    <cellStyle name="Comma 5 2 7 2 2" xfId="13614" xr:uid="{02CA12A0-7010-4FD1-85B1-9446BB226594}"/>
    <cellStyle name="Comma 5 2 7 3" xfId="13615" xr:uid="{BB697685-D5D8-42EC-9BA2-C1256AC92F6E}"/>
    <cellStyle name="Comma 5 2 7 3 2" xfId="13616" xr:uid="{A53ED98C-D785-4A8E-B5C8-28A0BCBF3BC6}"/>
    <cellStyle name="Comma 5 2 7 4" xfId="13617" xr:uid="{251E91D1-4907-433C-A5AE-BB8B1A04E615}"/>
    <cellStyle name="Comma 5 2 8" xfId="13618" xr:uid="{25F36E39-8BE5-48B8-969E-FC78479DCB7B}"/>
    <cellStyle name="Comma 5 2 8 2" xfId="13619" xr:uid="{9DD84F21-F5B1-4401-AA08-3C9758B7D6A3}"/>
    <cellStyle name="Comma 5 2 8 2 2" xfId="13620" xr:uid="{E5B43E26-3766-4E68-82B9-8DC8A1660A56}"/>
    <cellStyle name="Comma 5 2 8 3" xfId="13621" xr:uid="{FBB7D8ED-2A67-4C8D-B5B6-2E55E065E8BC}"/>
    <cellStyle name="Comma 5 2 8 3 2" xfId="13622" xr:uid="{726B85E8-0838-4E69-A89B-498DD69DE220}"/>
    <cellStyle name="Comma 5 2 8 4" xfId="13623" xr:uid="{FBB3439D-8895-423C-AE7F-24B7706AB59E}"/>
    <cellStyle name="Comma 5 2 9" xfId="13624" xr:uid="{B320A816-BF50-40B3-A3EF-31C3D02AF719}"/>
    <cellStyle name="Comma 5 2 9 2" xfId="13625" xr:uid="{5F2FB126-ECE4-496E-AF14-13729A8B3509}"/>
    <cellStyle name="Comma 5 2 9 2 2" xfId="13626" xr:uid="{CB793C32-E800-459E-A5E1-940B5548D772}"/>
    <cellStyle name="Comma 5 2 9 3" xfId="13627" xr:uid="{9831FD47-D79E-4BB8-8378-73B29E753FF9}"/>
    <cellStyle name="Comma 5 2 9 3 2" xfId="13628" xr:uid="{A8BD3857-E3A0-4752-AEB1-725B7A6A1D95}"/>
    <cellStyle name="Comma 5 2 9 4" xfId="13629" xr:uid="{A5D9470B-CA4C-4BEC-A7A1-89F5A8BCB84E}"/>
    <cellStyle name="Comma 5 20" xfId="57364" xr:uid="{A10BD5DC-AB4A-4AF2-B8D0-69988D1508D1}"/>
    <cellStyle name="Comma 5 20 2" xfId="57365" xr:uid="{118D51D2-164F-4C53-BBD3-0CB2C6477841}"/>
    <cellStyle name="Comma 5 21" xfId="57366" xr:uid="{3E123430-0842-49D7-ADF0-847721C0E961}"/>
    <cellStyle name="Comma 5 22" xfId="57367" xr:uid="{6F7C6B99-57A3-4DFC-8B60-03319EB03123}"/>
    <cellStyle name="Comma 5 23" xfId="71" xr:uid="{CA8DD556-73B3-4FAC-A19E-7CD6A39512EE}"/>
    <cellStyle name="Comma 5 3" xfId="13630" xr:uid="{4E547A46-89A8-47F4-8CB3-F558A0D50072}"/>
    <cellStyle name="Comma 5 3 10" xfId="13631" xr:uid="{0C4DD752-921B-457B-93AF-954BED6364B8}"/>
    <cellStyle name="Comma 5 3 10 2" xfId="13632" xr:uid="{901A727B-2BB7-4B2C-8052-EC813BE245BD}"/>
    <cellStyle name="Comma 5 3 10 2 2" xfId="13633" xr:uid="{66C1CE3B-6F7C-4CC8-B911-39A2B6C701CA}"/>
    <cellStyle name="Comma 5 3 10 3" xfId="13634" xr:uid="{081B4191-0AB0-4587-AB04-3B0A8EA782E2}"/>
    <cellStyle name="Comma 5 3 10 3 2" xfId="13635" xr:uid="{7BFEE77C-FFE1-4613-A8D7-1014B338176E}"/>
    <cellStyle name="Comma 5 3 10 4" xfId="13636" xr:uid="{9074A9AE-BF25-4E6D-9114-3E5BD2884BC3}"/>
    <cellStyle name="Comma 5 3 11" xfId="13637" xr:uid="{567D9D8F-E75E-42C2-8A40-D476C16C3165}"/>
    <cellStyle name="Comma 5 3 11 2" xfId="13638" xr:uid="{FB6C4856-50C1-401B-8A0F-DBE64816D354}"/>
    <cellStyle name="Comma 5 3 11 2 2" xfId="13639" xr:uid="{9C7D1070-F229-4AB2-B788-D34F05672581}"/>
    <cellStyle name="Comma 5 3 11 3" xfId="13640" xr:uid="{9454DD0C-BE7F-49A8-AFBD-0C5A6ADD3C8C}"/>
    <cellStyle name="Comma 5 3 11 3 2" xfId="13641" xr:uid="{C152D8B3-8475-4A3F-B250-79297AA80729}"/>
    <cellStyle name="Comma 5 3 11 4" xfId="13642" xr:uid="{E4FF523E-0C20-4C1D-BAE6-78393BED1208}"/>
    <cellStyle name="Comma 5 3 12" xfId="13643" xr:uid="{3947067E-7A9A-48FB-80CF-A0F3F7C67762}"/>
    <cellStyle name="Comma 5 3 12 2" xfId="13644" xr:uid="{06020B26-43D2-444D-A0F0-F854134837A7}"/>
    <cellStyle name="Comma 5 3 12 2 2" xfId="13645" xr:uid="{8450FEE7-15FB-4934-95E9-AAED8A5953D0}"/>
    <cellStyle name="Comma 5 3 12 3" xfId="13646" xr:uid="{3766F7E9-9ABB-439E-9FF3-3F17151466EE}"/>
    <cellStyle name="Comma 5 3 12 3 2" xfId="13647" xr:uid="{388D6480-F8B6-40A5-8C47-B8BE663DF294}"/>
    <cellStyle name="Comma 5 3 12 4" xfId="13648" xr:uid="{78BDC243-0EB6-423B-A381-6B17794D0C5E}"/>
    <cellStyle name="Comma 5 3 13" xfId="13649" xr:uid="{4A0527A4-9F92-4C6A-BD2A-6FB851070800}"/>
    <cellStyle name="Comma 5 3 13 2" xfId="13650" xr:uid="{EE162E6D-13D9-410C-ADA2-A6197936A6B7}"/>
    <cellStyle name="Comma 5 3 13 2 2" xfId="13651" xr:uid="{1FD5AAEE-F16E-4014-B8C9-E8B793E9DD67}"/>
    <cellStyle name="Comma 5 3 13 3" xfId="13652" xr:uid="{217007E4-5CE2-41B7-BF9E-5D16220D0F1B}"/>
    <cellStyle name="Comma 5 3 13 3 2" xfId="13653" xr:uid="{100D0584-A086-482B-A662-2C485DCDCD32}"/>
    <cellStyle name="Comma 5 3 13 4" xfId="13654" xr:uid="{CA90E32F-5045-4DFF-B06D-87440BF485EA}"/>
    <cellStyle name="Comma 5 3 14" xfId="13655" xr:uid="{3ECCABF3-A944-4982-86FB-855FA644B078}"/>
    <cellStyle name="Comma 5 3 14 2" xfId="13656" xr:uid="{D16F18A5-F102-4A85-A401-D8B355235065}"/>
    <cellStyle name="Comma 5 3 14 2 2" xfId="13657" xr:uid="{9B69D6A9-93AF-4FCA-923C-D777200971F6}"/>
    <cellStyle name="Comma 5 3 14 3" xfId="13658" xr:uid="{93FCE1EA-9F5E-46FD-8C74-D7BD5B1E18EC}"/>
    <cellStyle name="Comma 5 3 14 3 2" xfId="13659" xr:uid="{5775346A-028E-4DDC-B202-78DFA758ED3E}"/>
    <cellStyle name="Comma 5 3 14 4" xfId="13660" xr:uid="{0ECB83A8-BF28-4981-A871-95C80FD4419B}"/>
    <cellStyle name="Comma 5 3 15" xfId="13661" xr:uid="{CC2C6599-39B4-488C-A2A2-58767ABCA201}"/>
    <cellStyle name="Comma 5 3 15 2" xfId="13662" xr:uid="{290D3854-CFD5-4260-84CE-047D15A96B44}"/>
    <cellStyle name="Comma 5 3 15 2 2" xfId="13663" xr:uid="{A913D912-15FC-4CA9-9AB7-8F99E7B55638}"/>
    <cellStyle name="Comma 5 3 15 3" xfId="13664" xr:uid="{5F1F80F0-D84A-4EA4-9FA2-8C5AEB640CE6}"/>
    <cellStyle name="Comma 5 3 15 3 2" xfId="13665" xr:uid="{BF0221AE-C2C4-4BF2-A140-1B75C659B95D}"/>
    <cellStyle name="Comma 5 3 15 4" xfId="13666" xr:uid="{596569BF-114F-4513-962C-7768386E7231}"/>
    <cellStyle name="Comma 5 3 16" xfId="13667" xr:uid="{B253F2F1-2D73-4E46-B3F4-3F6B695A60AF}"/>
    <cellStyle name="Comma 5 3 16 2" xfId="13668" xr:uid="{88B36E19-B863-47C5-9ED0-D96C395C9D1B}"/>
    <cellStyle name="Comma 5 3 16 2 2" xfId="13669" xr:uid="{AC6B52A3-16C5-42D0-BEA1-C21B10EBFC67}"/>
    <cellStyle name="Comma 5 3 16 3" xfId="13670" xr:uid="{D0DA046E-9343-4A9D-B215-A32EFCEBD335}"/>
    <cellStyle name="Comma 5 3 16 3 2" xfId="13671" xr:uid="{C8E53B2E-A3A9-4B0E-A483-FD997EA3B80D}"/>
    <cellStyle name="Comma 5 3 16 4" xfId="13672" xr:uid="{3374B2F5-CBA6-4BB5-8873-E49AE86EE125}"/>
    <cellStyle name="Comma 5 3 17" xfId="13673" xr:uid="{FB85CD8B-8809-401B-8A8B-F847A5F21885}"/>
    <cellStyle name="Comma 5 3 17 2" xfId="13674" xr:uid="{574BF24F-878B-4D45-83FA-C2CC5A12A65C}"/>
    <cellStyle name="Comma 5 3 17 2 2" xfId="13675" xr:uid="{DA31B47B-3634-4B3C-AD24-E2CEC5FEBE32}"/>
    <cellStyle name="Comma 5 3 17 3" xfId="13676" xr:uid="{D043930A-98B7-4E6D-BB86-093D086A243F}"/>
    <cellStyle name="Comma 5 3 17 3 2" xfId="13677" xr:uid="{BA51C0C1-F07F-420B-A8E9-99B7727E7780}"/>
    <cellStyle name="Comma 5 3 17 4" xfId="13678" xr:uid="{4D4F0D20-8CC2-4677-AB4D-B84774B676D6}"/>
    <cellStyle name="Comma 5 3 18" xfId="13679" xr:uid="{0FF45298-5962-41A1-9FCD-8D0226E88B14}"/>
    <cellStyle name="Comma 5 3 18 2" xfId="13680" xr:uid="{B66DAC1E-C120-4987-9A24-266ACAE1525D}"/>
    <cellStyle name="Comma 5 3 18 2 2" xfId="13681" xr:uid="{27D347AC-EBD5-431D-B5CD-D1624A634FC3}"/>
    <cellStyle name="Comma 5 3 18 3" xfId="13682" xr:uid="{20FEC468-7AFF-47A0-9CEB-4FA7CB154D58}"/>
    <cellStyle name="Comma 5 3 18 3 2" xfId="13683" xr:uid="{7666850C-C7F0-49AD-A96A-0C8DD5AAC95A}"/>
    <cellStyle name="Comma 5 3 18 4" xfId="13684" xr:uid="{3A678668-897C-483F-ABA6-DFEB8FE4C203}"/>
    <cellStyle name="Comma 5 3 19" xfId="13685" xr:uid="{0CF0BACD-CB3D-499C-8189-76816369E5C9}"/>
    <cellStyle name="Comma 5 3 19 2" xfId="13686" xr:uid="{C6B0DA9F-12F6-468F-9B95-86B93609DD6E}"/>
    <cellStyle name="Comma 5 3 19 2 2" xfId="13687" xr:uid="{FC944244-94AA-43FF-B2B2-0EBBD39E1323}"/>
    <cellStyle name="Comma 5 3 19 3" xfId="13688" xr:uid="{1CAE4660-0BC4-42BB-95BF-812E0D433EB2}"/>
    <cellStyle name="Comma 5 3 19 3 2" xfId="13689" xr:uid="{CEE34116-DA8C-4A6D-AECB-50F5F13A33F1}"/>
    <cellStyle name="Comma 5 3 19 4" xfId="13690" xr:uid="{047125C6-63F0-4075-949C-309069F064D3}"/>
    <cellStyle name="Comma 5 3 2" xfId="13691" xr:uid="{C73323C7-8683-4AA8-A572-968F5E2B3DD1}"/>
    <cellStyle name="Comma 5 3 2 10" xfId="13692" xr:uid="{40ED0BC9-864D-4B4C-9152-19E052EBB381}"/>
    <cellStyle name="Comma 5 3 2 10 2" xfId="13693" xr:uid="{C54E5CB0-9B5E-4F79-A77D-07C675A5CA80}"/>
    <cellStyle name="Comma 5 3 2 10 2 2" xfId="13694" xr:uid="{75A4B632-0A78-4C2F-9475-683B60B2E418}"/>
    <cellStyle name="Comma 5 3 2 10 3" xfId="13695" xr:uid="{0196DD08-3807-4486-980C-82697FD22FEE}"/>
    <cellStyle name="Comma 5 3 2 10 3 2" xfId="13696" xr:uid="{A7255296-630D-41E2-AC4A-803B172969DA}"/>
    <cellStyle name="Comma 5 3 2 10 4" xfId="13697" xr:uid="{486B0AC0-8017-42A5-AD9A-1AB727375465}"/>
    <cellStyle name="Comma 5 3 2 11" xfId="13698" xr:uid="{7DF39311-6468-4737-A9B2-6910D63AE4DD}"/>
    <cellStyle name="Comma 5 3 2 11 2" xfId="13699" xr:uid="{F5667CE0-7376-4A2C-8CD3-EF8A5A2C72EF}"/>
    <cellStyle name="Comma 5 3 2 11 2 2" xfId="13700" xr:uid="{A4A03225-0D89-4579-BACB-0BF213256D5F}"/>
    <cellStyle name="Comma 5 3 2 11 3" xfId="13701" xr:uid="{499A4218-8235-4A9B-898A-2A493149ED81}"/>
    <cellStyle name="Comma 5 3 2 11 3 2" xfId="13702" xr:uid="{1E31EA19-4D1A-4006-A186-5AF7C5C1F26F}"/>
    <cellStyle name="Comma 5 3 2 11 4" xfId="13703" xr:uid="{C7AD5F78-D349-4AC5-B8DD-35D5CB74F417}"/>
    <cellStyle name="Comma 5 3 2 12" xfId="13704" xr:uid="{D01F26E4-656F-4C87-9936-8F7D8C1C876B}"/>
    <cellStyle name="Comma 5 3 2 12 2" xfId="13705" xr:uid="{9F801000-6DC0-45CD-B099-36698AECD867}"/>
    <cellStyle name="Comma 5 3 2 12 2 2" xfId="13706" xr:uid="{9ACD604B-A2B5-4E6B-A5DB-FDA31BB74AA2}"/>
    <cellStyle name="Comma 5 3 2 12 3" xfId="13707" xr:uid="{E442CED6-7251-4CC5-8B84-EFD1238EB33B}"/>
    <cellStyle name="Comma 5 3 2 12 3 2" xfId="13708" xr:uid="{C037BDE1-BC13-4FFE-B01E-DE324F429777}"/>
    <cellStyle name="Comma 5 3 2 12 4" xfId="13709" xr:uid="{D432775D-CEE6-43A4-99F3-CAC4827951D8}"/>
    <cellStyle name="Comma 5 3 2 13" xfId="13710" xr:uid="{F72497FD-C45A-4C1F-840D-5F93304A9322}"/>
    <cellStyle name="Comma 5 3 2 13 2" xfId="13711" xr:uid="{F0897A94-042D-4A4D-9B22-34BEC8C36151}"/>
    <cellStyle name="Comma 5 3 2 13 2 2" xfId="13712" xr:uid="{AF169CA9-0BFF-4817-93CD-004216625D31}"/>
    <cellStyle name="Comma 5 3 2 13 3" xfId="13713" xr:uid="{36C3DC79-68EE-472A-84FF-33830738A0D9}"/>
    <cellStyle name="Comma 5 3 2 13 3 2" xfId="13714" xr:uid="{8A25E92D-93B2-46AF-A37F-9E9B4C70713E}"/>
    <cellStyle name="Comma 5 3 2 13 4" xfId="13715" xr:uid="{4056FE7F-D76A-4031-93C9-86CEBE07FD7B}"/>
    <cellStyle name="Comma 5 3 2 14" xfId="13716" xr:uid="{B662B869-7448-4242-9753-04D7E610E6D9}"/>
    <cellStyle name="Comma 5 3 2 14 2" xfId="13717" xr:uid="{34B011BE-281E-40A1-A3D1-897139164F45}"/>
    <cellStyle name="Comma 5 3 2 14 2 2" xfId="13718" xr:uid="{6F827121-3E7F-46C3-B7E9-4ADAB60FF054}"/>
    <cellStyle name="Comma 5 3 2 14 3" xfId="13719" xr:uid="{3FC58566-2F37-4BC6-816D-E2A288ADF638}"/>
    <cellStyle name="Comma 5 3 2 14 3 2" xfId="13720" xr:uid="{86C2B4F3-C25C-490C-A4C4-FA1EDFE4FDF4}"/>
    <cellStyle name="Comma 5 3 2 14 4" xfId="13721" xr:uid="{0618EBCA-714D-4988-AF34-73C3D8808CD2}"/>
    <cellStyle name="Comma 5 3 2 15" xfId="13722" xr:uid="{34EB241C-41DD-4657-AC63-130680440EDF}"/>
    <cellStyle name="Comma 5 3 2 15 2" xfId="13723" xr:uid="{365A9BAA-7993-47F4-944E-6F373734E254}"/>
    <cellStyle name="Comma 5 3 2 15 2 2" xfId="13724" xr:uid="{8D44706F-7F59-4720-9F77-494EA1CF7ACE}"/>
    <cellStyle name="Comma 5 3 2 15 3" xfId="13725" xr:uid="{DD78BC6E-78AB-47AA-A4EB-EF7CB618B67C}"/>
    <cellStyle name="Comma 5 3 2 15 3 2" xfId="13726" xr:uid="{D3F4F6B5-AD47-471E-B6CE-C722EA1EE532}"/>
    <cellStyle name="Comma 5 3 2 15 4" xfId="13727" xr:uid="{E4BDD177-1938-4B01-9BB3-AE6AF50BEB7F}"/>
    <cellStyle name="Comma 5 3 2 16" xfId="13728" xr:uid="{5F39BBD9-433D-48A1-9309-8A36DAD4878E}"/>
    <cellStyle name="Comma 5 3 2 16 2" xfId="13729" xr:uid="{76668825-B0B7-4E7E-98FD-6C3E6F10A088}"/>
    <cellStyle name="Comma 5 3 2 16 2 2" xfId="13730" xr:uid="{B2309E29-3BB7-4242-87FA-BB97DFE9D9DA}"/>
    <cellStyle name="Comma 5 3 2 16 3" xfId="13731" xr:uid="{BF4BD7A2-3FE7-450C-95E9-E18379D04CED}"/>
    <cellStyle name="Comma 5 3 2 16 3 2" xfId="13732" xr:uid="{95394C34-F04A-4441-A19E-F4BA72AFA84F}"/>
    <cellStyle name="Comma 5 3 2 16 4" xfId="13733" xr:uid="{AD48D96D-36DB-4827-9CC4-AA2FE4188157}"/>
    <cellStyle name="Comma 5 3 2 17" xfId="13734" xr:uid="{D655146E-FBBE-49BF-831A-9828805E4C05}"/>
    <cellStyle name="Comma 5 3 2 17 2" xfId="13735" xr:uid="{0A4F22EE-536D-44A7-9088-41D64FCE6384}"/>
    <cellStyle name="Comma 5 3 2 17 2 2" xfId="13736" xr:uid="{C340A5D3-0A28-4404-A4DF-53CEAF56B4BF}"/>
    <cellStyle name="Comma 5 3 2 17 3" xfId="13737" xr:uid="{6C41D77A-3458-43A3-A641-DDF57FA7EAEB}"/>
    <cellStyle name="Comma 5 3 2 17 3 2" xfId="13738" xr:uid="{8E3B8DCA-40BE-485B-8994-C9585B944907}"/>
    <cellStyle name="Comma 5 3 2 17 4" xfId="13739" xr:uid="{E2A39A05-966D-4816-9847-AB2D8AD02A10}"/>
    <cellStyle name="Comma 5 3 2 18" xfId="13740" xr:uid="{E915F811-1410-4FA0-BB90-48826642B000}"/>
    <cellStyle name="Comma 5 3 2 18 2" xfId="13741" xr:uid="{911BD3A2-886B-4CCB-9F75-05D5945168C1}"/>
    <cellStyle name="Comma 5 3 2 18 2 2" xfId="13742" xr:uid="{9CCE116E-D4EC-4F39-8E03-F0E1909A6E8B}"/>
    <cellStyle name="Comma 5 3 2 18 3" xfId="13743" xr:uid="{1795276B-7E37-4B8F-8518-64F739378DC0}"/>
    <cellStyle name="Comma 5 3 2 18 3 2" xfId="13744" xr:uid="{F5640E33-5CB5-4059-8243-B0A70CD842A0}"/>
    <cellStyle name="Comma 5 3 2 18 4" xfId="13745" xr:uid="{7982B380-D028-401F-A55D-5F34E98C4309}"/>
    <cellStyle name="Comma 5 3 2 19" xfId="13746" xr:uid="{31263F6A-CF89-426C-BED4-9FE7017E1CC5}"/>
    <cellStyle name="Comma 5 3 2 19 2" xfId="13747" xr:uid="{2FF89C7F-9269-42C8-AE47-D64FE2C962F4}"/>
    <cellStyle name="Comma 5 3 2 19 2 2" xfId="13748" xr:uid="{AEE73671-4E47-4C22-8BCC-18057FE41C26}"/>
    <cellStyle name="Comma 5 3 2 19 3" xfId="13749" xr:uid="{4C54AE51-DF2C-4991-ADB7-4970EE66F99A}"/>
    <cellStyle name="Comma 5 3 2 19 3 2" xfId="13750" xr:uid="{A806EF5A-F68C-4A9E-B726-294B0FCE4415}"/>
    <cellStyle name="Comma 5 3 2 19 4" xfId="13751" xr:uid="{B8B883D6-DC08-4951-96AA-91E31D08434E}"/>
    <cellStyle name="Comma 5 3 2 2" xfId="13752" xr:uid="{51F157D8-2A12-4488-9B39-0D1D77C510BA}"/>
    <cellStyle name="Comma 5 3 2 2 2" xfId="13753" xr:uid="{975EFE8E-4AF0-43F2-A693-70B2298F532F}"/>
    <cellStyle name="Comma 5 3 2 2 2 2" xfId="13754" xr:uid="{0A840CBA-5BDA-4158-A201-4A2F3F0D8DB3}"/>
    <cellStyle name="Comma 5 3 2 2 3" xfId="13755" xr:uid="{BFA32D11-8B10-48C4-8170-5CA8EFF430D4}"/>
    <cellStyle name="Comma 5 3 2 2 3 2" xfId="13756" xr:uid="{4456EB5B-BF89-4CE2-BFB0-95C4BC852F2A}"/>
    <cellStyle name="Comma 5 3 2 2 4" xfId="13757" xr:uid="{14224271-3134-4037-94F4-3F50D1C98E4D}"/>
    <cellStyle name="Comma 5 3 2 20" xfId="13758" xr:uid="{08843A92-26E5-44FB-9888-81535F9B269C}"/>
    <cellStyle name="Comma 5 3 2 20 2" xfId="13759" xr:uid="{D0765F4B-91D9-4DBB-87C0-488FF89889AE}"/>
    <cellStyle name="Comma 5 3 2 20 2 2" xfId="13760" xr:uid="{3C6F3F17-3A42-44E2-9784-2E3B8141B9CE}"/>
    <cellStyle name="Comma 5 3 2 20 3" xfId="13761" xr:uid="{983A4D45-BF4B-4538-B8C8-1A9295FB5971}"/>
    <cellStyle name="Comma 5 3 2 20 3 2" xfId="13762" xr:uid="{E6376E52-B321-4383-8B33-D443C87FDF4D}"/>
    <cellStyle name="Comma 5 3 2 20 4" xfId="13763" xr:uid="{9F73BA22-D1BA-451F-BA9D-8848BF95822D}"/>
    <cellStyle name="Comma 5 3 2 21" xfId="13764" xr:uid="{39DB9695-DFA6-4E97-9EE9-D6B5ED74AAB5}"/>
    <cellStyle name="Comma 5 3 2 21 2" xfId="13765" xr:uid="{F806C8EA-22DA-4555-994B-C5ED4CEA88DD}"/>
    <cellStyle name="Comma 5 3 2 21 2 2" xfId="13766" xr:uid="{EE4AC3DA-BA13-4DAE-B841-2A62D38A88F2}"/>
    <cellStyle name="Comma 5 3 2 21 3" xfId="13767" xr:uid="{A915A000-3C17-41D4-BC8F-10A2E3C93BE9}"/>
    <cellStyle name="Comma 5 3 2 21 3 2" xfId="13768" xr:uid="{86ACB9F2-E0DF-4049-B9C7-672DDCBF2AC2}"/>
    <cellStyle name="Comma 5 3 2 21 4" xfId="13769" xr:uid="{9092E13A-0024-4961-9212-85F3D69DE1A4}"/>
    <cellStyle name="Comma 5 3 2 22" xfId="13770" xr:uid="{3161B2B2-79F2-446D-9518-4A619B39A59B}"/>
    <cellStyle name="Comma 5 3 2 22 2" xfId="13771" xr:uid="{99399E1C-7FC4-4225-8139-DE389BDA375A}"/>
    <cellStyle name="Comma 5 3 2 22 2 2" xfId="13772" xr:uid="{B22302B1-8924-47EC-B914-7537FA7692EF}"/>
    <cellStyle name="Comma 5 3 2 22 3" xfId="13773" xr:uid="{3B39F14C-D878-4517-ABC6-F8A3DAC8E7BA}"/>
    <cellStyle name="Comma 5 3 2 22 3 2" xfId="13774" xr:uid="{472A6155-83F2-403C-9B90-2F26101BAF32}"/>
    <cellStyle name="Comma 5 3 2 22 4" xfId="13775" xr:uid="{E06A3A1B-ED2D-46F9-B85B-0791D8FCC84A}"/>
    <cellStyle name="Comma 5 3 2 23" xfId="13776" xr:uid="{17ADDE21-CD13-4EDB-8D7E-24D068640D2F}"/>
    <cellStyle name="Comma 5 3 2 23 2" xfId="13777" xr:uid="{2573FD00-6BBE-4593-829F-1683AADA5F23}"/>
    <cellStyle name="Comma 5 3 2 23 2 2" xfId="13778" xr:uid="{B3FC847F-0706-4422-A34D-7E015BDCB9D7}"/>
    <cellStyle name="Comma 5 3 2 23 3" xfId="13779" xr:uid="{DE899852-CA07-4FE2-AD7F-0B5329BAB315}"/>
    <cellStyle name="Comma 5 3 2 23 3 2" xfId="13780" xr:uid="{62B35D02-8631-4C73-A96F-DDE9953DC49A}"/>
    <cellStyle name="Comma 5 3 2 23 4" xfId="13781" xr:uid="{0044862C-33CF-4AD3-9AC5-30BB7189004C}"/>
    <cellStyle name="Comma 5 3 2 24" xfId="13782" xr:uid="{AF38C67B-4897-4101-8B14-2FDD83EEE901}"/>
    <cellStyle name="Comma 5 3 2 24 2" xfId="13783" xr:uid="{D7E2A6D0-215F-43C8-ABBF-C92AC27F33BE}"/>
    <cellStyle name="Comma 5 3 2 24 2 2" xfId="13784" xr:uid="{0B30ADB9-C19B-4955-91CD-2B6DC550395F}"/>
    <cellStyle name="Comma 5 3 2 24 3" xfId="13785" xr:uid="{672E8611-2C18-4183-AF03-490D15A246BF}"/>
    <cellStyle name="Comma 5 3 2 24 3 2" xfId="13786" xr:uid="{6E51F561-01FC-479D-BDBE-BE97ED5F4353}"/>
    <cellStyle name="Comma 5 3 2 24 4" xfId="13787" xr:uid="{C694BCB9-A9F6-44CB-B089-9864ADB46412}"/>
    <cellStyle name="Comma 5 3 2 25" xfId="13788" xr:uid="{1BBB1046-53D0-4D13-8E6D-217738187895}"/>
    <cellStyle name="Comma 5 3 2 25 2" xfId="13789" xr:uid="{35F74AEE-367F-4300-8E15-FFABCCF32542}"/>
    <cellStyle name="Comma 5 3 2 25 2 2" xfId="13790" xr:uid="{16705E87-6162-44AF-BD36-CDE847B3AEC2}"/>
    <cellStyle name="Comma 5 3 2 25 3" xfId="13791" xr:uid="{219964B4-E912-4773-86F4-5A5109CF3F4C}"/>
    <cellStyle name="Comma 5 3 2 25 3 2" xfId="13792" xr:uid="{3793CC5F-8E45-4B14-B7F9-B3E3D673D52C}"/>
    <cellStyle name="Comma 5 3 2 25 4" xfId="13793" xr:uid="{751FC4E4-8E6F-443B-89B9-0E09EF2ACE41}"/>
    <cellStyle name="Comma 5 3 2 26" xfId="13794" xr:uid="{463F54AB-E7D1-4497-8BA9-E60465D359C9}"/>
    <cellStyle name="Comma 5 3 2 26 2" xfId="13795" xr:uid="{2DED1CA5-6528-4442-9D41-4F06D4136400}"/>
    <cellStyle name="Comma 5 3 2 26 2 2" xfId="13796" xr:uid="{962F145F-9442-4B88-8256-029AF31285FE}"/>
    <cellStyle name="Comma 5 3 2 26 3" xfId="13797" xr:uid="{A20B36E1-35DA-4A3C-A83D-2B00E5CA0E65}"/>
    <cellStyle name="Comma 5 3 2 26 3 2" xfId="13798" xr:uid="{B76805D9-9BE7-4B4C-A2AC-396C88304DA3}"/>
    <cellStyle name="Comma 5 3 2 26 4" xfId="13799" xr:uid="{46A7D758-10CE-4A72-9274-799AADE4A326}"/>
    <cellStyle name="Comma 5 3 2 27" xfId="13800" xr:uid="{E10029B5-24A0-4B02-9531-5206A17A4417}"/>
    <cellStyle name="Comma 5 3 2 27 2" xfId="13801" xr:uid="{C145546C-8603-4175-B6A4-C4C309208B6B}"/>
    <cellStyle name="Comma 5 3 2 27 2 2" xfId="13802" xr:uid="{ACF2B153-6494-433E-95A9-FDA120963564}"/>
    <cellStyle name="Comma 5 3 2 27 3" xfId="13803" xr:uid="{222D722F-D5DA-4DE1-8BE7-FE3E9D593503}"/>
    <cellStyle name="Comma 5 3 2 27 3 2" xfId="13804" xr:uid="{74899233-2621-4953-B307-369247BF39DE}"/>
    <cellStyle name="Comma 5 3 2 27 4" xfId="13805" xr:uid="{9665CFD6-028F-43D6-835D-5DF2D20CE186}"/>
    <cellStyle name="Comma 5 3 2 28" xfId="13806" xr:uid="{DAA32740-72F7-456B-AE23-13887F521C0A}"/>
    <cellStyle name="Comma 5 3 2 28 2" xfId="13807" xr:uid="{FACB53A3-AB4F-4574-989A-3DEC37E29E69}"/>
    <cellStyle name="Comma 5 3 2 29" xfId="13808" xr:uid="{0B71F171-AFC3-43B7-8486-D9EA226ED663}"/>
    <cellStyle name="Comma 5 3 2 29 2" xfId="13809" xr:uid="{A0E6DA17-CF92-45B8-BBBA-D4B9806B43D2}"/>
    <cellStyle name="Comma 5 3 2 3" xfId="13810" xr:uid="{55AC73D7-66E4-4BFB-B187-2F89A6113486}"/>
    <cellStyle name="Comma 5 3 2 3 2" xfId="13811" xr:uid="{D051A756-B2B8-4D69-8BF9-D8152115B8DE}"/>
    <cellStyle name="Comma 5 3 2 3 2 2" xfId="13812" xr:uid="{533A2B0E-BB6B-4E55-9B84-6EE820051811}"/>
    <cellStyle name="Comma 5 3 2 3 3" xfId="13813" xr:uid="{E50C4177-F5B7-41B5-82F8-03CB5197012D}"/>
    <cellStyle name="Comma 5 3 2 3 3 2" xfId="13814" xr:uid="{C2BB2C28-3B57-4EC3-A7B9-DA178652180F}"/>
    <cellStyle name="Comma 5 3 2 3 4" xfId="13815" xr:uid="{49EBF737-4BCC-43BD-8713-7605498B0F3F}"/>
    <cellStyle name="Comma 5 3 2 30" xfId="13816" xr:uid="{03C88A38-869A-4851-97F4-957506389842}"/>
    <cellStyle name="Comma 5 3 2 31" xfId="13817" xr:uid="{ADDFE58A-FC20-44F2-A001-F3DA7A73F2A9}"/>
    <cellStyle name="Comma 5 3 2 31 2" xfId="13818" xr:uid="{71AC3B89-0474-4133-8712-15DA506F8D4F}"/>
    <cellStyle name="Comma 5 3 2 4" xfId="13819" xr:uid="{3133F340-B383-4DD3-9AE0-58C2D1EFBD1D}"/>
    <cellStyle name="Comma 5 3 2 4 2" xfId="13820" xr:uid="{E6937AA0-2A7C-41D1-A986-DFDBD0D82C71}"/>
    <cellStyle name="Comma 5 3 2 4 2 2" xfId="13821" xr:uid="{28207E9D-5B60-4B81-A84F-AF88F95A68E4}"/>
    <cellStyle name="Comma 5 3 2 4 3" xfId="13822" xr:uid="{EA112A65-EBA0-4458-BDF3-0F85E0D8014D}"/>
    <cellStyle name="Comma 5 3 2 4 3 2" xfId="13823" xr:uid="{8084C167-60A5-4412-92A2-DD1A07C293D8}"/>
    <cellStyle name="Comma 5 3 2 4 4" xfId="13824" xr:uid="{4F766B18-E910-4058-B122-838895071641}"/>
    <cellStyle name="Comma 5 3 2 5" xfId="13825" xr:uid="{25875D11-5E1B-414B-A3E2-0829035EB1B1}"/>
    <cellStyle name="Comma 5 3 2 5 2" xfId="13826" xr:uid="{5845EF38-1F4E-4176-8389-97296275EFAC}"/>
    <cellStyle name="Comma 5 3 2 5 2 2" xfId="13827" xr:uid="{0486C0D4-0A50-43F9-B2E9-387AF2501135}"/>
    <cellStyle name="Comma 5 3 2 5 3" xfId="13828" xr:uid="{3287851B-2A25-449E-9EA7-78EB8AE4DB11}"/>
    <cellStyle name="Comma 5 3 2 5 3 2" xfId="13829" xr:uid="{049ABA52-64A6-4647-847C-FF76B8DC7E75}"/>
    <cellStyle name="Comma 5 3 2 5 4" xfId="13830" xr:uid="{878F0A15-6A5A-4184-8458-FA26BAF85AAF}"/>
    <cellStyle name="Comma 5 3 2 6" xfId="13831" xr:uid="{0054EA9C-9124-47CA-A834-AE98ADABB528}"/>
    <cellStyle name="Comma 5 3 2 6 2" xfId="13832" xr:uid="{147F6071-B1CD-46A3-9616-57CBEB1D14AA}"/>
    <cellStyle name="Comma 5 3 2 6 2 2" xfId="13833" xr:uid="{E4A93D6B-2BE6-43CE-A8F1-EC120FCD50BC}"/>
    <cellStyle name="Comma 5 3 2 6 3" xfId="13834" xr:uid="{7E795FD0-2F87-42E3-B681-0406845152F4}"/>
    <cellStyle name="Comma 5 3 2 6 3 2" xfId="13835" xr:uid="{34479C30-2E84-4685-BCC8-0C44A833E0E2}"/>
    <cellStyle name="Comma 5 3 2 6 4" xfId="13836" xr:uid="{5614F0B2-732B-44B1-8559-18744BA0EC3B}"/>
    <cellStyle name="Comma 5 3 2 7" xfId="13837" xr:uid="{D2D428A0-BDCF-4DD1-8C22-F2B7E76F2A14}"/>
    <cellStyle name="Comma 5 3 2 7 2" xfId="13838" xr:uid="{81FF052F-C48F-4148-97A0-7C3EDA091250}"/>
    <cellStyle name="Comma 5 3 2 7 2 2" xfId="13839" xr:uid="{BDAF9173-5BD5-4F95-8874-1471EB3BF973}"/>
    <cellStyle name="Comma 5 3 2 7 3" xfId="13840" xr:uid="{8C4D1CB5-2A8F-4760-8AEF-F88D9CA5DCE5}"/>
    <cellStyle name="Comma 5 3 2 7 3 2" xfId="13841" xr:uid="{83B37FC9-554D-48C0-A35E-C7252DEE0F96}"/>
    <cellStyle name="Comma 5 3 2 7 4" xfId="13842" xr:uid="{E0F48F26-C80E-485D-841C-A5D2DE7F3CA0}"/>
    <cellStyle name="Comma 5 3 2 8" xfId="13843" xr:uid="{BDBE9C6C-7BD7-4BB5-8341-D292CA70A8A8}"/>
    <cellStyle name="Comma 5 3 2 8 2" xfId="13844" xr:uid="{D8CF203A-9B06-413E-9D4D-49F5A8BE01FC}"/>
    <cellStyle name="Comma 5 3 2 8 2 2" xfId="13845" xr:uid="{7E7E7AB2-D0EA-4887-89AD-028E26FF4F7E}"/>
    <cellStyle name="Comma 5 3 2 8 3" xfId="13846" xr:uid="{7102F9B5-791B-4876-AF8F-557F15ABF926}"/>
    <cellStyle name="Comma 5 3 2 8 3 2" xfId="13847" xr:uid="{1F11A2AB-D1A4-4A29-B8F7-9F1AB78E7202}"/>
    <cellStyle name="Comma 5 3 2 8 4" xfId="13848" xr:uid="{4C8A4F10-CB94-4FA2-A8AE-26DE1C8605B6}"/>
    <cellStyle name="Comma 5 3 2 9" xfId="13849" xr:uid="{A58CDA93-D5C7-4016-80AB-740E835F963F}"/>
    <cellStyle name="Comma 5 3 2 9 2" xfId="13850" xr:uid="{2D86E180-4F5A-468C-9170-8D5F462CA113}"/>
    <cellStyle name="Comma 5 3 2 9 2 2" xfId="13851" xr:uid="{BD7ED42F-2A90-468F-AEB1-4721B966690A}"/>
    <cellStyle name="Comma 5 3 2 9 3" xfId="13852" xr:uid="{A481FD77-153F-4647-B1E1-4CCB3BA10A50}"/>
    <cellStyle name="Comma 5 3 2 9 3 2" xfId="13853" xr:uid="{7842B2EC-167C-432A-8E41-90542FF1E8A2}"/>
    <cellStyle name="Comma 5 3 2 9 4" xfId="13854" xr:uid="{B767DF9B-66C5-4EBC-A631-A9010A94DFE3}"/>
    <cellStyle name="Comma 5 3 20" xfId="13855" xr:uid="{46F77ECA-392E-4643-AA39-88354CF2870C}"/>
    <cellStyle name="Comma 5 3 20 2" xfId="13856" xr:uid="{2F668DC6-DE68-4A26-BB84-D2C35D117979}"/>
    <cellStyle name="Comma 5 3 20 2 2" xfId="13857" xr:uid="{E236339E-0389-4771-AECB-EC64703E2C7B}"/>
    <cellStyle name="Comma 5 3 20 3" xfId="13858" xr:uid="{DA31887E-0110-48F8-8D97-D931893823A4}"/>
    <cellStyle name="Comma 5 3 20 3 2" xfId="13859" xr:uid="{FD65336A-81A8-4F15-ACFB-C9D93800A2CF}"/>
    <cellStyle name="Comma 5 3 20 4" xfId="13860" xr:uid="{04C08F73-D886-4913-852C-3E683AD50A32}"/>
    <cellStyle name="Comma 5 3 21" xfId="13861" xr:uid="{CA126EA8-3A75-470B-A964-2672A1A7027A}"/>
    <cellStyle name="Comma 5 3 21 2" xfId="13862" xr:uid="{5E33FB28-4BDA-43E7-8411-72986B39397B}"/>
    <cellStyle name="Comma 5 3 21 2 2" xfId="13863" xr:uid="{ABF0A27F-3C5E-4557-AE15-B265ABF2FE50}"/>
    <cellStyle name="Comma 5 3 21 3" xfId="13864" xr:uid="{E61A201F-29C4-40B6-BA3D-CDB3B1B02459}"/>
    <cellStyle name="Comma 5 3 21 3 2" xfId="13865" xr:uid="{E6BF7C16-DA4F-466D-BF52-0C05922B29E1}"/>
    <cellStyle name="Comma 5 3 21 4" xfId="13866" xr:uid="{957BE932-AEE2-4CE4-9D85-07D0B0B2D9BE}"/>
    <cellStyle name="Comma 5 3 22" xfId="13867" xr:uid="{5C26C7F8-43A8-403D-AE0A-EF506FF7FE0D}"/>
    <cellStyle name="Comma 5 3 22 2" xfId="13868" xr:uid="{C5507FB8-4240-462B-9538-1C5567041609}"/>
    <cellStyle name="Comma 5 3 22 2 2" xfId="13869" xr:uid="{E3113594-AB06-4A80-AA65-D3D503FA1F73}"/>
    <cellStyle name="Comma 5 3 22 3" xfId="13870" xr:uid="{F6F0D3C7-1E96-4459-8366-8136EFC17022}"/>
    <cellStyle name="Comma 5 3 22 3 2" xfId="13871" xr:uid="{0319EEAF-4AD0-4A1B-B829-52CDA45C7180}"/>
    <cellStyle name="Comma 5 3 22 4" xfId="13872" xr:uid="{1B37CD4D-02F0-4742-8A8D-FEA72B052E80}"/>
    <cellStyle name="Comma 5 3 23" xfId="13873" xr:uid="{FDF68294-FC86-4591-9343-610EF7F11CBA}"/>
    <cellStyle name="Comma 5 3 23 2" xfId="13874" xr:uid="{97157BFE-2017-4421-AAB1-0CCDDC607FEF}"/>
    <cellStyle name="Comma 5 3 23 2 2" xfId="13875" xr:uid="{40326C4F-44D2-4A06-A722-2CE0DC9A7F24}"/>
    <cellStyle name="Comma 5 3 23 3" xfId="13876" xr:uid="{126F701A-FECA-4903-BB12-FF42F613270F}"/>
    <cellStyle name="Comma 5 3 23 3 2" xfId="13877" xr:uid="{83EE4206-29B1-4A10-907E-D010D8B3615B}"/>
    <cellStyle name="Comma 5 3 23 4" xfId="13878" xr:uid="{AAFD8262-6EE4-45BE-A4E0-2A81F234D86C}"/>
    <cellStyle name="Comma 5 3 24" xfId="13879" xr:uid="{E050213F-E827-4BA1-9468-1FDCD1D161A3}"/>
    <cellStyle name="Comma 5 3 24 2" xfId="13880" xr:uid="{40BBD6D9-19F2-4D31-8393-5F73012605D0}"/>
    <cellStyle name="Comma 5 3 24 2 2" xfId="13881" xr:uid="{66076EF0-3471-4C7A-BAB8-A916EFFD13A6}"/>
    <cellStyle name="Comma 5 3 24 3" xfId="13882" xr:uid="{59ECA9F3-7B12-4BC8-9FE4-3AA380D30E27}"/>
    <cellStyle name="Comma 5 3 24 3 2" xfId="13883" xr:uid="{D6573A9E-2366-447E-AAA9-47FF46F5AA02}"/>
    <cellStyle name="Comma 5 3 24 4" xfId="13884" xr:uid="{D761590C-DA4A-4FAA-B5CF-11E9E12D2DD3}"/>
    <cellStyle name="Comma 5 3 25" xfId="13885" xr:uid="{6744A015-D068-470C-B740-C20516CDE281}"/>
    <cellStyle name="Comma 5 3 25 2" xfId="13886" xr:uid="{C71A373E-A9FF-48DB-9136-5665BCB92663}"/>
    <cellStyle name="Comma 5 3 25 2 2" xfId="13887" xr:uid="{DA027CA6-E1BF-434B-AF6C-B47A1CFA533A}"/>
    <cellStyle name="Comma 5 3 25 3" xfId="13888" xr:uid="{FE471E4F-FABC-44BC-8A21-E2DFEBBCD77D}"/>
    <cellStyle name="Comma 5 3 25 3 2" xfId="13889" xr:uid="{6F1B10E7-0ADD-492E-9D7E-18893603DBD2}"/>
    <cellStyle name="Comma 5 3 25 4" xfId="13890" xr:uid="{4CFA7491-F4C4-4C95-83A0-4A4779EC797E}"/>
    <cellStyle name="Comma 5 3 26" xfId="13891" xr:uid="{FE7EC400-0047-4F12-9307-EC6369E6528A}"/>
    <cellStyle name="Comma 5 3 26 2" xfId="13892" xr:uid="{95C4E428-1AEF-4F34-8BC3-136279ECC16A}"/>
    <cellStyle name="Comma 5 3 26 2 2" xfId="13893" xr:uid="{3918A133-C160-4316-A3E7-5CC4D942217C}"/>
    <cellStyle name="Comma 5 3 26 3" xfId="13894" xr:uid="{E1B39184-A912-4D85-B552-2402A327F5FF}"/>
    <cellStyle name="Comma 5 3 26 3 2" xfId="13895" xr:uid="{19213E21-27D0-4D05-AE68-5EFA79E2F60F}"/>
    <cellStyle name="Comma 5 3 26 4" xfId="13896" xr:uid="{67CC342A-132C-4BC5-A47E-AD8177525E57}"/>
    <cellStyle name="Comma 5 3 27" xfId="13897" xr:uid="{C3DF835A-BDAA-49E2-96D2-E87C4EF4DB7F}"/>
    <cellStyle name="Comma 5 3 27 2" xfId="13898" xr:uid="{87B5DD93-527E-4E86-8BE6-009B92669B2E}"/>
    <cellStyle name="Comma 5 3 27 2 2" xfId="13899" xr:uid="{830C1232-75BA-4F66-BABD-D9203ED14211}"/>
    <cellStyle name="Comma 5 3 27 3" xfId="13900" xr:uid="{096564F7-00CB-440A-95FF-874413C1F71C}"/>
    <cellStyle name="Comma 5 3 27 3 2" xfId="13901" xr:uid="{18458425-7931-4C7C-8891-9F20A1DD9884}"/>
    <cellStyle name="Comma 5 3 27 4" xfId="13902" xr:uid="{3F456080-CC1B-443C-B34F-D21D906CA1F1}"/>
    <cellStyle name="Comma 5 3 28" xfId="13903" xr:uid="{276C127A-BA5F-4F4C-B2C4-C918387DE62C}"/>
    <cellStyle name="Comma 5 3 28 2" xfId="13904" xr:uid="{581888FA-49C0-44CE-B48F-3B62E6052C8F}"/>
    <cellStyle name="Comma 5 3 28 2 2" xfId="13905" xr:uid="{DC5ABF44-25A0-4FBA-9A48-101D228C014B}"/>
    <cellStyle name="Comma 5 3 28 3" xfId="13906" xr:uid="{90EABEA1-D504-4943-BDB4-752B0F6F2B62}"/>
    <cellStyle name="Comma 5 3 28 3 2" xfId="13907" xr:uid="{B222BD3C-BA1A-4030-A385-13D647010B58}"/>
    <cellStyle name="Comma 5 3 28 4" xfId="13908" xr:uid="{DE6ECDDB-15FA-4E26-A5DF-F7174A982A48}"/>
    <cellStyle name="Comma 5 3 29" xfId="13909" xr:uid="{1C6973FE-B060-4C72-A48C-4599DE58DD76}"/>
    <cellStyle name="Comma 5 3 29 2" xfId="13910" xr:uid="{4E36008F-D1FC-4487-8CBB-2A6BDD537FEA}"/>
    <cellStyle name="Comma 5 3 3" xfId="13911" xr:uid="{E4A1DC37-8B28-45A4-BEE7-D93A36E80891}"/>
    <cellStyle name="Comma 5 3 3 2" xfId="13912" xr:uid="{9BAEA1B1-8AD0-4564-9D5C-C097AAEBBFB3}"/>
    <cellStyle name="Comma 5 3 3 2 2" xfId="13913" xr:uid="{11A7F90E-110C-4C27-A9E8-915F764DBABD}"/>
    <cellStyle name="Comma 5 3 3 3" xfId="13914" xr:uid="{0FF45E46-FE76-4883-BD2D-D73E040AB8C4}"/>
    <cellStyle name="Comma 5 3 3 3 2" xfId="13915" xr:uid="{6C00ADAA-3CA5-4F70-AFA0-D4A54906044F}"/>
    <cellStyle name="Comma 5 3 3 4" xfId="13916" xr:uid="{BF42EDFD-89E4-4856-89CE-4CD0DB9558B7}"/>
    <cellStyle name="Comma 5 3 30" xfId="13917" xr:uid="{3229EF14-FC88-4161-846A-AD6DF95E08A9}"/>
    <cellStyle name="Comma 5 3 30 2" xfId="13918" xr:uid="{28E0D2E5-EC1E-41B4-8939-3B955098E762}"/>
    <cellStyle name="Comma 5 3 30 3" xfId="13919" xr:uid="{12B50B1A-585A-46BA-A03C-84AB75080631}"/>
    <cellStyle name="Comma 5 3 31" xfId="13920" xr:uid="{DA690BB3-546E-4028-9E2B-B2FAE989644B}"/>
    <cellStyle name="Comma 5 3 32" xfId="13921" xr:uid="{57F048E4-B763-4380-95CC-13FD34727F1A}"/>
    <cellStyle name="Comma 5 3 33" xfId="13922" xr:uid="{DC855295-729E-42CD-B6B0-6166278AB499}"/>
    <cellStyle name="Comma 5 3 34" xfId="13923" xr:uid="{9B4B0FFF-A37B-42C8-B1DD-3CB4CEEA61CB}"/>
    <cellStyle name="Comma 5 3 35" xfId="13924" xr:uid="{7C342749-8051-41E7-B62E-83FFF49AB3AA}"/>
    <cellStyle name="Comma 5 3 36" xfId="13925" xr:uid="{3CE5CBB1-CF27-46EB-9E01-8A5364777CDB}"/>
    <cellStyle name="Comma 5 3 37" xfId="13926" xr:uid="{CD6C7EEB-6C75-4933-A737-8AB01475000E}"/>
    <cellStyle name="Comma 5 3 38" xfId="13927" xr:uid="{7220F6AA-D0BA-47CB-BA44-54C74561D010}"/>
    <cellStyle name="Comma 5 3 39" xfId="13928" xr:uid="{7E02FACE-9259-4BEA-9357-137B835EA773}"/>
    <cellStyle name="Comma 5 3 4" xfId="13929" xr:uid="{9D714EB8-8E4F-4BED-82E8-DD283042B804}"/>
    <cellStyle name="Comma 5 3 4 2" xfId="13930" xr:uid="{B18D0B5B-A92C-47EF-927A-B354613F5702}"/>
    <cellStyle name="Comma 5 3 4 2 2" xfId="13931" xr:uid="{522D276A-118B-48FE-9D59-A6B07AF28A1C}"/>
    <cellStyle name="Comma 5 3 4 3" xfId="13932" xr:uid="{B5444357-6933-4974-9283-534BDB75629F}"/>
    <cellStyle name="Comma 5 3 4 3 2" xfId="13933" xr:uid="{42B20C7F-275D-4E6F-871F-603C4AF5C27B}"/>
    <cellStyle name="Comma 5 3 4 4" xfId="13934" xr:uid="{81A9B514-BA60-411D-B980-D2F55316EE70}"/>
    <cellStyle name="Comma 5 3 40" xfId="13935" xr:uid="{26EECE3F-BEB7-4B2A-906A-737F7DA9D6DA}"/>
    <cellStyle name="Comma 5 3 41" xfId="13936" xr:uid="{55DD00D8-F080-4980-9025-FA1E36735B29}"/>
    <cellStyle name="Comma 5 3 42" xfId="13937" xr:uid="{A4580884-0F29-4C7F-9F02-8814EB9A16B6}"/>
    <cellStyle name="Comma 5 3 43" xfId="13938" xr:uid="{AEDB32C1-CA6E-4EB6-AE40-E6A3FFCC3752}"/>
    <cellStyle name="Comma 5 3 44" xfId="13939" xr:uid="{8D2E64A6-817A-4700-B7B1-83F7EEF74815}"/>
    <cellStyle name="Comma 5 3 45" xfId="13940" xr:uid="{8209AE6A-F8D0-4D9D-BE5C-EEFE8B384669}"/>
    <cellStyle name="Comma 5 3 46" xfId="13941" xr:uid="{E733716A-445D-4518-852A-8ABD35214EAD}"/>
    <cellStyle name="Comma 5 3 47" xfId="13942" xr:uid="{0321CE59-0A79-46E3-A2CB-1730F43BDF9A}"/>
    <cellStyle name="Comma 5 3 48" xfId="13943" xr:uid="{43435AE6-4C1D-4B81-AE2F-957CA6B425C3}"/>
    <cellStyle name="Comma 5 3 49" xfId="13944" xr:uid="{A725EFAD-A02E-462E-A3A1-F139E5B141BB}"/>
    <cellStyle name="Comma 5 3 5" xfId="13945" xr:uid="{A86F8AD3-9BA5-4F31-A337-33D2A4E0E5A1}"/>
    <cellStyle name="Comma 5 3 5 2" xfId="13946" xr:uid="{D5603727-DCE8-4C84-B6D9-025D7EFFA9AA}"/>
    <cellStyle name="Comma 5 3 5 2 2" xfId="13947" xr:uid="{2F23D847-6F35-44CF-913C-AD097A37E53C}"/>
    <cellStyle name="Comma 5 3 5 3" xfId="13948" xr:uid="{1BD95FD2-D7FA-4599-85FB-85FB8AD328F0}"/>
    <cellStyle name="Comma 5 3 5 3 2" xfId="13949" xr:uid="{11761F96-0340-47E2-9BA3-426B52580AED}"/>
    <cellStyle name="Comma 5 3 5 4" xfId="13950" xr:uid="{84FB4FB3-A151-40D3-BFA4-7F9BA14470A8}"/>
    <cellStyle name="Comma 5 3 50" xfId="13951" xr:uid="{638D9A24-9124-4CD5-80A5-2E8FFD97A4A4}"/>
    <cellStyle name="Comma 5 3 51" xfId="13952" xr:uid="{7B6FAC63-C1C2-461E-B71E-74988B079782}"/>
    <cellStyle name="Comma 5 3 52" xfId="13953" xr:uid="{5550346A-EEE7-4408-ACD9-5AB5710CDE80}"/>
    <cellStyle name="Comma 5 3 53" xfId="13954" xr:uid="{E9956D12-BD3B-4AC9-B79C-D96DC72C5812}"/>
    <cellStyle name="Comma 5 3 54" xfId="13955" xr:uid="{225C5F74-5492-452F-961F-4F0DB19CE499}"/>
    <cellStyle name="Comma 5 3 55" xfId="13956" xr:uid="{C2C99524-C6F1-454F-BBD1-50A54A04030C}"/>
    <cellStyle name="Comma 5 3 56" xfId="13957" xr:uid="{94E69DA3-C94F-491C-AD0A-1731085BAB94}"/>
    <cellStyle name="Comma 5 3 57" xfId="13958" xr:uid="{28F727B0-BB1B-4FB9-AD8E-FDA34937608D}"/>
    <cellStyle name="Comma 5 3 58" xfId="13959" xr:uid="{F9349C18-9DD6-4343-AECB-11A62AD4CEA1}"/>
    <cellStyle name="Comma 5 3 59" xfId="13960" xr:uid="{50FB47C2-1598-41C0-800A-279BBE3FECFF}"/>
    <cellStyle name="Comma 5 3 6" xfId="13961" xr:uid="{330AA2A0-AFF0-453A-8150-5B65575DDD80}"/>
    <cellStyle name="Comma 5 3 6 2" xfId="13962" xr:uid="{EE690999-7128-4373-9C81-B0DC258C8C75}"/>
    <cellStyle name="Comma 5 3 6 2 2" xfId="13963" xr:uid="{562EFE9F-6287-4431-B536-37A77DFFF747}"/>
    <cellStyle name="Comma 5 3 6 3" xfId="13964" xr:uid="{36BA2038-5BC3-4D54-94DF-857182D67C7F}"/>
    <cellStyle name="Comma 5 3 6 3 2" xfId="13965" xr:uid="{BE046811-2ACC-486B-8774-4B18E9E94EC1}"/>
    <cellStyle name="Comma 5 3 6 4" xfId="13966" xr:uid="{054F8436-D555-4E90-9850-240041A7B993}"/>
    <cellStyle name="Comma 5 3 60" xfId="13967" xr:uid="{C16284CA-5956-448E-A1FA-31E2FA74B4A4}"/>
    <cellStyle name="Comma 5 3 61" xfId="13968" xr:uid="{30A4A8D2-E4CB-4A9C-A507-B9BB3FA2E2CD}"/>
    <cellStyle name="Comma 5 3 62" xfId="13969" xr:uid="{6D54B640-4BDF-4976-AD4C-A3577C02E125}"/>
    <cellStyle name="Comma 5 3 62 2" xfId="13970" xr:uid="{51E4E98C-3564-4675-B313-9AADCFD4C509}"/>
    <cellStyle name="Comma 5 3 63" xfId="13971" xr:uid="{C823BF4D-F0BD-4C0C-BF8C-8054523B4C16}"/>
    <cellStyle name="Comma 5 3 64" xfId="13972" xr:uid="{2112E05E-E392-4202-864B-2CA3EBDE1AFD}"/>
    <cellStyle name="Comma 5 3 65" xfId="57368" xr:uid="{B9DDEF7D-6A06-4F69-B4E1-21F0B28BC4B5}"/>
    <cellStyle name="Comma 5 3 7" xfId="13973" xr:uid="{4BDD8DF1-DCA1-4BFE-9DA2-29BB01D77B37}"/>
    <cellStyle name="Comma 5 3 7 2" xfId="13974" xr:uid="{E0E8E589-686B-4A57-A705-48BA0E2FB020}"/>
    <cellStyle name="Comma 5 3 7 2 2" xfId="13975" xr:uid="{8591B1EF-CE76-4FED-97C9-7A9D8093CDBE}"/>
    <cellStyle name="Comma 5 3 7 3" xfId="13976" xr:uid="{BFFD0C60-CAB0-413A-9902-97266A385DD1}"/>
    <cellStyle name="Comma 5 3 7 3 2" xfId="13977" xr:uid="{D81B89E0-50ED-481B-97BE-E6688C0AE80E}"/>
    <cellStyle name="Comma 5 3 7 4" xfId="13978" xr:uid="{82D818A0-A807-4268-B511-0043263ABA5F}"/>
    <cellStyle name="Comma 5 3 8" xfId="13979" xr:uid="{372B2A03-8392-4FC4-8913-DFE01EB3CB4D}"/>
    <cellStyle name="Comma 5 3 8 2" xfId="13980" xr:uid="{9130BBC0-9105-499C-A578-C6C48DF6D384}"/>
    <cellStyle name="Comma 5 3 8 2 2" xfId="13981" xr:uid="{8A8FF83C-D832-4841-9DFE-54E691F22AED}"/>
    <cellStyle name="Comma 5 3 8 3" xfId="13982" xr:uid="{5E28CE76-229D-42AA-9393-192FD662B418}"/>
    <cellStyle name="Comma 5 3 8 3 2" xfId="13983" xr:uid="{8445B3BE-CE7B-4B06-BD9B-BCD11BEC81A9}"/>
    <cellStyle name="Comma 5 3 8 4" xfId="13984" xr:uid="{74893879-E6BB-4C4D-8945-BAAFA1E6394D}"/>
    <cellStyle name="Comma 5 3 9" xfId="13985" xr:uid="{1D94E7F2-4273-4E0F-869B-2E3602EB508B}"/>
    <cellStyle name="Comma 5 3 9 2" xfId="13986" xr:uid="{3BBEBFBC-5047-4EC4-98EA-B94BEC493819}"/>
    <cellStyle name="Comma 5 3 9 2 2" xfId="13987" xr:uid="{E8E4E958-F21B-427A-81D9-0B8BA3E3ED66}"/>
    <cellStyle name="Comma 5 3 9 3" xfId="13988" xr:uid="{CDBD2EAC-04DE-4B42-A24A-86D7E7069101}"/>
    <cellStyle name="Comma 5 3 9 3 2" xfId="13989" xr:uid="{D53C2146-EFD7-4D8C-8A00-B9F194C35D7F}"/>
    <cellStyle name="Comma 5 3 9 4" xfId="13990" xr:uid="{F25CC59A-9FF2-4A96-8363-174D94E7ED64}"/>
    <cellStyle name="Comma 5 4" xfId="13991" xr:uid="{1257125C-6AD7-465D-91DC-F9E5D99B1349}"/>
    <cellStyle name="Comma 5 4 2" xfId="13992" xr:uid="{54FC887A-F4F2-4091-87A3-54FC9B59F664}"/>
    <cellStyle name="Comma 5 4 2 2" xfId="57369" xr:uid="{A3DC689C-66A9-4150-80AC-6EF50C43982D}"/>
    <cellStyle name="Comma 5 4 2 3" xfId="57370" xr:uid="{368B3BA6-40F0-465A-9C5B-1DF5D5F35519}"/>
    <cellStyle name="Comma 5 4 3" xfId="13993" xr:uid="{03939B7B-58C6-4FA7-B427-A3F36E959483}"/>
    <cellStyle name="Comma 5 4 4" xfId="13994" xr:uid="{808441B1-592E-44F1-8CDD-B8E925FD3C47}"/>
    <cellStyle name="Comma 5 4 5" xfId="57371" xr:uid="{7458651C-D7A7-4EFE-BB3E-5458835DD033}"/>
    <cellStyle name="Comma 5 4 6" xfId="57372" xr:uid="{FBC8ACDE-1552-4519-8BA6-EB2B2042D367}"/>
    <cellStyle name="Comma 5 5" xfId="13995" xr:uid="{435EA65F-D508-4D3F-BB35-F0BEF300FF23}"/>
    <cellStyle name="Comma 5 5 2" xfId="13996" xr:uid="{062B99CE-9262-42A2-9B3F-667015309272}"/>
    <cellStyle name="Comma 5 5 2 2" xfId="57373" xr:uid="{5E9581FB-463F-4AA3-9248-F51FCD0EB2A1}"/>
    <cellStyle name="Comma 5 5 2 3" xfId="57374" xr:uid="{7FEAB6CB-5ED2-4565-80F0-C4625F704EB6}"/>
    <cellStyle name="Comma 5 5 3" xfId="57375" xr:uid="{83D8D5AE-E4EE-4443-B7F4-D1D4B122091D}"/>
    <cellStyle name="Comma 5 5 4" xfId="57376" xr:uid="{883BA840-52C1-43B8-A3BA-0B365A6151FE}"/>
    <cellStyle name="Comma 5 5 5" xfId="57377" xr:uid="{2060A57B-2470-4057-ADF5-FB6808B60F0E}"/>
    <cellStyle name="Comma 5 5 6" xfId="57378" xr:uid="{69D3AB8C-9F7A-4A46-B16F-681D45744392}"/>
    <cellStyle name="Comma 5 6" xfId="13997" xr:uid="{33A222DE-4328-4FD9-AEE1-DF5D6B59D620}"/>
    <cellStyle name="Comma 5 6 2" xfId="13998" xr:uid="{2B93D578-DA81-41CE-8F82-ACA8880D5FAD}"/>
    <cellStyle name="Comma 5 6 2 2" xfId="57379" xr:uid="{3C87FD16-EEEF-4B7E-AE61-D383E80D5695}"/>
    <cellStyle name="Comma 5 6 2 3" xfId="57380" xr:uid="{8D80B8C0-BBD3-4C3B-B826-13D71D45D792}"/>
    <cellStyle name="Comma 5 6 3" xfId="13999" xr:uid="{A8D14CD7-9A59-454E-BB57-E8F65B00AB10}"/>
    <cellStyle name="Comma 5 6 4" xfId="14000" xr:uid="{FEBBA209-A59D-47A1-BE42-D06C067C9A96}"/>
    <cellStyle name="Comma 5 6 5" xfId="57381" xr:uid="{F6E79ED5-9FA6-4EFF-852C-F1053F718AF4}"/>
    <cellStyle name="Comma 5 6 6" xfId="57382" xr:uid="{5B059B15-C1BB-4B38-921F-782DEB193C4A}"/>
    <cellStyle name="Comma 5 7" xfId="14001" xr:uid="{C95126F9-3A27-4301-8D40-A9D5EBEEFB6E}"/>
    <cellStyle name="Comma 5 7 2" xfId="14002" xr:uid="{8899162B-AF04-4F78-AF33-CC6005A72A04}"/>
    <cellStyle name="Comma 5 7 2 2" xfId="57383" xr:uid="{1FBC5D63-5FCA-4D25-99CC-4A4594ADEBB7}"/>
    <cellStyle name="Comma 5 7 2 3" xfId="57384" xr:uid="{30145CD6-A2EA-4C4C-91B1-1E2D7BDD99BE}"/>
    <cellStyle name="Comma 5 7 3" xfId="57385" xr:uid="{CF2CBE63-CFD9-4801-BEFD-806CB3DC907B}"/>
    <cellStyle name="Comma 5 7 4" xfId="57386" xr:uid="{AB382393-A0F5-412F-A56E-8D2A50F34336}"/>
    <cellStyle name="Comma 5 7 5" xfId="57387" xr:uid="{2D849ECF-549D-4E39-8B91-32989175E48E}"/>
    <cellStyle name="Comma 5 7 6" xfId="57388" xr:uid="{F2D37BE7-EE53-4872-87F0-A38327F5EC80}"/>
    <cellStyle name="Comma 5 8" xfId="14003" xr:uid="{FEF9A39D-25EA-43E5-97E6-DF8B79B1F3DE}"/>
    <cellStyle name="Comma 5 8 2" xfId="14004" xr:uid="{8AF5422A-861B-4BF1-A4C7-5ACAF070F258}"/>
    <cellStyle name="Comma 5 8 3" xfId="14005" xr:uid="{63904436-9E6D-4A78-9977-F968E61950F5}"/>
    <cellStyle name="Comma 5 9" xfId="14006" xr:uid="{9F392D5F-D0D3-44E2-8F24-E0F2B5540C64}"/>
    <cellStyle name="Comma 5 9 2" xfId="14007" xr:uid="{B68E2C5D-F07D-41A6-808A-3B1466FF2EC1}"/>
    <cellStyle name="Comma 50" xfId="14008" xr:uid="{969379F1-8A81-4264-AEA8-4FF12695D4E7}"/>
    <cellStyle name="Comma 50 2" xfId="14009" xr:uid="{4A883BE2-4FDD-4A72-B081-CC5669D2D930}"/>
    <cellStyle name="Comma 50 2 2" xfId="14010" xr:uid="{96601216-F454-4953-8C73-4F19053C477E}"/>
    <cellStyle name="Comma 50 2 3" xfId="14011" xr:uid="{1EE593C1-AD45-463D-BB4A-B0336B3F51AB}"/>
    <cellStyle name="Comma 50 2 3 2" xfId="14012" xr:uid="{C9F32A31-8392-4C9A-9281-D01F75115E4B}"/>
    <cellStyle name="Comma 50 2 4" xfId="14013" xr:uid="{10854965-C839-449F-AB25-202E3CAF3867}"/>
    <cellStyle name="Comma 50 3" xfId="14014" xr:uid="{05218D94-ECEB-40F1-9CCD-5687B5AA1D36}"/>
    <cellStyle name="Comma 50 4" xfId="14015" xr:uid="{3BC8BDC6-80DA-4E89-86AB-1CBB165CEDDD}"/>
    <cellStyle name="Comma 50 5" xfId="14016" xr:uid="{09B9BAAF-B0C9-4E94-8EFE-82329590F0F1}"/>
    <cellStyle name="Comma 50 6" xfId="14017" xr:uid="{924E3DA0-5988-4451-88AC-C04FF46BDED4}"/>
    <cellStyle name="Comma 50 7" xfId="14018" xr:uid="{FC57BE03-A4EA-4C29-BF8C-D3E99744DDF3}"/>
    <cellStyle name="Comma 50 7 2" xfId="14019" xr:uid="{60E9C639-5396-42A6-9D81-B44741788E1F}"/>
    <cellStyle name="Comma 50 8" xfId="14020" xr:uid="{97861DF5-9436-4EDD-8E44-63BFB4F15A75}"/>
    <cellStyle name="Comma 50 9" xfId="14021" xr:uid="{AB94059C-A313-43AA-9E86-D4499716D454}"/>
    <cellStyle name="Comma 51" xfId="14022" xr:uid="{2A47FCA3-C049-46B5-9EF5-94952137C530}"/>
    <cellStyle name="Comma 51 2" xfId="14023" xr:uid="{DA47901C-22BF-46F5-9CA4-C5F94197A045}"/>
    <cellStyle name="Comma 51 2 2" xfId="14024" xr:uid="{171D9980-57C5-46AE-943D-99A7C2057B93}"/>
    <cellStyle name="Comma 51 2 2 2" xfId="14025" xr:uid="{6E6D772A-2400-422C-8D74-FEC5503F59F5}"/>
    <cellStyle name="Comma 51 2 3" xfId="14026" xr:uid="{97B8B082-0FF3-47A0-ACEF-B9DFB61C7108}"/>
    <cellStyle name="Comma 51 3" xfId="14027" xr:uid="{BCF3EFE6-78A9-4653-B727-C25F7D680A74}"/>
    <cellStyle name="Comma 51 3 2" xfId="14028" xr:uid="{87241664-35BC-42B0-BFA6-FC3C70524DFA}"/>
    <cellStyle name="Comma 51 4" xfId="14029" xr:uid="{F6F65134-54A6-4A27-AB3F-6EA9F9F343D9}"/>
    <cellStyle name="Comma 51 4 2" xfId="14030" xr:uid="{12DF2027-81B5-4E49-A25C-EC2F8DE0138A}"/>
    <cellStyle name="Comma 51 5" xfId="14031" xr:uid="{76FF0107-A3FB-4117-B842-C40AE27258CF}"/>
    <cellStyle name="Comma 51 6" xfId="14032" xr:uid="{EF59ED28-68D1-4178-8AC3-022DE7645C06}"/>
    <cellStyle name="Comma 52" xfId="14033" xr:uid="{C8FC35C4-8183-4DE1-90F2-577F2FD8127C}"/>
    <cellStyle name="Comma 52 2" xfId="14034" xr:uid="{63A798F2-01C9-4063-9AC3-FBFFBFD2E5E3}"/>
    <cellStyle name="Comma 52 2 2" xfId="14035" xr:uid="{BB575A55-4641-41AF-88D3-BA4B390FEA89}"/>
    <cellStyle name="Comma 52 2 2 2" xfId="14036" xr:uid="{1686F0E4-C0A8-40FE-983A-A81CD1808AD6}"/>
    <cellStyle name="Comma 52 2 3" xfId="14037" xr:uid="{9AF78BAA-5893-4C7E-B4F7-8A4F9BDFFCBD}"/>
    <cellStyle name="Comma 52 3" xfId="14038" xr:uid="{1AC0A856-B25E-4E92-8C3A-0E42D6C68150}"/>
    <cellStyle name="Comma 52 3 2" xfId="14039" xr:uid="{30388332-ADC8-4FBF-BBCD-4F1E9C62C98B}"/>
    <cellStyle name="Comma 52 4" xfId="14040" xr:uid="{D3D69216-0630-4B7F-813B-E6DCFDB5EF66}"/>
    <cellStyle name="Comma 52 4 2" xfId="14041" xr:uid="{EAA842CC-1C4B-4D7D-A2C5-C7A57BA26AD0}"/>
    <cellStyle name="Comma 52 5" xfId="14042" xr:uid="{4EDDC600-CE57-4657-869F-ECF823740456}"/>
    <cellStyle name="Comma 52 6" xfId="14043" xr:uid="{72B85C08-DF39-4A45-8651-8A3A2F1AF09E}"/>
    <cellStyle name="Comma 53" xfId="14044" xr:uid="{9CB62F10-D4C5-433A-85ED-C36A446C8ED7}"/>
    <cellStyle name="Comma 53 2" xfId="14045" xr:uid="{0018138E-5B99-4FAE-A800-896F798BA079}"/>
    <cellStyle name="Comma 53 2 2" xfId="14046" xr:uid="{114E6C3B-2314-4195-86FE-3141AFE647E3}"/>
    <cellStyle name="Comma 53 2 2 2" xfId="14047" xr:uid="{EF4980A4-4AA3-4ACD-B92D-E0C50DC320DA}"/>
    <cellStyle name="Comma 53 2 3" xfId="14048" xr:uid="{E30185B1-8C78-40ED-9DD3-4702882FA5DC}"/>
    <cellStyle name="Comma 53 3" xfId="14049" xr:uid="{03B4F88E-49BD-4211-8EDB-8EB51BE0954D}"/>
    <cellStyle name="Comma 53 4" xfId="14050" xr:uid="{D24C06CE-B2BF-439D-85A1-FE391AC8A11E}"/>
    <cellStyle name="Comma 53 4 2" xfId="14051" xr:uid="{D8F8BF96-395D-44C5-984F-D153E186E452}"/>
    <cellStyle name="Comma 53 5" xfId="14052" xr:uid="{8A2032AA-AE76-430F-ABA5-D974F87AA7EC}"/>
    <cellStyle name="Comma 54" xfId="14053" xr:uid="{FA628104-B3A3-4871-882B-F2886657C5A4}"/>
    <cellStyle name="Comma 54 2" xfId="14054" xr:uid="{D1AB6787-94E9-498D-9066-2C6A6AF7517B}"/>
    <cellStyle name="Comma 54 2 2" xfId="14055" xr:uid="{30E296ED-9FF0-4B68-8674-D7EE8CDC30E3}"/>
    <cellStyle name="Comma 54 2 2 2" xfId="14056" xr:uid="{02B2245D-1798-40D4-A7E2-FD848BD966CD}"/>
    <cellStyle name="Comma 54 2 3" xfId="14057" xr:uid="{3F8C389F-2422-4EE6-858A-AAEA43C4985A}"/>
    <cellStyle name="Comma 54 3" xfId="14058" xr:uid="{F53C1D2B-C148-47A3-ACF7-A1B2D9253A18}"/>
    <cellStyle name="Comma 54 3 2" xfId="14059" xr:uid="{03DE4D99-11E6-4D6B-9C50-D200A011EAC3}"/>
    <cellStyle name="Comma 54 4" xfId="14060" xr:uid="{F5D23510-69AD-40A5-8B51-1263473AD968}"/>
    <cellStyle name="Comma 54 4 2" xfId="14061" xr:uid="{3DA145D4-90DA-454E-9233-D2840B668A47}"/>
    <cellStyle name="Comma 54 5" xfId="14062" xr:uid="{FE203BAA-7A79-48ED-86FA-9D3750319386}"/>
    <cellStyle name="Comma 54 6" xfId="14063" xr:uid="{2E823717-E37E-4065-911F-304D32C20FEF}"/>
    <cellStyle name="Comma 55" xfId="14064" xr:uid="{40C2DA14-5ECF-43E9-B923-1F4F175270ED}"/>
    <cellStyle name="Comma 55 2" xfId="14065" xr:uid="{F40D7AA3-622B-4014-BA59-199CD26FF166}"/>
    <cellStyle name="Comma 55 2 2" xfId="14066" xr:uid="{65D32926-BFF9-463E-B583-5FC8E099AB50}"/>
    <cellStyle name="Comma 55 2 2 2" xfId="14067" xr:uid="{678B01AB-D886-44C9-AEE1-7E6EE105B1C8}"/>
    <cellStyle name="Comma 55 2 3" xfId="14068" xr:uid="{58A7DD41-ED66-4B1F-8187-067AC35C1D47}"/>
    <cellStyle name="Comma 55 3" xfId="14069" xr:uid="{53202ECB-F890-40D1-83E9-632B1A2CC155}"/>
    <cellStyle name="Comma 55 3 2" xfId="14070" xr:uid="{C04508D8-1C54-4631-9E20-153CF8E9A927}"/>
    <cellStyle name="Comma 55 4" xfId="14071" xr:uid="{D1D5A507-E3CE-4771-A369-476D625D10D5}"/>
    <cellStyle name="Comma 55 5" xfId="14072" xr:uid="{9072282C-C12E-4D11-AE08-CF0C30EA9A70}"/>
    <cellStyle name="Comma 56" xfId="14073" xr:uid="{7690A9E2-A3A1-47CE-A666-E0C452ED4D34}"/>
    <cellStyle name="Comma 56 2" xfId="14074" xr:uid="{475DCA22-6A0F-4319-B6F2-EB7CF7BAA253}"/>
    <cellStyle name="Comma 56 2 2" xfId="14075" xr:uid="{04E644D5-08BB-44CD-910A-390184B20AB1}"/>
    <cellStyle name="Comma 56 2 2 2" xfId="14076" xr:uid="{B20BC324-5DC8-4CA3-9256-F87B71952E47}"/>
    <cellStyle name="Comma 56 2 3" xfId="14077" xr:uid="{8DDCA530-8F7A-4F5A-9058-0E6C30377CF1}"/>
    <cellStyle name="Comma 56 3" xfId="14078" xr:uid="{B466C773-3310-4EA9-88E9-79A8EACB6CF5}"/>
    <cellStyle name="Comma 56 3 2" xfId="14079" xr:uid="{F8B1A842-D9EF-4339-888C-73C61342C27F}"/>
    <cellStyle name="Comma 56 4" xfId="14080" xr:uid="{94C651C5-051C-41C5-AD2D-3E3B9F5CACD9}"/>
    <cellStyle name="Comma 57" xfId="14081" xr:uid="{D8CFB8D9-0DDD-4782-B7FB-6A3A0DED96B8}"/>
    <cellStyle name="Comma 57 2" xfId="14082" xr:uid="{1B9715D5-0531-48F4-AF50-E9B59A5B0F11}"/>
    <cellStyle name="Comma 57 2 2" xfId="14083" xr:uid="{E04E9474-952D-4CDB-B841-F1E5FD9855EF}"/>
    <cellStyle name="Comma 57 2 2 2" xfId="14084" xr:uid="{B2C27359-7D8D-4F0F-8D88-0129E93B523F}"/>
    <cellStyle name="Comma 57 2 3" xfId="14085" xr:uid="{7D65BF7C-597B-473C-AB3F-7F44F5AEF8C8}"/>
    <cellStyle name="Comma 57 3" xfId="14086" xr:uid="{37218975-1653-49AE-B1D8-475C3971C278}"/>
    <cellStyle name="Comma 57 3 2" xfId="14087" xr:uid="{D2E6C2E7-088D-4284-8307-1107DF5652D6}"/>
    <cellStyle name="Comma 57 4" xfId="14088" xr:uid="{A6ECCE54-79A5-40B0-AFE8-E8AC891C9A46}"/>
    <cellStyle name="Comma 58" xfId="14089" xr:uid="{D3207241-D14E-496F-B88D-CAF63BB89CEA}"/>
    <cellStyle name="Comma 58 2" xfId="14090" xr:uid="{F3A50D3F-2DED-4414-982F-442C3D758801}"/>
    <cellStyle name="Comma 58 2 2" xfId="14091" xr:uid="{72B807B9-1DA9-44A3-BE5C-4D68D2164357}"/>
    <cellStyle name="Comma 58 2 2 2" xfId="14092" xr:uid="{2000C3F6-C616-4D58-971A-3FA87BE0F4FA}"/>
    <cellStyle name="Comma 58 2 3" xfId="14093" xr:uid="{06E98BB9-FE34-4A8D-83B8-F5BA788444A5}"/>
    <cellStyle name="Comma 58 3" xfId="14094" xr:uid="{06AEA131-0274-4361-8EA9-86EDF88D41BA}"/>
    <cellStyle name="Comma 58 3 2" xfId="14095" xr:uid="{FA2EE1C9-E4A2-4171-A6F4-E83644C2F7A6}"/>
    <cellStyle name="Comma 58 4" xfId="14096" xr:uid="{7FE9332D-7EA2-4F51-829C-0CB15E4BA007}"/>
    <cellStyle name="Comma 59" xfId="14097" xr:uid="{FDB5B8A1-CB80-4161-BC92-5F9FF08E6B9F}"/>
    <cellStyle name="Comma 59 2" xfId="14098" xr:uid="{BE682B0A-36E1-4A1D-87BE-FB62D7B0314B}"/>
    <cellStyle name="Comma 59 2 2" xfId="14099" xr:uid="{6AB157FA-880E-4747-A053-77002844B977}"/>
    <cellStyle name="Comma 59 2 2 2" xfId="14100" xr:uid="{01ADC0DC-6CE3-4924-ACAC-29EED88938E1}"/>
    <cellStyle name="Comma 59 2 3" xfId="14101" xr:uid="{0212B2E4-C07E-4466-8CB9-43CFC9EA746A}"/>
    <cellStyle name="Comma 59 3" xfId="14102" xr:uid="{7FFD1C62-A641-4F77-8A2F-4CDB4CD3B463}"/>
    <cellStyle name="Comma 59 3 2" xfId="14103" xr:uid="{F3BBD1C8-2D07-4952-8CD7-C78630312AD7}"/>
    <cellStyle name="Comma 59 4" xfId="14104" xr:uid="{EC08D97A-A9BF-4329-8144-D30917C3F929}"/>
    <cellStyle name="Comma 6" xfId="72" xr:uid="{77067CF9-E844-4D26-9F4D-74B176F8BFA6}"/>
    <cellStyle name="Comma 6 10" xfId="57389" xr:uid="{6D10DA96-DF53-4A6C-AC89-D9839374AEC1}"/>
    <cellStyle name="Comma 6 11" xfId="57390" xr:uid="{0F574F02-EF84-4B48-8D7B-9DF1FDE8D1B7}"/>
    <cellStyle name="Comma 6 11 2" xfId="57391" xr:uid="{8451654B-478A-4E62-8F3C-9BA93F16A897}"/>
    <cellStyle name="Comma 6 11 3" xfId="57392" xr:uid="{7EFA1D1C-99A0-466C-98ED-A8C6A2BD22F1}"/>
    <cellStyle name="Comma 6 12" xfId="57393" xr:uid="{29775B9C-8EC2-4F17-9C29-3A8775608EFE}"/>
    <cellStyle name="Comma 6 12 2" xfId="57394" xr:uid="{18DD7C28-58BF-4E6A-9541-3CDFBB7B4675}"/>
    <cellStyle name="Comma 6 12 3" xfId="57395" xr:uid="{38E1D7F2-82CA-434E-8AE3-459295743AFC}"/>
    <cellStyle name="Comma 6 13" xfId="57396" xr:uid="{B505F236-9F95-42FA-9539-39047008B4C1}"/>
    <cellStyle name="Comma 6 13 2" xfId="57397" xr:uid="{712DD1CF-233E-4BF0-825E-E7FE070D2624}"/>
    <cellStyle name="Comma 6 13 3" xfId="57398" xr:uid="{72197B5E-857E-43B7-8897-E8B0ECB7EB44}"/>
    <cellStyle name="Comma 6 14" xfId="57399" xr:uid="{2F92130A-8249-4507-B4D8-EAF4C8257C0D}"/>
    <cellStyle name="Comma 6 14 2" xfId="57400" xr:uid="{E8244566-A6CB-44D8-AA46-A297C00A614B}"/>
    <cellStyle name="Comma 6 15" xfId="57401" xr:uid="{1B513EA1-A445-4FD8-9EAC-D2FC61F3433D}"/>
    <cellStyle name="Comma 6 15 2" xfId="57402" xr:uid="{8B4639AF-A187-4D79-A088-8688F60DD4CF}"/>
    <cellStyle name="Comma 6 15 3" xfId="57403" xr:uid="{F7DE8CD0-D389-448A-8F43-04324DA5A680}"/>
    <cellStyle name="Comma 6 16" xfId="57404" xr:uid="{7A5257E2-314E-4104-8726-EB01A19012F5}"/>
    <cellStyle name="Comma 6 16 2" xfId="57405" xr:uid="{51DDC337-5157-474D-ADA9-9B28FF185311}"/>
    <cellStyle name="Comma 6 16 3" xfId="57406" xr:uid="{7DC893E0-0BCA-4B37-97F7-3EA146BE732B}"/>
    <cellStyle name="Comma 6 17" xfId="57407" xr:uid="{3AFED805-4994-4309-9396-5F2740080026}"/>
    <cellStyle name="Comma 6 17 2" xfId="57408" xr:uid="{940B606A-2316-4261-9E19-EB63CF051866}"/>
    <cellStyle name="Comma 6 18" xfId="57409" xr:uid="{63A7B10F-4905-4D32-AE62-23A6D66E77B0}"/>
    <cellStyle name="Comma 6 19" xfId="57410" xr:uid="{4A41479C-AFF4-45EB-929A-08A24579AB48}"/>
    <cellStyle name="Comma 6 2" xfId="73" xr:uid="{B45E6681-79C7-42D7-A870-1DF76A9B69B6}"/>
    <cellStyle name="Comma 6 2 10" xfId="14105" xr:uid="{614D6DB1-FE6A-48F9-9090-747F7B0E74E4}"/>
    <cellStyle name="Comma 6 2 11" xfId="14106" xr:uid="{DD2C07DA-4C07-4CD3-AC77-964D5841E185}"/>
    <cellStyle name="Comma 6 2 12" xfId="14107" xr:uid="{6EFE7659-487F-4118-AEE5-E7311FEFB405}"/>
    <cellStyle name="Comma 6 2 13" xfId="14108" xr:uid="{1FF8D9C5-967B-4B71-930F-96F227A45C3C}"/>
    <cellStyle name="Comma 6 2 14" xfId="14109" xr:uid="{36C37A03-A176-42FE-BFDA-4895734DD16E}"/>
    <cellStyle name="Comma 6 2 15" xfId="14110" xr:uid="{DFB018EA-BF48-4F9A-9A9F-C286B021ACB8}"/>
    <cellStyle name="Comma 6 2 16" xfId="14111" xr:uid="{EED895B2-29AD-48E9-881B-376A0EEC2263}"/>
    <cellStyle name="Comma 6 2 17" xfId="14112" xr:uid="{D58B5302-6BB2-4104-97F7-F223865EFD9B}"/>
    <cellStyle name="Comma 6 2 18" xfId="14113" xr:uid="{E3717B6C-E99E-407A-9978-9081E1743DD3}"/>
    <cellStyle name="Comma 6 2 19" xfId="14114" xr:uid="{DDA1111F-15F3-4C08-B36F-F7406F064DA5}"/>
    <cellStyle name="Comma 6 2 2" xfId="14115" xr:uid="{3410F5FF-D509-4DAC-BB61-B4853469AE32}"/>
    <cellStyle name="Comma 6 2 2 2" xfId="14116" xr:uid="{AD9A767C-D1AD-45C3-B54F-A84FEB9932E7}"/>
    <cellStyle name="Comma 6 2 2 2 2" xfId="14117" xr:uid="{D3943144-BC03-4481-B7A8-DF994D1FEFF8}"/>
    <cellStyle name="Comma 6 2 2 2 3" xfId="57411" xr:uid="{FE5C3037-F04D-4737-9820-02DCC40EF6D0}"/>
    <cellStyle name="Comma 6 2 2 3" xfId="14118" xr:uid="{01CB8E8E-5A38-4CC0-93E9-3DA5215218AD}"/>
    <cellStyle name="Comma 6 2 2 3 2" xfId="14119" xr:uid="{F5BCFF82-11B0-4A81-868A-24913027480C}"/>
    <cellStyle name="Comma 6 2 2 4" xfId="14120" xr:uid="{D5545D60-E202-4FCF-A239-81F7D7301C97}"/>
    <cellStyle name="Comma 6 2 2 4 2" xfId="14121" xr:uid="{D573F931-E26C-4548-8531-E76EFE2B5527}"/>
    <cellStyle name="Comma 6 2 2 5" xfId="14122" xr:uid="{6CEE3303-5467-4260-B2AD-1BE1C5EDC048}"/>
    <cellStyle name="Comma 6 2 2 6" xfId="14123" xr:uid="{FF7E42A3-A279-4F94-9DE2-58E89314DB9F}"/>
    <cellStyle name="Comma 6 2 2 6 2" xfId="14124" xr:uid="{290BFAD4-4CB8-48B5-895A-455A1BB5C7C7}"/>
    <cellStyle name="Comma 6 2 2 6 2 2" xfId="14125" xr:uid="{482C17A9-E4F7-4EF4-89E4-FEC93FCBD471}"/>
    <cellStyle name="Comma 6 2 2 6 2 2 2" xfId="14126" xr:uid="{FD1D50AA-B88B-40B8-BCF3-5C3CD3C9729F}"/>
    <cellStyle name="Comma 6 2 2 6 2 3" xfId="14127" xr:uid="{1009571F-A68C-4067-9F3E-7737D86526AA}"/>
    <cellStyle name="Comma 6 2 2 6 3" xfId="14128" xr:uid="{636EEB24-7645-4761-8394-47EECF49673E}"/>
    <cellStyle name="Comma 6 2 2 6 3 2" xfId="14129" xr:uid="{EBF9A05E-9963-4608-A3E0-58BE5BAB82E2}"/>
    <cellStyle name="Comma 6 2 2 6 4" xfId="14130" xr:uid="{91F0CC59-90F4-4358-8180-3758F76896FE}"/>
    <cellStyle name="Comma 6 2 2 7" xfId="14131" xr:uid="{C2D5BE27-9023-4759-AC22-862323366C73}"/>
    <cellStyle name="Comma 6 2 2 8" xfId="14132" xr:uid="{E0338B08-1EF2-4C6A-B27E-D2EF33B61F7C}"/>
    <cellStyle name="Comma 6 2 2 9" xfId="57412" xr:uid="{B319B90A-CC60-461A-9F23-62C1A0C89076}"/>
    <cellStyle name="Comma 6 2 20" xfId="14133" xr:uid="{E413C58B-886D-44A8-830B-42151A4536A5}"/>
    <cellStyle name="Comma 6 2 21" xfId="14134" xr:uid="{090A8EB9-0142-4B41-8491-27EFDC4B48E7}"/>
    <cellStyle name="Comma 6 2 22" xfId="14135" xr:uid="{619E4F62-2F31-463B-9AA8-8C3DDA3DD603}"/>
    <cellStyle name="Comma 6 2 23" xfId="14136" xr:uid="{CD5C34BF-9457-4367-9D20-B68B4D2E5D3E}"/>
    <cellStyle name="Comma 6 2 24" xfId="14137" xr:uid="{493CE021-AADC-4D5A-A4F3-48F0350D231D}"/>
    <cellStyle name="Comma 6 2 25" xfId="14138" xr:uid="{D2BF732E-433A-4D62-9F07-E83E7F450E87}"/>
    <cellStyle name="Comma 6 2 26" xfId="14139" xr:uid="{563F7E05-53AA-4DC4-932B-31025FC29F1D}"/>
    <cellStyle name="Comma 6 2 27" xfId="14140" xr:uid="{A1CC7B61-5BB5-46A8-9C77-15EABA90C389}"/>
    <cellStyle name="Comma 6 2 28" xfId="14141" xr:uid="{184E1988-6EAC-4FA8-A76D-ADAD5B5D74F4}"/>
    <cellStyle name="Comma 6 2 29" xfId="14142" xr:uid="{ABD8B840-F509-48BB-A2AD-9031CCA0D61B}"/>
    <cellStyle name="Comma 6 2 3" xfId="14143" xr:uid="{01E93041-AF36-4C3D-BF38-8F90B935557F}"/>
    <cellStyle name="Comma 6 2 3 2" xfId="14144" xr:uid="{51E8EB78-AFAD-4373-ABA8-9DF7BCB4A635}"/>
    <cellStyle name="Comma 6 2 3 2 2" xfId="57413" xr:uid="{86179B89-8863-4E33-833C-048A328A5864}"/>
    <cellStyle name="Comma 6 2 3 3" xfId="14145" xr:uid="{195851EA-9372-47E4-865A-59D5A66CC37E}"/>
    <cellStyle name="Comma 6 2 30" xfId="14146" xr:uid="{392140F6-1522-4AFC-AE38-550E9F048D21}"/>
    <cellStyle name="Comma 6 2 31" xfId="14147" xr:uid="{E340BBBF-F065-4327-A91D-B055FD27BAFD}"/>
    <cellStyle name="Comma 6 2 32" xfId="14148" xr:uid="{EE1D2315-FF5D-4843-98DE-092DDA3115ED}"/>
    <cellStyle name="Comma 6 2 33" xfId="14149" xr:uid="{19C86A1D-C263-4FE5-8F67-D775FE1B6982}"/>
    <cellStyle name="Comma 6 2 34" xfId="14150" xr:uid="{AF41A57C-EC59-4311-ABD5-0679B95A692F}"/>
    <cellStyle name="Comma 6 2 35" xfId="14151" xr:uid="{D43E0EA6-9F0A-4DE0-B380-A2C5BA37C104}"/>
    <cellStyle name="Comma 6 2 36" xfId="14152" xr:uid="{DB1343B4-1207-442A-8935-3531D6D5B4F9}"/>
    <cellStyle name="Comma 6 2 36 2" xfId="14153" xr:uid="{04FDFF30-E59B-4D4C-BF57-485321124405}"/>
    <cellStyle name="Comma 6 2 36 2 2" xfId="14154" xr:uid="{ABE40658-CD3B-40CD-BB2D-D6217B65DBE5}"/>
    <cellStyle name="Comma 6 2 36 2 2 2" xfId="14155" xr:uid="{80AD86FB-A5EC-47F4-BB81-2E27C9B5788B}"/>
    <cellStyle name="Comma 6 2 36 2 3" xfId="14156" xr:uid="{A7364EA2-E3F9-4269-85A2-67C96CBB9C40}"/>
    <cellStyle name="Comma 6 2 36 3" xfId="14157" xr:uid="{E593A86F-5C00-466B-A362-5AC1E17165D1}"/>
    <cellStyle name="Comma 6 2 36 3 2" xfId="14158" xr:uid="{01985E99-7CC7-42F3-AFB5-6F72781AF0D3}"/>
    <cellStyle name="Comma 6 2 36 4" xfId="14159" xr:uid="{63892AF4-C3A4-4E46-937C-D35FA863F5E6}"/>
    <cellStyle name="Comma 6 2 37" xfId="14160" xr:uid="{CFED8176-03AA-490C-849C-3BE42A050562}"/>
    <cellStyle name="Comma 6 2 38" xfId="14161" xr:uid="{7BE60CA6-650F-43BE-B6EC-FDEE5F68BFA3}"/>
    <cellStyle name="Comma 6 2 39" xfId="14162" xr:uid="{3690CB53-0540-460D-AF5E-ADD520658DDF}"/>
    <cellStyle name="Comma 6 2 4" xfId="14163" xr:uid="{BBCD65D5-E3E1-4FBD-BB20-10DFD07FDFA0}"/>
    <cellStyle name="Comma 6 2 4 2" xfId="14164" xr:uid="{E583D096-2CA0-44E9-A51C-F6F3FA78243A}"/>
    <cellStyle name="Comma 6 2 4 3" xfId="57414" xr:uid="{25699DB0-4DB5-4676-92BA-9269711F9B4B}"/>
    <cellStyle name="Comma 6 2 40" xfId="57415" xr:uid="{3EF6188F-DA8D-411E-8570-800BF26A61B2}"/>
    <cellStyle name="Comma 6 2 41" xfId="57416" xr:uid="{4A22F8C6-C9C9-4DD1-840A-C75A109AC317}"/>
    <cellStyle name="Comma 6 2 42" xfId="57417" xr:uid="{D2D738CB-C478-4E16-A4DE-E2DD81489DF3}"/>
    <cellStyle name="Comma 6 2 5" xfId="14165" xr:uid="{42211E81-A5BF-45BA-B6B7-C642D0CD0BF7}"/>
    <cellStyle name="Comma 6 2 5 2" xfId="57418" xr:uid="{081EF0E3-A501-478B-865B-269BB27132D0}"/>
    <cellStyle name="Comma 6 2 6" xfId="14166" xr:uid="{B815C496-73F0-4966-8CF2-345AECB1D813}"/>
    <cellStyle name="Comma 6 2 6 2" xfId="57419" xr:uid="{BAFE4A50-1F80-47E6-B2E3-4888EF88A179}"/>
    <cellStyle name="Comma 6 2 7" xfId="14167" xr:uid="{CE74DBC0-4AC9-4C8D-BFC2-03A3CAC12D8C}"/>
    <cellStyle name="Comma 6 2 8" xfId="14168" xr:uid="{70E8F7E5-E3DE-4774-A570-3D575BF780AE}"/>
    <cellStyle name="Comma 6 2 8 2" xfId="57420" xr:uid="{CD8F7723-CF31-4799-8EA7-CD01A209FAEC}"/>
    <cellStyle name="Comma 6 2 9" xfId="14169" xr:uid="{C3232AC5-8112-40FF-9B69-EF72071D2C7C}"/>
    <cellStyle name="Comma 6 20" xfId="57421" xr:uid="{0A828B6D-9A14-49B4-9B09-75AF60371D87}"/>
    <cellStyle name="Comma 6 21" xfId="57422" xr:uid="{2012595D-35E0-4281-AB93-450F6F0419C8}"/>
    <cellStyle name="Comma 6 22" xfId="57423" xr:uid="{37392878-5A1F-4D12-8EED-1A1F3A5D47BA}"/>
    <cellStyle name="Comma 6 23" xfId="57424" xr:uid="{A0211D89-4923-48CD-80AE-278CB6DDCCE1}"/>
    <cellStyle name="Comma 6 24" xfId="57425" xr:uid="{A89E5B26-78FD-435D-826B-4F3BD94DB348}"/>
    <cellStyle name="Comma 6 25" xfId="57426" xr:uid="{BC9D48DE-833E-43D6-A37D-E0802B408B6D}"/>
    <cellStyle name="Comma 6 26" xfId="57427" xr:uid="{2E3CA63D-95BF-4950-BE5E-3FCBB9110CEA}"/>
    <cellStyle name="Comma 6 27" xfId="57428" xr:uid="{BC8D8FC3-1B9F-4EC9-8377-5006BD0CA1C3}"/>
    <cellStyle name="Comma 6 28" xfId="57429" xr:uid="{F011414F-AD42-4D27-B584-37C718F58AB9}"/>
    <cellStyle name="Comma 6 29" xfId="57430" xr:uid="{95E54FC7-6002-42CA-8AF8-956E125EFB7D}"/>
    <cellStyle name="Comma 6 3" xfId="14170" xr:uid="{9AAF903A-02D2-46CD-8CD6-29226832F2FA}"/>
    <cellStyle name="Comma 6 3 10" xfId="14171" xr:uid="{B7204C38-8528-4C66-B75F-7580EB69CA4D}"/>
    <cellStyle name="Comma 6 3 11" xfId="14172" xr:uid="{87FE7CC5-D2C4-4BB6-ACAD-FC0D0FA66224}"/>
    <cellStyle name="Comma 6 3 12" xfId="14173" xr:uid="{798E1EB7-D4C0-4563-8C75-A8B4CD53BC89}"/>
    <cellStyle name="Comma 6 3 13" xfId="14174" xr:uid="{1F6CCE09-E90B-4CA0-89FD-D64AABFFFBB0}"/>
    <cellStyle name="Comma 6 3 14" xfId="14175" xr:uid="{2DDE5A93-8E78-4A06-B5AB-D3EA451392C9}"/>
    <cellStyle name="Comma 6 3 15" xfId="14176" xr:uid="{315CE579-7FD9-4214-AD8A-61D38283F512}"/>
    <cellStyle name="Comma 6 3 16" xfId="14177" xr:uid="{123C3A6D-0522-4740-AC9A-EC86055F106F}"/>
    <cellStyle name="Comma 6 3 17" xfId="14178" xr:uid="{07A9E2CB-F67C-4F8F-BFDE-DF11FA003599}"/>
    <cellStyle name="Comma 6 3 18" xfId="14179" xr:uid="{40EE51BD-8F8C-4E12-9023-0AAFDE1BCD3B}"/>
    <cellStyle name="Comma 6 3 19" xfId="14180" xr:uid="{12813DA6-2622-4439-A875-1D5FA56A039F}"/>
    <cellStyle name="Comma 6 3 2" xfId="14181" xr:uid="{8A11E481-B26B-4658-8A61-404BB2082F24}"/>
    <cellStyle name="Comma 6 3 2 2" xfId="14182" xr:uid="{DC40F8BA-9A13-468F-8D96-8F645A64D81E}"/>
    <cellStyle name="Comma 6 3 2 3" xfId="14183" xr:uid="{715F4FE4-C259-434B-B431-B687F6AB695B}"/>
    <cellStyle name="Comma 6 3 2 4" xfId="57431" xr:uid="{60C3CA98-009E-4F62-AB47-1F473F382FD8}"/>
    <cellStyle name="Comma 6 3 2 5" xfId="57432" xr:uid="{5DDD9154-6FD2-4AFD-9B1B-E0ECE9D88DF7}"/>
    <cellStyle name="Comma 6 3 2 6" xfId="57433" xr:uid="{25C6FDBF-3157-41B7-9965-957131CA86D6}"/>
    <cellStyle name="Comma 6 3 20" xfId="14184" xr:uid="{7669AE79-6482-4430-B7AB-7B70DCC6561D}"/>
    <cellStyle name="Comma 6 3 21" xfId="14185" xr:uid="{5F15E6CF-E689-481E-AFC4-B3804ED5EBB3}"/>
    <cellStyle name="Comma 6 3 22" xfId="14186" xr:uid="{8C847619-C788-47A1-8767-81F09A4FE036}"/>
    <cellStyle name="Comma 6 3 23" xfId="14187" xr:uid="{2D4C1160-11B9-4D50-9515-DFBC9190B56B}"/>
    <cellStyle name="Comma 6 3 24" xfId="14188" xr:uid="{B0632746-0853-488D-83C4-37B54373F0A8}"/>
    <cellStyle name="Comma 6 3 25" xfId="14189" xr:uid="{A94D46A9-1A84-4FE7-872D-D96C0B29E68B}"/>
    <cellStyle name="Comma 6 3 26" xfId="14190" xr:uid="{6713888A-A98D-4323-97B3-1EC9E1531CCF}"/>
    <cellStyle name="Comma 6 3 27" xfId="14191" xr:uid="{CB098B94-C983-4C49-A680-CFDFB0F2A6DE}"/>
    <cellStyle name="Comma 6 3 28" xfId="14192" xr:uid="{8A94B82C-4FB4-4E59-9C84-82B97FCC099E}"/>
    <cellStyle name="Comma 6 3 29" xfId="14193" xr:uid="{3C5B7A99-2495-4211-9D99-9C387AC8D2F9}"/>
    <cellStyle name="Comma 6 3 3" xfId="14194" xr:uid="{38030265-6441-44F9-8613-8C740005597C}"/>
    <cellStyle name="Comma 6 3 3 2" xfId="14195" xr:uid="{B78327B5-8A95-41B2-ADA2-F6F192BD373D}"/>
    <cellStyle name="Comma 6 3 3 3" xfId="57434" xr:uid="{63D85E89-6B09-4A2F-BC8E-81A60E4FA601}"/>
    <cellStyle name="Comma 6 3 3 4" xfId="57435" xr:uid="{7F569C95-4D02-4DA0-8673-7CF19DE44918}"/>
    <cellStyle name="Comma 6 3 30" xfId="14196" xr:uid="{3FF2D441-659F-4860-827C-7B7C8C4A2235}"/>
    <cellStyle name="Comma 6 3 31" xfId="14197" xr:uid="{DB2F9EAE-A3DE-43FF-9E70-BEABBC7013C7}"/>
    <cellStyle name="Comma 6 3 32" xfId="14198" xr:uid="{A2A14AFC-1E3E-4606-A1A0-607A2D4E9456}"/>
    <cellStyle name="Comma 6 3 33" xfId="14199" xr:uid="{4B694D8C-BF5F-4599-9E87-FE5B1793D6AC}"/>
    <cellStyle name="Comma 6 3 34" xfId="14200" xr:uid="{8A4AF812-4B5C-407C-893D-07526C706C2F}"/>
    <cellStyle name="Comma 6 3 35" xfId="14201" xr:uid="{9C64EBFF-B73A-427E-8797-D87CE5ED6ECB}"/>
    <cellStyle name="Comma 6 3 36" xfId="14202" xr:uid="{3136CB7E-FFCC-472F-8E24-870940C54830}"/>
    <cellStyle name="Comma 6 3 36 2" xfId="14203" xr:uid="{A39E5205-A786-4A28-88E9-5C62AE648874}"/>
    <cellStyle name="Comma 6 3 36 2 2" xfId="14204" xr:uid="{5CD35D77-C43C-482B-B0A4-F702BD5FC943}"/>
    <cellStyle name="Comma 6 3 36 2 2 2" xfId="14205" xr:uid="{927EF69C-0526-418D-80BD-DD818DD8C5F1}"/>
    <cellStyle name="Comma 6 3 36 2 3" xfId="14206" xr:uid="{16B2AF3D-4E8E-4486-93AF-333C9BC3580C}"/>
    <cellStyle name="Comma 6 3 36 3" xfId="14207" xr:uid="{BD97A69F-0171-42EE-9468-818F6973D0F8}"/>
    <cellStyle name="Comma 6 3 36 3 2" xfId="14208" xr:uid="{0C11F04B-0AC2-451F-944D-A1FAD88A32A8}"/>
    <cellStyle name="Comma 6 3 36 4" xfId="14209" xr:uid="{766FB5E6-96F8-4381-B3D8-4666242EF8A9}"/>
    <cellStyle name="Comma 6 3 37" xfId="14210" xr:uid="{E2D8E67E-81B8-470D-8CD7-EC7D635CF32D}"/>
    <cellStyle name="Comma 6 3 38" xfId="57436" xr:uid="{FF16067A-88C6-4587-972D-939F32121A79}"/>
    <cellStyle name="Comma 6 3 4" xfId="14211" xr:uid="{85D963E0-F8C1-4667-9E55-1633531082E3}"/>
    <cellStyle name="Comma 6 3 4 2" xfId="14212" xr:uid="{EBA0BAAE-D64C-4471-8483-A0BC59FA0598}"/>
    <cellStyle name="Comma 6 3 5" xfId="14213" xr:uid="{B32F7DAC-44BE-4437-920A-B2FF048A8759}"/>
    <cellStyle name="Comma 6 3 5 2" xfId="57437" xr:uid="{D15F0D43-4BCA-4340-9C33-DAA1EFD7AEF6}"/>
    <cellStyle name="Comma 6 3 6" xfId="14214" xr:uid="{6A082DCF-3FA8-48B1-A808-483AA936EED0}"/>
    <cellStyle name="Comma 6 3 6 2" xfId="57438" xr:uid="{BA12470C-1053-4502-8A5A-5CB3F519B036}"/>
    <cellStyle name="Comma 6 3 7" xfId="14215" xr:uid="{40CEEC16-87D7-4D4B-B4AB-E226EFAD3152}"/>
    <cellStyle name="Comma 6 3 8" xfId="14216" xr:uid="{BC6C3B04-D45C-4EC4-83A8-0BD6E1DADB62}"/>
    <cellStyle name="Comma 6 3 8 2" xfId="57439" xr:uid="{9E1DFA82-A47B-4A9D-A93F-28628C501D89}"/>
    <cellStyle name="Comma 6 3 9" xfId="14217" xr:uid="{261B7543-073D-4D11-B147-BFF4F81885D7}"/>
    <cellStyle name="Comma 6 30" xfId="57440" xr:uid="{6279BECA-07B2-498D-9E10-60E721F1CCE0}"/>
    <cellStyle name="Comma 6 31" xfId="57441" xr:uid="{FA8EA7FD-EF99-4FDF-A081-EE5DA8589F24}"/>
    <cellStyle name="Comma 6 32" xfId="57442" xr:uid="{2E9CE43D-2B3B-42E8-A4FC-EAF1FA03129E}"/>
    <cellStyle name="Comma 6 33" xfId="57443" xr:uid="{22D77791-F6EF-4757-9130-CB97BC4BCC55}"/>
    <cellStyle name="Comma 6 33 2" xfId="57444" xr:uid="{CEC60DA3-5224-4ABD-8CA4-DD2999084AF2}"/>
    <cellStyle name="Comma 6 33 2 2" xfId="57445" xr:uid="{70BC7BBE-A2DD-486E-9EEE-EBC4165B6A20}"/>
    <cellStyle name="Comma 6 33 3" xfId="57446" xr:uid="{6FBEB4B3-6819-49F9-8D3C-59681A2839D7}"/>
    <cellStyle name="Comma 6 33 3 2" xfId="57447" xr:uid="{EF2D4043-F8BC-4A13-95B0-D3FB41265A01}"/>
    <cellStyle name="Comma 6 33 4" xfId="57448" xr:uid="{566C9AFB-119C-404C-A7A4-C5828E854CD2}"/>
    <cellStyle name="Comma 6 33 5" xfId="57449" xr:uid="{3F96D224-3AA4-4BF5-B7A5-04C7AABACCCE}"/>
    <cellStyle name="Comma 6 34" xfId="57450" xr:uid="{2363E745-284F-41DE-A9A4-FD7D6D0AA61E}"/>
    <cellStyle name="Comma 6 34 2" xfId="57451" xr:uid="{F394D0AE-DACE-4B6E-B3BF-DB5B9459E17D}"/>
    <cellStyle name="Comma 6 35" xfId="57452" xr:uid="{DBDAB11A-3B6B-4BBA-80AF-AC1CE2122D63}"/>
    <cellStyle name="Comma 6 36" xfId="57453" xr:uid="{8AA4BC31-DF5B-4575-9B8B-3C6F7AF8CCB7}"/>
    <cellStyle name="Comma 6 37" xfId="57454" xr:uid="{EB6FEB56-9B4F-4D55-8F38-61065C48F7EF}"/>
    <cellStyle name="Comma 6 38" xfId="57455" xr:uid="{B11CEE7B-FE95-4604-91A3-9E7414C568D3}"/>
    <cellStyle name="Comma 6 39" xfId="57456" xr:uid="{0E1F48E6-5E4A-4019-B826-2EF1163A8000}"/>
    <cellStyle name="Comma 6 4" xfId="14218" xr:uid="{662A5E3C-E415-44F0-8A55-1DE208008C02}"/>
    <cellStyle name="Comma 6 4 10" xfId="14219" xr:uid="{14507DE8-84AE-4228-93B8-397E116ECAAA}"/>
    <cellStyle name="Comma 6 4 11" xfId="14220" xr:uid="{D771598E-5FB5-4AE8-B4CD-C12AEF902BFA}"/>
    <cellStyle name="Comma 6 4 12" xfId="14221" xr:uid="{4BE6CA58-7FCC-4854-BEEA-B3E9389CC20E}"/>
    <cellStyle name="Comma 6 4 13" xfId="14222" xr:uid="{7B7331A7-6621-4D67-A622-16ADF10A8162}"/>
    <cellStyle name="Comma 6 4 14" xfId="14223" xr:uid="{C3EBA5A0-EDEB-4B00-9293-1834563CD160}"/>
    <cellStyle name="Comma 6 4 15" xfId="14224" xr:uid="{31E0F241-ABD5-4CE1-BDE1-A7AD31559FC9}"/>
    <cellStyle name="Comma 6 4 16" xfId="14225" xr:uid="{B6B52F19-3A2E-46A0-B81F-5594181E85A5}"/>
    <cellStyle name="Comma 6 4 17" xfId="14226" xr:uid="{B421C237-73BE-4D8E-976F-DC09C058E2CF}"/>
    <cellStyle name="Comma 6 4 18" xfId="14227" xr:uid="{032E2864-96E9-47A6-985F-F0F96E8BC27A}"/>
    <cellStyle name="Comma 6 4 19" xfId="14228" xr:uid="{42DF7BB7-D0C1-44AB-8938-250991255169}"/>
    <cellStyle name="Comma 6 4 2" xfId="14229" xr:uid="{37501A1A-EED8-4221-ACA5-B423201DA715}"/>
    <cellStyle name="Comma 6 4 2 2" xfId="57457" xr:uid="{BDF0E622-8DD8-4C01-9EFA-8BCD4564950C}"/>
    <cellStyle name="Comma 6 4 2 3" xfId="57458" xr:uid="{EEB6030A-CB4D-484F-84CB-AC89F25C7454}"/>
    <cellStyle name="Comma 6 4 2 4" xfId="57459" xr:uid="{72535D4E-8A37-4E34-A31C-FE1C3C86B320}"/>
    <cellStyle name="Comma 6 4 20" xfId="14230" xr:uid="{FDBCD6E3-7ECC-48A0-A497-8C3A13E3796B}"/>
    <cellStyle name="Comma 6 4 21" xfId="14231" xr:uid="{05BFBE18-C5DB-42AC-80D1-4DAE9C4EA0DE}"/>
    <cellStyle name="Comma 6 4 22" xfId="14232" xr:uid="{ED737557-870E-42B5-80F5-C53EDD98760A}"/>
    <cellStyle name="Comma 6 4 23" xfId="14233" xr:uid="{9F2B1FEE-A6E8-4B7E-BEC9-8D5307521E6F}"/>
    <cellStyle name="Comma 6 4 24" xfId="14234" xr:uid="{045F6267-A61B-4856-AB50-5817C27D4D21}"/>
    <cellStyle name="Comma 6 4 25" xfId="14235" xr:uid="{093AE4AA-39FB-4B50-85DD-AC9C02E60E53}"/>
    <cellStyle name="Comma 6 4 26" xfId="14236" xr:uid="{245EE4E1-C8A0-4950-B3CC-1AC41509D3F4}"/>
    <cellStyle name="Comma 6 4 27" xfId="14237" xr:uid="{942E6F2A-D7F0-4B52-8BF9-CC6999914353}"/>
    <cellStyle name="Comma 6 4 28" xfId="14238" xr:uid="{EE8AB1A1-FDD8-4047-B500-446C917FF0CD}"/>
    <cellStyle name="Comma 6 4 29" xfId="14239" xr:uid="{43750A53-EF83-4CB7-8375-24767C8E1694}"/>
    <cellStyle name="Comma 6 4 3" xfId="14240" xr:uid="{685D4432-6534-47C9-99A8-D31C1125A98B}"/>
    <cellStyle name="Comma 6 4 30" xfId="14241" xr:uid="{0071A23C-CAF5-4273-A0EC-66C2A1067C36}"/>
    <cellStyle name="Comma 6 4 31" xfId="14242" xr:uid="{97B39FBD-9AC6-4742-A227-55EF79C60A45}"/>
    <cellStyle name="Comma 6 4 32" xfId="14243" xr:uid="{0BA9EBDB-AC79-48DA-B120-6319EAA07EED}"/>
    <cellStyle name="Comma 6 4 33" xfId="14244" xr:uid="{EFEC1019-7C2A-45B6-BDC4-EE573BA69B77}"/>
    <cellStyle name="Comma 6 4 34" xfId="14245" xr:uid="{78BBD914-5EED-4627-BD7F-6B64FB6D17A7}"/>
    <cellStyle name="Comma 6 4 35" xfId="57460" xr:uid="{C4670695-AE59-4241-BEB3-702E00AE5CA0}"/>
    <cellStyle name="Comma 6 4 4" xfId="14246" xr:uid="{837B5157-8067-4C2F-9E74-DFA543B36DDE}"/>
    <cellStyle name="Comma 6 4 5" xfId="14247" xr:uid="{967D8459-2927-4F85-B938-8DC984DDB78A}"/>
    <cellStyle name="Comma 6 4 6" xfId="14248" xr:uid="{840AB53C-FD62-4BF8-814D-ECE35FDB850E}"/>
    <cellStyle name="Comma 6 4 7" xfId="14249" xr:uid="{2E0260E4-48AF-4DA1-A4A3-005FE29DB36C}"/>
    <cellStyle name="Comma 6 4 8" xfId="14250" xr:uid="{C9A496B8-0C79-4B95-9208-9E3422AB3ACA}"/>
    <cellStyle name="Comma 6 4 9" xfId="14251" xr:uid="{5C2E091F-006C-4701-A6CD-01D7BD09A42C}"/>
    <cellStyle name="Comma 6 40" xfId="57461" xr:uid="{223E1DB5-5780-45C8-8C7E-AA0ABCBA47F0}"/>
    <cellStyle name="Comma 6 5" xfId="14252" xr:uid="{582D18E1-DA54-4BAB-BA09-9563AC270B30}"/>
    <cellStyle name="Comma 6 5 2" xfId="14253" xr:uid="{DF620ADA-B305-4A69-A3B5-023903057369}"/>
    <cellStyle name="Comma 6 5 2 2" xfId="57462" xr:uid="{D23C331C-2683-40C4-96AE-DEC6B9E8E178}"/>
    <cellStyle name="Comma 6 5 2 3" xfId="57463" xr:uid="{F6118F6B-686E-45DC-9933-AC5F9A4051B9}"/>
    <cellStyle name="Comma 6 5 2 4" xfId="57464" xr:uid="{03C67550-230F-4119-8DCB-53CC94F03057}"/>
    <cellStyle name="Comma 6 5 3" xfId="14254" xr:uid="{DD27DBC6-BCFC-4E23-9597-BA44BD13F559}"/>
    <cellStyle name="Comma 6 5 4" xfId="57465" xr:uid="{394768DF-0040-45B6-B6CA-A20918009915}"/>
    <cellStyle name="Comma 6 5 5" xfId="57466" xr:uid="{6DB2A744-6862-447C-8E7D-26D2855AE63F}"/>
    <cellStyle name="Comma 6 5 6" xfId="57467" xr:uid="{4738A989-19A6-417D-8978-7A2D81B22661}"/>
    <cellStyle name="Comma 6 5 7" xfId="57468" xr:uid="{67AA8F6C-B8F5-4F45-BF78-D82B7D04D01D}"/>
    <cellStyle name="Comma 6 6" xfId="14255" xr:uid="{05AB14F2-E8DA-4655-8A5C-4DA858A64238}"/>
    <cellStyle name="Comma 6 6 2" xfId="57469" xr:uid="{CA059573-7B53-41D0-81CD-700240CE4C7E}"/>
    <cellStyle name="Comma 6 6 2 2" xfId="57470" xr:uid="{F4FB266E-650A-48EB-8398-74C642D03B34}"/>
    <cellStyle name="Comma 6 6 2 3" xfId="57471" xr:uid="{B2373E2A-95AD-4921-A2C3-3814EDB9E2B0}"/>
    <cellStyle name="Comma 6 6 2 4" xfId="57472" xr:uid="{E40DBF72-BA9B-4697-8D65-2FB7037A03B3}"/>
    <cellStyle name="Comma 6 6 3" xfId="57473" xr:uid="{4AD4F269-D6D7-4660-ABC8-8DF93D54070C}"/>
    <cellStyle name="Comma 6 6 4" xfId="57474" xr:uid="{0D7DF2F3-3DF6-40BB-AFCC-B281364632D5}"/>
    <cellStyle name="Comma 6 6 5" xfId="57475" xr:uid="{2BB2997C-EAB1-4622-9A5D-0EF6F98C7E61}"/>
    <cellStyle name="Comma 6 6 6" xfId="57476" xr:uid="{77158BF4-0D1A-44E1-B86E-2A195A3BD188}"/>
    <cellStyle name="Comma 6 6 7" xfId="57477" xr:uid="{D63B9B27-C2BF-476F-AD3B-F54B3935B2D0}"/>
    <cellStyle name="Comma 6 7" xfId="14256" xr:uid="{7801BB10-8A5C-4144-AABC-2D93E9872671}"/>
    <cellStyle name="Comma 6 7 2" xfId="57478" xr:uid="{9AC31F70-5191-48FB-B8DE-622B3F66E605}"/>
    <cellStyle name="Comma 6 7 2 2" xfId="57479" xr:uid="{7D7F2564-09CE-4E23-B1C7-02D13E20DCC4}"/>
    <cellStyle name="Comma 6 7 2 3" xfId="57480" xr:uid="{D6C06273-BE6A-450F-A126-93803E325D8C}"/>
    <cellStyle name="Comma 6 7 2 4" xfId="57481" xr:uid="{3FB5EDF4-EF26-4DBB-ACDD-DF2783713C66}"/>
    <cellStyle name="Comma 6 7 3" xfId="57482" xr:uid="{F091C4B8-2EC3-4A42-AB99-A45E12B42332}"/>
    <cellStyle name="Comma 6 7 4" xfId="57483" xr:uid="{A387FE72-DCC3-4472-93ED-ECA473BEDD0B}"/>
    <cellStyle name="Comma 6 7 5" xfId="57484" xr:uid="{19322393-62C1-4BF0-8314-71902ABFB797}"/>
    <cellStyle name="Comma 6 7 6" xfId="57485" xr:uid="{CEB176D8-112A-4AD4-89B9-2C1AA41BB744}"/>
    <cellStyle name="Comma 6 7 7" xfId="57486" xr:uid="{EF3E7A01-AA9B-41E1-AFBD-963BDD4E9E10}"/>
    <cellStyle name="Comma 6 8" xfId="14257" xr:uid="{C9ACCAF9-933A-4C78-B8B1-09FB824AEAA4}"/>
    <cellStyle name="Comma 6 8 2" xfId="57487" xr:uid="{4D85FECD-0D52-4E7E-A91B-E8A87A2C7F7B}"/>
    <cellStyle name="Comma 6 8 2 2" xfId="57488" xr:uid="{7E8646FE-B9A6-400C-B872-85766E3A01E1}"/>
    <cellStyle name="Comma 6 8 3" xfId="57489" xr:uid="{513166BA-8657-4B8B-B142-FADEA9060FB5}"/>
    <cellStyle name="Comma 6 9" xfId="14258" xr:uid="{93015DC9-FBF4-429B-813A-28FA73EEB43B}"/>
    <cellStyle name="Comma 6_Africa Provident Limited 2009 - Adj." xfId="57490" xr:uid="{B8CE0BF6-8A27-4B2F-824D-F33AE32B6E15}"/>
    <cellStyle name="Comma 60" xfId="14259" xr:uid="{8BFAFEFD-A974-49FB-8E36-A715C890C515}"/>
    <cellStyle name="Comma 60 2" xfId="14260" xr:uid="{2C139337-53ED-4305-A290-FC7D4A0E4951}"/>
    <cellStyle name="Comma 60 2 2" xfId="14261" xr:uid="{FBD15D1B-BBFF-4261-9C72-7B3A85C5C65A}"/>
    <cellStyle name="Comma 60 2 2 2" xfId="14262" xr:uid="{5731E0B2-44E7-4521-8BDD-0B984F85B710}"/>
    <cellStyle name="Comma 60 2 3" xfId="14263" xr:uid="{F96E24D2-E997-45B7-8FB1-8A6B87BA8B78}"/>
    <cellStyle name="Comma 60 3" xfId="14264" xr:uid="{14674DE1-6D99-4288-B0E8-6A1EDF1DE167}"/>
    <cellStyle name="Comma 60 3 2" xfId="14265" xr:uid="{251E4DE1-B7A3-4E9A-B826-37CDAA9687F4}"/>
    <cellStyle name="Comma 60 4" xfId="14266" xr:uid="{63DF5653-A954-46BE-8946-1C9CA5F667DC}"/>
    <cellStyle name="Comma 61" xfId="14267" xr:uid="{298D980D-7639-4482-9DB2-DBB15C7D03EB}"/>
    <cellStyle name="Comma 61 2" xfId="14268" xr:uid="{BF1BE469-C9DF-4D51-A3A0-5F95D0851633}"/>
    <cellStyle name="Comma 61 2 2" xfId="14269" xr:uid="{C6AE0211-BCD2-49D8-AA55-864963B0FF53}"/>
    <cellStyle name="Comma 61 2 2 2" xfId="14270" xr:uid="{7D367F8A-DA7A-4E58-9531-5EF30BE7D27A}"/>
    <cellStyle name="Comma 61 2 3" xfId="14271" xr:uid="{1D203D0B-E6F9-4A2F-B597-DE53CC5F21E2}"/>
    <cellStyle name="Comma 61 3" xfId="14272" xr:uid="{B9A6A10C-5DA4-43A8-B86E-63E407C5F26A}"/>
    <cellStyle name="Comma 61 3 2" xfId="14273" xr:uid="{42E32254-8835-4A1C-B5DD-0F9A8E29F9A8}"/>
    <cellStyle name="Comma 61 4" xfId="14274" xr:uid="{3D1D1D67-E247-4FBD-8F3A-394ABF6D23B5}"/>
    <cellStyle name="Comma 62" xfId="14275" xr:uid="{FBF6CAE9-F7C5-4501-AA25-96D7B562B8A8}"/>
    <cellStyle name="Comma 62 2" xfId="14276" xr:uid="{EA6E5E63-6945-4C61-892D-D45C2F59DE88}"/>
    <cellStyle name="Comma 62 2 2" xfId="14277" xr:uid="{23E703B8-3FDA-47CE-A20E-BEB584019C1A}"/>
    <cellStyle name="Comma 62 2 2 2" xfId="14278" xr:uid="{C24F98BF-D63A-4404-93BA-D72CE4693606}"/>
    <cellStyle name="Comma 62 2 3" xfId="14279" xr:uid="{8AE8103A-A739-430F-986F-9AE52C913B54}"/>
    <cellStyle name="Comma 62 3" xfId="14280" xr:uid="{16164E5B-1E81-4563-8B21-E5E7CF01C66C}"/>
    <cellStyle name="Comma 62 3 2" xfId="14281" xr:uid="{95BC6129-4216-40B3-B534-946451CD19A2}"/>
    <cellStyle name="Comma 62 4" xfId="14282" xr:uid="{8C5DCD70-601C-4B53-B09D-B33A156A01DE}"/>
    <cellStyle name="Comma 63" xfId="14283" xr:uid="{1F052654-20BE-48B8-A546-15139C93360D}"/>
    <cellStyle name="Comma 63 2" xfId="14284" xr:uid="{6674764F-63B9-4519-A1D8-B58E8F16555D}"/>
    <cellStyle name="Comma 63 2 2" xfId="14285" xr:uid="{C18055B4-402E-46F9-9B48-A5A165791CF4}"/>
    <cellStyle name="Comma 63 2 2 2" xfId="14286" xr:uid="{FBA63B42-C038-4D20-8952-B0DECD10D362}"/>
    <cellStyle name="Comma 63 2 3" xfId="14287" xr:uid="{6E281DCA-00A6-4BCD-A126-94B45122DEC9}"/>
    <cellStyle name="Comma 63 3" xfId="14288" xr:uid="{3568BF30-268B-4E96-8A4F-8DB316D3D86F}"/>
    <cellStyle name="Comma 63 3 2" xfId="14289" xr:uid="{0BBA7423-D320-4E7C-BBD4-358FE6382DFA}"/>
    <cellStyle name="Comma 63 4" xfId="14290" xr:uid="{52B2EC03-6A94-4BC6-9E93-1859B2B8EC41}"/>
    <cellStyle name="Comma 64" xfId="14291" xr:uid="{EAEAF3AD-1A53-4ACF-B401-BC4A8F55315C}"/>
    <cellStyle name="Comma 64 2" xfId="14292" xr:uid="{1FBCFEB0-DCD2-4790-BD69-3083B8DDA5B1}"/>
    <cellStyle name="Comma 64 2 2" xfId="14293" xr:uid="{FAE73BD3-84F6-4C58-A80A-06B8DB88341D}"/>
    <cellStyle name="Comma 64 2 2 2" xfId="14294" xr:uid="{2F802ED6-B5D2-43EE-A3F3-D67FA5756A98}"/>
    <cellStyle name="Comma 64 2 3" xfId="14295" xr:uid="{C5D68FF6-532C-4625-9497-F9771A04A880}"/>
    <cellStyle name="Comma 64 3" xfId="14296" xr:uid="{CB8565C5-1176-43F0-B5C5-3ED06775742D}"/>
    <cellStyle name="Comma 64 3 2" xfId="14297" xr:uid="{32C58638-1F77-4E53-BBE4-8BF74BEEC98D}"/>
    <cellStyle name="Comma 64 4" xfId="14298" xr:uid="{181F37CD-627B-444F-97C5-A4C1A0BF2209}"/>
    <cellStyle name="Comma 65" xfId="14299" xr:uid="{66690EF3-2490-4389-97C0-0B5ADEEBB005}"/>
    <cellStyle name="Comma 65 2" xfId="14300" xr:uid="{EAC552AB-C92A-45ED-901F-D89A1A9B98CB}"/>
    <cellStyle name="Comma 65 2 2" xfId="14301" xr:uid="{7488BCE7-AA31-474D-A7AF-0B8180776B1A}"/>
    <cellStyle name="Comma 65 2 2 2" xfId="14302" xr:uid="{9FE0B66B-573A-4EF7-9718-AB4FE91AD77D}"/>
    <cellStyle name="Comma 65 2 3" xfId="14303" xr:uid="{C48ACD94-8690-4E8A-BDAE-EE0ACAB6E534}"/>
    <cellStyle name="Comma 65 3" xfId="14304" xr:uid="{2FC26A18-5CB0-4903-851B-7F94743D49C7}"/>
    <cellStyle name="Comma 65 3 2" xfId="14305" xr:uid="{5570D6AD-B1B6-4BD2-A4B3-25A13E09B074}"/>
    <cellStyle name="Comma 65 4" xfId="14306" xr:uid="{BB3C68BB-EBF3-4849-BC06-69A069F741AF}"/>
    <cellStyle name="Comma 66" xfId="14307" xr:uid="{DC02EB2D-FB8F-41B5-952A-997213F71A94}"/>
    <cellStyle name="Comma 66 2" xfId="14308" xr:uid="{27146F4B-AD47-42A6-91A9-25D53F00C0FC}"/>
    <cellStyle name="Comma 66 2 2" xfId="14309" xr:uid="{925868C8-C25B-4152-B832-120A7B4F889F}"/>
    <cellStyle name="Comma 66 2 2 2" xfId="14310" xr:uid="{5A4DD626-F3C0-43BB-B9E8-C0F9A84E45E7}"/>
    <cellStyle name="Comma 66 2 3" xfId="14311" xr:uid="{7C7ED3A8-E4D6-4D30-B4E7-364DE84D9794}"/>
    <cellStyle name="Comma 66 3" xfId="14312" xr:uid="{0681538A-0BB3-43DC-8A77-1BF513357B6E}"/>
    <cellStyle name="Comma 66 3 2" xfId="14313" xr:uid="{4C1B6F26-D3D2-4355-873E-77063BD74719}"/>
    <cellStyle name="Comma 66 4" xfId="14314" xr:uid="{AE57126B-437B-43FD-AFCA-E870BA0C5C09}"/>
    <cellStyle name="Comma 67" xfId="14315" xr:uid="{4ECB8C91-7355-4FC5-81F2-B79F6D5BC01B}"/>
    <cellStyle name="Comma 67 2" xfId="14316" xr:uid="{8BA8A7AA-4CD2-4FD3-B5DC-A4CDAED25EE1}"/>
    <cellStyle name="Comma 67 2 2" xfId="14317" xr:uid="{E214CB05-784B-4845-8DE3-B8750A40BBC8}"/>
    <cellStyle name="Comma 67 2 2 2" xfId="14318" xr:uid="{2F3A07B7-32A7-46A7-A3CB-2654E514D3D0}"/>
    <cellStyle name="Comma 67 2 3" xfId="14319" xr:uid="{B484F763-F105-495E-A1EF-267E785DB904}"/>
    <cellStyle name="Comma 67 3" xfId="14320" xr:uid="{842BB5C8-854D-439D-A7B0-71D02493A450}"/>
    <cellStyle name="Comma 67 3 2" xfId="14321" xr:uid="{DF6FBCFB-E054-41A1-981E-9CFC6C62C08F}"/>
    <cellStyle name="Comma 67 4" xfId="14322" xr:uid="{0383BE65-100E-41CD-942E-9020949BD5C7}"/>
    <cellStyle name="Comma 68" xfId="14323" xr:uid="{0ACCF7BE-3C5A-4768-A2F9-4808679FA016}"/>
    <cellStyle name="Comma 68 2" xfId="14324" xr:uid="{775D83DB-7EA9-4A5D-AFB5-8D2BAF7705E3}"/>
    <cellStyle name="Comma 68 2 2" xfId="14325" xr:uid="{FB9B86B2-7DF5-4948-BF94-045F7386B97C}"/>
    <cellStyle name="Comma 68 2 2 2" xfId="14326" xr:uid="{4D62AA6D-69D4-4196-A317-B0B0A9122079}"/>
    <cellStyle name="Comma 68 2 3" xfId="14327" xr:uid="{B89C8ADA-5FDA-4B6C-B46D-088B136DEC1E}"/>
    <cellStyle name="Comma 68 3" xfId="14328" xr:uid="{16DFC370-E1D6-469F-ADE5-52A1CCBF01B6}"/>
    <cellStyle name="Comma 68 3 2" xfId="14329" xr:uid="{71CDE11A-4749-4AE2-905F-D15C3719B2B7}"/>
    <cellStyle name="Comma 68 4" xfId="14330" xr:uid="{9DE26963-31AE-4C0D-9FE8-821147B468AC}"/>
    <cellStyle name="Comma 69" xfId="14331" xr:uid="{AA1CC69D-0E30-4AE6-9C46-766D6D5DB589}"/>
    <cellStyle name="Comma 69 2" xfId="14332" xr:uid="{6C7F277B-3A99-4659-A2BF-1FECBA983F0A}"/>
    <cellStyle name="Comma 69 2 2" xfId="14333" xr:uid="{1C23B206-638F-49EA-A3E6-81A0AFF2E0A1}"/>
    <cellStyle name="Comma 69 2 2 2" xfId="14334" xr:uid="{04EBA9A4-38F8-49F6-9069-5BC882C5F82F}"/>
    <cellStyle name="Comma 69 2 3" xfId="14335" xr:uid="{A85326BE-7C51-4A38-B9D9-4C198EB30C5D}"/>
    <cellStyle name="Comma 69 3" xfId="14336" xr:uid="{2445FEE9-4C98-4B43-86FB-F041593CC63C}"/>
    <cellStyle name="Comma 69 3 2" xfId="14337" xr:uid="{579A9AB1-3EAB-436D-BBE9-9FD33CF6BB03}"/>
    <cellStyle name="Comma 69 4" xfId="14338" xr:uid="{564C6778-2485-4B6F-9433-9FBBFA1F911E}"/>
    <cellStyle name="Comma 7" xfId="74" xr:uid="{B726241A-DCC7-447E-B546-C7F3B60FF0EB}"/>
    <cellStyle name="Comma 7 10" xfId="14339" xr:uid="{BC68C93F-FEDC-421C-B116-28E745F5F2DA}"/>
    <cellStyle name="Comma 7 10 2" xfId="14340" xr:uid="{3298C0B8-DF9F-4A52-925B-A9914D69F965}"/>
    <cellStyle name="Comma 7 10 2 2" xfId="14341" xr:uid="{101120CD-45DA-4BFF-87E8-B5A9D6CFE614}"/>
    <cellStyle name="Comma 7 10 3" xfId="14342" xr:uid="{13692BA4-8698-4CB3-90D9-A40D5AC17CCC}"/>
    <cellStyle name="Comma 7 10 3 2" xfId="14343" xr:uid="{56420028-576C-4233-86EA-D790B4A51258}"/>
    <cellStyle name="Comma 7 10 4" xfId="14344" xr:uid="{F2B92E27-B336-46DC-B8BB-33B4D5D62DF7}"/>
    <cellStyle name="Comma 7 11" xfId="14345" xr:uid="{9E779E11-1546-4097-8FFB-6E0BC32AAC05}"/>
    <cellStyle name="Comma 7 11 2" xfId="14346" xr:uid="{192177F2-013D-4553-8279-A96638E25B5D}"/>
    <cellStyle name="Comma 7 11 2 2" xfId="14347" xr:uid="{2364B453-73EC-42D3-94F5-814CBC4A9CEA}"/>
    <cellStyle name="Comma 7 11 3" xfId="14348" xr:uid="{F8B03D1B-3423-41DE-A670-D03955C63516}"/>
    <cellStyle name="Comma 7 11 3 2" xfId="14349" xr:uid="{EB50965C-19FA-44E8-86F6-2A71FA34CE89}"/>
    <cellStyle name="Comma 7 11 4" xfId="14350" xr:uid="{609CB978-365C-4263-94F9-4CCF86ABDA0D}"/>
    <cellStyle name="Comma 7 12" xfId="14351" xr:uid="{D17BAB60-58A3-4C23-8864-D7378EBF1A5E}"/>
    <cellStyle name="Comma 7 12 2" xfId="14352" xr:uid="{941322D5-8CBB-4901-899C-76EE681BC870}"/>
    <cellStyle name="Comma 7 12 2 2" xfId="14353" xr:uid="{D13E8B9B-35E0-4FF2-A2F6-F8F39A9D854C}"/>
    <cellStyle name="Comma 7 12 3" xfId="14354" xr:uid="{824D0B86-3C72-4F64-96D0-2D5EAAAECC19}"/>
    <cellStyle name="Comma 7 12 3 2" xfId="14355" xr:uid="{2C479CA8-F4C5-4761-B96F-62B8C028390B}"/>
    <cellStyle name="Comma 7 12 4" xfId="14356" xr:uid="{9A927917-E548-494C-9AB0-1B8EFE68F52F}"/>
    <cellStyle name="Comma 7 13" xfId="14357" xr:uid="{336D937A-68EF-4CDB-ABB7-A688E1975698}"/>
    <cellStyle name="Comma 7 13 2" xfId="14358" xr:uid="{4A465B35-D352-4A49-9FD1-0BDEB1906198}"/>
    <cellStyle name="Comma 7 13 2 2" xfId="14359" xr:uid="{9703D971-6C76-49BA-82F4-570EBEB2751D}"/>
    <cellStyle name="Comma 7 13 3" xfId="14360" xr:uid="{2C44A1E1-237E-40CD-AACD-EDE1E08C49B1}"/>
    <cellStyle name="Comma 7 13 3 2" xfId="14361" xr:uid="{5F5E7BD1-F5F3-4657-BB6D-02D97E8BBDEE}"/>
    <cellStyle name="Comma 7 13 4" xfId="14362" xr:uid="{77CC8296-67BF-4852-AADD-92533580BEC3}"/>
    <cellStyle name="Comma 7 14" xfId="14363" xr:uid="{98F52E1E-0586-4587-BA64-09DF0270C181}"/>
    <cellStyle name="Comma 7 14 2" xfId="14364" xr:uid="{A90FDD60-62BC-4817-B5DF-24C8B7C514C1}"/>
    <cellStyle name="Comma 7 14 2 2" xfId="14365" xr:uid="{3B646078-46FE-4628-A537-1C1BAE8A84ED}"/>
    <cellStyle name="Comma 7 14 3" xfId="14366" xr:uid="{233234D7-8656-48DF-8CEE-78AC8B2E77ED}"/>
    <cellStyle name="Comma 7 14 3 2" xfId="14367" xr:uid="{B99BBB47-C078-403D-B27E-6BC62468CA91}"/>
    <cellStyle name="Comma 7 14 4" xfId="14368" xr:uid="{08193383-19B5-46DB-85B9-8C00D9680758}"/>
    <cellStyle name="Comma 7 15" xfId="14369" xr:uid="{135EB1D0-7EEE-43E2-966B-35A59F679011}"/>
    <cellStyle name="Comma 7 15 2" xfId="14370" xr:uid="{641EC4D4-6FCF-4165-BD14-742EBC2D4959}"/>
    <cellStyle name="Comma 7 15 2 2" xfId="14371" xr:uid="{893E05E5-9FCA-472A-8E86-F94B474050CA}"/>
    <cellStyle name="Comma 7 15 3" xfId="14372" xr:uid="{45E648E8-5618-465F-AAF9-1CA69AD4D2F0}"/>
    <cellStyle name="Comma 7 15 3 2" xfId="14373" xr:uid="{8735F41B-FC8C-4997-8964-6C8CA507AAF2}"/>
    <cellStyle name="Comma 7 15 4" xfId="14374" xr:uid="{C82A7197-7266-4565-B53D-3A0544CDF366}"/>
    <cellStyle name="Comma 7 16" xfId="14375" xr:uid="{BF97E536-63B4-4630-9BCE-EDED1EFBFF92}"/>
    <cellStyle name="Comma 7 16 2" xfId="14376" xr:uid="{E466DCF1-A5D9-4AA8-A472-1983762AAD82}"/>
    <cellStyle name="Comma 7 16 2 2" xfId="14377" xr:uid="{447D3AB7-5420-4124-8E66-85CF67091AFE}"/>
    <cellStyle name="Comma 7 16 3" xfId="14378" xr:uid="{9460964B-7466-4893-B5A7-A1DA6EBCD477}"/>
    <cellStyle name="Comma 7 16 3 2" xfId="14379" xr:uid="{F3BA69BF-99D2-42D3-B509-DD1F1735ADA9}"/>
    <cellStyle name="Comma 7 16 4" xfId="14380" xr:uid="{EBF0AA6D-4E75-4443-B4CA-6B273AB5806C}"/>
    <cellStyle name="Comma 7 17" xfId="14381" xr:uid="{9EF0D2DB-87DD-4D35-B539-B6DA24FC1A96}"/>
    <cellStyle name="Comma 7 17 2" xfId="14382" xr:uid="{F917DEA1-CFE6-49F3-96BB-33C753E44738}"/>
    <cellStyle name="Comma 7 17 2 2" xfId="14383" xr:uid="{39B4A23E-2D52-41EE-994B-5A6BF25CD2BD}"/>
    <cellStyle name="Comma 7 17 3" xfId="14384" xr:uid="{D1514FDC-B87B-410C-A686-536C30AF29CF}"/>
    <cellStyle name="Comma 7 17 3 2" xfId="14385" xr:uid="{B73B9D26-F171-47E4-B171-A642AC97602D}"/>
    <cellStyle name="Comma 7 17 4" xfId="14386" xr:uid="{F0739A86-6A9D-4147-9965-591F6F08D8D7}"/>
    <cellStyle name="Comma 7 18" xfId="14387" xr:uid="{48A282B1-F3A4-4068-AB84-F9A0DF2C3111}"/>
    <cellStyle name="Comma 7 18 2" xfId="14388" xr:uid="{85C1B2F3-59AF-4A91-96F7-FC7D064E0743}"/>
    <cellStyle name="Comma 7 18 2 2" xfId="14389" xr:uid="{8374E87D-8088-4816-A60C-2EEADCE1172E}"/>
    <cellStyle name="Comma 7 18 3" xfId="14390" xr:uid="{AFC6DFF7-F168-419B-86FA-56832A156B2F}"/>
    <cellStyle name="Comma 7 18 3 2" xfId="14391" xr:uid="{C15A5061-1A24-475E-A226-A9557B50A0E1}"/>
    <cellStyle name="Comma 7 18 4" xfId="14392" xr:uid="{77A4F78C-0FDA-4A28-8205-96B8845386DD}"/>
    <cellStyle name="Comma 7 19" xfId="14393" xr:uid="{2B4520AF-28E7-4EAD-8283-6CFE3BB4494E}"/>
    <cellStyle name="Comma 7 19 2" xfId="14394" xr:uid="{4AB2F009-4338-42AC-9104-CBA1C5581425}"/>
    <cellStyle name="Comma 7 19 2 2" xfId="14395" xr:uid="{517EB16C-0919-470D-AD6B-F318445EC5E6}"/>
    <cellStyle name="Comma 7 19 3" xfId="14396" xr:uid="{107F9C11-1D5D-4691-837E-5E95356C2E56}"/>
    <cellStyle name="Comma 7 19 3 2" xfId="14397" xr:uid="{E608010E-C72B-4362-8C45-AF1D5515B10B}"/>
    <cellStyle name="Comma 7 19 4" xfId="14398" xr:uid="{F844F79F-F52B-4D6D-894F-0A2918176290}"/>
    <cellStyle name="Comma 7 2" xfId="14399" xr:uid="{E00D2D3B-8616-4209-AD94-D9015631720A}"/>
    <cellStyle name="Comma 7 2 10" xfId="14400" xr:uid="{E5E389D6-79A7-4872-8231-9F22D95ED634}"/>
    <cellStyle name="Comma 7 2 11" xfId="14401" xr:uid="{E942BAAE-F2B2-4969-BC9F-74925BDB7C76}"/>
    <cellStyle name="Comma 7 2 12" xfId="14402" xr:uid="{98FA38E3-6B3B-4F49-A610-668933737CB4}"/>
    <cellStyle name="Comma 7 2 13" xfId="14403" xr:uid="{710BF86D-0796-476B-ADEE-7730AA442942}"/>
    <cellStyle name="Comma 7 2 14" xfId="14404" xr:uid="{8AD32803-30D5-4495-B814-DE17582DC020}"/>
    <cellStyle name="Comma 7 2 15" xfId="14405" xr:uid="{8F97C193-48AE-4A09-B3AC-BB1E95DF23B0}"/>
    <cellStyle name="Comma 7 2 16" xfId="14406" xr:uid="{5B4CB9CD-1D6E-48CB-9292-A5BD2E5125D2}"/>
    <cellStyle name="Comma 7 2 17" xfId="14407" xr:uid="{ED50FB4F-7390-452D-8AC7-840C9679BF94}"/>
    <cellStyle name="Comma 7 2 18" xfId="14408" xr:uid="{49BEEAA6-FF3B-4418-9279-3BC6C7FFC044}"/>
    <cellStyle name="Comma 7 2 19" xfId="14409" xr:uid="{77EA5E73-28AA-43DE-8F9A-00491A785A76}"/>
    <cellStyle name="Comma 7 2 2" xfId="14410" xr:uid="{14E2E8B7-C841-47DC-AB6C-747051A6B99E}"/>
    <cellStyle name="Comma 7 2 2 2" xfId="14411" xr:uid="{7E43EDF8-9041-4424-91C6-AE53E282D189}"/>
    <cellStyle name="Comma 7 2 2 2 2" xfId="14412" xr:uid="{7526AE54-0EA3-4ECD-9CDF-CF3FA06DC9BE}"/>
    <cellStyle name="Comma 7 2 2 3" xfId="14413" xr:uid="{4B52FAA3-B26D-456E-BC6E-E15F6E6F0127}"/>
    <cellStyle name="Comma 7 2 2 4" xfId="14414" xr:uid="{0631A4C5-BCC1-48C5-8D19-B654C420EE95}"/>
    <cellStyle name="Comma 7 2 2 5" xfId="57491" xr:uid="{B5C22770-E6EB-406C-96E4-72164DAC9FF5}"/>
    <cellStyle name="Comma 7 2 20" xfId="14415" xr:uid="{9EF69EFA-0400-4C13-B64A-976017326FD6}"/>
    <cellStyle name="Comma 7 2 21" xfId="14416" xr:uid="{79315F54-9BC5-4849-8931-942B9207BCA6}"/>
    <cellStyle name="Comma 7 2 22" xfId="14417" xr:uid="{91EAFC99-2A08-4A68-89B8-62594BCB6494}"/>
    <cellStyle name="Comma 7 2 23" xfId="14418" xr:uid="{4E80C299-2B5A-4290-8709-847561F81836}"/>
    <cellStyle name="Comma 7 2 24" xfId="14419" xr:uid="{50DD51F6-309A-460A-B8D3-9C63028D264E}"/>
    <cellStyle name="Comma 7 2 25" xfId="14420" xr:uid="{F4F22685-E14B-4AB8-A4EC-B1C77F0200FE}"/>
    <cellStyle name="Comma 7 2 26" xfId="14421" xr:uid="{611CF262-3203-4348-AA8B-23E299DDE267}"/>
    <cellStyle name="Comma 7 2 27" xfId="14422" xr:uid="{32B478BE-5F69-4527-984D-F72A6A411813}"/>
    <cellStyle name="Comma 7 2 28" xfId="14423" xr:uid="{C5127AD3-F8FE-4C8B-918C-E5346EB402C8}"/>
    <cellStyle name="Comma 7 2 29" xfId="14424" xr:uid="{A9FAC89D-9E06-42E0-B76B-477AD047BA7F}"/>
    <cellStyle name="Comma 7 2 3" xfId="14425" xr:uid="{BBD7955C-5311-4EF2-BAFD-C51F6A247CD1}"/>
    <cellStyle name="Comma 7 2 3 2" xfId="14426" xr:uid="{3CFDB724-AE2F-4B12-881A-1CD63AB07EE4}"/>
    <cellStyle name="Comma 7 2 3 3" xfId="14427" xr:uid="{0179AD6F-30A8-4028-90C3-345BE3237941}"/>
    <cellStyle name="Comma 7 2 30" xfId="14428" xr:uid="{09DD2B07-9FC7-4AFE-8E99-93209561E008}"/>
    <cellStyle name="Comma 7 2 31" xfId="14429" xr:uid="{78848D79-7C5F-42D2-BAE4-3B99CDA8E33D}"/>
    <cellStyle name="Comma 7 2 32" xfId="14430" xr:uid="{5D4C79F0-260E-4CF8-A057-0E9CDBEE39E2}"/>
    <cellStyle name="Comma 7 2 33" xfId="14431" xr:uid="{B8C0A15D-8146-4AFD-9ACF-FFB7BF8B90D2}"/>
    <cellStyle name="Comma 7 2 34" xfId="14432" xr:uid="{5C06DC93-C809-4B0B-ACCB-2422C2579F2F}"/>
    <cellStyle name="Comma 7 2 35" xfId="14433" xr:uid="{01B037EA-A7CE-4866-8ADE-E3C422F1C4F3}"/>
    <cellStyle name="Comma 7 2 36" xfId="14434" xr:uid="{FC11314C-3A94-475A-9C3E-2C9B3CEBB7E9}"/>
    <cellStyle name="Comma 7 2 37" xfId="14435" xr:uid="{064FCBB5-60A5-4694-A3CD-6C8BC7DF49C5}"/>
    <cellStyle name="Comma 7 2 38" xfId="57492" xr:uid="{7FF25D0F-30F3-41E0-A07C-BC12222A45E0}"/>
    <cellStyle name="Comma 7 2 4" xfId="14436" xr:uid="{064989E6-885D-4325-ADFF-B3AB499149DD}"/>
    <cellStyle name="Comma 7 2 4 2" xfId="57493" xr:uid="{F488C77B-8513-496A-8C0C-C66FD53DE838}"/>
    <cellStyle name="Comma 7 2 4 3" xfId="57494" xr:uid="{98D2E84B-4A6C-4403-B1B0-31C2959AC5F7}"/>
    <cellStyle name="Comma 7 2 5" xfId="14437" xr:uid="{E5D255BF-24A8-43D6-BBFA-EAFCC8748450}"/>
    <cellStyle name="Comma 7 2 6" xfId="14438" xr:uid="{99812193-F3B6-4767-8DB1-1F3840AA61CF}"/>
    <cellStyle name="Comma 7 2 7" xfId="14439" xr:uid="{FCA7A8BA-E6CF-46EF-BF09-AD7A00C92D74}"/>
    <cellStyle name="Comma 7 2 8" xfId="14440" xr:uid="{B33D9AD2-E10C-43AE-9BEF-675BE92006EF}"/>
    <cellStyle name="Comma 7 2 9" xfId="14441" xr:uid="{B4DF3FBE-158B-46D8-A1B4-47DC8EB72C5D}"/>
    <cellStyle name="Comma 7 20" xfId="14442" xr:uid="{944BA727-7573-4478-82F5-92844280E4E4}"/>
    <cellStyle name="Comma 7 20 2" xfId="14443" xr:uid="{A6DF3238-40A3-482B-948F-72A56EB96F75}"/>
    <cellStyle name="Comma 7 20 2 2" xfId="14444" xr:uid="{7E2CE221-08C5-4E03-B472-A026B4D8D490}"/>
    <cellStyle name="Comma 7 20 3" xfId="14445" xr:uid="{7C4D6919-A212-4A52-8B62-D9D0038B0FF6}"/>
    <cellStyle name="Comma 7 20 3 2" xfId="14446" xr:uid="{50D610B7-01B3-48A6-9743-41D0E2B188DB}"/>
    <cellStyle name="Comma 7 20 4" xfId="14447" xr:uid="{043F60C9-556C-4BDD-83C0-6D3E6D173913}"/>
    <cellStyle name="Comma 7 21" xfId="14448" xr:uid="{72BEA014-D9C9-40B2-BCC3-77D0D5307E3C}"/>
    <cellStyle name="Comma 7 21 2" xfId="14449" xr:uid="{143B50BB-EA80-4986-90ED-F526E8092840}"/>
    <cellStyle name="Comma 7 21 2 2" xfId="14450" xr:uid="{DF494988-0BAC-43BB-B302-EE3863EC2B32}"/>
    <cellStyle name="Comma 7 21 3" xfId="14451" xr:uid="{F480C9B0-B82D-4835-A040-C4B3E37C3893}"/>
    <cellStyle name="Comma 7 21 3 2" xfId="14452" xr:uid="{A3EA8D33-4F09-4A6C-ABF7-ECFBE6730F80}"/>
    <cellStyle name="Comma 7 21 4" xfId="14453" xr:uid="{AD9268E6-1D83-4F98-8EDA-4D3F4856AE77}"/>
    <cellStyle name="Comma 7 22" xfId="14454" xr:uid="{B706BAC1-EA21-4A0F-8DB2-8304FD313A72}"/>
    <cellStyle name="Comma 7 22 2" xfId="14455" xr:uid="{11A65601-E1C0-4492-BA18-E0412AA75280}"/>
    <cellStyle name="Comma 7 22 2 2" xfId="14456" xr:uid="{D3427CF0-C3E0-407D-AF6A-85D99EF21F53}"/>
    <cellStyle name="Comma 7 22 3" xfId="14457" xr:uid="{59DD27E5-7408-41F5-AD59-A9EE30713C9E}"/>
    <cellStyle name="Comma 7 22 3 2" xfId="14458" xr:uid="{FA8008F6-69C3-4121-80A7-F35AE3DBB627}"/>
    <cellStyle name="Comma 7 22 4" xfId="14459" xr:uid="{AB7DD701-0AB0-433D-933B-623AEFDF6152}"/>
    <cellStyle name="Comma 7 23" xfId="14460" xr:uid="{6974FE3B-D22C-4CE8-8081-DA7345447FEB}"/>
    <cellStyle name="Comma 7 23 2" xfId="14461" xr:uid="{01AD85A0-108B-4DCB-BDAC-5F7B01E07FB8}"/>
    <cellStyle name="Comma 7 23 2 2" xfId="14462" xr:uid="{9CC63148-0BF9-4C9C-B5F8-3B2021AECA16}"/>
    <cellStyle name="Comma 7 23 3" xfId="14463" xr:uid="{899FFA25-988C-4F83-BD22-FF9DF55DD4AA}"/>
    <cellStyle name="Comma 7 23 3 2" xfId="14464" xr:uid="{677DF03F-32CF-467F-988F-2333FEE73709}"/>
    <cellStyle name="Comma 7 23 4" xfId="14465" xr:uid="{CEE5980F-851E-47C8-B622-8B375B164A85}"/>
    <cellStyle name="Comma 7 24" xfId="14466" xr:uid="{1CDA8069-D1A1-45C7-9F59-508B6B978BAF}"/>
    <cellStyle name="Comma 7 24 2" xfId="14467" xr:uid="{2ACA6AC7-9833-49FF-8BD8-D5F889DBA4D6}"/>
    <cellStyle name="Comma 7 24 2 2" xfId="14468" xr:uid="{9D7F1A86-B6EF-40EB-AEC2-1207E5A9AE73}"/>
    <cellStyle name="Comma 7 24 3" xfId="14469" xr:uid="{AE6E750D-7AEC-486F-A9D4-8AFB2DB1B6D9}"/>
    <cellStyle name="Comma 7 24 3 2" xfId="14470" xr:uid="{4E174AB0-3D9D-418D-AAA3-9B94C462723E}"/>
    <cellStyle name="Comma 7 24 4" xfId="14471" xr:uid="{42898767-DC5A-44EA-95D2-EE7A6F423E8A}"/>
    <cellStyle name="Comma 7 25" xfId="14472" xr:uid="{98BC9D74-6AAE-4883-8C40-90D2D5C9141A}"/>
    <cellStyle name="Comma 7 25 2" xfId="14473" xr:uid="{A60E5D99-3AC7-4939-908C-91F18858C116}"/>
    <cellStyle name="Comma 7 25 2 2" xfId="14474" xr:uid="{F8195494-7E7B-4E90-A904-FA0A9B790BBB}"/>
    <cellStyle name="Comma 7 25 3" xfId="14475" xr:uid="{5B711DC3-AE64-463D-9C11-887314BC5483}"/>
    <cellStyle name="Comma 7 25 3 2" xfId="14476" xr:uid="{95A98B37-C969-4EB0-A1D4-46032F3AEC7F}"/>
    <cellStyle name="Comma 7 25 4" xfId="14477" xr:uid="{C9DD60D1-EE42-4B98-A299-FF3913293BC7}"/>
    <cellStyle name="Comma 7 26" xfId="14478" xr:uid="{5AC32D40-1766-4544-A4A6-7FD6911CF24D}"/>
    <cellStyle name="Comma 7 26 2" xfId="14479" xr:uid="{3A76B7FA-9E78-4E0D-9525-2B29967C0ED3}"/>
    <cellStyle name="Comma 7 26 2 2" xfId="14480" xr:uid="{3072ADC8-D433-4B4E-92A8-9B9396D82B2A}"/>
    <cellStyle name="Comma 7 26 3" xfId="14481" xr:uid="{1C0AF976-1196-4015-B4CF-E4AA67A28FCC}"/>
    <cellStyle name="Comma 7 26 3 2" xfId="14482" xr:uid="{AFE83055-1CED-4477-BBA7-73036D745AFA}"/>
    <cellStyle name="Comma 7 26 4" xfId="14483" xr:uid="{5ED935F3-95FF-431A-9E38-B909778C2AEE}"/>
    <cellStyle name="Comma 7 27" xfId="14484" xr:uid="{175B1AA7-0108-4420-9169-0E0189E4125F}"/>
    <cellStyle name="Comma 7 27 2" xfId="14485" xr:uid="{39FB04E3-8891-4C25-A191-DE2847AAEF94}"/>
    <cellStyle name="Comma 7 27 2 2" xfId="14486" xr:uid="{8E9518E9-FDC6-402C-8C0B-DC8647411AEC}"/>
    <cellStyle name="Comma 7 27 3" xfId="14487" xr:uid="{7348AB33-AF94-4EE0-9C00-1CC0F7ABC3D6}"/>
    <cellStyle name="Comma 7 27 3 2" xfId="14488" xr:uid="{7D4B0BF7-168D-427F-AB48-BB823A01BC87}"/>
    <cellStyle name="Comma 7 27 4" xfId="14489" xr:uid="{411462CF-5BDB-4D0F-85E7-7556F24AFFFB}"/>
    <cellStyle name="Comma 7 28" xfId="14490" xr:uid="{215021CC-2DAD-42F3-A71A-E512C06121BA}"/>
    <cellStyle name="Comma 7 28 2" xfId="14491" xr:uid="{200DF0C6-B0E1-4296-AC8C-700CCED779FF}"/>
    <cellStyle name="Comma 7 29" xfId="14492" xr:uid="{5845A3E4-40C6-4352-A7B8-6202BEC67D92}"/>
    <cellStyle name="Comma 7 29 2" xfId="14493" xr:uid="{806976EB-0D3D-4A67-9328-1BDC859EAF0E}"/>
    <cellStyle name="Comma 7 29 3" xfId="14494" xr:uid="{7E57438B-97CC-4A85-A6E8-A3E14660FCA6}"/>
    <cellStyle name="Comma 7 3" xfId="14495" xr:uid="{04AF83E4-3045-49A3-ABD3-0BF74920F976}"/>
    <cellStyle name="Comma 7 3 10" xfId="14496" xr:uid="{8C8A497D-4D5B-4B35-A987-8D332962154B}"/>
    <cellStyle name="Comma 7 3 11" xfId="14497" xr:uid="{3E5B1076-1ACA-499E-A6E3-242355015506}"/>
    <cellStyle name="Comma 7 3 12" xfId="14498" xr:uid="{E340E82B-D0A3-49A2-B7F0-0EF05FA513A7}"/>
    <cellStyle name="Comma 7 3 13" xfId="14499" xr:uid="{6B60C861-E24F-41CE-8327-DAA94EFC675D}"/>
    <cellStyle name="Comma 7 3 14" xfId="14500" xr:uid="{53398410-FC12-4B32-AD53-37FFDF2043B9}"/>
    <cellStyle name="Comma 7 3 15" xfId="14501" xr:uid="{C5C9ABCA-EC29-4036-97F5-27B74B51BA73}"/>
    <cellStyle name="Comma 7 3 16" xfId="14502" xr:uid="{64D31F13-7DEA-4BFA-9939-3D847B176DB4}"/>
    <cellStyle name="Comma 7 3 17" xfId="14503" xr:uid="{E67A0506-46E9-4BFE-98C2-F8CF3A52027A}"/>
    <cellStyle name="Comma 7 3 18" xfId="14504" xr:uid="{07313263-4824-401F-955F-4BA76CA543BA}"/>
    <cellStyle name="Comma 7 3 19" xfId="14505" xr:uid="{A65ACA5B-A56D-4283-8817-1EDBBCBE41C4}"/>
    <cellStyle name="Comma 7 3 2" xfId="14506" xr:uid="{CCE9D496-29C1-4A68-AF14-555766966D05}"/>
    <cellStyle name="Comma 7 3 2 2" xfId="14507" xr:uid="{9C755C53-8DCE-4165-B885-29E1FA1D5CB5}"/>
    <cellStyle name="Comma 7 3 2 3" xfId="14508" xr:uid="{E563ABEB-065E-41D2-8FB3-50D453B0FDD3}"/>
    <cellStyle name="Comma 7 3 20" xfId="14509" xr:uid="{0097708C-4742-48DC-9D2D-FA43B410C0CF}"/>
    <cellStyle name="Comma 7 3 21" xfId="14510" xr:uid="{49C4CEE9-F957-4610-A904-813D0CA63215}"/>
    <cellStyle name="Comma 7 3 22" xfId="14511" xr:uid="{AEE84DC2-7295-4DE0-818A-55648819C28E}"/>
    <cellStyle name="Comma 7 3 23" xfId="14512" xr:uid="{643F390D-664A-4C12-B808-7DD7D837093A}"/>
    <cellStyle name="Comma 7 3 24" xfId="14513" xr:uid="{D3577516-399E-493E-8C0F-59041EF9FC9C}"/>
    <cellStyle name="Comma 7 3 25" xfId="14514" xr:uid="{8B802827-68FA-449D-9737-CE76524BFB11}"/>
    <cellStyle name="Comma 7 3 26" xfId="14515" xr:uid="{E6C183BE-37A0-45EE-B685-B9C572310E7A}"/>
    <cellStyle name="Comma 7 3 27" xfId="14516" xr:uid="{C408E041-D29C-4F21-9646-4C5BDB75FF3E}"/>
    <cellStyle name="Comma 7 3 28" xfId="14517" xr:uid="{25AF07A8-74B4-48CD-95D7-93771D66EAF4}"/>
    <cellStyle name="Comma 7 3 29" xfId="14518" xr:uid="{FCDA6552-6604-44AC-A156-CF8A011C3F2E}"/>
    <cellStyle name="Comma 7 3 3" xfId="14519" xr:uid="{E6017FD9-7481-45E3-BACA-6B3342A9E4D5}"/>
    <cellStyle name="Comma 7 3 3 2" xfId="14520" xr:uid="{D75111C7-163C-43F2-A59A-3DC4DB099AE3}"/>
    <cellStyle name="Comma 7 3 3 3" xfId="14521" xr:uid="{07AD273B-631F-4E6E-B0CB-1938C18FB518}"/>
    <cellStyle name="Comma 7 3 30" xfId="14522" xr:uid="{84CACD69-B206-4D92-939D-2E4B58343F6F}"/>
    <cellStyle name="Comma 7 3 31" xfId="14523" xr:uid="{610B8593-E3D4-41DE-B19B-5AF9DC675E3B}"/>
    <cellStyle name="Comma 7 3 32" xfId="14524" xr:uid="{1EA58595-834C-4B9E-BE46-33153F8BEA5C}"/>
    <cellStyle name="Comma 7 3 33" xfId="14525" xr:uid="{31EBED7E-07BB-4CC9-AF89-9DF0A96161F4}"/>
    <cellStyle name="Comma 7 3 34" xfId="14526" xr:uid="{3B329038-50B4-4AEC-B34D-36FF49D7B5D6}"/>
    <cellStyle name="Comma 7 3 35" xfId="14527" xr:uid="{D4DCA3A4-5CF7-405C-9DDA-1CBB0BF443F5}"/>
    <cellStyle name="Comma 7 3 36" xfId="14528" xr:uid="{E7DC6B4F-50F0-4BE6-A375-423FD25A03D9}"/>
    <cellStyle name="Comma 7 3 4" xfId="14529" xr:uid="{5B94277F-6181-4655-8962-4BD62D89975F}"/>
    <cellStyle name="Comma 7 3 5" xfId="14530" xr:uid="{AC50CFE7-BB11-4EA0-AFDD-C9E45F2B75BA}"/>
    <cellStyle name="Comma 7 3 6" xfId="14531" xr:uid="{8B56F8D1-5DFF-4A13-AEE6-A1EFEAAB7647}"/>
    <cellStyle name="Comma 7 3 7" xfId="14532" xr:uid="{6A942249-8CEB-48B2-882A-50985CCFEB8A}"/>
    <cellStyle name="Comma 7 3 8" xfId="14533" xr:uid="{5D59DF78-33D4-4B3D-8B9B-D21793DDAE5D}"/>
    <cellStyle name="Comma 7 3 9" xfId="14534" xr:uid="{40A9E257-818E-419D-9AB2-B3F3EF45035C}"/>
    <cellStyle name="Comma 7 30" xfId="14535" xr:uid="{2BD6E013-6531-447D-8196-E4AD2659109D}"/>
    <cellStyle name="Comma 7 31" xfId="14536" xr:uid="{E2A7AB7E-0145-4D90-AED6-680A4DC7E03E}"/>
    <cellStyle name="Comma 7 31 2" xfId="14537" xr:uid="{418D8F86-D163-4648-A559-31658023C2BE}"/>
    <cellStyle name="Comma 7 31 2 2" xfId="14538" xr:uid="{3DA1AED5-9202-4CE6-9D0E-B52E5DB391B7}"/>
    <cellStyle name="Comma 7 31 2 2 2" xfId="14539" xr:uid="{6D129232-AFE7-4F9C-9517-43F7434C6C92}"/>
    <cellStyle name="Comma 7 31 2 3" xfId="14540" xr:uid="{C939DFCE-CBF7-45B5-BD09-80613F0809C5}"/>
    <cellStyle name="Comma 7 31 3" xfId="14541" xr:uid="{1BBC1E38-DAE7-4127-B196-8637F1F6D58E}"/>
    <cellStyle name="Comma 7 31 3 2" xfId="14542" xr:uid="{ACD72873-4507-4BD3-8A61-38A0FBB53CAD}"/>
    <cellStyle name="Comma 7 31 4" xfId="14543" xr:uid="{B7F0ABAE-2489-4E70-A80C-3A2CE9ED1A18}"/>
    <cellStyle name="Comma 7 32" xfId="14544" xr:uid="{D283C340-7961-4269-8A72-9F7E5514F4D7}"/>
    <cellStyle name="Comma 7 32 2" xfId="14545" xr:uid="{356260F4-211F-449B-91B5-385F57BDD5C1}"/>
    <cellStyle name="Comma 7 32 2 2" xfId="14546" xr:uid="{9DF519FD-AFFF-4715-AF85-F126A720B7DE}"/>
    <cellStyle name="Comma 7 32 2 2 2" xfId="14547" xr:uid="{2D72B029-4F1C-4A45-AAC8-4D36BC759C4D}"/>
    <cellStyle name="Comma 7 32 2 3" xfId="14548" xr:uid="{DDBF19BF-54E4-4FA8-A9F5-C524B5F7B316}"/>
    <cellStyle name="Comma 7 32 3" xfId="14549" xr:uid="{F678FB6A-E5B1-4544-8FC8-DF066E80F4C3}"/>
    <cellStyle name="Comma 7 32 3 2" xfId="14550" xr:uid="{63CC6F99-F190-489E-AEC4-F6856995BF91}"/>
    <cellStyle name="Comma 7 32 4" xfId="14551" xr:uid="{AF8CAF96-2025-425C-8C23-44FEAC35480B}"/>
    <cellStyle name="Comma 7 33" xfId="14552" xr:uid="{1CD70096-AB2F-4EC4-9852-FC7BF5975891}"/>
    <cellStyle name="Comma 7 33 2" xfId="14553" xr:uid="{EAE93B23-7CC7-4083-9ABD-DE7DB1677C8B}"/>
    <cellStyle name="Comma 7 33 2 2" xfId="14554" xr:uid="{11FADCE2-DDBF-4AF6-A4E7-A9A7CAD8E1B7}"/>
    <cellStyle name="Comma 7 33 2 2 2" xfId="14555" xr:uid="{9FA80E74-74AE-441D-9D5A-890169F6F160}"/>
    <cellStyle name="Comma 7 33 2 3" xfId="14556" xr:uid="{6CAF00EF-FB8E-403B-AE86-2809470A6BC3}"/>
    <cellStyle name="Comma 7 33 3" xfId="14557" xr:uid="{02FBE9D3-43B4-42CD-985A-1845250B6681}"/>
    <cellStyle name="Comma 7 33 3 2" xfId="14558" xr:uid="{12516E77-3485-4BF7-816B-E51F00EDF923}"/>
    <cellStyle name="Comma 7 33 4" xfId="14559" xr:uid="{08F1FB7D-3559-4159-888E-B180A998329C}"/>
    <cellStyle name="Comma 7 34" xfId="14560" xr:uid="{A0351A2F-EEC8-4B0F-B42D-E1FF5BCFBAB5}"/>
    <cellStyle name="Comma 7 34 2" xfId="14561" xr:uid="{B5FB010A-243E-479D-BE4E-7D06A4ABDCF6}"/>
    <cellStyle name="Comma 7 34 2 2" xfId="14562" xr:uid="{BA6DCDC5-E96B-4D1A-897A-5753B9E7D48A}"/>
    <cellStyle name="Comma 7 34 2 2 2" xfId="14563" xr:uid="{2CA8CB89-222D-4DDA-9B0C-C799DB4C5165}"/>
    <cellStyle name="Comma 7 34 2 3" xfId="14564" xr:uid="{7D7E790C-49DF-4C95-8682-53202D9091CE}"/>
    <cellStyle name="Comma 7 34 3" xfId="14565" xr:uid="{42AA5D01-7FDD-4E93-8F76-DBBA8E08EE18}"/>
    <cellStyle name="Comma 7 34 3 2" xfId="14566" xr:uid="{F9D3BC6F-CA26-44D3-B6F2-2FFC38749593}"/>
    <cellStyle name="Comma 7 34 4" xfId="14567" xr:uid="{27F9B513-A65D-4DD7-85EA-7770D9833F7D}"/>
    <cellStyle name="Comma 7 35" xfId="14568" xr:uid="{D556838F-0263-4BDF-9DE5-B7A213E5E826}"/>
    <cellStyle name="Comma 7 35 2" xfId="14569" xr:uid="{0785F980-C449-4E7A-A57A-4168DA71485C}"/>
    <cellStyle name="Comma 7 35 2 2" xfId="14570" xr:uid="{61BAD2A8-392B-4669-A112-E537358041D0}"/>
    <cellStyle name="Comma 7 35 2 2 2" xfId="14571" xr:uid="{F18C5393-B1AD-4470-8326-A77AFF928030}"/>
    <cellStyle name="Comma 7 35 2 3" xfId="14572" xr:uid="{9CE9801A-AA6B-4052-815C-D5F8FE2E6296}"/>
    <cellStyle name="Comma 7 35 3" xfId="14573" xr:uid="{8A286C0F-F739-436F-B5C9-5238E0243CA0}"/>
    <cellStyle name="Comma 7 35 3 2" xfId="14574" xr:uid="{137BE0F6-67C8-428D-9AD6-E0FFE5FA3320}"/>
    <cellStyle name="Comma 7 35 4" xfId="14575" xr:uid="{432E60C7-5AF2-4AF9-B0F4-7633E8490B91}"/>
    <cellStyle name="Comma 7 36" xfId="14576" xr:uid="{1D694645-6550-4AFD-8492-C3D7D81A62A3}"/>
    <cellStyle name="Comma 7 36 2" xfId="14577" xr:uid="{1FD270E3-8410-4C35-AE4B-E54ECFEA23B2}"/>
    <cellStyle name="Comma 7 36 2 2" xfId="14578" xr:uid="{8706E85F-C706-44FE-82A2-568271A4B873}"/>
    <cellStyle name="Comma 7 36 2 2 2" xfId="14579" xr:uid="{BD2C6768-6E10-451E-8B6D-315AA250388B}"/>
    <cellStyle name="Comma 7 36 2 3" xfId="14580" xr:uid="{A86FE181-75B2-4535-9A5A-9EF1F826AE0C}"/>
    <cellStyle name="Comma 7 36 3" xfId="14581" xr:uid="{8178DA47-FB07-462D-A03D-834FE3A8632B}"/>
    <cellStyle name="Comma 7 36 3 2" xfId="14582" xr:uid="{AED8B59E-664F-4FB9-833D-9F02F0D74862}"/>
    <cellStyle name="Comma 7 36 4" xfId="14583" xr:uid="{95A33570-584C-4F16-9796-D6D82D873D89}"/>
    <cellStyle name="Comma 7 37" xfId="14584" xr:uid="{2263AA0D-7E3D-4CBD-AE64-BF9F27370658}"/>
    <cellStyle name="Comma 7 37 2" xfId="14585" xr:uid="{49D52A86-3DDF-467D-98CF-0286A5FFCDA1}"/>
    <cellStyle name="Comma 7 37 2 2" xfId="14586" xr:uid="{F8BFFEA7-32BF-40B6-AFBF-05F0F330D985}"/>
    <cellStyle name="Comma 7 37 2 2 2" xfId="14587" xr:uid="{3BD285B0-37E7-45D1-BDEF-EC6A28545E4F}"/>
    <cellStyle name="Comma 7 37 2 3" xfId="14588" xr:uid="{455137AB-1DF4-4705-AE4A-D517CC53443A}"/>
    <cellStyle name="Comma 7 37 3" xfId="14589" xr:uid="{53CDF0AB-DF9B-4E75-AAD1-D200639433B0}"/>
    <cellStyle name="Comma 7 37 3 2" xfId="14590" xr:uid="{A1E91C34-3AE2-4763-A66E-7472C5B9D0F0}"/>
    <cellStyle name="Comma 7 37 4" xfId="14591" xr:uid="{1AC26CC8-8C90-4B7A-8EAC-E442FE43179D}"/>
    <cellStyle name="Comma 7 38" xfId="14592" xr:uid="{DAD4E102-2D50-426D-B108-E4C6AC97F5A0}"/>
    <cellStyle name="Comma 7 38 2" xfId="14593" xr:uid="{EADD75D8-AA05-480B-8EF9-1160A7FC5457}"/>
    <cellStyle name="Comma 7 38 2 2" xfId="14594" xr:uid="{4EA81BBD-147E-4B68-AC60-CB0032855FFA}"/>
    <cellStyle name="Comma 7 38 2 2 2" xfId="14595" xr:uid="{14891EC1-7DB5-4772-A393-0F809AACD88D}"/>
    <cellStyle name="Comma 7 38 2 3" xfId="14596" xr:uid="{87163B5B-E458-4D3D-8785-6D466601E2CA}"/>
    <cellStyle name="Comma 7 38 3" xfId="14597" xr:uid="{514F6D91-6026-49A5-939F-6415DB8DE111}"/>
    <cellStyle name="Comma 7 38 3 2" xfId="14598" xr:uid="{F51DBDDB-079C-40CA-BBEF-F2809E7A2784}"/>
    <cellStyle name="Comma 7 38 4" xfId="14599" xr:uid="{8DF1154B-9A7E-4D62-B49D-C0A5EC1C94AB}"/>
    <cellStyle name="Comma 7 39" xfId="14600" xr:uid="{9B430354-CED2-47CD-9921-9887F995CE50}"/>
    <cellStyle name="Comma 7 39 2" xfId="14601" xr:uid="{51C64B87-9CE5-42F6-9D71-9800263FC889}"/>
    <cellStyle name="Comma 7 39 2 2" xfId="14602" xr:uid="{79A72C7F-C9E9-40D0-A612-6058D15AA3D6}"/>
    <cellStyle name="Comma 7 39 2 2 2" xfId="14603" xr:uid="{15784717-B405-4289-888F-966C7634DDE7}"/>
    <cellStyle name="Comma 7 39 2 3" xfId="14604" xr:uid="{7883ED40-B4DD-423A-9BAE-9ACC646E0584}"/>
    <cellStyle name="Comma 7 39 3" xfId="14605" xr:uid="{3F9B786D-7693-4145-B24E-ACEBEAB6FED6}"/>
    <cellStyle name="Comma 7 39 3 2" xfId="14606" xr:uid="{916CB223-1771-45AD-A6D2-FE24E34D0300}"/>
    <cellStyle name="Comma 7 39 4" xfId="14607" xr:uid="{B73159B7-29A8-48AC-B0DF-400EF12DE2AF}"/>
    <cellStyle name="Comma 7 4" xfId="14608" xr:uid="{C5B5B95E-8F08-45A4-9CAC-78BC24F4580C}"/>
    <cellStyle name="Comma 7 4 10" xfId="14609" xr:uid="{89E2D86A-B8AE-4728-A3FE-B6E9B01CB9FE}"/>
    <cellStyle name="Comma 7 4 11" xfId="14610" xr:uid="{72D79B0A-EB53-4FFB-9425-D7496CC1902B}"/>
    <cellStyle name="Comma 7 4 12" xfId="14611" xr:uid="{EDFD331F-36FC-4BF3-B0AB-ED7BE54883D0}"/>
    <cellStyle name="Comma 7 4 13" xfId="14612" xr:uid="{FCDFB9B8-0B22-4632-85C3-FB112E8AA908}"/>
    <cellStyle name="Comma 7 4 14" xfId="14613" xr:uid="{3BAC0797-340D-4CD7-B926-5B6688096F78}"/>
    <cellStyle name="Comma 7 4 15" xfId="14614" xr:uid="{7B23F6C7-C752-4A4F-B186-D079DD2E3AEA}"/>
    <cellStyle name="Comma 7 4 16" xfId="14615" xr:uid="{0B5805F8-FB7B-473B-A15F-D9DA38AB8C5D}"/>
    <cellStyle name="Comma 7 4 17" xfId="14616" xr:uid="{9FC3C280-B0F5-409A-89E0-925A8F266C82}"/>
    <cellStyle name="Comma 7 4 18" xfId="14617" xr:uid="{80223EC2-E7A2-4D20-9349-A9C6C2D6681F}"/>
    <cellStyle name="Comma 7 4 19" xfId="14618" xr:uid="{0F24AE02-313A-412E-8D54-459D5F3133C8}"/>
    <cellStyle name="Comma 7 4 2" xfId="14619" xr:uid="{4B4FD29F-DB8E-42B8-A664-46007CF115A2}"/>
    <cellStyle name="Comma 7 4 2 2" xfId="14620" xr:uid="{F5D35E0E-72C3-4575-A256-A4C5E39BDA2E}"/>
    <cellStyle name="Comma 7 4 2 3" xfId="57495" xr:uid="{0234B8AD-8E21-468B-A188-F0109A375BE7}"/>
    <cellStyle name="Comma 7 4 20" xfId="14621" xr:uid="{F1ED5E60-A38D-4F27-8A3C-14373EDB0A3B}"/>
    <cellStyle name="Comma 7 4 21" xfId="14622" xr:uid="{48AD2038-7E34-4542-A550-A1715F30451F}"/>
    <cellStyle name="Comma 7 4 22" xfId="14623" xr:uid="{16F0DC9D-E9F1-490B-83B1-846909690BD2}"/>
    <cellStyle name="Comma 7 4 23" xfId="14624" xr:uid="{1E0C8B92-B571-4D8E-A64C-CB4D2EA3232B}"/>
    <cellStyle name="Comma 7 4 24" xfId="14625" xr:uid="{AE9685ED-0E2D-4CC3-9339-2A84CB80B8B5}"/>
    <cellStyle name="Comma 7 4 25" xfId="14626" xr:uid="{BBEE84B6-B1E8-4D28-875E-940E672C05D5}"/>
    <cellStyle name="Comma 7 4 26" xfId="14627" xr:uid="{154A21CA-53BB-4BB2-BA67-6440ABC8FD16}"/>
    <cellStyle name="Comma 7 4 27" xfId="14628" xr:uid="{BF5DE620-9665-45E3-8B4B-0E3C09FDE1F0}"/>
    <cellStyle name="Comma 7 4 28" xfId="14629" xr:uid="{2FAA9987-1A45-4422-9ED5-1ADF37152CA0}"/>
    <cellStyle name="Comma 7 4 29" xfId="14630" xr:uid="{8E19A5A6-4D11-42C6-BE68-EA70AAF7D41B}"/>
    <cellStyle name="Comma 7 4 3" xfId="14631" xr:uid="{E3A33F29-3D39-408F-BE2D-A65A2C63C22B}"/>
    <cellStyle name="Comma 7 4 3 2" xfId="14632" xr:uid="{B50B631A-72AE-44FB-A8C1-CF049A751667}"/>
    <cellStyle name="Comma 7 4 30" xfId="14633" xr:uid="{18947C1F-A8B4-4E07-A51C-A2A14018D08E}"/>
    <cellStyle name="Comma 7 4 31" xfId="14634" xr:uid="{DE4DACD6-2D2C-428A-ACFD-D2950C5D22C7}"/>
    <cellStyle name="Comma 7 4 32" xfId="14635" xr:uid="{6ABF43F5-050A-4C76-8FE5-64F0CB97D342}"/>
    <cellStyle name="Comma 7 4 33" xfId="14636" xr:uid="{1050089E-4E67-45C8-B034-0823C21D73FB}"/>
    <cellStyle name="Comma 7 4 34" xfId="14637" xr:uid="{705ED479-A009-461C-A8D0-B400B23F3539}"/>
    <cellStyle name="Comma 7 4 35" xfId="14638" xr:uid="{29909251-7F69-47E2-9167-BCF156DCEF3F}"/>
    <cellStyle name="Comma 7 4 36" xfId="57496" xr:uid="{FE04F815-6336-4D32-98BF-C3C350440BD0}"/>
    <cellStyle name="Comma 7 4 4" xfId="14639" xr:uid="{D74FDF60-E9F2-4632-BD94-F11DE6920CD6}"/>
    <cellStyle name="Comma 7 4 5" xfId="14640" xr:uid="{D69A7159-B7CC-495B-BFEF-2E75820ED724}"/>
    <cellStyle name="Comma 7 4 6" xfId="14641" xr:uid="{C5244590-0F18-4FAF-8078-AE6ADB02CCE5}"/>
    <cellStyle name="Comma 7 4 7" xfId="14642" xr:uid="{4E36755F-EE1A-4E5F-8002-8E1E82A2C642}"/>
    <cellStyle name="Comma 7 4 8" xfId="14643" xr:uid="{6C9C0C15-1B1E-4AE9-AF1D-A7605FFC67FF}"/>
    <cellStyle name="Comma 7 4 9" xfId="14644" xr:uid="{2857B1D3-B0C0-46BD-B1ED-C7C75A5A4A02}"/>
    <cellStyle name="Comma 7 40" xfId="14645" xr:uid="{D33597C9-EF73-4B7D-8DFF-0BA1D7A03473}"/>
    <cellStyle name="Comma 7 40 2" xfId="14646" xr:uid="{7FE1369E-005A-430F-9890-580DD342FB95}"/>
    <cellStyle name="Comma 7 40 2 2" xfId="14647" xr:uid="{692AACF5-3244-4095-8195-CC395718296C}"/>
    <cellStyle name="Comma 7 40 2 2 2" xfId="14648" xr:uid="{28D6DD9F-CFC3-4A7C-BCBB-DE30BFCB296F}"/>
    <cellStyle name="Comma 7 40 2 3" xfId="14649" xr:uid="{85A81805-EA6B-4AF1-A45F-DA6ABB0356A6}"/>
    <cellStyle name="Comma 7 40 3" xfId="14650" xr:uid="{EE330427-7065-4240-93AC-2C490BC323A5}"/>
    <cellStyle name="Comma 7 40 3 2" xfId="14651" xr:uid="{F3240AA5-61D3-4F59-B43E-0923C64343EF}"/>
    <cellStyle name="Comma 7 40 4" xfId="14652" xr:uid="{48C06FF6-631C-47A5-B3EE-1DD8B0417842}"/>
    <cellStyle name="Comma 7 41" xfId="14653" xr:uid="{3FCB8054-3157-4414-B6C8-6463AA19157A}"/>
    <cellStyle name="Comma 7 41 2" xfId="14654" xr:uid="{C1F63CCE-F483-4CF2-8B67-6B661045E75D}"/>
    <cellStyle name="Comma 7 41 2 2" xfId="14655" xr:uid="{F07EECDB-151F-4635-80CD-D5638F663FBA}"/>
    <cellStyle name="Comma 7 41 2 2 2" xfId="14656" xr:uid="{B517668A-B20C-4F94-B2B7-F2118B3FF6E8}"/>
    <cellStyle name="Comma 7 41 2 3" xfId="14657" xr:uid="{9125D93C-0806-4541-B601-A7789B00DD60}"/>
    <cellStyle name="Comma 7 41 3" xfId="14658" xr:uid="{FF96E1B3-F818-4829-8A34-4C4878506F7F}"/>
    <cellStyle name="Comma 7 41 3 2" xfId="14659" xr:uid="{C1998135-5979-4180-A19A-656E54E81676}"/>
    <cellStyle name="Comma 7 41 4" xfId="14660" xr:uid="{5BCA7C2F-178A-47C2-8CD2-E17BE92CA612}"/>
    <cellStyle name="Comma 7 42" xfId="14661" xr:uid="{D4921A70-1683-471A-ADA9-59C5345C5C8F}"/>
    <cellStyle name="Comma 7 42 2" xfId="14662" xr:uid="{606362D6-A5C6-4BC2-BF27-3DA5E5ABC247}"/>
    <cellStyle name="Comma 7 42 2 2" xfId="14663" xr:uid="{2A8D9735-4B69-46DE-BA85-CF338565CE62}"/>
    <cellStyle name="Comma 7 42 2 2 2" xfId="14664" xr:uid="{8CCD2D0D-EBC2-446F-8F23-7348721FABF2}"/>
    <cellStyle name="Comma 7 42 2 3" xfId="14665" xr:uid="{D374ECDA-4816-4D0A-AE48-31F623F44DDE}"/>
    <cellStyle name="Comma 7 42 3" xfId="14666" xr:uid="{660C06CD-9085-4214-9DD1-E746B9082CFE}"/>
    <cellStyle name="Comma 7 42 3 2" xfId="14667" xr:uid="{82B2D67E-8A3C-4A2A-9038-D56AB7DC0A21}"/>
    <cellStyle name="Comma 7 42 4" xfId="14668" xr:uid="{CC8AD50D-A886-465C-9C59-51C3AF8EB428}"/>
    <cellStyle name="Comma 7 43" xfId="14669" xr:uid="{4629A132-114D-438D-86D0-E14EA4654214}"/>
    <cellStyle name="Comma 7 43 2" xfId="14670" xr:uid="{E2526182-59F8-4BBE-8784-E0D39CD5A057}"/>
    <cellStyle name="Comma 7 43 2 2" xfId="14671" xr:uid="{F76E3B79-CB34-4E00-BCDF-43BC680A21F5}"/>
    <cellStyle name="Comma 7 43 2 2 2" xfId="14672" xr:uid="{E08F2B23-BAEE-474D-995B-7778B3510139}"/>
    <cellStyle name="Comma 7 43 2 3" xfId="14673" xr:uid="{4F4A1A10-E17B-4DB4-BC43-A35BEEA93BE9}"/>
    <cellStyle name="Comma 7 43 3" xfId="14674" xr:uid="{D4BBB31C-4604-430D-9BD2-F95AA7867AA5}"/>
    <cellStyle name="Comma 7 43 3 2" xfId="14675" xr:uid="{DB2B568E-BA93-416B-ACAF-8D2229C82FC3}"/>
    <cellStyle name="Comma 7 43 4" xfId="14676" xr:uid="{D59C9054-14A3-4B80-AE20-051EAAE79545}"/>
    <cellStyle name="Comma 7 44" xfId="14677" xr:uid="{0C42B41B-8FF0-4CB0-8C4F-45CB67D9539F}"/>
    <cellStyle name="Comma 7 44 2" xfId="14678" xr:uid="{602D9B1B-3BAA-4291-B14F-5E729EC01058}"/>
    <cellStyle name="Comma 7 44 2 2" xfId="14679" xr:uid="{2525105D-F969-4968-AEAE-56054DA2F3B7}"/>
    <cellStyle name="Comma 7 44 2 2 2" xfId="14680" xr:uid="{3AFBE6DA-8D16-435F-B01E-73ADFAB038CD}"/>
    <cellStyle name="Comma 7 44 2 3" xfId="14681" xr:uid="{1396835B-9559-4B9A-A202-71D3FF6A25C2}"/>
    <cellStyle name="Comma 7 44 3" xfId="14682" xr:uid="{70BA2202-A76A-47E4-B7BB-98AF4D7049EC}"/>
    <cellStyle name="Comma 7 44 3 2" xfId="14683" xr:uid="{2AA789BA-5773-4CF4-988B-F48284E42B6E}"/>
    <cellStyle name="Comma 7 44 4" xfId="14684" xr:uid="{468EA23B-2733-4EE8-B45E-130F37FDBAAF}"/>
    <cellStyle name="Comma 7 45" xfId="14685" xr:uid="{C1E8B971-5FD3-4387-8EAD-2CC137EE0F80}"/>
    <cellStyle name="Comma 7 45 2" xfId="14686" xr:uid="{54A5213A-666C-4899-A5D0-CB37388534BB}"/>
    <cellStyle name="Comma 7 45 2 2" xfId="14687" xr:uid="{1458B6A5-4F62-49D4-BA5E-A411F2C70196}"/>
    <cellStyle name="Comma 7 45 2 2 2" xfId="14688" xr:uid="{12D2A882-55D5-4DFA-BC0B-8B2CCA3A747D}"/>
    <cellStyle name="Comma 7 45 2 3" xfId="14689" xr:uid="{DEDB2281-901F-46D4-9A79-18877011F2BD}"/>
    <cellStyle name="Comma 7 45 3" xfId="14690" xr:uid="{D9B9BFB6-6A67-4F16-8FD9-84DE338FF726}"/>
    <cellStyle name="Comma 7 45 3 2" xfId="14691" xr:uid="{086048BD-6681-43E3-8417-6905D767C775}"/>
    <cellStyle name="Comma 7 45 4" xfId="14692" xr:uid="{66F85802-A833-4972-A25C-5E9E81E32AEE}"/>
    <cellStyle name="Comma 7 46" xfId="14693" xr:uid="{291161D9-3A54-41A3-A018-663D0CCCCD52}"/>
    <cellStyle name="Comma 7 46 2" xfId="14694" xr:uid="{013C74DC-AC4C-4118-BDD7-9FECCC0D7D34}"/>
    <cellStyle name="Comma 7 46 2 2" xfId="14695" xr:uid="{DA7743D1-347B-4F03-B40C-AA1C9843BEA8}"/>
    <cellStyle name="Comma 7 46 2 2 2" xfId="14696" xr:uid="{DB8FD9F5-0106-4E87-8E7B-4D1E0BB98540}"/>
    <cellStyle name="Comma 7 46 2 3" xfId="14697" xr:uid="{E36AB0FA-99E2-4A96-8708-F42012E44B32}"/>
    <cellStyle name="Comma 7 46 3" xfId="14698" xr:uid="{75E1D0AB-42B6-40B6-B0EA-AEC782F779E2}"/>
    <cellStyle name="Comma 7 46 3 2" xfId="14699" xr:uid="{E714C13B-1DEA-49D2-9BB6-CBACF155A832}"/>
    <cellStyle name="Comma 7 46 4" xfId="14700" xr:uid="{E231A2C0-F9BD-4B7D-AB02-1762C09F91E6}"/>
    <cellStyle name="Comma 7 47" xfId="14701" xr:uid="{31DA7A21-11AC-4CA2-AE43-B857A26E1FB9}"/>
    <cellStyle name="Comma 7 47 2" xfId="14702" xr:uid="{6EA1A154-7CD2-45B5-B381-26886F971B49}"/>
    <cellStyle name="Comma 7 47 2 2" xfId="14703" xr:uid="{0D8FD251-5AA8-4106-B30A-3664B80ECDB6}"/>
    <cellStyle name="Comma 7 47 2 2 2" xfId="14704" xr:uid="{260D3099-05F4-4F33-99F0-F901CDDE29D1}"/>
    <cellStyle name="Comma 7 47 2 3" xfId="14705" xr:uid="{FF162309-4B2C-478E-B52D-5CCD21F46B71}"/>
    <cellStyle name="Comma 7 47 3" xfId="14706" xr:uid="{A1DDCC88-9EA7-4382-853E-98A263C14CC8}"/>
    <cellStyle name="Comma 7 47 3 2" xfId="14707" xr:uid="{5B1C15EE-2D93-4D20-A89B-0959FAC76680}"/>
    <cellStyle name="Comma 7 47 4" xfId="14708" xr:uid="{924B8F1A-603A-43C7-898D-DBCAD89C2F7F}"/>
    <cellStyle name="Comma 7 48" xfId="14709" xr:uid="{80769BFF-C49C-4E9D-91E3-9595065ED7DA}"/>
    <cellStyle name="Comma 7 48 2" xfId="14710" xr:uid="{3F578EF1-FBC6-4E8F-A3DA-6685A727D191}"/>
    <cellStyle name="Comma 7 48 2 2" xfId="14711" xr:uid="{6F79A2C5-7DC1-4570-889D-77745F85FF7D}"/>
    <cellStyle name="Comma 7 48 2 2 2" xfId="14712" xr:uid="{AB35D3D6-A0FC-43C5-AF79-4D7C672507E7}"/>
    <cellStyle name="Comma 7 48 2 3" xfId="14713" xr:uid="{6356F353-9416-4B31-A35B-501E98235ED0}"/>
    <cellStyle name="Comma 7 48 3" xfId="14714" xr:uid="{EEAEA37C-CCE9-4AF5-B057-D85F11445368}"/>
    <cellStyle name="Comma 7 48 3 2" xfId="14715" xr:uid="{418EC598-8A76-4667-9B22-B507C028832F}"/>
    <cellStyle name="Comma 7 48 4" xfId="14716" xr:uid="{14CDF49F-5288-4084-A158-2CF6B0D4F174}"/>
    <cellStyle name="Comma 7 49" xfId="14717" xr:uid="{4C05591F-E4CD-475E-B158-335C9EE7A170}"/>
    <cellStyle name="Comma 7 49 2" xfId="14718" xr:uid="{5CB13D46-576F-4828-8A04-65923FB9B1F7}"/>
    <cellStyle name="Comma 7 49 2 2" xfId="14719" xr:uid="{0C30CFDC-6846-4143-83E0-7E8A3923F7F2}"/>
    <cellStyle name="Comma 7 49 2 2 2" xfId="14720" xr:uid="{E1DE4567-FD21-4458-AEE6-C0B72BD519BB}"/>
    <cellStyle name="Comma 7 49 2 3" xfId="14721" xr:uid="{C5B627B7-BFD2-400D-BC79-8409E3C8366C}"/>
    <cellStyle name="Comma 7 49 3" xfId="14722" xr:uid="{12E31CC8-2085-4B02-B496-E5042D64F878}"/>
    <cellStyle name="Comma 7 49 3 2" xfId="14723" xr:uid="{E68BBA1D-256D-4F15-8BF4-5ECCC9F82F07}"/>
    <cellStyle name="Comma 7 49 4" xfId="14724" xr:uid="{F0A008D7-4539-46FF-8E3E-13257DF367EB}"/>
    <cellStyle name="Comma 7 5" xfId="14725" xr:uid="{33F904A9-ABAD-4816-9FBE-842937DEC3DC}"/>
    <cellStyle name="Comma 7 5 2" xfId="14726" xr:uid="{0035AD68-C1DD-4D16-8F7A-31545F7FF823}"/>
    <cellStyle name="Comma 7 5 2 2" xfId="14727" xr:uid="{BC5DEFF7-9F6B-4F11-8058-65D83C0CE133}"/>
    <cellStyle name="Comma 7 5 3" xfId="14728" xr:uid="{F7CC6E2B-9054-410F-B91B-81440E2C6D48}"/>
    <cellStyle name="Comma 7 5 3 2" xfId="14729" xr:uid="{1DF7EDF4-4737-49B1-8AC9-813FA6BAE5FB}"/>
    <cellStyle name="Comma 7 5 4" xfId="14730" xr:uid="{C2010662-AB02-44E4-A229-7AE9BF29DF65}"/>
    <cellStyle name="Comma 7 5 5" xfId="14731" xr:uid="{BB0EC54D-A276-4590-A32E-745017563681}"/>
    <cellStyle name="Comma 7 5 6" xfId="57497" xr:uid="{C85AD99F-5A55-446F-9ADD-DD7566C46973}"/>
    <cellStyle name="Comma 7 50" xfId="14732" xr:uid="{CA7999AD-67FF-4765-99A2-4D11A72C5BB1}"/>
    <cellStyle name="Comma 7 50 2" xfId="14733" xr:uid="{4099D63D-7C0F-4D24-BE9F-1D4CF6FB74A4}"/>
    <cellStyle name="Comma 7 50 2 2" xfId="14734" xr:uid="{D8A951A8-A0C9-414E-9555-0D475945817B}"/>
    <cellStyle name="Comma 7 50 2 2 2" xfId="14735" xr:uid="{75572050-36AF-458D-9DCA-F8A7AD014593}"/>
    <cellStyle name="Comma 7 50 2 3" xfId="14736" xr:uid="{16282C7E-8BB1-4CFB-B9E8-75EB650E6B20}"/>
    <cellStyle name="Comma 7 50 3" xfId="14737" xr:uid="{2F9182EC-D4A0-4079-B154-4125FEED1212}"/>
    <cellStyle name="Comma 7 50 3 2" xfId="14738" xr:uid="{8644B68A-17E1-43D5-A032-FB46BAF07FC5}"/>
    <cellStyle name="Comma 7 50 4" xfId="14739" xr:uid="{8BCB6B3D-BB2B-40B8-A0F1-984E50BE72B3}"/>
    <cellStyle name="Comma 7 51" xfId="14740" xr:uid="{64385FD2-9551-420F-89A9-39A700BB4356}"/>
    <cellStyle name="Comma 7 51 2" xfId="14741" xr:uid="{0B6BC9F9-D56E-4DED-B17D-5ABD7AEF43CE}"/>
    <cellStyle name="Comma 7 51 2 2" xfId="14742" xr:uid="{2B9AFD5D-AC7D-472C-ABC5-8AFFCACCE59A}"/>
    <cellStyle name="Comma 7 51 2 2 2" xfId="14743" xr:uid="{253E7AD2-D2CA-4671-9220-6378CAB0D4C9}"/>
    <cellStyle name="Comma 7 51 2 3" xfId="14744" xr:uid="{118BAAD8-B28C-4A4A-A791-C0FE8BFB9C6F}"/>
    <cellStyle name="Comma 7 51 3" xfId="14745" xr:uid="{B0AB192D-695B-4F3E-A08F-8405676F5F48}"/>
    <cellStyle name="Comma 7 51 3 2" xfId="14746" xr:uid="{3C7D83D4-B7AB-4EF7-B03A-63E2A9957878}"/>
    <cellStyle name="Comma 7 51 4" xfId="14747" xr:uid="{593FB7FD-ABC9-4B8E-B740-07D27FD40F4F}"/>
    <cellStyle name="Comma 7 52" xfId="14748" xr:uid="{37AE5192-6383-482A-B2DC-4795883E4D7D}"/>
    <cellStyle name="Comma 7 52 2" xfId="14749" xr:uid="{A664C20D-EA56-43F1-9ACE-A5F6021103F7}"/>
    <cellStyle name="Comma 7 52 2 2" xfId="14750" xr:uid="{ECB35DF6-91AF-4387-8C28-F247FF150027}"/>
    <cellStyle name="Comma 7 52 2 2 2" xfId="14751" xr:uid="{28517894-4E1F-49F0-A878-65131AE86049}"/>
    <cellStyle name="Comma 7 52 2 3" xfId="14752" xr:uid="{7022A502-9E7A-4870-9EF0-A0C9E2CD0E53}"/>
    <cellStyle name="Comma 7 52 3" xfId="14753" xr:uid="{B18E7415-C3B3-49F9-8AF5-79EDAC301576}"/>
    <cellStyle name="Comma 7 52 3 2" xfId="14754" xr:uid="{BB098F34-90EA-45F5-979C-7F083C628B2B}"/>
    <cellStyle name="Comma 7 52 4" xfId="14755" xr:uid="{F825D565-4A71-4AF9-AAE5-1D00EA3F519F}"/>
    <cellStyle name="Comma 7 53" xfId="14756" xr:uid="{3E3BF2E2-AB8F-4E36-A750-D7B87C7C7440}"/>
    <cellStyle name="Comma 7 53 2" xfId="14757" xr:uid="{98DD96A7-4A52-4A90-AEAC-17D120D2B694}"/>
    <cellStyle name="Comma 7 53 2 2" xfId="14758" xr:uid="{848778B5-ACCA-4087-84A9-01D0B01EFC6C}"/>
    <cellStyle name="Comma 7 53 2 2 2" xfId="14759" xr:uid="{CDD9CB9B-977C-427E-80DC-7617831DB9C7}"/>
    <cellStyle name="Comma 7 53 2 3" xfId="14760" xr:uid="{8E2AF875-7181-4DC3-A805-EC9A44131AB0}"/>
    <cellStyle name="Comma 7 53 3" xfId="14761" xr:uid="{D2B1D3B4-78F1-4D73-93EB-E063B0EEAD57}"/>
    <cellStyle name="Comma 7 53 3 2" xfId="14762" xr:uid="{CC3A5F1B-0A5B-42D8-A7F8-7E371F2EF79F}"/>
    <cellStyle name="Comma 7 53 4" xfId="14763" xr:uid="{D753D228-8A56-4CB0-ADF4-6D87047D0EC4}"/>
    <cellStyle name="Comma 7 54" xfId="14764" xr:uid="{C6ED4268-F043-4B48-A1A5-F5CF5FA91FB3}"/>
    <cellStyle name="Comma 7 54 2" xfId="14765" xr:uid="{ED8132C1-AA7A-4ADE-8332-C14F73142E8A}"/>
    <cellStyle name="Comma 7 54 2 2" xfId="14766" xr:uid="{3234BD17-4DC5-4BFD-9672-1279374B5309}"/>
    <cellStyle name="Comma 7 54 2 2 2" xfId="14767" xr:uid="{2245D4AB-A841-46FA-84CA-4690CB30418D}"/>
    <cellStyle name="Comma 7 54 2 3" xfId="14768" xr:uid="{47FF18F3-D36F-4DB9-A555-30EEBAB07BC0}"/>
    <cellStyle name="Comma 7 54 3" xfId="14769" xr:uid="{D94CFD9C-B1DF-4416-A0B6-726FED91CAB4}"/>
    <cellStyle name="Comma 7 54 3 2" xfId="14770" xr:uid="{89594FCD-E4D6-4806-A1A1-A6189ACFC05B}"/>
    <cellStyle name="Comma 7 54 4" xfId="14771" xr:uid="{ADAB9D47-1A9F-4630-A047-1C5C29B2D68C}"/>
    <cellStyle name="Comma 7 55" xfId="14772" xr:uid="{2A584984-35B2-4174-B390-4B67147A0578}"/>
    <cellStyle name="Comma 7 55 2" xfId="14773" xr:uid="{43891A91-D367-4F03-84AD-6A739D049C75}"/>
    <cellStyle name="Comma 7 55 2 2" xfId="14774" xr:uid="{A5074C7D-E5C2-41A5-8AD8-6C2863BC5421}"/>
    <cellStyle name="Comma 7 55 2 2 2" xfId="14775" xr:uid="{03750ECF-AC29-483C-ABA6-AFAD3AFDC50E}"/>
    <cellStyle name="Comma 7 55 2 3" xfId="14776" xr:uid="{BDE3044C-1092-44B5-AD16-71A6BFBE2CD2}"/>
    <cellStyle name="Comma 7 55 3" xfId="14777" xr:uid="{C72C1332-5EDE-4EED-9E51-9F2C935EB669}"/>
    <cellStyle name="Comma 7 55 3 2" xfId="14778" xr:uid="{7FAD3AA1-B256-4D71-A6E6-C7836493D9D8}"/>
    <cellStyle name="Comma 7 55 4" xfId="14779" xr:uid="{7C64724B-ED41-4BCE-BBA5-E58CB971F5F3}"/>
    <cellStyle name="Comma 7 56" xfId="14780" xr:uid="{8E59997F-20B6-4B53-AFA6-4E8207FDC2DA}"/>
    <cellStyle name="Comma 7 56 2" xfId="14781" xr:uid="{70BB0979-499D-468A-8A77-D367ABB3DD4A}"/>
    <cellStyle name="Comma 7 56 2 2" xfId="14782" xr:uid="{13ADA605-A1B2-4438-9D36-6028A84D7639}"/>
    <cellStyle name="Comma 7 56 2 2 2" xfId="14783" xr:uid="{CF373C69-1F1B-4600-8CD1-31AD085FE02E}"/>
    <cellStyle name="Comma 7 56 2 3" xfId="14784" xr:uid="{4198F1EB-DAAA-407C-90CB-4193D559F429}"/>
    <cellStyle name="Comma 7 56 3" xfId="14785" xr:uid="{885FA7F1-1455-4EC1-8C35-66E499408C56}"/>
    <cellStyle name="Comma 7 56 3 2" xfId="14786" xr:uid="{926F5E33-42FD-46A9-B5F8-5706866EC302}"/>
    <cellStyle name="Comma 7 56 4" xfId="14787" xr:uid="{1E8F2865-9B0F-4400-9173-A2FC08C49D14}"/>
    <cellStyle name="Comma 7 57" xfId="14788" xr:uid="{50F3B786-1079-4041-95E0-CC6D87DD34CF}"/>
    <cellStyle name="Comma 7 57 2" xfId="14789" xr:uid="{A1BAF8BC-1A88-410E-8C3F-AEBEDCF3ED4E}"/>
    <cellStyle name="Comma 7 57 2 2" xfId="14790" xr:uid="{DD3280AA-D3EB-4B91-8F74-98F586855454}"/>
    <cellStyle name="Comma 7 57 2 2 2" xfId="14791" xr:uid="{629C93D8-2A2E-43EB-BD04-8B7B38AF3CD0}"/>
    <cellStyle name="Comma 7 57 2 3" xfId="14792" xr:uid="{FA32DB80-C5F3-4C0E-B740-539506B70D7C}"/>
    <cellStyle name="Comma 7 57 3" xfId="14793" xr:uid="{E4CCCAEE-0954-4435-9FC1-80A7C6508C6D}"/>
    <cellStyle name="Comma 7 57 3 2" xfId="14794" xr:uid="{13069BEC-FE66-446D-BA82-45B30E503A24}"/>
    <cellStyle name="Comma 7 57 4" xfId="14795" xr:uid="{3B432B8F-53A3-4131-8D9D-38A1F5D49A0C}"/>
    <cellStyle name="Comma 7 58" xfId="14796" xr:uid="{DA107A90-6B7F-452C-8D2A-7975A6A1DE72}"/>
    <cellStyle name="Comma 7 58 2" xfId="14797" xr:uid="{CEA54B0C-5BCD-401B-AFC1-1AE30B26283D}"/>
    <cellStyle name="Comma 7 58 2 2" xfId="14798" xr:uid="{C087E90A-A03E-44E6-9DA6-D306ADE8981C}"/>
    <cellStyle name="Comma 7 58 2 2 2" xfId="14799" xr:uid="{B88755D4-0C26-4CDE-8692-386D50AEAD67}"/>
    <cellStyle name="Comma 7 58 2 3" xfId="14800" xr:uid="{84BCE098-654F-4BB5-9ADB-5E9D57656E39}"/>
    <cellStyle name="Comma 7 58 3" xfId="14801" xr:uid="{9EB4F643-157A-4271-A9BD-DDA09FE2FAF3}"/>
    <cellStyle name="Comma 7 58 3 2" xfId="14802" xr:uid="{406B8F95-10AE-4D6E-9A02-87943E631C3B}"/>
    <cellStyle name="Comma 7 58 4" xfId="14803" xr:uid="{ACD6E59C-D3B3-439C-9800-AAEF9C760BBD}"/>
    <cellStyle name="Comma 7 59" xfId="14804" xr:uid="{C59116A4-6353-4C7C-A4E2-D58322390942}"/>
    <cellStyle name="Comma 7 59 2" xfId="14805" xr:uid="{38C0E7CE-0216-40C6-8905-A3FAED82F580}"/>
    <cellStyle name="Comma 7 59 2 2" xfId="14806" xr:uid="{29A6AF09-60BE-4D18-8929-390334B482C0}"/>
    <cellStyle name="Comma 7 59 2 2 2" xfId="14807" xr:uid="{6206CBA2-B37C-41F7-ABE4-3F2040DD937D}"/>
    <cellStyle name="Comma 7 59 2 3" xfId="14808" xr:uid="{7B68D32F-8601-4B6D-8CA7-07465C113D54}"/>
    <cellStyle name="Comma 7 59 3" xfId="14809" xr:uid="{75DD3946-343D-4A81-9D8D-0B06D2DA167B}"/>
    <cellStyle name="Comma 7 59 3 2" xfId="14810" xr:uid="{29DB02E5-CE18-4B3D-9D9C-E912D36B68FB}"/>
    <cellStyle name="Comma 7 59 4" xfId="14811" xr:uid="{7E12A40E-DEA0-48AA-8D38-200C5F779A00}"/>
    <cellStyle name="Comma 7 6" xfId="14812" xr:uid="{61DD3382-A042-413A-8B88-E11DC2C37681}"/>
    <cellStyle name="Comma 7 6 2" xfId="14813" xr:uid="{7C414711-3ED1-48E4-9CB3-ACC4F6573A04}"/>
    <cellStyle name="Comma 7 6 2 2" xfId="14814" xr:uid="{E8F8B483-1D3B-4EE1-B908-1B58759DF70B}"/>
    <cellStyle name="Comma 7 6 3" xfId="14815" xr:uid="{457BF8A0-84D8-4CEE-94D1-6F0104AB5BBF}"/>
    <cellStyle name="Comma 7 6 3 2" xfId="14816" xr:uid="{70ABDAB0-2C6D-4FD9-9203-690C9BB23729}"/>
    <cellStyle name="Comma 7 6 4" xfId="14817" xr:uid="{0CDD89B0-9EAC-42D5-A71A-6AAAC824EDFC}"/>
    <cellStyle name="Comma 7 6 5" xfId="14818" xr:uid="{3B7E194C-01F1-4B27-92A6-5CE1BA22B88F}"/>
    <cellStyle name="Comma 7 6 6" xfId="57498" xr:uid="{3BDCF8AC-BFF8-48BD-9271-F8C72F659A9B}"/>
    <cellStyle name="Comma 7 60" xfId="14819" xr:uid="{614A650F-405E-40CC-BF57-1DEF352DCC79}"/>
    <cellStyle name="Comma 7 60 2" xfId="14820" xr:uid="{70D53632-2CC2-49F1-84D6-A1C6CF14AB3A}"/>
    <cellStyle name="Comma 7 60 2 2" xfId="14821" xr:uid="{FC3C267B-F95D-4988-8EC6-9893F5D41831}"/>
    <cellStyle name="Comma 7 60 2 2 2" xfId="14822" xr:uid="{B5DBE740-ECD7-4B3D-9364-48D376F35CFC}"/>
    <cellStyle name="Comma 7 60 2 3" xfId="14823" xr:uid="{25A48E55-C5B5-4923-9838-EA50E0AC20CA}"/>
    <cellStyle name="Comma 7 60 3" xfId="14824" xr:uid="{AEB7DF3B-4A53-4320-9445-485A78FE040D}"/>
    <cellStyle name="Comma 7 60 3 2" xfId="14825" xr:uid="{8F4D9194-E55E-469D-97F3-15774F446D71}"/>
    <cellStyle name="Comma 7 60 4" xfId="14826" xr:uid="{F14CBB02-8ADA-4806-B17E-5F383939CB01}"/>
    <cellStyle name="Comma 7 61" xfId="14827" xr:uid="{2B29632D-8463-46EC-BFED-52FB4D0C8D7E}"/>
    <cellStyle name="Comma 7 62" xfId="14828" xr:uid="{2410F1F6-9FE3-44DD-87B0-763B0F905515}"/>
    <cellStyle name="Comma 7 63" xfId="14829" xr:uid="{E6B7073C-5A36-45BE-9CAE-B76E23F9C0DF}"/>
    <cellStyle name="Comma 7 64" xfId="57499" xr:uid="{382EC4F1-BC0F-4EAF-ABCB-32DBBEAA8859}"/>
    <cellStyle name="Comma 7 7" xfId="14830" xr:uid="{7718ED7B-711B-43A8-8E88-7D646D0DBEC8}"/>
    <cellStyle name="Comma 7 7 2" xfId="14831" xr:uid="{B8A8E7A8-9E66-40A9-9B72-D188B8A1CF5B}"/>
    <cellStyle name="Comma 7 7 2 2" xfId="14832" xr:uid="{C99FD8C6-0673-4060-A5F7-AD006FFFD9F5}"/>
    <cellStyle name="Comma 7 7 3" xfId="14833" xr:uid="{29DE0B22-4178-4412-951F-30E43CD76A2B}"/>
    <cellStyle name="Comma 7 7 3 2" xfId="14834" xr:uid="{801BC2EF-6908-4803-9C7B-7622FC88E9F6}"/>
    <cellStyle name="Comma 7 7 4" xfId="14835" xr:uid="{728AA316-CF67-48CB-8E18-E420EC462B5C}"/>
    <cellStyle name="Comma 7 7 5" xfId="57500" xr:uid="{A707ECB5-2DCC-4D37-BEC9-CF0F543F9BA6}"/>
    <cellStyle name="Comma 7 8" xfId="14836" xr:uid="{3F98CF40-5610-4C9E-B3A1-F6A08DE1F392}"/>
    <cellStyle name="Comma 7 8 2" xfId="14837" xr:uid="{5026CA9E-2157-481D-9027-BBD17B44D481}"/>
    <cellStyle name="Comma 7 8 2 2" xfId="14838" xr:uid="{8A0A8777-BAD1-46A6-9FEC-E99ABFD3BE3D}"/>
    <cellStyle name="Comma 7 8 3" xfId="14839" xr:uid="{408E092E-E4FC-4669-9AF1-690D9FE6D2A7}"/>
    <cellStyle name="Comma 7 8 3 2" xfId="14840" xr:uid="{57BB89F2-AF3C-4133-8EE4-87EA47426036}"/>
    <cellStyle name="Comma 7 8 4" xfId="14841" xr:uid="{2482B602-4B5E-4D54-9B14-0AD20A9B2C50}"/>
    <cellStyle name="Comma 7 9" xfId="14842" xr:uid="{96FF2A8B-3849-4E73-8790-1927D3533DBC}"/>
    <cellStyle name="Comma 7 9 2" xfId="14843" xr:uid="{64C5653D-1AF4-4755-B51B-A186D0017EF6}"/>
    <cellStyle name="Comma 7 9 2 2" xfId="14844" xr:uid="{5B19D914-736E-4F65-805F-58D719BF6372}"/>
    <cellStyle name="Comma 7 9 3" xfId="14845" xr:uid="{09011E53-A62F-4DD1-A4B7-1DF596ABD024}"/>
    <cellStyle name="Comma 7 9 3 2" xfId="14846" xr:uid="{B1249C17-1D9F-4D57-8641-A362F21DE5E4}"/>
    <cellStyle name="Comma 7 9 4" xfId="14847" xr:uid="{B1F852C9-2B44-4230-B313-D4E628415D19}"/>
    <cellStyle name="Comma 7_Africa Provident Limited 2009 - Adj." xfId="57501" xr:uid="{1661A144-477E-4BF7-BF8A-EC68B39C32FB}"/>
    <cellStyle name="Comma 70" xfId="14848" xr:uid="{FDC3ADC4-63CB-4670-8901-3F805276F6E2}"/>
    <cellStyle name="Comma 70 2" xfId="14849" xr:uid="{D1FF68E0-98DB-48E2-AD15-7D2B06E74B6B}"/>
    <cellStyle name="Comma 70 2 2" xfId="14850" xr:uid="{01CBD4A4-47D8-4F2F-AE9A-E96B816E7B73}"/>
    <cellStyle name="Comma 70 2 2 2" xfId="14851" xr:uid="{906D5800-E385-4D40-AF53-8C9AD80AEB1C}"/>
    <cellStyle name="Comma 70 2 3" xfId="14852" xr:uid="{61FE4ADE-919A-44CC-B720-B6E18BF0C831}"/>
    <cellStyle name="Comma 70 3" xfId="14853" xr:uid="{3632BFD2-2C55-477A-9576-AC1D0EBC3937}"/>
    <cellStyle name="Comma 70 3 2" xfId="14854" xr:uid="{B031D838-AA1D-49F2-BFC7-0BB05858D8E5}"/>
    <cellStyle name="Comma 70 4" xfId="14855" xr:uid="{5AF37AFB-D30B-4B23-A7A2-0EF23B28CCF6}"/>
    <cellStyle name="Comma 71" xfId="14856" xr:uid="{8CD29126-0A13-4D6A-A6BE-7650045B4C31}"/>
    <cellStyle name="Comma 71 2" xfId="14857" xr:uid="{EE8D8F21-C31E-4B6E-AC72-25C07F6699B7}"/>
    <cellStyle name="Comma 71 2 2" xfId="14858" xr:uid="{DF1D88FD-DE3B-4A1B-AD2D-1DF7D274D45F}"/>
    <cellStyle name="Comma 71 2 2 2" xfId="14859" xr:uid="{0F1951EF-5B22-424B-8C88-F68A19375967}"/>
    <cellStyle name="Comma 71 2 3" xfId="14860" xr:uid="{E0D3DC75-0E3C-47B2-947C-72215C1C4172}"/>
    <cellStyle name="Comma 71 3" xfId="14861" xr:uid="{866A7431-9227-44F1-A1ED-E4A5B8AE0ABC}"/>
    <cellStyle name="Comma 71 3 2" xfId="14862" xr:uid="{8DDED57F-2BEF-425B-9271-F44180E2E843}"/>
    <cellStyle name="Comma 71 4" xfId="14863" xr:uid="{39C3F460-C1B8-4B04-967B-FF21DE9F3EDD}"/>
    <cellStyle name="Comma 72" xfId="14864" xr:uid="{AF3CFD80-0F60-4535-8AB7-B28502F492D3}"/>
    <cellStyle name="Comma 72 2" xfId="14865" xr:uid="{8C759A6F-90AC-4D5D-BB70-71847D390668}"/>
    <cellStyle name="Comma 72 2 2" xfId="14866" xr:uid="{29CF839E-908F-4DBC-B779-D921701B9DA5}"/>
    <cellStyle name="Comma 72 2 2 2" xfId="14867" xr:uid="{BF1FF751-A445-4811-939C-C561EDBEEF35}"/>
    <cellStyle name="Comma 72 2 3" xfId="14868" xr:uid="{3D252E9D-72EA-4239-B742-CD23F330942E}"/>
    <cellStyle name="Comma 72 3" xfId="14869" xr:uid="{CB49DC7E-28B0-4241-BE03-2B6CFA45325F}"/>
    <cellStyle name="Comma 72 3 2" xfId="14870" xr:uid="{6BD2AAD8-490A-4E9D-A356-EF7C905463EC}"/>
    <cellStyle name="Comma 72 4" xfId="14871" xr:uid="{6C44556E-F65F-43EE-A171-C8A9E49C4FCE}"/>
    <cellStyle name="Comma 72 5" xfId="57502" xr:uid="{E7C1F1BD-4055-4AD1-8AB4-B3759E89BF75}"/>
    <cellStyle name="Comma 72 6" xfId="57503" xr:uid="{A9E2A089-882C-4B41-B21C-2B14D6925005}"/>
    <cellStyle name="Comma 73" xfId="14872" xr:uid="{EB5990C0-4CE1-46B8-99B7-630D33083D01}"/>
    <cellStyle name="Comma 73 2" xfId="14873" xr:uid="{FDD6B5D0-49A6-4280-BB0D-D8D5782629CF}"/>
    <cellStyle name="Comma 73 2 2" xfId="14874" xr:uid="{180B9478-B078-493A-82FF-851FD147FFA4}"/>
    <cellStyle name="Comma 73 2 2 2" xfId="14875" xr:uid="{ACC9D22C-D9D9-4F1C-98F0-C4438DB36BF6}"/>
    <cellStyle name="Comma 73 2 3" xfId="14876" xr:uid="{2530A521-C7B5-451F-AF16-356C97087B4D}"/>
    <cellStyle name="Comma 73 3" xfId="14877" xr:uid="{E1AEACBE-8F24-44F6-8752-D7EFE4B67B3E}"/>
    <cellStyle name="Comma 73 3 2" xfId="14878" xr:uid="{157E363C-B1EF-4BE1-8575-827A82539994}"/>
    <cellStyle name="Comma 73 4" xfId="14879" xr:uid="{D8C2DD4A-192D-409C-8106-045D0CF4FC29}"/>
    <cellStyle name="Comma 73 5" xfId="57504" xr:uid="{EDDB7C69-62D7-4181-AD33-D2362FDDAAE0}"/>
    <cellStyle name="Comma 73 6" xfId="57505" xr:uid="{AFF16446-64F9-4358-ADF0-BC51BC78C81E}"/>
    <cellStyle name="Comma 74" xfId="14880" xr:uid="{80C8C46C-A663-4F4B-952B-181E0043777B}"/>
    <cellStyle name="Comma 74 2" xfId="14881" xr:uid="{E8D289DC-AEB3-4416-ADA4-11903996796F}"/>
    <cellStyle name="Comma 74 2 2" xfId="14882" xr:uid="{3F826E0B-6563-41E3-8622-BE361E47A6F1}"/>
    <cellStyle name="Comma 74 2 2 2" xfId="14883" xr:uid="{90ECC295-6AD3-4F7C-9598-0AF643D90709}"/>
    <cellStyle name="Comma 74 2 3" xfId="14884" xr:uid="{E84D3B5C-F69E-4C7A-A848-D096746F206D}"/>
    <cellStyle name="Comma 74 3" xfId="14885" xr:uid="{4B1C28C8-C662-4EAE-8BE0-900928C5372D}"/>
    <cellStyle name="Comma 74 3 2" xfId="14886" xr:uid="{F48C4E2C-6A8E-4827-BB32-0B0900E23BFD}"/>
    <cellStyle name="Comma 74 4" xfId="14887" xr:uid="{33D4F9AC-33BB-442A-82BB-D086CE998902}"/>
    <cellStyle name="Comma 74 4 2" xfId="57506" xr:uid="{C544E42E-191C-408B-B644-BC408EF00DF2}"/>
    <cellStyle name="Comma 74 5" xfId="57507" xr:uid="{A0B13EF6-6A08-4D54-9BCE-20277FC8C9DE}"/>
    <cellStyle name="Comma 74 5 2" xfId="57508" xr:uid="{C4C5BFC2-D0D2-43D7-A1AB-8FDB11BF1FCE}"/>
    <cellStyle name="Comma 74 6" xfId="57509" xr:uid="{7CE58407-15D9-44D4-8E33-681172C69210}"/>
    <cellStyle name="Comma 74 6 2" xfId="57510" xr:uid="{1685BFEC-2798-4ECE-A413-9A41019C5D79}"/>
    <cellStyle name="Comma 75" xfId="14888" xr:uid="{675B0275-ACAB-44EE-AAB2-F92351C72E21}"/>
    <cellStyle name="Comma 75 2" xfId="14889" xr:uid="{89F6278C-1858-4168-919B-A55E5F3F6DDC}"/>
    <cellStyle name="Comma 75 2 2" xfId="14890" xr:uid="{F7C6787B-0309-4997-B442-A5CCF417D7CE}"/>
    <cellStyle name="Comma 75 2 2 2" xfId="14891" xr:uid="{50B8B23B-7308-4BEB-8222-B31F2DE751D4}"/>
    <cellStyle name="Comma 75 2 3" xfId="14892" xr:uid="{375B6572-BC94-4195-AD49-C5240B0B1617}"/>
    <cellStyle name="Comma 75 3" xfId="14893" xr:uid="{C6E9BF1C-3564-4F12-9EBF-3BD1EFD017C6}"/>
    <cellStyle name="Comma 75 3 2" xfId="14894" xr:uid="{5C9A9657-7779-4929-82F1-E4FC802F68FA}"/>
    <cellStyle name="Comma 75 4" xfId="14895" xr:uid="{BECD46B6-C2AA-4D7D-90A3-5D4039BB5B67}"/>
    <cellStyle name="Comma 76" xfId="14896" xr:uid="{22E399A9-57B2-437B-BCF6-99C24ABE50E4}"/>
    <cellStyle name="Comma 76 2" xfId="14897" xr:uid="{628D2581-D5D4-4D60-9838-4BD06A920DFB}"/>
    <cellStyle name="Comma 76 2 2" xfId="14898" xr:uid="{D87E2167-00FD-4B5C-8ECF-241814ADBE27}"/>
    <cellStyle name="Comma 76 2 2 2" xfId="14899" xr:uid="{3DD5B86B-F9B7-4B79-89D8-31B7742D5317}"/>
    <cellStyle name="Comma 76 2 3" xfId="14900" xr:uid="{0EFD5873-7463-4AD2-B20B-D965FD9471AC}"/>
    <cellStyle name="Comma 76 3" xfId="14901" xr:uid="{9FA3B8CB-3630-42D0-B78B-3443103102D5}"/>
    <cellStyle name="Comma 76 3 2" xfId="14902" xr:uid="{72E2C515-268D-462F-A2F4-F7F0EBF3795B}"/>
    <cellStyle name="Comma 76 4" xfId="14903" xr:uid="{AB0B791A-8D74-4560-A76E-C6929217639D}"/>
    <cellStyle name="Comma 77" xfId="14904" xr:uid="{8DEA69DD-2C3D-47DF-A265-E7770C992DD9}"/>
    <cellStyle name="Comma 77 2" xfId="14905" xr:uid="{4651203C-0759-4C34-B37B-FD0AA976D29B}"/>
    <cellStyle name="Comma 77 2 2" xfId="14906" xr:uid="{F6D75782-5770-4C53-8182-768699F06FCD}"/>
    <cellStyle name="Comma 77 2 2 2" xfId="14907" xr:uid="{C401AC57-9046-42B0-AFF4-1B3FED0E4965}"/>
    <cellStyle name="Comma 77 2 3" xfId="14908" xr:uid="{5A4413E8-7693-4DBB-946E-6E75FFE4533F}"/>
    <cellStyle name="Comma 77 3" xfId="14909" xr:uid="{2B425045-FBFE-4BC3-8D6E-55472EF3CC14}"/>
    <cellStyle name="Comma 77 3 2" xfId="14910" xr:uid="{C5E9F90A-4506-4A11-BE10-83D4187CA59E}"/>
    <cellStyle name="Comma 77 4" xfId="14911" xr:uid="{7FA8612E-D38B-436D-B6D8-056475216342}"/>
    <cellStyle name="Comma 77 5" xfId="57511" xr:uid="{ABC5B125-5305-454D-B904-17AE2534DB33}"/>
    <cellStyle name="Comma 78" xfId="14912" xr:uid="{903A0F85-7D71-4E66-8A40-32433F401C30}"/>
    <cellStyle name="Comma 78 2" xfId="14913" xr:uid="{45FAFFAF-ED45-4748-BF15-DB9EC768195D}"/>
    <cellStyle name="Comma 78 2 2" xfId="14914" xr:uid="{95DF3D5D-16A7-4663-9F91-454DC21AC79F}"/>
    <cellStyle name="Comma 78 2 2 2" xfId="14915" xr:uid="{F5105CB5-489F-48B0-AD64-42EF26DDFBE3}"/>
    <cellStyle name="Comma 78 2 3" xfId="14916" xr:uid="{F19D43F0-9EFB-4829-BEF1-58D856A6E007}"/>
    <cellStyle name="Comma 78 3" xfId="14917" xr:uid="{8A26B360-1DEC-42C6-9FEB-6343E8310DB7}"/>
    <cellStyle name="Comma 78 3 2" xfId="14918" xr:uid="{96EC3DBC-8F2C-438B-8DD9-3F2500B1CAC0}"/>
    <cellStyle name="Comma 78 4" xfId="14919" xr:uid="{EF634A39-3A96-4DC7-AFF2-15B1997A63B1}"/>
    <cellStyle name="Comma 78 5" xfId="57512" xr:uid="{06BDC9C8-1EBC-4222-873F-EA19F4CEAFDB}"/>
    <cellStyle name="Comma 79" xfId="14920" xr:uid="{08ECD4F3-EB43-4876-8C5C-13AD66369F6A}"/>
    <cellStyle name="Comma 79 2" xfId="14921" xr:uid="{8D332770-0514-443A-8957-5F15EC89B9B6}"/>
    <cellStyle name="Comma 79 2 2" xfId="14922" xr:uid="{3DF26C22-52E7-451A-AD1C-950E4704CAB1}"/>
    <cellStyle name="Comma 79 2 2 2" xfId="14923" xr:uid="{22623297-4901-4986-8829-44FCD61C21DA}"/>
    <cellStyle name="Comma 79 2 3" xfId="14924" xr:uid="{03579502-DCBF-4C93-96AE-8F8C4064C8D1}"/>
    <cellStyle name="Comma 79 3" xfId="14925" xr:uid="{72BA9D38-3FD4-4F06-8E94-E8A485E3AE5E}"/>
    <cellStyle name="Comma 79 3 2" xfId="14926" xr:uid="{586272A7-6F18-4DED-9010-5D279042C302}"/>
    <cellStyle name="Comma 79 4" xfId="14927" xr:uid="{E32B3C99-4164-4392-9B43-6E72C486B8E3}"/>
    <cellStyle name="Comma 8" xfId="75" xr:uid="{E7ADC4F9-8E50-4CAC-A8A4-0F115E9D8803}"/>
    <cellStyle name="Comma 8 10" xfId="14928" xr:uid="{1AC7DDC6-49E2-4FE7-A753-EADA342D95B3}"/>
    <cellStyle name="Comma 8 10 2" xfId="14929" xr:uid="{FC91E950-576A-469E-A006-B691DDAC2EBD}"/>
    <cellStyle name="Comma 8 10 2 2" xfId="14930" xr:uid="{213F4192-88F1-4DC2-967D-09B0AFDD7F9E}"/>
    <cellStyle name="Comma 8 10 3" xfId="14931" xr:uid="{61C079A4-82F6-4B18-84D8-47CE411822F5}"/>
    <cellStyle name="Comma 8 10 3 2" xfId="14932" xr:uid="{EF4EBC9C-A719-4ADD-95C6-AE075EDA82A0}"/>
    <cellStyle name="Comma 8 10 4" xfId="14933" xr:uid="{C90ADCDF-AA23-4B86-8687-121E92CD5A8B}"/>
    <cellStyle name="Comma 8 11" xfId="14934" xr:uid="{CF2A2A28-9EE0-4566-A927-D9AD88BC67AA}"/>
    <cellStyle name="Comma 8 11 2" xfId="14935" xr:uid="{FB1E919E-76C8-4403-A179-FE774B01315C}"/>
    <cellStyle name="Comma 8 11 2 2" xfId="14936" xr:uid="{B8CD9D5B-A774-4054-8FB7-8ADDA1026AB9}"/>
    <cellStyle name="Comma 8 11 3" xfId="14937" xr:uid="{878EB573-F730-49DB-9BF9-C965F81B4278}"/>
    <cellStyle name="Comma 8 11 3 2" xfId="14938" xr:uid="{7BEF87B5-9E33-4DE7-9A4C-D53EEFA75BE5}"/>
    <cellStyle name="Comma 8 11 4" xfId="14939" xr:uid="{D9043F73-3353-44BC-8C1F-891B4BA46129}"/>
    <cellStyle name="Comma 8 12" xfId="14940" xr:uid="{A4675080-1FD0-40A3-8914-7E42B6F86F33}"/>
    <cellStyle name="Comma 8 12 2" xfId="14941" xr:uid="{0208B97E-769F-4237-9F11-C377998302FE}"/>
    <cellStyle name="Comma 8 12 2 2" xfId="14942" xr:uid="{B91F566B-4566-4515-9B9C-AD4331556F57}"/>
    <cellStyle name="Comma 8 12 3" xfId="14943" xr:uid="{9F689558-6420-461D-A703-CD4D95810869}"/>
    <cellStyle name="Comma 8 12 3 2" xfId="14944" xr:uid="{F2578D72-1126-4F2A-A481-79684A3814FC}"/>
    <cellStyle name="Comma 8 12 4" xfId="14945" xr:uid="{C6EBA542-19E3-4A16-8E42-1233B53786B8}"/>
    <cellStyle name="Comma 8 13" xfId="14946" xr:uid="{39224679-4EB4-4259-AD37-89F8870E3A11}"/>
    <cellStyle name="Comma 8 13 2" xfId="14947" xr:uid="{88927ACE-ADE9-4D3E-8A77-FE33BA649E5F}"/>
    <cellStyle name="Comma 8 13 2 2" xfId="14948" xr:uid="{9D95C432-F58B-48A3-AC74-6809F64DBE8D}"/>
    <cellStyle name="Comma 8 13 3" xfId="14949" xr:uid="{EF165633-C0E3-4496-8FDF-62C184977254}"/>
    <cellStyle name="Comma 8 13 3 2" xfId="14950" xr:uid="{9CC5FA9E-3627-46E6-8F97-7816AF113BF4}"/>
    <cellStyle name="Comma 8 13 4" xfId="14951" xr:uid="{7F25FC35-CD68-4EB4-853B-CB944C3ACB60}"/>
    <cellStyle name="Comma 8 14" xfId="14952" xr:uid="{BD374573-157A-4859-8081-DC4C4FC8FBEC}"/>
    <cellStyle name="Comma 8 14 2" xfId="14953" xr:uid="{05585347-2A77-4F61-9EB1-789DA0769D1A}"/>
    <cellStyle name="Comma 8 14 2 2" xfId="14954" xr:uid="{4B30AB1B-4145-46BF-8CAC-C5281BB22685}"/>
    <cellStyle name="Comma 8 14 3" xfId="14955" xr:uid="{339FA279-0191-42DF-9543-B8A15C891FAE}"/>
    <cellStyle name="Comma 8 14 3 2" xfId="14956" xr:uid="{E5483D63-621D-46A4-8F0E-0CAA618462E8}"/>
    <cellStyle name="Comma 8 14 4" xfId="14957" xr:uid="{7BE8BFD7-3200-41C1-80E6-17093F1EDD57}"/>
    <cellStyle name="Comma 8 15" xfId="14958" xr:uid="{9B294BDF-6B7E-48F8-B6A9-9EAF876AD5FD}"/>
    <cellStyle name="Comma 8 15 2" xfId="14959" xr:uid="{61442766-BBE0-4D5C-8A37-61A4617898F8}"/>
    <cellStyle name="Comma 8 15 2 2" xfId="14960" xr:uid="{16BF043C-EEEE-4B90-8F02-69DFEF9A57C5}"/>
    <cellStyle name="Comma 8 15 3" xfId="14961" xr:uid="{90E13462-F2ED-4595-9050-48DF77626319}"/>
    <cellStyle name="Comma 8 15 3 2" xfId="14962" xr:uid="{A3FBA899-9D58-4B9D-9887-4615411AC76D}"/>
    <cellStyle name="Comma 8 15 4" xfId="14963" xr:uid="{D532B23F-C227-4784-9814-128DDA44640C}"/>
    <cellStyle name="Comma 8 16" xfId="14964" xr:uid="{21BA214F-88DC-4406-9795-21775F086364}"/>
    <cellStyle name="Comma 8 16 2" xfId="14965" xr:uid="{B41E6162-4BD6-48C4-A898-11873D2EF55C}"/>
    <cellStyle name="Comma 8 16 2 2" xfId="14966" xr:uid="{49BE1D49-ED61-4651-B69C-9FFE9D5A53B1}"/>
    <cellStyle name="Comma 8 16 3" xfId="14967" xr:uid="{1FA7AC55-C152-4695-8669-31519AD4D86B}"/>
    <cellStyle name="Comma 8 16 3 2" xfId="14968" xr:uid="{3AA7D0FE-6004-4EDB-AB4D-3E35D8F0B360}"/>
    <cellStyle name="Comma 8 16 4" xfId="14969" xr:uid="{019B3CC4-3FBE-4E8B-8479-53A918107EED}"/>
    <cellStyle name="Comma 8 17" xfId="14970" xr:uid="{BE850A69-F19C-4B2B-8561-FFBD31A8E0F8}"/>
    <cellStyle name="Comma 8 17 2" xfId="14971" xr:uid="{118F80B3-4F77-454C-8058-43C77E3F49B9}"/>
    <cellStyle name="Comma 8 17 2 2" xfId="14972" xr:uid="{89431B43-0943-48E3-A646-78090F7F4A55}"/>
    <cellStyle name="Comma 8 17 3" xfId="14973" xr:uid="{9236E4A0-162C-474B-9F51-F1D4273B7BE4}"/>
    <cellStyle name="Comma 8 17 3 2" xfId="14974" xr:uid="{32D25986-C48A-4B2B-8AAF-CCF78FC2EACD}"/>
    <cellStyle name="Comma 8 17 4" xfId="14975" xr:uid="{3FF998BA-2543-434F-8878-BFBAEE9CDD45}"/>
    <cellStyle name="Comma 8 18" xfId="14976" xr:uid="{53F427A7-B1AD-481F-AB15-4FF3FF8711B1}"/>
    <cellStyle name="Comma 8 18 2" xfId="14977" xr:uid="{8F686401-09EB-440F-9479-07FADC68C774}"/>
    <cellStyle name="Comma 8 18 2 2" xfId="14978" xr:uid="{0CFA5AEC-72EA-4F93-AC85-25FD24F55A64}"/>
    <cellStyle name="Comma 8 18 3" xfId="14979" xr:uid="{6BAE715D-FC61-44AA-8916-35EFDAC5E3C2}"/>
    <cellStyle name="Comma 8 18 3 2" xfId="14980" xr:uid="{7F7FEBA1-65DD-4CD9-9A4D-9146CF1D88A1}"/>
    <cellStyle name="Comma 8 18 4" xfId="14981" xr:uid="{99220829-EB22-45DF-A1E2-CAC144C6A4D0}"/>
    <cellStyle name="Comma 8 19" xfId="14982" xr:uid="{C07F0838-F937-43D4-BC76-A43D03FCEF59}"/>
    <cellStyle name="Comma 8 19 2" xfId="14983" xr:uid="{5BEE94E9-E28A-4981-B988-E25903B104CF}"/>
    <cellStyle name="Comma 8 19 2 2" xfId="14984" xr:uid="{7587AE56-0C01-4DC5-BBE3-6CE257773C4A}"/>
    <cellStyle name="Comma 8 19 3" xfId="14985" xr:uid="{65642E7D-7C72-4EE0-922F-9B336EC865E8}"/>
    <cellStyle name="Comma 8 19 3 2" xfId="14986" xr:uid="{342B501A-B5C6-41AA-99DA-0C522E5E79AF}"/>
    <cellStyle name="Comma 8 19 4" xfId="14987" xr:uid="{61A52C99-FE16-4C4D-A566-ED900EEB2336}"/>
    <cellStyle name="Comma 8 2" xfId="14988" xr:uid="{56C08702-7FA4-4B0A-A577-9434908F6298}"/>
    <cellStyle name="Comma 8 2 10" xfId="14989" xr:uid="{8E861630-0795-48CC-BFD7-CC292252469C}"/>
    <cellStyle name="Comma 8 2 11" xfId="14990" xr:uid="{AE0C6AC2-C7D6-4C8F-9CF0-8CAD78B93890}"/>
    <cellStyle name="Comma 8 2 12" xfId="14991" xr:uid="{C99E8EAE-5FCB-4D8C-9E38-47B0E55034E9}"/>
    <cellStyle name="Comma 8 2 13" xfId="14992" xr:uid="{969BA8C9-409A-4C36-8981-30B9E5BC44A5}"/>
    <cellStyle name="Comma 8 2 14" xfId="14993" xr:uid="{6B51BA02-0985-4093-9067-42809CDC1FCC}"/>
    <cellStyle name="Comma 8 2 15" xfId="14994" xr:uid="{78E662A9-28E1-468B-9E00-6FD7A0FA3078}"/>
    <cellStyle name="Comma 8 2 16" xfId="14995" xr:uid="{4C238C55-171F-4CD9-A14A-6822CDC65599}"/>
    <cellStyle name="Comma 8 2 17" xfId="14996" xr:uid="{257A6024-95DB-4390-BAA5-25DB16F44A00}"/>
    <cellStyle name="Comma 8 2 18" xfId="14997" xr:uid="{69F2BD1F-0A1D-4ABD-9F08-895DA1D3D0AA}"/>
    <cellStyle name="Comma 8 2 19" xfId="14998" xr:uid="{CFF3D456-180A-4D08-97EB-C5CB34EECB21}"/>
    <cellStyle name="Comma 8 2 2" xfId="14999" xr:uid="{2674CEBD-0155-4059-A242-B107AAEA9674}"/>
    <cellStyle name="Comma 8 2 2 2" xfId="15000" xr:uid="{366501A7-5013-43F9-8164-4A390C8B21A2}"/>
    <cellStyle name="Comma 8 2 2 3" xfId="15001" xr:uid="{E2198358-7E54-4A34-AC75-C6FC0A21811B}"/>
    <cellStyle name="Comma 8 2 20" xfId="15002" xr:uid="{98C0A87F-2287-4373-AAAA-8631AEF8D7D8}"/>
    <cellStyle name="Comma 8 2 21" xfId="15003" xr:uid="{FE169855-5F9E-4907-B7E8-C9E79E58E3A0}"/>
    <cellStyle name="Comma 8 2 22" xfId="15004" xr:uid="{AFAA14B1-63EF-4F0B-BB33-09EBEAA214D3}"/>
    <cellStyle name="Comma 8 2 23" xfId="15005" xr:uid="{5E6C13AE-09DD-4621-B8D1-1C9E5F858CEB}"/>
    <cellStyle name="Comma 8 2 24" xfId="15006" xr:uid="{5200071B-62B5-4164-A3E7-B3F1ABA681B4}"/>
    <cellStyle name="Comma 8 2 25" xfId="15007" xr:uid="{0630A100-2A43-43FD-9F52-6C17F3A6CD74}"/>
    <cellStyle name="Comma 8 2 26" xfId="15008" xr:uid="{AFFE5D41-4F45-4B59-8803-02270F7394A6}"/>
    <cellStyle name="Comma 8 2 27" xfId="15009" xr:uid="{7AC887D9-42BE-446F-BE73-D91FAFE79854}"/>
    <cellStyle name="Comma 8 2 28" xfId="15010" xr:uid="{B8A825C5-2D8C-4BC7-A4ED-15E62626C21A}"/>
    <cellStyle name="Comma 8 2 29" xfId="15011" xr:uid="{2A5C0B5A-28FE-4E5F-A217-3BBC173955D4}"/>
    <cellStyle name="Comma 8 2 3" xfId="15012" xr:uid="{E89ECE4A-3A9A-4CFD-9244-2B1C838BD906}"/>
    <cellStyle name="Comma 8 2 3 2" xfId="15013" xr:uid="{14ACD9F0-D17E-47A7-B4BC-1CEFDA7FA31C}"/>
    <cellStyle name="Comma 8 2 3 3" xfId="15014" xr:uid="{8D753562-A02D-4CE1-8AA6-9EDD0CD25A7B}"/>
    <cellStyle name="Comma 8 2 30" xfId="15015" xr:uid="{0A33923A-D180-4985-8A74-EF8372CAB7A9}"/>
    <cellStyle name="Comma 8 2 31" xfId="15016" xr:uid="{815A2BCB-D6D5-427A-B294-773D58A2B505}"/>
    <cellStyle name="Comma 8 2 32" xfId="15017" xr:uid="{96BF9F74-74F1-47DD-8040-D10152A9789B}"/>
    <cellStyle name="Comma 8 2 33" xfId="15018" xr:uid="{3A4C1A29-ECA6-4098-B7AA-EE19D70FC66B}"/>
    <cellStyle name="Comma 8 2 34" xfId="15019" xr:uid="{05E12C0A-342A-4B69-A0A9-DB9A6D9C02C0}"/>
    <cellStyle name="Comma 8 2 35" xfId="15020" xr:uid="{715679EF-DF4B-4AD5-83D8-ACA0E4069B9F}"/>
    <cellStyle name="Comma 8 2 36" xfId="15021" xr:uid="{9C8CE9FA-521A-4524-9B2D-8B54E0C74CF4}"/>
    <cellStyle name="Comma 8 2 37" xfId="57513" xr:uid="{1EBC393D-4D21-471D-B19E-D160876A3AB4}"/>
    <cellStyle name="Comma 8 2 4" xfId="15022" xr:uid="{691F4B65-3051-4ED0-95BC-36DC437FA7FC}"/>
    <cellStyle name="Comma 8 2 5" xfId="15023" xr:uid="{84CF1050-4BD5-447A-8683-FD60BF8C86E9}"/>
    <cellStyle name="Comma 8 2 6" xfId="15024" xr:uid="{2B463363-FEFB-455F-AF92-DB12BC1BEA66}"/>
    <cellStyle name="Comma 8 2 7" xfId="15025" xr:uid="{1A3CA6FB-4FA1-458B-84FF-57C79F29587D}"/>
    <cellStyle name="Comma 8 2 8" xfId="15026" xr:uid="{D7F6773B-5680-4CDD-BF37-212DAE3BE8A4}"/>
    <cellStyle name="Comma 8 2 9" xfId="15027" xr:uid="{5DCD72F4-96DC-473B-99C0-725992B63D31}"/>
    <cellStyle name="Comma 8 20" xfId="15028" xr:uid="{364A2606-B36B-44BE-893F-F008E6EB503B}"/>
    <cellStyle name="Comma 8 20 2" xfId="15029" xr:uid="{46279296-D637-4CB4-AC2A-DD0A62A17C1A}"/>
    <cellStyle name="Comma 8 20 2 2" xfId="15030" xr:uid="{0F245C12-17BF-40BB-9DBA-B35CA83CA63D}"/>
    <cellStyle name="Comma 8 20 3" xfId="15031" xr:uid="{CF0A49CB-6709-4BEB-BCD5-525FAC4C7353}"/>
    <cellStyle name="Comma 8 20 3 2" xfId="15032" xr:uid="{1403D3F8-654F-456C-9AB7-5B10BA0E0AB2}"/>
    <cellStyle name="Comma 8 20 4" xfId="15033" xr:uid="{AA3B24D0-7691-40B9-8B27-1E2255F706E2}"/>
    <cellStyle name="Comma 8 21" xfId="15034" xr:uid="{A831EEBC-52B2-4C6D-BA9D-43F110BBA1F8}"/>
    <cellStyle name="Comma 8 21 2" xfId="15035" xr:uid="{589A29BB-4414-4838-9015-B80FE14CDDE2}"/>
    <cellStyle name="Comma 8 21 2 2" xfId="15036" xr:uid="{DB505B86-76C0-494E-B14F-6106091539CD}"/>
    <cellStyle name="Comma 8 21 3" xfId="15037" xr:uid="{51933F1D-6AF1-404E-9324-CFBBAC544A0A}"/>
    <cellStyle name="Comma 8 21 3 2" xfId="15038" xr:uid="{6F544FB1-1C3A-49A6-B1D8-8EAD6FFB0208}"/>
    <cellStyle name="Comma 8 21 4" xfId="15039" xr:uid="{06733E24-52B8-40E7-A319-8F8130F9B375}"/>
    <cellStyle name="Comma 8 22" xfId="15040" xr:uid="{60E7844F-33E5-4A61-829B-9A18045C1F6B}"/>
    <cellStyle name="Comma 8 22 2" xfId="15041" xr:uid="{B737D6ED-1C9C-4B2F-964F-B170DD3FA27B}"/>
    <cellStyle name="Comma 8 22 2 2" xfId="15042" xr:uid="{98E404C6-F422-4BF1-8BED-7813D6F86932}"/>
    <cellStyle name="Comma 8 22 3" xfId="15043" xr:uid="{6FB4769B-25A3-40FC-8003-7336F940CF13}"/>
    <cellStyle name="Comma 8 22 3 2" xfId="15044" xr:uid="{77974C58-78FA-41C5-9FAC-F7C0EE8EC92B}"/>
    <cellStyle name="Comma 8 22 4" xfId="15045" xr:uid="{FD207C6F-4E5D-4F49-A64D-414883CB4B44}"/>
    <cellStyle name="Comma 8 23" xfId="15046" xr:uid="{AF68B8A2-0F47-4B1E-80A4-F38C53181EF3}"/>
    <cellStyle name="Comma 8 23 2" xfId="15047" xr:uid="{4A8A3DCF-D474-40D5-A1D0-01B6CD0CAD66}"/>
    <cellStyle name="Comma 8 23 2 2" xfId="15048" xr:uid="{7C81B2AC-7D8F-4961-93B3-E0A9AB686C12}"/>
    <cellStyle name="Comma 8 23 3" xfId="15049" xr:uid="{52FD77AF-D3C8-4687-A19A-06FF973FFEE9}"/>
    <cellStyle name="Comma 8 23 3 2" xfId="15050" xr:uid="{085335D8-5940-41ED-B730-E337BF89C2B0}"/>
    <cellStyle name="Comma 8 23 4" xfId="15051" xr:uid="{AEE766FD-F18F-4A18-BD93-7EB84B8F23AD}"/>
    <cellStyle name="Comma 8 24" xfId="15052" xr:uid="{FF400FF4-5FA9-4660-B7DE-2D22EC9CF7EC}"/>
    <cellStyle name="Comma 8 24 2" xfId="15053" xr:uid="{89D9FA70-8C98-443A-967D-91DC36139B27}"/>
    <cellStyle name="Comma 8 24 2 2" xfId="15054" xr:uid="{7D6623EB-8AC9-48BB-ADF5-4DB81FDADC34}"/>
    <cellStyle name="Comma 8 24 3" xfId="15055" xr:uid="{0CA814DE-C1FF-4570-868E-328DF4304A0F}"/>
    <cellStyle name="Comma 8 24 3 2" xfId="15056" xr:uid="{6F5AE28C-AE09-466B-BDE1-104350A03373}"/>
    <cellStyle name="Comma 8 24 4" xfId="15057" xr:uid="{B81FCC6F-BDBF-4573-86F3-989543E79B0C}"/>
    <cellStyle name="Comma 8 25" xfId="15058" xr:uid="{D153EA27-E911-47E0-B7F1-7BF44D253EAE}"/>
    <cellStyle name="Comma 8 25 2" xfId="15059" xr:uid="{FE2665B9-9AF6-49FD-B59F-7AABE5259C69}"/>
    <cellStyle name="Comma 8 25 2 2" xfId="15060" xr:uid="{DF52E966-A93D-492F-98E6-CC48BED45280}"/>
    <cellStyle name="Comma 8 25 3" xfId="15061" xr:uid="{DA88331B-D417-4052-B66F-C6D343197688}"/>
    <cellStyle name="Comma 8 25 3 2" xfId="15062" xr:uid="{0DC9D0A9-E4E8-4BA9-BEFE-6F509413AFF9}"/>
    <cellStyle name="Comma 8 25 4" xfId="15063" xr:uid="{61D1EA58-2E73-49DA-AAF8-9478ECFF86CD}"/>
    <cellStyle name="Comma 8 26" xfId="15064" xr:uid="{5597C15D-3E73-40EF-B31D-D105B8B4B388}"/>
    <cellStyle name="Comma 8 26 2" xfId="15065" xr:uid="{04C425E6-80FB-4E6A-844B-C9BE6385009F}"/>
    <cellStyle name="Comma 8 26 2 2" xfId="15066" xr:uid="{00CA2F69-7117-44BF-B212-1C78F9B42538}"/>
    <cellStyle name="Comma 8 26 3" xfId="15067" xr:uid="{E6878DBA-8AD9-46AC-A434-6D7795790C30}"/>
    <cellStyle name="Comma 8 26 3 2" xfId="15068" xr:uid="{D88E3D7C-C982-4064-8215-AD88937CC5B8}"/>
    <cellStyle name="Comma 8 26 4" xfId="15069" xr:uid="{7E59E398-F3C3-4BAC-8985-F525FCBE72D9}"/>
    <cellStyle name="Comma 8 27" xfId="15070" xr:uid="{80AB798F-4C27-4832-BB0C-A2C012C5DC2C}"/>
    <cellStyle name="Comma 8 27 2" xfId="15071" xr:uid="{D6CEAEB2-B8E7-4352-9813-BB0E5572647F}"/>
    <cellStyle name="Comma 8 27 2 2" xfId="15072" xr:uid="{78F55BCB-08D3-4699-9F11-F40725252670}"/>
    <cellStyle name="Comma 8 27 3" xfId="15073" xr:uid="{514A8C53-142C-4EE9-9824-27948D7C5015}"/>
    <cellStyle name="Comma 8 27 3 2" xfId="15074" xr:uid="{ECD2B9FB-B9C0-4EFF-B43E-8A7660F1E203}"/>
    <cellStyle name="Comma 8 27 4" xfId="15075" xr:uid="{6473B60D-A926-43D7-93E1-AC45040CECF3}"/>
    <cellStyle name="Comma 8 28" xfId="15076" xr:uid="{6F1C56F8-F158-4F92-AB3D-CD874F997737}"/>
    <cellStyle name="Comma 8 28 2" xfId="15077" xr:uid="{818B7F0F-D9A2-4ADC-9EBC-A6A4AAC6DE83}"/>
    <cellStyle name="Comma 8 29" xfId="15078" xr:uid="{66336F78-B146-41C3-ACE2-312F3C48373E}"/>
    <cellStyle name="Comma 8 29 2" xfId="15079" xr:uid="{00D2C8A6-2EFD-498C-9F58-3422824A0A53}"/>
    <cellStyle name="Comma 8 29 3" xfId="15080" xr:uid="{2DE16DB2-5644-4D8F-A933-4EEAA8E57810}"/>
    <cellStyle name="Comma 8 3" xfId="15081" xr:uid="{EA713BA1-662B-4477-97C1-14D465AB9CCC}"/>
    <cellStyle name="Comma 8 3 10" xfId="15082" xr:uid="{26FB074D-0BAB-48E3-8453-52E5DBE3285F}"/>
    <cellStyle name="Comma 8 3 11" xfId="15083" xr:uid="{FBDCE6DB-91C3-47F8-BA44-E857C96C29C2}"/>
    <cellStyle name="Comma 8 3 12" xfId="15084" xr:uid="{2DEF1B8C-8BE0-4AD5-83EF-EC1D68B36A6E}"/>
    <cellStyle name="Comma 8 3 13" xfId="15085" xr:uid="{C1691966-7E4F-4B4B-B44C-64AFFBCDEB49}"/>
    <cellStyle name="Comma 8 3 14" xfId="15086" xr:uid="{4C12F68B-7501-46A1-8743-14E4A2FE2635}"/>
    <cellStyle name="Comma 8 3 15" xfId="15087" xr:uid="{D56B1E30-701A-46E6-8003-5F16A3EF8FF5}"/>
    <cellStyle name="Comma 8 3 16" xfId="15088" xr:uid="{1CF3CC92-50A8-497E-B236-9939A16D0E10}"/>
    <cellStyle name="Comma 8 3 17" xfId="15089" xr:uid="{7623041C-B0BC-4B6A-9A11-8040A3940597}"/>
    <cellStyle name="Comma 8 3 18" xfId="15090" xr:uid="{7CDD6306-CAFE-4F7D-99A4-3257D6F16BE3}"/>
    <cellStyle name="Comma 8 3 19" xfId="15091" xr:uid="{21FD4588-2D14-4AA9-BBBF-FDF954E62E13}"/>
    <cellStyle name="Comma 8 3 2" xfId="15092" xr:uid="{76A44810-EEBE-45EB-A421-A27280D94129}"/>
    <cellStyle name="Comma 8 3 2 2" xfId="15093" xr:uid="{09DBB52C-B09A-4D62-A749-9A8732E6F366}"/>
    <cellStyle name="Comma 8 3 2 3" xfId="15094" xr:uid="{27AA7CE3-8F03-4993-9E4D-7154396A1428}"/>
    <cellStyle name="Comma 8 3 20" xfId="15095" xr:uid="{CCD95F88-E9BA-4CC1-8F4C-A6FB1A827512}"/>
    <cellStyle name="Comma 8 3 21" xfId="15096" xr:uid="{C09D9312-C8F7-488F-A63C-02B729CA2EBF}"/>
    <cellStyle name="Comma 8 3 22" xfId="15097" xr:uid="{B5FBC7FC-20DE-40AE-A24A-2E2520B9DD53}"/>
    <cellStyle name="Comma 8 3 23" xfId="15098" xr:uid="{FE5F6EA6-4B9C-47B1-8682-FCE1BF0C7470}"/>
    <cellStyle name="Comma 8 3 24" xfId="15099" xr:uid="{CAE1B8D5-6A09-4F79-B34F-FB4A20C949A7}"/>
    <cellStyle name="Comma 8 3 25" xfId="15100" xr:uid="{F99A0564-A284-4CB2-B169-500AD53D65F1}"/>
    <cellStyle name="Comma 8 3 26" xfId="15101" xr:uid="{40B5AB11-985C-45B5-9B4B-D0FF6AF9B3B4}"/>
    <cellStyle name="Comma 8 3 27" xfId="15102" xr:uid="{A786598B-FAC3-4372-87FC-DE2EB88E9878}"/>
    <cellStyle name="Comma 8 3 28" xfId="15103" xr:uid="{54C7FD76-0279-48AE-ABAB-C9C262A86247}"/>
    <cellStyle name="Comma 8 3 29" xfId="15104" xr:uid="{078E9FEE-6127-43EA-B965-551A5E39A8BE}"/>
    <cellStyle name="Comma 8 3 3" xfId="15105" xr:uid="{46BCD22E-A3A3-489D-80D5-0653A3DD0304}"/>
    <cellStyle name="Comma 8 3 3 2" xfId="15106" xr:uid="{018BD803-DAFA-4B74-8BC0-FFE441215760}"/>
    <cellStyle name="Comma 8 3 30" xfId="15107" xr:uid="{E5766D5C-AE54-4376-835B-74F48F72B60B}"/>
    <cellStyle name="Comma 8 3 31" xfId="15108" xr:uid="{5A59CA6B-F106-474B-ABC1-AB07D59F1F8E}"/>
    <cellStyle name="Comma 8 3 32" xfId="15109" xr:uid="{350E763E-7B3E-4C54-BFE3-F6CB51F2E184}"/>
    <cellStyle name="Comma 8 3 33" xfId="15110" xr:uid="{1C377930-FB42-4EA4-A964-E323E207550D}"/>
    <cellStyle name="Comma 8 3 34" xfId="15111" xr:uid="{B02E5EB8-9992-4C32-88DF-AAAEDA88D198}"/>
    <cellStyle name="Comma 8 3 35" xfId="15112" xr:uid="{F011916B-45BF-4C8F-977E-41C3F87AD38E}"/>
    <cellStyle name="Comma 8 3 36" xfId="15113" xr:uid="{83D0B02D-28F6-4F8C-9CD3-FBD751DB3A39}"/>
    <cellStyle name="Comma 8 3 37" xfId="57514" xr:uid="{5436D4F2-C197-47A6-866D-269AE7EA796F}"/>
    <cellStyle name="Comma 8 3 4" xfId="15114" xr:uid="{0CBDD13C-CB37-4457-B0C2-D393C5D42286}"/>
    <cellStyle name="Comma 8 3 5" xfId="15115" xr:uid="{3CB8006F-F190-4754-A703-4C3980AA14ED}"/>
    <cellStyle name="Comma 8 3 6" xfId="15116" xr:uid="{1D7615D6-DDBB-484C-ADB5-30BD6266CC6C}"/>
    <cellStyle name="Comma 8 3 7" xfId="15117" xr:uid="{E7D0E6F4-6449-493B-86AA-AA1A9EACE0EA}"/>
    <cellStyle name="Comma 8 3 8" xfId="15118" xr:uid="{78491EE8-6F8A-466D-BC2C-245679AEA378}"/>
    <cellStyle name="Comma 8 3 9" xfId="15119" xr:uid="{2148F971-A345-4CF5-84E1-4A38C96CA0DD}"/>
    <cellStyle name="Comma 8 30" xfId="15120" xr:uid="{B1692FD6-BDF3-459A-9194-2F762C4591AC}"/>
    <cellStyle name="Comma 8 31" xfId="15121" xr:uid="{55FB04EF-D0A9-4864-9B10-948842CE5F52}"/>
    <cellStyle name="Comma 8 31 2" xfId="15122" xr:uid="{089E4EA9-99C3-4D29-AEA8-9663FD7F1F92}"/>
    <cellStyle name="Comma 8 31 2 2" xfId="15123" xr:uid="{3D9EF7C3-1E44-49B1-937B-25B17632A579}"/>
    <cellStyle name="Comma 8 31 2 2 2" xfId="15124" xr:uid="{8A097686-1E9F-4E11-9013-EB5CF3F1730B}"/>
    <cellStyle name="Comma 8 31 2 3" xfId="15125" xr:uid="{25A9CC50-B96D-49C6-8FA5-DB7EB299BD18}"/>
    <cellStyle name="Comma 8 31 3" xfId="15126" xr:uid="{9A03E191-262E-4AC5-A619-F59B5197ED72}"/>
    <cellStyle name="Comma 8 31 3 2" xfId="15127" xr:uid="{DD59B618-E90D-468A-93DA-38C88516CBA9}"/>
    <cellStyle name="Comma 8 31 4" xfId="15128" xr:uid="{D35B48D8-4077-472E-B963-C34A264D0B46}"/>
    <cellStyle name="Comma 8 32" xfId="15129" xr:uid="{1125CA5D-D6AC-4095-A708-44C0ACAB88D3}"/>
    <cellStyle name="Comma 8 32 2" xfId="15130" xr:uid="{331ED794-A09E-442D-903D-947D9DA286D4}"/>
    <cellStyle name="Comma 8 32 2 2" xfId="15131" xr:uid="{B89AC278-B9D9-4B1B-B381-4CA1C9684770}"/>
    <cellStyle name="Comma 8 32 2 2 2" xfId="15132" xr:uid="{238662A6-357A-4614-BFFE-67B5DDB377AB}"/>
    <cellStyle name="Comma 8 32 2 3" xfId="15133" xr:uid="{94F08F9E-8896-4DDF-921B-8FCB0179A344}"/>
    <cellStyle name="Comma 8 32 3" xfId="15134" xr:uid="{61917A26-3C1B-4D02-B021-F5C09D99ED38}"/>
    <cellStyle name="Comma 8 32 3 2" xfId="15135" xr:uid="{EBAAB6BF-3C66-4C35-8DE8-BC6671CB24BA}"/>
    <cellStyle name="Comma 8 32 4" xfId="15136" xr:uid="{AE47E36B-3EC2-4C8B-A30C-ABA65517AD94}"/>
    <cellStyle name="Comma 8 33" xfId="15137" xr:uid="{1DF52C0E-38BF-4F8A-9042-47F8024D2FD6}"/>
    <cellStyle name="Comma 8 33 2" xfId="15138" xr:uid="{9A8602A0-28D6-4B78-BFE0-9FCEE9579411}"/>
    <cellStyle name="Comma 8 33 2 2" xfId="15139" xr:uid="{221441B8-4A4E-4392-B0AD-0403B0994BC0}"/>
    <cellStyle name="Comma 8 33 2 2 2" xfId="15140" xr:uid="{B9B7D93B-EA8C-407B-817B-8EADA7F59AF6}"/>
    <cellStyle name="Comma 8 33 2 3" xfId="15141" xr:uid="{F979FC21-909F-4A25-8829-F70AC6C98F98}"/>
    <cellStyle name="Comma 8 33 3" xfId="15142" xr:uid="{862FB46A-1178-4761-B425-F5E3C5FFB74A}"/>
    <cellStyle name="Comma 8 33 3 2" xfId="15143" xr:uid="{B7727F3E-37A4-478B-97C5-B42633FD18D7}"/>
    <cellStyle name="Comma 8 33 4" xfId="15144" xr:uid="{CEC3869B-B7FB-4D17-B22C-EF053C85AF47}"/>
    <cellStyle name="Comma 8 34" xfId="15145" xr:uid="{71BCBBD8-8B85-41D3-A7A3-CC4713340B57}"/>
    <cellStyle name="Comma 8 34 2" xfId="15146" xr:uid="{1656305F-21C4-45A0-B7A9-C5643CEC6409}"/>
    <cellStyle name="Comma 8 34 2 2" xfId="15147" xr:uid="{1A9E90F0-68C5-4871-9215-71A3BCCBAAE3}"/>
    <cellStyle name="Comma 8 34 2 2 2" xfId="15148" xr:uid="{17864B94-78C3-4C9F-A313-AEAB8B95D949}"/>
    <cellStyle name="Comma 8 34 2 3" xfId="15149" xr:uid="{D0A98711-B056-4EB8-BC13-22DA14719AFB}"/>
    <cellStyle name="Comma 8 34 3" xfId="15150" xr:uid="{9C053BFD-8A55-47F9-A5ED-CA298C392660}"/>
    <cellStyle name="Comma 8 34 3 2" xfId="15151" xr:uid="{551BD85A-CB94-44F7-9470-6396828526E5}"/>
    <cellStyle name="Comma 8 34 4" xfId="15152" xr:uid="{5A6B310D-A266-43A1-BE0E-DE4D485C978F}"/>
    <cellStyle name="Comma 8 35" xfId="15153" xr:uid="{2BADD514-64E9-4C4D-9FC0-37DC3838C658}"/>
    <cellStyle name="Comma 8 35 2" xfId="15154" xr:uid="{D8250A4D-D17C-4900-BCFE-0104E1F614A2}"/>
    <cellStyle name="Comma 8 35 2 2" xfId="15155" xr:uid="{39AF045C-C179-4EBE-AEF6-DFB90B069C24}"/>
    <cellStyle name="Comma 8 35 2 2 2" xfId="15156" xr:uid="{C34E616B-9DAD-4E0F-84C8-CF2B17A25BFD}"/>
    <cellStyle name="Comma 8 35 2 3" xfId="15157" xr:uid="{5C6372D2-F26C-4A34-BAE1-A752F181FF3F}"/>
    <cellStyle name="Comma 8 35 3" xfId="15158" xr:uid="{08B78087-56F7-4E27-9DBA-57F076F9705C}"/>
    <cellStyle name="Comma 8 35 3 2" xfId="15159" xr:uid="{EA06A5BD-67B5-49D2-A808-71066DC6CEA5}"/>
    <cellStyle name="Comma 8 35 4" xfId="15160" xr:uid="{A009A7A2-86B4-4F85-B2A6-294E07CB47E6}"/>
    <cellStyle name="Comma 8 36" xfId="15161" xr:uid="{ED3F5968-BBD9-45CC-B15B-1691216BBBA4}"/>
    <cellStyle name="Comma 8 36 2" xfId="15162" xr:uid="{04762D54-BEB9-4F4B-BBAA-980C4F396DEB}"/>
    <cellStyle name="Comma 8 36 2 2" xfId="15163" xr:uid="{A92C0FBE-CCC9-4FCA-9C5E-8E21E6C1875D}"/>
    <cellStyle name="Comma 8 36 2 2 2" xfId="15164" xr:uid="{7019C5CA-4E50-4C12-A8B4-E78B9C817645}"/>
    <cellStyle name="Comma 8 36 2 3" xfId="15165" xr:uid="{F93AC9B0-4443-4DD1-9BAA-CC526F3DAD13}"/>
    <cellStyle name="Comma 8 36 3" xfId="15166" xr:uid="{97D605B7-D1AA-4F3B-8D22-3CB8195C83AE}"/>
    <cellStyle name="Comma 8 36 3 2" xfId="15167" xr:uid="{C3FBECBE-85E9-4D78-84D0-995A788D0F98}"/>
    <cellStyle name="Comma 8 36 4" xfId="15168" xr:uid="{3A6A93A0-EE06-45FA-AE1F-123570F09B19}"/>
    <cellStyle name="Comma 8 37" xfId="15169" xr:uid="{8EFA68DC-B07B-4B4C-B741-5FE3595B7DEA}"/>
    <cellStyle name="Comma 8 37 2" xfId="15170" xr:uid="{8F9234C3-65F8-4C62-824D-75D58582A978}"/>
    <cellStyle name="Comma 8 37 2 2" xfId="15171" xr:uid="{FFE7F9B6-88CE-4A9B-A588-F3BB20304B12}"/>
    <cellStyle name="Comma 8 37 2 2 2" xfId="15172" xr:uid="{446B9712-291E-4741-A155-FE1173C0C508}"/>
    <cellStyle name="Comma 8 37 2 3" xfId="15173" xr:uid="{A359322C-021A-4843-B233-A3995017096B}"/>
    <cellStyle name="Comma 8 37 3" xfId="15174" xr:uid="{CB818D0C-7339-442F-9668-41968048DFB3}"/>
    <cellStyle name="Comma 8 37 3 2" xfId="15175" xr:uid="{506D3637-E482-438D-84F3-4AC196C655A7}"/>
    <cellStyle name="Comma 8 37 4" xfId="15176" xr:uid="{FB389B1B-86A8-44C0-97CC-B3D43DD8C249}"/>
    <cellStyle name="Comma 8 38" xfId="15177" xr:uid="{6E569D5F-B3DB-455A-B7BC-71DFA6734ABE}"/>
    <cellStyle name="Comma 8 38 2" xfId="15178" xr:uid="{CFEA8CCF-6C51-4D87-B9BE-F36B5B45D58D}"/>
    <cellStyle name="Comma 8 38 2 2" xfId="15179" xr:uid="{B65B2E82-5B7F-4885-BDCC-C5D6F0677CED}"/>
    <cellStyle name="Comma 8 38 2 2 2" xfId="15180" xr:uid="{315E0E72-207B-4C7A-8C04-A977357AF1FC}"/>
    <cellStyle name="Comma 8 38 2 3" xfId="15181" xr:uid="{29E44E7E-7F7D-434F-AEE3-D6A544BF31A5}"/>
    <cellStyle name="Comma 8 38 3" xfId="15182" xr:uid="{9CABB08F-FB14-456B-B873-B961A5B13A4E}"/>
    <cellStyle name="Comma 8 38 3 2" xfId="15183" xr:uid="{D7E528D2-DC75-45FD-A54D-876AFED86F66}"/>
    <cellStyle name="Comma 8 38 4" xfId="15184" xr:uid="{8D5CFEF6-4166-4F6E-BF8B-B7EDFBE87186}"/>
    <cellStyle name="Comma 8 39" xfId="15185" xr:uid="{F36682D3-1E50-4673-8D42-4DF16EAFB9AA}"/>
    <cellStyle name="Comma 8 39 2" xfId="15186" xr:uid="{5D21A12C-3C4E-46C9-8F45-7C58FB54A8A4}"/>
    <cellStyle name="Comma 8 39 2 2" xfId="15187" xr:uid="{DBEF5F5F-CDF7-4C30-8E5C-56C732E64AA7}"/>
    <cellStyle name="Comma 8 39 2 2 2" xfId="15188" xr:uid="{75A20D71-CDC0-4170-86CA-CCB17DFE5DAE}"/>
    <cellStyle name="Comma 8 39 2 3" xfId="15189" xr:uid="{BA5FFE03-E3D6-4D95-B4AB-E1DE21F2DC3B}"/>
    <cellStyle name="Comma 8 39 3" xfId="15190" xr:uid="{A2934A60-E4BC-47D7-9FAB-B5C40CE4A26F}"/>
    <cellStyle name="Comma 8 39 3 2" xfId="15191" xr:uid="{D469F3C0-BA01-4203-A043-A5830A122C85}"/>
    <cellStyle name="Comma 8 39 4" xfId="15192" xr:uid="{548089DF-64B3-47C0-A812-36D77E4183EB}"/>
    <cellStyle name="Comma 8 4" xfId="15193" xr:uid="{0957AEB3-6A93-4B3B-9536-E6002B6DB821}"/>
    <cellStyle name="Comma 8 4 10" xfId="15194" xr:uid="{5329F42E-E541-4E56-915B-9F740DBDE9B2}"/>
    <cellStyle name="Comma 8 4 11" xfId="15195" xr:uid="{A18A7AF6-149A-4B14-B515-DF3FBBF87FEA}"/>
    <cellStyle name="Comma 8 4 12" xfId="15196" xr:uid="{4384212B-9A42-43AD-BB82-D5A5989C6FAA}"/>
    <cellStyle name="Comma 8 4 13" xfId="15197" xr:uid="{65BD3187-BFFD-4F5D-BADF-F666968025AD}"/>
    <cellStyle name="Comma 8 4 14" xfId="15198" xr:uid="{E6CA9F30-97A7-4941-9741-0F0F41F01A5C}"/>
    <cellStyle name="Comma 8 4 15" xfId="15199" xr:uid="{EBC8C790-D092-4E70-8794-6D5562F199F9}"/>
    <cellStyle name="Comma 8 4 16" xfId="15200" xr:uid="{88482A65-410C-49F4-9176-DBBEB61AC3E6}"/>
    <cellStyle name="Comma 8 4 17" xfId="15201" xr:uid="{03D70857-69BA-4DF1-9C20-40FAE9288516}"/>
    <cellStyle name="Comma 8 4 18" xfId="15202" xr:uid="{3B5F2136-C7D0-4381-801E-F68F96701AFB}"/>
    <cellStyle name="Comma 8 4 19" xfId="15203" xr:uid="{341C9FCB-5D56-4F86-99D1-ABE181735CA8}"/>
    <cellStyle name="Comma 8 4 2" xfId="15204" xr:uid="{067A0E27-53ED-49B8-A185-725BD0A8CB32}"/>
    <cellStyle name="Comma 8 4 2 2" xfId="15205" xr:uid="{E4F6C6AE-B780-4078-B8A1-C2AE33C0C23C}"/>
    <cellStyle name="Comma 8 4 20" xfId="15206" xr:uid="{8E5B1DB4-A1A4-42D3-9E8F-8BB706C18BEE}"/>
    <cellStyle name="Comma 8 4 21" xfId="15207" xr:uid="{CD4D12C7-181C-4499-8153-184BF54C433C}"/>
    <cellStyle name="Comma 8 4 22" xfId="15208" xr:uid="{AC6FE893-40E7-4C7C-A83D-8127B4C7A0FE}"/>
    <cellStyle name="Comma 8 4 23" xfId="15209" xr:uid="{370B154E-4561-48A1-9528-12A03515DED7}"/>
    <cellStyle name="Comma 8 4 24" xfId="15210" xr:uid="{4E17A249-F33B-47B7-AB44-A32DEF99C3C5}"/>
    <cellStyle name="Comma 8 4 25" xfId="15211" xr:uid="{862D7950-B321-4D01-80AB-48C1AD1F4DD7}"/>
    <cellStyle name="Comma 8 4 26" xfId="15212" xr:uid="{B4F65338-9AE4-4A96-AF88-E5FEC7AAE797}"/>
    <cellStyle name="Comma 8 4 27" xfId="15213" xr:uid="{F9094E24-D00C-4778-BC0F-B16E93116A9F}"/>
    <cellStyle name="Comma 8 4 28" xfId="15214" xr:uid="{4722DCCF-ED11-4642-B4AE-378495CD6416}"/>
    <cellStyle name="Comma 8 4 29" xfId="15215" xr:uid="{88DB6042-9030-4C56-ACC3-F3F0C4FE8FF2}"/>
    <cellStyle name="Comma 8 4 3" xfId="15216" xr:uid="{FF9CA58D-9BF1-4B14-826A-4FCD3FDB14CD}"/>
    <cellStyle name="Comma 8 4 3 2" xfId="15217" xr:uid="{A1BBBA54-E365-44CE-8444-1666BEC7C6F9}"/>
    <cellStyle name="Comma 8 4 30" xfId="15218" xr:uid="{6EA446F3-7307-44B3-8DA7-83A63EBF5D7C}"/>
    <cellStyle name="Comma 8 4 31" xfId="15219" xr:uid="{F05E05D7-E4E4-4D18-9306-A2536E776742}"/>
    <cellStyle name="Comma 8 4 32" xfId="15220" xr:uid="{3E2D38AB-0CF4-49BF-81F2-D5A09C7617DA}"/>
    <cellStyle name="Comma 8 4 33" xfId="15221" xr:uid="{66AA6E95-060E-4725-93B9-6495CD132537}"/>
    <cellStyle name="Comma 8 4 34" xfId="15222" xr:uid="{DC459800-5641-4C82-A284-2B39C222D52C}"/>
    <cellStyle name="Comma 8 4 35" xfId="15223" xr:uid="{F1BFB75D-036E-4363-B6E9-57BD4FB36A92}"/>
    <cellStyle name="Comma 8 4 4" xfId="15224" xr:uid="{1275F0DD-91B9-4538-A561-FDFB466805DF}"/>
    <cellStyle name="Comma 8 4 5" xfId="15225" xr:uid="{1F882959-BA5D-467B-B413-CF03594FAFDE}"/>
    <cellStyle name="Comma 8 4 6" xfId="15226" xr:uid="{596E1C83-C1B2-4C16-AA57-4642FF012733}"/>
    <cellStyle name="Comma 8 4 7" xfId="15227" xr:uid="{84F83E05-74DE-491B-81C9-9427A4956108}"/>
    <cellStyle name="Comma 8 4 8" xfId="15228" xr:uid="{37EE36D9-7DFD-4E15-A5D5-1D08BABC3925}"/>
    <cellStyle name="Comma 8 4 9" xfId="15229" xr:uid="{E4BFCCCE-1F36-401F-BB02-CFC4474CCD8A}"/>
    <cellStyle name="Comma 8 40" xfId="15230" xr:uid="{62F79E18-96A7-41E2-9851-8CDEF28E7F36}"/>
    <cellStyle name="Comma 8 40 2" xfId="15231" xr:uid="{176C796B-FEA6-4225-87E2-F5D227786CFD}"/>
    <cellStyle name="Comma 8 40 2 2" xfId="15232" xr:uid="{FA6CD3B1-2E97-4AAC-9C12-BDE4E68CBFF2}"/>
    <cellStyle name="Comma 8 40 2 2 2" xfId="15233" xr:uid="{29058609-208D-48F6-AF04-12686B4020AA}"/>
    <cellStyle name="Comma 8 40 2 3" xfId="15234" xr:uid="{3A65558A-59F5-427C-8DFC-7E954E835AFC}"/>
    <cellStyle name="Comma 8 40 3" xfId="15235" xr:uid="{91BDCD7E-8BB5-41B5-98E0-A5C863B6F575}"/>
    <cellStyle name="Comma 8 40 3 2" xfId="15236" xr:uid="{0A36CFA0-6600-4CDC-AB52-1F45EA75EB34}"/>
    <cellStyle name="Comma 8 40 4" xfId="15237" xr:uid="{8B09FD0B-74FF-4B87-9912-7112B34C6D17}"/>
    <cellStyle name="Comma 8 41" xfId="15238" xr:uid="{6D84E0FF-3B52-4D86-8826-8686BEAB650E}"/>
    <cellStyle name="Comma 8 41 2" xfId="15239" xr:uid="{E0C00647-B5FE-486D-972C-A22E97E906DE}"/>
    <cellStyle name="Comma 8 41 2 2" xfId="15240" xr:uid="{9DA369D1-04AF-48F9-97CA-DBBA79FB5175}"/>
    <cellStyle name="Comma 8 41 2 2 2" xfId="15241" xr:uid="{B272AB91-2888-4161-A8D4-A3B50A54A5F6}"/>
    <cellStyle name="Comma 8 41 2 3" xfId="15242" xr:uid="{283D7937-5647-4FBB-912F-B43123ADFB74}"/>
    <cellStyle name="Comma 8 41 3" xfId="15243" xr:uid="{F7C221CE-5FB5-4347-A54D-21792B21841A}"/>
    <cellStyle name="Comma 8 41 3 2" xfId="15244" xr:uid="{A790D1BA-7FDA-42A1-B367-77FB799C5596}"/>
    <cellStyle name="Comma 8 41 4" xfId="15245" xr:uid="{0BDF1A34-DFA7-4B30-A8B1-AF260A50C426}"/>
    <cellStyle name="Comma 8 42" xfId="15246" xr:uid="{16B5AA16-2F15-4242-9003-8D48848F6F9D}"/>
    <cellStyle name="Comma 8 42 2" xfId="15247" xr:uid="{7C585FD9-20E3-4762-9087-A5C1DB28D4A7}"/>
    <cellStyle name="Comma 8 42 2 2" xfId="15248" xr:uid="{1660710C-BF76-4D1F-A16F-0829DA89DCDC}"/>
    <cellStyle name="Comma 8 42 2 2 2" xfId="15249" xr:uid="{CF3F8E93-34A3-4665-817D-D9BEA30B16F1}"/>
    <cellStyle name="Comma 8 42 2 3" xfId="15250" xr:uid="{B223E412-CF82-4CFE-A435-712D8FBC80F2}"/>
    <cellStyle name="Comma 8 42 3" xfId="15251" xr:uid="{D99A2CF8-5D95-47A7-8BB8-744190C026BB}"/>
    <cellStyle name="Comma 8 42 3 2" xfId="15252" xr:uid="{1DBDB351-C88F-454F-B3A5-A0267C7AE768}"/>
    <cellStyle name="Comma 8 42 4" xfId="15253" xr:uid="{E3A592FF-1D79-4095-951B-6AFCA2D581CB}"/>
    <cellStyle name="Comma 8 43" xfId="15254" xr:uid="{C7862A54-9185-42AD-AAE1-C10D5A9632F9}"/>
    <cellStyle name="Comma 8 43 2" xfId="15255" xr:uid="{690EFAC8-2B9A-40CA-A4FE-5EB800DA9413}"/>
    <cellStyle name="Comma 8 43 2 2" xfId="15256" xr:uid="{ACE6A327-21EA-4681-8296-31BB004BC3E1}"/>
    <cellStyle name="Comma 8 43 2 2 2" xfId="15257" xr:uid="{B0BC5902-0611-4FE3-BFB4-501E8D802642}"/>
    <cellStyle name="Comma 8 43 2 3" xfId="15258" xr:uid="{C9C5D6E8-F522-48B6-8DFE-85918E2A9FDD}"/>
    <cellStyle name="Comma 8 43 3" xfId="15259" xr:uid="{DC4D0748-F5A7-47E1-8823-6B0425E464B3}"/>
    <cellStyle name="Comma 8 43 3 2" xfId="15260" xr:uid="{CE163A6A-5E20-4D0C-8585-DBE85E8BE67B}"/>
    <cellStyle name="Comma 8 43 4" xfId="15261" xr:uid="{C9A6AC90-D3FC-4AAB-B8DC-5FE3F2350CB9}"/>
    <cellStyle name="Comma 8 44" xfId="15262" xr:uid="{9C00DA39-11B9-42A8-8635-08C59FBE3495}"/>
    <cellStyle name="Comma 8 44 2" xfId="15263" xr:uid="{27CC2C1D-2E17-489A-836D-6D8FFA6D5060}"/>
    <cellStyle name="Comma 8 44 2 2" xfId="15264" xr:uid="{82B96FBF-D3EB-47F1-8AB0-A1EDA1A5B3C6}"/>
    <cellStyle name="Comma 8 44 2 2 2" xfId="15265" xr:uid="{226FF221-959C-4927-B05F-9B8872836CA2}"/>
    <cellStyle name="Comma 8 44 2 3" xfId="15266" xr:uid="{54F4088D-8DA6-428E-AA0A-61E9BBF65A94}"/>
    <cellStyle name="Comma 8 44 3" xfId="15267" xr:uid="{E884981A-C12E-4D3E-A5FF-F4AB943A432E}"/>
    <cellStyle name="Comma 8 44 3 2" xfId="15268" xr:uid="{0CDEDB39-6CF0-4DFB-B794-F6CCBD9F2C1A}"/>
    <cellStyle name="Comma 8 44 4" xfId="15269" xr:uid="{E6318D78-5C06-4BB1-B73E-3555A9B2F620}"/>
    <cellStyle name="Comma 8 45" xfId="15270" xr:uid="{9AC0B0B2-A512-4C06-AD40-FBB31905D133}"/>
    <cellStyle name="Comma 8 45 2" xfId="15271" xr:uid="{6DB4FCC7-58FB-4C11-AD47-0E7A740BE226}"/>
    <cellStyle name="Comma 8 45 2 2" xfId="15272" xr:uid="{7B451215-59BC-4561-8745-AF0B247575FD}"/>
    <cellStyle name="Comma 8 45 2 2 2" xfId="15273" xr:uid="{18BA293B-56C0-471D-8F38-421BA5436B2E}"/>
    <cellStyle name="Comma 8 45 2 3" xfId="15274" xr:uid="{06B80F3F-39BC-4C9F-AD4F-C9BB93145D2D}"/>
    <cellStyle name="Comma 8 45 3" xfId="15275" xr:uid="{B2DB85D8-7522-4D58-A2DD-C78BB4426413}"/>
    <cellStyle name="Comma 8 45 3 2" xfId="15276" xr:uid="{112090FA-90BC-47A3-854E-E0E1F94D7185}"/>
    <cellStyle name="Comma 8 45 4" xfId="15277" xr:uid="{268A9094-30E4-43FB-9330-227DA00059C7}"/>
    <cellStyle name="Comma 8 46" xfId="15278" xr:uid="{597A79C2-2284-46AF-842D-A16C33AB403C}"/>
    <cellStyle name="Comma 8 46 2" xfId="15279" xr:uid="{A2D0F678-B0AA-4F75-B596-78C235354200}"/>
    <cellStyle name="Comma 8 46 2 2" xfId="15280" xr:uid="{D67FF57A-D6D9-4372-B64F-ED0624FA251D}"/>
    <cellStyle name="Comma 8 46 2 2 2" xfId="15281" xr:uid="{B4FF71F9-EDF1-4B41-97D6-17AA99220B38}"/>
    <cellStyle name="Comma 8 46 2 3" xfId="15282" xr:uid="{64B31039-FC17-48AD-AFDE-205BED4EABED}"/>
    <cellStyle name="Comma 8 46 3" xfId="15283" xr:uid="{19EF7C40-C659-4DC0-A8CB-3D1F264A2828}"/>
    <cellStyle name="Comma 8 46 3 2" xfId="15284" xr:uid="{19E26751-F1BC-4A79-9A39-87AC3962E8C9}"/>
    <cellStyle name="Comma 8 46 4" xfId="15285" xr:uid="{B02B901C-A343-4197-9647-E585004BF13A}"/>
    <cellStyle name="Comma 8 47" xfId="15286" xr:uid="{1DA671C7-B864-481D-81F3-B4876E6BBC89}"/>
    <cellStyle name="Comma 8 47 2" xfId="15287" xr:uid="{F87C81EB-930B-451A-BEE3-8E63E1C9DD71}"/>
    <cellStyle name="Comma 8 47 2 2" xfId="15288" xr:uid="{53A9BC2E-D5CA-4409-88EA-66851BB4C8B5}"/>
    <cellStyle name="Comma 8 47 2 2 2" xfId="15289" xr:uid="{5F363E32-ADF8-4148-81D7-C713F926265D}"/>
    <cellStyle name="Comma 8 47 2 3" xfId="15290" xr:uid="{9DD5AF95-38A7-4891-89B1-10CA57AD3C73}"/>
    <cellStyle name="Comma 8 47 3" xfId="15291" xr:uid="{98012582-9F05-4C6E-81B3-8A133C94AB77}"/>
    <cellStyle name="Comma 8 47 3 2" xfId="15292" xr:uid="{5F8BC53F-3A40-422B-AC6F-6B622404C997}"/>
    <cellStyle name="Comma 8 47 4" xfId="15293" xr:uid="{BB9C691D-85F3-42DD-A50E-8ADA46B24AB8}"/>
    <cellStyle name="Comma 8 48" xfId="15294" xr:uid="{EFBF4EA7-2AF0-429D-9AD0-ABF484EE08C0}"/>
    <cellStyle name="Comma 8 48 2" xfId="15295" xr:uid="{0BF3F4EC-B54F-4C24-8AA5-544EE413FF96}"/>
    <cellStyle name="Comma 8 48 2 2" xfId="15296" xr:uid="{96ABEC02-3412-41C2-84F7-79D8585B669A}"/>
    <cellStyle name="Comma 8 48 2 2 2" xfId="15297" xr:uid="{43D490F4-B5F7-4131-8D6E-58671B753E4D}"/>
    <cellStyle name="Comma 8 48 2 3" xfId="15298" xr:uid="{A422D9EC-0357-4C4B-ACD9-DF7D50CFEF80}"/>
    <cellStyle name="Comma 8 48 3" xfId="15299" xr:uid="{36F7D3CF-097C-45B0-B458-F62A3A86D61D}"/>
    <cellStyle name="Comma 8 48 3 2" xfId="15300" xr:uid="{F990179E-F1BF-44B2-A08B-B3C9EC90F259}"/>
    <cellStyle name="Comma 8 48 4" xfId="15301" xr:uid="{ACE7C1CF-36AF-4BEB-AA73-EBB9DB6BAFA1}"/>
    <cellStyle name="Comma 8 49" xfId="15302" xr:uid="{26DDEDEE-BA24-4AA7-AA70-27F965A2BCB2}"/>
    <cellStyle name="Comma 8 49 2" xfId="15303" xr:uid="{8E4E2217-9CC2-48F0-8F20-499E6173F289}"/>
    <cellStyle name="Comma 8 49 2 2" xfId="15304" xr:uid="{8E921FD7-F3C3-4958-BCF4-0C91447A8560}"/>
    <cellStyle name="Comma 8 49 2 2 2" xfId="15305" xr:uid="{6C871C38-F48C-44A5-96C1-C306713E4510}"/>
    <cellStyle name="Comma 8 49 2 3" xfId="15306" xr:uid="{DDAE2C33-F19A-4801-9E0D-2D31AF018502}"/>
    <cellStyle name="Comma 8 49 3" xfId="15307" xr:uid="{853C157B-345C-4F73-A582-46FAB834B575}"/>
    <cellStyle name="Comma 8 49 3 2" xfId="15308" xr:uid="{03FB2B42-899D-4EC2-8582-68671E2FF643}"/>
    <cellStyle name="Comma 8 49 4" xfId="15309" xr:uid="{0047C2AD-353E-48CA-A6F4-DB6AEAD73618}"/>
    <cellStyle name="Comma 8 5" xfId="15310" xr:uid="{47925A6A-FC3D-4390-AD60-EE0F9260D10B}"/>
    <cellStyle name="Comma 8 5 2" xfId="15311" xr:uid="{D202FB37-C545-433F-B2FA-285A0259F478}"/>
    <cellStyle name="Comma 8 5 2 2" xfId="15312" xr:uid="{13F94CD2-8389-41F2-9B11-C9FAAA480D93}"/>
    <cellStyle name="Comma 8 5 3" xfId="15313" xr:uid="{16DA7E9D-1AC4-4136-8ECA-13A996FBACD7}"/>
    <cellStyle name="Comma 8 5 3 2" xfId="15314" xr:uid="{58811A4E-46D9-47FA-B9BD-49724EF5AF27}"/>
    <cellStyle name="Comma 8 5 4" xfId="15315" xr:uid="{7D029D2F-2B4B-422F-BCC1-4F13AE8084B0}"/>
    <cellStyle name="Comma 8 5 5" xfId="15316" xr:uid="{652514DE-4C41-43CD-964A-9BF1DE9BA2ED}"/>
    <cellStyle name="Comma 8 50" xfId="15317" xr:uid="{A24F5885-BD8B-4716-B796-AC74F0A1FFDB}"/>
    <cellStyle name="Comma 8 50 2" xfId="15318" xr:uid="{2D530905-DDF5-4757-822D-7DF245CCF50B}"/>
    <cellStyle name="Comma 8 50 2 2" xfId="15319" xr:uid="{D54EB5A7-A678-4A49-A598-8AE234A8665E}"/>
    <cellStyle name="Comma 8 50 2 2 2" xfId="15320" xr:uid="{10E853CE-CEA0-42FD-BFED-0C4D3C24C7DC}"/>
    <cellStyle name="Comma 8 50 2 3" xfId="15321" xr:uid="{9A35614E-D066-4D5F-AA60-D36409269F97}"/>
    <cellStyle name="Comma 8 50 3" xfId="15322" xr:uid="{8A7D8157-C5BF-4676-B5DE-63B6CA67B113}"/>
    <cellStyle name="Comma 8 50 3 2" xfId="15323" xr:uid="{625EEF14-3950-4C2F-9F26-4A8788598EC9}"/>
    <cellStyle name="Comma 8 50 4" xfId="15324" xr:uid="{29B8E63E-7FDC-4463-AE52-81CB7F6D5EBD}"/>
    <cellStyle name="Comma 8 51" xfId="15325" xr:uid="{A507E770-BFDD-4703-9E5D-ADF56A8E656B}"/>
    <cellStyle name="Comma 8 51 2" xfId="15326" xr:uid="{A61F80D5-3740-4CA4-AA68-1A917F8F6291}"/>
    <cellStyle name="Comma 8 51 2 2" xfId="15327" xr:uid="{711ED7C5-D6ED-4858-B897-F530655BD355}"/>
    <cellStyle name="Comma 8 51 2 2 2" xfId="15328" xr:uid="{947263A3-E15C-4357-8C84-DA149D057461}"/>
    <cellStyle name="Comma 8 51 2 3" xfId="15329" xr:uid="{515DBE77-37BC-4CBA-A8AA-D5B20DBA6916}"/>
    <cellStyle name="Comma 8 51 3" xfId="15330" xr:uid="{A7CB35B4-788E-45FE-BC49-86E3A893C359}"/>
    <cellStyle name="Comma 8 51 3 2" xfId="15331" xr:uid="{564E7403-770C-491A-B9B1-4B9003AFB3F5}"/>
    <cellStyle name="Comma 8 51 4" xfId="15332" xr:uid="{7E0B1FB3-2D94-4391-8DD3-3AA8077287B3}"/>
    <cellStyle name="Comma 8 52" xfId="15333" xr:uid="{B58129FA-B96D-4838-9329-DB0769339170}"/>
    <cellStyle name="Comma 8 52 2" xfId="15334" xr:uid="{5376C455-54D4-4ABC-AED9-8D2355153959}"/>
    <cellStyle name="Comma 8 52 2 2" xfId="15335" xr:uid="{39BD095C-FC1E-4D2A-AE66-72360E6F7673}"/>
    <cellStyle name="Comma 8 52 2 2 2" xfId="15336" xr:uid="{96163877-31DB-4B8A-9700-AFF63A9A2C1F}"/>
    <cellStyle name="Comma 8 52 2 3" xfId="15337" xr:uid="{847465EC-EBCB-4CB2-AD23-C75E023312BA}"/>
    <cellStyle name="Comma 8 52 3" xfId="15338" xr:uid="{C4593950-00EE-45FA-ABFC-B03820D80546}"/>
    <cellStyle name="Comma 8 52 3 2" xfId="15339" xr:uid="{4FE04425-D7C5-4FCC-ABBF-5C559665D3C8}"/>
    <cellStyle name="Comma 8 52 4" xfId="15340" xr:uid="{593A73EB-895E-42BE-9D35-D1C9868E27B5}"/>
    <cellStyle name="Comma 8 53" xfId="15341" xr:uid="{3B8F0DDC-B8C4-496C-B91A-747FF131DF7D}"/>
    <cellStyle name="Comma 8 53 2" xfId="15342" xr:uid="{EDE9C35D-CF0C-499B-BB18-1293DBF30B23}"/>
    <cellStyle name="Comma 8 53 2 2" xfId="15343" xr:uid="{68F72204-3559-452B-AA32-2314B939E7B6}"/>
    <cellStyle name="Comma 8 53 2 2 2" xfId="15344" xr:uid="{4913DF57-D403-4B87-9356-F697CCAF03C3}"/>
    <cellStyle name="Comma 8 53 2 3" xfId="15345" xr:uid="{66E41880-A82D-4FD6-911A-E31FCB8F73ED}"/>
    <cellStyle name="Comma 8 53 3" xfId="15346" xr:uid="{20AC5EAA-377D-42E1-90A0-2E47C28490A4}"/>
    <cellStyle name="Comma 8 53 3 2" xfId="15347" xr:uid="{175592DD-0DDD-4D8D-ACE7-E5875C4CC08F}"/>
    <cellStyle name="Comma 8 53 4" xfId="15348" xr:uid="{F72287CF-5FC0-424D-8491-E8B20E0BAF9E}"/>
    <cellStyle name="Comma 8 54" xfId="15349" xr:uid="{F516BC89-6F83-4DBE-AA9E-567454EE67A2}"/>
    <cellStyle name="Comma 8 54 2" xfId="15350" xr:uid="{9A708752-FC2A-4A67-B81B-123F59077FCA}"/>
    <cellStyle name="Comma 8 54 2 2" xfId="15351" xr:uid="{98D571E6-344F-4756-9D46-C647CD5772D3}"/>
    <cellStyle name="Comma 8 54 2 2 2" xfId="15352" xr:uid="{C2504646-0132-4295-B809-BB52C4CB11F7}"/>
    <cellStyle name="Comma 8 54 2 3" xfId="15353" xr:uid="{69A86391-B770-46FA-8D53-B6CFB4E6F880}"/>
    <cellStyle name="Comma 8 54 3" xfId="15354" xr:uid="{5C5C5416-CBC9-47CD-8F0D-C4FA637F7AB3}"/>
    <cellStyle name="Comma 8 54 3 2" xfId="15355" xr:uid="{7A54A20A-F4E2-4CA6-B76E-BACF853785AB}"/>
    <cellStyle name="Comma 8 54 4" xfId="15356" xr:uid="{834F6F42-A297-489A-98AA-347A4C39661A}"/>
    <cellStyle name="Comma 8 55" xfId="15357" xr:uid="{5C592BEB-7692-4529-B109-A0F01A8F8D3E}"/>
    <cellStyle name="Comma 8 55 2" xfId="15358" xr:uid="{6A929EE2-576F-4748-AD87-94B8580A2F6D}"/>
    <cellStyle name="Comma 8 55 2 2" xfId="15359" xr:uid="{059B77BE-FD7F-42A3-9830-C0F22BB8246B}"/>
    <cellStyle name="Comma 8 55 2 2 2" xfId="15360" xr:uid="{79A7FD25-C3C4-4B22-98F3-0E458AAF2887}"/>
    <cellStyle name="Comma 8 55 2 3" xfId="15361" xr:uid="{5D3FEE2A-96EE-4951-AAD2-F6604A8239DD}"/>
    <cellStyle name="Comma 8 55 3" xfId="15362" xr:uid="{615EF7B8-88BC-4264-908B-0ECB548431FE}"/>
    <cellStyle name="Comma 8 55 3 2" xfId="15363" xr:uid="{EE988D54-759F-49EA-91FE-5A4C338C9E00}"/>
    <cellStyle name="Comma 8 55 4" xfId="15364" xr:uid="{2C76F810-F4F6-4439-AEED-B7EE5CC05EF6}"/>
    <cellStyle name="Comma 8 56" xfId="15365" xr:uid="{DFD207BE-15A6-4CBA-A4D7-FF23142D03E9}"/>
    <cellStyle name="Comma 8 56 2" xfId="15366" xr:uid="{D88D257B-F221-4DFA-9617-DD64F370B839}"/>
    <cellStyle name="Comma 8 56 2 2" xfId="15367" xr:uid="{2BAF034F-5F85-4534-9A35-4DD33CC48E47}"/>
    <cellStyle name="Comma 8 56 2 2 2" xfId="15368" xr:uid="{B6FB12C0-7D90-45D9-837C-96A4523736ED}"/>
    <cellStyle name="Comma 8 56 2 3" xfId="15369" xr:uid="{B80B4FB7-8699-4627-9E09-8493A52D8DCD}"/>
    <cellStyle name="Comma 8 56 3" xfId="15370" xr:uid="{1B06D620-C11B-489F-B681-602B19E28477}"/>
    <cellStyle name="Comma 8 56 3 2" xfId="15371" xr:uid="{91D40655-A899-40C8-9DFD-86BF85FF836D}"/>
    <cellStyle name="Comma 8 56 4" xfId="15372" xr:uid="{5533CA39-0227-4AA0-B327-9377D6646812}"/>
    <cellStyle name="Comma 8 57" xfId="15373" xr:uid="{808E1CE4-2C1F-4C54-A9C6-16458C3E757B}"/>
    <cellStyle name="Comma 8 57 2" xfId="15374" xr:uid="{B2CC3B11-D46F-49CC-9298-C818FC499462}"/>
    <cellStyle name="Comma 8 57 2 2" xfId="15375" xr:uid="{4F4A45C5-CCCC-41B9-B2E9-BF628661C8C7}"/>
    <cellStyle name="Comma 8 57 2 2 2" xfId="15376" xr:uid="{3ADD9B6E-1F21-452B-A320-0B7F0205CBAD}"/>
    <cellStyle name="Comma 8 57 2 3" xfId="15377" xr:uid="{75C47B27-EE01-4142-BF00-9658C79D90DD}"/>
    <cellStyle name="Comma 8 57 3" xfId="15378" xr:uid="{27BAE51C-F933-43FE-AE63-485AA0BECDAD}"/>
    <cellStyle name="Comma 8 57 3 2" xfId="15379" xr:uid="{0EC085E4-1740-4A28-A423-DF1DF70113AE}"/>
    <cellStyle name="Comma 8 57 4" xfId="15380" xr:uid="{5FB73D57-B98A-4539-A901-147C2BBA38E4}"/>
    <cellStyle name="Comma 8 58" xfId="15381" xr:uid="{A7A07EE4-66BF-4E26-8638-90F63A1EE88C}"/>
    <cellStyle name="Comma 8 58 2" xfId="15382" xr:uid="{8913878D-D3EC-4A6F-A22D-0C33483F0664}"/>
    <cellStyle name="Comma 8 58 2 2" xfId="15383" xr:uid="{E1F13F91-036C-4820-8CDA-F8512986324C}"/>
    <cellStyle name="Comma 8 58 2 2 2" xfId="15384" xr:uid="{E9E028A3-70CB-4F54-8016-CFB5225D1FE8}"/>
    <cellStyle name="Comma 8 58 2 3" xfId="15385" xr:uid="{B28014FA-A30B-4A76-9E28-497B354C6F22}"/>
    <cellStyle name="Comma 8 58 3" xfId="15386" xr:uid="{4B5DD23C-1F3F-4CA3-80FA-E6E1C9644AA7}"/>
    <cellStyle name="Comma 8 58 3 2" xfId="15387" xr:uid="{16A9239D-49A3-48A7-B3BD-2DFD770AF843}"/>
    <cellStyle name="Comma 8 58 4" xfId="15388" xr:uid="{12141E4B-39FE-4544-9C8E-3F269EBD7CCF}"/>
    <cellStyle name="Comma 8 59" xfId="15389" xr:uid="{8725CFBA-0964-414E-AC67-87A7940AEF4C}"/>
    <cellStyle name="Comma 8 59 2" xfId="15390" xr:uid="{56FD85E9-A7C9-43D0-A3CE-5538156CAF3C}"/>
    <cellStyle name="Comma 8 59 2 2" xfId="15391" xr:uid="{E0A7E799-47FB-4514-8F96-64CFA5216244}"/>
    <cellStyle name="Comma 8 59 2 2 2" xfId="15392" xr:uid="{D709930C-D072-4494-91DB-A3D6C51A4134}"/>
    <cellStyle name="Comma 8 59 2 3" xfId="15393" xr:uid="{01D81575-FB42-46C4-9256-A18EF5C3FC8E}"/>
    <cellStyle name="Comma 8 59 3" xfId="15394" xr:uid="{6DEBA974-F072-4E75-9E56-E1D16BAB2663}"/>
    <cellStyle name="Comma 8 59 3 2" xfId="15395" xr:uid="{4AB8FB52-19C2-4C79-A1D3-EAE639BA2F05}"/>
    <cellStyle name="Comma 8 59 4" xfId="15396" xr:uid="{14F38A9A-50B4-404C-BAB3-F60F6E32F144}"/>
    <cellStyle name="Comma 8 6" xfId="15397" xr:uid="{68D1FE27-6C7F-43E3-8D3C-7F12B5756D4D}"/>
    <cellStyle name="Comma 8 6 2" xfId="15398" xr:uid="{1591B132-CF16-4B0E-9246-7A37C7959926}"/>
    <cellStyle name="Comma 8 6 2 2" xfId="15399" xr:uid="{BA23C095-CDDD-4DA1-97DD-5D190B96730A}"/>
    <cellStyle name="Comma 8 6 3" xfId="15400" xr:uid="{78573906-1AAA-4F8E-9A77-B4472B8C4FC5}"/>
    <cellStyle name="Comma 8 6 3 2" xfId="15401" xr:uid="{F90373B2-AA49-4B8A-9023-CE8B415E28D1}"/>
    <cellStyle name="Comma 8 6 4" xfId="15402" xr:uid="{23300B16-5F6D-4159-AA8E-7584C2295BD3}"/>
    <cellStyle name="Comma 8 60" xfId="15403" xr:uid="{6C411C36-74F3-4F4A-923B-23885C8A203B}"/>
    <cellStyle name="Comma 8 60 2" xfId="15404" xr:uid="{4D84A408-8249-42EF-AB1A-A52C7169692C}"/>
    <cellStyle name="Comma 8 60 2 2" xfId="15405" xr:uid="{EF4EE3DA-D71B-4356-94DC-B6A5282228DC}"/>
    <cellStyle name="Comma 8 60 2 2 2" xfId="15406" xr:uid="{74A00782-53E9-40B4-A2D9-4BB214FD6847}"/>
    <cellStyle name="Comma 8 60 2 3" xfId="15407" xr:uid="{C21FA4E4-B24F-4143-B775-B7F4F81F7776}"/>
    <cellStyle name="Comma 8 60 3" xfId="15408" xr:uid="{E45D1418-18DC-45B0-8837-720B880D5108}"/>
    <cellStyle name="Comma 8 60 3 2" xfId="15409" xr:uid="{A0562A61-2F58-478B-BF71-5DF74803D1A7}"/>
    <cellStyle name="Comma 8 60 4" xfId="15410" xr:uid="{517873F7-4D0E-48BF-A11B-FA98888DD952}"/>
    <cellStyle name="Comma 8 61" xfId="15411" xr:uid="{4B523456-1A87-4279-9F24-203C48F5DE3C}"/>
    <cellStyle name="Comma 8 62" xfId="15412" xr:uid="{ABA5408D-B08B-4E77-AF96-F861B2029736}"/>
    <cellStyle name="Comma 8 63" xfId="57515" xr:uid="{6B7C888B-4B58-468C-8E51-A3D7772F6A59}"/>
    <cellStyle name="Comma 8 7" xfId="15413" xr:uid="{D7568E71-F094-4E64-BBED-54185376A895}"/>
    <cellStyle name="Comma 8 7 2" xfId="15414" xr:uid="{E6A5B3A9-8E02-4D9F-BBA8-036D3BCA865A}"/>
    <cellStyle name="Comma 8 7 2 2" xfId="15415" xr:uid="{0E77867C-D743-4F4B-9962-D98982549463}"/>
    <cellStyle name="Comma 8 7 3" xfId="15416" xr:uid="{610EFF96-1C84-4AAE-AE94-C20341D12827}"/>
    <cellStyle name="Comma 8 7 3 2" xfId="15417" xr:uid="{3B3534BC-9E15-4E1A-86A2-E49088A43F5E}"/>
    <cellStyle name="Comma 8 7 4" xfId="15418" xr:uid="{CCA0F536-FF5E-473C-BC6E-150F12F1314F}"/>
    <cellStyle name="Comma 8 8" xfId="15419" xr:uid="{D223191F-C228-414E-81C2-693B569BD90F}"/>
    <cellStyle name="Comma 8 8 2" xfId="15420" xr:uid="{396D324D-5C2A-4043-AB83-9D184F62D59E}"/>
    <cellStyle name="Comma 8 8 2 2" xfId="15421" xr:uid="{97B25DA2-F28B-43A9-800F-6EAC80613DB7}"/>
    <cellStyle name="Comma 8 8 3" xfId="15422" xr:uid="{81357889-518C-461B-8C57-5D4AA9AF7057}"/>
    <cellStyle name="Comma 8 8 3 2" xfId="15423" xr:uid="{30EA8CD2-83E1-4798-AD30-6C79F427629D}"/>
    <cellStyle name="Comma 8 8 4" xfId="15424" xr:uid="{5C2D8C6F-7DB2-4B7E-8702-8AF116E31ADB}"/>
    <cellStyle name="Comma 8 9" xfId="15425" xr:uid="{55299600-6A19-4C4B-8119-6DB462AA6BF9}"/>
    <cellStyle name="Comma 8 9 2" xfId="15426" xr:uid="{FD6E2E01-043A-48C5-A0A9-0F62777FF6F7}"/>
    <cellStyle name="Comma 8 9 2 2" xfId="15427" xr:uid="{B1A901C4-8BEB-40C6-8B41-563CAE96F63A}"/>
    <cellStyle name="Comma 8 9 3" xfId="15428" xr:uid="{66B54092-49D4-42E9-AEF2-8082D493B55B}"/>
    <cellStyle name="Comma 8 9 3 2" xfId="15429" xr:uid="{9D5F8ADE-7A45-438C-9911-39B0113D0C53}"/>
    <cellStyle name="Comma 8 9 4" xfId="15430" xr:uid="{AB59A791-35A0-4D3A-BDDB-9FBAC46D6915}"/>
    <cellStyle name="Comma 80" xfId="15431" xr:uid="{33FEE6BE-FEC5-4C11-8536-E0E4D1781262}"/>
    <cellStyle name="Comma 80 2" xfId="15432" xr:uid="{39701D4E-E9B8-43FF-8FA4-8103F7055B98}"/>
    <cellStyle name="Comma 80 2 2" xfId="15433" xr:uid="{6B96D9F7-B86D-4791-ABD1-F8238F8F05E7}"/>
    <cellStyle name="Comma 80 2 2 2" xfId="15434" xr:uid="{B7FD2A3D-806A-4563-B4BC-BD49D1A76ABB}"/>
    <cellStyle name="Comma 80 2 3" xfId="15435" xr:uid="{0316FD97-F9CD-42DF-9923-C7BD1E16638E}"/>
    <cellStyle name="Comma 80 3" xfId="15436" xr:uid="{7770A569-D62B-4E44-B000-387FCFA60DF3}"/>
    <cellStyle name="Comma 80 3 2" xfId="15437" xr:uid="{44E83394-C5BE-4664-8EA2-946526CD366A}"/>
    <cellStyle name="Comma 80 4" xfId="15438" xr:uid="{890EBEBB-4B02-41C5-BB1C-891658B5E74E}"/>
    <cellStyle name="Comma 80 5" xfId="57516" xr:uid="{EC30AFA4-8BB2-4208-A9D1-3A34EC7E9D8C}"/>
    <cellStyle name="Comma 80 6" xfId="57517" xr:uid="{1A663160-5F51-4037-A2DA-642B2F99EBDF}"/>
    <cellStyle name="Comma 81" xfId="15439" xr:uid="{4D743281-FAE8-4706-83C6-9D5C8CE7A912}"/>
    <cellStyle name="Comma 81 2" xfId="15440" xr:uid="{8062A141-1A06-4ECD-B9FB-B3C7344BD327}"/>
    <cellStyle name="Comma 81 2 2" xfId="15441" xr:uid="{8902AFA3-9599-4627-A030-15471BE9D566}"/>
    <cellStyle name="Comma 81 2 2 2" xfId="15442" xr:uid="{52F04DF5-7A5E-4A5C-AC08-71E3874C1C40}"/>
    <cellStyle name="Comma 81 2 3" xfId="15443" xr:uid="{BD4A1AB2-030A-4204-96DB-F4CEA2FE0726}"/>
    <cellStyle name="Comma 81 3" xfId="15444" xr:uid="{196AFF31-DB0A-4390-A049-4E0A02EDE092}"/>
    <cellStyle name="Comma 81 3 2" xfId="15445" xr:uid="{6DD571F1-38A1-44C5-B02C-D50B6CE82326}"/>
    <cellStyle name="Comma 81 4" xfId="15446" xr:uid="{6AAD17F0-E5AE-4012-8C1F-F1591569C19C}"/>
    <cellStyle name="Comma 82" xfId="15447" xr:uid="{45DEECDA-CCB4-4F8C-B968-C78957A7352C}"/>
    <cellStyle name="Comma 82 2" xfId="15448" xr:uid="{5377F098-B253-42CA-BF7B-55981F538266}"/>
    <cellStyle name="Comma 82 2 2" xfId="15449" xr:uid="{31C66E0A-D921-4887-8CD9-D52AC1EDD12A}"/>
    <cellStyle name="Comma 82 2 2 2" xfId="15450" xr:uid="{792B052A-ED8A-4EB8-9848-09923AB0B6EC}"/>
    <cellStyle name="Comma 82 2 3" xfId="15451" xr:uid="{61348549-6ADD-42EC-AEC0-441DC4B10CB9}"/>
    <cellStyle name="Comma 82 3" xfId="15452" xr:uid="{5847E813-A783-4CB1-84DD-ABDEAA772575}"/>
    <cellStyle name="Comma 82 3 2" xfId="15453" xr:uid="{2D87DB86-F4E8-40FC-8D7C-7DAC947833C2}"/>
    <cellStyle name="Comma 82 4" xfId="15454" xr:uid="{21B05FCB-71DA-46C0-AB3C-315E9A32850A}"/>
    <cellStyle name="Comma 83" xfId="15455" xr:uid="{B00D85F7-5783-4640-9241-DBC8BD5196BF}"/>
    <cellStyle name="Comma 83 2" xfId="57518" xr:uid="{01B625E9-2FD8-4149-ABAE-2413B30898C5}"/>
    <cellStyle name="Comma 83 2 2" xfId="57519" xr:uid="{F92EA3AD-845A-45C9-BEA5-7625774F3B1A}"/>
    <cellStyle name="Comma 83 3" xfId="57520" xr:uid="{D32D4A6E-E196-441C-8F60-C90C2E45426E}"/>
    <cellStyle name="Comma 83 3 2" xfId="57521" xr:uid="{3C2D3DED-3403-4A60-8BB3-368776142857}"/>
    <cellStyle name="Comma 83 4" xfId="57522" xr:uid="{45ED1E10-A090-4579-89F8-D291909FA8A8}"/>
    <cellStyle name="Comma 84" xfId="15456" xr:uid="{A24575B6-6199-47BF-8835-338616F1023E}"/>
    <cellStyle name="Comma 85" xfId="15457" xr:uid="{F1C3E248-3DB6-4F8A-B379-AC051127097E}"/>
    <cellStyle name="Comma 86" xfId="15458" xr:uid="{D43E9ED8-44BC-47F2-9A37-2FE848E92AC4}"/>
    <cellStyle name="Comma 87" xfId="15459" xr:uid="{31540414-8428-4EFB-8EBF-8B36373E764D}"/>
    <cellStyle name="Comma 88" xfId="15460" xr:uid="{9F32C080-841B-4B11-9A8C-C9E68294A99D}"/>
    <cellStyle name="Comma 89" xfId="15461" xr:uid="{1200FF59-632E-4BB4-B893-4386EB8D21B1}"/>
    <cellStyle name="Comma 9" xfId="104" xr:uid="{A6D612C3-05EA-4CB2-A9AE-95B7F6164C7E}"/>
    <cellStyle name="Comma 9 10" xfId="15462" xr:uid="{B363500D-5977-4AFF-AE90-2ED38DC174CE}"/>
    <cellStyle name="Comma 9 10 2" xfId="15463" xr:uid="{0831FD73-7258-49CD-8A2E-7D7AE5550003}"/>
    <cellStyle name="Comma 9 10 2 2" xfId="15464" xr:uid="{A57CA7D6-BECA-4759-A13B-2B3026FE57F2}"/>
    <cellStyle name="Comma 9 10 3" xfId="15465" xr:uid="{2A5EDE98-BB22-4E01-82CB-7AE1B74716E2}"/>
    <cellStyle name="Comma 9 10 3 2" xfId="15466" xr:uid="{B886543A-4470-4C7B-BA19-DA43A4F40E25}"/>
    <cellStyle name="Comma 9 10 4" xfId="15467" xr:uid="{3F95047E-4DEC-420D-8F4C-27682894F0AC}"/>
    <cellStyle name="Comma 9 11" xfId="15468" xr:uid="{E59CBAB5-1306-4511-9E39-A65AA84F9339}"/>
    <cellStyle name="Comma 9 11 2" xfId="15469" xr:uid="{90E62A63-CACE-4CF0-9176-B011547A93DA}"/>
    <cellStyle name="Comma 9 11 2 2" xfId="15470" xr:uid="{F34DD883-F656-4E4A-BF90-639E89E9FAE0}"/>
    <cellStyle name="Comma 9 11 3" xfId="15471" xr:uid="{827DC125-DD5A-4B0D-93B6-53A2CFB46A8B}"/>
    <cellStyle name="Comma 9 11 3 2" xfId="15472" xr:uid="{6E823EDB-4F64-4973-A43D-2FA81D7E200B}"/>
    <cellStyle name="Comma 9 11 4" xfId="15473" xr:uid="{9B47AE5D-2B60-4925-A344-A04DD08DC49F}"/>
    <cellStyle name="Comma 9 12" xfId="15474" xr:uid="{C20DD2C6-76B5-480F-A276-3A9764A45902}"/>
    <cellStyle name="Comma 9 12 2" xfId="15475" xr:uid="{76C46185-8684-4A8E-90AE-EE8EAB57F09F}"/>
    <cellStyle name="Comma 9 12 2 2" xfId="15476" xr:uid="{48CA255D-5EB7-439D-A6C9-6E074A5E40B6}"/>
    <cellStyle name="Comma 9 12 3" xfId="15477" xr:uid="{0B9EA258-7A9C-407E-93BE-D96A1961B01E}"/>
    <cellStyle name="Comma 9 12 3 2" xfId="15478" xr:uid="{204B96D1-D5BB-4214-A346-3A543DC50F4A}"/>
    <cellStyle name="Comma 9 12 4" xfId="15479" xr:uid="{EA042E7C-9B62-4F4E-A41B-C847FFC3BCB7}"/>
    <cellStyle name="Comma 9 13" xfId="15480" xr:uid="{1AA47ED6-5F39-4931-B2FA-BFC20CB9DE6E}"/>
    <cellStyle name="Comma 9 13 2" xfId="15481" xr:uid="{0D676DC4-397C-4DD6-9A7C-D185802F954E}"/>
    <cellStyle name="Comma 9 13 2 2" xfId="15482" xr:uid="{EAAE09E4-307D-4D2A-8D95-8E8E6646F333}"/>
    <cellStyle name="Comma 9 13 3" xfId="15483" xr:uid="{4B5BFBB4-B10D-4C4A-BF42-17445CD282B6}"/>
    <cellStyle name="Comma 9 13 3 2" xfId="15484" xr:uid="{E0A57524-C05A-4D8A-B9E1-CC41AB9B9AF8}"/>
    <cellStyle name="Comma 9 13 4" xfId="15485" xr:uid="{F79520D7-26F2-438F-888A-0E0B7D1A81F9}"/>
    <cellStyle name="Comma 9 14" xfId="15486" xr:uid="{C2604393-5DCF-4BCE-B43C-637C936B3388}"/>
    <cellStyle name="Comma 9 14 2" xfId="15487" xr:uid="{7E9B3223-4D52-429F-8BD8-DD6B0D8ED947}"/>
    <cellStyle name="Comma 9 14 2 2" xfId="15488" xr:uid="{4050673E-CE85-4A08-9D04-E3F98E631B74}"/>
    <cellStyle name="Comma 9 14 3" xfId="15489" xr:uid="{5EDE8E69-1EDA-4F25-9C68-14865409828A}"/>
    <cellStyle name="Comma 9 14 3 2" xfId="15490" xr:uid="{8C38AAA8-F2DD-4A1F-960F-0460042DF4CC}"/>
    <cellStyle name="Comma 9 14 4" xfId="15491" xr:uid="{15091D09-9C99-43F5-830A-184B874F4A22}"/>
    <cellStyle name="Comma 9 15" xfId="15492" xr:uid="{BF210E7F-6F4C-4CBF-914D-AD286DDB19B4}"/>
    <cellStyle name="Comma 9 15 2" xfId="15493" xr:uid="{20224FA6-C172-467D-A991-D1739C50F35D}"/>
    <cellStyle name="Comma 9 15 2 2" xfId="15494" xr:uid="{C8FC2706-EFEF-440C-AFCE-4D60DC7D3B9C}"/>
    <cellStyle name="Comma 9 15 3" xfId="15495" xr:uid="{4C892AFC-2CFF-4A76-BFE9-202DD5267465}"/>
    <cellStyle name="Comma 9 15 3 2" xfId="15496" xr:uid="{A24A9F28-2F13-43B7-ACB6-24CB9BE0D1CF}"/>
    <cellStyle name="Comma 9 15 4" xfId="15497" xr:uid="{7F735B5C-304E-4398-BB4B-C2C4CFC2A740}"/>
    <cellStyle name="Comma 9 16" xfId="15498" xr:uid="{8E0F6BF7-9653-4FF1-BCB8-A7DC1D261857}"/>
    <cellStyle name="Comma 9 16 2" xfId="15499" xr:uid="{C9BA954F-A893-4D78-8949-7E6611E47E78}"/>
    <cellStyle name="Comma 9 16 2 2" xfId="15500" xr:uid="{9DFD1BFD-7C1E-432C-820F-639A1F2BF1AB}"/>
    <cellStyle name="Comma 9 16 3" xfId="15501" xr:uid="{EF0179C2-4548-4B03-BE24-FAB283673BA0}"/>
    <cellStyle name="Comma 9 16 3 2" xfId="15502" xr:uid="{5E714A89-E940-4E3F-99D2-AB7D2ACAF993}"/>
    <cellStyle name="Comma 9 16 4" xfId="15503" xr:uid="{EC4DC859-E3CB-4C14-9EE8-9FD581D4F2F0}"/>
    <cellStyle name="Comma 9 17" xfId="15504" xr:uid="{2F498B72-39C8-4657-A201-0E3DA77926AE}"/>
    <cellStyle name="Comma 9 17 2" xfId="15505" xr:uid="{B3F22811-76EE-41BA-AF5F-63347CCE77CF}"/>
    <cellStyle name="Comma 9 17 2 2" xfId="15506" xr:uid="{90728AE1-1E2D-47BB-83FC-8EF2C33C70C4}"/>
    <cellStyle name="Comma 9 17 3" xfId="15507" xr:uid="{BC814F4B-D66F-481B-9505-E7C7634B2C29}"/>
    <cellStyle name="Comma 9 17 3 2" xfId="15508" xr:uid="{F5F9C535-FC14-4E07-9927-7192351D2401}"/>
    <cellStyle name="Comma 9 17 4" xfId="15509" xr:uid="{BD0034D3-E0EF-429F-8F4B-CEE67FEF68FB}"/>
    <cellStyle name="Comma 9 18" xfId="15510" xr:uid="{D91BCEAB-B030-47F0-BA75-F9B8125F2396}"/>
    <cellStyle name="Comma 9 18 2" xfId="15511" xr:uid="{E8443788-808D-4B6A-A7C9-C1AF3DF6E4B1}"/>
    <cellStyle name="Comma 9 18 2 2" xfId="15512" xr:uid="{F1B589D2-4B44-441C-9AC4-5C0C730698B3}"/>
    <cellStyle name="Comma 9 18 3" xfId="15513" xr:uid="{95284D41-5FFE-46CD-AB89-CC3B009482F1}"/>
    <cellStyle name="Comma 9 18 3 2" xfId="15514" xr:uid="{FB912AD5-B9E0-4EF0-8886-89AADE9D4B16}"/>
    <cellStyle name="Comma 9 18 4" xfId="15515" xr:uid="{BC35513D-4F9C-4FA9-8EE6-AD72A6009AB6}"/>
    <cellStyle name="Comma 9 19" xfId="15516" xr:uid="{1FD7D892-BB35-41F1-8D90-17C28981C820}"/>
    <cellStyle name="Comma 9 19 2" xfId="15517" xr:uid="{A6DDEE75-B59F-47AF-AAB8-A51B5D573D48}"/>
    <cellStyle name="Comma 9 19 2 2" xfId="15518" xr:uid="{60D2076E-4975-4CDA-B028-1E6DB72F8A88}"/>
    <cellStyle name="Comma 9 19 3" xfId="15519" xr:uid="{437816CA-F050-4254-8F1F-9D53CA3E9055}"/>
    <cellStyle name="Comma 9 19 3 2" xfId="15520" xr:uid="{C324D298-C419-468E-9930-DFA4042A2B1D}"/>
    <cellStyle name="Comma 9 19 4" xfId="15521" xr:uid="{19C13E04-F864-4C6F-81E6-85B72E79B0E0}"/>
    <cellStyle name="Comma 9 2" xfId="15522" xr:uid="{9348725F-1E14-4D11-A0D4-9D8089C17B0C}"/>
    <cellStyle name="Comma 9 2 10" xfId="15523" xr:uid="{086E9887-CB8E-434C-A543-B916E82E8F83}"/>
    <cellStyle name="Comma 9 2 11" xfId="15524" xr:uid="{A706C411-7083-4009-A87D-9B595EBC2B0A}"/>
    <cellStyle name="Comma 9 2 12" xfId="15525" xr:uid="{2CFD8B8E-0295-44C6-9461-63DCDF552479}"/>
    <cellStyle name="Comma 9 2 13" xfId="15526" xr:uid="{DC7FD780-BA62-41B5-B127-C9891AC0B3D1}"/>
    <cellStyle name="Comma 9 2 14" xfId="15527" xr:uid="{CAB27F93-1B77-4C9A-B4A1-F8D112E8EAD1}"/>
    <cellStyle name="Comma 9 2 15" xfId="15528" xr:uid="{22C84C74-C0B3-4858-9C39-16612F77C1B9}"/>
    <cellStyle name="Comma 9 2 16" xfId="15529" xr:uid="{C81FD370-67CE-4078-81E5-220AF99FAC01}"/>
    <cellStyle name="Comma 9 2 17" xfId="15530" xr:uid="{C0E8FA60-3E52-4DD6-949D-A8293BCC3386}"/>
    <cellStyle name="Comma 9 2 18" xfId="15531" xr:uid="{97F455B2-085A-43FD-8963-0016E7BC5BE3}"/>
    <cellStyle name="Comma 9 2 19" xfId="15532" xr:uid="{D19E8447-17E8-422F-9076-F0140CB46F35}"/>
    <cellStyle name="Comma 9 2 2" xfId="15533" xr:uid="{FA63AED8-C87A-4305-9100-6192D3DC0F18}"/>
    <cellStyle name="Comma 9 2 2 2" xfId="15534" xr:uid="{8F062A06-0B0D-4B00-B25F-6A3A5FD1257D}"/>
    <cellStyle name="Comma 9 2 2 3" xfId="15535" xr:uid="{78D8C004-48B5-49ED-82BC-8638DEC6102B}"/>
    <cellStyle name="Comma 9 2 20" xfId="15536" xr:uid="{9E1B9725-2FEB-4D82-A641-7DC0392978C1}"/>
    <cellStyle name="Comma 9 2 21" xfId="15537" xr:uid="{9298686B-295F-40FE-92BC-0F53C65AC80B}"/>
    <cellStyle name="Comma 9 2 22" xfId="15538" xr:uid="{29B247F9-FC14-4BC4-AD1D-DDBA06871040}"/>
    <cellStyle name="Comma 9 2 23" xfId="15539" xr:uid="{098F63E3-48B9-4EF1-B04B-0D37244CDE51}"/>
    <cellStyle name="Comma 9 2 24" xfId="15540" xr:uid="{8AD9E48C-37F9-439A-98B6-4F50E6429288}"/>
    <cellStyle name="Comma 9 2 25" xfId="15541" xr:uid="{B44239E4-BA3F-4A5A-A94D-65EA19ECC360}"/>
    <cellStyle name="Comma 9 2 26" xfId="15542" xr:uid="{A351EF7F-D13F-403A-B05E-C0FC9CEE41F4}"/>
    <cellStyle name="Comma 9 2 27" xfId="15543" xr:uid="{950B75F8-4D10-44A1-90B3-7CB18AD8CD82}"/>
    <cellStyle name="Comma 9 2 28" xfId="15544" xr:uid="{8E4792D5-E9CA-40D5-B8C5-12C2F6807943}"/>
    <cellStyle name="Comma 9 2 29" xfId="15545" xr:uid="{DDDADA84-1339-4390-8F0C-3AD40FE6ED4A}"/>
    <cellStyle name="Comma 9 2 3" xfId="15546" xr:uid="{5A1E3232-A999-4880-BE7F-635ADAC70433}"/>
    <cellStyle name="Comma 9 2 3 2" xfId="15547" xr:uid="{E62E1B97-3C4F-42EA-9F51-DB7F71F4B4F0}"/>
    <cellStyle name="Comma 9 2 3 3" xfId="15548" xr:uid="{1CF993A4-2ABA-43A9-900B-1F7CB59F481B}"/>
    <cellStyle name="Comma 9 2 30" xfId="15549" xr:uid="{569626E9-8497-412C-9082-ADA65A798803}"/>
    <cellStyle name="Comma 9 2 31" xfId="15550" xr:uid="{3BD9B913-3F90-44CD-B258-908C6A9BD81F}"/>
    <cellStyle name="Comma 9 2 32" xfId="15551" xr:uid="{7DD3E41E-81AE-4A15-965F-F9159B622D1F}"/>
    <cellStyle name="Comma 9 2 33" xfId="15552" xr:uid="{E079507B-7ABF-4B72-8DB7-A66FD0837640}"/>
    <cellStyle name="Comma 9 2 34" xfId="15553" xr:uid="{5F6DAEF7-34B2-40F2-88A2-CAEF517DAB54}"/>
    <cellStyle name="Comma 9 2 35" xfId="15554" xr:uid="{DD2EE97A-AE1C-45F7-97D0-436FBF1A877C}"/>
    <cellStyle name="Comma 9 2 36" xfId="15555" xr:uid="{7FF81186-970A-4528-BFCD-0478FC5C278F}"/>
    <cellStyle name="Comma 9 2 37" xfId="15556" xr:uid="{DCF23F16-B72A-4605-8089-4C7A8D68D7A0}"/>
    <cellStyle name="Comma 9 2 38" xfId="15557" xr:uid="{BD598373-EC16-4647-8097-BA1E3AB75D33}"/>
    <cellStyle name="Comma 9 2 39" xfId="57523" xr:uid="{25DD27EE-68EF-460B-8595-0C732671B4B2}"/>
    <cellStyle name="Comma 9 2 4" xfId="15558" xr:uid="{A020F0CC-5919-4A51-ACA0-34F53943D02F}"/>
    <cellStyle name="Comma 9 2 4 2" xfId="57524" xr:uid="{F64F90A5-7BE3-4BBC-A83F-18F533C8D562}"/>
    <cellStyle name="Comma 9 2 40" xfId="57525" xr:uid="{10E2D623-0AE2-48F0-8851-08B64CC77467}"/>
    <cellStyle name="Comma 9 2 5" xfId="15559" xr:uid="{03126C16-3343-4EC7-8461-42152A793E13}"/>
    <cellStyle name="Comma 9 2 5 2" xfId="57526" xr:uid="{9D1246A7-38C9-423D-96C5-D3A12BF0A20F}"/>
    <cellStyle name="Comma 9 2 6" xfId="15560" xr:uid="{D5818445-64F9-4466-9CD2-44D3583DD3A0}"/>
    <cellStyle name="Comma 9 2 6 2" xfId="57527" xr:uid="{09B7BD45-4DEC-49E8-B1A1-AF25249A7B8F}"/>
    <cellStyle name="Comma 9 2 7" xfId="15561" xr:uid="{C931206B-BF86-49AC-85BC-A554093E3802}"/>
    <cellStyle name="Comma 9 2 8" xfId="15562" xr:uid="{852816EA-B820-4A19-924A-C1C077712481}"/>
    <cellStyle name="Comma 9 2 9" xfId="15563" xr:uid="{E5B84B55-AAC3-4F97-88FF-DB32D99AC2C9}"/>
    <cellStyle name="Comma 9 20" xfId="15564" xr:uid="{0E838816-341C-40B0-B079-E91BA648625E}"/>
    <cellStyle name="Comma 9 20 2" xfId="15565" xr:uid="{2C91E516-4DE7-49CF-B091-8024A2743DE7}"/>
    <cellStyle name="Comma 9 20 2 2" xfId="15566" xr:uid="{089929C6-8747-4A13-9EF5-9DFB13B41712}"/>
    <cellStyle name="Comma 9 20 3" xfId="15567" xr:uid="{35A2EB2B-A77A-4F9B-8A8B-CB9C79BDE653}"/>
    <cellStyle name="Comma 9 20 3 2" xfId="15568" xr:uid="{9CBD598B-ED3B-406F-84FA-CFAED3EA56CA}"/>
    <cellStyle name="Comma 9 20 4" xfId="15569" xr:uid="{A3857FF3-E89E-481E-A56C-085917F914FC}"/>
    <cellStyle name="Comma 9 21" xfId="15570" xr:uid="{15507AA0-52B2-44C4-B599-009B10B1CC62}"/>
    <cellStyle name="Comma 9 21 2" xfId="15571" xr:uid="{AC2450E8-3FCD-4FE0-84D3-74D617188355}"/>
    <cellStyle name="Comma 9 21 2 2" xfId="15572" xr:uid="{672C5EAB-6360-42CF-A49E-627323045F0D}"/>
    <cellStyle name="Comma 9 21 3" xfId="15573" xr:uid="{8B363FC2-E14A-4438-9F17-820D10482AD5}"/>
    <cellStyle name="Comma 9 21 3 2" xfId="15574" xr:uid="{D1241242-FF68-4C73-94DB-52BD0CF7572A}"/>
    <cellStyle name="Comma 9 21 4" xfId="15575" xr:uid="{BE6E80EF-6C7F-4529-B7EA-7607966D2D40}"/>
    <cellStyle name="Comma 9 22" xfId="15576" xr:uid="{BB25DA4C-BE99-4139-BEDB-21853648DA55}"/>
    <cellStyle name="Comma 9 22 2" xfId="15577" xr:uid="{10450C82-6C8E-47AE-AF68-6DFC939DD196}"/>
    <cellStyle name="Comma 9 22 2 2" xfId="15578" xr:uid="{37960416-2632-4665-8AF4-28C18FBB59CF}"/>
    <cellStyle name="Comma 9 22 3" xfId="15579" xr:uid="{557B4B45-F347-4A97-949A-BDE4E555E6E3}"/>
    <cellStyle name="Comma 9 22 3 2" xfId="15580" xr:uid="{459CBBA7-584B-419D-A570-1881DDB2396B}"/>
    <cellStyle name="Comma 9 22 4" xfId="15581" xr:uid="{8E05DFAE-5E94-4C52-82CF-28D815FA76C5}"/>
    <cellStyle name="Comma 9 23" xfId="15582" xr:uid="{D6962294-0C70-45AD-86A1-04B472012522}"/>
    <cellStyle name="Comma 9 23 2" xfId="15583" xr:uid="{1AE9A5CC-0C3C-456F-B83C-BED001CDA02A}"/>
    <cellStyle name="Comma 9 23 2 2" xfId="15584" xr:uid="{9207A52A-7E9D-4697-9D93-7A55793C6A18}"/>
    <cellStyle name="Comma 9 23 3" xfId="15585" xr:uid="{2C23535C-1C17-4A24-97F1-08D740ED3946}"/>
    <cellStyle name="Comma 9 23 3 2" xfId="15586" xr:uid="{0B4463F6-F3BF-4A0D-8C2A-201B1F5B2281}"/>
    <cellStyle name="Comma 9 23 4" xfId="15587" xr:uid="{78B47826-E49E-410A-A78E-6FC4E3E4E59C}"/>
    <cellStyle name="Comma 9 24" xfId="15588" xr:uid="{19DE9B05-6275-4A48-87CC-B60828D314F3}"/>
    <cellStyle name="Comma 9 24 2" xfId="15589" xr:uid="{F8D68DFC-EB73-4BFF-9665-75440653373C}"/>
    <cellStyle name="Comma 9 24 2 2" xfId="15590" xr:uid="{E9FC89A8-EF32-4AFA-8537-21957E7EAFB8}"/>
    <cellStyle name="Comma 9 24 3" xfId="15591" xr:uid="{2E862505-E65B-4CD1-B8FE-56E3890F07FB}"/>
    <cellStyle name="Comma 9 24 3 2" xfId="15592" xr:uid="{F13E98B6-079E-411F-93CA-B607AABC4B57}"/>
    <cellStyle name="Comma 9 24 4" xfId="15593" xr:uid="{E1B495D0-0CBF-4A2E-A017-4A52B7C476A3}"/>
    <cellStyle name="Comma 9 25" xfId="15594" xr:uid="{423D3216-1B5E-4679-8EFF-4010B9B14AB2}"/>
    <cellStyle name="Comma 9 25 2" xfId="15595" xr:uid="{3A67BAD6-3703-4507-B4CF-5C47AFAD810E}"/>
    <cellStyle name="Comma 9 25 2 2" xfId="15596" xr:uid="{3D2A2832-9CA4-4676-B569-CA9F15585BCA}"/>
    <cellStyle name="Comma 9 25 3" xfId="15597" xr:uid="{B6E2E68F-2E77-4830-AF9C-FBC17DE7DF4A}"/>
    <cellStyle name="Comma 9 25 3 2" xfId="15598" xr:uid="{8C970E35-DA4F-40F5-944E-204481B685BE}"/>
    <cellStyle name="Comma 9 25 4" xfId="15599" xr:uid="{D1040055-4581-4FA7-AC64-24A4F6BA241A}"/>
    <cellStyle name="Comma 9 26" xfId="15600" xr:uid="{AEBC683D-0697-4C62-97DA-BBA178EC0A7D}"/>
    <cellStyle name="Comma 9 26 2" xfId="15601" xr:uid="{4864672B-04CD-4760-B9E3-9BB01F14FB12}"/>
    <cellStyle name="Comma 9 26 2 2" xfId="15602" xr:uid="{43B133EE-3F96-48D7-BA05-26119BD4404E}"/>
    <cellStyle name="Comma 9 26 3" xfId="15603" xr:uid="{BB9504F4-D61E-421E-9C16-A3B7E007DAAF}"/>
    <cellStyle name="Comma 9 26 3 2" xfId="15604" xr:uid="{AA0C25FD-FEDC-4392-8A9E-B841E5B5C535}"/>
    <cellStyle name="Comma 9 26 4" xfId="15605" xr:uid="{A6E1035B-71A3-4A81-865B-DA865DFC932C}"/>
    <cellStyle name="Comma 9 27" xfId="15606" xr:uid="{45BA8A94-AB5F-4D7E-B1E7-64990F46070F}"/>
    <cellStyle name="Comma 9 27 2" xfId="15607" xr:uid="{2607A878-C6AC-4FD0-BD0D-FECEE6B2301D}"/>
    <cellStyle name="Comma 9 27 2 2" xfId="15608" xr:uid="{40B25E35-06F6-49AE-AFCA-AA810D140DBE}"/>
    <cellStyle name="Comma 9 27 3" xfId="15609" xr:uid="{E2C495C1-146E-4D4F-9FD4-A609A9E4462E}"/>
    <cellStyle name="Comma 9 27 3 2" xfId="15610" xr:uid="{B2C83ACF-CAFC-4FFB-A378-D868ED83610B}"/>
    <cellStyle name="Comma 9 27 4" xfId="15611" xr:uid="{F5BC5011-3571-413E-AED3-7B2DBDA61A76}"/>
    <cellStyle name="Comma 9 28" xfId="15612" xr:uid="{E11C3B5E-C537-4346-8055-8162776EA4DD}"/>
    <cellStyle name="Comma 9 28 2" xfId="15613" xr:uid="{B8C4967C-4CF4-4622-9E4D-217AFF334E0E}"/>
    <cellStyle name="Comma 9 29" xfId="15614" xr:uid="{4941D450-0CEB-4D2F-BD08-A352DAF9AF89}"/>
    <cellStyle name="Comma 9 29 2" xfId="15615" xr:uid="{12D19F54-EE3D-4EEE-AF3C-09FBFA486574}"/>
    <cellStyle name="Comma 9 29 3" xfId="15616" xr:uid="{B7BB94C8-0DC3-4CA5-A3FB-287A05109EA5}"/>
    <cellStyle name="Comma 9 3" xfId="15617" xr:uid="{01FADC9C-A107-43CB-88FD-297C0F4B4B7C}"/>
    <cellStyle name="Comma 9 3 10" xfId="15618" xr:uid="{73665B5C-A25A-4B03-8CC5-8CFB3A442BD8}"/>
    <cellStyle name="Comma 9 3 11" xfId="15619" xr:uid="{91C7785A-4BFE-4C56-B59F-E6840A0A04F5}"/>
    <cellStyle name="Comma 9 3 12" xfId="15620" xr:uid="{F0F60CF7-7276-4789-9866-CBCB55F1BB69}"/>
    <cellStyle name="Comma 9 3 13" xfId="15621" xr:uid="{B8F6DE56-1E8A-459B-89EF-E62851285EDD}"/>
    <cellStyle name="Comma 9 3 14" xfId="15622" xr:uid="{BD75C764-4DE9-464B-ABDD-3F7ECE95F93F}"/>
    <cellStyle name="Comma 9 3 15" xfId="15623" xr:uid="{71C71D9A-1D82-4F2B-BF89-3A1E5F3C7F0C}"/>
    <cellStyle name="Comma 9 3 16" xfId="15624" xr:uid="{E5EB99FB-0AFE-4479-8EC9-3252E0DD9E70}"/>
    <cellStyle name="Comma 9 3 17" xfId="15625" xr:uid="{CF5D658E-A6C4-4FB7-B3E4-962A773E54A4}"/>
    <cellStyle name="Comma 9 3 18" xfId="15626" xr:uid="{C7528CCA-1001-46A5-A896-0B1C6D75664F}"/>
    <cellStyle name="Comma 9 3 19" xfId="15627" xr:uid="{40AFF7CD-C41E-4F41-8A37-6A819FC27F1F}"/>
    <cellStyle name="Comma 9 3 2" xfId="15628" xr:uid="{24DF012B-B7BD-4BD3-8AD3-EBBF95DAF177}"/>
    <cellStyle name="Comma 9 3 2 2" xfId="15629" xr:uid="{4B2F7EAA-DDBC-45C2-A69F-299E9B5AC9FE}"/>
    <cellStyle name="Comma 9 3 2 3" xfId="15630" xr:uid="{0B8B0160-54D8-4A93-9CC5-41CC17489AC1}"/>
    <cellStyle name="Comma 9 3 20" xfId="15631" xr:uid="{B8299975-013F-4331-A373-69747CC93CFE}"/>
    <cellStyle name="Comma 9 3 21" xfId="15632" xr:uid="{AAFE0A8C-DAC0-4621-8592-769836DD9E5A}"/>
    <cellStyle name="Comma 9 3 22" xfId="15633" xr:uid="{CFFD024E-0294-4C92-BDDD-356F1551E88D}"/>
    <cellStyle name="Comma 9 3 23" xfId="15634" xr:uid="{F832E362-2BF7-4254-9056-1F49ED1B2493}"/>
    <cellStyle name="Comma 9 3 24" xfId="15635" xr:uid="{06C255E4-9272-409B-A0AD-C6065469F5CD}"/>
    <cellStyle name="Comma 9 3 25" xfId="15636" xr:uid="{86D142C1-8E86-4094-AE61-C836DBFF4241}"/>
    <cellStyle name="Comma 9 3 26" xfId="15637" xr:uid="{13B02116-BD6B-431B-AC73-C16AE1C207AA}"/>
    <cellStyle name="Comma 9 3 27" xfId="15638" xr:uid="{8FB3047E-A52E-442F-9FA1-B949979E89FE}"/>
    <cellStyle name="Comma 9 3 28" xfId="15639" xr:uid="{22966D2B-E29A-4F9F-8476-DBF0E5095000}"/>
    <cellStyle name="Comma 9 3 29" xfId="15640" xr:uid="{ABAF879E-7A26-4880-BC87-2DC4F758A731}"/>
    <cellStyle name="Comma 9 3 3" xfId="15641" xr:uid="{5931C533-A024-4471-8B15-0C55BE2210D6}"/>
    <cellStyle name="Comma 9 3 3 2" xfId="15642" xr:uid="{2B8324CD-F236-4397-B306-FFD95892E146}"/>
    <cellStyle name="Comma 9 3 3 3" xfId="57528" xr:uid="{49251D18-2306-40CC-A534-765E025624F7}"/>
    <cellStyle name="Comma 9 3 30" xfId="15643" xr:uid="{C2A7FEEA-CDFF-4FAE-80FB-B6AA96423555}"/>
    <cellStyle name="Comma 9 3 31" xfId="15644" xr:uid="{89F6C2A7-1F9C-485C-8F76-51F88CC1BEBC}"/>
    <cellStyle name="Comma 9 3 32" xfId="15645" xr:uid="{F53311C0-6CA3-4A33-8502-60D3D14B8DCD}"/>
    <cellStyle name="Comma 9 3 33" xfId="15646" xr:uid="{01F346BE-81D3-47EE-9C8A-289CF2A9E5CF}"/>
    <cellStyle name="Comma 9 3 34" xfId="15647" xr:uid="{24C1FAA2-5227-44A2-B3A9-A48EAE68EBD6}"/>
    <cellStyle name="Comma 9 3 35" xfId="15648" xr:uid="{83465235-981A-4576-8FE2-32CA4F62F253}"/>
    <cellStyle name="Comma 9 3 36" xfId="15649" xr:uid="{6852D0DF-D6B8-4C80-9FDA-34367E6C976E}"/>
    <cellStyle name="Comma 9 3 4" xfId="15650" xr:uid="{5A68EBAA-9A81-4459-8636-42B13729EAB2}"/>
    <cellStyle name="Comma 9 3 4 2" xfId="57529" xr:uid="{2B26116B-8EFC-4427-9571-A88F6E4AF92C}"/>
    <cellStyle name="Comma 9 3 5" xfId="15651" xr:uid="{5680A266-3BAE-4071-8138-B0C2FE817736}"/>
    <cellStyle name="Comma 9 3 5 2" xfId="57530" xr:uid="{E52250E0-095E-43B9-AEF9-68292FD72502}"/>
    <cellStyle name="Comma 9 3 6" xfId="15652" xr:uid="{1EB1ECEA-AC9A-427E-842E-DBE9DF3BB6B9}"/>
    <cellStyle name="Comma 9 3 6 2" xfId="57531" xr:uid="{FC6CD7C0-DF36-42CE-8458-95D6841ED225}"/>
    <cellStyle name="Comma 9 3 7" xfId="15653" xr:uid="{FF70AEBA-6B04-40F5-8F0E-FED66D7A8567}"/>
    <cellStyle name="Comma 9 3 8" xfId="15654" xr:uid="{6F372E62-E7A0-48F8-9D56-881F0ED77990}"/>
    <cellStyle name="Comma 9 3 9" xfId="15655" xr:uid="{B77543DF-4CE4-4E31-B60E-341A6DC90522}"/>
    <cellStyle name="Comma 9 30" xfId="15656" xr:uid="{4A1D1061-9A03-48CA-9EA5-0866AD117358}"/>
    <cellStyle name="Comma 9 31" xfId="15657" xr:uid="{51291624-4EE0-4727-9BF7-13B040175BE6}"/>
    <cellStyle name="Comma 9 31 2" xfId="15658" xr:uid="{3BCDD9BF-BDC4-43DC-AC68-6739AEDD3500}"/>
    <cellStyle name="Comma 9 31 2 2" xfId="15659" xr:uid="{168F70D8-C339-44B4-BB58-BCE9AA37C557}"/>
    <cellStyle name="Comma 9 31 2 2 2" xfId="15660" xr:uid="{5972AA58-4024-4CF6-84A6-CDE737D0406A}"/>
    <cellStyle name="Comma 9 31 2 3" xfId="15661" xr:uid="{EDC846F6-5A6A-40B6-A288-E758565A6427}"/>
    <cellStyle name="Comma 9 31 3" xfId="15662" xr:uid="{190CCB13-3896-4CF2-A6D4-C8AFE91573D9}"/>
    <cellStyle name="Comma 9 31 3 2" xfId="15663" xr:uid="{5D423183-80C4-48C6-8E57-5C5026D8346B}"/>
    <cellStyle name="Comma 9 31 4" xfId="15664" xr:uid="{FAA09DC7-AFBC-4889-B8AF-F78A422558EB}"/>
    <cellStyle name="Comma 9 32" xfId="15665" xr:uid="{BF70374E-A2DC-4A93-8D84-D5210749862A}"/>
    <cellStyle name="Comma 9 32 2" xfId="15666" xr:uid="{702E837A-AF48-4C3D-8F16-364B1244D612}"/>
    <cellStyle name="Comma 9 32 2 2" xfId="15667" xr:uid="{9CA220DB-CE2A-4530-A3ED-062171F80EDC}"/>
    <cellStyle name="Comma 9 32 2 2 2" xfId="15668" xr:uid="{9EC026E9-7E9C-4069-A73C-B9150C1B5926}"/>
    <cellStyle name="Comma 9 32 2 3" xfId="15669" xr:uid="{E4DA8F27-0DCD-48F0-96FF-8E2CA527B2D9}"/>
    <cellStyle name="Comma 9 32 3" xfId="15670" xr:uid="{029366C4-7268-44EF-9024-D545447D1325}"/>
    <cellStyle name="Comma 9 32 3 2" xfId="15671" xr:uid="{5B3DA7ED-721A-4AE3-A847-E89C94423993}"/>
    <cellStyle name="Comma 9 32 4" xfId="15672" xr:uid="{77032291-1EBC-460A-ADE4-970FF13D606E}"/>
    <cellStyle name="Comma 9 33" xfId="15673" xr:uid="{2FC54823-4D6E-4AC3-9AEE-FBF5A0A1B8DB}"/>
    <cellStyle name="Comma 9 33 2" xfId="15674" xr:uid="{49CA6713-9749-4D3B-B272-7C2CEFBF62D0}"/>
    <cellStyle name="Comma 9 33 2 2" xfId="15675" xr:uid="{2ED56B42-8248-4849-837F-A85090876A4B}"/>
    <cellStyle name="Comma 9 33 2 2 2" xfId="15676" xr:uid="{E3860982-B900-4014-BFCA-3B710CFED632}"/>
    <cellStyle name="Comma 9 33 2 3" xfId="15677" xr:uid="{A8418EC8-FD2D-4C04-A404-ABF94D5E754F}"/>
    <cellStyle name="Comma 9 33 3" xfId="15678" xr:uid="{74E42A2E-0C9A-43FB-9B20-2AD0A79DC74E}"/>
    <cellStyle name="Comma 9 33 3 2" xfId="15679" xr:uid="{39EBAEB2-FA68-41AB-AD4B-7AB6E760B0F4}"/>
    <cellStyle name="Comma 9 33 4" xfId="15680" xr:uid="{214A2646-B565-485B-97DD-F1690CC7F4AF}"/>
    <cellStyle name="Comma 9 34" xfId="15681" xr:uid="{388C3175-8071-4CD3-BB4D-13D53AE8097C}"/>
    <cellStyle name="Comma 9 34 2" xfId="15682" xr:uid="{FDA1F41C-7C2A-43D2-B6CF-B3A318CDD378}"/>
    <cellStyle name="Comma 9 34 2 2" xfId="15683" xr:uid="{F0422A53-30ED-4D5D-B023-084F4D3C38AB}"/>
    <cellStyle name="Comma 9 34 2 2 2" xfId="15684" xr:uid="{CCD10845-986B-47F7-91A9-4B4F12A66C59}"/>
    <cellStyle name="Comma 9 34 2 3" xfId="15685" xr:uid="{9CE8DA68-CDE7-40E0-8116-FF583A0A6560}"/>
    <cellStyle name="Comma 9 34 3" xfId="15686" xr:uid="{40166864-E8D9-46A7-8D8D-D8F85D44CC0F}"/>
    <cellStyle name="Comma 9 34 3 2" xfId="15687" xr:uid="{0543499E-EF1B-4F3F-B9F9-93752177D8E2}"/>
    <cellStyle name="Comma 9 34 4" xfId="15688" xr:uid="{82D49333-0168-4BBA-85F6-05E4EF991345}"/>
    <cellStyle name="Comma 9 35" xfId="15689" xr:uid="{172AFCAD-759B-4DED-A773-BACB07C95ABE}"/>
    <cellStyle name="Comma 9 35 2" xfId="15690" xr:uid="{4D93C83B-5038-4EF4-BF46-09C311726A12}"/>
    <cellStyle name="Comma 9 35 2 2" xfId="15691" xr:uid="{1A610E96-67CF-4EB2-9088-9AFB37E4DC3D}"/>
    <cellStyle name="Comma 9 35 2 2 2" xfId="15692" xr:uid="{93AD6EF9-4121-4316-825E-21AA95CCEAD6}"/>
    <cellStyle name="Comma 9 35 2 3" xfId="15693" xr:uid="{E40678B9-73DD-4612-AD8C-DAF34ED55A54}"/>
    <cellStyle name="Comma 9 35 3" xfId="15694" xr:uid="{714F0406-07A6-4476-AA33-07763F048E49}"/>
    <cellStyle name="Comma 9 35 3 2" xfId="15695" xr:uid="{07A28645-677D-4B99-B149-5D39A88D4A05}"/>
    <cellStyle name="Comma 9 35 4" xfId="15696" xr:uid="{81635C72-EFD6-4674-A709-9E63A04DFAA0}"/>
    <cellStyle name="Comma 9 36" xfId="15697" xr:uid="{7D1CFE78-F5CA-48A6-A7BD-CE8B01E06BA4}"/>
    <cellStyle name="Comma 9 36 2" xfId="15698" xr:uid="{0D8E0A05-83D3-4100-9A31-7D0952007C6A}"/>
    <cellStyle name="Comma 9 36 2 2" xfId="15699" xr:uid="{8A1F3BC9-FA3B-4D3B-BFBF-D6BD344117C0}"/>
    <cellStyle name="Comma 9 36 2 2 2" xfId="15700" xr:uid="{B7F7B842-E7AE-41F4-A72A-94DA44C23602}"/>
    <cellStyle name="Comma 9 36 2 3" xfId="15701" xr:uid="{CEF5C314-D002-4C7D-93C8-890B94913248}"/>
    <cellStyle name="Comma 9 36 3" xfId="15702" xr:uid="{4A9616BB-B6C4-4EDF-9CBA-20689D9D2C8A}"/>
    <cellStyle name="Comma 9 36 3 2" xfId="15703" xr:uid="{66B98D18-7587-44D3-9CAE-4BC574DC5ED3}"/>
    <cellStyle name="Comma 9 36 4" xfId="15704" xr:uid="{AD1624A4-E15A-4141-8AAA-1570128CE25D}"/>
    <cellStyle name="Comma 9 37" xfId="15705" xr:uid="{988490B8-CCC0-46AA-A4FE-E94AB8670404}"/>
    <cellStyle name="Comma 9 37 2" xfId="15706" xr:uid="{34A69827-F75B-43B7-8A6F-F13B73C932D9}"/>
    <cellStyle name="Comma 9 37 2 2" xfId="15707" xr:uid="{8120BC14-7E13-4DF2-9D8F-75C3EFD2691F}"/>
    <cellStyle name="Comma 9 37 2 2 2" xfId="15708" xr:uid="{ED24EA6B-E8A1-43C8-A108-DCD355D0D1DB}"/>
    <cellStyle name="Comma 9 37 2 3" xfId="15709" xr:uid="{BEAC69CB-EE3F-4D43-81D1-2641A2A212E4}"/>
    <cellStyle name="Comma 9 37 3" xfId="15710" xr:uid="{1A72A9C8-93E3-45F7-B612-DB165C441C29}"/>
    <cellStyle name="Comma 9 37 3 2" xfId="15711" xr:uid="{5F39A0A6-AF55-4076-9BBB-980B98375743}"/>
    <cellStyle name="Comma 9 37 4" xfId="15712" xr:uid="{4DD45101-6F77-4064-9F59-A4D3C88C065D}"/>
    <cellStyle name="Comma 9 38" xfId="15713" xr:uid="{FAEA94ED-F305-4469-A5CF-BB956ED7AD65}"/>
    <cellStyle name="Comma 9 38 2" xfId="15714" xr:uid="{194DB144-9773-46A1-AE02-D278D326325C}"/>
    <cellStyle name="Comma 9 38 2 2" xfId="15715" xr:uid="{78B40C8F-6985-491B-B274-FCA2DC919647}"/>
    <cellStyle name="Comma 9 38 2 2 2" xfId="15716" xr:uid="{6EC03F61-B250-4872-BA43-4DA31B494BB2}"/>
    <cellStyle name="Comma 9 38 2 3" xfId="15717" xr:uid="{7A69CB9C-7AF6-46CD-8DE8-56E914217355}"/>
    <cellStyle name="Comma 9 38 3" xfId="15718" xr:uid="{D057EBFB-4921-430D-8CBC-AB80DAA48551}"/>
    <cellStyle name="Comma 9 38 3 2" xfId="15719" xr:uid="{BAD14345-5290-4CDB-BEF3-0A5EF2D2702C}"/>
    <cellStyle name="Comma 9 38 4" xfId="15720" xr:uid="{32A97B3E-EE7F-469C-B226-AC943CCDD27D}"/>
    <cellStyle name="Comma 9 39" xfId="15721" xr:uid="{FCF21F2B-3EE2-4C65-BBA9-521BC758DFC0}"/>
    <cellStyle name="Comma 9 39 2" xfId="15722" xr:uid="{20ABB4C5-AE14-4A0E-B4A8-FB7035470BC3}"/>
    <cellStyle name="Comma 9 39 2 2" xfId="15723" xr:uid="{EB429E78-5E14-481C-9EB7-BCD38250A265}"/>
    <cellStyle name="Comma 9 39 2 2 2" xfId="15724" xr:uid="{E9373397-2861-4FB4-B9A8-5FB99A8052B8}"/>
    <cellStyle name="Comma 9 39 2 3" xfId="15725" xr:uid="{3C16986D-59A1-411D-8E94-86DD217A203F}"/>
    <cellStyle name="Comma 9 39 3" xfId="15726" xr:uid="{DBBB16B7-59FC-4996-AE89-8F2A0654D26B}"/>
    <cellStyle name="Comma 9 39 3 2" xfId="15727" xr:uid="{DA315D69-98AA-4375-9568-68C41A81D143}"/>
    <cellStyle name="Comma 9 39 4" xfId="15728" xr:uid="{B305514B-64A7-4EA1-B156-41F064D91D1C}"/>
    <cellStyle name="Comma 9 4" xfId="15729" xr:uid="{0A2A026D-AB10-47A0-B6C3-07E0AA0855EC}"/>
    <cellStyle name="Comma 9 4 10" xfId="15730" xr:uid="{E6B4EB36-500A-44C9-8129-E2418693F2AC}"/>
    <cellStyle name="Comma 9 4 11" xfId="15731" xr:uid="{B922D7BC-F42B-411A-B355-D3E0ED96A592}"/>
    <cellStyle name="Comma 9 4 12" xfId="15732" xr:uid="{8B3F493F-2D12-411C-A0C9-1E11312A46EF}"/>
    <cellStyle name="Comma 9 4 13" xfId="15733" xr:uid="{CCCCF5A4-B062-4723-AE81-9AFFAC1C2E00}"/>
    <cellStyle name="Comma 9 4 14" xfId="15734" xr:uid="{1B300D26-CCF5-438F-9FE6-B699A8FCC456}"/>
    <cellStyle name="Comma 9 4 15" xfId="15735" xr:uid="{5170A873-9E2B-4F5B-AB3F-A17D28C94A0F}"/>
    <cellStyle name="Comma 9 4 16" xfId="15736" xr:uid="{2E9DE888-413B-4C4D-8BE4-FB954C594537}"/>
    <cellStyle name="Comma 9 4 17" xfId="15737" xr:uid="{8C9D7674-AAEB-46D7-A257-E87F9FD9D4DF}"/>
    <cellStyle name="Comma 9 4 18" xfId="15738" xr:uid="{AD536933-F879-4D96-8E9D-6DDB40106696}"/>
    <cellStyle name="Comma 9 4 19" xfId="15739" xr:uid="{E88FF370-2A35-423E-8C3A-B25BBC01C499}"/>
    <cellStyle name="Comma 9 4 2" xfId="15740" xr:uid="{230A1CE1-374D-4D1E-A721-3E437BDA3EDC}"/>
    <cellStyle name="Comma 9 4 2 2" xfId="15741" xr:uid="{DCFF6A56-2429-475C-A5E4-8110FEAF3689}"/>
    <cellStyle name="Comma 9 4 20" xfId="15742" xr:uid="{A64BA158-86A0-49FA-819E-5B0062FAEA6D}"/>
    <cellStyle name="Comma 9 4 21" xfId="15743" xr:uid="{BF7FEB36-B11F-48A8-9061-0215AA3E52BF}"/>
    <cellStyle name="Comma 9 4 22" xfId="15744" xr:uid="{977CB3FC-B3B5-4A48-89A1-87CCBD6E2ED2}"/>
    <cellStyle name="Comma 9 4 23" xfId="15745" xr:uid="{55A565C4-B9C5-4BBA-A532-E5ADA8A3F5FC}"/>
    <cellStyle name="Comma 9 4 24" xfId="15746" xr:uid="{E2ED7538-9BC3-4168-88FB-28D08DB8F8EE}"/>
    <cellStyle name="Comma 9 4 25" xfId="15747" xr:uid="{D50FE820-B2A6-4635-9991-C67B98F63ABA}"/>
    <cellStyle name="Comma 9 4 26" xfId="15748" xr:uid="{85D7D81D-C983-449D-972C-C2BD3AE9BB31}"/>
    <cellStyle name="Comma 9 4 27" xfId="15749" xr:uid="{2760242B-410B-4190-917F-109ECAF9E1BE}"/>
    <cellStyle name="Comma 9 4 28" xfId="15750" xr:uid="{DD343335-671E-4DDA-A9F6-21E23E8AEFAE}"/>
    <cellStyle name="Comma 9 4 29" xfId="15751" xr:uid="{0C066B87-B724-4281-BC97-39AD082F864E}"/>
    <cellStyle name="Comma 9 4 3" xfId="15752" xr:uid="{EE7DD48F-1181-4626-B068-A784B811F7B2}"/>
    <cellStyle name="Comma 9 4 3 2" xfId="15753" xr:uid="{DA0FBED2-E75E-488D-8A6F-2B8B9C176A35}"/>
    <cellStyle name="Comma 9 4 30" xfId="15754" xr:uid="{4AC83F70-DC93-4E1E-A3B7-D08A263246AE}"/>
    <cellStyle name="Comma 9 4 31" xfId="15755" xr:uid="{42CEF7EA-B182-4BCE-9CC1-54BB69532C00}"/>
    <cellStyle name="Comma 9 4 32" xfId="15756" xr:uid="{8B733F56-EB23-4DD7-A762-0D7D58CB5DB0}"/>
    <cellStyle name="Comma 9 4 33" xfId="15757" xr:uid="{AA3C5362-931E-4783-88BB-B98374A82620}"/>
    <cellStyle name="Comma 9 4 34" xfId="15758" xr:uid="{B7EE34D5-30D9-4E39-94B6-C47EE9AFCD0D}"/>
    <cellStyle name="Comma 9 4 35" xfId="15759" xr:uid="{C5A8857E-BD6E-499A-BE2F-3F972B3493A3}"/>
    <cellStyle name="Comma 9 4 36" xfId="15760" xr:uid="{D8942266-7D3D-4D30-9AC0-5808C5F03D3B}"/>
    <cellStyle name="Comma 9 4 4" xfId="15761" xr:uid="{EEF6DCB2-6EAE-48B1-989D-D75463DCC0C6}"/>
    <cellStyle name="Comma 9 4 5" xfId="15762" xr:uid="{DF2A4E12-2EDE-4712-B128-339178D4A967}"/>
    <cellStyle name="Comma 9 4 6" xfId="15763" xr:uid="{A2EDA893-9AA9-4961-887C-111CB157811E}"/>
    <cellStyle name="Comma 9 4 7" xfId="15764" xr:uid="{09BF6C02-4F03-499E-871C-48D5AD57B5FA}"/>
    <cellStyle name="Comma 9 4 8" xfId="15765" xr:uid="{7BA3A5CF-A0C5-4396-ACE0-9B4F0B328C5E}"/>
    <cellStyle name="Comma 9 4 9" xfId="15766" xr:uid="{FEE919A6-7A55-4EBE-A259-FAFFCABFFD8E}"/>
    <cellStyle name="Comma 9 40" xfId="15767" xr:uid="{FFBD4BC0-61DF-452C-B1C5-0CD45ACD1FB9}"/>
    <cellStyle name="Comma 9 40 2" xfId="15768" xr:uid="{9B1240D4-19A3-4BAE-9DEA-E5DBBA3A1E17}"/>
    <cellStyle name="Comma 9 40 2 2" xfId="15769" xr:uid="{24632465-9369-4226-BED7-C39E698C1B5C}"/>
    <cellStyle name="Comma 9 40 2 2 2" xfId="15770" xr:uid="{12EADE3C-CB94-42B8-A560-4AB68A372D46}"/>
    <cellStyle name="Comma 9 40 2 3" xfId="15771" xr:uid="{22D96C4E-B316-4D7B-BAA7-4D7E078FCE5B}"/>
    <cellStyle name="Comma 9 40 3" xfId="15772" xr:uid="{E191CA51-59C9-47FB-AB07-57A55E3DCAF2}"/>
    <cellStyle name="Comma 9 40 3 2" xfId="15773" xr:uid="{84D4C790-FB19-4B47-98A3-A4E673B244E7}"/>
    <cellStyle name="Comma 9 40 4" xfId="15774" xr:uid="{821D5726-9552-419F-9293-3BE711D64601}"/>
    <cellStyle name="Comma 9 41" xfId="15775" xr:uid="{807EB4AB-0A95-4FF9-AD03-0BEB7E726AF1}"/>
    <cellStyle name="Comma 9 41 2" xfId="15776" xr:uid="{7DD7358C-7463-4FE4-AB50-66456B40C02B}"/>
    <cellStyle name="Comma 9 41 2 2" xfId="15777" xr:uid="{F4A4BCC3-4052-49E0-9E06-43AAF4E70231}"/>
    <cellStyle name="Comma 9 41 2 2 2" xfId="15778" xr:uid="{8D23EBB1-A72F-44C5-B849-F05092DB19C8}"/>
    <cellStyle name="Comma 9 41 2 3" xfId="15779" xr:uid="{1DCA00C8-D4C6-478A-8389-49B63D3CEBB9}"/>
    <cellStyle name="Comma 9 41 3" xfId="15780" xr:uid="{267CED06-CD39-4E80-B3FD-CFBF435FF9CA}"/>
    <cellStyle name="Comma 9 41 3 2" xfId="15781" xr:uid="{72B51078-6D35-44E3-91DE-869356D0AA0B}"/>
    <cellStyle name="Comma 9 41 4" xfId="15782" xr:uid="{3136835C-7916-4385-9A89-BBFEDC6BCC26}"/>
    <cellStyle name="Comma 9 42" xfId="15783" xr:uid="{C9881315-B883-4442-8066-30057D80C202}"/>
    <cellStyle name="Comma 9 42 2" xfId="15784" xr:uid="{94EDA261-9B37-4452-B4CA-9EC4FA420D34}"/>
    <cellStyle name="Comma 9 42 2 2" xfId="15785" xr:uid="{7D7DEA94-9C66-4E17-9438-B55FAD6F0817}"/>
    <cellStyle name="Comma 9 42 2 2 2" xfId="15786" xr:uid="{264B2EAA-6E44-45FE-978F-9CE58C047ACD}"/>
    <cellStyle name="Comma 9 42 2 3" xfId="15787" xr:uid="{484C8D7A-9EC1-4B03-BB06-76EB95BEDAFD}"/>
    <cellStyle name="Comma 9 42 3" xfId="15788" xr:uid="{2790DD50-EEE0-4C71-A3F3-E6FEC59FD782}"/>
    <cellStyle name="Comma 9 42 3 2" xfId="15789" xr:uid="{AA9D94A3-7EA4-43C1-89F2-C161EB5CECA8}"/>
    <cellStyle name="Comma 9 42 4" xfId="15790" xr:uid="{58AC8457-088F-4B82-9CBD-EF0E5FB2F0C7}"/>
    <cellStyle name="Comma 9 43" xfId="15791" xr:uid="{771A363B-5DDE-4D29-8F27-A80982BED122}"/>
    <cellStyle name="Comma 9 43 2" xfId="15792" xr:uid="{4043AA6F-21E7-4212-A145-E2DE3C32878D}"/>
    <cellStyle name="Comma 9 43 2 2" xfId="15793" xr:uid="{45F9347C-9161-4BE7-87F7-2C2CBE2D6863}"/>
    <cellStyle name="Comma 9 43 2 2 2" xfId="15794" xr:uid="{3E8586A1-2E8C-4D65-8264-8290A4A755D2}"/>
    <cellStyle name="Comma 9 43 2 3" xfId="15795" xr:uid="{8BC6E29E-6706-4115-B295-5F8BF9EED887}"/>
    <cellStyle name="Comma 9 43 3" xfId="15796" xr:uid="{32F1F97B-7582-4126-89FC-6F201AB00F30}"/>
    <cellStyle name="Comma 9 43 3 2" xfId="15797" xr:uid="{C630AE3D-0191-4B96-B05F-90506274EA2A}"/>
    <cellStyle name="Comma 9 43 4" xfId="15798" xr:uid="{096809B4-86D0-4581-8DD0-7143F3FAA4C6}"/>
    <cellStyle name="Comma 9 44" xfId="15799" xr:uid="{4E47A690-CB9B-4151-95C7-5A863FFEE9EB}"/>
    <cellStyle name="Comma 9 44 2" xfId="15800" xr:uid="{A7FDFC72-BAB1-4408-B20D-9ABDC7F7C8D6}"/>
    <cellStyle name="Comma 9 44 2 2" xfId="15801" xr:uid="{F36808F2-40CC-403D-99DB-56CF08A85652}"/>
    <cellStyle name="Comma 9 44 2 2 2" xfId="15802" xr:uid="{1F662B1D-B90E-4E79-8F50-C38B2965F8E1}"/>
    <cellStyle name="Comma 9 44 2 3" xfId="15803" xr:uid="{ABCE845F-FCC6-44F7-9081-7D53ADB199F1}"/>
    <cellStyle name="Comma 9 44 3" xfId="15804" xr:uid="{5EE50E47-0108-494A-A673-C229967C5DF4}"/>
    <cellStyle name="Comma 9 44 3 2" xfId="15805" xr:uid="{4C679371-059F-42DE-94B0-706BAB5430B0}"/>
    <cellStyle name="Comma 9 44 4" xfId="15806" xr:uid="{24907330-96A0-46A9-99AA-5C2B64A1C4D1}"/>
    <cellStyle name="Comma 9 45" xfId="15807" xr:uid="{051CA154-8A29-4F9B-ADE0-526C8C1C2902}"/>
    <cellStyle name="Comma 9 45 2" xfId="15808" xr:uid="{CCA44C35-F136-4FD9-997C-B6026EF6484D}"/>
    <cellStyle name="Comma 9 45 2 2" xfId="15809" xr:uid="{4A2C736F-EA17-4B45-B85D-341F7883E2DF}"/>
    <cellStyle name="Comma 9 45 2 2 2" xfId="15810" xr:uid="{62B25A66-0D11-4F4B-95E0-F40381CC80C3}"/>
    <cellStyle name="Comma 9 45 2 3" xfId="15811" xr:uid="{68A02B00-E54E-4B0F-A7A0-E1E770481914}"/>
    <cellStyle name="Comma 9 45 3" xfId="15812" xr:uid="{92B6F1FF-34BA-401E-A5D4-CFCAA398D124}"/>
    <cellStyle name="Comma 9 45 3 2" xfId="15813" xr:uid="{A76AD24D-8C8B-4C88-B1E3-3377DC482986}"/>
    <cellStyle name="Comma 9 45 4" xfId="15814" xr:uid="{A798A3CA-ACA5-4999-92FB-827D3E5862DD}"/>
    <cellStyle name="Comma 9 46" xfId="15815" xr:uid="{3D230A0D-CBB4-4BDC-BB45-40457B1557FE}"/>
    <cellStyle name="Comma 9 46 2" xfId="15816" xr:uid="{918A79DC-7582-44D1-800B-09FC644D8D4F}"/>
    <cellStyle name="Comma 9 46 2 2" xfId="15817" xr:uid="{0EDFFFE2-421F-4ECF-AF5B-71A50AD0A763}"/>
    <cellStyle name="Comma 9 46 2 2 2" xfId="15818" xr:uid="{D6A25737-035A-482E-AF07-5E4C2CD9C415}"/>
    <cellStyle name="Comma 9 46 2 3" xfId="15819" xr:uid="{93BE80A8-8CB0-4C8B-9247-5174D6026B29}"/>
    <cellStyle name="Comma 9 46 3" xfId="15820" xr:uid="{48F7561F-96E8-400C-92F4-A5ABFE3BF978}"/>
    <cellStyle name="Comma 9 46 3 2" xfId="15821" xr:uid="{1C7E7B16-486C-4820-9C55-C854F147ED54}"/>
    <cellStyle name="Comma 9 46 4" xfId="15822" xr:uid="{AB63AE39-FFE8-40BB-82E2-32F184BB5E5F}"/>
    <cellStyle name="Comma 9 47" xfId="15823" xr:uid="{AA48F4EE-8F24-42EB-86E8-955C333D6748}"/>
    <cellStyle name="Comma 9 47 2" xfId="15824" xr:uid="{852993B9-824D-4D28-B304-26501EAEB484}"/>
    <cellStyle name="Comma 9 47 2 2" xfId="15825" xr:uid="{4222ACB0-584F-443A-87CB-8AF3D6F48010}"/>
    <cellStyle name="Comma 9 47 2 2 2" xfId="15826" xr:uid="{22AF51AC-91E0-4C37-9EA7-2C747AA0DB48}"/>
    <cellStyle name="Comma 9 47 2 3" xfId="15827" xr:uid="{7B8489F2-A04D-48F0-AB6D-9E55245F8502}"/>
    <cellStyle name="Comma 9 47 3" xfId="15828" xr:uid="{9D32B8CF-FE1E-42A8-8775-74F54936B762}"/>
    <cellStyle name="Comma 9 47 3 2" xfId="15829" xr:uid="{D2BF11D4-9EB3-446D-B7C9-1912710DC42D}"/>
    <cellStyle name="Comma 9 47 4" xfId="15830" xr:uid="{EA1EC9D6-09C5-4AB7-8227-20F6DC0ED02F}"/>
    <cellStyle name="Comma 9 48" xfId="15831" xr:uid="{43B364E5-92F6-4165-B6BD-396784209F19}"/>
    <cellStyle name="Comma 9 48 2" xfId="15832" xr:uid="{8A33EF69-F508-433B-AC6A-6865F254C48B}"/>
    <cellStyle name="Comma 9 48 2 2" xfId="15833" xr:uid="{A2ABB220-42B5-4FDC-99CF-7629EF502E70}"/>
    <cellStyle name="Comma 9 48 2 2 2" xfId="15834" xr:uid="{E0D8A55F-FBC8-4764-93F3-F704875079BA}"/>
    <cellStyle name="Comma 9 48 2 3" xfId="15835" xr:uid="{4820E413-A359-4302-AAA9-75DC5F118251}"/>
    <cellStyle name="Comma 9 48 3" xfId="15836" xr:uid="{C3926786-612F-43D4-AAA7-D84EAE2F3D6E}"/>
    <cellStyle name="Comma 9 48 3 2" xfId="15837" xr:uid="{F39FDC84-932B-4A97-91F1-41383C2EDA94}"/>
    <cellStyle name="Comma 9 48 4" xfId="15838" xr:uid="{309F8E8B-CA09-4AF3-8D17-224054F0565D}"/>
    <cellStyle name="Comma 9 49" xfId="15839" xr:uid="{C0C4BFA0-C7BA-485A-9CE9-4E3A55B6E564}"/>
    <cellStyle name="Comma 9 49 2" xfId="15840" xr:uid="{3FD1A748-5308-485D-9167-4C2EBF1F6F89}"/>
    <cellStyle name="Comma 9 49 2 2" xfId="15841" xr:uid="{673B0BF0-38C3-4D21-BA43-BBA98FB5D870}"/>
    <cellStyle name="Comma 9 49 2 2 2" xfId="15842" xr:uid="{FBD588BC-0E0E-4BF4-B490-D05117B03136}"/>
    <cellStyle name="Comma 9 49 2 3" xfId="15843" xr:uid="{C9B46DF0-D07B-477D-92C6-31EC3F34EC6D}"/>
    <cellStyle name="Comma 9 49 3" xfId="15844" xr:uid="{3A443BEA-C5F6-43F6-A2D7-5141D78E52A8}"/>
    <cellStyle name="Comma 9 49 3 2" xfId="15845" xr:uid="{6995831F-4DB7-4453-B727-BC6E8657A362}"/>
    <cellStyle name="Comma 9 49 4" xfId="15846" xr:uid="{AB0DA8B0-9E7A-4B2E-BBE2-D574153F8C56}"/>
    <cellStyle name="Comma 9 5" xfId="15847" xr:uid="{4EBFEDFB-FD94-4500-AB60-585B37FF6C40}"/>
    <cellStyle name="Comma 9 5 2" xfId="15848" xr:uid="{7919DA23-0B9E-4A6E-B4CD-7CE821BB557D}"/>
    <cellStyle name="Comma 9 5 2 2" xfId="15849" xr:uid="{D3AC8546-719D-4590-8901-4C79A76B25CB}"/>
    <cellStyle name="Comma 9 5 2 3" xfId="57532" xr:uid="{F653245B-8A13-45A9-903F-F2CC73C2F85D}"/>
    <cellStyle name="Comma 9 5 3" xfId="15850" xr:uid="{6C784B86-AC1F-4E64-95BD-4728702CF14D}"/>
    <cellStyle name="Comma 9 5 3 2" xfId="15851" xr:uid="{B66F78F2-520C-4D5F-AF22-0429318333CC}"/>
    <cellStyle name="Comma 9 5 4" xfId="15852" xr:uid="{D46D8706-0DBC-46DE-8236-019B41FEEA6C}"/>
    <cellStyle name="Comma 9 5 5" xfId="15853" xr:uid="{69D548C2-D072-4AAF-851D-8F0435F25B1A}"/>
    <cellStyle name="Comma 9 5 6" xfId="15854" xr:uid="{F05F5DE9-C5FF-40A3-A3FE-C8EE78184F75}"/>
    <cellStyle name="Comma 9 50" xfId="15855" xr:uid="{35EA22AF-227F-45DA-9DEF-5CDE001972F3}"/>
    <cellStyle name="Comma 9 50 2" xfId="15856" xr:uid="{5CE9DE2B-4664-4C32-95AA-744A5A835D86}"/>
    <cellStyle name="Comma 9 50 2 2" xfId="15857" xr:uid="{AEC1C873-618D-4647-8A35-E4D389106F5F}"/>
    <cellStyle name="Comma 9 50 2 2 2" xfId="15858" xr:uid="{F2E44BB0-6D60-4E95-B9DD-F23A5AF5F6B6}"/>
    <cellStyle name="Comma 9 50 2 3" xfId="15859" xr:uid="{511EB928-32DD-4DDC-B4FC-ACECEB0EAD4D}"/>
    <cellStyle name="Comma 9 50 3" xfId="15860" xr:uid="{33234244-2F11-4CC6-9A5F-E75B286C4DDD}"/>
    <cellStyle name="Comma 9 50 3 2" xfId="15861" xr:uid="{E747959B-7CD7-47F3-873A-D938B3F39603}"/>
    <cellStyle name="Comma 9 50 4" xfId="15862" xr:uid="{EADC497D-E69F-40E1-B486-C988DD7EF065}"/>
    <cellStyle name="Comma 9 51" xfId="15863" xr:uid="{F8FC9DB2-8819-490D-8C91-029E030098CA}"/>
    <cellStyle name="Comma 9 51 2" xfId="15864" xr:uid="{974CAFC2-C22C-4560-A18A-436672CD0E98}"/>
    <cellStyle name="Comma 9 51 2 2" xfId="15865" xr:uid="{BCEC89CB-2D92-47E1-9C29-F7A197C4F5BF}"/>
    <cellStyle name="Comma 9 51 2 2 2" xfId="15866" xr:uid="{04540AFB-1D0D-4220-89F6-787FBD5B9945}"/>
    <cellStyle name="Comma 9 51 2 3" xfId="15867" xr:uid="{B8DEA8F9-36B0-4276-91AE-07EA4CCEE9DE}"/>
    <cellStyle name="Comma 9 51 3" xfId="15868" xr:uid="{1FCEE588-DD3F-49D3-8B2B-0946A5E67C1E}"/>
    <cellStyle name="Comma 9 51 3 2" xfId="15869" xr:uid="{84E2D185-02FF-4DBF-873E-0D2FA78584D1}"/>
    <cellStyle name="Comma 9 51 4" xfId="15870" xr:uid="{F767E200-21E0-4497-821D-5804792CC3B2}"/>
    <cellStyle name="Comma 9 52" xfId="15871" xr:uid="{9E8600DF-8DEE-4B48-B29D-877B41DA8C51}"/>
    <cellStyle name="Comma 9 52 2" xfId="15872" xr:uid="{34FCAA45-64C1-4307-9000-6D29CA58A277}"/>
    <cellStyle name="Comma 9 52 2 2" xfId="15873" xr:uid="{1052BF69-D46C-47DC-B147-4A9722A07FD2}"/>
    <cellStyle name="Comma 9 52 2 2 2" xfId="15874" xr:uid="{E403363F-D156-4052-B7B9-A4AF3F57CDBE}"/>
    <cellStyle name="Comma 9 52 2 3" xfId="15875" xr:uid="{8314D326-CB22-4438-BE09-290FDC148EA4}"/>
    <cellStyle name="Comma 9 52 3" xfId="15876" xr:uid="{93E47FCB-5CC7-4FA2-A2BC-BB1C3BFA2823}"/>
    <cellStyle name="Comma 9 52 3 2" xfId="15877" xr:uid="{A6115154-3D6C-44EC-8F25-70E9B6151972}"/>
    <cellStyle name="Comma 9 52 4" xfId="15878" xr:uid="{F93D1FA7-D24F-47D6-997A-E4782551F558}"/>
    <cellStyle name="Comma 9 53" xfId="15879" xr:uid="{92917D30-E5BC-4C62-94E3-A45CA2C06BB1}"/>
    <cellStyle name="Comma 9 53 2" xfId="15880" xr:uid="{BEC899D5-355F-492E-B67C-A0D3C58575E1}"/>
    <cellStyle name="Comma 9 53 2 2" xfId="15881" xr:uid="{E4B17261-12BF-49C6-ACE8-EBAB3E640AEB}"/>
    <cellStyle name="Comma 9 53 2 2 2" xfId="15882" xr:uid="{D295FF9E-B414-4001-96E9-0AB10D88B38E}"/>
    <cellStyle name="Comma 9 53 2 3" xfId="15883" xr:uid="{D78BC91D-FEEE-46CD-8368-BEFFCBB682EE}"/>
    <cellStyle name="Comma 9 53 3" xfId="15884" xr:uid="{43E5F8C3-F6AF-4550-8485-47A0B5A24843}"/>
    <cellStyle name="Comma 9 53 3 2" xfId="15885" xr:uid="{A07275FC-E6C4-4957-AB68-48B35B537BCD}"/>
    <cellStyle name="Comma 9 53 4" xfId="15886" xr:uid="{BF8DB1B1-5DE7-4000-B6B4-246131BC0252}"/>
    <cellStyle name="Comma 9 54" xfId="15887" xr:uid="{152F65B3-5110-421F-9FCE-AE8ECB4F72D6}"/>
    <cellStyle name="Comma 9 54 2" xfId="15888" xr:uid="{4E46ABA8-1891-4F17-8110-7FBEA7A7885D}"/>
    <cellStyle name="Comma 9 54 2 2" xfId="15889" xr:uid="{6F388E79-21FC-449B-95C4-FED733815DE5}"/>
    <cellStyle name="Comma 9 54 2 2 2" xfId="15890" xr:uid="{D53889EC-D376-402F-9959-584BB425D961}"/>
    <cellStyle name="Comma 9 54 2 3" xfId="15891" xr:uid="{0D45AAF3-8DB0-4126-AC61-3C8D92120728}"/>
    <cellStyle name="Comma 9 54 3" xfId="15892" xr:uid="{EB0AE558-FDDD-4DAF-B829-A746B61E7FBC}"/>
    <cellStyle name="Comma 9 54 3 2" xfId="15893" xr:uid="{9589EB75-FB32-4DF0-B607-469B1CED3037}"/>
    <cellStyle name="Comma 9 54 4" xfId="15894" xr:uid="{91CB1F04-BF7B-4028-BA3B-F5F1CC6EFA99}"/>
    <cellStyle name="Comma 9 55" xfId="15895" xr:uid="{612E5A0D-34B9-44C2-9DC6-1F8D08D9D75F}"/>
    <cellStyle name="Comma 9 55 2" xfId="15896" xr:uid="{49E1F061-390B-4E7D-95D7-6C9888CD3007}"/>
    <cellStyle name="Comma 9 55 2 2" xfId="15897" xr:uid="{03847DCF-17B7-4D4B-AD0F-27F3067FDDAC}"/>
    <cellStyle name="Comma 9 55 2 2 2" xfId="15898" xr:uid="{74B70B76-6889-4D0C-900E-A04E6AFDAFAB}"/>
    <cellStyle name="Comma 9 55 2 3" xfId="15899" xr:uid="{FCC85C3C-D758-4667-B6F0-3A9D3356392C}"/>
    <cellStyle name="Comma 9 55 3" xfId="15900" xr:uid="{22DA621F-0204-4840-BF52-554221815EDF}"/>
    <cellStyle name="Comma 9 55 3 2" xfId="15901" xr:uid="{B7E2DA8E-CBB7-4F5F-A65E-3001F0BE52B5}"/>
    <cellStyle name="Comma 9 55 4" xfId="15902" xr:uid="{866A2B09-9C94-4903-8273-4777B3FC4854}"/>
    <cellStyle name="Comma 9 56" xfId="15903" xr:uid="{7BB21A02-0FF1-4F0F-BC13-0A633513F4DC}"/>
    <cellStyle name="Comma 9 56 2" xfId="15904" xr:uid="{4E555A29-1330-4779-8024-6D05FDD98758}"/>
    <cellStyle name="Comma 9 56 2 2" xfId="15905" xr:uid="{A0116BE7-DBC1-412B-807A-03B6213DC330}"/>
    <cellStyle name="Comma 9 56 2 2 2" xfId="15906" xr:uid="{8C032618-2591-49AB-8061-581E2097F27F}"/>
    <cellStyle name="Comma 9 56 2 3" xfId="15907" xr:uid="{FDB3B539-8964-4EB5-8DCD-F0A09B633321}"/>
    <cellStyle name="Comma 9 56 3" xfId="15908" xr:uid="{539AD032-727D-4935-8E79-48338BF49B60}"/>
    <cellStyle name="Comma 9 56 3 2" xfId="15909" xr:uid="{56C09760-0A79-418E-AD40-D2A2EB7087BC}"/>
    <cellStyle name="Comma 9 56 4" xfId="15910" xr:uid="{5B1116AB-2886-4C34-AED8-9C12E81E1C1A}"/>
    <cellStyle name="Comma 9 57" xfId="15911" xr:uid="{D9CBBD59-A1E0-477E-B122-FF35DDFE362E}"/>
    <cellStyle name="Comma 9 57 2" xfId="15912" xr:uid="{564392A8-47A3-4D40-8820-0D3352090AD0}"/>
    <cellStyle name="Comma 9 57 2 2" xfId="15913" xr:uid="{C52B0AFA-DB33-4254-9EAD-D8FD30822DB4}"/>
    <cellStyle name="Comma 9 57 2 2 2" xfId="15914" xr:uid="{933E2FB0-D5F6-42EF-86A9-AB9E1F031D78}"/>
    <cellStyle name="Comma 9 57 2 3" xfId="15915" xr:uid="{3DD0233D-D747-40BF-8B7E-953DFEE0E278}"/>
    <cellStyle name="Comma 9 57 3" xfId="15916" xr:uid="{346F07B7-CD19-4D00-A432-24962DCB8091}"/>
    <cellStyle name="Comma 9 57 3 2" xfId="15917" xr:uid="{D8CF42AB-D53A-46BB-AE3F-56C542A1A5BA}"/>
    <cellStyle name="Comma 9 57 4" xfId="15918" xr:uid="{FEDF6A70-D145-41FB-941C-F6E877D6E9FE}"/>
    <cellStyle name="Comma 9 58" xfId="15919" xr:uid="{851D565C-41E9-4ECE-BC2D-DF52AD7BF978}"/>
    <cellStyle name="Comma 9 58 2" xfId="15920" xr:uid="{B8F20A74-121B-4330-B78D-69067BF1B619}"/>
    <cellStyle name="Comma 9 58 2 2" xfId="15921" xr:uid="{6FB581BA-DEDA-4BF3-A4F6-CE72E01B039C}"/>
    <cellStyle name="Comma 9 58 2 2 2" xfId="15922" xr:uid="{F1EE6740-2BDA-4424-B367-C3C54EF8EA7F}"/>
    <cellStyle name="Comma 9 58 2 3" xfId="15923" xr:uid="{45300ACC-02CA-48F0-A023-B9FAAD675988}"/>
    <cellStyle name="Comma 9 58 3" xfId="15924" xr:uid="{11C40CB8-2EA8-40E6-963C-D9BB45047F20}"/>
    <cellStyle name="Comma 9 58 3 2" xfId="15925" xr:uid="{D1B1D89A-B5BC-4808-AD10-0973626F09D4}"/>
    <cellStyle name="Comma 9 58 4" xfId="15926" xr:uid="{F52E97FD-A5E3-4F8E-904E-960146DF8620}"/>
    <cellStyle name="Comma 9 59" xfId="15927" xr:uid="{718ABA9D-B0C9-4DC8-AAB0-25133B578277}"/>
    <cellStyle name="Comma 9 59 2" xfId="15928" xr:uid="{662FE37E-9901-41C8-8FA0-AC6577B2D837}"/>
    <cellStyle name="Comma 9 59 2 2" xfId="15929" xr:uid="{8111DA15-DC7E-411E-8B90-D3D88008A001}"/>
    <cellStyle name="Comma 9 59 2 2 2" xfId="15930" xr:uid="{6D145528-9134-4A04-B4C4-744ABE5060BE}"/>
    <cellStyle name="Comma 9 59 2 3" xfId="15931" xr:uid="{2A231E90-BA2F-4A54-9C5E-5B7EDAE9DA2C}"/>
    <cellStyle name="Comma 9 59 3" xfId="15932" xr:uid="{9F1A0CA9-AB04-42CE-9341-99DAC3651839}"/>
    <cellStyle name="Comma 9 59 3 2" xfId="15933" xr:uid="{2BC2BEC0-A166-4195-909D-04F237D807B0}"/>
    <cellStyle name="Comma 9 59 4" xfId="15934" xr:uid="{D5820284-3E13-421B-A94B-820CEA29A0A6}"/>
    <cellStyle name="Comma 9 6" xfId="15935" xr:uid="{B10D8599-4125-4AFD-9250-F1EB4F660EFD}"/>
    <cellStyle name="Comma 9 6 2" xfId="15936" xr:uid="{33E0F11F-4430-4EE8-944D-DCDF23A2C223}"/>
    <cellStyle name="Comma 9 6 2 2" xfId="15937" xr:uid="{89C141E9-DCD7-47A6-BEDE-F28A5E1EFFF1}"/>
    <cellStyle name="Comma 9 6 3" xfId="15938" xr:uid="{DE158B73-45A3-4793-A7F1-8B31365EE770}"/>
    <cellStyle name="Comma 9 6 3 2" xfId="15939" xr:uid="{F9EDC1A2-AFE2-4936-B3B8-0A3457C7C527}"/>
    <cellStyle name="Comma 9 6 4" xfId="15940" xr:uid="{7B65D0AD-55B5-4F5A-A788-EEDBB505B751}"/>
    <cellStyle name="Comma 9 6 5" xfId="15941" xr:uid="{39082F5E-B224-4336-8DC2-9CEB83711EB3}"/>
    <cellStyle name="Comma 9 60" xfId="15942" xr:uid="{460EBBED-CE81-48CD-94ED-01C7E08A803C}"/>
    <cellStyle name="Comma 9 60 2" xfId="15943" xr:uid="{5000F485-7FDE-4E80-8C99-5B69DEFD5BBE}"/>
    <cellStyle name="Comma 9 60 2 2" xfId="15944" xr:uid="{80F339C3-D67A-4520-91FA-B232DD92F362}"/>
    <cellStyle name="Comma 9 60 2 2 2" xfId="15945" xr:uid="{CD658CF9-0E32-4EC2-AB56-72F2E686AAB2}"/>
    <cellStyle name="Comma 9 60 2 3" xfId="15946" xr:uid="{415CCC15-7B7A-4D37-876E-C09186EC3481}"/>
    <cellStyle name="Comma 9 60 3" xfId="15947" xr:uid="{1D77217D-5476-422D-8DF8-C27752989370}"/>
    <cellStyle name="Comma 9 60 3 2" xfId="15948" xr:uid="{E047581E-D431-4222-85B1-14EE46F529F9}"/>
    <cellStyle name="Comma 9 60 4" xfId="15949" xr:uid="{D1071163-4945-47CE-AFFC-012789FDF6D7}"/>
    <cellStyle name="Comma 9 61" xfId="15950" xr:uid="{2606842A-076D-485B-B2A4-422964664D80}"/>
    <cellStyle name="Comma 9 62" xfId="15951" xr:uid="{9473D518-D192-49E3-B271-FA08D33BEC7C}"/>
    <cellStyle name="Comma 9 63" xfId="15952" xr:uid="{602D582C-CA35-4C33-A87D-9DDE63485A30}"/>
    <cellStyle name="Comma 9 64" xfId="57533" xr:uid="{ABF6670A-D538-44F5-90E9-F2F739D5A911}"/>
    <cellStyle name="Comma 9 65" xfId="57534" xr:uid="{7F0F93B6-9A36-4498-ACE5-83771C407ECD}"/>
    <cellStyle name="Comma 9 7" xfId="15953" xr:uid="{6D398709-CEBD-4DED-B47F-7344FF3ED519}"/>
    <cellStyle name="Comma 9 7 2" xfId="15954" xr:uid="{3FEE8589-CB4F-4DF3-A7A3-E3F401C98D69}"/>
    <cellStyle name="Comma 9 7 2 2" xfId="15955" xr:uid="{886C2919-07E2-4732-82D1-C5127586C9AE}"/>
    <cellStyle name="Comma 9 7 3" xfId="15956" xr:uid="{976A6962-DA25-429F-8AE7-79B6C5DBB12B}"/>
    <cellStyle name="Comma 9 7 3 2" xfId="15957" xr:uid="{19CDBBF3-C23E-410D-B823-9F6423B2B038}"/>
    <cellStyle name="Comma 9 7 4" xfId="15958" xr:uid="{54149A15-E3A9-4E75-8F2E-E32CBCAC03F4}"/>
    <cellStyle name="Comma 9 7 5" xfId="15959" xr:uid="{509A6C58-F0DA-4820-BA88-A4C39B6BC7D6}"/>
    <cellStyle name="Comma 9 8" xfId="15960" xr:uid="{84C0F20E-A5D0-4B45-B121-27DD60EFF49A}"/>
    <cellStyle name="Comma 9 8 2" xfId="15961" xr:uid="{EF4B6C15-A06B-4C20-825E-9AB46EB88432}"/>
    <cellStyle name="Comma 9 8 2 2" xfId="15962" xr:uid="{105958FA-67B2-4605-B4A0-40176716D89D}"/>
    <cellStyle name="Comma 9 8 3" xfId="15963" xr:uid="{1D2AC93E-5BAB-4845-9D74-10CE406E277F}"/>
    <cellStyle name="Comma 9 8 3 2" xfId="15964" xr:uid="{A6813445-F26E-4646-A8BA-80AF510488FC}"/>
    <cellStyle name="Comma 9 8 4" xfId="15965" xr:uid="{78D9E895-9B73-4635-9DA0-D2168B82ABA2}"/>
    <cellStyle name="Comma 9 8 5" xfId="15966" xr:uid="{F5BD6191-8E9C-4748-A7F4-800494953596}"/>
    <cellStyle name="Comma 9 9" xfId="15967" xr:uid="{3A30E4A0-089B-447F-8B5E-135AC0509AE3}"/>
    <cellStyle name="Comma 9 9 2" xfId="15968" xr:uid="{DB80B7C1-EEC1-412E-94FA-9DAAFEA4383B}"/>
    <cellStyle name="Comma 9 9 2 2" xfId="15969" xr:uid="{46D8DE4C-4332-491B-892B-D6A0A1BE1FD1}"/>
    <cellStyle name="Comma 9 9 3" xfId="15970" xr:uid="{F4370C3C-B2C6-4876-96A1-7A7370E07EA8}"/>
    <cellStyle name="Comma 9 9 3 2" xfId="15971" xr:uid="{6E59C059-3321-402F-8D56-8C3203AD29D7}"/>
    <cellStyle name="Comma 9 9 4" xfId="15972" xr:uid="{9F7BE808-5397-4F62-9813-6205A160CC12}"/>
    <cellStyle name="Comma 9 9 5" xfId="57535" xr:uid="{24F6013F-99B5-4477-9F7D-C77492E20476}"/>
    <cellStyle name="Comma 90" xfId="15973" xr:uid="{CCF9EF85-24FF-4923-8E44-1592B3FC0AAD}"/>
    <cellStyle name="Comma 91" xfId="15974" xr:uid="{387B3943-913B-4574-A342-1F36F9F9D97B}"/>
    <cellStyle name="Comma 92" xfId="15975" xr:uid="{BF069504-BE0D-4F7D-9372-B214F379E635}"/>
    <cellStyle name="Comma 93" xfId="15976" xr:uid="{AB8B68CE-3E73-47DF-92CF-3D6873127120}"/>
    <cellStyle name="Comma 94" xfId="15977" xr:uid="{B777CCEE-F2E5-42E5-B9E5-CE2693A9F968}"/>
    <cellStyle name="Comma 95" xfId="15978" xr:uid="{8DCFA707-4F4F-4E77-A6E8-E1C599808AD4}"/>
    <cellStyle name="Comma 96" xfId="15979" xr:uid="{F48DA3E4-DF52-49DF-AC34-41D0B224B9D6}"/>
    <cellStyle name="Comma 97" xfId="15980" xr:uid="{90C25BF0-0527-4894-A65A-94AEBC04C184}"/>
    <cellStyle name="Comma 98" xfId="15981" xr:uid="{054FA290-A03A-4747-B718-543B7F82D277}"/>
    <cellStyle name="Comma 99" xfId="15982" xr:uid="{13816668-4353-499D-B1B0-15463D954B8A}"/>
    <cellStyle name="Comma_Draft financial statements" xfId="17" xr:uid="{B54B0B36-17E0-4FA5-98F7-2D1D734D8790}"/>
    <cellStyle name="Comma0" xfId="15983" xr:uid="{5624682E-1834-4E74-9FDB-149D71844DC9}"/>
    <cellStyle name="Comma0 - Modelo1" xfId="15984" xr:uid="{F460981B-5537-4261-A728-C68933BE6719}"/>
    <cellStyle name="Comma0 - Style1" xfId="15985" xr:uid="{03CCBD32-C166-4758-B00A-9C2FDC9E9E85}"/>
    <cellStyle name="Comma0 2" xfId="15986" xr:uid="{68672BC6-C5EF-4772-AF4A-A9031354C1E8}"/>
    <cellStyle name="Comma0 2 2" xfId="57536" xr:uid="{5955EE32-25A5-46AA-A0EF-2E6C111C7BC8}"/>
    <cellStyle name="Comma0 3" xfId="57537" xr:uid="{DDE15E8A-DD21-4DDE-8938-BDCD067EF75A}"/>
    <cellStyle name="Comma1 - Modelo2" xfId="15987" xr:uid="{4AE7C876-AE01-4AF8-83B2-C7DB40BEC2F9}"/>
    <cellStyle name="Comma1 - Style2" xfId="15988" xr:uid="{E8E8BD26-D863-4592-8C6D-DC83101CE57A}"/>
    <cellStyle name="ContentsHyperlink" xfId="57538" xr:uid="{C01C3DA3-04F1-48FB-8BCF-5A09F5D88F74}"/>
    <cellStyle name="Copied" xfId="57539" xr:uid="{F5C5B8E6-9C31-46E8-B755-A0E6EE7311ED}"/>
    <cellStyle name="COST1" xfId="57540" xr:uid="{3C9BB21A-7927-47B2-95F1-0D5B8C1C1F72}"/>
    <cellStyle name="Currency--" xfId="57541" xr:uid="{99E923BE-9433-421D-8EAD-E55D3F35AC09}"/>
    <cellStyle name="Currency [0]b" xfId="15989" xr:uid="{17031C3E-79D0-4AE6-8D6B-B7CCD1F07880}"/>
    <cellStyle name="Currency [0]b 2" xfId="57542" xr:uid="{D86B25E1-1E96-47E8-9923-67209588CA5D}"/>
    <cellStyle name="Currency [0]b 2 2" xfId="57543" xr:uid="{5E6BFD04-755F-4386-B15A-7C2629F9C59D}"/>
    <cellStyle name="Currency [0]b 2 3" xfId="57544" xr:uid="{95047E40-43D6-40CF-A0CE-FA6CAC465213}"/>
    <cellStyle name="Currency [0]b 3" xfId="57545" xr:uid="{B18D7CDC-76A6-41AE-A126-FCC446939AD9}"/>
    <cellStyle name="Currency [00]" xfId="15990" xr:uid="{2B85FD8F-B1C5-43B2-B88D-611DDFE88FE7}"/>
    <cellStyle name="Currency 10" xfId="15991" xr:uid="{8A5AD4A5-7C76-4132-9405-8D64762B2DCC}"/>
    <cellStyle name="Currency 11" xfId="15992" xr:uid="{87D2986A-F0DD-4C2D-873A-01D8CFFE7E83}"/>
    <cellStyle name="Currency 12" xfId="15993" xr:uid="{89480543-030E-48FC-ACD6-9A3DE02D8D7D}"/>
    <cellStyle name="Currency 13" xfId="15994" xr:uid="{9601F2B6-99BC-402C-8000-43B7ADDF8C0C}"/>
    <cellStyle name="Currency 14" xfId="15995" xr:uid="{5229DE8D-157C-45AD-9170-2419A82FE4A0}"/>
    <cellStyle name="Currency 15" xfId="15996" xr:uid="{D27E7D03-5319-4B62-A449-D8C2C4C5D82E}"/>
    <cellStyle name="Currency 16" xfId="15997" xr:uid="{2B8A4451-4BFA-4F6C-A7CC-532183AF641D}"/>
    <cellStyle name="Currency 17" xfId="15998" xr:uid="{11641185-01BF-4978-8DD9-52DA3B454E22}"/>
    <cellStyle name="Currency 18" xfId="15999" xr:uid="{5B510E5F-7047-4E94-ACA0-C6149CBF1849}"/>
    <cellStyle name="Currency 19" xfId="16000" xr:uid="{1E7782B3-F3D6-4D58-836A-2FD60C89AF25}"/>
    <cellStyle name="Currency 2" xfId="105" xr:uid="{8CCE1656-35F7-4DD9-9B6C-F6507DB6F797}"/>
    <cellStyle name="Currency 2 10" xfId="57546" xr:uid="{200FEE5C-E31D-43A1-8D91-58733A05E9F2}"/>
    <cellStyle name="Currency 2 2" xfId="16001" xr:uid="{D93A96F9-8FE6-4503-8C96-1BF181424879}"/>
    <cellStyle name="Currency 2 2 2" xfId="57547" xr:uid="{327D6545-FCAD-48CD-8A46-57050994D61C}"/>
    <cellStyle name="Currency 2 3" xfId="57548" xr:uid="{28F299A7-50D8-42B6-8FE8-603BEE725203}"/>
    <cellStyle name="Currency 2 4" xfId="57549" xr:uid="{009DAB9B-FA66-42D2-AA5B-673961E073EC}"/>
    <cellStyle name="Currency 2 5" xfId="57550" xr:uid="{B84D463A-8225-4CB3-97CE-E84E00614CC8}"/>
    <cellStyle name="Currency 2 6" xfId="57551" xr:uid="{A98349A8-9BEB-4337-961E-A2CAB4E92A3E}"/>
    <cellStyle name="Currency 2 7" xfId="57552" xr:uid="{76C13F40-AEB9-4EFC-BFBD-E2740BEE647D}"/>
    <cellStyle name="Currency 2 8" xfId="57553" xr:uid="{CA6AA004-2B64-40A8-85E2-21005BF25A11}"/>
    <cellStyle name="Currency 2 9" xfId="57554" xr:uid="{8BBEC8C8-75FF-4B05-B3B8-54D9D0BAC38E}"/>
    <cellStyle name="Currency 20" xfId="16002" xr:uid="{C2083596-0FD7-4FC0-8FF7-6D3A4F2E3772}"/>
    <cellStyle name="Currency 21" xfId="16003" xr:uid="{9E9D5B3C-71F3-4858-A9EA-FC3F10F46BF6}"/>
    <cellStyle name="Currency 22" xfId="16004" xr:uid="{BCF87E10-9CDC-47C2-B549-E561F141A699}"/>
    <cellStyle name="Currency 3" xfId="16005" xr:uid="{3C6ED050-2803-4513-9237-6066D75E5271}"/>
    <cellStyle name="Currency 3 2" xfId="16006" xr:uid="{58822D23-E4E9-4B5E-B940-9F5F17506B25}"/>
    <cellStyle name="Currency 3 2 2" xfId="57555" xr:uid="{4A373F32-9FAD-4884-99CB-7768354878B3}"/>
    <cellStyle name="Currency 3 2 2 2" xfId="57556" xr:uid="{0163317A-5A04-475D-9073-01F1DAA0CBAB}"/>
    <cellStyle name="Currency 3 2 3" xfId="57557" xr:uid="{53AC038A-60AE-4E2F-93BA-DD5405CBAED5}"/>
    <cellStyle name="Currency 3 2 3 2" xfId="57558" xr:uid="{1403B5FD-4198-49E3-8305-FDE33824B2C8}"/>
    <cellStyle name="Currency 3 2 4" xfId="57559" xr:uid="{7CED51A0-750B-4347-9E9F-985FA8629F60}"/>
    <cellStyle name="Currency 3 2 5" xfId="57560" xr:uid="{ED310B56-07D8-4CBF-AF75-C04C57301202}"/>
    <cellStyle name="Currency 3 3" xfId="57561" xr:uid="{C69B8688-BB84-4124-A766-5B5865658771}"/>
    <cellStyle name="Currency 3 3 2" xfId="57562" xr:uid="{CD7352A6-6A79-4913-86C0-F72AA424FF78}"/>
    <cellStyle name="Currency 3 4" xfId="57563" xr:uid="{AC2C37C6-2065-4C35-A7CF-D3A0BD6A1754}"/>
    <cellStyle name="Currency 3 4 2" xfId="57564" xr:uid="{EAA0B991-E3F7-491E-A9E8-968E9D4CC12D}"/>
    <cellStyle name="Currency 3 5" xfId="57565" xr:uid="{41239FAF-11D6-497D-9008-361B5701EA0F}"/>
    <cellStyle name="Currency 3 6" xfId="57566" xr:uid="{37530D54-190E-4BB5-AF4F-D6C0F3984D98}"/>
    <cellStyle name="Currency 3 7" xfId="57567" xr:uid="{895D799D-A43D-4133-9142-CFA7501A2EDB}"/>
    <cellStyle name="Currency 4" xfId="16007" xr:uid="{BD76388D-B02A-4950-A0CE-713A90AD0181}"/>
    <cellStyle name="Currency 5" xfId="16008" xr:uid="{C0169571-4BCA-445E-BB74-465DD2AC2455}"/>
    <cellStyle name="Currency 6" xfId="16009" xr:uid="{36CB094F-2BFE-401A-BDC0-A749B63AEFB9}"/>
    <cellStyle name="Currency 7" xfId="16010" xr:uid="{EF0F2B25-5AAA-4BC0-BAD3-E955E724327B}"/>
    <cellStyle name="Currency 8" xfId="16011" xr:uid="{2E00D5E3-4841-4890-ACD9-E4E45206366C}"/>
    <cellStyle name="Currency 9" xfId="16012" xr:uid="{955E5385-FC79-4D80-B26F-4D6F6BD26DCF}"/>
    <cellStyle name="currency(2)" xfId="16013" xr:uid="{FE7DCB4E-AC1B-4C88-9AB2-211ED5B071AE}"/>
    <cellStyle name="currency(2) 10" xfId="16014" xr:uid="{98A4FB48-2598-4E8E-A7B5-1A4641E5579E}"/>
    <cellStyle name="currency(2) 11" xfId="16015" xr:uid="{F151D563-9CE2-4507-B758-9CF2AD52CFCF}"/>
    <cellStyle name="currency(2) 12" xfId="16016" xr:uid="{2D7CCB17-3C4E-47A9-977A-58996678859F}"/>
    <cellStyle name="currency(2) 13" xfId="16017" xr:uid="{B992A5FF-0AE5-45C6-9393-D17B324B4ACB}"/>
    <cellStyle name="currency(2) 14" xfId="16018" xr:uid="{FEF6878D-69ED-41BA-BE55-47AA077F7583}"/>
    <cellStyle name="currency(2) 15" xfId="16019" xr:uid="{D3C5E67C-45BC-403D-812C-9A66AD524C76}"/>
    <cellStyle name="currency(2) 16" xfId="16020" xr:uid="{C71CB19A-7257-41A8-A316-A35AC40B223B}"/>
    <cellStyle name="currency(2) 17" xfId="16021" xr:uid="{790D660A-A54D-4D68-AC28-5C675A757BD9}"/>
    <cellStyle name="currency(2) 18" xfId="16022" xr:uid="{8C93E077-2A4A-4A02-AA07-88925D332D02}"/>
    <cellStyle name="currency(2) 19" xfId="16023" xr:uid="{EBE2CD30-72E0-4F53-B155-B53627F96928}"/>
    <cellStyle name="currency(2) 2" xfId="16024" xr:uid="{898AE67B-139B-4ED1-A360-344D8F9B23D8}"/>
    <cellStyle name="currency(2) 2 2" xfId="16025" xr:uid="{800FC3AD-ECA1-44A2-877F-5D30C1489779}"/>
    <cellStyle name="currency(2) 20" xfId="16026" xr:uid="{492ECAF4-CD3E-4463-9470-14B8BC819C14}"/>
    <cellStyle name="currency(2) 21" xfId="16027" xr:uid="{67F7892B-80CE-455B-84F7-148F51A54BB4}"/>
    <cellStyle name="currency(2) 22" xfId="16028" xr:uid="{68CB5729-8B3C-424F-BEB6-343C34D3D965}"/>
    <cellStyle name="currency(2) 23" xfId="16029" xr:uid="{583750DE-ADCE-4CC7-A600-A5B47C737E5F}"/>
    <cellStyle name="currency(2) 24" xfId="16030" xr:uid="{E815A3B1-9C2D-4FE4-899D-E3F564E0B4FD}"/>
    <cellStyle name="currency(2) 25" xfId="16031" xr:uid="{96BD5C8C-03F5-4D8E-BD22-8476A7926EB9}"/>
    <cellStyle name="currency(2) 26" xfId="57568" xr:uid="{271EEE4C-86BE-4738-9CFA-8244F2D9CD12}"/>
    <cellStyle name="currency(2) 3" xfId="16032" xr:uid="{11FAA304-27A8-43F9-AC62-4743467DD885}"/>
    <cellStyle name="currency(2) 3 2" xfId="57569" xr:uid="{03D998EA-CC6B-4ABF-84E5-852748A00C7F}"/>
    <cellStyle name="currency(2) 4" xfId="16033" xr:uid="{05821302-04DD-45AB-974C-FB312C3F4211}"/>
    <cellStyle name="currency(2) 5" xfId="16034" xr:uid="{CD0E409E-5045-411A-BA82-B8549D605CB7}"/>
    <cellStyle name="currency(2) 6" xfId="16035" xr:uid="{6D23307D-EBF5-45AB-BA51-A485B066A1D8}"/>
    <cellStyle name="currency(2) 7" xfId="16036" xr:uid="{0D57E891-8000-440D-9ECD-4246496166C1}"/>
    <cellStyle name="currency(2) 8" xfId="16037" xr:uid="{9349DBC5-E3A7-4541-9DDE-EE0D1FBE077E}"/>
    <cellStyle name="currency(2) 9" xfId="16038" xr:uid="{0811E8DC-F11A-4790-9CE9-472FBA14547E}"/>
    <cellStyle name="currency(2)_Cash and bank" xfId="57570" xr:uid="{70FECF46-1D03-4518-9FF5-6AD0C7C541F1}"/>
    <cellStyle name="Currency0" xfId="16039" xr:uid="{C200DE66-397F-4B8F-9DDF-2AF998C002DB}"/>
    <cellStyle name="Currency0 2" xfId="16040" xr:uid="{8E55B1A3-F9DC-475A-9C19-7161522E33E5}"/>
    <cellStyle name="Currency0 2 2" xfId="16041" xr:uid="{40EC4F5A-0882-49EC-825A-E55C5423C1A5}"/>
    <cellStyle name="Currency0 2 3" xfId="57571" xr:uid="{D412D6D1-9D45-4C2C-9CD3-1045D56D4E94}"/>
    <cellStyle name="Currency0 3" xfId="16042" xr:uid="{8F7E2FEE-D1C8-45D9-956F-B590C63DF4FC}"/>
    <cellStyle name="Currency0 4" xfId="57572" xr:uid="{CA5A6B13-D31E-416C-9BEE-7F12D40F299C}"/>
    <cellStyle name="Custom - Style1" xfId="16043" xr:uid="{60A0B515-9597-46D4-9BDA-5F2A1FC510C2}"/>
    <cellStyle name="Custom - Style8" xfId="16044" xr:uid="{D5559757-EE93-4374-B21E-560E5F758995}"/>
    <cellStyle name="DAN" xfId="16045" xr:uid="{F4FB1147-044E-489D-808E-3448E3112626}"/>
    <cellStyle name="Data" xfId="57573" xr:uid="{3951CC66-7469-4746-BF42-4E5A114FD50D}"/>
    <cellStyle name="Data   - Style2" xfId="16046" xr:uid="{22B6FCF7-E033-4DB3-92B6-1419E1A61744}"/>
    <cellStyle name="Date" xfId="16047" xr:uid="{51500F41-51DC-43E2-A9CD-BFA98C257127}"/>
    <cellStyle name="Date [mm-dd-yy]" xfId="57574" xr:uid="{28B56B1F-AFF1-48CE-9700-C05EDCD9AEB4}"/>
    <cellStyle name="Date [mm-dd-yyyy]" xfId="57575" xr:uid="{0C0334FB-50D3-436C-854E-5F9DE667403F}"/>
    <cellStyle name="Date [mm-d-yyyy]" xfId="57576" xr:uid="{9AE17067-C23D-44AD-BB52-67A16E9A2987}"/>
    <cellStyle name="Date [mmm-yyyy]" xfId="57577" xr:uid="{0864129D-0A32-41FD-A710-66D39BB209CB}"/>
    <cellStyle name="Date 2" xfId="57578" xr:uid="{5A173C76-8205-4640-A44D-D4B99D98F441}"/>
    <cellStyle name="Date 3" xfId="57579" xr:uid="{42BE0E71-047D-44C9-A286-9331A1535CE0}"/>
    <cellStyle name="Date Short" xfId="16048" xr:uid="{DAC1D274-A335-40C7-8A12-85BDE9C38738}"/>
    <cellStyle name="Dezimal [0]_laroux" xfId="16049" xr:uid="{FF078B09-15AA-45E5-A0AB-6CFC99B503FD}"/>
    <cellStyle name="Dezimal_laroux" xfId="16050" xr:uid="{E7578406-63CC-4DF0-A35B-B5AA26645645}"/>
    <cellStyle name="Dia" xfId="16051" xr:uid="{F836A711-B95E-4791-8C93-FF27C0A17633}"/>
    <cellStyle name="DRAAITAB" xfId="57580" xr:uid="{3A6945FA-2EC6-480C-A616-86377D54C1FA}"/>
    <cellStyle name="Encabez1" xfId="16052" xr:uid="{BBD732E1-C7F6-4D11-A7AC-F41591B712EA}"/>
    <cellStyle name="Encabez2" xfId="16053" xr:uid="{2D6D1592-3FFC-49E0-9EE7-A253496F01E5}"/>
    <cellStyle name="Enter Currency (0)" xfId="16054" xr:uid="{7E8B7BE2-3850-4A8C-8B9E-1CC356C8F7F1}"/>
    <cellStyle name="Enter Currency (2)" xfId="16055" xr:uid="{D2E37429-2852-4FBF-B205-EC688ECC7092}"/>
    <cellStyle name="Enter Units (0)" xfId="16056" xr:uid="{ECC25A3E-E315-401D-AD38-9AB18932E8E3}"/>
    <cellStyle name="Enter Units (1)" xfId="16057" xr:uid="{A6999C52-B5CF-40DF-B59C-39D9B759ED8A}"/>
    <cellStyle name="Enter Units (2)" xfId="16058" xr:uid="{671AA9B8-F356-4737-B3C8-B914E3C8BC12}"/>
    <cellStyle name="Entered" xfId="57581" xr:uid="{52B1B83E-EBF3-4633-973E-32AF6111CFF9}"/>
    <cellStyle name="EUR Grand Total" xfId="57582" xr:uid="{1833BC33-26D4-469E-BE32-84E40EBBDDBF}"/>
    <cellStyle name="EUR Normal" xfId="57583" xr:uid="{02070624-BDC5-4329-BCDA-2776E05E5490}"/>
    <cellStyle name="EUR Subtotal" xfId="57584" xr:uid="{63EDC91E-BEA2-49DF-92FD-C8CAE5A25D87}"/>
    <cellStyle name="EUR Total" xfId="57585" xr:uid="{194B91F1-9F1E-401D-97A2-46855AA5636C}"/>
    <cellStyle name="Euro" xfId="57586" xr:uid="{C1B05AEE-560A-4DD6-BAED-B62485CE6B09}"/>
    <cellStyle name="Euro 2" xfId="57587" xr:uid="{64677EBC-D9BC-4CDC-8DDA-91CDE17AEBDC}"/>
    <cellStyle name="Excel Built-in Comma" xfId="16059" xr:uid="{D025EF2B-1E75-4F52-B07D-901C33EBC8CA}"/>
    <cellStyle name="Excel Built-in Comma 2" xfId="57588" xr:uid="{D605B370-4A88-4780-866E-7FE8E2A56EBA}"/>
    <cellStyle name="Excel Built-in Comma 3" xfId="57589" xr:uid="{455EC47D-6A74-46AA-93D3-DD2B856874A8}"/>
    <cellStyle name="Excel Built-in Normal" xfId="16060" xr:uid="{9AE49A97-AE50-4471-9B3D-AAA6DA095463}"/>
    <cellStyle name="Excel Built-in Normal 2" xfId="57590" xr:uid="{D35A3E76-B9BA-4E6A-8410-96AFE0B6DA88}"/>
    <cellStyle name="Excel Built-in Normal 3" xfId="57591" xr:uid="{1110F2AD-7B70-4E21-8033-B417D20C4DC3}"/>
    <cellStyle name="Excel Built-in Normal 4" xfId="57592" xr:uid="{CBDCCEEF-EFB8-467E-9A58-8839AF884C21}"/>
    <cellStyle name="Excel Built-in Percent" xfId="16061" xr:uid="{88CFA08F-E3EC-4F1F-A97B-D2AB807C8F99}"/>
    <cellStyle name="Explanatory Text" xfId="39" builtinId="53" customBuiltin="1"/>
    <cellStyle name="Explanatory Text 10" xfId="51170" xr:uid="{4CB40E79-CA3B-472F-A6A4-CA8D6897700B}"/>
    <cellStyle name="Explanatory Text 10 2" xfId="57593" xr:uid="{AC4B1FD9-B96E-471A-BFD1-18CBCF1713D4}"/>
    <cellStyle name="Explanatory Text 11" xfId="51171" xr:uid="{E0A4582F-A7EB-4D7E-980C-54B567401426}"/>
    <cellStyle name="Explanatory Text 12" xfId="51172" xr:uid="{AD149523-758C-41BC-B173-7FA50B7F5610}"/>
    <cellStyle name="Explanatory Text 13" xfId="51173" xr:uid="{1B16A05E-2EB5-43E6-8469-80F3D8F806DE}"/>
    <cellStyle name="Explanatory Text 14" xfId="51174" xr:uid="{7F29AE1D-5C11-4C22-8A2D-4E6AA20529F6}"/>
    <cellStyle name="Explanatory Text 15" xfId="51175" xr:uid="{60D3086E-8B48-400C-8ADA-9C113DF357A9}"/>
    <cellStyle name="Explanatory Text 16" xfId="51176" xr:uid="{1600FD42-2413-4209-91BE-3CBF6391D2EA}"/>
    <cellStyle name="Explanatory Text 17" xfId="51177" xr:uid="{03386A9E-30FB-4A78-988C-7C7FA6DD1FC1}"/>
    <cellStyle name="Explanatory Text 18" xfId="51178" xr:uid="{BD6AC6A0-A6B8-47A6-8EC5-0B7B6A39FBF9}"/>
    <cellStyle name="Explanatory Text 19" xfId="51179" xr:uid="{1CCABC9C-EF9A-4B7E-A701-64514E54C76C}"/>
    <cellStyle name="Explanatory Text 2" xfId="16062" xr:uid="{49D87AF0-3072-476B-B898-6DFAC5E56CFB}"/>
    <cellStyle name="Explanatory Text 2 10" xfId="57594" xr:uid="{2042F90D-8152-4E62-A80F-579F9320409E}"/>
    <cellStyle name="Explanatory Text 2 10 2" xfId="57595" xr:uid="{7E24ECFA-2285-45F4-91D9-4ABF84342E5D}"/>
    <cellStyle name="Explanatory Text 2 10 3" xfId="57596" xr:uid="{BBA4DE22-5528-4DC6-A154-970CFBB17144}"/>
    <cellStyle name="Explanatory Text 2 11" xfId="57597" xr:uid="{64436884-65AD-43E3-881F-E3C1B1306E99}"/>
    <cellStyle name="Explanatory Text 2 11 2" xfId="57598" xr:uid="{BE16582E-65C0-4590-B8A7-8CBA1105BCD0}"/>
    <cellStyle name="Explanatory Text 2 12" xfId="57599" xr:uid="{210F36F3-96C0-4520-AB20-F497A31E7E97}"/>
    <cellStyle name="Explanatory Text 2 12 2" xfId="57600" xr:uid="{C8FE8F0A-3541-4E37-AFCF-02366418CEF6}"/>
    <cellStyle name="Explanatory Text 2 13" xfId="57601" xr:uid="{103DA3FD-0FA7-44AE-B97F-8D8A7FABF3B6}"/>
    <cellStyle name="Explanatory Text 2 13 2" xfId="57602" xr:uid="{A05BABDA-7A68-4571-A652-A6D0BED0BD96}"/>
    <cellStyle name="Explanatory Text 2 14" xfId="57603" xr:uid="{06F6599F-AC6D-446F-B811-89B4E6D5BAA0}"/>
    <cellStyle name="Explanatory Text 2 14 2" xfId="57604" xr:uid="{C0D21F88-3CDF-4709-AA04-7149782E6D17}"/>
    <cellStyle name="Explanatory Text 2 15" xfId="57605" xr:uid="{DA8B7468-1ACB-4D59-9291-C74D0E120443}"/>
    <cellStyle name="Explanatory Text 2 16" xfId="57606" xr:uid="{A5774AEA-E3AD-4BF2-BE5A-DEA7FE467BE6}"/>
    <cellStyle name="Explanatory Text 2 17" xfId="57607" xr:uid="{FBF0EAE9-320F-489F-AE7B-EAFB71C63169}"/>
    <cellStyle name="Explanatory Text 2 18" xfId="57608" xr:uid="{6907CD74-9441-4892-80EB-83D80D4EB6D4}"/>
    <cellStyle name="Explanatory Text 2 19" xfId="57609" xr:uid="{DBF24718-6E70-4C8C-8953-76B4D5CB3885}"/>
    <cellStyle name="Explanatory Text 2 2" xfId="16063" xr:uid="{2A4CAD61-1C8C-4290-8546-F687871DECA5}"/>
    <cellStyle name="Explanatory Text 2 2 10" xfId="57610" xr:uid="{CB3666E7-D884-4E42-AEEC-4E06CAD71A86}"/>
    <cellStyle name="Explanatory Text 2 2 10 2" xfId="57611" xr:uid="{A2AC5F7E-EE44-408F-8F12-7856B24BA018}"/>
    <cellStyle name="Explanatory Text 2 2 11" xfId="57612" xr:uid="{CA77DC93-35DB-46D0-B56C-ECD2CB2AB49E}"/>
    <cellStyle name="Explanatory Text 2 2 12" xfId="57613" xr:uid="{50C4A782-2E32-4578-BA85-848B48F6E64A}"/>
    <cellStyle name="Explanatory Text 2 2 13" xfId="57614" xr:uid="{3EF50C13-FF1D-417B-8B80-EFEBAFC5CE00}"/>
    <cellStyle name="Explanatory Text 2 2 14" xfId="57615" xr:uid="{BB79366B-AE12-40DC-8B81-7F88675D6807}"/>
    <cellStyle name="Explanatory Text 2 2 15" xfId="57616" xr:uid="{FA87521B-7B33-4D4B-8E5A-59A030472195}"/>
    <cellStyle name="Explanatory Text 2 2 16" xfId="57617" xr:uid="{1FF4C110-4D36-44A7-AFF0-1CDFCF289557}"/>
    <cellStyle name="Explanatory Text 2 2 17" xfId="57618" xr:uid="{C7E286CF-2296-44E4-AAEB-27D3F314BC0B}"/>
    <cellStyle name="Explanatory Text 2 2 18" xfId="57619" xr:uid="{9A8E088B-E84C-4FED-9F3A-DC996E5313BE}"/>
    <cellStyle name="Explanatory Text 2 2 19" xfId="57620" xr:uid="{2D74981D-AD85-4B17-8FDE-7BF027F26382}"/>
    <cellStyle name="Explanatory Text 2 2 2" xfId="51180" xr:uid="{01B197EE-1699-45DE-BA3E-222186472480}"/>
    <cellStyle name="Explanatory Text 2 2 2 10" xfId="57621" xr:uid="{BBE83AB1-67C6-4E10-8423-EBDAFEDFD9DF}"/>
    <cellStyle name="Explanatory Text 2 2 2 2" xfId="51181" xr:uid="{DED1AC93-F36B-422E-81BB-221BFD94B1EA}"/>
    <cellStyle name="Explanatory Text 2 2 2 2 2" xfId="51182" xr:uid="{B2EC4D0F-40E2-48EA-A70C-D34C373C04C1}"/>
    <cellStyle name="Explanatory Text 2 2 2 2 2 2" xfId="57622" xr:uid="{C5CBC720-0470-4425-B928-EB178EDC3BED}"/>
    <cellStyle name="Explanatory Text 2 2 2 2 2 3" xfId="57623" xr:uid="{CC4FD109-C221-4872-8A34-9F3F250EF79E}"/>
    <cellStyle name="Explanatory Text 2 2 2 2 3" xfId="57624" xr:uid="{01696D58-67C5-4163-B45C-22A18F49C8E2}"/>
    <cellStyle name="Explanatory Text 2 2 2 3" xfId="57625" xr:uid="{5D4149D3-363F-4377-8596-4D9F89D1BB5C}"/>
    <cellStyle name="Explanatory Text 2 2 2 4" xfId="57626" xr:uid="{C1CB66B6-8AC3-4E06-A76F-CB2E6D5B0DE6}"/>
    <cellStyle name="Explanatory Text 2 2 2 5" xfId="57627" xr:uid="{3B4DFF5A-9070-4F86-B365-92E5D2C70B54}"/>
    <cellStyle name="Explanatory Text 2 2 2 6" xfId="57628" xr:uid="{39BEBC9C-D82E-4073-936D-DCC2D8CCAE4C}"/>
    <cellStyle name="Explanatory Text 2 2 2 7" xfId="57629" xr:uid="{D86E8ACA-EB95-493B-A8FC-CC0EB372FDC5}"/>
    <cellStyle name="Explanatory Text 2 2 2 8" xfId="57630" xr:uid="{655AD9B8-76B6-4FCD-B950-56E3CECBA319}"/>
    <cellStyle name="Explanatory Text 2 2 2 9" xfId="57631" xr:uid="{53985A2A-8414-4378-85AE-AC0D3BE2D142}"/>
    <cellStyle name="Explanatory Text 2 2 20" xfId="57632" xr:uid="{AD8A3E13-E58A-4DCC-905F-A847B3195AFE}"/>
    <cellStyle name="Explanatory Text 2 2 21" xfId="57633" xr:uid="{14023B59-5E12-4CF3-855D-AFEC87B9359F}"/>
    <cellStyle name="Explanatory Text 2 2 22" xfId="57634" xr:uid="{41A7381F-117F-4C1C-9FD8-07384BC3EAD8}"/>
    <cellStyle name="Explanatory Text 2 2 3" xfId="51183" xr:uid="{7E866116-1041-42F0-A130-5145953822C7}"/>
    <cellStyle name="Explanatory Text 2 2 3 2" xfId="57635" xr:uid="{F12101FD-E90C-4BA2-8E78-CB17EC2A52B4}"/>
    <cellStyle name="Explanatory Text 2 2 3 2 2" xfId="57636" xr:uid="{F49DCFB6-D4C3-46DB-B4B3-E13D343A9C44}"/>
    <cellStyle name="Explanatory Text 2 2 3 2 3" xfId="57637" xr:uid="{650C64F9-AC81-40C6-9EAA-E7649A813AD5}"/>
    <cellStyle name="Explanatory Text 2 2 3 3" xfId="57638" xr:uid="{02164AC6-C28F-4950-BDBA-285D02522C20}"/>
    <cellStyle name="Explanatory Text 2 2 3 4" xfId="57639" xr:uid="{59918B51-32F9-41AB-A87F-AFAB7C6D3D93}"/>
    <cellStyle name="Explanatory Text 2 2 4" xfId="57640" xr:uid="{CAA66995-694A-4D71-8FA1-450A69B2CFED}"/>
    <cellStyle name="Explanatory Text 2 2 4 2" xfId="57641" xr:uid="{3D3038BF-65AF-418B-8818-138B512BBFE8}"/>
    <cellStyle name="Explanatory Text 2 2 5" xfId="57642" xr:uid="{27EFC719-88B2-4D43-A3CC-540E754DB23E}"/>
    <cellStyle name="Explanatory Text 2 2 5 2" xfId="57643" xr:uid="{F7365716-EED0-4D3F-8EC5-5DEE75A09BB5}"/>
    <cellStyle name="Explanatory Text 2 2 6" xfId="57644" xr:uid="{C1A7207F-1244-4D29-954D-3F5F4D8DD61B}"/>
    <cellStyle name="Explanatory Text 2 2 6 2" xfId="57645" xr:uid="{35D34EB8-0420-44BE-B5DD-D0246866659C}"/>
    <cellStyle name="Explanatory Text 2 2 7" xfId="57646" xr:uid="{EB01FD20-DDA9-4548-9EAC-2B3E3BCB5C8C}"/>
    <cellStyle name="Explanatory Text 2 2 7 2" xfId="57647" xr:uid="{229E0A26-322B-413E-997D-CE6042DE42EB}"/>
    <cellStyle name="Explanatory Text 2 2 8" xfId="57648" xr:uid="{06FAA903-6B01-49B1-A93F-694BACC0582F}"/>
    <cellStyle name="Explanatory Text 2 2 8 2" xfId="57649" xr:uid="{2D513D93-07C3-4DF9-A08E-0EE5A460A3AB}"/>
    <cellStyle name="Explanatory Text 2 2 9" xfId="57650" xr:uid="{DB003F68-FC21-49D8-893D-1A8AF6627A6D}"/>
    <cellStyle name="Explanatory Text 2 2 9 2" xfId="57651" xr:uid="{BA27EADE-4761-41F3-BFD9-D68A0A927CCA}"/>
    <cellStyle name="Explanatory Text 2 20" xfId="57652" xr:uid="{AC4EE0D2-E3E4-41B6-9619-E09923EC30C8}"/>
    <cellStyle name="Explanatory Text 2 21" xfId="57653" xr:uid="{6129B6A5-765F-4CE9-BC9B-B273895C28A4}"/>
    <cellStyle name="Explanatory Text 2 22" xfId="57654" xr:uid="{1909D598-8070-4FD9-99D5-55B8129ECCDA}"/>
    <cellStyle name="Explanatory Text 2 3" xfId="51184" xr:uid="{1397D9DD-6D31-4842-B8BD-CCE464FCF6AC}"/>
    <cellStyle name="Explanatory Text 2 4" xfId="57655" xr:uid="{F62D2722-9BE3-40DA-9F71-72B409EE9A4E}"/>
    <cellStyle name="Explanatory Text 2 5" xfId="57656" xr:uid="{A23AB607-6D18-4DEA-89F1-10E9BC499F19}"/>
    <cellStyle name="Explanatory Text 2 6" xfId="57657" xr:uid="{ABE6EF96-A4A1-4244-93AE-273C5C96BCE6}"/>
    <cellStyle name="Explanatory Text 2 7" xfId="57658" xr:uid="{1B81D8DE-F75D-4B13-97D0-0803A3201EA0}"/>
    <cellStyle name="Explanatory Text 2 8" xfId="57659" xr:uid="{E2F4E2CF-907F-454C-A0D3-F92E8B322D9D}"/>
    <cellStyle name="Explanatory Text 2 9" xfId="57660" xr:uid="{0CFF4687-7BF3-4D0A-B54B-D8EE8311568B}"/>
    <cellStyle name="Explanatory Text 20" xfId="51185" xr:uid="{CB93453B-3B29-4681-81C2-D35FD0B65642}"/>
    <cellStyle name="Explanatory Text 21" xfId="51186" xr:uid="{D99D63E9-8E74-46B9-A526-7A33FAC57561}"/>
    <cellStyle name="Explanatory Text 22" xfId="51187" xr:uid="{6ADDAC3F-B0C2-461F-8762-DA925378CCB8}"/>
    <cellStyle name="Explanatory Text 3" xfId="16064" xr:uid="{EF0A5420-BD95-4911-9837-5D1F242E9CED}"/>
    <cellStyle name="Explanatory Text 3 2" xfId="57661" xr:uid="{0EF22720-26AD-4537-B198-96944557EB66}"/>
    <cellStyle name="Explanatory Text 3 2 2" xfId="57662" xr:uid="{34521146-C637-49CA-A777-F63856965A9C}"/>
    <cellStyle name="Explanatory Text 3 3" xfId="57663" xr:uid="{A2560439-8F0A-421A-AB23-101ED4F22758}"/>
    <cellStyle name="Explanatory Text 3 4" xfId="57664" xr:uid="{AC4CB22C-BA76-4959-B679-AAA54B511CC3}"/>
    <cellStyle name="Explanatory Text 3 5" xfId="57665" xr:uid="{96097562-647C-4D4B-8C4A-51E4EDA765A3}"/>
    <cellStyle name="Explanatory Text 3 6" xfId="57666" xr:uid="{3F167AAF-3E44-4729-A357-F2F2DBEC9B1C}"/>
    <cellStyle name="Explanatory Text 3 7" xfId="57667" xr:uid="{45DB313F-83CD-42B1-AD5A-4868216FD275}"/>
    <cellStyle name="Explanatory Text 4" xfId="51188" xr:uid="{00EFA5F8-4D73-4326-9B1C-B4D20E67C53F}"/>
    <cellStyle name="Explanatory Text 4 2" xfId="57668" xr:uid="{9774A758-32BB-4A1C-9382-08C16C34493F}"/>
    <cellStyle name="Explanatory Text 4 3" xfId="57669" xr:uid="{4C86D8F5-6430-4E45-8DFD-35E70D291212}"/>
    <cellStyle name="Explanatory Text 4 4" xfId="57670" xr:uid="{6ED4D69E-6757-4673-80CF-9978D8EEC4E4}"/>
    <cellStyle name="Explanatory Text 5" xfId="51189" xr:uid="{BF5D868D-54F9-4623-9166-30E838C593D4}"/>
    <cellStyle name="Explanatory Text 5 2" xfId="57671" xr:uid="{6DB22A4C-3EF9-4198-9C14-70EB017593F7}"/>
    <cellStyle name="Explanatory Text 5 3" xfId="57672" xr:uid="{C3D55B5F-1872-49CA-8CE1-3581D294D99C}"/>
    <cellStyle name="Explanatory Text 5 4" xfId="57673" xr:uid="{642F8C13-43D6-4635-A52C-62C8AF0DC2C5}"/>
    <cellStyle name="Explanatory Text 6" xfId="51190" xr:uid="{FF074049-D641-4F74-A187-5FE7719007EA}"/>
    <cellStyle name="Explanatory Text 6 2" xfId="57674" xr:uid="{585ED201-CD59-46EE-82C5-6969656C488F}"/>
    <cellStyle name="Explanatory Text 6 3" xfId="57675" xr:uid="{BA3FCE6E-7647-440B-B0D3-42A0F0A060FC}"/>
    <cellStyle name="Explanatory Text 6 4" xfId="57676" xr:uid="{720C6B21-D5D4-4D07-8DF1-D39046D0D35A}"/>
    <cellStyle name="Explanatory Text 7" xfId="51191" xr:uid="{0CBF3E2A-BE67-44C0-A804-168E55732A41}"/>
    <cellStyle name="Explanatory Text 7 2" xfId="57677" xr:uid="{08BF8685-6D6B-480B-A703-F44BDBDD757F}"/>
    <cellStyle name="Explanatory Text 7 3" xfId="57678" xr:uid="{A7F4EB0D-5BC2-49D5-B8F6-BAE013C4C0CE}"/>
    <cellStyle name="Explanatory Text 7 4" xfId="57679" xr:uid="{20C41B51-D586-4096-A84F-6309E07D94A7}"/>
    <cellStyle name="Explanatory Text 8" xfId="51192" xr:uid="{EDA1DDF8-2804-4099-9A52-5F4E60CF21E8}"/>
    <cellStyle name="Explanatory Text 9" xfId="51193" xr:uid="{E6321F91-BD43-4AAF-A47E-7F7849357354}"/>
    <cellStyle name="Ezres 2" xfId="57680" xr:uid="{AEB0F5AC-417D-4209-8508-CA181D884CAC}"/>
    <cellStyle name="Ezres 2 2" xfId="57681" xr:uid="{BD33F911-0DA1-4D32-8759-5CFC418D0F1F}"/>
    <cellStyle name="F2" xfId="16065" xr:uid="{2B50B059-C8AD-42AA-ABF0-E61F0A8DCCFB}"/>
    <cellStyle name="F3" xfId="16066" xr:uid="{E00DFCF7-E4BE-4F3D-9FF5-36FFEB7D39AC}"/>
    <cellStyle name="F4" xfId="16067" xr:uid="{9FBDAD79-458D-41FC-AFFD-992FEB61133E}"/>
    <cellStyle name="F5" xfId="16068" xr:uid="{C736A2D3-C06E-47E2-9BC8-F318CEFFB83F}"/>
    <cellStyle name="F6" xfId="16069" xr:uid="{203CB027-0E05-4AF0-B3CE-4C6FACDAA289}"/>
    <cellStyle name="F7" xfId="16070" xr:uid="{AFD59D12-C024-46E3-A929-04032928D300}"/>
    <cellStyle name="F8" xfId="16071" xr:uid="{9025E187-DF0C-45C0-9E65-7E28874E9CD3}"/>
    <cellStyle name="Fijo" xfId="16072" xr:uid="{1EFAEB70-3659-46D8-88C4-270AED7B8276}"/>
    <cellStyle name="Financiero" xfId="16073" xr:uid="{A749491F-5A25-42E5-865F-A376648DAFD2}"/>
    <cellStyle name="Fixed" xfId="16074" xr:uid="{016B2DA8-1D4B-4AD3-A120-92A97E417782}"/>
    <cellStyle name="Fixed 2" xfId="57682" xr:uid="{2BE1C754-1D4C-445F-BB9E-CF928EB8D93A}"/>
    <cellStyle name="Fixed 3" xfId="57683" xr:uid="{2C2244E7-825D-4E90-A38F-A84C9228B501}"/>
    <cellStyle name="General" xfId="57684" xr:uid="{44B6BF19-A82B-4E4F-A9AC-DB3593C37AA4}"/>
    <cellStyle name="Good" xfId="29" builtinId="26" customBuiltin="1"/>
    <cellStyle name="Good 10" xfId="51194" xr:uid="{B7821ABB-8291-4719-8B25-A1A7AA4EC9ED}"/>
    <cellStyle name="Good 10 2" xfId="57685" xr:uid="{5D3A1E25-3DF6-4707-8AB8-4BBFA4B7BD83}"/>
    <cellStyle name="Good 11" xfId="51195" xr:uid="{910482CC-3540-4690-B1B6-5D9EA6DAE53C}"/>
    <cellStyle name="Good 12" xfId="51196" xr:uid="{AD25CA57-CEE0-44CF-A0BD-694864C16AA8}"/>
    <cellStyle name="Good 13" xfId="51197" xr:uid="{9FD739BE-B15D-4E7F-8E15-B157A272355A}"/>
    <cellStyle name="Good 14" xfId="51198" xr:uid="{A15A1E90-FA42-4AA8-950F-5C44E7F1871C}"/>
    <cellStyle name="Good 15" xfId="51199" xr:uid="{329EEC5C-7573-4032-AC1A-1B791237A95C}"/>
    <cellStyle name="Good 16" xfId="51200" xr:uid="{3558CDD7-011D-447D-BBA4-EDCB9A8E69A2}"/>
    <cellStyle name="Good 17" xfId="51201" xr:uid="{C821EE6C-0373-48CE-9E9A-019BE39E7589}"/>
    <cellStyle name="Good 18" xfId="51202" xr:uid="{8B1E45DA-F2EA-4436-934F-863F7CF11619}"/>
    <cellStyle name="Good 19" xfId="51203" xr:uid="{75F69D42-33BD-4458-86E5-02AAE6A5335B}"/>
    <cellStyle name="Good 2" xfId="16075" xr:uid="{7281EC81-A6E6-44F5-B470-A9A726A6E404}"/>
    <cellStyle name="Good 2 10" xfId="57686" xr:uid="{BC756268-1993-4959-9B75-3ABD9F638B1E}"/>
    <cellStyle name="Good 2 10 2" xfId="57687" xr:uid="{B54C375A-6977-49E2-9777-A4CDCB4EBF41}"/>
    <cellStyle name="Good 2 10 3" xfId="57688" xr:uid="{65306912-8F67-4390-A29C-08D005BC3057}"/>
    <cellStyle name="Good 2 11" xfId="57689" xr:uid="{D7356652-5E55-4715-A93F-00FCE6474B21}"/>
    <cellStyle name="Good 2 11 2" xfId="57690" xr:uid="{33C8AFE2-F3A4-4AAB-A5CB-93216BA2252E}"/>
    <cellStyle name="Good 2 12" xfId="57691" xr:uid="{65C6FF9B-6B89-4A5D-B562-8E1D4892B298}"/>
    <cellStyle name="Good 2 12 2" xfId="57692" xr:uid="{2EF3AC8D-DD69-4FA7-9EFB-A5BA47E3316E}"/>
    <cellStyle name="Good 2 13" xfId="57693" xr:uid="{79CE89E7-85DE-48E4-A015-A54311065ED1}"/>
    <cellStyle name="Good 2 13 2" xfId="57694" xr:uid="{8D306844-847B-48F6-A861-240CA72ACF68}"/>
    <cellStyle name="Good 2 14" xfId="57695" xr:uid="{7B27E3D5-AA15-4897-A4FC-FB27B916D4E1}"/>
    <cellStyle name="Good 2 14 2" xfId="57696" xr:uid="{C14B71CF-64C6-4ED8-A5C8-03EFD2C896DB}"/>
    <cellStyle name="Good 2 15" xfId="57697" xr:uid="{D35B2033-0460-47DC-8B45-3D2F14FFEE7D}"/>
    <cellStyle name="Good 2 16" xfId="57698" xr:uid="{39759103-D8A9-4DF5-BCD0-F10951619C8A}"/>
    <cellStyle name="Good 2 17" xfId="57699" xr:uid="{30AB49E4-ED92-4002-9115-734CA584EF32}"/>
    <cellStyle name="Good 2 18" xfId="57700" xr:uid="{98300F4A-6F36-467B-8169-13ED0F3B8580}"/>
    <cellStyle name="Good 2 19" xfId="57701" xr:uid="{01E351F0-3B8C-417C-AD1E-CB91A0F9EB0F}"/>
    <cellStyle name="Good 2 2" xfId="16076" xr:uid="{622D29A4-5FA8-494D-974B-380168BB545E}"/>
    <cellStyle name="Good 2 2 10" xfId="57702" xr:uid="{E86E28D4-CC2A-4B42-BA55-992CA3A90049}"/>
    <cellStyle name="Good 2 2 10 2" xfId="57703" xr:uid="{0D110F56-9CE5-469E-AC4F-EED899933D44}"/>
    <cellStyle name="Good 2 2 11" xfId="57704" xr:uid="{BE882295-6184-4C15-9CDF-D12F9ECAB349}"/>
    <cellStyle name="Good 2 2 12" xfId="57705" xr:uid="{B4B63982-994B-4781-B557-C8E61E60CCA0}"/>
    <cellStyle name="Good 2 2 13" xfId="57706" xr:uid="{7E1DB30C-AFCA-4C8D-ADB5-645822C58E8B}"/>
    <cellStyle name="Good 2 2 14" xfId="57707" xr:uid="{A90B61A6-2AAC-4BE7-AF91-670390B330AA}"/>
    <cellStyle name="Good 2 2 15" xfId="57708" xr:uid="{513F29E7-8B76-4BE0-8610-611C07FD5455}"/>
    <cellStyle name="Good 2 2 16" xfId="57709" xr:uid="{9B692A06-E100-4567-A6BD-619C86A1762E}"/>
    <cellStyle name="Good 2 2 17" xfId="57710" xr:uid="{CBEC2A3A-0497-4A5F-96F1-D75B5023354A}"/>
    <cellStyle name="Good 2 2 18" xfId="57711" xr:uid="{69206538-D734-41A0-BC31-9FD5A8FC855A}"/>
    <cellStyle name="Good 2 2 19" xfId="57712" xr:uid="{CFFA971E-D904-49EC-A41D-8C39D3AF8DDF}"/>
    <cellStyle name="Good 2 2 2" xfId="51204" xr:uid="{78B9AFF2-610F-4D3F-AFC3-47E531826361}"/>
    <cellStyle name="Good 2 2 2 10" xfId="57713" xr:uid="{0699977C-5108-4BEB-81FE-6A2ABF2DCF71}"/>
    <cellStyle name="Good 2 2 2 2" xfId="51205" xr:uid="{FC7F4750-EECE-4113-951A-99E5F8F893F9}"/>
    <cellStyle name="Good 2 2 2 2 2" xfId="51206" xr:uid="{0A68BF4F-3197-4667-8D8A-2A7787AA4188}"/>
    <cellStyle name="Good 2 2 2 2 2 2" xfId="57714" xr:uid="{54D2C6AD-3A77-4415-9783-E67ECB769E1F}"/>
    <cellStyle name="Good 2 2 2 2 2 3" xfId="57715" xr:uid="{3603937A-5314-4A5F-A197-29924EB01FA7}"/>
    <cellStyle name="Good 2 2 2 2 3" xfId="57716" xr:uid="{168737F8-8585-4F69-86B5-8069DBE6FF1A}"/>
    <cellStyle name="Good 2 2 2 3" xfId="57717" xr:uid="{7CC17CA2-3B9B-4328-8291-419CAAA4146A}"/>
    <cellStyle name="Good 2 2 2 4" xfId="57718" xr:uid="{FE7D21D1-01DA-4990-8FEB-E83C585E3B01}"/>
    <cellStyle name="Good 2 2 2 5" xfId="57719" xr:uid="{AAFF0D76-9916-4A90-9884-774F2E8F8570}"/>
    <cellStyle name="Good 2 2 2 6" xfId="57720" xr:uid="{AC7C45C5-220C-43CD-BDAA-1843EC34542C}"/>
    <cellStyle name="Good 2 2 2 7" xfId="57721" xr:uid="{150A5BB1-CEC9-43A6-998A-1091B337BCD7}"/>
    <cellStyle name="Good 2 2 2 8" xfId="57722" xr:uid="{D85914CD-85EF-4B61-9773-AF58B373C478}"/>
    <cellStyle name="Good 2 2 2 9" xfId="57723" xr:uid="{AAF9DC9C-8A82-4C33-A1A0-931182BF8686}"/>
    <cellStyle name="Good 2 2 20" xfId="57724" xr:uid="{1EEE2A3C-DF94-4DF3-9AD1-346CED096FB0}"/>
    <cellStyle name="Good 2 2 21" xfId="57725" xr:uid="{6EF3EFDA-B7BC-4EEE-A695-189AAB98064B}"/>
    <cellStyle name="Good 2 2 22" xfId="57726" xr:uid="{866648A6-7B06-44ED-BEBA-9B0E3D62302D}"/>
    <cellStyle name="Good 2 2 3" xfId="51207" xr:uid="{B120CDBF-A6DE-480E-A9B8-B7B2C4AC2944}"/>
    <cellStyle name="Good 2 2 3 2" xfId="57727" xr:uid="{91A86747-F6EB-4391-BEA9-782F156DB4E7}"/>
    <cellStyle name="Good 2 2 3 2 2" xfId="57728" xr:uid="{72176A9D-98C5-4247-82CC-76838863002A}"/>
    <cellStyle name="Good 2 2 3 2 3" xfId="57729" xr:uid="{0318D199-937D-421F-90E5-D9E6E45990BD}"/>
    <cellStyle name="Good 2 2 3 3" xfId="57730" xr:uid="{6A716947-0734-408F-BE5B-DA546A99F13D}"/>
    <cellStyle name="Good 2 2 3 4" xfId="57731" xr:uid="{035FA996-4187-4D6C-9406-FCF2C451F59F}"/>
    <cellStyle name="Good 2 2 4" xfId="57732" xr:uid="{5261E58E-377C-4F22-B9D3-54FBE115B778}"/>
    <cellStyle name="Good 2 2 4 2" xfId="57733" xr:uid="{82CDFBF7-569C-4DE0-8137-FB3D3ED96F9E}"/>
    <cellStyle name="Good 2 2 5" xfId="57734" xr:uid="{F07D281B-EA42-4135-A4DA-56854D8BF96C}"/>
    <cellStyle name="Good 2 2 5 2" xfId="57735" xr:uid="{918C55E1-365C-47C2-A40F-AE7BF38A02EF}"/>
    <cellStyle name="Good 2 2 6" xfId="57736" xr:uid="{5382252B-A31B-493A-B4BD-E08E847C9D55}"/>
    <cellStyle name="Good 2 2 6 2" xfId="57737" xr:uid="{2B7F45D7-4953-4F7A-A109-AD9EF77F98C6}"/>
    <cellStyle name="Good 2 2 7" xfId="57738" xr:uid="{0E7DB32D-315D-4C12-B982-0FD4035A1626}"/>
    <cellStyle name="Good 2 2 7 2" xfId="57739" xr:uid="{5F81EEFE-3A06-4035-9008-A6958EC1C988}"/>
    <cellStyle name="Good 2 2 8" xfId="57740" xr:uid="{37B3F019-AC66-41AA-B834-3AFA5DEF774F}"/>
    <cellStyle name="Good 2 2 8 2" xfId="57741" xr:uid="{C7C480DD-8871-4888-89DF-A36BE8B45194}"/>
    <cellStyle name="Good 2 2 9" xfId="57742" xr:uid="{9990E73A-AE98-4085-842A-868AD72316EC}"/>
    <cellStyle name="Good 2 2 9 2" xfId="57743" xr:uid="{9319D013-632E-4D80-A54F-14DD25FBAC3B}"/>
    <cellStyle name="Good 2 20" xfId="57744" xr:uid="{9D12E6A7-BE83-4F8F-BFCF-2AAF00FDC819}"/>
    <cellStyle name="Good 2 21" xfId="57745" xr:uid="{604E527E-693A-4C9B-9C12-443980723A1B}"/>
    <cellStyle name="Good 2 22" xfId="57746" xr:uid="{55E49685-3EBA-472C-A3A8-7CD9770B612F}"/>
    <cellStyle name="Good 2 3" xfId="51208" xr:uid="{1489731A-268B-4434-8C4D-CD10127FED78}"/>
    <cellStyle name="Good 2 4" xfId="57747" xr:uid="{BEC8FBF4-3BBC-4EE2-8208-EB4F68CDC2CA}"/>
    <cellStyle name="Good 2 5" xfId="57748" xr:uid="{9C20DBCA-E7F1-455F-AC9F-2EC404E3845F}"/>
    <cellStyle name="Good 2 6" xfId="57749" xr:uid="{F9FF0782-BEEA-4037-BB23-C96B9A29AA65}"/>
    <cellStyle name="Good 2 7" xfId="57750" xr:uid="{643C9348-2FDE-4772-8437-6918F6E1729E}"/>
    <cellStyle name="Good 2 8" xfId="57751" xr:uid="{C4F34118-1D00-47A6-8E6A-9DF72B00CB07}"/>
    <cellStyle name="Good 2 9" xfId="57752" xr:uid="{7BA3284B-001A-4C82-BEFA-A55065FF4C5B}"/>
    <cellStyle name="Good 20" xfId="51209" xr:uid="{4BB1BF10-B19B-4474-BD4F-62FAE1F2152F}"/>
    <cellStyle name="Good 21" xfId="51210" xr:uid="{A2A0384B-FA5F-4318-A038-147C94562ED5}"/>
    <cellStyle name="Good 22" xfId="51211" xr:uid="{2D1FA44C-2B19-4078-9089-CC65B3870863}"/>
    <cellStyle name="Good 3" xfId="16077" xr:uid="{B4C885F1-2EA1-4389-9058-1C2942AA6B25}"/>
    <cellStyle name="Good 3 2" xfId="57753" xr:uid="{71EE1413-7345-425F-B826-0EA61F75DF31}"/>
    <cellStyle name="Good 3 2 2" xfId="57754" xr:uid="{DD6A61A3-2B23-4298-9C34-E37920733732}"/>
    <cellStyle name="Good 3 3" xfId="57755" xr:uid="{092050EB-4C68-4A02-8C29-2C37D22DC145}"/>
    <cellStyle name="Good 3 4" xfId="57756" xr:uid="{857BDD39-4B5C-4489-A86C-63370E60F977}"/>
    <cellStyle name="Good 3 5" xfId="57757" xr:uid="{696FA7A4-561A-45D6-9DC1-2F10C34EB857}"/>
    <cellStyle name="Good 3 6" xfId="57758" xr:uid="{24B5D512-8108-4A92-8638-7DFF6C9A8A05}"/>
    <cellStyle name="Good 3 7" xfId="57759" xr:uid="{B8985325-85F1-44A0-8D1A-57560F574EA0}"/>
    <cellStyle name="Good 4" xfId="51212" xr:uid="{08EE579D-F180-4A8B-BC4C-E946D2AE6E70}"/>
    <cellStyle name="Good 4 2" xfId="57760" xr:uid="{3618A591-CB28-47F9-BDFD-FD818B2558E5}"/>
    <cellStyle name="Good 4 3" xfId="57761" xr:uid="{0F7CDC52-EB4D-41A4-AB90-488F61A3A4C3}"/>
    <cellStyle name="Good 4 4" xfId="57762" xr:uid="{3D1CD257-8F95-4BEA-AF71-7AD356D99532}"/>
    <cellStyle name="Good 5" xfId="51213" xr:uid="{D5B51A63-1804-4421-AF48-12009F1395D9}"/>
    <cellStyle name="Good 5 2" xfId="57763" xr:uid="{5F6C628D-7531-442D-A754-82DCA8153624}"/>
    <cellStyle name="Good 5 3" xfId="57764" xr:uid="{89473412-3E1F-41A7-BE86-65600A986949}"/>
    <cellStyle name="Good 5 4" xfId="57765" xr:uid="{F3533EDA-56AD-4953-B0C4-098EAA127018}"/>
    <cellStyle name="Good 6" xfId="51214" xr:uid="{B43B92D2-8F74-408E-BDF6-8E3C49FB89A9}"/>
    <cellStyle name="Good 6 2" xfId="57766" xr:uid="{3578131A-AC92-43AA-81C9-63B68A0811CE}"/>
    <cellStyle name="Good 6 3" xfId="57767" xr:uid="{BA22BA58-251D-4C79-85CD-886D06823D4A}"/>
    <cellStyle name="Good 6 4" xfId="57768" xr:uid="{21965859-8CB6-422B-A46D-B82ABD19EAF2}"/>
    <cellStyle name="Good 7" xfId="51215" xr:uid="{84425518-2D11-48FF-B959-6CC0FF7C1C24}"/>
    <cellStyle name="Good 7 2" xfId="57769" xr:uid="{DA91C9BC-5958-47D8-8721-FEE45377BC30}"/>
    <cellStyle name="Good 7 3" xfId="57770" xr:uid="{4EC433A5-D1ED-49BA-8E15-7165C352E771}"/>
    <cellStyle name="Good 7 4" xfId="57771" xr:uid="{CB9CB6D3-EB75-4B8D-BF00-AE686CFCCD21}"/>
    <cellStyle name="Good 8" xfId="51216" xr:uid="{A7AEE2FB-0236-4050-B14D-5A35F1F5C304}"/>
    <cellStyle name="Good 9" xfId="51217" xr:uid="{B5C3A8AD-E4E9-4656-863C-FBF54A213657}"/>
    <cellStyle name="Grey" xfId="76" xr:uid="{7D109BCB-6145-4ACB-945E-21AD922EB8BC}"/>
    <cellStyle name="Grey 2" xfId="16078" xr:uid="{A8E06559-A399-46FC-9D59-6872FCE20227}"/>
    <cellStyle name="HEADER" xfId="57772" xr:uid="{9527F8A7-997D-4F59-8BDA-6A919C399B65}"/>
    <cellStyle name="Header1" xfId="16079" xr:uid="{0C8687C6-C1A7-400F-8CD0-9841552C5B3B}"/>
    <cellStyle name="Header2" xfId="16080" xr:uid="{CC74210F-B2D6-46A9-97DC-20353A2D1E7F}"/>
    <cellStyle name="Header2 2" xfId="16081" xr:uid="{C975CFBB-C29F-4974-A1EA-917975144A75}"/>
    <cellStyle name="Header2 2 2" xfId="16082" xr:uid="{FBD0898C-EA30-47E9-B30E-4AEBA9D0DD39}"/>
    <cellStyle name="Header2 3" xfId="16083" xr:uid="{EBB7DA0A-BF25-4EB4-8D74-FF1456F19E59}"/>
    <cellStyle name="Header2 3 2" xfId="16084" xr:uid="{E1F003BF-9A26-40AF-B939-E979DABB1EEA}"/>
    <cellStyle name="Header2 4" xfId="16085" xr:uid="{C1231393-28BA-490E-AD98-58522E89AB5D}"/>
    <cellStyle name="Header2 4 2" xfId="16086" xr:uid="{4FCE3C2C-949C-4581-BB83-090C6C161233}"/>
    <cellStyle name="Header2 5" xfId="16087" xr:uid="{335FB458-E84F-4118-B19D-96CE6E300588}"/>
    <cellStyle name="Header2 5 2" xfId="16088" xr:uid="{8785B034-8B89-4131-BACA-D479C206FF7C}"/>
    <cellStyle name="Heading" xfId="57773" xr:uid="{BDF5D58F-7C21-4FF5-8A62-BACE12A8F6EE}"/>
    <cellStyle name="Heading 1" xfId="25" builtinId="16" customBuiltin="1"/>
    <cellStyle name="Heading 1 10" xfId="51218" xr:uid="{AAD14F01-6E28-48AF-A25C-EF1EBEE62A80}"/>
    <cellStyle name="Heading 1 10 2" xfId="57774" xr:uid="{70D55D28-D037-4686-91B3-00C55656D5E9}"/>
    <cellStyle name="Heading 1 11" xfId="51219" xr:uid="{B30A8F25-AE75-4FE5-9F07-651AF5AEF12B}"/>
    <cellStyle name="Heading 1 12" xfId="51220" xr:uid="{DA5566B2-B5FF-4FA9-BBA2-0D4F72882BF5}"/>
    <cellStyle name="Heading 1 13" xfId="51221" xr:uid="{04F14FE2-4786-4B85-987E-4D106A98A759}"/>
    <cellStyle name="Heading 1 14" xfId="51222" xr:uid="{4FBDC9AE-A5D9-4402-AC24-D9423D4102AE}"/>
    <cellStyle name="Heading 1 15" xfId="51223" xr:uid="{8C7FB6E7-2A18-4878-85D9-2D7D33FDEC6C}"/>
    <cellStyle name="Heading 1 16" xfId="51224" xr:uid="{0BDB528F-38CF-451F-BAA3-552D41F9F9EF}"/>
    <cellStyle name="Heading 1 17" xfId="51225" xr:uid="{74C2D1AA-60B6-4EC1-BD3E-0B2F1DAA6849}"/>
    <cellStyle name="Heading 1 18" xfId="51226" xr:uid="{137419E1-BB7C-4B57-9353-6F06542602B2}"/>
    <cellStyle name="Heading 1 19" xfId="51227" xr:uid="{44D81872-8189-4889-BE24-6EB17B3F4CF5}"/>
    <cellStyle name="Heading 1 2" xfId="16089" xr:uid="{7B0521BC-ECE5-4191-A80D-93ECC537082A}"/>
    <cellStyle name="Heading 1 2 10" xfId="57775" xr:uid="{65E158A7-2496-4B2C-A93A-37BE014ECAD4}"/>
    <cellStyle name="Heading 1 2 10 2" xfId="57776" xr:uid="{3B227813-B849-4E2D-9F30-5D1BD7B83D14}"/>
    <cellStyle name="Heading 1 2 10 3" xfId="57777" xr:uid="{1993372D-42FA-425C-A135-666D9B1B91DB}"/>
    <cellStyle name="Heading 1 2 11" xfId="57778" xr:uid="{DED121A0-A2E1-4B87-9DB4-B2F1D11FADE1}"/>
    <cellStyle name="Heading 1 2 11 2" xfId="57779" xr:uid="{5A4F9574-D7BC-4021-B21C-AD027B651583}"/>
    <cellStyle name="Heading 1 2 12" xfId="57780" xr:uid="{FD8E1B3C-2A15-4E0A-AFF0-CAD3EA49C1D2}"/>
    <cellStyle name="Heading 1 2 12 2" xfId="57781" xr:uid="{808242EA-E79A-42D8-948D-56E9CF7FDFEC}"/>
    <cellStyle name="Heading 1 2 13" xfId="57782" xr:uid="{DD9B745D-8249-4B4C-9599-A2B1BB21D8C7}"/>
    <cellStyle name="Heading 1 2 13 2" xfId="57783" xr:uid="{AD435B57-2E14-47E5-BE24-8A6A5B3D9F58}"/>
    <cellStyle name="Heading 1 2 14" xfId="57784" xr:uid="{84853A72-CC45-4A5E-ADD2-9C274D357912}"/>
    <cellStyle name="Heading 1 2 14 2" xfId="57785" xr:uid="{D6018823-67A8-4409-83A8-9C4B93331F35}"/>
    <cellStyle name="Heading 1 2 15" xfId="57786" xr:uid="{056DB822-CB10-48AB-8D81-44C1B417837B}"/>
    <cellStyle name="Heading 1 2 16" xfId="57787" xr:uid="{B3D6BE05-168C-4EA9-9DF1-05C459A97D33}"/>
    <cellStyle name="Heading 1 2 17" xfId="57788" xr:uid="{CB054C93-51A8-4189-A274-1CD69E74EF92}"/>
    <cellStyle name="Heading 1 2 18" xfId="57789" xr:uid="{EFCD5A88-7EC9-4AAC-B276-C0843DB03836}"/>
    <cellStyle name="Heading 1 2 19" xfId="57790" xr:uid="{F755F2D6-3389-4023-B3F2-4C19EA2C9B42}"/>
    <cellStyle name="Heading 1 2 2" xfId="16090" xr:uid="{14C0CE46-88DC-4BC5-AFBC-A44337A2492E}"/>
    <cellStyle name="Heading 1 2 2 10" xfId="57791" xr:uid="{2AE82F18-7F5B-4D1B-AACD-FE67852D281C}"/>
    <cellStyle name="Heading 1 2 2 10 2" xfId="57792" xr:uid="{EE9541B7-3703-4C5A-88AB-DE7992C8B4D6}"/>
    <cellStyle name="Heading 1 2 2 11" xfId="57793" xr:uid="{E7A5E829-C79F-4D52-82DF-6E1D7C43B14D}"/>
    <cellStyle name="Heading 1 2 2 12" xfId="57794" xr:uid="{70D524AE-8A96-495E-9C5E-827BD37FA50D}"/>
    <cellStyle name="Heading 1 2 2 13" xfId="57795" xr:uid="{6F571802-8B4C-4C1D-87A2-6AB4E0AFB700}"/>
    <cellStyle name="Heading 1 2 2 14" xfId="57796" xr:uid="{9D69A90E-2C63-451B-8D63-F522011BB8CF}"/>
    <cellStyle name="Heading 1 2 2 15" xfId="57797" xr:uid="{2E281054-3879-47B3-899C-B1D956DE2DBE}"/>
    <cellStyle name="Heading 1 2 2 16" xfId="57798" xr:uid="{5D8F246B-301A-49A4-8A41-F41C74EA33FC}"/>
    <cellStyle name="Heading 1 2 2 17" xfId="57799" xr:uid="{CA3AB5AB-149C-4532-8F73-D84C9DDB5AE0}"/>
    <cellStyle name="Heading 1 2 2 18" xfId="57800" xr:uid="{6790A65B-E127-4B71-99F1-DAD3DFE0AC7B}"/>
    <cellStyle name="Heading 1 2 2 19" xfId="57801" xr:uid="{0556BCB2-C4C1-4F9B-A3DD-C463201BA81D}"/>
    <cellStyle name="Heading 1 2 2 2" xfId="51228" xr:uid="{A5AD333C-FD22-47E8-8B3D-E275DCDF3147}"/>
    <cellStyle name="Heading 1 2 2 2 10" xfId="57802" xr:uid="{C3E9E9CC-B0FD-4EA8-9EF2-0D88E145A865}"/>
    <cellStyle name="Heading 1 2 2 2 2" xfId="51229" xr:uid="{A7C6D66A-C506-475D-A407-35C8A846D26A}"/>
    <cellStyle name="Heading 1 2 2 2 2 2" xfId="51230" xr:uid="{61EF3E59-8120-49C2-9FAA-5231FA8EDD8B}"/>
    <cellStyle name="Heading 1 2 2 2 2 2 2" xfId="57803" xr:uid="{EA87A114-FA6C-44F7-8358-6C92FDA00B8D}"/>
    <cellStyle name="Heading 1 2 2 2 2 2 3" xfId="57804" xr:uid="{A93D185D-74D5-4A1C-AB6C-90CA812071DA}"/>
    <cellStyle name="Heading 1 2 2 2 2 3" xfId="57805" xr:uid="{DDAD0B7A-DABA-49C2-9D58-32B14E492AA7}"/>
    <cellStyle name="Heading 1 2 2 2 3" xfId="57806" xr:uid="{5E81E6AE-72D9-412E-BC96-8F9B894F9DC0}"/>
    <cellStyle name="Heading 1 2 2 2 4" xfId="57807" xr:uid="{C426B944-C16C-433B-987A-D99D967CC7DE}"/>
    <cellStyle name="Heading 1 2 2 2 5" xfId="57808" xr:uid="{70DA95B4-3A8A-4B88-B8CF-234697A20957}"/>
    <cellStyle name="Heading 1 2 2 2 6" xfId="57809" xr:uid="{C55D5BAF-E292-4040-A0FF-96275D7400E5}"/>
    <cellStyle name="Heading 1 2 2 2 7" xfId="57810" xr:uid="{51917E64-526A-4BD6-B36A-044881FE1A7D}"/>
    <cellStyle name="Heading 1 2 2 2 8" xfId="57811" xr:uid="{656317D2-9F29-4DC5-9A14-AD10558618DA}"/>
    <cellStyle name="Heading 1 2 2 2 9" xfId="57812" xr:uid="{9E7E025B-3EF8-46A5-B721-6B02708707AE}"/>
    <cellStyle name="Heading 1 2 2 20" xfId="57813" xr:uid="{AF1D5A96-811B-49DA-A491-BCC8CF96346B}"/>
    <cellStyle name="Heading 1 2 2 21" xfId="57814" xr:uid="{690EEF13-46DD-4F2D-862F-4604C45469CB}"/>
    <cellStyle name="Heading 1 2 2 22" xfId="57815" xr:uid="{8AA0A1DB-C23A-4736-A5AC-AB12A233D73B}"/>
    <cellStyle name="Heading 1 2 2 3" xfId="51231" xr:uid="{2DE69EE8-CB69-44F4-B939-EFF7B744F460}"/>
    <cellStyle name="Heading 1 2 2 3 2" xfId="57816" xr:uid="{1FA81920-7D9C-4978-AA9E-8EAA77A643DD}"/>
    <cellStyle name="Heading 1 2 2 3 2 2" xfId="57817" xr:uid="{97C25A8E-3F88-4FE3-B613-F1B202CAEA04}"/>
    <cellStyle name="Heading 1 2 2 3 2 3" xfId="57818" xr:uid="{3C31A9A7-6206-41E9-8973-9D2709C4FA45}"/>
    <cellStyle name="Heading 1 2 2 3 3" xfId="57819" xr:uid="{8285D013-F8D3-4552-8EE6-2CE9B2EA9644}"/>
    <cellStyle name="Heading 1 2 2 3 4" xfId="57820" xr:uid="{FA310D43-F8A2-4BD3-A675-F5DF1C8332DB}"/>
    <cellStyle name="Heading 1 2 2 4" xfId="57821" xr:uid="{B1CFA5E3-C074-4C35-8743-A39167576C24}"/>
    <cellStyle name="Heading 1 2 2 4 2" xfId="57822" xr:uid="{AA2A6F2B-3607-4E4F-9AB8-E0F7FAE4DF91}"/>
    <cellStyle name="Heading 1 2 2 5" xfId="57823" xr:uid="{7A3F132C-18D7-48C4-A1EB-2CA3EE5C7734}"/>
    <cellStyle name="Heading 1 2 2 5 2" xfId="57824" xr:uid="{1A7F3AB4-8554-4721-89B9-F703B6669901}"/>
    <cellStyle name="Heading 1 2 2 6" xfId="57825" xr:uid="{2B28F730-7452-4754-8BBA-796DCFB9F402}"/>
    <cellStyle name="Heading 1 2 2 6 2" xfId="57826" xr:uid="{AF74694E-7284-44D5-B026-55A12663230E}"/>
    <cellStyle name="Heading 1 2 2 7" xfId="57827" xr:uid="{25D762E3-33C7-436D-AC1B-A68D8922F29D}"/>
    <cellStyle name="Heading 1 2 2 7 2" xfId="57828" xr:uid="{62C52154-F2C8-430B-8BC6-6531898F43FC}"/>
    <cellStyle name="Heading 1 2 2 8" xfId="57829" xr:uid="{D02B7322-8817-47CE-B7A6-1A4E031473E3}"/>
    <cellStyle name="Heading 1 2 2 8 2" xfId="57830" xr:uid="{57866DE1-825D-4664-984A-D1768330D44B}"/>
    <cellStyle name="Heading 1 2 2 9" xfId="57831" xr:uid="{686FC95C-4A39-4B3E-99C0-0EDC9C36E6D8}"/>
    <cellStyle name="Heading 1 2 2 9 2" xfId="57832" xr:uid="{CA05DFC1-BAD9-4BCE-B72F-BC9A00947AFB}"/>
    <cellStyle name="Heading 1 2 20" xfId="57833" xr:uid="{CA6BCC22-85C8-44F9-9618-9FE2D9AD030B}"/>
    <cellStyle name="Heading 1 2 21" xfId="57834" xr:uid="{699B07AE-3A97-4058-95E0-E4ABB171692B}"/>
    <cellStyle name="Heading 1 2 22" xfId="57835" xr:uid="{02C8BBB0-0438-45DC-8E3C-B04ED16D7BE2}"/>
    <cellStyle name="Heading 1 2 3" xfId="51232" xr:uid="{3169DA27-3868-41E1-BCE4-714C45100A22}"/>
    <cellStyle name="Heading 1 2 4" xfId="57836" xr:uid="{ED34447F-157F-4D11-B469-D8C0D7B2DC15}"/>
    <cellStyle name="Heading 1 2 5" xfId="57837" xr:uid="{11652D93-B166-4BD2-B029-E82A2024BAF5}"/>
    <cellStyle name="Heading 1 2 6" xfId="57838" xr:uid="{685E7F86-E6EE-4D68-83A7-6089CAA733E6}"/>
    <cellStyle name="Heading 1 2 7" xfId="57839" xr:uid="{918FF60A-F1ED-4977-A0E9-1FF77AF12D1E}"/>
    <cellStyle name="Heading 1 2 8" xfId="57840" xr:uid="{A2648FE0-E065-4320-BE43-ADB6D3F4087E}"/>
    <cellStyle name="Heading 1 2 9" xfId="57841" xr:uid="{935D0BF2-A4C2-494A-B4B1-55C98430B3BF}"/>
    <cellStyle name="Heading 1 20" xfId="51233" xr:uid="{32042D23-9A2D-4DE5-B1AB-B743CEB04FE2}"/>
    <cellStyle name="Heading 1 21" xfId="51234" xr:uid="{DB112BB0-D5BB-46D1-AFFB-B6F65728AE0C}"/>
    <cellStyle name="Heading 1 22" xfId="51235" xr:uid="{D89BA926-6EB9-4393-8BB6-E42F4376786B}"/>
    <cellStyle name="Heading 1 3" xfId="16091" xr:uid="{B3014FB0-6FE2-48DE-AA84-89C87E9154D0}"/>
    <cellStyle name="Heading 1 3 2" xfId="16092" xr:uid="{362E1993-5B28-4F2E-AB8C-52A32936E54B}"/>
    <cellStyle name="Heading 1 3 2 2" xfId="57842" xr:uid="{24240700-4560-437A-A311-0675E994035F}"/>
    <cellStyle name="Heading 1 3 3" xfId="57843" xr:uid="{4D9EBB4E-7D48-44AB-9DA8-1A76EA19819D}"/>
    <cellStyle name="Heading 1 3 4" xfId="57844" xr:uid="{A113CA5C-654F-4D57-91CF-8C1C7E94AB77}"/>
    <cellStyle name="Heading 1 3 5" xfId="57845" xr:uid="{AF8E50AC-8FCF-4C8E-929A-805C8A538736}"/>
    <cellStyle name="Heading 1 3 6" xfId="57846" xr:uid="{048D91F0-56D7-4315-86C3-558003F24A98}"/>
    <cellStyle name="Heading 1 3 7" xfId="57847" xr:uid="{138BE14A-10BE-44FC-B34A-3B0EC9965DD5}"/>
    <cellStyle name="Heading 1 4" xfId="16093" xr:uid="{E930D4E9-DC93-4969-AD18-BB733A39CBFD}"/>
    <cellStyle name="Heading 1 4 2" xfId="57848" xr:uid="{2E42F8E9-84CF-4F99-8424-6A79642521D6}"/>
    <cellStyle name="Heading 1 4 3" xfId="57849" xr:uid="{BFC98496-24CB-439C-A6FE-1F7D73C0BCF8}"/>
    <cellStyle name="Heading 1 4 4" xfId="57850" xr:uid="{DAE0A6F3-F48D-44C6-ABF0-72FBFE36219E}"/>
    <cellStyle name="Heading 1 5" xfId="16094" xr:uid="{0390DB3C-B735-42E9-88C5-AAE1AEF8D4BE}"/>
    <cellStyle name="Heading 1 5 2" xfId="57851" xr:uid="{75CD931E-9111-4C27-AE7E-E925483BEFE5}"/>
    <cellStyle name="Heading 1 5 3" xfId="57852" xr:uid="{E6A1A813-7AA6-4953-ABF4-7DA797BD69E7}"/>
    <cellStyle name="Heading 1 5 4" xfId="57853" xr:uid="{973AFA7C-4A57-4848-9A64-D55A1F484F83}"/>
    <cellStyle name="Heading 1 6" xfId="16095" xr:uid="{E4445BA1-4A6E-4B1B-BD61-A1FB9A8DBF27}"/>
    <cellStyle name="Heading 1 6 2" xfId="57854" xr:uid="{A0FE9054-258B-4D17-9EE0-A039EF452C87}"/>
    <cellStyle name="Heading 1 6 3" xfId="57855" xr:uid="{B33B88A3-7827-4721-ACD4-A30B4F50DA8A}"/>
    <cellStyle name="Heading 1 6 4" xfId="57856" xr:uid="{449A7761-421F-447F-9778-0A3089150325}"/>
    <cellStyle name="Heading 1 7" xfId="16096" xr:uid="{AD8DCC82-6D34-4F3E-95E8-D73A874FEB0A}"/>
    <cellStyle name="Heading 1 7 2" xfId="57857" xr:uid="{857B0F77-C0FF-4E95-AE00-0306E44A0286}"/>
    <cellStyle name="Heading 1 7 3" xfId="57858" xr:uid="{388DC351-2AAA-41AC-B923-B5DD7855A471}"/>
    <cellStyle name="Heading 1 7 4" xfId="57859" xr:uid="{5E46FF0C-2DF7-438F-898E-AEDC3BC166D8}"/>
    <cellStyle name="Heading 1 8" xfId="16097" xr:uid="{76A25AF6-5480-42E9-A85C-C452D9EB3613}"/>
    <cellStyle name="Heading 1 8 2" xfId="57860" xr:uid="{F9E3C3D3-D4A6-470D-BBDC-59D9AFD02ABC}"/>
    <cellStyle name="Heading 1 9" xfId="51236" xr:uid="{118FBF8F-2658-4AF2-9DB6-55AA04AB4ECD}"/>
    <cellStyle name="Heading 2" xfId="26" builtinId="17" customBuiltin="1"/>
    <cellStyle name="Heading 2 10" xfId="51237" xr:uid="{E796238C-B2D4-4404-B444-92D5584D5BBC}"/>
    <cellStyle name="Heading 2 10 2" xfId="57861" xr:uid="{4DD438D4-AF95-4F8D-824E-B5B5476263E0}"/>
    <cellStyle name="Heading 2 11" xfId="51238" xr:uid="{066BCF45-6FC1-42A5-AC59-EDC64219B00B}"/>
    <cellStyle name="Heading 2 12" xfId="51239" xr:uid="{53D96977-2BB5-47DD-AF31-82AECE5B740D}"/>
    <cellStyle name="Heading 2 13" xfId="51240" xr:uid="{A05E5BD3-B89D-4918-8050-9849FCCF12F0}"/>
    <cellStyle name="Heading 2 14" xfId="51241" xr:uid="{EDDAEB3E-1DF7-4C9F-ADC5-36D81E972387}"/>
    <cellStyle name="Heading 2 15" xfId="51242" xr:uid="{0DAA30F9-FCEF-408A-8AC2-57646C67EA5F}"/>
    <cellStyle name="Heading 2 16" xfId="51243" xr:uid="{3B6CD6BD-4175-4A74-91AE-BE77CEF5E73B}"/>
    <cellStyle name="Heading 2 17" xfId="51244" xr:uid="{A67CD387-D72F-492A-9128-A8FDCC5EAD27}"/>
    <cellStyle name="Heading 2 18" xfId="51245" xr:uid="{6199D03D-157B-4688-97E0-890BFC5184F7}"/>
    <cellStyle name="Heading 2 19" xfId="51246" xr:uid="{677D4D6E-AF65-4BF7-9DBF-3261A9335E00}"/>
    <cellStyle name="Heading 2 2" xfId="16098" xr:uid="{E3B0B1F1-1ECF-4AA0-8485-A7E655B9A51F}"/>
    <cellStyle name="Heading 2 2 10" xfId="57862" xr:uid="{0CB88CA0-7FDC-40B6-99C6-6A08406B426A}"/>
    <cellStyle name="Heading 2 2 10 2" xfId="57863" xr:uid="{16388FDB-85B1-4D76-BB9A-23818D474A86}"/>
    <cellStyle name="Heading 2 2 10 3" xfId="57864" xr:uid="{A4045750-A57F-482F-B3F3-FDBD760BD6F8}"/>
    <cellStyle name="Heading 2 2 11" xfId="57865" xr:uid="{D51F22AC-F21D-401C-BBAD-D6B3474D1DFC}"/>
    <cellStyle name="Heading 2 2 11 2" xfId="57866" xr:uid="{275F95A8-4B7B-4693-B7D7-79729DD5FE06}"/>
    <cellStyle name="Heading 2 2 12" xfId="57867" xr:uid="{2377039B-BB62-4F11-B147-9A691A5C517D}"/>
    <cellStyle name="Heading 2 2 12 2" xfId="57868" xr:uid="{8D854347-A803-4663-A449-5C6F092E07E3}"/>
    <cellStyle name="Heading 2 2 13" xfId="57869" xr:uid="{7C1CB087-DD38-4442-B761-017F53EFDAB5}"/>
    <cellStyle name="Heading 2 2 13 2" xfId="57870" xr:uid="{12E5437B-8F76-465C-A5BF-F07CCD0675AD}"/>
    <cellStyle name="Heading 2 2 14" xfId="57871" xr:uid="{24371525-A9D0-4854-B569-5C98BE44A739}"/>
    <cellStyle name="Heading 2 2 14 2" xfId="57872" xr:uid="{E43317DA-11AF-461A-B201-156B9911FB40}"/>
    <cellStyle name="Heading 2 2 15" xfId="57873" xr:uid="{1DE332E7-221C-48A0-8178-5C0B18C86725}"/>
    <cellStyle name="Heading 2 2 16" xfId="57874" xr:uid="{05C90DF1-67A6-4690-8629-CCE77539B433}"/>
    <cellStyle name="Heading 2 2 17" xfId="57875" xr:uid="{5F20087F-5194-4219-ABC1-FFA9A1F20A87}"/>
    <cellStyle name="Heading 2 2 18" xfId="57876" xr:uid="{AA0FC760-EE7C-4ACE-84AE-57A293ACDBEB}"/>
    <cellStyle name="Heading 2 2 19" xfId="57877" xr:uid="{C6E94E86-6A64-42DC-B800-E9858D23F53B}"/>
    <cellStyle name="Heading 2 2 2" xfId="16099" xr:uid="{11B42BE4-4F2A-42DA-872E-D3285E2E8AAA}"/>
    <cellStyle name="Heading 2 2 2 10" xfId="57878" xr:uid="{68D35EFB-3E1A-4A32-8A14-F7D24F5E0006}"/>
    <cellStyle name="Heading 2 2 2 10 2" xfId="57879" xr:uid="{1284E965-3096-42B3-A289-5151E9E192E7}"/>
    <cellStyle name="Heading 2 2 2 11" xfId="57880" xr:uid="{D621AFBD-853D-4BEB-AF2E-B48E3E378BAC}"/>
    <cellStyle name="Heading 2 2 2 12" xfId="57881" xr:uid="{2FCAA5A5-CE90-491E-8A2B-A5CE3D898F59}"/>
    <cellStyle name="Heading 2 2 2 13" xfId="57882" xr:uid="{E114A940-C777-44EC-B148-8241BC974C9E}"/>
    <cellStyle name="Heading 2 2 2 14" xfId="57883" xr:uid="{61291661-1596-4910-8582-1C596FBCA632}"/>
    <cellStyle name="Heading 2 2 2 15" xfId="57884" xr:uid="{9781A03B-D291-46A2-9474-B4F5AD3556D2}"/>
    <cellStyle name="Heading 2 2 2 16" xfId="57885" xr:uid="{259412E7-F610-4BB0-9FC0-87E63436C030}"/>
    <cellStyle name="Heading 2 2 2 17" xfId="57886" xr:uid="{D616A1AB-1856-4B4A-BCAC-01330ED54D28}"/>
    <cellStyle name="Heading 2 2 2 18" xfId="57887" xr:uid="{04CA59E0-DC33-4F06-BD2A-19DCE9FB623F}"/>
    <cellStyle name="Heading 2 2 2 19" xfId="57888" xr:uid="{CC63421D-8805-4069-8FD9-ECD7C7A84D60}"/>
    <cellStyle name="Heading 2 2 2 2" xfId="51247" xr:uid="{8CB9E3FE-90BF-4BF2-81FB-E116D6628DB0}"/>
    <cellStyle name="Heading 2 2 2 2 10" xfId="57889" xr:uid="{D8CBE73B-207A-4625-9A94-42CA6D3464D7}"/>
    <cellStyle name="Heading 2 2 2 2 2" xfId="51248" xr:uid="{1FEDB8D6-1B77-49E2-BA9E-9BA278EAABCB}"/>
    <cellStyle name="Heading 2 2 2 2 2 2" xfId="51249" xr:uid="{A69AF4A4-B70D-4CA8-AE5E-474843741F49}"/>
    <cellStyle name="Heading 2 2 2 2 2 2 2" xfId="57890" xr:uid="{774F4F40-C34D-4B65-9211-70D2E6BDE462}"/>
    <cellStyle name="Heading 2 2 2 2 2 2 3" xfId="57891" xr:uid="{9327E773-9FFD-41AD-86DE-2230F6950859}"/>
    <cellStyle name="Heading 2 2 2 2 2 3" xfId="57892" xr:uid="{F2B44F08-F50F-4744-9598-6373B4FCF06E}"/>
    <cellStyle name="Heading 2 2 2 2 3" xfId="57893" xr:uid="{1C5164B1-99F6-42F2-A464-7886E646A461}"/>
    <cellStyle name="Heading 2 2 2 2 4" xfId="57894" xr:uid="{C86CB18E-9DF0-4EF7-98B5-8305243349BE}"/>
    <cellStyle name="Heading 2 2 2 2 5" xfId="57895" xr:uid="{0704EE9C-538D-48AF-8C67-6FB6E8CDECB5}"/>
    <cellStyle name="Heading 2 2 2 2 6" xfId="57896" xr:uid="{7C655B6C-38A1-4914-BC74-7E69DACB6FCF}"/>
    <cellStyle name="Heading 2 2 2 2 7" xfId="57897" xr:uid="{56E45FAD-94D2-4D6A-9814-DB1B70332E0D}"/>
    <cellStyle name="Heading 2 2 2 2 8" xfId="57898" xr:uid="{DB20FBCA-D674-4E3B-8327-2890520C7FC0}"/>
    <cellStyle name="Heading 2 2 2 2 9" xfId="57899" xr:uid="{91863CB3-3C0D-442B-8145-D3E1B58DF92B}"/>
    <cellStyle name="Heading 2 2 2 20" xfId="57900" xr:uid="{6607B0D1-5B4D-4514-A35A-9CF47E682314}"/>
    <cellStyle name="Heading 2 2 2 21" xfId="57901" xr:uid="{6C3B8F4F-A7B8-4DCC-9976-6F788AFDB357}"/>
    <cellStyle name="Heading 2 2 2 22" xfId="57902" xr:uid="{A6757626-8C49-4175-ACAA-5670A1FAB3A4}"/>
    <cellStyle name="Heading 2 2 2 3" xfId="51250" xr:uid="{A1A039E5-8E66-4742-9059-7973B79C3571}"/>
    <cellStyle name="Heading 2 2 2 3 2" xfId="57903" xr:uid="{8304BE24-C00E-49B9-89BC-1AF68E4C9AA5}"/>
    <cellStyle name="Heading 2 2 2 3 2 2" xfId="57904" xr:uid="{EA113269-E660-4FC0-9A34-81DDD1371556}"/>
    <cellStyle name="Heading 2 2 2 3 2 3" xfId="57905" xr:uid="{8E56EE6F-945F-4D82-B3D2-D3B2DB8DF69D}"/>
    <cellStyle name="Heading 2 2 2 3 3" xfId="57906" xr:uid="{9C2ED81B-A836-41E8-B32C-64C7A9CF3EA4}"/>
    <cellStyle name="Heading 2 2 2 3 4" xfId="57907" xr:uid="{46176FD8-B13C-4ECE-BD1E-DE2E36502F1B}"/>
    <cellStyle name="Heading 2 2 2 4" xfId="57908" xr:uid="{E03C820B-3961-4B85-9E75-922B7F9D8076}"/>
    <cellStyle name="Heading 2 2 2 4 2" xfId="57909" xr:uid="{A080FFA3-AA08-4A6E-AE53-D0B8C214FD5C}"/>
    <cellStyle name="Heading 2 2 2 5" xfId="57910" xr:uid="{56838241-9A68-4AB1-921A-2F26A6995BBF}"/>
    <cellStyle name="Heading 2 2 2 5 2" xfId="57911" xr:uid="{77FE9696-37D6-4F9E-AAAE-2B26C02FA372}"/>
    <cellStyle name="Heading 2 2 2 6" xfId="57912" xr:uid="{E3C3F1A5-B456-4474-A299-558455F82C18}"/>
    <cellStyle name="Heading 2 2 2 6 2" xfId="57913" xr:uid="{507AACBB-AF39-4EDA-BDCA-66D770F71F55}"/>
    <cellStyle name="Heading 2 2 2 7" xfId="57914" xr:uid="{E5A013C0-02B8-45B2-868B-63629A6AF770}"/>
    <cellStyle name="Heading 2 2 2 7 2" xfId="57915" xr:uid="{1F9B5ED2-2AB2-444E-8A1A-EC155B5BDD39}"/>
    <cellStyle name="Heading 2 2 2 8" xfId="57916" xr:uid="{7A97A985-A2AD-4C9F-A539-D07F075BF6CA}"/>
    <cellStyle name="Heading 2 2 2 8 2" xfId="57917" xr:uid="{552CD739-83A0-418A-BFFD-D4CFC81C95D3}"/>
    <cellStyle name="Heading 2 2 2 9" xfId="57918" xr:uid="{404322E0-1376-4CFE-B15E-B5C04D07975B}"/>
    <cellStyle name="Heading 2 2 2 9 2" xfId="57919" xr:uid="{3FFE0C10-203F-45F8-9194-8C0DE98F6DB9}"/>
    <cellStyle name="Heading 2 2 20" xfId="57920" xr:uid="{13AC8274-2978-4A62-AEC3-55E77656B601}"/>
    <cellStyle name="Heading 2 2 21" xfId="57921" xr:uid="{1301CA6C-79A3-455C-851D-AB04A3746FDF}"/>
    <cellStyle name="Heading 2 2 22" xfId="57922" xr:uid="{E6B1AFE4-E696-4D7E-922C-9767C036FEF4}"/>
    <cellStyle name="Heading 2 2 3" xfId="51251" xr:uid="{BCD6D69C-EAB0-4FEA-BBEA-40639F2459A7}"/>
    <cellStyle name="Heading 2 2 4" xfId="57923" xr:uid="{741AF4A6-A316-45AF-933A-8A3DF403E41B}"/>
    <cellStyle name="Heading 2 2 5" xfId="57924" xr:uid="{AC81341B-E391-4BC9-BB4C-2DFA37DF4EED}"/>
    <cellStyle name="Heading 2 2 6" xfId="57925" xr:uid="{BB01F6B4-54D5-44D1-864B-4A4B6E4B8C0B}"/>
    <cellStyle name="Heading 2 2 7" xfId="57926" xr:uid="{CB0F52D0-7EC1-4792-B2B3-9416E7297994}"/>
    <cellStyle name="Heading 2 2 8" xfId="57927" xr:uid="{76E8CA01-29D6-4802-8CB7-9B6BB61CCEE8}"/>
    <cellStyle name="Heading 2 2 9" xfId="57928" xr:uid="{8E9C1040-B3A6-4B46-B7D9-87D45A5D64BC}"/>
    <cellStyle name="Heading 2 20" xfId="51252" xr:uid="{2C689129-ABE1-45E7-85BF-2A07D0627589}"/>
    <cellStyle name="Heading 2 21" xfId="51253" xr:uid="{9E3BF6B9-B89D-4564-B466-0A9397E49E87}"/>
    <cellStyle name="Heading 2 22" xfId="51254" xr:uid="{5A7CF043-1644-4ABA-896A-37D531BBE29C}"/>
    <cellStyle name="Heading 2 3" xfId="16100" xr:uid="{CC32BE7E-4A99-441A-9F80-75633FA69B24}"/>
    <cellStyle name="Heading 2 3 2" xfId="16101" xr:uid="{BE78A50C-23AD-4DBD-95C6-382219E67207}"/>
    <cellStyle name="Heading 2 3 2 2" xfId="57929" xr:uid="{61A55F22-2FFE-4AA4-AC70-30BD6FA84FF6}"/>
    <cellStyle name="Heading 2 3 3" xfId="57930" xr:uid="{F4E1AEDB-2528-4D59-B60A-FB1C2D16FB41}"/>
    <cellStyle name="Heading 2 3 4" xfId="57931" xr:uid="{B5503ADC-1DB6-408C-A722-7D88835FF188}"/>
    <cellStyle name="Heading 2 3 5" xfId="57932" xr:uid="{99B14632-93ED-47A7-A0E4-B3384F1491B2}"/>
    <cellStyle name="Heading 2 3 6" xfId="57933" xr:uid="{7657E0A8-D09F-4318-B6BD-B78FC0177920}"/>
    <cellStyle name="Heading 2 3 7" xfId="57934" xr:uid="{76F3B34E-5174-47C6-9159-501F5EF0E004}"/>
    <cellStyle name="Heading 2 4" xfId="16102" xr:uid="{427D38A6-3339-476D-8B39-77AD8211A148}"/>
    <cellStyle name="Heading 2 4 2" xfId="57935" xr:uid="{3569B98F-6672-424C-B176-E9C7CCEA1DBC}"/>
    <cellStyle name="Heading 2 4 3" xfId="57936" xr:uid="{8E784D2C-D922-4159-9F3C-F2C73C17A6EE}"/>
    <cellStyle name="Heading 2 4 4" xfId="57937" xr:uid="{F6B4AB08-68A9-49A3-8682-15E816616D56}"/>
    <cellStyle name="Heading 2 5" xfId="16103" xr:uid="{C352017C-530B-4766-AEE4-5E335A02C7EB}"/>
    <cellStyle name="Heading 2 5 2" xfId="57938" xr:uid="{808E75C7-32AC-4F63-B655-435CDE69EBC1}"/>
    <cellStyle name="Heading 2 5 3" xfId="57939" xr:uid="{E59ADD1C-2BFE-485A-9343-30011EA55101}"/>
    <cellStyle name="Heading 2 5 4" xfId="57940" xr:uid="{517204A6-841F-4BC7-A3D8-24DA2DDBAB3E}"/>
    <cellStyle name="Heading 2 6" xfId="16104" xr:uid="{00B7BA58-FDB9-4863-A3F7-2370E67290E4}"/>
    <cellStyle name="Heading 2 6 2" xfId="57941" xr:uid="{8436E1F1-858C-43BA-9DBA-DF0BCFF3F877}"/>
    <cellStyle name="Heading 2 6 3" xfId="57942" xr:uid="{C89B46C9-75A3-4D53-B6B3-3C97268CC187}"/>
    <cellStyle name="Heading 2 6 4" xfId="57943" xr:uid="{7125D35F-7316-46FE-B5DE-78114BFD98F2}"/>
    <cellStyle name="Heading 2 7" xfId="16105" xr:uid="{B2292DDC-4D43-4582-B9D0-6E81D5954223}"/>
    <cellStyle name="Heading 2 7 2" xfId="57944" xr:uid="{259E532F-2152-43C6-8EA8-F216202CE021}"/>
    <cellStyle name="Heading 2 7 3" xfId="57945" xr:uid="{0ADDD6F6-A85A-41E8-BE6D-683FCB512CB5}"/>
    <cellStyle name="Heading 2 7 4" xfId="57946" xr:uid="{2249B925-ABB2-48D5-AE8E-940268337C1A}"/>
    <cellStyle name="Heading 2 8" xfId="16106" xr:uid="{250A7D86-6747-4793-AE59-848E030F963D}"/>
    <cellStyle name="Heading 2 8 2" xfId="57947" xr:uid="{F9AE8A9E-6464-4493-8B88-F105FF8A7A73}"/>
    <cellStyle name="Heading 2 9" xfId="51255" xr:uid="{E7935DBF-80D3-4F6D-B793-7971ADC31B7E}"/>
    <cellStyle name="Heading 3" xfId="27" builtinId="18" customBuiltin="1"/>
    <cellStyle name="Heading 3 10" xfId="51256" xr:uid="{E6114296-0F6E-45BB-BA02-A77380EE6DDC}"/>
    <cellStyle name="Heading 3 10 2" xfId="57948" xr:uid="{58F3CFE9-4874-4CEE-A4A3-61E62FBD6542}"/>
    <cellStyle name="Heading 3 11" xfId="51257" xr:uid="{BA2B6800-301B-4AFA-9838-705A8352458D}"/>
    <cellStyle name="Heading 3 12" xfId="51258" xr:uid="{51874DE7-EC92-4A22-92F9-5194F7D7C38A}"/>
    <cellStyle name="Heading 3 13" xfId="51259" xr:uid="{733EC895-AE84-4645-BCC2-4C8C76D148AB}"/>
    <cellStyle name="Heading 3 14" xfId="51260" xr:uid="{A78A93E6-37C3-40D4-9BD9-7127126065C5}"/>
    <cellStyle name="Heading 3 15" xfId="51261" xr:uid="{85757CCA-D9C8-45FC-8402-D0830488E561}"/>
    <cellStyle name="Heading 3 16" xfId="51262" xr:uid="{6515085A-009A-4DDA-B37F-55C16F111DD7}"/>
    <cellStyle name="Heading 3 17" xfId="51263" xr:uid="{EB56A57D-A220-4D69-B96D-15078A1C164C}"/>
    <cellStyle name="Heading 3 18" xfId="51264" xr:uid="{2C314D24-AE1E-44AA-A671-5723E70C0417}"/>
    <cellStyle name="Heading 3 19" xfId="51265" xr:uid="{ED5DEE20-F3B7-451C-AC8D-412F919E732B}"/>
    <cellStyle name="Heading 3 2" xfId="16107" xr:uid="{075649AB-BBD1-4E89-83CD-F23FBCA4C68C}"/>
    <cellStyle name="Heading 3 2 10" xfId="57949" xr:uid="{941D3713-BDCC-412B-B8E4-E6C32A11E1D9}"/>
    <cellStyle name="Heading 3 2 10 2" xfId="57950" xr:uid="{92B9C004-DCC3-4EF1-AAF4-454848309C28}"/>
    <cellStyle name="Heading 3 2 10 3" xfId="57951" xr:uid="{D15DF831-0BF5-48C8-AA3E-9F24DB256513}"/>
    <cellStyle name="Heading 3 2 11" xfId="57952" xr:uid="{6D8852B2-909B-4E19-B3DC-CEC91B79406A}"/>
    <cellStyle name="Heading 3 2 11 2" xfId="57953" xr:uid="{B37D2912-2CDF-4B49-B4A8-01B7FED3E731}"/>
    <cellStyle name="Heading 3 2 12" xfId="57954" xr:uid="{05A2D4B9-B37D-42A4-8833-BE6B0AC5E8E1}"/>
    <cellStyle name="Heading 3 2 12 2" xfId="57955" xr:uid="{BB9A245A-9E93-436D-AA11-32A63D095F12}"/>
    <cellStyle name="Heading 3 2 13" xfId="57956" xr:uid="{83CDDFF7-B564-4A05-AB13-63EF091D5DBF}"/>
    <cellStyle name="Heading 3 2 13 2" xfId="57957" xr:uid="{D3DAA17E-9459-4C96-B20C-92930B261EB3}"/>
    <cellStyle name="Heading 3 2 14" xfId="57958" xr:uid="{A8EFA5E8-8522-4EC7-A175-CD1FE69F776C}"/>
    <cellStyle name="Heading 3 2 14 2" xfId="57959" xr:uid="{27EABF7C-85B9-4468-8798-AACB84162186}"/>
    <cellStyle name="Heading 3 2 15" xfId="57960" xr:uid="{AEF03347-721D-4E27-8734-8AD75CF36177}"/>
    <cellStyle name="Heading 3 2 16" xfId="57961" xr:uid="{8582BADF-1DEF-4268-B686-C4FDCC4C9990}"/>
    <cellStyle name="Heading 3 2 17" xfId="57962" xr:uid="{10F1FE49-477A-4B2B-851A-0AF37E19D057}"/>
    <cellStyle name="Heading 3 2 18" xfId="57963" xr:uid="{264AEBF5-CEFD-4ED3-8EDB-9DFFBFC91B7F}"/>
    <cellStyle name="Heading 3 2 19" xfId="57964" xr:uid="{9F8173D9-6D04-483A-BF27-20572BC2B61D}"/>
    <cellStyle name="Heading 3 2 2" xfId="16108" xr:uid="{5DC371CB-96DF-4C53-8400-C005BE1E28A7}"/>
    <cellStyle name="Heading 3 2 2 10" xfId="57965" xr:uid="{CD4220BA-C06A-4794-A9AD-575934EAC468}"/>
    <cellStyle name="Heading 3 2 2 10 2" xfId="57966" xr:uid="{042874FB-5296-425E-8A31-1BE593CBFDF7}"/>
    <cellStyle name="Heading 3 2 2 11" xfId="57967" xr:uid="{57347AAB-0B70-4BC1-A6EF-2C2EA4779CAE}"/>
    <cellStyle name="Heading 3 2 2 12" xfId="57968" xr:uid="{0B8466EF-4473-4B5F-89A9-C65E43159770}"/>
    <cellStyle name="Heading 3 2 2 13" xfId="57969" xr:uid="{4CCA3AF1-D707-4814-95D1-0FCA1E8BE7CB}"/>
    <cellStyle name="Heading 3 2 2 14" xfId="57970" xr:uid="{BAE10ABC-7820-48A4-996A-A15E5B58A13F}"/>
    <cellStyle name="Heading 3 2 2 15" xfId="57971" xr:uid="{B6976DF4-2103-48E3-A477-70A18106ABA8}"/>
    <cellStyle name="Heading 3 2 2 16" xfId="57972" xr:uid="{0B9DE72D-4845-406B-B174-08465DA71738}"/>
    <cellStyle name="Heading 3 2 2 17" xfId="57973" xr:uid="{13D6DB05-C16F-4B93-BA88-78CAC95AFD2D}"/>
    <cellStyle name="Heading 3 2 2 18" xfId="57974" xr:uid="{23473D6E-04FE-4CDD-92F3-0F2E0B147DDE}"/>
    <cellStyle name="Heading 3 2 2 19" xfId="57975" xr:uid="{54200009-EF8E-49A5-9F29-D45A800A99DE}"/>
    <cellStyle name="Heading 3 2 2 2" xfId="51266" xr:uid="{83CF59BE-41C0-4994-AB59-B30A5FAFC621}"/>
    <cellStyle name="Heading 3 2 2 2 10" xfId="57976" xr:uid="{8EB4777C-7FA5-4EAE-9DCE-F438E5A27B95}"/>
    <cellStyle name="Heading 3 2 2 2 2" xfId="51267" xr:uid="{B22196F3-4248-47A8-B486-116DD7A9A55A}"/>
    <cellStyle name="Heading 3 2 2 2 2 2" xfId="51268" xr:uid="{D1D593BE-5229-46F5-9A9F-4F684DE6C846}"/>
    <cellStyle name="Heading 3 2 2 2 2 2 2" xfId="57977" xr:uid="{88EB4271-C41B-4FAE-B991-62DC506832C6}"/>
    <cellStyle name="Heading 3 2 2 2 2 2 3" xfId="57978" xr:uid="{2822793D-51D3-4301-A49A-C57D12613CD0}"/>
    <cellStyle name="Heading 3 2 2 2 2 3" xfId="57979" xr:uid="{47E57733-423C-4EED-BF4B-F07D28BA52A9}"/>
    <cellStyle name="Heading 3 2 2 2 3" xfId="57980" xr:uid="{0B4F5B01-7F0E-4A59-B463-A94D3F7B2F96}"/>
    <cellStyle name="Heading 3 2 2 2 4" xfId="57981" xr:uid="{F7410C08-B1A2-4869-8B81-E85A37216C7B}"/>
    <cellStyle name="Heading 3 2 2 2 5" xfId="57982" xr:uid="{E68E7C1E-C356-4EDC-B362-9B151571F0E1}"/>
    <cellStyle name="Heading 3 2 2 2 6" xfId="57983" xr:uid="{F7258226-17C9-499E-B01B-759F3F3F0954}"/>
    <cellStyle name="Heading 3 2 2 2 7" xfId="57984" xr:uid="{AD0241D5-02D5-4790-93FC-8F11E266C46E}"/>
    <cellStyle name="Heading 3 2 2 2 8" xfId="57985" xr:uid="{04C7777C-8A5C-4F08-8348-DDE1CFC55538}"/>
    <cellStyle name="Heading 3 2 2 2 9" xfId="57986" xr:uid="{7026C28C-8E05-4A34-9808-0A465493D050}"/>
    <cellStyle name="Heading 3 2 2 20" xfId="57987" xr:uid="{2CD84641-CA4E-47B8-9BDD-381A2753434E}"/>
    <cellStyle name="Heading 3 2 2 21" xfId="57988" xr:uid="{0656AA47-97B2-4999-AC69-EABDAD8F5395}"/>
    <cellStyle name="Heading 3 2 2 22" xfId="57989" xr:uid="{F580F1A4-C794-4DF1-A6A6-C9AA76EB2830}"/>
    <cellStyle name="Heading 3 2 2 3" xfId="51269" xr:uid="{5A0E5831-2CAC-418E-9082-33339E82C951}"/>
    <cellStyle name="Heading 3 2 2 3 2" xfId="57990" xr:uid="{D6EEDB72-BC04-46E3-BD80-C8BE18EF631E}"/>
    <cellStyle name="Heading 3 2 2 3 2 2" xfId="57991" xr:uid="{AD3241AB-BDB8-4C0E-BD49-BB92D55BA67D}"/>
    <cellStyle name="Heading 3 2 2 3 2 3" xfId="57992" xr:uid="{4136034B-E43F-4A3E-9C25-0ADB7A0397BC}"/>
    <cellStyle name="Heading 3 2 2 3 3" xfId="57993" xr:uid="{73D91757-4FEC-4E5A-B7D9-A65CA5C8EFD3}"/>
    <cellStyle name="Heading 3 2 2 3 4" xfId="57994" xr:uid="{2DF0D183-7511-486A-B188-310CFBDDBFDE}"/>
    <cellStyle name="Heading 3 2 2 4" xfId="57995" xr:uid="{BDC4164F-E254-400E-8E77-2203BC6AED86}"/>
    <cellStyle name="Heading 3 2 2 4 2" xfId="57996" xr:uid="{E06B97D7-6D81-4AAB-A569-0855E32DDE41}"/>
    <cellStyle name="Heading 3 2 2 5" xfId="57997" xr:uid="{E3035B7D-5252-4D6B-A45B-A8EC19313210}"/>
    <cellStyle name="Heading 3 2 2 5 2" xfId="57998" xr:uid="{1F527A13-7EBE-4598-9C56-0BAE878F6141}"/>
    <cellStyle name="Heading 3 2 2 6" xfId="57999" xr:uid="{5C4E84B3-ABA1-4AA1-B68D-5C7D6227AB79}"/>
    <cellStyle name="Heading 3 2 2 6 2" xfId="58000" xr:uid="{50DF1596-023D-4B99-82DE-A9BC8B200EC9}"/>
    <cellStyle name="Heading 3 2 2 7" xfId="58001" xr:uid="{0FFD04F7-BEB8-43C6-8855-7176C2E61A72}"/>
    <cellStyle name="Heading 3 2 2 7 2" xfId="58002" xr:uid="{53FD815C-0F74-42CB-BAFF-B12FDAFA40A1}"/>
    <cellStyle name="Heading 3 2 2 8" xfId="58003" xr:uid="{97CBBEDC-7FA0-4E15-9E56-7CCFEE1EA916}"/>
    <cellStyle name="Heading 3 2 2 8 2" xfId="58004" xr:uid="{50259666-8FF0-4AD4-AC45-D9F9F17EDE6E}"/>
    <cellStyle name="Heading 3 2 2 9" xfId="58005" xr:uid="{835CC0C9-8513-4C57-805E-B96F30F5B33B}"/>
    <cellStyle name="Heading 3 2 2 9 2" xfId="58006" xr:uid="{2F42CB19-623A-40C5-9A1B-493A3B994B2F}"/>
    <cellStyle name="Heading 3 2 20" xfId="58007" xr:uid="{308D2F29-D648-4ED9-A5B2-C76275511E6C}"/>
    <cellStyle name="Heading 3 2 21" xfId="58008" xr:uid="{C5111A2D-8A65-48DE-91D6-C644C3ECEA0C}"/>
    <cellStyle name="Heading 3 2 22" xfId="58009" xr:uid="{39E8871A-46E4-4DF6-8C31-B324C33D0A4B}"/>
    <cellStyle name="Heading 3 2 3" xfId="51270" xr:uid="{1D346C5F-FD44-43D2-B912-ACA6FAC222B9}"/>
    <cellStyle name="Heading 3 2 4" xfId="58010" xr:uid="{918011F9-E3D0-48F8-9DBB-0939B0857F73}"/>
    <cellStyle name="Heading 3 2 5" xfId="58011" xr:uid="{937B4F66-A4CE-4B5A-9754-5D53C4CB5914}"/>
    <cellStyle name="Heading 3 2 6" xfId="58012" xr:uid="{6E38CD27-5C6D-4EF7-8223-CB435BD7A339}"/>
    <cellStyle name="Heading 3 2 7" xfId="58013" xr:uid="{49D1C67E-E7A4-4D6E-AF3D-1B509C59C9CD}"/>
    <cellStyle name="Heading 3 2 8" xfId="58014" xr:uid="{4A520552-7345-4C01-8DF7-5B01C3E87D03}"/>
    <cellStyle name="Heading 3 2 9" xfId="58015" xr:uid="{4B20A078-DA72-4E24-BF7B-B01E6AD2F678}"/>
    <cellStyle name="Heading 3 20" xfId="51271" xr:uid="{54854278-4E7F-4C4F-9E56-C361150D9E4B}"/>
    <cellStyle name="Heading 3 21" xfId="51272" xr:uid="{836BE355-83B5-4A68-B3B1-67B0F66FDF9B}"/>
    <cellStyle name="Heading 3 22" xfId="51273" xr:uid="{FD479E02-C819-40ED-8FA9-9D9B227FDD13}"/>
    <cellStyle name="Heading 3 3" xfId="16109" xr:uid="{D1D949BC-2674-42FE-A938-12E06F99A487}"/>
    <cellStyle name="Heading 3 3 2" xfId="58016" xr:uid="{D6EC9DCF-BCEF-4C8C-B792-60886BDF5FB1}"/>
    <cellStyle name="Heading 3 3 2 2" xfId="58017" xr:uid="{6364A3B9-7435-474D-B8EF-1062AC5BB8E7}"/>
    <cellStyle name="Heading 3 3 3" xfId="58018" xr:uid="{D3443C34-46D8-4757-AAD7-A0ED53800BDA}"/>
    <cellStyle name="Heading 3 3 4" xfId="58019" xr:uid="{0D3FBBEC-9546-4942-BCA7-0612EB318A0A}"/>
    <cellStyle name="Heading 3 3 5" xfId="58020" xr:uid="{B393E341-DA1D-430E-AA5E-65AF4401702F}"/>
    <cellStyle name="Heading 3 3 6" xfId="58021" xr:uid="{6394D690-7659-45DB-AC45-12BEE56BD5A6}"/>
    <cellStyle name="Heading 3 3 7" xfId="58022" xr:uid="{8175ECC1-F1B7-4080-86DF-1B9C79549ECB}"/>
    <cellStyle name="Heading 3 4" xfId="51274" xr:uid="{C83C102C-A87B-4DF9-B33A-2DAE97762FB4}"/>
    <cellStyle name="Heading 3 4 2" xfId="58023" xr:uid="{2C90733F-8FFA-4E17-B2DD-7231CB5EBE63}"/>
    <cellStyle name="Heading 3 4 3" xfId="58024" xr:uid="{AE8408D0-C6A5-4938-A34B-DAC4D4DB1640}"/>
    <cellStyle name="Heading 3 4 4" xfId="58025" xr:uid="{4729F6C3-24C1-4108-B80F-C2597B92785A}"/>
    <cellStyle name="Heading 3 5" xfId="51275" xr:uid="{CEE8EAE0-4160-422D-BD77-E9AC5E6883CA}"/>
    <cellStyle name="Heading 3 5 2" xfId="58026" xr:uid="{0BA34FB7-A358-48B7-B777-D96DB8366845}"/>
    <cellStyle name="Heading 3 5 3" xfId="58027" xr:uid="{53FA9C82-04D2-46B1-9DAD-F956FDF38357}"/>
    <cellStyle name="Heading 3 5 4" xfId="58028" xr:uid="{D6497AEC-7D9F-4641-9498-63813CB52E6D}"/>
    <cellStyle name="Heading 3 6" xfId="51276" xr:uid="{8BE91AD7-297A-4D5E-9B1B-6114A4FC4B5B}"/>
    <cellStyle name="Heading 3 6 2" xfId="58029" xr:uid="{333D1D14-C4F0-421D-A01A-47DC8E2765E3}"/>
    <cellStyle name="Heading 3 6 3" xfId="58030" xr:uid="{60BD9CBC-5773-4527-8AE5-51381EE08571}"/>
    <cellStyle name="Heading 3 6 4" xfId="58031" xr:uid="{343EA497-6161-40A9-A5CD-FC440D4F8D58}"/>
    <cellStyle name="Heading 3 7" xfId="51277" xr:uid="{2EDC94F8-113C-464E-B1B8-CE1E6AFC50D9}"/>
    <cellStyle name="Heading 3 7 2" xfId="58032" xr:uid="{58EA5A15-22E4-4F48-A755-120DE8DEFE12}"/>
    <cellStyle name="Heading 3 7 3" xfId="58033" xr:uid="{9DEA508F-4091-431E-9F47-8772422A03D4}"/>
    <cellStyle name="Heading 3 7 4" xfId="58034" xr:uid="{CA8AF4C1-AB55-48A9-9A1C-5D9BA971D1A9}"/>
    <cellStyle name="Heading 3 8" xfId="51278" xr:uid="{42C950A7-9DB3-4B72-A45A-EA7624010437}"/>
    <cellStyle name="Heading 3 9" xfId="51279" xr:uid="{BA43C92B-B674-4EA8-BC51-5183845E8458}"/>
    <cellStyle name="Heading 4" xfId="28" builtinId="19" customBuiltin="1"/>
    <cellStyle name="Heading 4 10" xfId="51280" xr:uid="{8B9CBFF4-8E48-41BD-A4D6-0A52B782C3E4}"/>
    <cellStyle name="Heading 4 10 2" xfId="58035" xr:uid="{3F70EB5F-4517-41D5-AE6C-025C18FD3C61}"/>
    <cellStyle name="Heading 4 11" xfId="51281" xr:uid="{899A4306-D1CC-4001-B5FD-BAF910C54E3E}"/>
    <cellStyle name="Heading 4 12" xfId="51282" xr:uid="{88FE88BB-35D9-41A8-98C3-27FC76985DD0}"/>
    <cellStyle name="Heading 4 13" xfId="51283" xr:uid="{544CA2FE-8E66-4E8A-89B0-556ED353550A}"/>
    <cellStyle name="Heading 4 14" xfId="51284" xr:uid="{1A4F48C6-B043-424B-B89F-7302E718FEEF}"/>
    <cellStyle name="Heading 4 15" xfId="51285" xr:uid="{AE3BF1FE-AB4E-47EC-9646-CD6FC5D89525}"/>
    <cellStyle name="Heading 4 16" xfId="51286" xr:uid="{054C6A4B-F62E-4DE1-9FBB-70201A1D000A}"/>
    <cellStyle name="Heading 4 17" xfId="51287" xr:uid="{7AF5022A-C0C4-436A-98AB-7AA8A10269B4}"/>
    <cellStyle name="Heading 4 18" xfId="51288" xr:uid="{B97BB349-F385-4FA6-9454-D4E07F163DCF}"/>
    <cellStyle name="Heading 4 19" xfId="51289" xr:uid="{89B6C326-778D-47DF-B075-C2B3DDF04816}"/>
    <cellStyle name="Heading 4 2" xfId="16110" xr:uid="{ADF71A59-2740-4457-B818-68BE8ABEE5DB}"/>
    <cellStyle name="Heading 4 2 10" xfId="58036" xr:uid="{7DAB6124-86E8-4F2A-A065-85834FF6BAA5}"/>
    <cellStyle name="Heading 4 2 10 2" xfId="58037" xr:uid="{8E3A384C-BACE-4D1D-94DD-1BD187A74AE7}"/>
    <cellStyle name="Heading 4 2 10 3" xfId="58038" xr:uid="{C6396E64-B692-4DD1-BE32-BF326FAE75ED}"/>
    <cellStyle name="Heading 4 2 11" xfId="58039" xr:uid="{1EA5FC7F-8667-4A1D-82DE-16E619B8BAF8}"/>
    <cellStyle name="Heading 4 2 11 2" xfId="58040" xr:uid="{01F062DA-5F4C-4E0E-8B63-2C022B056A61}"/>
    <cellStyle name="Heading 4 2 12" xfId="58041" xr:uid="{89D25D2A-D295-4FC7-8AA3-591483CE8D75}"/>
    <cellStyle name="Heading 4 2 12 2" xfId="58042" xr:uid="{0000138E-16B6-4F22-A4E1-1CAB298EECA7}"/>
    <cellStyle name="Heading 4 2 13" xfId="58043" xr:uid="{0097AE0D-B59F-423E-AED7-2A5BE26412E4}"/>
    <cellStyle name="Heading 4 2 13 2" xfId="58044" xr:uid="{960AAB0A-1730-48F9-92D0-9D756D0B9D5E}"/>
    <cellStyle name="Heading 4 2 14" xfId="58045" xr:uid="{3C2B4825-9249-457C-93B4-1065E13FCA7D}"/>
    <cellStyle name="Heading 4 2 14 2" xfId="58046" xr:uid="{C98854EB-C34F-4B83-92A7-FCA82033AFA0}"/>
    <cellStyle name="Heading 4 2 15" xfId="58047" xr:uid="{2165A9B7-5707-40F4-BC62-F1F330205AAF}"/>
    <cellStyle name="Heading 4 2 16" xfId="58048" xr:uid="{60EF006F-DC8F-4ACF-B2D4-0CB6E93C80B5}"/>
    <cellStyle name="Heading 4 2 17" xfId="58049" xr:uid="{5C46AC83-DE2F-4AD7-AEFC-611DF2565814}"/>
    <cellStyle name="Heading 4 2 18" xfId="58050" xr:uid="{37A10A6D-EF19-4A84-8F15-232538303296}"/>
    <cellStyle name="Heading 4 2 19" xfId="58051" xr:uid="{AF5D9B43-1962-42DC-9080-AA212FFE3F38}"/>
    <cellStyle name="Heading 4 2 2" xfId="16111" xr:uid="{23EBD9C7-0D1D-4BF2-9C2A-492704975D64}"/>
    <cellStyle name="Heading 4 2 2 10" xfId="58052" xr:uid="{ECBBF594-1A6E-4D89-BFFE-59D63F500864}"/>
    <cellStyle name="Heading 4 2 2 10 2" xfId="58053" xr:uid="{9D1C2CD0-C23A-442D-9C4A-488F198FC3C2}"/>
    <cellStyle name="Heading 4 2 2 11" xfId="58054" xr:uid="{B1F09C94-A9BC-464B-A4C2-38BB83E6ED83}"/>
    <cellStyle name="Heading 4 2 2 12" xfId="58055" xr:uid="{F43E3828-7627-4234-9134-B2628EDB8874}"/>
    <cellStyle name="Heading 4 2 2 13" xfId="58056" xr:uid="{9B0DB05E-0B31-4B43-B518-7166E2E89934}"/>
    <cellStyle name="Heading 4 2 2 14" xfId="58057" xr:uid="{0772EAC7-932F-4165-8A6A-D45BF4D66176}"/>
    <cellStyle name="Heading 4 2 2 15" xfId="58058" xr:uid="{748B9386-A527-4878-B62C-2E41D8DCE679}"/>
    <cellStyle name="Heading 4 2 2 16" xfId="58059" xr:uid="{95AB64BA-99E2-4A3F-BE89-657AE519527F}"/>
    <cellStyle name="Heading 4 2 2 17" xfId="58060" xr:uid="{36B9CA66-9A3D-4D37-95F2-F96581803CEE}"/>
    <cellStyle name="Heading 4 2 2 18" xfId="58061" xr:uid="{46C4BA57-ED16-4CBE-B0B2-D037F3F55307}"/>
    <cellStyle name="Heading 4 2 2 19" xfId="58062" xr:uid="{95D30776-74FA-47DE-B197-9E823F60167E}"/>
    <cellStyle name="Heading 4 2 2 2" xfId="51290" xr:uid="{45897E5D-5479-412A-B480-FB79DD776C0F}"/>
    <cellStyle name="Heading 4 2 2 2 10" xfId="58063" xr:uid="{54AF2C4B-D916-4668-9B6D-6E8120444515}"/>
    <cellStyle name="Heading 4 2 2 2 2" xfId="51291" xr:uid="{54FEADB9-4D2C-4CC6-84FA-FA29A75BBEEE}"/>
    <cellStyle name="Heading 4 2 2 2 2 2" xfId="51292" xr:uid="{E984B3D8-5865-4E08-B1F8-20E25050866C}"/>
    <cellStyle name="Heading 4 2 2 2 2 2 2" xfId="58064" xr:uid="{4B41CFF1-5209-43E4-A388-BF16A16014FA}"/>
    <cellStyle name="Heading 4 2 2 2 2 2 3" xfId="58065" xr:uid="{46209656-205F-4A99-827C-01D9830D818B}"/>
    <cellStyle name="Heading 4 2 2 2 2 3" xfId="58066" xr:uid="{E1C033B1-EF92-4E99-B502-6537E843920B}"/>
    <cellStyle name="Heading 4 2 2 2 3" xfId="58067" xr:uid="{74B0705A-EC6F-4218-AAA9-C47232B08162}"/>
    <cellStyle name="Heading 4 2 2 2 4" xfId="58068" xr:uid="{CFBFC2AC-DE3B-43D1-9A7B-C2F866999C17}"/>
    <cellStyle name="Heading 4 2 2 2 5" xfId="58069" xr:uid="{9F3E3C98-3745-402B-8376-AC48D52A3599}"/>
    <cellStyle name="Heading 4 2 2 2 6" xfId="58070" xr:uid="{B6E39C15-00DE-4491-814D-3EDCE90156F3}"/>
    <cellStyle name="Heading 4 2 2 2 7" xfId="58071" xr:uid="{CC478DAB-C7D6-4492-9FA2-EDE0BF6ED139}"/>
    <cellStyle name="Heading 4 2 2 2 8" xfId="58072" xr:uid="{24A9A716-2B3F-4FD7-B7D7-652A56DB8882}"/>
    <cellStyle name="Heading 4 2 2 2 9" xfId="58073" xr:uid="{2D3AE874-B96F-4026-86EF-9308F2AAE819}"/>
    <cellStyle name="Heading 4 2 2 20" xfId="58074" xr:uid="{A7AA64E9-A044-4223-9A60-AF8773EEE2E0}"/>
    <cellStyle name="Heading 4 2 2 21" xfId="58075" xr:uid="{66C9F81F-B4B4-4889-A902-7575F475EA23}"/>
    <cellStyle name="Heading 4 2 2 22" xfId="58076" xr:uid="{B2A04441-CAA4-4E49-823E-D20298EB8FCC}"/>
    <cellStyle name="Heading 4 2 2 3" xfId="51293" xr:uid="{4EA28182-51AE-4F7A-925B-EE3574BD7459}"/>
    <cellStyle name="Heading 4 2 2 3 2" xfId="58077" xr:uid="{32E6FAA6-F11D-4AEA-9EA7-F0B4FBFC2CE4}"/>
    <cellStyle name="Heading 4 2 2 3 2 2" xfId="58078" xr:uid="{DA0950D6-0123-4601-88D8-1F42AF868639}"/>
    <cellStyle name="Heading 4 2 2 3 2 3" xfId="58079" xr:uid="{FE6EE120-9B5F-4466-B32E-D2C80A5294DF}"/>
    <cellStyle name="Heading 4 2 2 3 3" xfId="58080" xr:uid="{DA9E5331-0E75-43D4-8339-D63BDC7DB723}"/>
    <cellStyle name="Heading 4 2 2 3 4" xfId="58081" xr:uid="{C16F617F-7636-4446-AF7E-58707AFE34F4}"/>
    <cellStyle name="Heading 4 2 2 4" xfId="58082" xr:uid="{44D42C60-0285-4AFC-8BE5-4370FDD8A960}"/>
    <cellStyle name="Heading 4 2 2 4 2" xfId="58083" xr:uid="{B721F296-490F-47A6-AB76-E7EE70C89801}"/>
    <cellStyle name="Heading 4 2 2 5" xfId="58084" xr:uid="{8FF7136D-6F78-48C9-836B-7841DB43FB44}"/>
    <cellStyle name="Heading 4 2 2 5 2" xfId="58085" xr:uid="{4C200118-4065-47DB-B61A-15E7CBC34373}"/>
    <cellStyle name="Heading 4 2 2 6" xfId="58086" xr:uid="{3D10229B-C9F2-48A7-83B9-D43FA1F09DBD}"/>
    <cellStyle name="Heading 4 2 2 6 2" xfId="58087" xr:uid="{B2401006-5EF6-4F86-8C11-ABC451F3997F}"/>
    <cellStyle name="Heading 4 2 2 7" xfId="58088" xr:uid="{160940B2-8F31-405F-8613-AF1CE1B6BC4D}"/>
    <cellStyle name="Heading 4 2 2 7 2" xfId="58089" xr:uid="{EF08A30F-BCB3-416F-A0C6-F4A89BD6071D}"/>
    <cellStyle name="Heading 4 2 2 8" xfId="58090" xr:uid="{36A45A07-B411-4817-ACE8-C25ECFE6B0FB}"/>
    <cellStyle name="Heading 4 2 2 8 2" xfId="58091" xr:uid="{9697ADF1-1D40-4EFB-B808-58917C35044C}"/>
    <cellStyle name="Heading 4 2 2 9" xfId="58092" xr:uid="{54A2A96D-1AE6-4F65-80EB-38FCECF90950}"/>
    <cellStyle name="Heading 4 2 2 9 2" xfId="58093" xr:uid="{BC5F99E6-5117-42CE-B00A-9EF8025D844B}"/>
    <cellStyle name="Heading 4 2 20" xfId="58094" xr:uid="{93CB5AEC-E147-4CB3-96D2-85505BAD03EC}"/>
    <cellStyle name="Heading 4 2 21" xfId="58095" xr:uid="{B44BE81B-0C74-4459-9D61-417CA3C44699}"/>
    <cellStyle name="Heading 4 2 22" xfId="58096" xr:uid="{C083A9FD-523C-4316-841B-FC84B7CC9A74}"/>
    <cellStyle name="Heading 4 2 3" xfId="51294" xr:uid="{05292A98-711D-4CE9-B119-2C1717DD1A7E}"/>
    <cellStyle name="Heading 4 2 4" xfId="58097" xr:uid="{6A622755-71F8-4815-A5AF-C835D95B0367}"/>
    <cellStyle name="Heading 4 2 5" xfId="58098" xr:uid="{2650B119-4A24-4B1D-A28A-5358C33F267A}"/>
    <cellStyle name="Heading 4 2 6" xfId="58099" xr:uid="{EC0AC0BC-9AA3-4CD4-A2F0-ADB88C1F7F5B}"/>
    <cellStyle name="Heading 4 2 7" xfId="58100" xr:uid="{6E6682C0-9C1D-44B9-861D-A866DFEA5B18}"/>
    <cellStyle name="Heading 4 2 8" xfId="58101" xr:uid="{85F1B0C6-719F-46D3-94CD-57A1B2C5F3A8}"/>
    <cellStyle name="Heading 4 2 9" xfId="58102" xr:uid="{58033273-785E-4EAC-A019-EA75DA77311D}"/>
    <cellStyle name="Heading 4 20" xfId="51295" xr:uid="{6BC22466-DC09-4893-8F36-3EDE87CA4F7D}"/>
    <cellStyle name="Heading 4 21" xfId="51296" xr:uid="{925B9C3F-09A0-4A6E-B2A8-A7F72F7E160C}"/>
    <cellStyle name="Heading 4 22" xfId="51297" xr:uid="{DA7EAACA-A679-479B-8316-4056C70D0479}"/>
    <cellStyle name="Heading 4 3" xfId="16112" xr:uid="{1761FD9F-291E-4A00-A7F8-5642B6024293}"/>
    <cellStyle name="Heading 4 3 2" xfId="58103" xr:uid="{9DA6801B-33B3-4730-8534-88E017F6DBDE}"/>
    <cellStyle name="Heading 4 3 2 2" xfId="58104" xr:uid="{0E08891A-6EFF-465B-8FDD-4AEBC366938C}"/>
    <cellStyle name="Heading 4 3 3" xfId="58105" xr:uid="{45D901A3-ED3E-4084-82AC-5367E3E511B2}"/>
    <cellStyle name="Heading 4 3 4" xfId="58106" xr:uid="{B9625E31-B2FB-4B13-BFED-819579CBF0C8}"/>
    <cellStyle name="Heading 4 3 5" xfId="58107" xr:uid="{3E433765-7131-4CE7-922A-8B14AB3FDD78}"/>
    <cellStyle name="Heading 4 3 6" xfId="58108" xr:uid="{3646537A-4A95-4394-922B-C7BD2919B32D}"/>
    <cellStyle name="Heading 4 3 7" xfId="58109" xr:uid="{3AF3735A-233A-446F-ABAB-6715BB926158}"/>
    <cellStyle name="Heading 4 4" xfId="51298" xr:uid="{2249FE96-53DA-4D8D-8515-761A92730673}"/>
    <cellStyle name="Heading 4 4 2" xfId="58110" xr:uid="{0BDD9E50-C63B-4C8C-AA74-B9994FC4F289}"/>
    <cellStyle name="Heading 4 4 3" xfId="58111" xr:uid="{021DD6AA-E504-4BAF-8917-703198CA8073}"/>
    <cellStyle name="Heading 4 4 4" xfId="58112" xr:uid="{55F715C4-8843-4886-9144-D781DCF8C6B3}"/>
    <cellStyle name="Heading 4 5" xfId="51299" xr:uid="{4246FF5E-2267-4564-A312-8245298242EE}"/>
    <cellStyle name="Heading 4 5 2" xfId="58113" xr:uid="{6E425539-5BA6-457A-B70F-76C05365852F}"/>
    <cellStyle name="Heading 4 5 3" xfId="58114" xr:uid="{80B409BA-FFE3-4C61-9946-78E24A9A7BF7}"/>
    <cellStyle name="Heading 4 5 4" xfId="58115" xr:uid="{517B12F9-7D24-4830-8F5F-1CF2BC7BFE07}"/>
    <cellStyle name="Heading 4 6" xfId="51300" xr:uid="{3EA8A3BD-7AE2-4028-8E21-9FB334AA091F}"/>
    <cellStyle name="Heading 4 6 2" xfId="58116" xr:uid="{82255FE2-6EAA-4DCD-A506-FBF337F4E277}"/>
    <cellStyle name="Heading 4 6 3" xfId="58117" xr:uid="{CA2405CA-0FBE-4F87-A993-BE4534BCD866}"/>
    <cellStyle name="Heading 4 6 4" xfId="58118" xr:uid="{1516AFBE-35FC-4C66-AD36-197183D0CB29}"/>
    <cellStyle name="Heading 4 7" xfId="51301" xr:uid="{638E37FD-6B99-4C8A-9C04-FD3FD0263013}"/>
    <cellStyle name="Heading 4 7 2" xfId="58119" xr:uid="{252E9BEA-6E64-41AE-9CD4-856475833A15}"/>
    <cellStyle name="Heading 4 7 3" xfId="58120" xr:uid="{973D0219-6224-4537-8413-57217E60F029}"/>
    <cellStyle name="Heading 4 7 4" xfId="58121" xr:uid="{8E3BB9F8-5860-472F-B888-49A96DF5DD85}"/>
    <cellStyle name="Heading 4 8" xfId="51302" xr:uid="{D0116D15-84A4-4D7C-B1BE-5EA94BE2821A}"/>
    <cellStyle name="Heading 4 9" xfId="51303" xr:uid="{939AD4CF-D8D6-42FB-AE79-4DF0F2267FB8}"/>
    <cellStyle name="Heading 5" xfId="58122" xr:uid="{33AF8D6C-6098-4BF8-9EA7-624D71950127}"/>
    <cellStyle name="Heading1" xfId="58123" xr:uid="{66094F89-8A12-4932-9537-87F065263D5C}"/>
    <cellStyle name="Heading2" xfId="58124" xr:uid="{B70DFDAC-8EE8-4182-84B6-FF16EB5BFA30}"/>
    <cellStyle name="Hyperlink 10" xfId="16113" xr:uid="{4A92EF28-2492-476D-A8B7-FE87EB13C4C0}"/>
    <cellStyle name="Hyperlink 10 2" xfId="16114" xr:uid="{5D233281-A689-4009-AA79-6DEE44194C71}"/>
    <cellStyle name="Hyperlink 11" xfId="58125" xr:uid="{60779686-2E9F-4909-B1B6-1F9D0359CD77}"/>
    <cellStyle name="Hyperlink 2" xfId="16115" xr:uid="{4B220859-E753-4920-83F2-7C0AAB8FC574}"/>
    <cellStyle name="Hyperlink 2 10" xfId="58126" xr:uid="{CDF213B8-6574-44AD-85C7-4412B7F67A00}"/>
    <cellStyle name="Hyperlink 2 11" xfId="58127" xr:uid="{6B20E20E-1CC4-4988-9C4B-13B9D3426090}"/>
    <cellStyle name="Hyperlink 2 2" xfId="16116" xr:uid="{EC7E738A-ABBF-4824-BAFE-E3DF84DFB2DA}"/>
    <cellStyle name="Hyperlink 2 2 2" xfId="16117" xr:uid="{5409BAAE-42F7-45E8-B600-6589F0BD3D6E}"/>
    <cellStyle name="Hyperlink 2 2 2 2" xfId="58128" xr:uid="{F649CA1B-D77F-4A97-8475-872A773C5801}"/>
    <cellStyle name="Hyperlink 2 2 2 3" xfId="58129" xr:uid="{E1F55878-C336-486C-9056-B1A1F93C8D56}"/>
    <cellStyle name="Hyperlink 2 2 2 4" xfId="58130" xr:uid="{B8F0C4CD-E340-4D69-8038-426807A2419A}"/>
    <cellStyle name="Hyperlink 2 2 2 5" xfId="58131" xr:uid="{3DDDE4CA-9E5D-40C4-B8ED-931A92A3A4B8}"/>
    <cellStyle name="Hyperlink 2 2 3" xfId="58132" xr:uid="{A9C0EF41-F20E-4088-A32C-311F3458B2ED}"/>
    <cellStyle name="Hyperlink 2 2 4" xfId="58133" xr:uid="{49420C18-FEBB-4FC4-9C78-190016AAD8E9}"/>
    <cellStyle name="Hyperlink 2 3" xfId="16118" xr:uid="{2E22124F-7710-49AD-857E-E5674FA7BC40}"/>
    <cellStyle name="Hyperlink 2 3 2" xfId="58134" xr:uid="{9E3EA511-ACFB-4626-BC79-FACAA89688D9}"/>
    <cellStyle name="Hyperlink 2 3 2 2" xfId="58135" xr:uid="{E99CABD7-5BC2-4F41-9052-53955C6D787F}"/>
    <cellStyle name="Hyperlink 2 3 3" xfId="58136" xr:uid="{1512125D-4990-4336-9FC4-614CE555EF15}"/>
    <cellStyle name="Hyperlink 2 3 4" xfId="58137" xr:uid="{19EC835D-241C-45A9-ADD6-7B0091E32F77}"/>
    <cellStyle name="Hyperlink 2 4" xfId="16119" xr:uid="{B0A536A0-10C0-4CD2-B51F-705928510CD6}"/>
    <cellStyle name="Hyperlink 2 4 2" xfId="58138" xr:uid="{D0EE0A29-CC44-462C-99FB-776354347C37}"/>
    <cellStyle name="Hyperlink 2 4 3" xfId="58139" xr:uid="{C449C460-0834-4E76-9CB7-FE5C43645CAF}"/>
    <cellStyle name="Hyperlink 2 4 4" xfId="58140" xr:uid="{7AD6F37F-00B7-41D3-AFE6-FA6343E1CA50}"/>
    <cellStyle name="Hyperlink 2 5" xfId="16120" xr:uid="{B8192FD5-4C5F-420E-AE89-6E97F99181D0}"/>
    <cellStyle name="Hyperlink 2 6" xfId="16121" xr:uid="{76097414-E842-4A4D-93F5-35015CE059D2}"/>
    <cellStyle name="Hyperlink 2 7" xfId="58141" xr:uid="{ABC1B71B-7860-46A6-8B08-56D683491BA9}"/>
    <cellStyle name="Hyperlink 2 8" xfId="58142" xr:uid="{220AB43E-2C48-472A-84C9-E04DBFCF14F7}"/>
    <cellStyle name="Hyperlink 2 9" xfId="58143" xr:uid="{2F32CFB5-A9B3-46EE-AEA4-D50440D93DD2}"/>
    <cellStyle name="Hyperlink 3" xfId="16122" xr:uid="{1918F767-DEE8-4966-9231-B1484DD6AE46}"/>
    <cellStyle name="Hyperlink 3 2" xfId="16123" xr:uid="{DCC041B2-8227-4346-AA3E-2D84629116ED}"/>
    <cellStyle name="Hyperlink 3 2 2" xfId="58144" xr:uid="{63E783D9-093E-48B6-8265-D59FCFEA2C5C}"/>
    <cellStyle name="Hyperlink 3 2 3" xfId="58145" xr:uid="{162D4473-4730-4488-A493-03DB6D6F1F2C}"/>
    <cellStyle name="Hyperlink 3 2 4" xfId="58146" xr:uid="{E7E3D2FA-ED69-4F72-9D7C-FDA48E5F85DC}"/>
    <cellStyle name="Hyperlink 3 3" xfId="58147" xr:uid="{5C89CCE5-4B91-4923-8333-E40B30FE9476}"/>
    <cellStyle name="Hyperlink 3 3 2" xfId="58148" xr:uid="{F6E6749B-8834-4A04-A61A-D4B6F14A8AFC}"/>
    <cellStyle name="Hyperlink 3 4" xfId="58149" xr:uid="{A00BD2E6-C393-42B3-87FA-94F2AA9C66A7}"/>
    <cellStyle name="Hyperlink 3 5" xfId="58150" xr:uid="{5147F98E-A958-4539-B792-ADF1C2CEAC5A}"/>
    <cellStyle name="Hyperlink 4" xfId="58151" xr:uid="{B8ADFCB6-B62F-4E7A-9E6F-7AAAA694501D}"/>
    <cellStyle name="Hyperlink 4 2" xfId="58152" xr:uid="{AF692168-88EA-498A-B039-3FFA77C6B170}"/>
    <cellStyle name="Hyperlink 4 3" xfId="58153" xr:uid="{D28D27DE-B338-4613-8FA7-A48FBD8FF5B7}"/>
    <cellStyle name="Hyperlink 4 3 2" xfId="58154" xr:uid="{E53F1A5E-E6B5-4301-895B-E41E0DBC99C3}"/>
    <cellStyle name="Hyperlink 4 4" xfId="58155" xr:uid="{A015C599-12EC-46C5-AF06-DAE30A853593}"/>
    <cellStyle name="Hyperlink 5" xfId="58156" xr:uid="{8CEC3CA8-1CF0-4636-875C-7F273137817D}"/>
    <cellStyle name="Hyperlink 5 2" xfId="58157" xr:uid="{D83D8107-0E2F-4E15-98A0-427C40E8E6D8}"/>
    <cellStyle name="Hyperlink 5 3" xfId="58158" xr:uid="{50AD21EE-2F0D-4282-8D4E-DCE01B5DE663}"/>
    <cellStyle name="Hyperlink 6" xfId="58159" xr:uid="{02327AB0-AAFE-46A1-8DEC-CF1E88A387D2}"/>
    <cellStyle name="Hyperlink 6 2" xfId="58160" xr:uid="{C7D8842B-6F44-49AD-B79B-CA52C0E57BEF}"/>
    <cellStyle name="Hyperlink 7" xfId="58161" xr:uid="{E462DB7A-2465-418C-83B0-C6024C0289A1}"/>
    <cellStyle name="Hyperlink 7 2" xfId="58162" xr:uid="{9C6A3546-535A-4E74-9229-66946D6FE84E}"/>
    <cellStyle name="Hyperlink 7 3" xfId="58163" xr:uid="{C834CC67-DDC4-4583-B3B2-16388EB9FB4A}"/>
    <cellStyle name="Hyperlink 8" xfId="58164" xr:uid="{CE699DDE-2D8E-49F1-952B-12037632FB7A}"/>
    <cellStyle name="Hyperlink 8 2" xfId="58165" xr:uid="{BE829183-BF93-4CAC-AFA3-72BD54C167DE}"/>
    <cellStyle name="Hyperlink 8 3" xfId="58166" xr:uid="{519D1ED9-E239-4764-8128-2B2BA1DE1F43}"/>
    <cellStyle name="Hyperlink 9" xfId="58167" xr:uid="{16A7D88B-53C2-464A-952A-C52CC71E87E6}"/>
    <cellStyle name="Hyperlink 9 2" xfId="58168" xr:uid="{6E894AB6-D167-4B26-9841-03A19E5DF542}"/>
    <cellStyle name="i" xfId="58169" xr:uid="{EEB5C8F2-756F-49CD-8638-0AB497EA4182}"/>
    <cellStyle name="Input" xfId="32" builtinId="20" customBuiltin="1"/>
    <cellStyle name="Input [yellow]" xfId="77" xr:uid="{C9AC0540-40AA-47EF-8663-7320CE66F7F9}"/>
    <cellStyle name="Input [yellow] 2" xfId="16124" xr:uid="{D8A49BF9-1545-4B09-9081-4305FBB9E170}"/>
    <cellStyle name="Input [yellow] 2 2" xfId="16125" xr:uid="{449989CE-BAAC-47E4-B6E8-B54E45CAE6AD}"/>
    <cellStyle name="Input [yellow] 3" xfId="16126" xr:uid="{D44C34EA-43F9-4DEC-B8A7-1B95B03B2333}"/>
    <cellStyle name="Input [yellow] 3 2" xfId="16127" xr:uid="{27C00EA7-5F02-44C7-A640-CE1F554EC874}"/>
    <cellStyle name="Input [yellow] 4" xfId="16128" xr:uid="{6AA3A321-D488-4F81-8EDA-C21353B7954F}"/>
    <cellStyle name="Input 10" xfId="51304" xr:uid="{E2C11397-54FE-402F-89F0-F554E964FFC6}"/>
    <cellStyle name="Input 10 2" xfId="58170" xr:uid="{1D8322C8-0868-4869-B549-C72C40C5675F}"/>
    <cellStyle name="Input 10 3" xfId="58171" xr:uid="{92D51B53-3D86-4B7C-B4D7-26CE79589EEF}"/>
    <cellStyle name="Input 10 4" xfId="58172" xr:uid="{EE2A9A16-FDA8-4879-82A0-F8F8A6E755DD}"/>
    <cellStyle name="Input 11" xfId="51305" xr:uid="{06A9204F-A6F1-40DE-8B16-A3D039873E4F}"/>
    <cellStyle name="Input 11 2" xfId="58173" xr:uid="{040F3496-6706-417F-9081-4E63CAE44F1F}"/>
    <cellStyle name="Input 11 3" xfId="58174" xr:uid="{1D38BDBB-8B31-4E9D-B58E-BA6CA5D971CA}"/>
    <cellStyle name="Input 12" xfId="51306" xr:uid="{007626CD-273F-4786-9DC4-FA3D8D994A1F}"/>
    <cellStyle name="Input 12 2" xfId="58175" xr:uid="{F0118F32-60EE-4E3B-83FE-6CD424D5B758}"/>
    <cellStyle name="Input 12 3" xfId="58176" xr:uid="{021A0853-38A0-4CE2-BB43-B5A35CB9E802}"/>
    <cellStyle name="Input 13" xfId="51307" xr:uid="{5EC63391-7E63-46DF-865F-DF13F95E6D1D}"/>
    <cellStyle name="Input 13 2" xfId="58177" xr:uid="{5EA159C0-7F02-487D-84F4-6D66D0A2927C}"/>
    <cellStyle name="Input 13 3" xfId="58178" xr:uid="{8E03D943-BA7B-41B1-AEC4-644AE06BAC95}"/>
    <cellStyle name="Input 14" xfId="51308" xr:uid="{4586C6BB-8770-4009-8F51-2C719E23D71F}"/>
    <cellStyle name="Input 15" xfId="51309" xr:uid="{476DD1FF-5670-4C8A-B2A5-CE42CE07C3F3}"/>
    <cellStyle name="Input 16" xfId="51310" xr:uid="{FF033549-997F-4F12-A152-A3B6A09109DB}"/>
    <cellStyle name="Input 17" xfId="51311" xr:uid="{8C2B3B14-B320-4C7E-95CC-6C2FDB0A7881}"/>
    <cellStyle name="Input 18" xfId="51312" xr:uid="{67799DB9-0F9B-4F51-8500-204BFD6C9768}"/>
    <cellStyle name="Input 19" xfId="51313" xr:uid="{5D560566-039F-49E1-9DF4-879EB1479348}"/>
    <cellStyle name="Input 2" xfId="16129" xr:uid="{35352885-7071-4A1A-B393-3CA2AF2E408E}"/>
    <cellStyle name="Input 2 10" xfId="58179" xr:uid="{40E459F7-2A43-446E-9995-34EB2B0E6774}"/>
    <cellStyle name="Input 2 10 2" xfId="58180" xr:uid="{E7FF632B-7904-4E41-B397-8DF9454415E0}"/>
    <cellStyle name="Input 2 10 3" xfId="58181" xr:uid="{9F80EB2A-A3E7-4931-9547-2F6A9D137777}"/>
    <cellStyle name="Input 2 11" xfId="58182" xr:uid="{FF12EE6E-C9BA-4C8B-ABAE-851D9BE1594B}"/>
    <cellStyle name="Input 2 11 2" xfId="58183" xr:uid="{AA100F6A-2D8B-433B-B677-D2AB2FA0CC86}"/>
    <cellStyle name="Input 2 12" xfId="58184" xr:uid="{C179ACF9-6377-4154-BC1C-F5A01219879E}"/>
    <cellStyle name="Input 2 12 2" xfId="58185" xr:uid="{945F320F-77EC-40C4-B0AC-1730C167E262}"/>
    <cellStyle name="Input 2 13" xfId="58186" xr:uid="{90911A59-A922-406C-B8EB-99800A6AE8DD}"/>
    <cellStyle name="Input 2 13 2" xfId="58187" xr:uid="{D7E72530-719C-4F2A-82C3-B5A80238ED1A}"/>
    <cellStyle name="Input 2 14" xfId="58188" xr:uid="{33BCFA61-1471-447C-861F-1E71919B3E93}"/>
    <cellStyle name="Input 2 14 2" xfId="58189" xr:uid="{B88BF481-A9DD-48B7-B640-CAF068194583}"/>
    <cellStyle name="Input 2 15" xfId="58190" xr:uid="{521A3F12-A81B-443C-A2F6-98852E85CD21}"/>
    <cellStyle name="Input 2 16" xfId="58191" xr:uid="{7CE4A4F9-2CFB-4AEE-BBB5-150DF94FA5C1}"/>
    <cellStyle name="Input 2 17" xfId="58192" xr:uid="{18F463D9-6E97-45B9-8249-558A2EE436AA}"/>
    <cellStyle name="Input 2 18" xfId="58193" xr:uid="{4DC8E3C2-31C4-4C88-9219-516078CCB90F}"/>
    <cellStyle name="Input 2 19" xfId="58194" xr:uid="{EABDB982-D3ED-42F0-A53B-C57CA21BB084}"/>
    <cellStyle name="Input 2 2" xfId="16130" xr:uid="{164BC012-6BAB-4B9D-85AC-F82721C532C8}"/>
    <cellStyle name="Input 2 2 10" xfId="58195" xr:uid="{1A8F44D0-4E72-4BA0-955F-DEC4E6FF048F}"/>
    <cellStyle name="Input 2 2 10 2" xfId="58196" xr:uid="{5DC7C402-DFC3-44D4-8AB6-0D3B149FA1E1}"/>
    <cellStyle name="Input 2 2 11" xfId="58197" xr:uid="{2319ADA9-DCD6-4B5A-9E43-D4B6BE34AB85}"/>
    <cellStyle name="Input 2 2 12" xfId="58198" xr:uid="{71FB7DE4-C931-47BF-B361-4E78C7284065}"/>
    <cellStyle name="Input 2 2 13" xfId="58199" xr:uid="{B8AD7EA4-8AC2-438C-B6D2-09E3FB756691}"/>
    <cellStyle name="Input 2 2 14" xfId="58200" xr:uid="{134845B6-EDF5-44F9-877E-133EBCA3CF74}"/>
    <cellStyle name="Input 2 2 15" xfId="58201" xr:uid="{5486937A-8111-4B0C-B16B-820D58A8CA66}"/>
    <cellStyle name="Input 2 2 16" xfId="58202" xr:uid="{AED8818A-357C-4071-9CFC-DFD01AA70D53}"/>
    <cellStyle name="Input 2 2 17" xfId="58203" xr:uid="{03FA4B44-1777-4F86-8154-1ADF88D841EC}"/>
    <cellStyle name="Input 2 2 18" xfId="58204" xr:uid="{430C691C-AE52-4DB0-914E-32D15350EC6C}"/>
    <cellStyle name="Input 2 2 19" xfId="58205" xr:uid="{8594EE3E-7C66-467D-AD7A-5B35902077A8}"/>
    <cellStyle name="Input 2 2 2" xfId="51314" xr:uid="{50EB4295-CC7F-407E-8BAF-46DB6D6085A6}"/>
    <cellStyle name="Input 2 2 2 10" xfId="58206" xr:uid="{152E765E-311C-432F-867F-C34DC61D014D}"/>
    <cellStyle name="Input 2 2 2 2" xfId="51315" xr:uid="{629715C0-DB2D-42B5-94F2-3D8BEC83C9FB}"/>
    <cellStyle name="Input 2 2 2 2 2" xfId="51316" xr:uid="{DB72828F-4935-4612-B5BC-17D62BC70E16}"/>
    <cellStyle name="Input 2 2 2 2 2 2" xfId="58207" xr:uid="{425E739E-CC8A-448C-9FFE-5AF4D084C778}"/>
    <cellStyle name="Input 2 2 2 2 2 3" xfId="58208" xr:uid="{6F651ABD-403B-4871-BCE6-919D3EA0199D}"/>
    <cellStyle name="Input 2 2 2 2 3" xfId="58209" xr:uid="{A73FC2A7-4736-47DC-9252-1452A42D6550}"/>
    <cellStyle name="Input 2 2 2 2 3 2" xfId="58210" xr:uid="{B587D011-6F77-46ED-BA53-E7A359895281}"/>
    <cellStyle name="Input 2 2 2 2 3 3" xfId="58211" xr:uid="{90A0F8E0-4379-49CA-8AC9-386AD66AA327}"/>
    <cellStyle name="Input 2 2 2 2 4" xfId="58212" xr:uid="{A5C9C5FF-2AF5-4527-B792-67F3A966C30D}"/>
    <cellStyle name="Input 2 2 2 2 5" xfId="58213" xr:uid="{3481B028-2DF9-423F-80D3-363C1770950C}"/>
    <cellStyle name="Input 2 2 2 3" xfId="58214" xr:uid="{1024DC09-323F-41B6-8B3E-6F5435A75304}"/>
    <cellStyle name="Input 2 2 2 4" xfId="58215" xr:uid="{C6882794-7C9E-4D69-8A9A-D298BEE7FCB0}"/>
    <cellStyle name="Input 2 2 2 5" xfId="58216" xr:uid="{F9C25E6A-C5AA-432B-86FC-A0F9F812D4F3}"/>
    <cellStyle name="Input 2 2 2 6" xfId="58217" xr:uid="{C843893C-436B-4E62-9225-27BA69A54CB1}"/>
    <cellStyle name="Input 2 2 2 7" xfId="58218" xr:uid="{42BDB172-5EC7-45EB-9DA3-B49336883EF1}"/>
    <cellStyle name="Input 2 2 2 8" xfId="58219" xr:uid="{1D7B11CA-4AC6-44F6-8536-D64CE1040246}"/>
    <cellStyle name="Input 2 2 2 9" xfId="58220" xr:uid="{F2E2CD3D-AD0B-4BF5-AC53-9F6E8F75415C}"/>
    <cellStyle name="Input 2 2 20" xfId="58221" xr:uid="{FA7BFFDE-B978-49AA-AD94-758D34A8C121}"/>
    <cellStyle name="Input 2 2 21" xfId="58222" xr:uid="{69533CF9-C415-498B-8BB6-59806C48CDB1}"/>
    <cellStyle name="Input 2 2 22" xfId="58223" xr:uid="{00EDC3EB-6BFE-42A3-8AD8-A83B3239C349}"/>
    <cellStyle name="Input 2 2 23" xfId="58224" xr:uid="{41834F9D-DF20-41A4-A2A5-C1AA13288D5F}"/>
    <cellStyle name="Input 2 2 24" xfId="58225" xr:uid="{A6E69CA7-9D6A-43FF-B3B6-DB362B40FD41}"/>
    <cellStyle name="Input 2 2 3" xfId="51317" xr:uid="{5F301180-6CF9-4D65-B935-A84C7C36AAA7}"/>
    <cellStyle name="Input 2 2 3 2" xfId="58226" xr:uid="{83E4BAE9-5DD7-460E-BEE5-EC9B6EEC3714}"/>
    <cellStyle name="Input 2 2 3 2 2" xfId="58227" xr:uid="{F29B7A20-3105-4F32-9851-BF91952A561B}"/>
    <cellStyle name="Input 2 2 3 2 2 2" xfId="58228" xr:uid="{6B10931C-736D-4EB9-A379-1BC09A3559C5}"/>
    <cellStyle name="Input 2 2 3 2 2 3" xfId="58229" xr:uid="{63A6F0AB-4FF9-4DA8-9262-BA41A20F1C81}"/>
    <cellStyle name="Input 2 2 3 2 3" xfId="58230" xr:uid="{9734C4CB-AE28-4B9C-AAC0-60CE540462B7}"/>
    <cellStyle name="Input 2 2 3 2 3 2" xfId="58231" xr:uid="{5FDE9322-67A3-4782-9552-AAE47A15C0F5}"/>
    <cellStyle name="Input 2 2 3 2 3 3" xfId="58232" xr:uid="{E47EDCB5-2599-4812-8EE3-4C6167E36A4F}"/>
    <cellStyle name="Input 2 2 3 2 4" xfId="58233" xr:uid="{A965312F-0FDF-410E-9EE5-F922FD237A92}"/>
    <cellStyle name="Input 2 2 3 2 5" xfId="58234" xr:uid="{E5E86533-B4AD-412F-8951-C27903A4E1B5}"/>
    <cellStyle name="Input 2 2 3 3" xfId="58235" xr:uid="{ADCA7E1B-2C18-484A-88DD-21BA55A094AB}"/>
    <cellStyle name="Input 2 2 3 4" xfId="58236" xr:uid="{D2BA8424-4511-4E5C-A080-EDE8B2233D72}"/>
    <cellStyle name="Input 2 2 4" xfId="58237" xr:uid="{4796F8E1-40E1-4780-8B6A-B58FA4F2658C}"/>
    <cellStyle name="Input 2 2 4 2" xfId="58238" xr:uid="{CB1F49D0-D32A-493B-BBB7-08ACEAF23610}"/>
    <cellStyle name="Input 2 2 4 3" xfId="58239" xr:uid="{0A5B2870-9864-4810-8EB7-7CDB8391E667}"/>
    <cellStyle name="Input 2 2 4 4" xfId="58240" xr:uid="{374C2520-FDA1-408B-A39C-A10E3974CB41}"/>
    <cellStyle name="Input 2 2 5" xfId="58241" xr:uid="{EE1C77F7-D7E7-4054-877C-A9CFC7EA7620}"/>
    <cellStyle name="Input 2 2 5 2" xfId="58242" xr:uid="{B3C452CA-ABD1-4F84-B651-F9CABD8DB7DB}"/>
    <cellStyle name="Input 2 2 5 3" xfId="58243" xr:uid="{FB6765EF-2D44-48A7-8490-D51D706CB6E8}"/>
    <cellStyle name="Input 2 2 5 4" xfId="58244" xr:uid="{C2A4F74C-413D-4611-935B-1470ACD2D9A2}"/>
    <cellStyle name="Input 2 2 6" xfId="58245" xr:uid="{2B11FA8B-3BEB-44AE-896B-BE9B45467864}"/>
    <cellStyle name="Input 2 2 6 2" xfId="58246" xr:uid="{45E4CDE4-4965-4F86-8700-8292FE2D2F02}"/>
    <cellStyle name="Input 2 2 6 3" xfId="58247" xr:uid="{E87AB29F-3780-44C9-80EF-05375ABA5908}"/>
    <cellStyle name="Input 2 2 6 4" xfId="58248" xr:uid="{07BEC8DF-5EFB-4ABD-A9E1-60A8D327DAA2}"/>
    <cellStyle name="Input 2 2 7" xfId="58249" xr:uid="{E7F6141A-C26E-43C4-801C-F0BFAE5E1FFA}"/>
    <cellStyle name="Input 2 2 7 2" xfId="58250" xr:uid="{79370748-E1E2-4077-B484-8D50195BE4B2}"/>
    <cellStyle name="Input 2 2 7 3" xfId="58251" xr:uid="{77533D23-2806-47C0-8D9D-C83D71966E8B}"/>
    <cellStyle name="Input 2 2 7 4" xfId="58252" xr:uid="{BB48AD3E-7222-496D-93FA-CF95B9067BE4}"/>
    <cellStyle name="Input 2 2 8" xfId="58253" xr:uid="{F9EB1BC9-D431-4C19-BDA7-FC6CEF5E14DE}"/>
    <cellStyle name="Input 2 2 8 2" xfId="58254" xr:uid="{FFB3C138-3985-4CB2-9DF5-E053EA57575D}"/>
    <cellStyle name="Input 2 2 8 3" xfId="58255" xr:uid="{ABF9D316-7F45-4684-ABA5-E519A724BD3F}"/>
    <cellStyle name="Input 2 2 8 4" xfId="58256" xr:uid="{ED3F680C-9CA0-4142-8603-50FE4F638401}"/>
    <cellStyle name="Input 2 2 9" xfId="58257" xr:uid="{5EF3CE36-E916-4214-8266-E41203B7DED1}"/>
    <cellStyle name="Input 2 2 9 2" xfId="58258" xr:uid="{8AA9038B-9B82-4C16-A7EC-865A5AB9FBF1}"/>
    <cellStyle name="Input 2 2 9 3" xfId="58259" xr:uid="{A0430D58-2F14-4591-B046-F2EA797BF0B2}"/>
    <cellStyle name="Input 2 2 9 4" xfId="58260" xr:uid="{A832AD31-69BB-4C68-970F-51C1DBE8DAB5}"/>
    <cellStyle name="Input 2 20" xfId="58261" xr:uid="{345814E0-CDD9-4613-8E25-77C571152F4D}"/>
    <cellStyle name="Input 2 21" xfId="58262" xr:uid="{D592D908-64AF-4D15-AB9A-5D9B34FC7B1A}"/>
    <cellStyle name="Input 2 22" xfId="58263" xr:uid="{A3832843-0BCC-4B1E-99E3-68898D478B29}"/>
    <cellStyle name="Input 2 23" xfId="58264" xr:uid="{0FF701AE-6F74-4F3D-B741-52A846EC3566}"/>
    <cellStyle name="Input 2 24" xfId="58265" xr:uid="{C1C3C1B8-CAFB-4764-A63B-F0DBFAF9D11A}"/>
    <cellStyle name="Input 2 25" xfId="58266" xr:uid="{CFC82CDD-A618-480F-BDF1-B0DA739AEB02}"/>
    <cellStyle name="Input 2 26" xfId="60460" xr:uid="{F295F7D0-ADB0-4EEB-9CD3-A6034A7837B5}"/>
    <cellStyle name="Input 2 3" xfId="16131" xr:uid="{0AF87CBD-469F-4012-A2FF-0850BB402C69}"/>
    <cellStyle name="Input 2 4" xfId="16132" xr:uid="{FA74EC25-1FD5-4075-9812-35DA5ECC6E7F}"/>
    <cellStyle name="Input 2 5" xfId="58267" xr:uid="{D8BCFD46-EE23-4F62-ACB1-00481A95EAF2}"/>
    <cellStyle name="Input 2 6" xfId="58268" xr:uid="{02B84367-787D-4B68-B080-F9FC460355BC}"/>
    <cellStyle name="Input 2 7" xfId="58269" xr:uid="{182E7842-2758-4C8D-BCA6-A7281BC29E15}"/>
    <cellStyle name="Input 2 8" xfId="58270" xr:uid="{EEA70ACE-E067-4EC8-A6BB-226C38240730}"/>
    <cellStyle name="Input 2 9" xfId="58271" xr:uid="{F9040BFB-9C2D-4528-A0C0-A43DF56490EA}"/>
    <cellStyle name="Input 20" xfId="51318" xr:uid="{A86AF4C5-5726-4244-A5B6-A68B42BA969B}"/>
    <cellStyle name="Input 21" xfId="51319" xr:uid="{59BE1CE5-E6F1-4C97-BB09-D7EB199A7B0B}"/>
    <cellStyle name="Input 22" xfId="51320" xr:uid="{F71BE6C4-9AED-492B-8A77-186C81F64775}"/>
    <cellStyle name="Input 3" xfId="16133" xr:uid="{A3A41DAB-AD5E-4B10-AC8D-9E630AED6621}"/>
    <cellStyle name="Input 3 2" xfId="16134" xr:uid="{98DD66AE-ADF3-40B6-A5DD-744291DB5A70}"/>
    <cellStyle name="Input 3 2 2" xfId="16135" xr:uid="{9E3B386D-3E82-40CF-A561-8F451343107A}"/>
    <cellStyle name="Input 3 2 2 2" xfId="58272" xr:uid="{9F7B7908-DB21-4221-BF92-2B51F5FBD4EF}"/>
    <cellStyle name="Input 3 3" xfId="16136" xr:uid="{81412DEC-6D83-41E0-9BFE-E24BC23A163D}"/>
    <cellStyle name="Input 3 3 2" xfId="16137" xr:uid="{AD8F2771-3A60-4FD1-A6AD-F7CF72A12AEF}"/>
    <cellStyle name="Input 3 4" xfId="16138" xr:uid="{5E6D281D-B421-4720-971F-6F92E2D0686D}"/>
    <cellStyle name="Input 3 4 2" xfId="16139" xr:uid="{D925E2B6-9183-4BFA-901D-9A6660588DDE}"/>
    <cellStyle name="Input 3 5" xfId="16140" xr:uid="{A69EE6FF-EB56-4C61-90BC-B75A9CFC1458}"/>
    <cellStyle name="Input 3 5 2" xfId="16141" xr:uid="{C1483E5C-6AF9-42CC-87FE-010FFEC61D56}"/>
    <cellStyle name="Input 3 6" xfId="58273" xr:uid="{D7CEDF12-D422-4706-BEC9-A967C97068B6}"/>
    <cellStyle name="Input 3 7" xfId="58274" xr:uid="{01A6152E-BF67-49F1-8FED-F465C58473BC}"/>
    <cellStyle name="Input 3 8" xfId="58275" xr:uid="{F6A65F4C-9032-4DA1-9908-2E8D5EB720C7}"/>
    <cellStyle name="Input 4" xfId="51321" xr:uid="{59C44B2F-85C4-43BD-A6E2-41751F7FE506}"/>
    <cellStyle name="Input 4 2" xfId="58276" xr:uid="{12C6B4F7-8006-440F-8689-2E14BFEE2A71}"/>
    <cellStyle name="Input 4 2 2" xfId="58277" xr:uid="{54C562AF-9A89-4AC7-9B0D-ECD57C14160D}"/>
    <cellStyle name="Input 4 3" xfId="58278" xr:uid="{AC0319A6-4304-44AD-88D4-5EC9AFA50590}"/>
    <cellStyle name="Input 4 4" xfId="58279" xr:uid="{AA3F3E31-F6CC-457F-B10D-56AC12AD9FE2}"/>
    <cellStyle name="Input 4 5" xfId="58280" xr:uid="{324E5897-6D63-4E98-BEF1-F07A016235E8}"/>
    <cellStyle name="Input 4 6" xfId="58281" xr:uid="{324F57C3-642D-4A1B-81ED-6CB378AF32E6}"/>
    <cellStyle name="Input 5" xfId="51322" xr:uid="{C116258D-B9BE-4F7B-9F3C-3812ED38357E}"/>
    <cellStyle name="Input 5 2" xfId="58282" xr:uid="{21E416C3-9A67-43CC-A62A-170166B4BEDF}"/>
    <cellStyle name="Input 5 2 2" xfId="58283" xr:uid="{6EADA9C6-8493-4B64-967F-856C995F159B}"/>
    <cellStyle name="Input 5 3" xfId="58284" xr:uid="{6F5B8C22-AE35-4D7E-8608-124DB5B047F0}"/>
    <cellStyle name="Input 5 4" xfId="58285" xr:uid="{4F37F958-3773-4D54-B9DA-D946ACBF7D17}"/>
    <cellStyle name="Input 5 5" xfId="58286" xr:uid="{C31C4871-ADEF-42CB-825E-5E745147DE7C}"/>
    <cellStyle name="Input 5 6" xfId="58287" xr:uid="{6B4EA420-45B9-4CFE-9DB1-C61243103840}"/>
    <cellStyle name="Input 6" xfId="51323" xr:uid="{42831AED-59D7-4F7C-8FD0-B75CF2B9871F}"/>
    <cellStyle name="Input 6 2" xfId="58288" xr:uid="{55A91B18-34A2-42AB-AC7C-E994D1C36CBF}"/>
    <cellStyle name="Input 6 2 2" xfId="58289" xr:uid="{DD97C4A2-29B1-495D-A016-C5CE12E4835A}"/>
    <cellStyle name="Input 6 3" xfId="58290" xr:uid="{E1A5D8CC-BB32-4030-BC7A-6A02C1E08128}"/>
    <cellStyle name="Input 6 4" xfId="58291" xr:uid="{2134D8DA-C88F-4638-A96B-CF11B55B8155}"/>
    <cellStyle name="Input 6 5" xfId="58292" xr:uid="{FFE2812D-A18A-4060-9B4F-060091554817}"/>
    <cellStyle name="Input 6 6" xfId="58293" xr:uid="{037B38ED-7017-4C35-AEE8-2F30C1DA116E}"/>
    <cellStyle name="Input 7" xfId="51324" xr:uid="{793E9245-A6D8-44A5-A5EE-3E08CF2FF7F9}"/>
    <cellStyle name="Input 7 2" xfId="58294" xr:uid="{B3C747CA-5624-4D94-82A4-7F04A6905937}"/>
    <cellStyle name="Input 7 2 2" xfId="58295" xr:uid="{63C0A586-6919-474D-972E-E5821BE9470F}"/>
    <cellStyle name="Input 7 3" xfId="58296" xr:uid="{2A40C7C5-DABB-4BA2-A8D4-F932C469C42B}"/>
    <cellStyle name="Input 7 4" xfId="58297" xr:uid="{099911AD-AB07-4566-99F1-5AD6CD4508F7}"/>
    <cellStyle name="Input 7 5" xfId="58298" xr:uid="{98B31D76-7C92-4475-B646-A6B8F7EBE026}"/>
    <cellStyle name="Input 7 6" xfId="58299" xr:uid="{1AE95052-EE08-4A7A-AE9B-6995398CD7FE}"/>
    <cellStyle name="Input 8" xfId="51325" xr:uid="{ADDEAB47-3CB7-4FB6-8867-449DCB811016}"/>
    <cellStyle name="Input 8 2" xfId="58300" xr:uid="{777DF237-3211-410D-ACE1-C039F35248E6}"/>
    <cellStyle name="Input 8 3" xfId="58301" xr:uid="{D9C0722D-2B4C-4703-91F9-77352C9FDAE9}"/>
    <cellStyle name="Input 8 4" xfId="58302" xr:uid="{7C3D2BA5-3975-47B3-B6DD-35F5D794DADE}"/>
    <cellStyle name="Input 9" xfId="51326" xr:uid="{857BD558-5A41-4A85-981F-3D894B95BFA0}"/>
    <cellStyle name="Input 9 2" xfId="58303" xr:uid="{A2FF1987-E295-46CF-971C-194FB95BEFD2}"/>
    <cellStyle name="Input 9 3" xfId="58304" xr:uid="{FF93D037-F719-4745-A016-716F39477DCE}"/>
    <cellStyle name="Input 9 4" xfId="58305" xr:uid="{862E7129-9EEF-4754-AD13-64DDCD8A55BC}"/>
    <cellStyle name="Input Cells" xfId="58306" xr:uid="{6D263FBF-8ACA-4831-B6CE-54AE8AF876AE}"/>
    <cellStyle name="jjdate" xfId="78" xr:uid="{EC8D014B-DE69-4AFA-85AA-74DECF35A389}"/>
    <cellStyle name="JM" xfId="16142" xr:uid="{530C3497-01DA-4D8D-9CB0-B013E3126534}"/>
    <cellStyle name="JMK" xfId="16143" xr:uid="{A7EC90DB-A610-4398-A217-6B952554D6BB}"/>
    <cellStyle name="Klaus" xfId="58307" xr:uid="{0668DC18-9D2B-45BD-8C66-10A150C660F9}"/>
    <cellStyle name="Komma [0]_PRIEGSOR" xfId="58308" xr:uid="{63CA5191-C3FD-48BF-84D0-755D96E8E19F}"/>
    <cellStyle name="Komma_PRIEGSOR" xfId="58309" xr:uid="{1CB4CED3-B46B-4791-94FE-0681EC67DE45}"/>
    <cellStyle name="Labels - Style3" xfId="16144" xr:uid="{4AED8E8B-C06D-43B9-BBDB-B87FED4AB72C}"/>
    <cellStyle name="Legal 8½ x 14 in" xfId="133" xr:uid="{C00816C1-7451-4394-AB74-A8BBC4E7EDD1}"/>
    <cellStyle name="Legal 8½ x 14 in 10" xfId="15" xr:uid="{1095F94D-CA5D-4858-A850-1C2F44032771}"/>
    <cellStyle name="Legal 8½ x 14 in 10 2" xfId="16145" xr:uid="{32E93CCD-D305-4C8B-A131-2E17C5F63FCF}"/>
    <cellStyle name="Legal 8½ x 14 in 10 2 2" xfId="16146" xr:uid="{CBA91042-86DB-4385-8613-CE9AAAE3460A}"/>
    <cellStyle name="Legal 8½ x 14 in 10 3" xfId="58310" xr:uid="{D3137E95-7D79-43CD-9DBF-344C7E523247}"/>
    <cellStyle name="Legal 8½ x 14 in 10 3 2" xfId="58311" xr:uid="{C0FCC8F9-7D95-4F21-B51E-83362B1787C7}"/>
    <cellStyle name="Legal 8½ x 14 in 10 4" xfId="58312" xr:uid="{ECD6F330-43AA-4179-BF16-F0F18E222F51}"/>
    <cellStyle name="Legal 8½ x 14 in 10 5" xfId="58313" xr:uid="{A53BB557-DA1C-40E1-B7D4-49F623BFFFEA}"/>
    <cellStyle name="Legal 8½ x 14 in 11" xfId="16147" xr:uid="{2504DB6B-4DBC-4E94-A282-06272F09DFFF}"/>
    <cellStyle name="Legal 8½ x 14 in 11 2" xfId="16148" xr:uid="{84E3F71E-A194-4149-B451-4A448E93132D}"/>
    <cellStyle name="Legal 8½ x 14 in 12" xfId="16149" xr:uid="{8E0D5FA6-9D2C-4564-BC6D-B14A710B4C13}"/>
    <cellStyle name="Legal 8½ x 14 in 12 2" xfId="16150" xr:uid="{E0DE83C5-BE18-4A7D-B5C2-D8E9926D5ABD}"/>
    <cellStyle name="Legal 8½ x 14 in 13" xfId="16151" xr:uid="{75C298E4-5E53-4F33-86DE-1D7BF87F15AE}"/>
    <cellStyle name="Legal 8½ x 14 in 14" xfId="16152" xr:uid="{40EAAE01-2172-4086-A649-38D3F015AEE6}"/>
    <cellStyle name="Legal 8½ x 14 in 15" xfId="16153" xr:uid="{C7460171-DB91-450C-97FC-4B372E08F795}"/>
    <cellStyle name="Legal 8½ x 14 in 16" xfId="16154" xr:uid="{E8FD953F-8D66-438F-B65F-43E114C696AA}"/>
    <cellStyle name="Legal 8½ x 14 in 17" xfId="16155" xr:uid="{58B4CA4C-27F9-447C-BBDA-452E9541F307}"/>
    <cellStyle name="Legal 8½ x 14 in 18" xfId="16156" xr:uid="{CBAD078B-62AC-477F-8B0D-15DEA2450EB7}"/>
    <cellStyle name="Legal 8½ x 14 in 19" xfId="16157" xr:uid="{C08DD04C-0970-4CA4-A78F-8F783551301F}"/>
    <cellStyle name="Legal 8½ x 14 in 2" xfId="16158" xr:uid="{F859DA09-5908-4031-B15E-6BEE87C5FAAE}"/>
    <cellStyle name="Legal 8½ x 14 in 2 10" xfId="16159" xr:uid="{2D1345E6-B208-439B-A574-3E4E49C4013C}"/>
    <cellStyle name="Legal 8½ x 14 in 2 11" xfId="58314" xr:uid="{45F9819B-DA46-4E06-BF88-3DEA5AD03241}"/>
    <cellStyle name="Legal 8½ x 14 in 2 2" xfId="16160" xr:uid="{A9468D34-6A49-47B7-938A-3AEE53387657}"/>
    <cellStyle name="Legal 8½ x 14 in 2 2 2" xfId="16161" xr:uid="{E24F7970-4F32-4125-9374-CAC968771E1D}"/>
    <cellStyle name="Legal 8½ x 14 in 2 2 2 2" xfId="58315" xr:uid="{88027F54-EE30-45E7-97B9-DBA5761C0DDC}"/>
    <cellStyle name="Legal 8½ x 14 in 2 2 3" xfId="58316" xr:uid="{D26FD6AD-C866-4F7C-BE8B-DF85805FB6D0}"/>
    <cellStyle name="Legal 8½ x 14 in 2 3" xfId="16162" xr:uid="{752BA8A4-A2CC-4E9D-A8C2-46EBAC74A7D2}"/>
    <cellStyle name="Legal 8½ x 14 in 2 3 2" xfId="58317" xr:uid="{16110D9D-F72F-4AB8-941E-8912B4D5A2B1}"/>
    <cellStyle name="Legal 8½ x 14 in 2 3 3" xfId="58318" xr:uid="{001250CB-E8C2-4868-92FA-36BD341FEEF4}"/>
    <cellStyle name="Legal 8½ x 14 in 2 4" xfId="58319" xr:uid="{2CC341E6-B31D-499A-BAFE-52BE18D73D51}"/>
    <cellStyle name="Legal 8½ x 14 in 2 5" xfId="58320" xr:uid="{92CA9D06-A059-4F9C-B45F-AAF25A53A2B9}"/>
    <cellStyle name="Legal 8½ x 14 in 2 6" xfId="58321" xr:uid="{73874017-81FA-4C6B-BDE8-C9977F35321A}"/>
    <cellStyle name="Legal 8½ x 14 in 2 7" xfId="58322" xr:uid="{8E19C73A-9D77-480D-941B-0BD2D975452F}"/>
    <cellStyle name="Legal 8½ x 14 in 2 8" xfId="58323" xr:uid="{E4BDF6CD-DC85-4C73-A44F-1C8085AD071D}"/>
    <cellStyle name="Legal 8½ x 14 in 2 9" xfId="58324" xr:uid="{B4B5594A-C4CE-4570-BD78-9C2F7348ECAD}"/>
    <cellStyle name="Legal 8½ x 14 in 20" xfId="16163" xr:uid="{A864FED1-7719-4085-8EBA-6530E3DC3166}"/>
    <cellStyle name="Legal 8½ x 14 in 21" xfId="16164" xr:uid="{53846421-86B4-47CF-888D-FDBB19B0FDB4}"/>
    <cellStyle name="Legal 8½ x 14 in 22" xfId="16165" xr:uid="{D07F5E47-541A-41D1-ADED-FA0E04A7C8D0}"/>
    <cellStyle name="Legal 8½ x 14 in 23" xfId="16166" xr:uid="{D5C3D1BC-1F15-411A-B4DA-6BB211F170BA}"/>
    <cellStyle name="Legal 8½ x 14 in 24" xfId="16167" xr:uid="{86C3AC5B-3AAE-4549-BBA8-ED4B3118911F}"/>
    <cellStyle name="Legal 8½ x 14 in 3" xfId="16168" xr:uid="{04AC540C-C716-4FF0-A69A-7B94FE18579B}"/>
    <cellStyle name="Legal 8½ x 14 in 3 2" xfId="16169" xr:uid="{F0DBA3B9-7756-488B-BD2A-4DD3BF343957}"/>
    <cellStyle name="Legal 8½ x 14 in 3 2 2" xfId="16170" xr:uid="{D6C8C455-2E58-45D9-B3C3-623E3D1B4F3D}"/>
    <cellStyle name="Legal 8½ x 14 in 3 2 2 2" xfId="58325" xr:uid="{E5887F63-73AF-4456-A805-911609B64DBF}"/>
    <cellStyle name="Legal 8½ x 14 in 3 2 3" xfId="58326" xr:uid="{5D954AA0-CDA4-48AD-8422-D5875DFCDA1C}"/>
    <cellStyle name="Legal 8½ x 14 in 3 3" xfId="16171" xr:uid="{DDCE4915-3A00-4801-B0D2-0995643211CB}"/>
    <cellStyle name="Legal 8½ x 14 in 3 3 2" xfId="58327" xr:uid="{3954A299-E84B-4FB8-AD7F-AD3D07669050}"/>
    <cellStyle name="Legal 8½ x 14 in 3 3 3" xfId="58328" xr:uid="{A352214A-C337-445D-AD01-2B1D4D957E29}"/>
    <cellStyle name="Legal 8½ x 14 in 3 4" xfId="58329" xr:uid="{CB4222A6-623E-4B28-81BA-25DC9FF94B58}"/>
    <cellStyle name="Legal 8½ x 14 in 3 5" xfId="58330" xr:uid="{BB318835-9C1E-4F63-8D02-E7D9D1CD53F5}"/>
    <cellStyle name="Legal 8½ x 14 in 3 6" xfId="58331" xr:uid="{FCDBA42B-0638-44CB-BDE0-F15EB94ACB20}"/>
    <cellStyle name="Legal 8½ x 14 in 3 7" xfId="58332" xr:uid="{0AF697FC-C336-489D-A298-43E24016B08C}"/>
    <cellStyle name="Legal 8½ x 14 in 3 8" xfId="58333" xr:uid="{5DEC775A-B435-4170-82D9-8A92E38C1913}"/>
    <cellStyle name="Legal 8½ x 14 in 3 9" xfId="58334" xr:uid="{E9A71AAD-682C-4472-AB4D-0D7FE240D5DB}"/>
    <cellStyle name="Legal 8½ x 14 in 4" xfId="16172" xr:uid="{48B37AE6-6D5C-4CF9-AAF4-89EE11D0219E}"/>
    <cellStyle name="Legal 8½ x 14 in 4 2" xfId="16173" xr:uid="{05C52271-494F-4855-A99F-40B22CF512F2}"/>
    <cellStyle name="Legal 8½ x 14 in 4 3" xfId="16174" xr:uid="{AEA627D3-00BA-4716-9C90-E5F5359113B3}"/>
    <cellStyle name="Legal 8½ x 14 in 4 3 2" xfId="16175" xr:uid="{7CF5524E-AEB1-40D4-B168-65D3A0514D9C}"/>
    <cellStyle name="Legal 8½ x 14 in 4 4" xfId="16176" xr:uid="{FEB0FA0F-91DC-4D7B-BFC0-F9292BC1B2BB}"/>
    <cellStyle name="Legal 8½ x 14 in 4 5" xfId="58335" xr:uid="{1065E3F2-702E-4BE7-9339-F73785D81659}"/>
    <cellStyle name="Legal 8½ x 14 in 4 6" xfId="58336" xr:uid="{F3882428-AAFE-4D8F-8B26-B79B2EA6FFA4}"/>
    <cellStyle name="Legal 8½ x 14 in 4 7" xfId="58337" xr:uid="{B41D30AD-FB1C-4805-843B-C9CE96A30CA9}"/>
    <cellStyle name="Legal 8½ x 14 in 5" xfId="16177" xr:uid="{50F30ED3-52B6-4932-A8C7-48C70160FF6D}"/>
    <cellStyle name="Legal 8½ x 14 in 5 2" xfId="16178" xr:uid="{5700F810-30EA-4737-9F2A-EC022B6B1E98}"/>
    <cellStyle name="Legal 8½ x 14 in 5 2 2" xfId="58338" xr:uid="{CC98D7DC-2834-473C-B875-6067D0EBC935}"/>
    <cellStyle name="Legal 8½ x 14 in 5 2 3" xfId="58339" xr:uid="{CA86CC55-AAED-4495-85AD-1688A40A4449}"/>
    <cellStyle name="Legal 8½ x 14 in 5 3" xfId="58340" xr:uid="{B34EF96C-8D73-4722-970E-5E62D3618015}"/>
    <cellStyle name="Legal 8½ x 14 in 5 4" xfId="58341" xr:uid="{C260C6E3-F776-410D-924C-07BF07639D43}"/>
    <cellStyle name="Legal 8½ x 14 in 5 5" xfId="58342" xr:uid="{FEA4BCB4-827B-4467-809F-7FC9BF6BB014}"/>
    <cellStyle name="Legal 8½ x 14 in 6" xfId="16179" xr:uid="{0DA35F12-ED42-4ED7-B27A-DF90ECC1C414}"/>
    <cellStyle name="Legal 8½ x 14 in 6 2" xfId="58343" xr:uid="{B8546304-288A-4A70-A19C-A0030C6DF7A8}"/>
    <cellStyle name="Legal 8½ x 14 in 6 2 2" xfId="58344" xr:uid="{D9322297-2B38-4E53-82B5-11312E3A68BE}"/>
    <cellStyle name="Legal 8½ x 14 in 6 2 3" xfId="58345" xr:uid="{2BE18490-6E55-4D1E-9809-EEA5794C7F23}"/>
    <cellStyle name="Legal 8½ x 14 in 6 3" xfId="58346" xr:uid="{C8F2CB2B-E09D-4391-A89C-A40C9A28FEA7}"/>
    <cellStyle name="Legal 8½ x 14 in 6 4" xfId="58347" xr:uid="{152879F7-3A63-4494-840B-C8F41DA61F1B}"/>
    <cellStyle name="Legal 8½ x 14 in 7" xfId="16180" xr:uid="{75518921-388D-46F8-9A4E-659209AF47A5}"/>
    <cellStyle name="Legal 8½ x 14 in 7 2" xfId="58348" xr:uid="{7931A986-FFB8-465E-AFA2-452D11951FDB}"/>
    <cellStyle name="Legal 8½ x 14 in 7 3" xfId="58349" xr:uid="{DE804184-313F-47E9-BBF4-133C78E2E0C1}"/>
    <cellStyle name="Legal 8½ x 14 in 7 4" xfId="58350" xr:uid="{6550AA24-65D0-4D03-B27E-CAE49CF0C257}"/>
    <cellStyle name="Legal 8½ x 14 in 8" xfId="16181" xr:uid="{6DC1B472-FD84-4990-8FE7-07B938F0AB1C}"/>
    <cellStyle name="Legal 8½ x 14 in 8 2" xfId="58351" xr:uid="{02EDA1B6-5A05-40EB-8C44-85AFCAA5FDC5}"/>
    <cellStyle name="Legal 8½ x 14 in 8 3" xfId="58352" xr:uid="{E5385CCB-FB25-4485-BA11-87EBAF311A5D}"/>
    <cellStyle name="Legal 8½ x 14 in 9" xfId="16182" xr:uid="{DA9E8A0B-F28C-47E9-8F28-F805B131D41C}"/>
    <cellStyle name="Legal 8½ x 14 in 9 2" xfId="58353" xr:uid="{3977F6C6-0D48-42E0-B040-3A7013E19F2F}"/>
    <cellStyle name="Legal 8½ x 14 in 9 3" xfId="58354" xr:uid="{5812EFBA-11BC-45D0-B056-FDD3FEEB3B2E}"/>
    <cellStyle name="Legal 8½ x 14 in_a.c.1(b)" xfId="58355" xr:uid="{DDA4F0AF-6F4F-4D30-B696-584C82D45354}"/>
    <cellStyle name="Link Currency (0)" xfId="16183" xr:uid="{08BCED85-BA12-4998-8700-B9F76DE06BCD}"/>
    <cellStyle name="Link Currency (2)" xfId="16184" xr:uid="{CB3A2B28-7077-4772-ACF3-7E15095D31D3}"/>
    <cellStyle name="Link Units (0)" xfId="16185" xr:uid="{C014DD1F-A7DB-4EFF-9210-C7ACE1EA25CA}"/>
    <cellStyle name="Link Units (1)" xfId="16186" xr:uid="{F48DA403-7463-429E-9EC5-60F0FDEB9958}"/>
    <cellStyle name="Link Units (2)" xfId="16187" xr:uid="{9B6DB085-5C49-405E-9F11-6F054316F22C}"/>
    <cellStyle name="Linked Cell" xfId="35" builtinId="24" customBuiltin="1"/>
    <cellStyle name="Linked Cell 10" xfId="51327" xr:uid="{08197EB4-E3DB-4536-8D27-ED769936707D}"/>
    <cellStyle name="Linked Cell 10 2" xfId="58356" xr:uid="{51CAB8DE-5509-4F63-9DE2-53DB8650DF15}"/>
    <cellStyle name="Linked Cell 11" xfId="51328" xr:uid="{2B40693C-E8CE-4097-A2E8-2145555BAA09}"/>
    <cellStyle name="Linked Cell 12" xfId="51329" xr:uid="{8318A69D-1EE9-41F6-874F-0D984EFD2772}"/>
    <cellStyle name="Linked Cell 13" xfId="51330" xr:uid="{D06696C6-F799-4503-A086-11780F018D54}"/>
    <cellStyle name="Linked Cell 14" xfId="51331" xr:uid="{1B12A796-315D-487B-956F-98C4FACAD3F4}"/>
    <cellStyle name="Linked Cell 15" xfId="51332" xr:uid="{37504B51-AE9B-4ECF-88BC-6273E006AD13}"/>
    <cellStyle name="Linked Cell 16" xfId="51333" xr:uid="{B32A54CB-6328-44BA-91A6-3746983C9691}"/>
    <cellStyle name="Linked Cell 17" xfId="51334" xr:uid="{DB87DC28-8DC3-4C36-99C3-349CF4B025C4}"/>
    <cellStyle name="Linked Cell 18" xfId="51335" xr:uid="{BFF0F324-795E-4327-995C-6A7B60F6A5FF}"/>
    <cellStyle name="Linked Cell 19" xfId="51336" xr:uid="{312D9EDC-D0FC-4CC1-8CE2-E16F3BBCCB49}"/>
    <cellStyle name="Linked Cell 2" xfId="16188" xr:uid="{5CD7230A-1291-4807-AB8E-8187E1521E28}"/>
    <cellStyle name="Linked Cell 2 10" xfId="58357" xr:uid="{840A78D2-A770-4D12-81AE-4FA000A461A9}"/>
    <cellStyle name="Linked Cell 2 10 2" xfId="58358" xr:uid="{9F8A601C-BF01-488E-BB42-1B1D1F018DC0}"/>
    <cellStyle name="Linked Cell 2 10 3" xfId="58359" xr:uid="{8F28C877-C1E4-40C5-B0FF-01F1AFAB0A4F}"/>
    <cellStyle name="Linked Cell 2 11" xfId="58360" xr:uid="{182B004B-28B0-4FD6-9644-14D01F9B3F32}"/>
    <cellStyle name="Linked Cell 2 11 2" xfId="58361" xr:uid="{991A4977-A7FC-4490-9148-CB6CD1F36CD8}"/>
    <cellStyle name="Linked Cell 2 12" xfId="58362" xr:uid="{4BAA65DA-C258-4D1C-B5F5-4D9951F3B825}"/>
    <cellStyle name="Linked Cell 2 12 2" xfId="58363" xr:uid="{E135463D-3C91-4B3D-94DA-96F293FDABB1}"/>
    <cellStyle name="Linked Cell 2 13" xfId="58364" xr:uid="{EF5C08A3-6EF3-4330-B274-92F4883A884D}"/>
    <cellStyle name="Linked Cell 2 13 2" xfId="58365" xr:uid="{FBE13ECE-03E1-43ED-9374-8CD59A547C84}"/>
    <cellStyle name="Linked Cell 2 14" xfId="58366" xr:uid="{326E1A36-1F33-460D-9659-0ACEFD1BDF22}"/>
    <cellStyle name="Linked Cell 2 14 2" xfId="58367" xr:uid="{98C46201-C612-4BC0-B899-28A653E509DC}"/>
    <cellStyle name="Linked Cell 2 15" xfId="58368" xr:uid="{39A79460-9F80-4F68-AEE2-511B6790B1B3}"/>
    <cellStyle name="Linked Cell 2 16" xfId="58369" xr:uid="{55306F88-64CD-4FDA-B153-D760524A4142}"/>
    <cellStyle name="Linked Cell 2 17" xfId="58370" xr:uid="{06B92E8E-64F2-4BEF-AC96-5962F50CD206}"/>
    <cellStyle name="Linked Cell 2 18" xfId="58371" xr:uid="{6510EA2F-5865-4DDD-A62D-3C0669F33EDD}"/>
    <cellStyle name="Linked Cell 2 19" xfId="58372" xr:uid="{E30383AF-EE5A-4E68-A65A-D2E43FE20E14}"/>
    <cellStyle name="Linked Cell 2 2" xfId="16189" xr:uid="{4A4C167A-05E6-4395-ADEA-AC589C7D2D14}"/>
    <cellStyle name="Linked Cell 2 2 10" xfId="58373" xr:uid="{D746AFC6-7D72-4DCF-BBC3-A4D098265A8C}"/>
    <cellStyle name="Linked Cell 2 2 10 2" xfId="58374" xr:uid="{D98D354C-E9F5-4AD3-94BE-17F238C9E54F}"/>
    <cellStyle name="Linked Cell 2 2 11" xfId="58375" xr:uid="{69E59E07-B3B3-4692-B20C-B9066B9B9C33}"/>
    <cellStyle name="Linked Cell 2 2 12" xfId="58376" xr:uid="{627A30BF-73C0-427D-83DB-B279F50CE1C9}"/>
    <cellStyle name="Linked Cell 2 2 13" xfId="58377" xr:uid="{0F15821A-487E-4847-83C5-38FFA6E8A016}"/>
    <cellStyle name="Linked Cell 2 2 14" xfId="58378" xr:uid="{E6F37633-F908-45C4-A0BB-DD0C40623C26}"/>
    <cellStyle name="Linked Cell 2 2 15" xfId="58379" xr:uid="{AA23CB54-F86F-4988-8FC2-4EF0F4119A7C}"/>
    <cellStyle name="Linked Cell 2 2 16" xfId="58380" xr:uid="{2B3716EF-90EB-4616-AABF-4B9D5C690F7D}"/>
    <cellStyle name="Linked Cell 2 2 17" xfId="58381" xr:uid="{93C59459-2D7E-4818-9B92-A243205D2229}"/>
    <cellStyle name="Linked Cell 2 2 18" xfId="58382" xr:uid="{01EA3ED2-8C7F-4B66-8E52-F28CF90F8675}"/>
    <cellStyle name="Linked Cell 2 2 19" xfId="58383" xr:uid="{62CEEC04-2D58-4DC4-B3E2-99118E1E83C0}"/>
    <cellStyle name="Linked Cell 2 2 2" xfId="51337" xr:uid="{1ACAECB2-3F75-4FC3-9599-7735C1F6A03A}"/>
    <cellStyle name="Linked Cell 2 2 2 10" xfId="58384" xr:uid="{B813F538-5BE7-44E5-9C2F-7942BC0A3563}"/>
    <cellStyle name="Linked Cell 2 2 2 2" xfId="51338" xr:uid="{DAF71BBD-DC43-4AE4-8EF1-B587F4DB85D3}"/>
    <cellStyle name="Linked Cell 2 2 2 2 2" xfId="51339" xr:uid="{6D540DC9-ABDD-49A3-8F77-C420B9827BD3}"/>
    <cellStyle name="Linked Cell 2 2 2 2 2 2" xfId="58385" xr:uid="{9CAE70B5-3A40-4898-9FC7-52748F24C542}"/>
    <cellStyle name="Linked Cell 2 2 2 2 2 3" xfId="58386" xr:uid="{08CEFD9F-AA84-4C24-A01C-15F7AA909CC1}"/>
    <cellStyle name="Linked Cell 2 2 2 2 3" xfId="58387" xr:uid="{EA236468-C7C9-4A15-ABA0-B4A5CB4D57B8}"/>
    <cellStyle name="Linked Cell 2 2 2 3" xfId="58388" xr:uid="{1E1ABA34-FE29-486F-9EE7-BC25813DEAED}"/>
    <cellStyle name="Linked Cell 2 2 2 4" xfId="58389" xr:uid="{E0B21750-1964-46AE-8D09-E07AA31858D1}"/>
    <cellStyle name="Linked Cell 2 2 2 5" xfId="58390" xr:uid="{35684365-2533-419E-A5EF-96FCCF7ACB69}"/>
    <cellStyle name="Linked Cell 2 2 2 6" xfId="58391" xr:uid="{F34546F9-33E5-4A77-930D-B79CD670E688}"/>
    <cellStyle name="Linked Cell 2 2 2 7" xfId="58392" xr:uid="{3B59308C-08B6-44E0-AE8C-6B77ADE6722F}"/>
    <cellStyle name="Linked Cell 2 2 2 8" xfId="58393" xr:uid="{99F8F5CF-8944-47AD-9333-1E578573BB44}"/>
    <cellStyle name="Linked Cell 2 2 2 9" xfId="58394" xr:uid="{5872FEFD-169C-4852-8F6F-996D2A36997C}"/>
    <cellStyle name="Linked Cell 2 2 20" xfId="58395" xr:uid="{C7A1FB91-0C16-4C08-B9C1-E23C3DD8EF79}"/>
    <cellStyle name="Linked Cell 2 2 21" xfId="58396" xr:uid="{0F6C9976-1F18-428E-8288-46539173B0AF}"/>
    <cellStyle name="Linked Cell 2 2 22" xfId="58397" xr:uid="{4E0B291F-5298-438E-9D4C-0F256315AF27}"/>
    <cellStyle name="Linked Cell 2 2 3" xfId="51340" xr:uid="{B673DD7A-9ED9-4CA7-AF75-91F53E9C2671}"/>
    <cellStyle name="Linked Cell 2 2 3 2" xfId="58398" xr:uid="{382147FC-309B-4388-9776-E1B2B9165C4C}"/>
    <cellStyle name="Linked Cell 2 2 3 2 2" xfId="58399" xr:uid="{47F2FD10-ED93-40E9-9CF5-326C06CCD82A}"/>
    <cellStyle name="Linked Cell 2 2 3 2 3" xfId="58400" xr:uid="{C050BAAC-A794-4E1A-918A-C7D0D33C09C6}"/>
    <cellStyle name="Linked Cell 2 2 3 3" xfId="58401" xr:uid="{9FFDA0BD-46E4-49DA-BBED-8759BE904837}"/>
    <cellStyle name="Linked Cell 2 2 3 4" xfId="58402" xr:uid="{3F673111-6318-41C6-BA46-76D9B5B335FC}"/>
    <cellStyle name="Linked Cell 2 2 4" xfId="58403" xr:uid="{C1AC1DA8-84A3-4330-B6AE-6EE384B7AF2F}"/>
    <cellStyle name="Linked Cell 2 2 4 2" xfId="58404" xr:uid="{78BE1798-8D67-49D1-848F-1E34715D6345}"/>
    <cellStyle name="Linked Cell 2 2 5" xfId="58405" xr:uid="{0949A57C-EF85-4D17-A997-9024731F7259}"/>
    <cellStyle name="Linked Cell 2 2 5 2" xfId="58406" xr:uid="{7B7AD7C8-AC9D-4D8D-954E-1E9FB5FC47FA}"/>
    <cellStyle name="Linked Cell 2 2 6" xfId="58407" xr:uid="{F054BEBC-E7F1-421D-873B-674130A79637}"/>
    <cellStyle name="Linked Cell 2 2 6 2" xfId="58408" xr:uid="{B20BE41F-9678-4EDD-B509-690A66D8CB1B}"/>
    <cellStyle name="Linked Cell 2 2 7" xfId="58409" xr:uid="{6794E7E9-235A-4D72-9A24-C5FD5472F89C}"/>
    <cellStyle name="Linked Cell 2 2 7 2" xfId="58410" xr:uid="{91F48AE9-1530-4E89-B9B3-1257745D2730}"/>
    <cellStyle name="Linked Cell 2 2 8" xfId="58411" xr:uid="{ED5D7E43-2743-4026-9730-41834300AB34}"/>
    <cellStyle name="Linked Cell 2 2 8 2" xfId="58412" xr:uid="{E0352FC3-3C68-4494-86AC-3E0FEF9FF2E1}"/>
    <cellStyle name="Linked Cell 2 2 9" xfId="58413" xr:uid="{731FF409-D38C-4A62-A2D1-BD6AD6130A1C}"/>
    <cellStyle name="Linked Cell 2 2 9 2" xfId="58414" xr:uid="{A9D2E4B6-D3D2-421D-A963-046A0481CA53}"/>
    <cellStyle name="Linked Cell 2 20" xfId="58415" xr:uid="{BF73B445-0A7B-4748-9DFE-6127506D373C}"/>
    <cellStyle name="Linked Cell 2 21" xfId="58416" xr:uid="{82FC9CD9-AE40-4760-A5CD-FAA08FE9A65A}"/>
    <cellStyle name="Linked Cell 2 22" xfId="58417" xr:uid="{4E94CCCE-288B-49E0-AC2A-1AAD26FCA755}"/>
    <cellStyle name="Linked Cell 2 3" xfId="51341" xr:uid="{B052CB7E-F838-49DA-9E3C-C8FFC3190602}"/>
    <cellStyle name="Linked Cell 2 4" xfId="58418" xr:uid="{7627A518-DAA1-4388-8DD6-6FFD08FC19E0}"/>
    <cellStyle name="Linked Cell 2 5" xfId="58419" xr:uid="{6F5DCA28-A040-4395-942B-DB9969CCB1BE}"/>
    <cellStyle name="Linked Cell 2 6" xfId="58420" xr:uid="{0A055CBB-E456-4EB6-9A69-9BF45E202010}"/>
    <cellStyle name="Linked Cell 2 7" xfId="58421" xr:uid="{86D966B0-5345-4248-8606-D927D8185BEB}"/>
    <cellStyle name="Linked Cell 2 8" xfId="58422" xr:uid="{E8995D94-FA66-4B5E-AB12-68F814829C73}"/>
    <cellStyle name="Linked Cell 2 9" xfId="58423" xr:uid="{6AF42561-9484-4AE8-89C0-E9CA19DE573F}"/>
    <cellStyle name="Linked Cell 20" xfId="51342" xr:uid="{14B9362C-FC6F-4A6E-9C36-BDD70F465CA1}"/>
    <cellStyle name="Linked Cell 21" xfId="51343" xr:uid="{2F145468-134C-4C2F-94E4-FEEC8A1EBEED}"/>
    <cellStyle name="Linked Cell 22" xfId="51344" xr:uid="{2633ACC4-D579-4DD7-A243-B0F479DE5229}"/>
    <cellStyle name="Linked Cell 3" xfId="16190" xr:uid="{4ECC6551-7088-41DE-BBB6-49E893639FC4}"/>
    <cellStyle name="Linked Cell 3 2" xfId="58424" xr:uid="{AD21733B-8986-4AF0-AE83-AC51E222828E}"/>
    <cellStyle name="Linked Cell 3 2 2" xfId="58425" xr:uid="{16454FD5-391F-42DF-94CD-AC6BD5BF7BD5}"/>
    <cellStyle name="Linked Cell 3 3" xfId="58426" xr:uid="{E4024D68-FDEE-4AA8-ACAD-FEEDA343BB77}"/>
    <cellStyle name="Linked Cell 3 4" xfId="58427" xr:uid="{7C9B73F1-AA17-4249-AEEE-84DC6D1C83A8}"/>
    <cellStyle name="Linked Cell 3 5" xfId="58428" xr:uid="{59792D12-429E-4007-B8C1-17D1D8A59EB1}"/>
    <cellStyle name="Linked Cell 3 6" xfId="58429" xr:uid="{0D4EF202-335C-41D0-AF67-200C1C2FEBEC}"/>
    <cellStyle name="Linked Cell 3 7" xfId="58430" xr:uid="{EB743F60-7111-49C0-981B-FA51264AF6B4}"/>
    <cellStyle name="Linked Cell 4" xfId="51345" xr:uid="{865067C4-CED0-4CC9-B696-D3AC8CB615F5}"/>
    <cellStyle name="Linked Cell 4 2" xfId="58431" xr:uid="{02E0FD84-EE4E-4979-9EDD-0B5D533E9099}"/>
    <cellStyle name="Linked Cell 4 3" xfId="58432" xr:uid="{87133FAD-ABF3-4247-B10C-D930BCB47963}"/>
    <cellStyle name="Linked Cell 4 4" xfId="58433" xr:uid="{B2B0A582-69D4-4D3E-B361-E95C815DCB2D}"/>
    <cellStyle name="Linked Cell 5" xfId="51346" xr:uid="{703928CC-57C0-4CFF-8132-3D1DFFAE4488}"/>
    <cellStyle name="Linked Cell 5 2" xfId="58434" xr:uid="{1BAB5107-FF0F-4708-B8D3-FBD5CB0DA37F}"/>
    <cellStyle name="Linked Cell 5 3" xfId="58435" xr:uid="{FB18FEB7-7C9B-499F-87AF-9DD6887117D8}"/>
    <cellStyle name="Linked Cell 5 4" xfId="58436" xr:uid="{DD798460-0BEF-444F-97D3-BBA71556BFED}"/>
    <cellStyle name="Linked Cell 6" xfId="51347" xr:uid="{27D47D17-F4A8-480A-BCF1-B986F3D96E80}"/>
    <cellStyle name="Linked Cell 6 2" xfId="58437" xr:uid="{23C0D96F-37AE-4053-BBCC-018974A7E28B}"/>
    <cellStyle name="Linked Cell 6 3" xfId="58438" xr:uid="{7A6A6A38-FA53-4403-8E5A-4FDCE32AD942}"/>
    <cellStyle name="Linked Cell 6 4" xfId="58439" xr:uid="{AC4C4DFC-4F54-4407-B49D-413675DF36A5}"/>
    <cellStyle name="Linked Cell 7" xfId="51348" xr:uid="{46960F9E-D444-4DBD-8E08-14AA1FBB8608}"/>
    <cellStyle name="Linked Cell 7 2" xfId="58440" xr:uid="{3FE0CB60-DFD3-409E-963F-C4EC97175FA9}"/>
    <cellStyle name="Linked Cell 7 3" xfId="58441" xr:uid="{5CE976CB-EDC1-4DC9-8961-6E18227761DC}"/>
    <cellStyle name="Linked Cell 7 4" xfId="58442" xr:uid="{E17D8E82-CC6E-4F92-A368-29D76920BBF7}"/>
    <cellStyle name="Linked Cell 8" xfId="51349" xr:uid="{DD9A98E2-B5CC-45FC-BDE0-1036B4C63FBC}"/>
    <cellStyle name="Linked Cell 9" xfId="51350" xr:uid="{42FB5BC5-4D62-4123-8E39-7579D90A6AFB}"/>
    <cellStyle name="Linked Cells" xfId="58443" xr:uid="{8B99C6E6-0B37-4F53-BE0B-FF90C0F3D15A}"/>
    <cellStyle name="m/d/yy" xfId="58444" xr:uid="{877AC01A-5A13-49CC-9785-4AA0AF3119D7}"/>
    <cellStyle name="macroname" xfId="79" xr:uid="{950AD085-E3DE-4B27-8379-4E9DF945045B}"/>
    <cellStyle name="Main Header" xfId="16191" xr:uid="{1C043C04-32D9-4428-9BF4-151341CBCC3D}"/>
    <cellStyle name="Migliaia (0)_Book2" xfId="58445" xr:uid="{91B5EB8D-D729-47EA-AA5E-6A63C8313ED7}"/>
    <cellStyle name="Migliaia [0]_BRIDGES_Q4 2004_template Final YtD value only" xfId="58446" xr:uid="{9ADF721C-93A8-49ED-A59B-C487A00D97AC}"/>
    <cellStyle name="Migliaia_2005 act vs 2004 act" xfId="58447" xr:uid="{5929FE74-C3E8-4CF2-9C65-57C784245DCE}"/>
    <cellStyle name="Millares [0]_10 AVERIAS MASIVAS + ANT" xfId="16192" xr:uid="{C2AF5814-956E-4C40-9683-D643DAF21B92}"/>
    <cellStyle name="Millares_10 AVERIAS MASIVAS + ANT" xfId="16193" xr:uid="{A803EAE8-8225-4244-9266-97000878F026}"/>
    <cellStyle name="Milliers [0]_!!!GO" xfId="58448" xr:uid="{9F1742DD-2F87-4AB8-A063-ACD389DAFBC0}"/>
    <cellStyle name="Milliers_!!!GO" xfId="58449" xr:uid="{4948D992-20F6-4936-A837-C9A4E55FAACF}"/>
    <cellStyle name="Model" xfId="58450" xr:uid="{02A4B256-EC32-467F-AD13-E7362A7DF80E}"/>
    <cellStyle name="Moneda [0]_10 AVERIAS MASIVAS + ANT" xfId="16194" xr:uid="{207303EA-A995-4B0C-981B-6B5C293006D9}"/>
    <cellStyle name="Moneda_10 AVERIAS MASIVAS + ANT" xfId="16195" xr:uid="{2E6573CE-529B-4553-9140-A058D896143F}"/>
    <cellStyle name="Monétaire [0]_!!!GO" xfId="58451" xr:uid="{51403815-5EE2-4C4D-8951-E7AF605C49EF}"/>
    <cellStyle name="Monétaire_!!!GO" xfId="58452" xr:uid="{40BC1E7E-7E2D-48E0-8E86-62B65C5FC00E}"/>
    <cellStyle name="Monetario" xfId="16196" xr:uid="{94F688ED-DAE7-4238-BBEB-735624FD65FF}"/>
    <cellStyle name="MS_Arabic" xfId="58453" xr:uid="{6CCB68B7-E29B-4BA3-994D-CFA330665C04}"/>
    <cellStyle name="Neutral" xfId="31" builtinId="28" customBuiltin="1"/>
    <cellStyle name="Neutral 10" xfId="51351" xr:uid="{1F91A4A2-2E37-4162-9115-EF5BA355F073}"/>
    <cellStyle name="Neutral 10 2" xfId="58454" xr:uid="{47BA0181-7758-4A47-99E5-2F2F84C741D3}"/>
    <cellStyle name="Neutral 11" xfId="51352" xr:uid="{D0D405C4-337F-4EA8-B7EE-BB90DA19C6B2}"/>
    <cellStyle name="Neutral 12" xfId="51353" xr:uid="{0987855E-A822-488E-8185-983AA3631DB7}"/>
    <cellStyle name="Neutral 13" xfId="51354" xr:uid="{27BCD782-1127-4744-A7DF-0F0B80C99263}"/>
    <cellStyle name="Neutral 14" xfId="51355" xr:uid="{9CED6BC0-EA33-4DC4-AB72-22C1C4B7D38F}"/>
    <cellStyle name="Neutral 15" xfId="51356" xr:uid="{1C53679C-10E1-456A-85E5-6FF4EA3D3EF2}"/>
    <cellStyle name="Neutral 16" xfId="51357" xr:uid="{DD5976CF-95D2-47E2-A295-B8BAEBA34812}"/>
    <cellStyle name="Neutral 17" xfId="51358" xr:uid="{87ABAA8E-25EC-470A-8149-4EFAE7DF10F6}"/>
    <cellStyle name="Neutral 18" xfId="51359" xr:uid="{6FA00FA8-07A3-4B86-86A6-A162EDB9E975}"/>
    <cellStyle name="Neutral 19" xfId="51360" xr:uid="{C1B2061C-8B46-4FF5-90E6-540BE340C33E}"/>
    <cellStyle name="Neutral 2" xfId="16197" xr:uid="{987D375E-5F13-4FC1-9EE1-FF75FC36FE6B}"/>
    <cellStyle name="Neutral 2 10" xfId="58455" xr:uid="{62625C83-E00A-4206-913A-F258EEA675C1}"/>
    <cellStyle name="Neutral 2 10 2" xfId="58456" xr:uid="{996F3367-51CA-46C3-A4E2-041020C793BA}"/>
    <cellStyle name="Neutral 2 10 3" xfId="58457" xr:uid="{88C9461E-146A-4B54-A829-B376AA94882F}"/>
    <cellStyle name="Neutral 2 11" xfId="58458" xr:uid="{528347A5-CB46-493C-9DB2-E980FF5AC69C}"/>
    <cellStyle name="Neutral 2 11 2" xfId="58459" xr:uid="{7126973C-07E7-4D17-9DC4-C1331B7AA0DE}"/>
    <cellStyle name="Neutral 2 12" xfId="58460" xr:uid="{2A059A08-6E4B-4A10-ADD3-74A8AFDE842D}"/>
    <cellStyle name="Neutral 2 12 2" xfId="58461" xr:uid="{F711308F-156E-4321-8D66-4962DA85F37D}"/>
    <cellStyle name="Neutral 2 13" xfId="58462" xr:uid="{49B2EDF6-E27B-4EBE-A2E3-6C8379CAF987}"/>
    <cellStyle name="Neutral 2 13 2" xfId="58463" xr:uid="{5FF6713F-A9BA-4632-991E-9700F5C82F98}"/>
    <cellStyle name="Neutral 2 14" xfId="58464" xr:uid="{DB223324-614E-4C4F-8BFB-7DD58C49A0A2}"/>
    <cellStyle name="Neutral 2 14 2" xfId="58465" xr:uid="{266F736C-8D99-4D60-AF8B-21D65020F38A}"/>
    <cellStyle name="Neutral 2 15" xfId="58466" xr:uid="{BB059EC7-D941-4603-ABB6-CF37297A81A1}"/>
    <cellStyle name="Neutral 2 16" xfId="58467" xr:uid="{56E02C39-6047-472D-A6F2-C30C9A7E1238}"/>
    <cellStyle name="Neutral 2 17" xfId="58468" xr:uid="{F7996A66-FD1F-4ACF-9A8F-614FAB19554D}"/>
    <cellStyle name="Neutral 2 18" xfId="58469" xr:uid="{BE1FCE75-54FD-4115-99FB-D0B69ADDCEA4}"/>
    <cellStyle name="Neutral 2 19" xfId="58470" xr:uid="{E16CCA41-90A0-491B-ADB7-93B0F181A9EB}"/>
    <cellStyle name="Neutral 2 2" xfId="16198" xr:uid="{8E2009EB-073D-4C9C-BDFB-4A649F655C86}"/>
    <cellStyle name="Neutral 2 2 10" xfId="58471" xr:uid="{985D1F6D-C077-40C1-9A36-A69066B58ACE}"/>
    <cellStyle name="Neutral 2 2 10 2" xfId="58472" xr:uid="{B4DD5930-A6F8-49CF-A081-D907DD520178}"/>
    <cellStyle name="Neutral 2 2 11" xfId="58473" xr:uid="{BE8EEE8C-12DB-475E-931E-B54D3B95633B}"/>
    <cellStyle name="Neutral 2 2 12" xfId="58474" xr:uid="{0C079FA2-F9CC-49C9-BFC0-F4A40B072895}"/>
    <cellStyle name="Neutral 2 2 13" xfId="58475" xr:uid="{5B05E693-EAF9-4A08-84DE-07BE9F7B97DC}"/>
    <cellStyle name="Neutral 2 2 14" xfId="58476" xr:uid="{2AFAC80D-597F-4B77-AD9E-D189A226782D}"/>
    <cellStyle name="Neutral 2 2 15" xfId="58477" xr:uid="{64854977-5D5E-4084-BCDC-536B4E0FE418}"/>
    <cellStyle name="Neutral 2 2 16" xfId="58478" xr:uid="{23F2EE0D-9333-4D4F-A9AE-61BEC173E44F}"/>
    <cellStyle name="Neutral 2 2 17" xfId="58479" xr:uid="{A7D03C53-9639-41F7-AAB2-F9EB5A6D00FA}"/>
    <cellStyle name="Neutral 2 2 18" xfId="58480" xr:uid="{F6816AB4-C539-433E-97D7-021CCA05EB54}"/>
    <cellStyle name="Neutral 2 2 19" xfId="58481" xr:uid="{71F42F2D-22FA-493D-8A2B-DE8BACD3BC8B}"/>
    <cellStyle name="Neutral 2 2 2" xfId="51361" xr:uid="{50F2B4A1-D000-4702-BC60-1FC124E26A59}"/>
    <cellStyle name="Neutral 2 2 2 10" xfId="58482" xr:uid="{B05DAEA3-4FEC-44E9-85DB-D01BE8930651}"/>
    <cellStyle name="Neutral 2 2 2 2" xfId="51362" xr:uid="{019395D4-1939-4594-B8E5-C5D1AD21F872}"/>
    <cellStyle name="Neutral 2 2 2 2 2" xfId="51363" xr:uid="{05817970-7068-4241-850E-EE0D6C88F17B}"/>
    <cellStyle name="Neutral 2 2 2 2 2 2" xfId="58483" xr:uid="{9F6F3253-972B-423E-B91F-C5AF576341A9}"/>
    <cellStyle name="Neutral 2 2 2 2 2 3" xfId="58484" xr:uid="{6A61FE77-4ACB-4C9F-B1D4-6C892C89C0B5}"/>
    <cellStyle name="Neutral 2 2 2 2 3" xfId="58485" xr:uid="{D621D198-6BD9-4C9C-B108-53264F3BD72F}"/>
    <cellStyle name="Neutral 2 2 2 3" xfId="58486" xr:uid="{9506CA21-ADE1-48E4-85AC-FD0868529858}"/>
    <cellStyle name="Neutral 2 2 2 4" xfId="58487" xr:uid="{4A5E3975-E855-4062-942D-E18099A5741B}"/>
    <cellStyle name="Neutral 2 2 2 5" xfId="58488" xr:uid="{C461893F-CBBB-4F64-A359-EB77DFF8F786}"/>
    <cellStyle name="Neutral 2 2 2 6" xfId="58489" xr:uid="{24CEBEE3-733A-4E65-AA07-5E39F19896B9}"/>
    <cellStyle name="Neutral 2 2 2 7" xfId="58490" xr:uid="{1287BC1F-59A9-40BB-879E-B0A8CFBA0B44}"/>
    <cellStyle name="Neutral 2 2 2 8" xfId="58491" xr:uid="{6991C7E9-04C0-4883-A3A2-A33D87AC2A16}"/>
    <cellStyle name="Neutral 2 2 2 9" xfId="58492" xr:uid="{9E59CD89-32C1-4510-9895-AB2E8EC64926}"/>
    <cellStyle name="Neutral 2 2 20" xfId="58493" xr:uid="{0A08BB2F-5260-4705-AD03-95FA58AD321C}"/>
    <cellStyle name="Neutral 2 2 21" xfId="58494" xr:uid="{2AE32E7D-B0E1-4C81-8B72-69721B1D60D8}"/>
    <cellStyle name="Neutral 2 2 22" xfId="58495" xr:uid="{7ABE49B7-6503-4DF4-9CDA-2676566E7A6C}"/>
    <cellStyle name="Neutral 2 2 3" xfId="51364" xr:uid="{05C3A122-230E-4C94-9D43-9B4F3CF72CC9}"/>
    <cellStyle name="Neutral 2 2 3 2" xfId="58496" xr:uid="{E8343C7E-329D-4017-B964-983EAA50B3AE}"/>
    <cellStyle name="Neutral 2 2 3 2 2" xfId="58497" xr:uid="{C116BDA1-0581-4E71-9B25-E6774367F315}"/>
    <cellStyle name="Neutral 2 2 3 2 3" xfId="58498" xr:uid="{4055686A-6B33-4E7D-AEEB-99EFB6E33045}"/>
    <cellStyle name="Neutral 2 2 3 3" xfId="58499" xr:uid="{05498FFE-BAEB-421A-9CD1-7277772F8CDC}"/>
    <cellStyle name="Neutral 2 2 3 4" xfId="58500" xr:uid="{406A4270-C67E-4514-81B0-F227EEA042E9}"/>
    <cellStyle name="Neutral 2 2 4" xfId="58501" xr:uid="{182FBF9D-A12E-4B2D-9FDD-D29ACAD1C5D0}"/>
    <cellStyle name="Neutral 2 2 4 2" xfId="58502" xr:uid="{03FA0398-F247-433D-B153-30EDC0D8FEEE}"/>
    <cellStyle name="Neutral 2 2 5" xfId="58503" xr:uid="{A86BFC03-F30F-4FE5-9449-9B2CDE2EE83D}"/>
    <cellStyle name="Neutral 2 2 5 2" xfId="58504" xr:uid="{51D1DF01-BC26-4CDF-9A52-D779D21E98C6}"/>
    <cellStyle name="Neutral 2 2 6" xfId="58505" xr:uid="{5B4706B2-A7D3-4AFC-B904-18CE2A980C53}"/>
    <cellStyle name="Neutral 2 2 6 2" xfId="58506" xr:uid="{A452FCE9-C646-4953-B635-AB1B991CF7FC}"/>
    <cellStyle name="Neutral 2 2 7" xfId="58507" xr:uid="{79A3F7CC-7B89-49E5-83FB-B3250F37CC1E}"/>
    <cellStyle name="Neutral 2 2 7 2" xfId="58508" xr:uid="{D515D2A4-DE0D-4D60-9613-118554B8913E}"/>
    <cellStyle name="Neutral 2 2 8" xfId="58509" xr:uid="{73922B58-A2C7-4ABC-AD45-CBE65383B9F0}"/>
    <cellStyle name="Neutral 2 2 8 2" xfId="58510" xr:uid="{B803E6EB-2C52-48E3-B271-E1E24B39DEF6}"/>
    <cellStyle name="Neutral 2 2 9" xfId="58511" xr:uid="{2F363F7A-83D8-4E7B-AD26-FC8570B085D0}"/>
    <cellStyle name="Neutral 2 2 9 2" xfId="58512" xr:uid="{57674E0C-90C4-4E8E-AF82-18A873E14BA4}"/>
    <cellStyle name="Neutral 2 20" xfId="58513" xr:uid="{D46E5E07-79F4-4641-B283-84305ABCECAD}"/>
    <cellStyle name="Neutral 2 21" xfId="58514" xr:uid="{FA823268-E7F5-4E19-99C7-9B27B653E6A8}"/>
    <cellStyle name="Neutral 2 22" xfId="58515" xr:uid="{87B25C9D-73BD-4305-A54A-1AE2307F5096}"/>
    <cellStyle name="Neutral 2 3" xfId="16199" xr:uid="{FEB669E9-EA1E-44D3-B000-A39251676B5F}"/>
    <cellStyle name="Neutral 2 4" xfId="58516" xr:uid="{A42204C7-6F93-4501-9A3B-219338D452CA}"/>
    <cellStyle name="Neutral 2 5" xfId="58517" xr:uid="{BA850A8D-209D-4352-B5DA-9E7CC3853ABC}"/>
    <cellStyle name="Neutral 2 6" xfId="58518" xr:uid="{DCDE5AF7-0DEE-47D3-925D-7F4F7BE18C12}"/>
    <cellStyle name="Neutral 2 7" xfId="58519" xr:uid="{4FC4BF35-10C7-451D-9919-D1681D693BC8}"/>
    <cellStyle name="Neutral 2 8" xfId="58520" xr:uid="{94C967EA-9775-42F5-A2F0-5FE5E1AC01CD}"/>
    <cellStyle name="Neutral 2 9" xfId="58521" xr:uid="{E3E9379F-B33E-4423-BC6C-C4697466DF5F}"/>
    <cellStyle name="Neutral 20" xfId="51365" xr:uid="{0488124C-C1FC-4EF4-B358-760405ACE159}"/>
    <cellStyle name="Neutral 21" xfId="51366" xr:uid="{DE6423AD-4E57-479E-A47B-3C736D5AA13D}"/>
    <cellStyle name="Neutral 22" xfId="51367" xr:uid="{A0610527-78FC-419C-A8E3-AE238FF1D982}"/>
    <cellStyle name="Neutral 3" xfId="16200" xr:uid="{45FC1A51-D168-48D4-90EA-EFF1BA36C8A4}"/>
    <cellStyle name="Neutral 3 2" xfId="58522" xr:uid="{B8D91D8B-C752-43E8-8DDF-0684D885E1CD}"/>
    <cellStyle name="Neutral 3 2 2" xfId="58523" xr:uid="{D022A6AE-8826-4AC3-A9B5-4BFC059604A3}"/>
    <cellStyle name="Neutral 3 3" xfId="58524" xr:uid="{DAE7F323-A1FF-423E-996C-54D54EC1A569}"/>
    <cellStyle name="Neutral 3 4" xfId="58525" xr:uid="{6F3D512D-6790-48C8-B291-284873CA5B94}"/>
    <cellStyle name="Neutral 3 5" xfId="58526" xr:uid="{642191A1-8F2D-4BAB-8376-81D75647FAF1}"/>
    <cellStyle name="Neutral 3 6" xfId="58527" xr:uid="{B54CDE91-493B-4A9D-950B-3DFFEF70DFC8}"/>
    <cellStyle name="Neutral 3 7" xfId="58528" xr:uid="{4C1BE713-79A2-4755-BD14-F1A2D41C0F02}"/>
    <cellStyle name="Neutral 4" xfId="51368" xr:uid="{1EB5B011-FF03-458E-8FFC-1282D3D06BDB}"/>
    <cellStyle name="Neutral 4 2" xfId="58529" xr:uid="{E19CBC8B-3358-486F-BC56-8D035286A059}"/>
    <cellStyle name="Neutral 4 3" xfId="58530" xr:uid="{916852AD-6297-43DD-8CC6-444D22A11E91}"/>
    <cellStyle name="Neutral 4 4" xfId="58531" xr:uid="{F1340E6F-BFFE-4E8E-92E4-D4D9A76180DF}"/>
    <cellStyle name="Neutral 5" xfId="51369" xr:uid="{00EDC944-D0ED-490B-849D-86A81EB7CF26}"/>
    <cellStyle name="Neutral 5 2" xfId="58532" xr:uid="{3E1B7132-C202-49DE-993F-DE736D534030}"/>
    <cellStyle name="Neutral 5 3" xfId="58533" xr:uid="{24D603CA-9920-4015-8063-7E6861D93AAA}"/>
    <cellStyle name="Neutral 5 4" xfId="58534" xr:uid="{9B344882-A2A2-4586-A1AC-037822FE836B}"/>
    <cellStyle name="Neutral 6" xfId="51370" xr:uid="{B932E489-21C5-47D3-A599-7A1B0DFF8A0D}"/>
    <cellStyle name="Neutral 6 2" xfId="58535" xr:uid="{CA060DAE-ED1E-4599-98D5-0D2AAE9B2161}"/>
    <cellStyle name="Neutral 6 3" xfId="58536" xr:uid="{FE293FEB-E254-4804-AF8E-F7FEAE1BD2B3}"/>
    <cellStyle name="Neutral 6 4" xfId="58537" xr:uid="{DC06310B-484E-4745-87E2-F89981C4B80F}"/>
    <cellStyle name="Neutral 7" xfId="51371" xr:uid="{4331135C-52D5-496C-9430-12767832859B}"/>
    <cellStyle name="Neutral 7 2" xfId="58538" xr:uid="{5B46098E-099A-4F80-B4FB-11D098D09903}"/>
    <cellStyle name="Neutral 7 3" xfId="58539" xr:uid="{91296651-6AD1-46FA-9CC7-3205CCD8F2BD}"/>
    <cellStyle name="Neutral 7 4" xfId="58540" xr:uid="{97BAA89A-D34B-49F3-B9D4-08F396D29D8A}"/>
    <cellStyle name="Neutral 8" xfId="51372" xr:uid="{62D9C41D-BF21-4708-BF35-E69AC4D3FA6A}"/>
    <cellStyle name="Neutral 9" xfId="51373" xr:uid="{B744E19A-6396-44FD-8E52-6E070FE48E13}"/>
    <cellStyle name="no dec" xfId="16201" xr:uid="{7B5204FA-CBEE-43B5-9FE3-D57CCEB686B7}"/>
    <cellStyle name="Non défini" xfId="58541" xr:uid="{33F40BF7-34C4-4052-94E3-052C741DB0D8}"/>
    <cellStyle name="Normal" xfId="0" builtinId="0"/>
    <cellStyle name="Normal--" xfId="58542" xr:uid="{65ECD009-0631-4481-AE76-815A6E15B488}"/>
    <cellStyle name="Normal - Style1" xfId="80" xr:uid="{284F4648-AD34-4DC4-97A2-A12344CFAA51}"/>
    <cellStyle name="Normal - Style1 2" xfId="58543" xr:uid="{7E3CA3E1-45E9-44A0-9066-92A46134BA48}"/>
    <cellStyle name="Normal - Style1 2 2" xfId="58544" xr:uid="{7817547C-D318-4D5A-822A-4C8DE2F19327}"/>
    <cellStyle name="Normal - Style1 2 3" xfId="58545" xr:uid="{157BB660-076B-49D0-A823-60388C6E40C8}"/>
    <cellStyle name="Normal - Style1 3" xfId="58546" xr:uid="{139D7BE5-44EA-4F8E-B76E-26E9AF2B9C7A}"/>
    <cellStyle name="Normal - Style2" xfId="58547" xr:uid="{E060B8DA-424C-4594-BF6C-4D2DDE7B781C}"/>
    <cellStyle name="Normal - Style3" xfId="58548" xr:uid="{172F2D7B-8D59-426B-B454-E77D1B799AFC}"/>
    <cellStyle name="Normal - Style4" xfId="58549" xr:uid="{D634DACA-4106-4EFF-9F3E-8A45BC6F33DE}"/>
    <cellStyle name="Normal - Style5" xfId="58550" xr:uid="{88070888-08D5-4A4B-8B5C-68450BD158C1}"/>
    <cellStyle name="Normal - Style6" xfId="58551" xr:uid="{3D4CD6F9-4BEF-4CEC-8565-376BA246B3B4}"/>
    <cellStyle name="Normal - Style7" xfId="58552" xr:uid="{CB8D2736-817E-46B4-9A73-3586BAB1D054}"/>
    <cellStyle name="Normal - Style8" xfId="58553" xr:uid="{12966318-32E1-41C4-A984-8F1537FF23AB}"/>
    <cellStyle name="Normal [0]" xfId="58554" xr:uid="{6B87C2DC-7BE6-450A-803D-63370E6DD317}"/>
    <cellStyle name="Normal [1]" xfId="58555" xr:uid="{EA33DEF0-9C3D-4B6A-9D32-4B4FB167C3E6}"/>
    <cellStyle name="Normal [3]" xfId="58556" xr:uid="{BB4AAB6A-EB78-429E-96F5-EBBD99D7D941}"/>
    <cellStyle name="Normal 10" xfId="81" xr:uid="{242742B4-D6A1-4F87-984C-311F092CDF9D}"/>
    <cellStyle name="Normal 10 10" xfId="16202" xr:uid="{2437B5A6-922D-4107-8CDD-83310519313E}"/>
    <cellStyle name="Normal 10 10 2" xfId="58557" xr:uid="{50F1EF1C-779B-4969-BDB3-06B98DFC3997}"/>
    <cellStyle name="Normal 10 10 3" xfId="58558" xr:uid="{0987C4B8-4EAA-4E86-9557-BFBB019A23B0}"/>
    <cellStyle name="Normal 10 11" xfId="16203" xr:uid="{2908C7E0-A24A-450B-AE4B-10A56FCA462E}"/>
    <cellStyle name="Normal 10 12" xfId="16204" xr:uid="{707ABA10-4F75-49A7-AAD5-3B4BC5409852}"/>
    <cellStyle name="Normal 10 13" xfId="16205" xr:uid="{BA869B88-F245-4EF9-B573-846C8B775D1C}"/>
    <cellStyle name="Normal 10 14" xfId="16206" xr:uid="{ED179D4D-6492-49DF-8753-0451E7404791}"/>
    <cellStyle name="Normal 10 15" xfId="16207" xr:uid="{271B05A4-FE34-4F6A-8400-797EB667B29E}"/>
    <cellStyle name="Normal 10 16" xfId="16208" xr:uid="{85926546-8273-4BE1-BF9B-C8AE3BE4447E}"/>
    <cellStyle name="Normal 10 17" xfId="16209" xr:uid="{D8C74CA2-CC7F-4982-86A6-F72B380BC689}"/>
    <cellStyle name="Normal 10 18" xfId="16210" xr:uid="{F65017B3-3A94-44A8-A0D2-D04F0BB37AF4}"/>
    <cellStyle name="Normal 10 19" xfId="16211" xr:uid="{15872D91-2032-4CB4-B8C6-47CF68F34106}"/>
    <cellStyle name="Normal 10 2" xfId="16212" xr:uid="{529683D9-FC8C-49A6-8362-7C6282879475}"/>
    <cellStyle name="Normal 10 2 10 2" xfId="58559" xr:uid="{78730640-B487-4D5C-BCEC-BC6BCD9CF74A}"/>
    <cellStyle name="Normal 10 2 2" xfId="16213" xr:uid="{763E4B38-8F34-47D8-BF8E-3A20A15F14B6}"/>
    <cellStyle name="Normal 10 2 2 2" xfId="16214" xr:uid="{DDBDFE94-4089-4321-B033-52B42DF41F29}"/>
    <cellStyle name="Normal 10 2 2 2 2" xfId="51374" xr:uid="{D13FD92E-6C67-49CD-899E-0CA4D9960153}"/>
    <cellStyle name="Normal 10 2 2 2 2 2" xfId="51375" xr:uid="{B44BB9F4-EB6E-4A3F-8203-69E9552F6CB6}"/>
    <cellStyle name="Normal 10 2 2 3" xfId="16215" xr:uid="{80B39EC7-C7DE-4F19-B4FD-12CDB0BD4BC0}"/>
    <cellStyle name="Normal 10 2 2 4" xfId="58560" xr:uid="{F6EF51A3-F3A3-41DF-9AE4-ABA5C7F2E237}"/>
    <cellStyle name="Normal 10 2 3" xfId="16216" xr:uid="{A05A20D8-3FCE-498B-8C75-3F41FF3579E4}"/>
    <cellStyle name="Normal 10 2 3 2" xfId="58561" xr:uid="{24A981E3-EFFB-4BDA-A60B-1107E658EDD1}"/>
    <cellStyle name="Normal 10 2 4" xfId="16217" xr:uid="{548F5650-318C-4127-85D1-9ECE253AC864}"/>
    <cellStyle name="Normal 10 2 5" xfId="58562" xr:uid="{37D7B1D7-A84C-423E-B1F8-86F5697A2111}"/>
    <cellStyle name="Normal 10 20" xfId="16218" xr:uid="{85E1AD04-DCB6-4544-8F3A-0D6E0B34EFFA}"/>
    <cellStyle name="Normal 10 21" xfId="16219" xr:uid="{8B70F618-385D-4520-8503-BF542F686101}"/>
    <cellStyle name="Normal 10 22" xfId="16220" xr:uid="{9094690D-20EE-4DF6-AC4A-F662E9FD3D11}"/>
    <cellStyle name="Normal 10 23" xfId="16221" xr:uid="{CA745666-3F7F-4C3D-AA16-38AD76C50CEE}"/>
    <cellStyle name="Normal 10 24" xfId="16222" xr:uid="{C65A84A0-E9FF-400A-A992-36E1E17CDF8A}"/>
    <cellStyle name="Normal 10 25" xfId="16223" xr:uid="{38A7EE5E-0017-4386-A7A3-2795C8493813}"/>
    <cellStyle name="Normal 10 26" xfId="16224" xr:uid="{1B5E49A1-1A20-4DD3-BDF7-BB4C9FB89AAD}"/>
    <cellStyle name="Normal 10 27" xfId="16225" xr:uid="{AA1206F4-61D6-45BB-B1A0-067110B379DA}"/>
    <cellStyle name="Normal 10 28" xfId="16226" xr:uid="{9378706A-DECE-4307-82E6-4D7F0D57945E}"/>
    <cellStyle name="Normal 10 28 2" xfId="16227" xr:uid="{9D22D032-3FA0-4910-830F-60596E5E6236}"/>
    <cellStyle name="Normal 10 29" xfId="16228" xr:uid="{7215B717-E302-4D17-8170-FEC7948747C7}"/>
    <cellStyle name="Normal 10 3" xfId="16229" xr:uid="{008642F9-CA11-4F37-A9C9-B6402C8DE683}"/>
    <cellStyle name="Normal 10 3 2" xfId="58563" xr:uid="{00D32D38-19D2-4B80-B347-EE15289F19AD}"/>
    <cellStyle name="Normal 10 3 2 2" xfId="58564" xr:uid="{2057ABD5-E39B-4D20-8544-D3EF77199843}"/>
    <cellStyle name="Normal 10 3 2 3" xfId="58565" xr:uid="{5598AF05-80D1-454B-A520-692C33977407}"/>
    <cellStyle name="Normal 10 3 2 4" xfId="58566" xr:uid="{B62C2AEF-376E-40A8-9A61-AD3F69FFBE9D}"/>
    <cellStyle name="Normal 10 3 3" xfId="16230" xr:uid="{FB4C14D6-809D-4ED2-B38E-250196482E47}"/>
    <cellStyle name="Normal 10 3 4" xfId="58567" xr:uid="{DADF93DE-079B-4E80-96E8-6F87B9A7A385}"/>
    <cellStyle name="Normal 10 3 5" xfId="58568" xr:uid="{2C1BD531-2727-4764-9F50-38F0DF68E866}"/>
    <cellStyle name="Normal 10 30" xfId="16231" xr:uid="{71AA05D8-9B2F-48DA-9524-7C919195AB38}"/>
    <cellStyle name="Normal 10 4" xfId="16232" xr:uid="{CA648A92-B421-44AA-BBAF-9392FC961E4E}"/>
    <cellStyle name="Normal 10 4 2" xfId="16233" xr:uid="{8238009E-7426-44B2-B8C5-E4E65BCE8152}"/>
    <cellStyle name="Normal 10 4 3" xfId="58569" xr:uid="{16CA5856-F374-437E-8CB0-AFAE12FBC3DC}"/>
    <cellStyle name="Normal 10 5" xfId="16234" xr:uid="{F52CE7FD-AC1B-4B2A-ABAB-7AAFD83C965D}"/>
    <cellStyle name="Normal 10 5 2" xfId="58570" xr:uid="{55E41A58-75AB-4842-9035-574E06D62E3D}"/>
    <cellStyle name="Normal 10 5 3" xfId="58571" xr:uid="{7A154DC8-0C09-47EB-AF8F-1A540A827556}"/>
    <cellStyle name="Normal 10 6" xfId="16235" xr:uid="{BB230AAC-086D-4266-9781-1971B1B861BA}"/>
    <cellStyle name="Normal 10 6 2" xfId="16236" xr:uid="{CF58A346-268C-499F-9BBE-3D7045A5ACEE}"/>
    <cellStyle name="Normal 10 6 3" xfId="16237" xr:uid="{5D1FD591-B9F3-45EB-904D-814D27CD1D4C}"/>
    <cellStyle name="Normal 10 7" xfId="16238" xr:uid="{6CC01B79-42CD-48A1-B3D3-BCE1B94E22E8}"/>
    <cellStyle name="Normal 10 8" xfId="16239" xr:uid="{CB3E6D66-7CE0-497D-901C-8C516C28DAC2}"/>
    <cellStyle name="Normal 10 8 2" xfId="16240" xr:uid="{866820ED-FCA1-4D28-959B-8A0F5AC0FA74}"/>
    <cellStyle name="Normal 10 8 2 2" xfId="58572" xr:uid="{994C05B5-8EA0-47AD-9591-4DDFC1D968BC}"/>
    <cellStyle name="Normal 10 8 3" xfId="58573" xr:uid="{30B12D8B-1194-45D0-8F49-ADD729EFFA85}"/>
    <cellStyle name="Normal 10 8 3 2" xfId="58574" xr:uid="{9047F393-D99A-4065-A0BF-84478184800C}"/>
    <cellStyle name="Normal 10 8 4" xfId="58575" xr:uid="{DC473E31-682F-4F29-B85B-08ADC7C1D641}"/>
    <cellStyle name="Normal 10 9" xfId="16241" xr:uid="{A4D615FF-71B0-4E98-A18D-EE4BAEEAF006}"/>
    <cellStyle name="Normal 10 9 2" xfId="58576" xr:uid="{A8DCABE9-EEC2-4641-BB4F-3F74524AF504}"/>
    <cellStyle name="Normal 10 9 2 2" xfId="58577" xr:uid="{81272E9D-E5F6-49DC-AAC5-E200A3218573}"/>
    <cellStyle name="Normal 10 9 3" xfId="58578" xr:uid="{AD9D5CCF-5601-4ACB-AAC6-475659A3F891}"/>
    <cellStyle name="Normal 10 9 3 2" xfId="58579" xr:uid="{A732A4C3-D763-4B4F-B808-0203AA089D3A}"/>
    <cellStyle name="Normal 10 9 4" xfId="58580" xr:uid="{76D5B149-9132-4CE1-8A70-65654258A432}"/>
    <cellStyle name="Normal 10_Africa Provident Limited 2009 - Adj." xfId="58581" xr:uid="{434DAD25-9A39-49EC-B0C5-34597BD31581}"/>
    <cellStyle name="Normal 100" xfId="16242" xr:uid="{46637745-53E5-4E0F-8925-3CF82738BDD9}"/>
    <cellStyle name="Normal 100 2" xfId="16243" xr:uid="{0B8775BF-2C50-4DD1-9F31-A953BEEEEAF9}"/>
    <cellStyle name="Normal 100 2 2" xfId="16244" xr:uid="{11C8FB91-2B8F-4555-963F-AEB473D64E97}"/>
    <cellStyle name="Normal 100 2 2 2" xfId="58582" xr:uid="{3846A242-5228-45C5-B130-46D9CA95957B}"/>
    <cellStyle name="Normal 100 2 3" xfId="58583" xr:uid="{3D970F8E-D666-4406-9EF4-F2B8C923B992}"/>
    <cellStyle name="Normal 100 2 3 2" xfId="58584" xr:uid="{13E81A26-79CC-4665-9BCD-C58CB2D269B0}"/>
    <cellStyle name="Normal 100 2 4" xfId="58585" xr:uid="{958879FE-F584-485F-BC15-BE737EA050C0}"/>
    <cellStyle name="Normal 100 3" xfId="16245" xr:uid="{B801F875-3E2F-4FCC-BD12-EF010B81CED1}"/>
    <cellStyle name="Normal 100 3 2" xfId="58586" xr:uid="{164A67A9-A5A4-41F4-9F12-24AFC502EDB8}"/>
    <cellStyle name="Normal 100 4" xfId="58587" xr:uid="{14719DEC-27EC-4DF7-8A57-70231076C86B}"/>
    <cellStyle name="Normal 100 4 2" xfId="58588" xr:uid="{801E6D00-BE29-4275-843F-B9AFEFD04C68}"/>
    <cellStyle name="Normal 100 5" xfId="58589" xr:uid="{BF77431A-60E0-423E-9B53-ED8D46B7ABAC}"/>
    <cellStyle name="Normal 100 6" xfId="58590" xr:uid="{3AA6AF4C-4DB8-4BD4-BDEB-6484BA93F4BC}"/>
    <cellStyle name="Normal 101" xfId="16246" xr:uid="{D75418D8-8BEA-4CCB-A10D-381D9EBA0359}"/>
    <cellStyle name="Normal 101 2" xfId="16247" xr:uid="{56692258-A3BF-4BD0-AC22-DD3E24A27249}"/>
    <cellStyle name="Normal 101 2 2" xfId="16248" xr:uid="{BD079820-EC0C-41D4-8517-6307FE583E0B}"/>
    <cellStyle name="Normal 101 3" xfId="16249" xr:uid="{9ECFCA19-44CA-44C5-A84C-815AB3F1548A}"/>
    <cellStyle name="Normal 101 3 2" xfId="58591" xr:uid="{3D6A780B-47D5-4BD5-A86A-642CB9CC1DD2}"/>
    <cellStyle name="Normal 101 4" xfId="58592" xr:uid="{93FCF965-1BF1-41C4-B716-DB983B2F321E}"/>
    <cellStyle name="Normal 101 5" xfId="58593" xr:uid="{A0D56E02-EDA7-450B-B6A4-75380B410570}"/>
    <cellStyle name="Normal 102" xfId="16250" xr:uid="{F6096F0D-AFA0-4EE6-8281-B38710F104CB}"/>
    <cellStyle name="Normal 102 2" xfId="16251" xr:uid="{C99963D4-0586-4420-9CDF-DE99F3CD9FFC}"/>
    <cellStyle name="Normal 102 2 2" xfId="16252" xr:uid="{FE2F6AD1-9A6E-4646-9AC8-068F2A239F6F}"/>
    <cellStyle name="Normal 102 3" xfId="16253" xr:uid="{0D8822CF-F629-417E-8789-41B3AB6539F9}"/>
    <cellStyle name="Normal 102 3 2" xfId="58594" xr:uid="{9A93042B-1F94-43B9-9CC9-2B0E1B32766A}"/>
    <cellStyle name="Normal 102 4" xfId="58595" xr:uid="{48C6FE48-C4C0-4159-B9A1-97F419E784EC}"/>
    <cellStyle name="Normal 102 5" xfId="58596" xr:uid="{5A331085-86CE-4846-A2C4-494AEF3D3EDD}"/>
    <cellStyle name="Normal 103" xfId="16254" xr:uid="{B765C165-F235-43DC-8A12-2DF674397D74}"/>
    <cellStyle name="Normal 103 2" xfId="16255" xr:uid="{D502BE47-50B1-4A88-AAF3-4C4CA3401213}"/>
    <cellStyle name="Normal 103 2 2" xfId="16256" xr:uid="{813F7206-ED89-47D3-8B8B-4B3EE8E77377}"/>
    <cellStyle name="Normal 103 3" xfId="16257" xr:uid="{9AB01414-540D-4055-8888-93AF062C37C2}"/>
    <cellStyle name="Normal 103 3 2" xfId="58597" xr:uid="{321746B4-488A-4A09-A327-391A856E340A}"/>
    <cellStyle name="Normal 103 4" xfId="58598" xr:uid="{75755E26-FEFE-40AB-8059-0234C6AE6E1B}"/>
    <cellStyle name="Normal 103 5" xfId="58599" xr:uid="{B289FB93-C909-4B68-A574-815B75023F65}"/>
    <cellStyle name="Normal 104" xfId="16258" xr:uid="{BFB5F607-7FE1-44D8-A69D-80DE942472A3}"/>
    <cellStyle name="Normal 104 2" xfId="16259" xr:uid="{8C688FA1-2447-4B74-8604-077787714965}"/>
    <cellStyle name="Normal 104 2 2" xfId="16260" xr:uid="{7FC7357C-2D51-4855-A9F1-4E943B65B0D2}"/>
    <cellStyle name="Normal 104 3" xfId="16261" xr:uid="{EE385159-440A-49E5-8476-B6B8214E03CC}"/>
    <cellStyle name="Normal 104 3 2" xfId="58600" xr:uid="{15BBF877-2B70-4274-A20F-612CB8180ABA}"/>
    <cellStyle name="Normal 104 4" xfId="58601" xr:uid="{590976A9-FAA8-46B6-BC18-B8E559AAC7F0}"/>
    <cellStyle name="Normal 104 5" xfId="58602" xr:uid="{4E20ED47-F27C-40C2-A6E6-8B48B6D18C17}"/>
    <cellStyle name="Normal 105" xfId="16262" xr:uid="{81F9A20F-9455-4089-B925-DEA7760D93D6}"/>
    <cellStyle name="Normal 105 2" xfId="16263" xr:uid="{82134FB3-15C0-4EA9-97CD-CB7B038D1F78}"/>
    <cellStyle name="Normal 105 2 2" xfId="16264" xr:uid="{85FFA76C-A017-41D5-975C-DE5E2B46191D}"/>
    <cellStyle name="Normal 105 3" xfId="16265" xr:uid="{FCAAADED-5A60-401F-92AD-F3ED6464600E}"/>
    <cellStyle name="Normal 105 3 2" xfId="58603" xr:uid="{DFA03CCB-2A81-48DC-95A9-6612D32A72B4}"/>
    <cellStyle name="Normal 105 4" xfId="58604" xr:uid="{98C633EE-235F-41F5-BDDE-C7BAA75B1BEF}"/>
    <cellStyle name="Normal 105 5" xfId="58605" xr:uid="{49C2B337-1D55-441F-8163-D32E2F4D77E5}"/>
    <cellStyle name="Normal 106" xfId="16266" xr:uid="{B02006D2-526A-4200-BD85-3969AC5039CB}"/>
    <cellStyle name="Normal 106 2" xfId="16267" xr:uid="{6993BA2D-5430-4EF5-BE1F-F62347E55E46}"/>
    <cellStyle name="Normal 106 2 2" xfId="16268" xr:uid="{E6D4CD90-1575-4F5D-9C06-C37EB54C741B}"/>
    <cellStyle name="Normal 106 3" xfId="16269" xr:uid="{D810F186-55D1-46A7-BC8F-DA036DFF2E2C}"/>
    <cellStyle name="Normal 107" xfId="16270" xr:uid="{6E3F2144-4EB5-4066-B4AE-DE9F93FE7D17}"/>
    <cellStyle name="Normal 107 2" xfId="16271" xr:uid="{19196F17-D115-4261-A6E8-0A8DFC94992F}"/>
    <cellStyle name="Normal 108" xfId="16272" xr:uid="{AF60F4A5-FA50-4162-AD04-AD1101E12E19}"/>
    <cellStyle name="Normal 108 2" xfId="16273" xr:uid="{2B2E43B2-734E-4464-9D09-C90F6B8BB8F5}"/>
    <cellStyle name="Normal 109" xfId="16274" xr:uid="{79326C9C-1263-416B-9076-FF5BE516A98C}"/>
    <cellStyle name="Normal 109 2" xfId="16275" xr:uid="{B5730681-D54C-4C2A-9F07-12B0A904050E}"/>
    <cellStyle name="Normal 109 3" xfId="16276" xr:uid="{35C07F50-EE21-44D7-AAB7-A44425D4A607}"/>
    <cellStyle name="Normal 109 4" xfId="58606" xr:uid="{3CB5484F-ACF3-4FDF-AE2F-421916C6D116}"/>
    <cellStyle name="Normal 11" xfId="16277" xr:uid="{5AA58560-EA6B-4A79-A351-62AB70A8A7E8}"/>
    <cellStyle name="Normal 11 10" xfId="16278" xr:uid="{14E54D47-A2DA-4C84-89F8-441134BDD611}"/>
    <cellStyle name="Normal 11 11" xfId="16279" xr:uid="{5BB4D9EF-1925-42BC-836E-857F147A8076}"/>
    <cellStyle name="Normal 11 12" xfId="16280" xr:uid="{A4CA382B-B1AE-4223-863E-DBAE1D35A905}"/>
    <cellStyle name="Normal 11 13" xfId="16281" xr:uid="{679CCE9A-4996-4708-934B-608F398F7941}"/>
    <cellStyle name="Normal 11 14" xfId="16282" xr:uid="{60490092-B832-46EC-A705-3BC7B5D44DF9}"/>
    <cellStyle name="Normal 11 15" xfId="16283" xr:uid="{F0E94EE0-23DF-4904-8C43-B0B5637C72D5}"/>
    <cellStyle name="Normal 11 16" xfId="16284" xr:uid="{F0A0E2B9-F73A-4555-8A9D-63139CB477C9}"/>
    <cellStyle name="Normal 11 17" xfId="16285" xr:uid="{55E09EE4-EBC5-4F6C-BB9E-7DF6181AA48D}"/>
    <cellStyle name="Normal 11 18" xfId="16286" xr:uid="{F280BB56-8B1B-4C56-A974-F4F657DC00DE}"/>
    <cellStyle name="Normal 11 19" xfId="16287" xr:uid="{71EE4CD7-C36F-4792-93FB-4EB30F6C4040}"/>
    <cellStyle name="Normal 11 2" xfId="16288" xr:uid="{E5077E79-1E7B-4B76-BD00-A2EE0C7F27FC}"/>
    <cellStyle name="Normal 11 2 2" xfId="16289" xr:uid="{AA09AAEF-FA32-40F5-8CF8-312D4E9E1B8A}"/>
    <cellStyle name="Normal 11 2 2 2" xfId="16290" xr:uid="{CE390292-0034-4127-BA0F-5FBC90C83643}"/>
    <cellStyle name="Normal 11 2 2 3" xfId="16291" xr:uid="{267513E6-9726-4119-91B2-B35321A1550C}"/>
    <cellStyle name="Normal 11 2 3" xfId="16292" xr:uid="{E4A9F751-0568-401E-A831-3C3B7A53B5CC}"/>
    <cellStyle name="Normal 11 2 4" xfId="16293" xr:uid="{1F21CA8E-16C1-4C5C-8B81-3553E30F9D90}"/>
    <cellStyle name="Normal 11 2 5" xfId="58607" xr:uid="{89822499-1452-415A-A930-B5E62BB2E0AC}"/>
    <cellStyle name="Normal 11 2 6" xfId="58608" xr:uid="{4D7003DF-2EE4-4AD5-BF18-F6FA568503A8}"/>
    <cellStyle name="Normal 11 20" xfId="16294" xr:uid="{9328F507-0476-41DA-A4CF-EE10D0DD1F4D}"/>
    <cellStyle name="Normal 11 21" xfId="16295" xr:uid="{ACF915B8-561C-4ED4-A5BF-CB0395EFD292}"/>
    <cellStyle name="Normal 11 22" xfId="16296" xr:uid="{C290DF2F-8C9E-4197-A38A-C2961D82034E}"/>
    <cellStyle name="Normal 11 23" xfId="16297" xr:uid="{02923597-321D-4704-9FE3-D880C090FD73}"/>
    <cellStyle name="Normal 11 24" xfId="16298" xr:uid="{3BF73C16-1896-4AFB-9112-B9F225CC9D93}"/>
    <cellStyle name="Normal 11 25" xfId="16299" xr:uid="{BC8EB17A-9D16-49E5-B4B0-2563CF54DED6}"/>
    <cellStyle name="Normal 11 26" xfId="16300" xr:uid="{62F72817-4B26-4A5A-9B08-80391768A1E5}"/>
    <cellStyle name="Normal 11 27" xfId="16301" xr:uid="{2B7C540F-BF3F-40B3-BB7B-FEE5B9875009}"/>
    <cellStyle name="Normal 11 28" xfId="16302" xr:uid="{C1D6A6F4-E028-4454-A28D-811D4E3EDE0E}"/>
    <cellStyle name="Normal 11 28 2" xfId="16303" xr:uid="{93B9D201-2185-4DC5-AE64-D0829C8EBC49}"/>
    <cellStyle name="Normal 11 29" xfId="16304" xr:uid="{321B2C16-0E1F-48A7-A7B2-434E93BC40AF}"/>
    <cellStyle name="Normal 11 3" xfId="16305" xr:uid="{B4C01EEA-8AD8-4BCD-81BB-E2290490916E}"/>
    <cellStyle name="Normal 11 3 2" xfId="58609" xr:uid="{33764832-D2A7-4B6E-B5F7-5B8D16B9D8D6}"/>
    <cellStyle name="Normal 11 3 3" xfId="58610" xr:uid="{B476836E-DCA9-4DB7-BAC6-92EAF1B7D053}"/>
    <cellStyle name="Normal 11 30" xfId="16306" xr:uid="{E2ACD6C7-E667-47D5-8514-7004B1C693A9}"/>
    <cellStyle name="Normal 11 31" xfId="16307" xr:uid="{BA6FBDD0-D9AB-45C5-AC27-C33D7AE5E277}"/>
    <cellStyle name="Normal 11 32" xfId="16308" xr:uid="{F97A29F8-325C-40BB-B808-FFCAF221A60F}"/>
    <cellStyle name="Normal 11 33" xfId="16309" xr:uid="{9A2128A6-6220-44F2-AAF9-BED119EA4EBA}"/>
    <cellStyle name="Normal 11 34" xfId="16310" xr:uid="{A065F203-B3AA-401C-9F7D-75C3D43A7DA2}"/>
    <cellStyle name="Normal 11 35" xfId="16311" xr:uid="{F7658A62-3FD7-4789-AD2D-51EC3FAFB90C}"/>
    <cellStyle name="Normal 11 36" xfId="16312" xr:uid="{F2562DC2-0989-4EE2-8CFE-3F8BF8513885}"/>
    <cellStyle name="Normal 11 37" xfId="16313" xr:uid="{26B9DB57-4306-4ECB-B66D-7F5D47D9BE16}"/>
    <cellStyle name="Normal 11 38" xfId="16314" xr:uid="{B50EFD2A-8628-4154-AF7D-21FE104614AB}"/>
    <cellStyle name="Normal 11 39" xfId="16315" xr:uid="{A6249627-7E9B-435B-A19C-1A0A9D4A97A1}"/>
    <cellStyle name="Normal 11 4" xfId="16316" xr:uid="{D8842A7A-D29E-47E8-A724-35F70C3B0F80}"/>
    <cellStyle name="Normal 11 4 2" xfId="58611" xr:uid="{8894A77A-B200-475E-B66D-D1413C73E293}"/>
    <cellStyle name="Normal 11 4 3" xfId="58612" xr:uid="{DE2ED879-F0C1-45CA-B238-9632447930CA}"/>
    <cellStyle name="Normal 11 40" xfId="16317" xr:uid="{296F8464-4FEC-48D5-A062-9CE80CDCCCD6}"/>
    <cellStyle name="Normal 11 41" xfId="16318" xr:uid="{DBC209D2-D41D-45C5-A50D-871C78EFDDEF}"/>
    <cellStyle name="Normal 11 42" xfId="16319" xr:uid="{EBEF9108-C531-455C-8AC5-9C40DED4BCAD}"/>
    <cellStyle name="Normal 11 43" xfId="16320" xr:uid="{7FF2A224-EFC4-428B-B548-B14DE88F7150}"/>
    <cellStyle name="Normal 11 44" xfId="16321" xr:uid="{941EA24D-39FC-4708-9965-098F3E08C32C}"/>
    <cellStyle name="Normal 11 45" xfId="16322" xr:uid="{07BFD87A-8B9E-484E-876D-369E614C8400}"/>
    <cellStyle name="Normal 11 46" xfId="16323" xr:uid="{2057A960-372F-4706-9D2F-D83222DCFA68}"/>
    <cellStyle name="Normal 11 47" xfId="16324" xr:uid="{1B6BA6F8-641F-404A-ACAD-53B36247D96F}"/>
    <cellStyle name="Normal 11 48" xfId="16325" xr:uid="{BA0C902D-7F75-4647-AC9F-2EE4CFD5C719}"/>
    <cellStyle name="Normal 11 49" xfId="16326" xr:uid="{63870642-F7DE-430A-90D1-BEDD802683AD}"/>
    <cellStyle name="Normal 11 5" xfId="16327" xr:uid="{50DF4537-4C65-4AB6-B1D2-2C31BAE61BE2}"/>
    <cellStyle name="Normal 11 5 2" xfId="58613" xr:uid="{696DC27E-112F-4606-A038-29FF548CCFE3}"/>
    <cellStyle name="Normal 11 5 3" xfId="58614" xr:uid="{009D1F40-A382-41B0-A42C-C76F24FC0DA0}"/>
    <cellStyle name="Normal 11 50" xfId="16328" xr:uid="{561D5405-604F-49BA-8E13-B3C4BEEDEDE9}"/>
    <cellStyle name="Normal 11 51" xfId="16329" xr:uid="{4584C1E0-3411-41EC-83D1-E9CA54A6A9FD}"/>
    <cellStyle name="Normal 11 52" xfId="16330" xr:uid="{E7274B9A-C055-4435-867B-57217AFF468F}"/>
    <cellStyle name="Normal 11 53" xfId="16331" xr:uid="{BFEA4422-D066-40AF-8BE5-94B268579455}"/>
    <cellStyle name="Normal 11 54" xfId="16332" xr:uid="{30F0F461-987A-462E-AFA5-AFCE666361D3}"/>
    <cellStyle name="Normal 11 55" xfId="16333" xr:uid="{B45BEA8E-2310-46B5-B2E9-29F4257424C4}"/>
    <cellStyle name="Normal 11 56" xfId="16334" xr:uid="{FD7440C7-893D-4C50-8305-2988CD974BDA}"/>
    <cellStyle name="Normal 11 57" xfId="16335" xr:uid="{F1C44D58-2FED-4503-A331-8B735ED0640E}"/>
    <cellStyle name="Normal 11 58" xfId="16336" xr:uid="{B286C1C5-BBA4-4A58-9185-06F20AA32CAE}"/>
    <cellStyle name="Normal 11 59" xfId="16337" xr:uid="{DFE26267-89C2-46B1-8E12-3E0EDF475B9C}"/>
    <cellStyle name="Normal 11 6" xfId="16338" xr:uid="{478D1BE7-95C0-4B10-903E-52489FFF2F1A}"/>
    <cellStyle name="Normal 11 6 2" xfId="16339" xr:uid="{DCDDC575-6CA2-482A-843E-00F27ECC7743}"/>
    <cellStyle name="Normal 11 6 3" xfId="16340" xr:uid="{FD30ADA6-3B0D-4327-B46B-4FE842A3F3E8}"/>
    <cellStyle name="Normal 11 60" xfId="16341" xr:uid="{DD72EF23-B25B-4B3F-B2BD-214D92A260CE}"/>
    <cellStyle name="Normal 11 61" xfId="16342" xr:uid="{558CA4A7-FC93-4E1C-BEF1-0421CBDF982E}"/>
    <cellStyle name="Normal 11 62" xfId="16343" xr:uid="{B57A1624-4BC9-47EA-A865-38B2A05DE63B}"/>
    <cellStyle name="Normal 11 63" xfId="58615" xr:uid="{1AA916C3-7F36-409A-8F7F-7DEA2A50627A}"/>
    <cellStyle name="Normal 11 7" xfId="16344" xr:uid="{364873AE-64A4-420C-AE2A-E634B4869B10}"/>
    <cellStyle name="Normal 11 8" xfId="16345" xr:uid="{A7F4A787-3932-489B-AFEC-2F3B8972D089}"/>
    <cellStyle name="Normal 11 9" xfId="16346" xr:uid="{A5CCBEEC-B3F7-4ECA-BA65-3CC5DC7AFFF9}"/>
    <cellStyle name="Normal 11_Africa Provident Limited 2009 - Adj." xfId="58616" xr:uid="{633261E7-C234-4E36-A983-8725685DAEB8}"/>
    <cellStyle name="Normal 110" xfId="16347" xr:uid="{12344A91-11D3-416C-B580-0C9EC6ABFCA6}"/>
    <cellStyle name="Normal 110 2" xfId="16348" xr:uid="{E634EF16-6294-49E2-B9F7-2D46E013872F}"/>
    <cellStyle name="Normal 110 2 2" xfId="58617" xr:uid="{478F81F1-9F49-4E83-9FB0-C9B56DAE353C}"/>
    <cellStyle name="Normal 110 3" xfId="58618" xr:uid="{3EB9C04B-E0C1-4506-AEAF-5247ABFAD401}"/>
    <cellStyle name="Normal 110 3 2" xfId="58619" xr:uid="{9A6A500B-4047-40FA-859E-BB17BD26E127}"/>
    <cellStyle name="Normal 110 4" xfId="58620" xr:uid="{9F10EEF9-4D62-4FCE-8A64-6F1254634258}"/>
    <cellStyle name="Normal 110 5" xfId="58621" xr:uid="{684645E5-8DD6-4A5B-BEA2-693A7FD1D879}"/>
    <cellStyle name="Normal 111" xfId="16349" xr:uid="{F97DE492-438A-4A28-B773-E927BF469F73}"/>
    <cellStyle name="Normal 111 2" xfId="16350" xr:uid="{657D7646-A1C9-490C-BF17-D7F45AE3F942}"/>
    <cellStyle name="Normal 111 2 2" xfId="58622" xr:uid="{C35EC973-DBF9-46D0-A03D-F162F866BBDA}"/>
    <cellStyle name="Normal 111 3" xfId="58623" xr:uid="{E7E12798-D832-443B-9A60-85DB1BB4A02A}"/>
    <cellStyle name="Normal 111 3 2" xfId="58624" xr:uid="{A2B2F748-0150-477B-AE3B-0FD8E30BB06C}"/>
    <cellStyle name="Normal 111 4" xfId="58625" xr:uid="{45EC4CE3-5188-4004-A9B5-5A22F794867E}"/>
    <cellStyle name="Normal 112" xfId="16351" xr:uid="{73D61AFB-DDE2-4A90-8B58-6AC14997312E}"/>
    <cellStyle name="Normal 112 2" xfId="16352" xr:uid="{91F3347F-CB23-4758-9414-5BFA56C601C7}"/>
    <cellStyle name="Normal 112 2 2" xfId="58626" xr:uid="{917EF4F2-756C-441A-8BBD-0EA044BB926A}"/>
    <cellStyle name="Normal 112 2 2 2" xfId="58627" xr:uid="{2BA71EF7-51D2-4F5A-BDD9-D8BA2A62E166}"/>
    <cellStyle name="Normal 112 2 3" xfId="58628" xr:uid="{5DAC81EB-765C-4DAB-96C7-E133EE1EBA3D}"/>
    <cellStyle name="Normal 112 2 3 2" xfId="58629" xr:uid="{0BE803CE-38FA-4355-AA8C-3884B9C82821}"/>
    <cellStyle name="Normal 112 2 4" xfId="58630" xr:uid="{0D954A1E-A953-467D-9F58-172AAD3802C4}"/>
    <cellStyle name="Normal 112 3" xfId="58631" xr:uid="{29938CA0-27F2-4110-AED0-0EEA3812A296}"/>
    <cellStyle name="Normal 112 3 2" xfId="58632" xr:uid="{4702E36A-C63A-44AA-B049-93EDA03EC522}"/>
    <cellStyle name="Normal 112 4" xfId="58633" xr:uid="{74445BF3-A912-4212-91EE-BCAF78ACF2B3}"/>
    <cellStyle name="Normal 112 4 2" xfId="58634" xr:uid="{CE8F0FD4-6978-4EBF-9D7D-B01F2625CEA8}"/>
    <cellStyle name="Normal 112 5" xfId="58635" xr:uid="{C3756FC1-6F10-4B60-8478-5EE480493E1F}"/>
    <cellStyle name="Normal 113" xfId="16353" xr:uid="{468E9E8B-FC3E-48B0-A7F4-3681157AD2BC}"/>
    <cellStyle name="Normal 113 2" xfId="16354" xr:uid="{D4E1FB36-8800-4AEC-951A-42DE749C4E3D}"/>
    <cellStyle name="Normal 114" xfId="16355" xr:uid="{10F2A783-22CD-4CF3-95F0-921DCE18DDC9}"/>
    <cellStyle name="Normal 114 2" xfId="16356" xr:uid="{00DB9C2A-54A2-49E1-A81F-49F0AF18BD2C}"/>
    <cellStyle name="Normal 115" xfId="16357" xr:uid="{92B42D64-74A9-4EE7-8135-C7D007757747}"/>
    <cellStyle name="Normal 115 2" xfId="16358" xr:uid="{A8D5AB41-DEB7-414D-8B92-54DC4DB66174}"/>
    <cellStyle name="Normal 116" xfId="16359" xr:uid="{A1A08A92-0021-458F-BAFA-082B3F9FF285}"/>
    <cellStyle name="Normal 116 2" xfId="16360" xr:uid="{56FC2A56-9421-403D-BCA8-6CD1475CEEFB}"/>
    <cellStyle name="Normal 116 2 2" xfId="58636" xr:uid="{119899E4-22AB-4914-95A6-9DEBBB5551EF}"/>
    <cellStyle name="Normal 116 3" xfId="58637" xr:uid="{1B64A805-8FEB-4EF2-B0BD-DB953B68F17C}"/>
    <cellStyle name="Normal 116 3 2" xfId="58638" xr:uid="{990F179F-5DB0-47FB-BC27-EC4D102CC405}"/>
    <cellStyle name="Normal 116 4" xfId="58639" xr:uid="{C4A576F5-A020-4D4E-B97E-3EF3F2C6E510}"/>
    <cellStyle name="Normal 116 5" xfId="58640" xr:uid="{5C3F9A3C-DEAC-42B8-B8E7-7E78BFE2C852}"/>
    <cellStyle name="Normal 117" xfId="16361" xr:uid="{0DF463E7-C44A-4D8A-89EF-6FA02B7BB287}"/>
    <cellStyle name="Normal 117 2" xfId="16362" xr:uid="{BA18A9BE-3066-41B9-9F0D-897B81C892B5}"/>
    <cellStyle name="Normal 118" xfId="16363" xr:uid="{1C27EC9F-43B6-4693-8A97-51FDD762B18D}"/>
    <cellStyle name="Normal 118 2" xfId="16364" xr:uid="{BBC9F67E-BAE5-4FD1-B880-7BD7D55049EE}"/>
    <cellStyle name="Normal 118 3" xfId="58641" xr:uid="{6C0600FA-7A8E-475A-9B9F-BE17D13B85A0}"/>
    <cellStyle name="Normal 119" xfId="16365" xr:uid="{7A01FBAF-A09B-446A-BC04-2B7F4FF51AB8}"/>
    <cellStyle name="Normal 119 2" xfId="16366" xr:uid="{4922982F-690C-4658-9D05-C62D312DA868}"/>
    <cellStyle name="Normal 12" xfId="16367" xr:uid="{6A29281F-C9E6-47AB-83F1-D96869582BF7}"/>
    <cellStyle name="Normal 12 10" xfId="16368" xr:uid="{30FF6435-3124-4D5A-B035-EA3EF0EB3633}"/>
    <cellStyle name="Normal 12 10 2" xfId="16369" xr:uid="{59A3EBF0-D7F0-42DB-8E12-D5FD377E52FE}"/>
    <cellStyle name="Normal 12 11" xfId="16370" xr:uid="{76A6A781-DB14-4FAE-A1C5-1BA0D01BD094}"/>
    <cellStyle name="Normal 12 12" xfId="16371" xr:uid="{B2200180-9630-4DE3-A134-F4A1F1D2E95F}"/>
    <cellStyle name="Normal 12 13" xfId="16372" xr:uid="{E2E001C9-DCAC-4015-87F0-B24EEBD43235}"/>
    <cellStyle name="Normal 12 14" xfId="16373" xr:uid="{4D5EE70E-C2BC-4F3D-8B8A-C51B25CD6414}"/>
    <cellStyle name="Normal 12 15" xfId="16374" xr:uid="{00C6050C-8220-4039-A300-04E7B6B54DD4}"/>
    <cellStyle name="Normal 12 16" xfId="16375" xr:uid="{84D3DED7-46A4-40FE-8DC5-F0F2944855B2}"/>
    <cellStyle name="Normal 12 17" xfId="16376" xr:uid="{809F5504-C0E8-447A-8277-B83338E17922}"/>
    <cellStyle name="Normal 12 18" xfId="58642" xr:uid="{80FEF86A-4EC8-4373-89FA-AFAE01165609}"/>
    <cellStyle name="Normal 12 2" xfId="16377" xr:uid="{77A691A2-CEEE-4A25-8C99-B4C70133E63E}"/>
    <cellStyle name="Normal 12 2 10" xfId="16378" xr:uid="{A5002D6D-60FC-43E2-A29B-88F71EBCB4DF}"/>
    <cellStyle name="Normal 12 2 11" xfId="16379" xr:uid="{2481CBC3-7B8D-4B2F-ADE1-FF547EAA91DA}"/>
    <cellStyle name="Normal 12 2 2" xfId="16380" xr:uid="{192B62F1-5FCE-42AB-AF32-BB494923D4B8}"/>
    <cellStyle name="Normal 12 2 2 2" xfId="16381" xr:uid="{74A13F0F-B49D-48BF-858B-CE882C62B5A3}"/>
    <cellStyle name="Normal 12 2 2 2 2" xfId="16382" xr:uid="{9885AAF9-6465-4E77-B093-FD666099881C}"/>
    <cellStyle name="Normal 12 2 2 2 2 2" xfId="16383" xr:uid="{91DD927E-81AC-4316-B517-A7BB10F5872A}"/>
    <cellStyle name="Normal 12 2 2 2 2 2 2" xfId="16384" xr:uid="{8A8D51B8-9663-4A39-B5D1-17FC58C21641}"/>
    <cellStyle name="Normal 12 2 2 2 2 3" xfId="16385" xr:uid="{46EE219F-702D-4918-9B98-49FBCE5662BC}"/>
    <cellStyle name="Normal 12 2 2 2 3" xfId="16386" xr:uid="{1F8DCA2C-D600-459C-9F83-E4321E166BC9}"/>
    <cellStyle name="Normal 12 2 2 2 3 2" xfId="16387" xr:uid="{5C5D29EB-D4CF-479D-84BF-51A279C216A9}"/>
    <cellStyle name="Normal 12 2 2 2 4" xfId="16388" xr:uid="{9ED8B392-6ADA-47C2-A151-2C0383F3F84A}"/>
    <cellStyle name="Normal 12 2 2 3" xfId="16389" xr:uid="{0F9863E8-B03E-4FA5-B58F-239CE81ABA6C}"/>
    <cellStyle name="Normal 12 2 2 3 2" xfId="16390" xr:uid="{2CD8B9E1-D4A3-431F-9292-1C671FAAB2E5}"/>
    <cellStyle name="Normal 12 2 2 3 2 2" xfId="16391" xr:uid="{AECB7080-0E5E-4F00-8CCB-9F8E614F7634}"/>
    <cellStyle name="Normal 12 2 2 3 3" xfId="16392" xr:uid="{B54F8425-297F-4ED8-A359-05FC47FAFE33}"/>
    <cellStyle name="Normal 12 2 2 4" xfId="16393" xr:uid="{48683AFA-0F10-4D68-8BC2-5C0BCE30137A}"/>
    <cellStyle name="Normal 12 2 2 4 2" xfId="16394" xr:uid="{4A511B74-A0AF-4C1E-9E58-F25E0DC969BE}"/>
    <cellStyle name="Normal 12 2 2 5" xfId="16395" xr:uid="{F370F361-008D-49DE-83AF-7E50F6B41F56}"/>
    <cellStyle name="Normal 12 2 2 5 2" xfId="16396" xr:uid="{3ACD5040-69C6-4104-BEAA-E994BBD36C1E}"/>
    <cellStyle name="Normal 12 2 2 6" xfId="16397" xr:uid="{91B299C8-3F50-4C56-8520-83795AE8C9F7}"/>
    <cellStyle name="Normal 12 2 2 7" xfId="58643" xr:uid="{0E4BAAB1-D980-42B8-AEC9-84F8FD7C0308}"/>
    <cellStyle name="Normal 12 2 3" xfId="16398" xr:uid="{B8A0FFBE-C8B4-46B3-AE9A-5B43061BB0F0}"/>
    <cellStyle name="Normal 12 2 3 2" xfId="16399" xr:uid="{4A2F120D-3940-46C0-9575-90001AA57D5A}"/>
    <cellStyle name="Normal 12 2 3 2 2" xfId="16400" xr:uid="{8506B32B-4C60-462D-AB55-382A66CB481F}"/>
    <cellStyle name="Normal 12 2 3 2 2 2" xfId="16401" xr:uid="{E3A7DEA3-3841-4F78-9429-883D6BC1EE21}"/>
    <cellStyle name="Normal 12 2 3 2 2 2 2" xfId="16402" xr:uid="{2F94A339-E36D-4E8A-A240-1046F6EAE1DB}"/>
    <cellStyle name="Normal 12 2 3 2 2 3" xfId="16403" xr:uid="{489524A5-36B5-46AA-93BE-FC4F89FE9A6B}"/>
    <cellStyle name="Normal 12 2 3 2 3" xfId="16404" xr:uid="{F2E0203B-ED34-4082-B63A-EDE1624E875C}"/>
    <cellStyle name="Normal 12 2 3 2 3 2" xfId="16405" xr:uid="{E7625539-F5D7-4F45-B96C-2FAB8F9AD854}"/>
    <cellStyle name="Normal 12 2 3 2 4" xfId="16406" xr:uid="{0C1E2FF9-2B82-4EA7-9CA2-FE8EC846E41C}"/>
    <cellStyle name="Normal 12 2 3 3" xfId="16407" xr:uid="{96FCE3A3-710C-4043-8A24-642E13C11EE2}"/>
    <cellStyle name="Normal 12 2 3 3 2" xfId="16408" xr:uid="{45A1E4B8-A582-470E-9DAB-CEBD34595ECF}"/>
    <cellStyle name="Normal 12 2 3 3 2 2" xfId="16409" xr:uid="{7DA385D5-51E2-4C86-866E-7E756A8F4881}"/>
    <cellStyle name="Normal 12 2 3 3 3" xfId="16410" xr:uid="{F3389B48-0C55-458B-9D8C-672C932F62D4}"/>
    <cellStyle name="Normal 12 2 3 4" xfId="16411" xr:uid="{4B377402-D94D-4717-A399-B67EED7C53E6}"/>
    <cellStyle name="Normal 12 2 3 4 2" xfId="16412" xr:uid="{28F5B7F8-20F6-42F5-BE3F-EDD93454C23B}"/>
    <cellStyle name="Normal 12 2 3 5" xfId="16413" xr:uid="{E838A875-99DF-41EB-972A-E3AC84494C96}"/>
    <cellStyle name="Normal 12 2 4" xfId="16414" xr:uid="{D0590B2F-1EFA-4303-97CD-7DF5D1D9D7C0}"/>
    <cellStyle name="Normal 12 2 4 2" xfId="16415" xr:uid="{A572D98D-F2BB-4214-A99B-D9671E6BB7D8}"/>
    <cellStyle name="Normal 12 2 4 2 2" xfId="16416" xr:uid="{0476EE19-0216-4031-B872-2FAE214A18F5}"/>
    <cellStyle name="Normal 12 2 4 2 2 2" xfId="16417" xr:uid="{4FC2F8CB-3644-4401-8218-66C492405A0C}"/>
    <cellStyle name="Normal 12 2 4 2 3" xfId="16418" xr:uid="{3BA8D979-2B8C-4F70-B541-4D034EBFB470}"/>
    <cellStyle name="Normal 12 2 4 3" xfId="16419" xr:uid="{6F6205F0-A020-4BE1-9528-E3AA23FB2898}"/>
    <cellStyle name="Normal 12 2 4 3 2" xfId="16420" xr:uid="{857397F7-3A7A-4926-B57D-E168632B5B81}"/>
    <cellStyle name="Normal 12 2 4 4" xfId="16421" xr:uid="{67B389A6-7CA1-4F74-92D2-0651761C88F8}"/>
    <cellStyle name="Normal 12 2 5" xfId="16422" xr:uid="{D488F6CF-89E7-416E-890C-2561F4B67DCE}"/>
    <cellStyle name="Normal 12 2 5 2" xfId="16423" xr:uid="{5A822276-CEE3-4B74-B7DB-3B5370CE3ABF}"/>
    <cellStyle name="Normal 12 2 5 2 2" xfId="16424" xr:uid="{4A8392F3-C270-442A-80D6-5B64A999DD98}"/>
    <cellStyle name="Normal 12 2 5 2 2 2" xfId="16425" xr:uid="{F9F99106-9CEC-434F-A68E-68A52632D87A}"/>
    <cellStyle name="Normal 12 2 5 2 3" xfId="16426" xr:uid="{DE84CA00-6504-4B01-AA36-DF992C3C97FD}"/>
    <cellStyle name="Normal 12 2 5 3" xfId="16427" xr:uid="{BE1EC953-4E89-4EAB-874C-31A8D98F6CB6}"/>
    <cellStyle name="Normal 12 2 5 3 2" xfId="16428" xr:uid="{8160AD6D-E523-48A7-88C7-536F7B7340C4}"/>
    <cellStyle name="Normal 12 2 5 4" xfId="16429" xr:uid="{EDEA0FAE-A73E-4999-832B-7E76204ABB5F}"/>
    <cellStyle name="Normal 12 2 6" xfId="16430" xr:uid="{97DC1C72-668E-45F3-9002-C1A35EE7995B}"/>
    <cellStyle name="Normal 12 2 6 2" xfId="16431" xr:uid="{2EB92F35-E6CC-4F8D-A3DE-18F1AE6E3CA8}"/>
    <cellStyle name="Normal 12 2 6 2 2" xfId="16432" xr:uid="{8F391BE4-9127-4973-B167-B3E77D7FB182}"/>
    <cellStyle name="Normal 12 2 6 2 2 2" xfId="16433" xr:uid="{52C1265E-9133-4071-9057-27AB5003240D}"/>
    <cellStyle name="Normal 12 2 6 2 3" xfId="16434" xr:uid="{D8D20E3E-0A4E-4309-8FD5-2C578A14AC19}"/>
    <cellStyle name="Normal 12 2 6 3" xfId="16435" xr:uid="{6AEC53F3-D841-40E7-86DA-F4A6152E90BF}"/>
    <cellStyle name="Normal 12 2 6 3 2" xfId="16436" xr:uid="{1BC0ACAB-3681-4E2D-883C-F64FD6BF92F8}"/>
    <cellStyle name="Normal 12 2 6 4" xfId="16437" xr:uid="{5746123C-453D-472A-B21D-916133A06B37}"/>
    <cellStyle name="Normal 12 2 7" xfId="16438" xr:uid="{8CC2FDCD-C4AB-4317-97EA-29BFDBE72C9D}"/>
    <cellStyle name="Normal 12 2 7 2" xfId="16439" xr:uid="{7936DF1B-7DA9-4A76-970F-059E379821D5}"/>
    <cellStyle name="Normal 12 2 7 2 2" xfId="16440" xr:uid="{DC186A62-AD86-46B6-8B98-E2A77BF1A43E}"/>
    <cellStyle name="Normal 12 2 7 3" xfId="16441" xr:uid="{CB37F6E3-A0C9-4EEF-8DF4-895DF8CC0DE0}"/>
    <cellStyle name="Normal 12 2 8" xfId="16442" xr:uid="{3695702F-97D9-4534-B6D2-C47BEB586242}"/>
    <cellStyle name="Normal 12 2 8 2" xfId="16443" xr:uid="{5FC96D92-7B70-4538-ADBA-13A0508B49D9}"/>
    <cellStyle name="Normal 12 2 9" xfId="16444" xr:uid="{CDE86578-5C98-4952-8BB2-8C130E0E4B77}"/>
    <cellStyle name="Normal 12 2 9 2" xfId="16445" xr:uid="{6FF4D42F-B562-4954-A8FD-3D42B2B3C89E}"/>
    <cellStyle name="Normal 12 3" xfId="16446" xr:uid="{85172FAA-4BBD-4E71-A0C3-855E1C660EBE}"/>
    <cellStyle name="Normal 12 3 2" xfId="16447" xr:uid="{693ED803-3496-4AF5-AFB7-9AA93AF26670}"/>
    <cellStyle name="Normal 12 3 2 2" xfId="16448" xr:uid="{D028AC09-639F-4F72-8BB5-F5709B06E12F}"/>
    <cellStyle name="Normal 12 3 2 2 2" xfId="16449" xr:uid="{162F12EB-FECF-4A3C-A27C-EC0D19F7D18C}"/>
    <cellStyle name="Normal 12 3 2 2 2 2" xfId="16450" xr:uid="{C35A2CAC-3AD2-4152-AF3B-CF80F3661DDA}"/>
    <cellStyle name="Normal 12 3 2 2 3" xfId="16451" xr:uid="{F7294049-123F-466F-B1DA-F850C28CE356}"/>
    <cellStyle name="Normal 12 3 2 3" xfId="16452" xr:uid="{E8972D84-CF3A-4646-9EAF-38A403BE7D6C}"/>
    <cellStyle name="Normal 12 3 2 3 2" xfId="16453" xr:uid="{3DD16500-B051-4767-B1EC-BD2D9E84E377}"/>
    <cellStyle name="Normal 12 3 2 4" xfId="16454" xr:uid="{4977EA65-8CEA-457A-8972-AC9EEC1902EC}"/>
    <cellStyle name="Normal 12 3 3" xfId="16455" xr:uid="{BE03827C-2808-4177-9345-251508A27B84}"/>
    <cellStyle name="Normal 12 3 3 2" xfId="16456" xr:uid="{59CD32A1-584A-43AB-A30B-08BC54D00FD6}"/>
    <cellStyle name="Normal 12 3 3 2 2" xfId="16457" xr:uid="{04AB5422-78AF-4B70-AA3D-FB55D3CE490E}"/>
    <cellStyle name="Normal 12 3 3 3" xfId="16458" xr:uid="{F5E6EB32-9BCC-496F-9B12-907E75F94310}"/>
    <cellStyle name="Normal 12 3 4" xfId="16459" xr:uid="{5F58917C-2B2A-47B5-A0F6-4361C9D8E413}"/>
    <cellStyle name="Normal 12 3 4 2" xfId="16460" xr:uid="{D062FDB2-6F92-47A3-AE28-4F909BA8BD2D}"/>
    <cellStyle name="Normal 12 3 5" xfId="16461" xr:uid="{CA71AB13-AD1E-496D-8715-132CC6120B3A}"/>
    <cellStyle name="Normal 12 3 5 2" xfId="16462" xr:uid="{2667BDA7-3DFC-42E9-94DC-8C0B5E0CB52B}"/>
    <cellStyle name="Normal 12 3 6" xfId="16463" xr:uid="{0F9AFD6F-4283-44D9-85B3-0684E4A71D20}"/>
    <cellStyle name="Normal 12 3 7" xfId="16464" xr:uid="{F6EF6F3D-9A65-4115-9283-62D4AB276E05}"/>
    <cellStyle name="Normal 12 3 8" xfId="58644" xr:uid="{B65A77D0-4313-4D91-AE1A-68C34B7C9621}"/>
    <cellStyle name="Normal 12 4" xfId="16465" xr:uid="{1B439FDC-B2D1-427F-B52C-4E4D57D029DE}"/>
    <cellStyle name="Normal 12 4 2" xfId="16466" xr:uid="{C72ED4A1-B94C-41A5-879A-4C0B245C919F}"/>
    <cellStyle name="Normal 12 4 2 2" xfId="16467" xr:uid="{85C516A4-07A4-48F0-967C-A3060CAB57C4}"/>
    <cellStyle name="Normal 12 4 2 2 2" xfId="16468" xr:uid="{FFB9BB0A-974E-4417-90EB-995DDAEA450E}"/>
    <cellStyle name="Normal 12 4 2 2 2 2" xfId="16469" xr:uid="{F0B01FAD-A865-4EC8-B5E1-8E1D2FCE6509}"/>
    <cellStyle name="Normal 12 4 2 2 3" xfId="16470" xr:uid="{9402FD37-E529-44B5-A4E7-B699E8B15F00}"/>
    <cellStyle name="Normal 12 4 2 3" xfId="16471" xr:uid="{76B1D658-FF04-46DC-80A4-E662A9547CD4}"/>
    <cellStyle name="Normal 12 4 2 3 2" xfId="16472" xr:uid="{6D37A3D8-ADD6-4DD5-8F7D-B8922F973872}"/>
    <cellStyle name="Normal 12 4 2 4" xfId="16473" xr:uid="{AE7DF535-5305-4A7D-993F-1129B9B6B184}"/>
    <cellStyle name="Normal 12 4 3" xfId="16474" xr:uid="{30EBF730-4868-411E-9F2C-F5B7F16E0DAC}"/>
    <cellStyle name="Normal 12 4 3 2" xfId="16475" xr:uid="{BEAD1645-1CCB-4227-8984-5786BEBE3F0E}"/>
    <cellStyle name="Normal 12 4 3 2 2" xfId="16476" xr:uid="{69F4E8D4-818C-4552-8907-8DFA457E42CC}"/>
    <cellStyle name="Normal 12 4 3 3" xfId="16477" xr:uid="{E8D3AC2E-A5B6-4FE0-A1A4-BFB04BAE4B7E}"/>
    <cellStyle name="Normal 12 4 4" xfId="16478" xr:uid="{210E005B-55F7-405E-B994-519DF5506B4A}"/>
    <cellStyle name="Normal 12 4 4 2" xfId="16479" xr:uid="{A92B08E1-0961-4D4C-8F1F-CB877B1BD342}"/>
    <cellStyle name="Normal 12 4 5" xfId="16480" xr:uid="{360BB99F-F454-407E-92D5-34A594099AA6}"/>
    <cellStyle name="Normal 12 4 6" xfId="16481" xr:uid="{BEE14C19-627A-4BD9-8FB2-0CBB7259C54D}"/>
    <cellStyle name="Normal 12 5" xfId="16482" xr:uid="{A09D728D-D0C7-4B5B-A839-43DA1DB711A1}"/>
    <cellStyle name="Normal 12 5 2" xfId="16483" xr:uid="{F70EB97C-7307-46A9-9D26-F4BBFF4059FC}"/>
    <cellStyle name="Normal 12 5 2 2" xfId="16484" xr:uid="{3CA83C31-9D93-45C8-A473-40A212BD55D5}"/>
    <cellStyle name="Normal 12 5 2 2 2" xfId="16485" xr:uid="{B9F9BB11-2D8E-40F5-B97B-86CB5B48C927}"/>
    <cellStyle name="Normal 12 5 2 3" xfId="16486" xr:uid="{9A385B4F-B529-4E6D-86A0-E7866CB70229}"/>
    <cellStyle name="Normal 12 5 3" xfId="16487" xr:uid="{4D6D3B7D-1227-4D60-8A7A-C49E4D82514C}"/>
    <cellStyle name="Normal 12 5 3 2" xfId="16488" xr:uid="{553EF632-5948-4419-9114-5DDB7EC12044}"/>
    <cellStyle name="Normal 12 5 4" xfId="16489" xr:uid="{4F1FBBED-B1CB-46FD-8A74-C086177AE085}"/>
    <cellStyle name="Normal 12 6" xfId="16490" xr:uid="{48F71D3D-D7DC-4572-B2DA-57B733AD1228}"/>
    <cellStyle name="Normal 12 6 2" xfId="16491" xr:uid="{1C837EA7-03F2-43FE-9AF4-0895767EAA99}"/>
    <cellStyle name="Normal 12 6 2 2" xfId="16492" xr:uid="{C321915D-9805-4516-8A78-53E6E4194E47}"/>
    <cellStyle name="Normal 12 6 2 2 2" xfId="16493" xr:uid="{D7F263E8-B7FF-41AB-9907-B2157FF7C4CE}"/>
    <cellStyle name="Normal 12 6 2 3" xfId="16494" xr:uid="{CBEF64F7-AB6B-48D3-BBF8-DCCCE95B1F73}"/>
    <cellStyle name="Normal 12 6 3" xfId="16495" xr:uid="{9CB6E58E-81ED-4DA0-9A80-0D04AFC65E05}"/>
    <cellStyle name="Normal 12 6 3 2" xfId="16496" xr:uid="{8E36C7CD-DB20-439A-BC43-956642404576}"/>
    <cellStyle name="Normal 12 6 4" xfId="16497" xr:uid="{90CA40BF-8BAA-4839-8D7B-B61C4942A297}"/>
    <cellStyle name="Normal 12 7" xfId="16498" xr:uid="{5508D7C9-4276-438F-A170-EE2A0720E03B}"/>
    <cellStyle name="Normal 12 7 2" xfId="16499" xr:uid="{C839F5DD-8A69-4993-AC78-B81057EDB005}"/>
    <cellStyle name="Normal 12 7 2 2" xfId="16500" xr:uid="{6A7FF7F7-0739-4F9C-AEE6-501DA390C624}"/>
    <cellStyle name="Normal 12 7 2 2 2" xfId="16501" xr:uid="{5CB5E5D4-A2FC-4882-830E-0EE90F036A89}"/>
    <cellStyle name="Normal 12 7 2 3" xfId="16502" xr:uid="{00BD585A-5836-4EBC-B4B3-2A96706BAEA8}"/>
    <cellStyle name="Normal 12 7 3" xfId="16503" xr:uid="{CAF2BC93-3D1C-420C-9033-A084680BFB05}"/>
    <cellStyle name="Normal 12 7 3 2" xfId="16504" xr:uid="{4EAD5CCE-771E-4D62-8989-9EAB6D4A202A}"/>
    <cellStyle name="Normal 12 7 4" xfId="16505" xr:uid="{4903FC73-5459-49EF-8C21-529DD262F761}"/>
    <cellStyle name="Normal 12 8" xfId="16506" xr:uid="{24F1AEA7-BC5E-42FF-B630-C11202550B79}"/>
    <cellStyle name="Normal 12 8 2" xfId="16507" xr:uid="{ED57BA50-84FB-4249-B446-0E9900A3F0E9}"/>
    <cellStyle name="Normal 12 8 2 2" xfId="16508" xr:uid="{ED3E6AA0-3D01-4E98-BF63-3A060C7F6B3B}"/>
    <cellStyle name="Normal 12 8 3" xfId="16509" xr:uid="{B9D21645-8494-4F69-BDB0-E586DB4EE165}"/>
    <cellStyle name="Normal 12 9" xfId="16510" xr:uid="{17F1EB48-BAC1-4246-8E58-B4D5CCBF806C}"/>
    <cellStyle name="Normal 12 9 2" xfId="16511" xr:uid="{461DAFA8-16D5-459B-BE5C-29B71837FFA7}"/>
    <cellStyle name="Normal 12_Africa Provident Limited 2009 - Adj." xfId="58645" xr:uid="{3DA76EFB-BA64-49BF-B2B7-AD72D459B9FA}"/>
    <cellStyle name="Normal 120" xfId="16512" xr:uid="{45531EDA-7576-4320-BB14-8716A7BD0D1A}"/>
    <cellStyle name="Normal 120 2" xfId="16513" xr:uid="{BEEFE203-5310-404F-86FB-CA9411C5FA49}"/>
    <cellStyle name="Normal 121" xfId="16514" xr:uid="{B9BDE018-0B26-4064-A974-6B8A3BD3C420}"/>
    <cellStyle name="Normal 121 2" xfId="16515" xr:uid="{C5905799-1BDB-4558-808F-03229CF936C9}"/>
    <cellStyle name="Normal 122" xfId="16516" xr:uid="{03553BDE-E3CC-4547-ABE9-2A23A09C0D6E}"/>
    <cellStyle name="Normal 122 2" xfId="16517" xr:uid="{5F51C084-0815-4F6F-9CA3-DFA8A6EB4B13}"/>
    <cellStyle name="Normal 123" xfId="16518" xr:uid="{6998150B-7A68-426C-ABC5-7659BAFF2D13}"/>
    <cellStyle name="Normal 123 2" xfId="16519" xr:uid="{972292C7-2F68-421E-B983-6D680158E7AC}"/>
    <cellStyle name="Normal 124" xfId="16520" xr:uid="{989D163B-B4CD-4D44-B677-E68E1F9A89FD}"/>
    <cellStyle name="Normal 124 2" xfId="16521" xr:uid="{68462C03-AB34-4C7B-885F-513C8EAD52E0}"/>
    <cellStyle name="Normal 125" xfId="16522" xr:uid="{F2F111C0-2E3A-4638-AF88-B761B1ED9175}"/>
    <cellStyle name="Normal 125 2" xfId="16523" xr:uid="{0C1ED3A2-D2B2-4186-9D70-B4D8CCC8D66A}"/>
    <cellStyle name="Normal 125 3" xfId="58646" xr:uid="{649C9C1E-FDB0-4270-9AE4-D08FAF37D854}"/>
    <cellStyle name="Normal 126" xfId="16524" xr:uid="{60A8B204-5EC6-4A28-9A05-541A1BEBB7BE}"/>
    <cellStyle name="Normal 126 2" xfId="16525" xr:uid="{35CDCBED-BFCE-4A3C-8066-BF55BCE8A887}"/>
    <cellStyle name="Normal 127" xfId="16526" xr:uid="{591C5899-01FC-465B-A07A-34B58439160D}"/>
    <cellStyle name="Normal 127 2" xfId="16527" xr:uid="{27C2185D-C5F6-4F00-9BB3-E9E6D7E0D595}"/>
    <cellStyle name="Normal 127 3" xfId="58647" xr:uid="{B75698F5-9F18-42D4-9010-C5DA7B968E67}"/>
    <cellStyle name="Normal 128" xfId="16528" xr:uid="{25E64CF5-6678-496E-A4AA-077EECDB157D}"/>
    <cellStyle name="Normal 128 2" xfId="16529" xr:uid="{56F2C910-5DDF-46A9-BC76-BC0A5B60D506}"/>
    <cellStyle name="Normal 129" xfId="16530" xr:uid="{E6ECB401-DD5F-42D4-BDE5-7F1FA67602D1}"/>
    <cellStyle name="Normal 129 2" xfId="16531" xr:uid="{EFC00479-812D-4673-A56D-7F80D841A5B7}"/>
    <cellStyle name="Normal 13" xfId="114" xr:uid="{E82258BA-08C4-44E3-9E39-FE3CA026C5AD}"/>
    <cellStyle name="Normal 13 10" xfId="16532" xr:uid="{9157FBC7-6FEE-4427-A3AB-9BA0E81B5F3B}"/>
    <cellStyle name="Normal 13 11" xfId="16533" xr:uid="{1230A6FD-9FBF-4949-BB01-9B5417B4A7FF}"/>
    <cellStyle name="Normal 13 12" xfId="16534" xr:uid="{43A75221-11F5-459D-B78A-819CFACDD2A4}"/>
    <cellStyle name="Normal 13 13" xfId="16535" xr:uid="{5918878E-A0FB-4997-A47B-3ABE4CB45061}"/>
    <cellStyle name="Normal 13 14" xfId="16536" xr:uid="{DBC8C514-EB7C-4B0D-99E7-8A5D9944F56D}"/>
    <cellStyle name="Normal 13 15" xfId="16537" xr:uid="{B96D8882-77F4-44B7-9940-BADD42E38899}"/>
    <cellStyle name="Normal 13 16" xfId="16538" xr:uid="{84BF4A41-6347-4B06-8A6F-67D7DDA872E6}"/>
    <cellStyle name="Normal 13 17" xfId="16539" xr:uid="{4996FCD2-EA94-42CF-A1B7-DBA1FC5B87ED}"/>
    <cellStyle name="Normal 13 18" xfId="16540" xr:uid="{E2088EB2-83D6-4B52-B4DE-0FEA3EA9F7C5}"/>
    <cellStyle name="Normal 13 19" xfId="16541" xr:uid="{9D89DEA9-9ACD-482E-B6E3-1579D36E455F}"/>
    <cellStyle name="Normal 13 2" xfId="16542" xr:uid="{453B662A-0D76-45A7-9991-0EC7097F608B}"/>
    <cellStyle name="Normal 13 2 10" xfId="16543" xr:uid="{CB83D014-05CD-464B-A409-481CC70E9571}"/>
    <cellStyle name="Normal 13 2 11" xfId="16544" xr:uid="{0C392AC3-0B36-4ACD-BC8F-63213DD4F377}"/>
    <cellStyle name="Normal 13 2 2" xfId="16545" xr:uid="{B28C1B8D-1DD5-42E9-A69A-DA4C74A6237B}"/>
    <cellStyle name="Normal 13 2 2 2" xfId="16546" xr:uid="{DCC22CE8-2F88-4959-B51B-35F6B2A33FDC}"/>
    <cellStyle name="Normal 13 2 2 2 2" xfId="16547" xr:uid="{BAFBFCD7-F55E-40D9-A852-F90B1CEB3FD5}"/>
    <cellStyle name="Normal 13 2 2 2 2 2" xfId="16548" xr:uid="{78B75000-16B2-4517-9EF7-39550314FA4A}"/>
    <cellStyle name="Normal 13 2 2 2 2 2 2" xfId="16549" xr:uid="{E5745B5B-F338-4F20-9C02-0DCBBB3EE28D}"/>
    <cellStyle name="Normal 13 2 2 2 2 3" xfId="16550" xr:uid="{858452AE-FDC2-47D5-BD13-ECE40AE90E83}"/>
    <cellStyle name="Normal 13 2 2 2 3" xfId="16551" xr:uid="{84A19D35-D867-4787-B19B-B52A3A58032A}"/>
    <cellStyle name="Normal 13 2 2 2 3 2" xfId="16552" xr:uid="{37B78A24-4ED8-43BA-B400-829D0A99F2E1}"/>
    <cellStyle name="Normal 13 2 2 2 4" xfId="16553" xr:uid="{A5BBC097-8862-4606-8E3D-1E5219DDBE7E}"/>
    <cellStyle name="Normal 13 2 2 3" xfId="16554" xr:uid="{F67DAECA-7DDE-4013-954A-089485CED7E7}"/>
    <cellStyle name="Normal 13 2 2 3 2" xfId="16555" xr:uid="{F06C3C04-6050-4EFD-9684-B0547E03B8CD}"/>
    <cellStyle name="Normal 13 2 2 3 2 2" xfId="16556" xr:uid="{93C5DD75-8971-42DD-9AFB-B7B3FE80EB14}"/>
    <cellStyle name="Normal 13 2 2 3 3" xfId="16557" xr:uid="{44764D1C-B5BE-4061-A661-5A62CB158498}"/>
    <cellStyle name="Normal 13 2 2 4" xfId="16558" xr:uid="{755DF752-F77C-4F2D-AFB0-FBF476B3052A}"/>
    <cellStyle name="Normal 13 2 2 4 2" xfId="16559" xr:uid="{F7A69163-89EA-427B-8B49-146491547224}"/>
    <cellStyle name="Normal 13 2 2 5" xfId="16560" xr:uid="{8E934438-FB1A-4E68-B6B1-8BDA3D6BF120}"/>
    <cellStyle name="Normal 13 2 2 5 2" xfId="16561" xr:uid="{C11023C8-39C6-41B3-9152-D897C0FCAC06}"/>
    <cellStyle name="Normal 13 2 2 6" xfId="16562" xr:uid="{98B44B82-2595-43B1-BC67-916AE83B1EC0}"/>
    <cellStyle name="Normal 13 2 3" xfId="16563" xr:uid="{9E86D363-C092-4B03-9DA8-65C6822F3F98}"/>
    <cellStyle name="Normal 13 2 3 2" xfId="16564" xr:uid="{6651E27A-9520-421A-8A9F-776638BA68F4}"/>
    <cellStyle name="Normal 13 2 3 2 2" xfId="16565" xr:uid="{3CA874BC-A50E-4D42-AC32-5611390E49C8}"/>
    <cellStyle name="Normal 13 2 3 2 2 2" xfId="16566" xr:uid="{804C6FFB-FEAF-441F-B1D1-C3F3B1B771F1}"/>
    <cellStyle name="Normal 13 2 3 2 2 2 2" xfId="16567" xr:uid="{AE253487-BE18-48AA-90D9-8F586E37ECCF}"/>
    <cellStyle name="Normal 13 2 3 2 2 3" xfId="16568" xr:uid="{B620B8F1-D166-437D-9894-9EF0C7369E7F}"/>
    <cellStyle name="Normal 13 2 3 2 3" xfId="16569" xr:uid="{22E272CA-1F6B-4293-82A3-461108CB31E4}"/>
    <cellStyle name="Normal 13 2 3 2 3 2" xfId="16570" xr:uid="{3857DE7F-BD56-49C3-8B6B-43BD52F8B96D}"/>
    <cellStyle name="Normal 13 2 3 2 4" xfId="16571" xr:uid="{B103CB6C-8408-40C1-8763-54BCDF8D3844}"/>
    <cellStyle name="Normal 13 2 3 3" xfId="16572" xr:uid="{156DA1CB-69E8-4DDD-858B-073D2D742AF0}"/>
    <cellStyle name="Normal 13 2 3 3 2" xfId="16573" xr:uid="{58DD2CC1-7D6A-4315-B87F-9B83BB8EB0C1}"/>
    <cellStyle name="Normal 13 2 3 3 2 2" xfId="16574" xr:uid="{3E909C1C-4036-4754-B84F-FEE4EF9E30CA}"/>
    <cellStyle name="Normal 13 2 3 3 3" xfId="16575" xr:uid="{6174EA36-9752-4739-9874-ED2C97190574}"/>
    <cellStyle name="Normal 13 2 3 4" xfId="16576" xr:uid="{C6BC7205-A308-470C-914D-354EC114B1FE}"/>
    <cellStyle name="Normal 13 2 3 4 2" xfId="16577" xr:uid="{7E99E5A2-B96C-4EEC-8BFD-0A4829765A67}"/>
    <cellStyle name="Normal 13 2 3 5" xfId="16578" xr:uid="{DE5577DD-86DE-4177-AE3A-E9D0C8D99653}"/>
    <cellStyle name="Normal 13 2 4" xfId="16579" xr:uid="{D69BB415-F606-420F-B02B-98A72A293725}"/>
    <cellStyle name="Normal 13 2 4 2" xfId="16580" xr:uid="{014F1F94-64BE-46CB-9E66-F74E2AF04776}"/>
    <cellStyle name="Normal 13 2 4 2 2" xfId="16581" xr:uid="{A481149F-13CD-4F25-9649-36B348FE1C6B}"/>
    <cellStyle name="Normal 13 2 4 2 2 2" xfId="16582" xr:uid="{CE82F3C8-5A53-4D00-8C45-9FA46194D5C8}"/>
    <cellStyle name="Normal 13 2 4 2 3" xfId="16583" xr:uid="{EA05A4AB-7040-4312-A28F-2856A0168576}"/>
    <cellStyle name="Normal 13 2 4 3" xfId="16584" xr:uid="{4B656043-BC50-402A-BE24-34170B10ABB9}"/>
    <cellStyle name="Normal 13 2 4 3 2" xfId="16585" xr:uid="{E8327094-EA26-4972-BB56-5351CB4A3D12}"/>
    <cellStyle name="Normal 13 2 4 4" xfId="16586" xr:uid="{72D56C01-5E71-478A-B478-899CF6690427}"/>
    <cellStyle name="Normal 13 2 5" xfId="16587" xr:uid="{69111EC5-36C5-487E-B109-900FA13B83A9}"/>
    <cellStyle name="Normal 13 2 5 2" xfId="16588" xr:uid="{F0686588-B974-421A-9EDB-52053D221CBD}"/>
    <cellStyle name="Normal 13 2 5 2 2" xfId="16589" xr:uid="{035851D2-AC51-4536-9CA4-E8B58F0333D4}"/>
    <cellStyle name="Normal 13 2 5 2 2 2" xfId="16590" xr:uid="{404A8D8A-D469-4B52-851B-8003CA522335}"/>
    <cellStyle name="Normal 13 2 5 2 3" xfId="16591" xr:uid="{0A27770E-7869-4942-A2C8-ABAC816AECA2}"/>
    <cellStyle name="Normal 13 2 5 3" xfId="16592" xr:uid="{29F2A65A-9B0D-4FC5-A518-91005DFF4820}"/>
    <cellStyle name="Normal 13 2 5 3 2" xfId="16593" xr:uid="{A78B36AE-6091-4C67-8094-6A13E36D9AA1}"/>
    <cellStyle name="Normal 13 2 5 4" xfId="16594" xr:uid="{5FBA742E-C9E4-4973-A7D6-ED3D94BB2C10}"/>
    <cellStyle name="Normal 13 2 6" xfId="16595" xr:uid="{18F851C2-F836-44DE-9ABB-324E2AC52A63}"/>
    <cellStyle name="Normal 13 2 6 2" xfId="16596" xr:uid="{220FCB9C-2805-4E64-8960-1D3D77F83218}"/>
    <cellStyle name="Normal 13 2 6 2 2" xfId="16597" xr:uid="{2827348B-C8C6-405B-A32F-D94FADFE10D1}"/>
    <cellStyle name="Normal 13 2 6 2 2 2" xfId="16598" xr:uid="{AAE59A03-842C-4C76-BDDC-991E8C303196}"/>
    <cellStyle name="Normal 13 2 6 2 3" xfId="16599" xr:uid="{EC22243E-24F5-47AF-A58E-40F72601CE19}"/>
    <cellStyle name="Normal 13 2 6 3" xfId="16600" xr:uid="{A33395CA-9C8D-448B-8A6D-0E3F3DDB0286}"/>
    <cellStyle name="Normal 13 2 6 3 2" xfId="16601" xr:uid="{AF58B6B5-B8F3-44E0-BA16-757A7EB4D459}"/>
    <cellStyle name="Normal 13 2 6 4" xfId="16602" xr:uid="{91FAF4E0-5954-4658-9A27-0DF70E767448}"/>
    <cellStyle name="Normal 13 2 7" xfId="16603" xr:uid="{EFECF38C-BA19-403C-82BD-678567B723EC}"/>
    <cellStyle name="Normal 13 2 7 2" xfId="16604" xr:uid="{24CE9E97-7D23-416D-A114-F23B14E607DA}"/>
    <cellStyle name="Normal 13 2 7 2 2" xfId="16605" xr:uid="{2FEF3D77-05FD-4312-BB3A-CA1CAF6174E7}"/>
    <cellStyle name="Normal 13 2 7 3" xfId="16606" xr:uid="{95E3CBA5-677A-4524-A42C-AA6F8EB2476B}"/>
    <cellStyle name="Normal 13 2 8" xfId="16607" xr:uid="{F8409835-3448-49B1-952A-174FA2149903}"/>
    <cellStyle name="Normal 13 2 8 2" xfId="16608" xr:uid="{00DE654D-170E-421D-8CAA-B190088944DD}"/>
    <cellStyle name="Normal 13 2 9" xfId="16609" xr:uid="{11EBD578-A221-49A2-AE99-6AADFEA34BDF}"/>
    <cellStyle name="Normal 13 2 9 2" xfId="16610" xr:uid="{BF58B35D-0E48-4F3E-B128-08A5F6EDE310}"/>
    <cellStyle name="Normal 13 20" xfId="16611" xr:uid="{629EF923-EFC6-4B37-AE14-60A6D29E6777}"/>
    <cellStyle name="Normal 13 21" xfId="16612" xr:uid="{D1DD8138-C8DA-4D16-A2E0-FC6C91C64EB1}"/>
    <cellStyle name="Normal 13 22" xfId="16613" xr:uid="{C7489DAA-6E0A-41F6-89C8-A6EA8F71117D}"/>
    <cellStyle name="Normal 13 23" xfId="16614" xr:uid="{648E1F39-39A0-442C-8AF8-DFC22F49CB80}"/>
    <cellStyle name="Normal 13 24" xfId="16615" xr:uid="{F2175ACB-A8A2-4551-AAA4-1855FF5982DD}"/>
    <cellStyle name="Normal 13 25" xfId="16616" xr:uid="{D7A2EE50-693F-445A-96A3-BCD707016D2A}"/>
    <cellStyle name="Normal 13 26" xfId="16617" xr:uid="{5C4F3801-4F86-4342-96A1-6E13C51709AC}"/>
    <cellStyle name="Normal 13 27" xfId="16618" xr:uid="{AA04E867-47B1-47FA-A761-A0A1ACAC8FEE}"/>
    <cellStyle name="Normal 13 28" xfId="16619" xr:uid="{E033D948-3036-4AE3-A9CA-09CC5F2F83F9}"/>
    <cellStyle name="Normal 13 29" xfId="16620" xr:uid="{D9E9289E-283F-46AE-B9F3-A70D261E8355}"/>
    <cellStyle name="Normal 13 3" xfId="16621" xr:uid="{AD4AE90E-2ACE-4B3F-9E60-2E0F82D33520}"/>
    <cellStyle name="Normal 13 3 2" xfId="16622" xr:uid="{553E2EDF-6ED4-478B-AC3C-69ABEB1F91DC}"/>
    <cellStyle name="Normal 13 3 2 2" xfId="16623" xr:uid="{1D45A96D-DCE9-416E-A63A-3ABB20B69DEF}"/>
    <cellStyle name="Normal 13 3 2 2 2" xfId="16624" xr:uid="{0BD3F46E-793C-428E-BF04-3BD93C179F99}"/>
    <cellStyle name="Normal 13 3 2 2 2 2" xfId="16625" xr:uid="{8DBDA716-283F-49E7-A19A-FD465D1E4922}"/>
    <cellStyle name="Normal 13 3 2 2 3" xfId="16626" xr:uid="{084A06FD-8044-490A-A9B5-4DC46A544F8D}"/>
    <cellStyle name="Normal 13 3 2 3" xfId="16627" xr:uid="{8E400D7E-08CB-49CF-8C04-098F2709CDE0}"/>
    <cellStyle name="Normal 13 3 2 3 2" xfId="16628" xr:uid="{CF06FBD8-95EF-4FDC-A4D8-2ECA518B1C12}"/>
    <cellStyle name="Normal 13 3 2 4" xfId="16629" xr:uid="{84D2F220-BF6E-4320-B890-F33DD60B5F93}"/>
    <cellStyle name="Normal 13 3 3" xfId="16630" xr:uid="{4C8880C5-465B-4292-BB98-794EF2F09912}"/>
    <cellStyle name="Normal 13 3 3 2" xfId="16631" xr:uid="{B8BF3872-8886-437A-A8C1-9B3E6D0D3AA3}"/>
    <cellStyle name="Normal 13 3 3 2 2" xfId="16632" xr:uid="{D32B81AB-14EF-4D66-B617-989A369BAEF5}"/>
    <cellStyle name="Normal 13 3 3 3" xfId="16633" xr:uid="{D2FDD2A0-E2B1-4BB7-969B-E67E0B029846}"/>
    <cellStyle name="Normal 13 3 4" xfId="16634" xr:uid="{F4F705FE-26FE-4210-A8EB-063987E5C019}"/>
    <cellStyle name="Normal 13 3 4 2" xfId="16635" xr:uid="{9794758E-7DDE-401E-AC64-BF790E3D8D2B}"/>
    <cellStyle name="Normal 13 3 5" xfId="16636" xr:uid="{12BBDC37-2833-421F-86D4-4FB850976E56}"/>
    <cellStyle name="Normal 13 3 5 2" xfId="16637" xr:uid="{DC01CB2F-BFF5-4D5B-90E9-03EE6A2B55E5}"/>
    <cellStyle name="Normal 13 3 6" xfId="16638" xr:uid="{07949281-1DEC-4B43-BFC0-FFDB7809B88A}"/>
    <cellStyle name="Normal 13 3 7" xfId="58648" xr:uid="{48A52C15-9071-475F-85B3-26809BAACAA5}"/>
    <cellStyle name="Normal 13 30" xfId="16639" xr:uid="{5B9DCAAE-32DD-44F4-8960-9D9D491212F9}"/>
    <cellStyle name="Normal 13 31" xfId="16640" xr:uid="{B21E9019-6F7E-4119-BF02-B47CE79CAA59}"/>
    <cellStyle name="Normal 13 32" xfId="16641" xr:uid="{4A1DE74B-9C78-4B53-9D2A-2680CA95BC02}"/>
    <cellStyle name="Normal 13 33" xfId="16642" xr:uid="{1B2A8B12-0EB8-4908-BEB5-07608C70DE8E}"/>
    <cellStyle name="Normal 13 34" xfId="16643" xr:uid="{42787C9D-BAB0-4916-94BD-A72EA34C3A1A}"/>
    <cellStyle name="Normal 13 35" xfId="16644" xr:uid="{56F9B3A9-6F4E-4576-9999-9A1DD76B4FDC}"/>
    <cellStyle name="Normal 13 36" xfId="16645" xr:uid="{FEBC0D8D-73FA-4CAA-8D87-B44FC4B9A5B2}"/>
    <cellStyle name="Normal 13 36 2" xfId="16646" xr:uid="{0FAD2A2E-E855-47C1-BCC5-143B4915B6B3}"/>
    <cellStyle name="Normal 13 36 2 2" xfId="16647" xr:uid="{1154A0BE-28A3-45B7-B933-3D3D566ADDE8}"/>
    <cellStyle name="Normal 13 36 2 2 2" xfId="16648" xr:uid="{105F9D17-6BA0-4FD4-A299-4436FD5AC960}"/>
    <cellStyle name="Normal 13 36 2 3" xfId="16649" xr:uid="{C88B5D11-84F8-4E5E-93A3-7DCAE7D0805B}"/>
    <cellStyle name="Normal 13 36 3" xfId="16650" xr:uid="{DE229CB0-5307-49D4-ABD4-296DBA5A7D01}"/>
    <cellStyle name="Normal 13 36 3 2" xfId="16651" xr:uid="{2A62A5C4-A02F-4939-A553-53AE01505188}"/>
    <cellStyle name="Normal 13 36 4" xfId="16652" xr:uid="{5775535C-34D9-4D77-A0F7-5E5FF4BF43FA}"/>
    <cellStyle name="Normal 13 37" xfId="16653" xr:uid="{36480243-CF44-4D54-BB6A-E3670978BC50}"/>
    <cellStyle name="Normal 13 37 2" xfId="16654" xr:uid="{D09417CA-94D9-4197-BE9C-6F3681EBC29F}"/>
    <cellStyle name="Normal 13 37 2 2" xfId="16655" xr:uid="{E7C0FC9B-80E2-4442-A4B7-38DBD4BE966A}"/>
    <cellStyle name="Normal 13 37 2 2 2" xfId="16656" xr:uid="{3258AA98-786D-4B81-9829-F72CD7FF03AC}"/>
    <cellStyle name="Normal 13 37 2 3" xfId="16657" xr:uid="{DC326FF9-394A-47F7-9CDC-0296946D88C6}"/>
    <cellStyle name="Normal 13 37 3" xfId="16658" xr:uid="{9865A7CF-0D4F-46CB-8D23-30AB2FB7B908}"/>
    <cellStyle name="Normal 13 37 3 2" xfId="16659" xr:uid="{CCF03B98-41A1-4D79-B919-8F223EED026E}"/>
    <cellStyle name="Normal 13 37 4" xfId="16660" xr:uid="{0C1E8587-E400-42B1-993F-2692170638FB}"/>
    <cellStyle name="Normal 13 38" xfId="16661" xr:uid="{19A4316C-055D-4346-B1E1-6CD76F3C27E5}"/>
    <cellStyle name="Normal 13 38 2" xfId="16662" xr:uid="{22F39D3D-66D6-4AE0-BBBA-E4F0DF94E5C0}"/>
    <cellStyle name="Normal 13 38 2 2" xfId="16663" xr:uid="{A0C98725-E289-4DD7-8C3C-7156DA18C1FB}"/>
    <cellStyle name="Normal 13 38 3" xfId="16664" xr:uid="{88F0AFFC-EBBC-445E-8970-55022563ED41}"/>
    <cellStyle name="Normal 13 39" xfId="16665" xr:uid="{60FDB08A-1C2B-4A76-8D66-9A3B24B8D13E}"/>
    <cellStyle name="Normal 13 39 2" xfId="16666" xr:uid="{2ABC005C-8358-4138-B59F-5E711F59BA12}"/>
    <cellStyle name="Normal 13 4" xfId="16667" xr:uid="{E6EE249D-8118-438B-9B99-C31066577853}"/>
    <cellStyle name="Normal 13 4 2" xfId="16668" xr:uid="{8F61823E-5A48-4341-A349-F74B23976712}"/>
    <cellStyle name="Normal 13 4 2 2" xfId="16669" xr:uid="{FC8FD7B0-043A-4C20-B49D-B87AD4286149}"/>
    <cellStyle name="Normal 13 4 2 2 2" xfId="16670" xr:uid="{74058134-F4AC-4734-BC61-0C9B032662D5}"/>
    <cellStyle name="Normal 13 4 2 2 2 2" xfId="16671" xr:uid="{12C76B62-77F1-43EA-B9A8-857274872298}"/>
    <cellStyle name="Normal 13 4 2 2 3" xfId="16672" xr:uid="{0060BE6A-7B98-40A4-8DFA-CE7479C2C84C}"/>
    <cellStyle name="Normal 13 4 2 3" xfId="16673" xr:uid="{75454B7D-6439-478A-9B6D-0DFD0A9F158C}"/>
    <cellStyle name="Normal 13 4 2 3 2" xfId="16674" xr:uid="{915E104C-F2D9-40D8-AA62-302ADB999271}"/>
    <cellStyle name="Normal 13 4 2 4" xfId="16675" xr:uid="{B7FDFE81-7F01-4D85-98E6-F5EF4FCDBB29}"/>
    <cellStyle name="Normal 13 4 3" xfId="16676" xr:uid="{A39EB79D-5DA6-43E7-9A4C-CDC77E51B82D}"/>
    <cellStyle name="Normal 13 4 3 2" xfId="16677" xr:uid="{5840EB56-052F-4164-AD28-6AD21C46D689}"/>
    <cellStyle name="Normal 13 4 3 2 2" xfId="16678" xr:uid="{B9A84895-5FEE-4D52-ABE8-3E9D6F9CEE5D}"/>
    <cellStyle name="Normal 13 4 3 3" xfId="16679" xr:uid="{F93854D8-C672-4F44-9466-59D96AAC7473}"/>
    <cellStyle name="Normal 13 4 4" xfId="16680" xr:uid="{677F202E-F9B2-4163-9390-8E3A7EF8BC60}"/>
    <cellStyle name="Normal 13 4 5" xfId="16681" xr:uid="{24DBFF2B-02AC-438A-8569-9490B2A8467B}"/>
    <cellStyle name="Normal 13 4 5 2" xfId="16682" xr:uid="{17DDA868-593A-4925-9BC2-63E0FFA2DB5A}"/>
    <cellStyle name="Normal 13 4 6" xfId="16683" xr:uid="{40867C2C-5DB5-4D96-B4FD-6533F95678FA}"/>
    <cellStyle name="Normal 13 40" xfId="16684" xr:uid="{01E01B25-6151-423F-A813-42E6E70F7D02}"/>
    <cellStyle name="Normal 13 40 2" xfId="16685" xr:uid="{B244EDA5-5566-410C-BF08-BE56A70CA36A}"/>
    <cellStyle name="Normal 13 41" xfId="16686" xr:uid="{662273F2-B3F0-4770-BAC5-EE0A4E0967FA}"/>
    <cellStyle name="Normal 13 42" xfId="16687" xr:uid="{2E212646-B8DE-4072-B907-F2283FB32889}"/>
    <cellStyle name="Normal 13 43" xfId="16688" xr:uid="{2A9E8B0F-FEB8-4ED5-BD38-B25AC1DC49C7}"/>
    <cellStyle name="Normal 13 44" xfId="16689" xr:uid="{80CC0F8D-055F-4F32-B5B3-FEFDB0087B90}"/>
    <cellStyle name="Normal 13 45" xfId="58649" xr:uid="{62846D33-14F1-49DA-A623-6719E18ACE5D}"/>
    <cellStyle name="Normal 13 5" xfId="16690" xr:uid="{9B6647C3-3F02-4CCD-91A5-30E203B2C968}"/>
    <cellStyle name="Normal 13 5 2" xfId="16691" xr:uid="{783B63EF-1B38-472B-81EE-BFD0718ABDD4}"/>
    <cellStyle name="Normal 13 5 2 2" xfId="16692" xr:uid="{870BFB57-2DFC-45CE-9640-E4344A51EAF5}"/>
    <cellStyle name="Normal 13 5 2 2 2" xfId="16693" xr:uid="{2FEE12E9-373D-4717-A19B-E72A2E9526E8}"/>
    <cellStyle name="Normal 13 5 2 3" xfId="16694" xr:uid="{334C4856-1CAE-48F7-930C-96F8E04FD4EA}"/>
    <cellStyle name="Normal 13 5 3" xfId="16695" xr:uid="{3A121FA3-4ABA-4CD9-9480-EEF75122C457}"/>
    <cellStyle name="Normal 13 5 3 2" xfId="16696" xr:uid="{3DB773A9-188E-44C9-AE44-5629A2AAB226}"/>
    <cellStyle name="Normal 13 5 4" xfId="16697" xr:uid="{13C709E3-5DF0-426B-AB7B-A1E5B9914CAB}"/>
    <cellStyle name="Normal 13 6" xfId="16698" xr:uid="{1EED4CC3-E72C-41FA-B7B1-921E392BB1DF}"/>
    <cellStyle name="Normal 13 6 2" xfId="58650" xr:uid="{CA03ABB2-E794-4F13-BA64-B41905D57D97}"/>
    <cellStyle name="Normal 13 6 3" xfId="58651" xr:uid="{DCD44ECD-CE56-4DFA-8B9F-0D0E802308A1}"/>
    <cellStyle name="Normal 13 7" xfId="16699" xr:uid="{304F66C8-1F5D-45F8-A6EA-0D1E493F95C7}"/>
    <cellStyle name="Normal 13 8" xfId="16700" xr:uid="{C7E5552A-9A4F-4A47-B29A-78DB40B279C0}"/>
    <cellStyle name="Normal 13 9" xfId="16701" xr:uid="{8ABBC915-9EF5-496E-8868-36DAA0A599B6}"/>
    <cellStyle name="Normal 13_Africa Provident Limited 2009 - Adj." xfId="58652" xr:uid="{EA172C29-7149-4287-8D8E-1AD2E7EC850F}"/>
    <cellStyle name="Normal 130" xfId="16702" xr:uid="{AF1FCBEB-47AA-4518-B6E2-D13F4B9B8E0A}"/>
    <cellStyle name="Normal 130 2" xfId="16703" xr:uid="{C32F0729-0485-4484-818B-7472300B45F1}"/>
    <cellStyle name="Normal 131" xfId="16704" xr:uid="{CCBE662C-2B08-4904-AAA5-A63469696B9C}"/>
    <cellStyle name="Normal 131 2" xfId="16705" xr:uid="{DEFE13A8-605D-4740-80BB-6AD6D241AE27}"/>
    <cellStyle name="Normal 132" xfId="16706" xr:uid="{545D3651-C59B-4F6C-9DD6-795B11B841B8}"/>
    <cellStyle name="Normal 132 2" xfId="16707" xr:uid="{82F1282F-11EF-4AB0-AA7E-67E6476172A6}"/>
    <cellStyle name="Normal 133" xfId="16708" xr:uid="{83F32914-71EC-4DFF-A0D5-CDCA9E5BA358}"/>
    <cellStyle name="Normal 133 2" xfId="16709" xr:uid="{35A7FB76-05AB-42EB-8619-2F067C86A453}"/>
    <cellStyle name="Normal 134" xfId="16710" xr:uid="{DA5E1248-B602-4C3D-A80B-C79112D24617}"/>
    <cellStyle name="Normal 135" xfId="16711" xr:uid="{43524548-BE7B-4CA2-AF95-81B97BA7F518}"/>
    <cellStyle name="Normal 136" xfId="16712" xr:uid="{15359954-70E1-4330-BC74-D8C5D25FC4F0}"/>
    <cellStyle name="Normal 137" xfId="16713" xr:uid="{E46DF2F4-565D-4E68-9288-6A3E97312B8D}"/>
    <cellStyle name="Normal 138" xfId="16714" xr:uid="{7E96A6BC-F6C4-41E4-A484-ADEE02760E35}"/>
    <cellStyle name="Normal 139" xfId="16715" xr:uid="{9CDCB990-C64F-4ACD-979F-CF5DE5EEA477}"/>
    <cellStyle name="Normal 14" xfId="82" xr:uid="{9770DB75-305F-418B-AAFB-7293D2FCD1C3}"/>
    <cellStyle name="Normal 14 10" xfId="16716" xr:uid="{F6167B05-BB9C-475C-B17B-5B03A240B323}"/>
    <cellStyle name="Normal 14 11" xfId="16717" xr:uid="{D73DCB49-FD7B-42DA-8939-3C327592FF83}"/>
    <cellStyle name="Normal 14 12" xfId="16718" xr:uid="{43E22713-A3B3-4784-BA21-205061E6775C}"/>
    <cellStyle name="Normal 14 13" xfId="16719" xr:uid="{3269FAE4-F932-43F3-B557-B98955957C98}"/>
    <cellStyle name="Normal 14 14" xfId="16720" xr:uid="{9C8955CE-42B9-41B1-BB49-4F540D5A0DE4}"/>
    <cellStyle name="Normal 14 15" xfId="16721" xr:uid="{36BE74C4-1356-4EA4-A576-C8E4139DFA28}"/>
    <cellStyle name="Normal 14 16" xfId="16722" xr:uid="{5847938A-98CE-4DF2-B845-EAB68B971CF7}"/>
    <cellStyle name="Normal 14 17" xfId="16723" xr:uid="{BEF1A5D8-8E93-450B-AE58-F2FC295EF3C7}"/>
    <cellStyle name="Normal 14 18" xfId="16724" xr:uid="{BEF2E32A-25E2-4044-9C6A-F663A5F2402A}"/>
    <cellStyle name="Normal 14 19" xfId="16725" xr:uid="{BAC4870B-BC2B-4797-912F-BE81B32E4BF9}"/>
    <cellStyle name="Normal 14 2" xfId="16726" xr:uid="{B61139EB-A93A-4E95-B45F-EE22FCB128C3}"/>
    <cellStyle name="Normal 14 2 10" xfId="16727" xr:uid="{42EAB852-565D-461D-A143-662BB59C83E6}"/>
    <cellStyle name="Normal 14 2 2" xfId="16728" xr:uid="{85F9D32D-298B-4060-A7EC-F2E346304B14}"/>
    <cellStyle name="Normal 14 2 2 2" xfId="16729" xr:uid="{306156D4-A2F6-454F-A343-87F7E54D3DCD}"/>
    <cellStyle name="Normal 14 2 2 2 2" xfId="16730" xr:uid="{DDB13E87-4DF6-4B4C-85C8-A47AE71F3F6F}"/>
    <cellStyle name="Normal 14 2 2 2 2 2" xfId="16731" xr:uid="{989A7058-0BE6-4557-B550-BC4709CE11EE}"/>
    <cellStyle name="Normal 14 2 2 2 2 2 2" xfId="16732" xr:uid="{9C66AC88-60C8-4230-9D35-4F32CC6C498E}"/>
    <cellStyle name="Normal 14 2 2 2 2 3" xfId="16733" xr:uid="{53C89A16-E94F-482B-BDEF-5B9E1DE59065}"/>
    <cellStyle name="Normal 14 2 2 2 3" xfId="16734" xr:uid="{F7E9F405-3393-4EDA-B554-D43ACE922361}"/>
    <cellStyle name="Normal 14 2 2 2 3 2" xfId="16735" xr:uid="{8656D65C-6B19-4D3B-8545-827C06624AC8}"/>
    <cellStyle name="Normal 14 2 2 2 4" xfId="16736" xr:uid="{A2F0CE71-0D0E-44EB-AF1E-527ACD82AC5C}"/>
    <cellStyle name="Normal 14 2 2 3" xfId="16737" xr:uid="{14FF34BE-6AA4-4F65-BE8B-3903704FEDDC}"/>
    <cellStyle name="Normal 14 2 2 3 2" xfId="16738" xr:uid="{39A987D5-C3A8-4E42-AC12-19215D817A32}"/>
    <cellStyle name="Normal 14 2 2 3 2 2" xfId="16739" xr:uid="{E5FD96D6-A1EE-48D6-9096-76AA7CB32C0B}"/>
    <cellStyle name="Normal 14 2 2 3 3" xfId="16740" xr:uid="{03293590-74CE-42B0-8388-32589B780534}"/>
    <cellStyle name="Normal 14 2 2 4" xfId="16741" xr:uid="{5BC0D9FE-F581-433A-9340-1BB1D99744FC}"/>
    <cellStyle name="Normal 14 2 2 4 2" xfId="16742" xr:uid="{D7103585-E8D0-4B4B-968C-4132987C0308}"/>
    <cellStyle name="Normal 14 2 2 5" xfId="16743" xr:uid="{0454480F-E9B9-4D64-84B1-52D360656661}"/>
    <cellStyle name="Normal 14 2 2 5 2" xfId="16744" xr:uid="{DD075146-0413-446A-B8F8-D0F9AD64249D}"/>
    <cellStyle name="Normal 14 2 2 6" xfId="16745" xr:uid="{B349B7F3-1F4C-4474-8417-5087CF39AF90}"/>
    <cellStyle name="Normal 14 2 3" xfId="16746" xr:uid="{2FACE881-7E5F-4FC6-9278-4A40775D4F29}"/>
    <cellStyle name="Normal 14 2 3 2" xfId="16747" xr:uid="{D64E16CD-D231-48DD-BFAD-68DB1288894F}"/>
    <cellStyle name="Normal 14 2 3 2 2" xfId="16748" xr:uid="{E10AD9ED-FDE0-4864-B233-130F43ED9E9A}"/>
    <cellStyle name="Normal 14 2 3 2 2 2" xfId="16749" xr:uid="{FCC4D42C-6EEA-493B-B0F9-547027AB8E12}"/>
    <cellStyle name="Normal 14 2 3 2 2 2 2" xfId="16750" xr:uid="{4C8252AA-05D6-4821-A48D-30ED985D3560}"/>
    <cellStyle name="Normal 14 2 3 2 2 3" xfId="16751" xr:uid="{0B6E2D01-8F8D-494C-9FFE-A95D66D2C8D7}"/>
    <cellStyle name="Normal 14 2 3 2 3" xfId="16752" xr:uid="{D05BC7CA-F7E5-419D-88BB-3D25C5B6FE2A}"/>
    <cellStyle name="Normal 14 2 3 2 3 2" xfId="16753" xr:uid="{CE5D961A-EF27-4AFC-A955-A1742A7A21C7}"/>
    <cellStyle name="Normal 14 2 3 2 4" xfId="16754" xr:uid="{D13DE15D-4CE6-496D-AF87-3D64A66A1F21}"/>
    <cellStyle name="Normal 14 2 3 3" xfId="16755" xr:uid="{114A228D-AC18-433A-AE05-62BFC8033421}"/>
    <cellStyle name="Normal 14 2 3 3 2" xfId="16756" xr:uid="{10A420AF-B0A7-4541-8FB3-F26EB1AF5EB6}"/>
    <cellStyle name="Normal 14 2 3 3 2 2" xfId="16757" xr:uid="{64192403-5E84-40C2-8972-0CA87D1BC4D2}"/>
    <cellStyle name="Normal 14 2 3 3 3" xfId="16758" xr:uid="{2FB5C6F5-85A9-4F32-A4B0-DCC24F47B2D2}"/>
    <cellStyle name="Normal 14 2 3 4" xfId="16759" xr:uid="{0E1BC169-1417-4D68-8BC9-B497ABB454BE}"/>
    <cellStyle name="Normal 14 2 3 5" xfId="16760" xr:uid="{54E2BEA5-7FE4-447F-8F67-118B4CA6B93E}"/>
    <cellStyle name="Normal 14 2 3 5 2" xfId="16761" xr:uid="{B9D3FE7D-5D1F-4F3A-9C56-AB03530321EA}"/>
    <cellStyle name="Normal 14 2 3 6" xfId="16762" xr:uid="{4A5CFBF4-627D-4F73-B101-C8DB80E8BF18}"/>
    <cellStyle name="Normal 14 2 4" xfId="16763" xr:uid="{87C970ED-C76E-4AFB-86D5-14D52E1D9AC3}"/>
    <cellStyle name="Normal 14 2 4 2" xfId="16764" xr:uid="{9BBE78EE-8AE0-4221-A8B0-A458C9879718}"/>
    <cellStyle name="Normal 14 2 4 2 2" xfId="16765" xr:uid="{578C3AE0-A66B-4596-8FF7-73AA8D256A30}"/>
    <cellStyle name="Normal 14 2 4 2 2 2" xfId="16766" xr:uid="{C4738076-E976-45B9-935D-3BBC912AE573}"/>
    <cellStyle name="Normal 14 2 4 2 3" xfId="16767" xr:uid="{BED1F4A0-2C84-487B-B4EA-AB66CB3CA08E}"/>
    <cellStyle name="Normal 14 2 4 3" xfId="16768" xr:uid="{D35F98CF-2C35-465F-A0C1-5AFBF935F2A8}"/>
    <cellStyle name="Normal 14 2 4 3 2" xfId="16769" xr:uid="{76088D31-BEAD-4219-A3DD-5C7E0711A769}"/>
    <cellStyle name="Normal 14 2 4 4" xfId="16770" xr:uid="{3923A7CE-2C5A-4EE2-904A-32970BD83EF3}"/>
    <cellStyle name="Normal 14 2 5" xfId="16771" xr:uid="{CF01E945-CDED-4705-A1CB-E5221B46989E}"/>
    <cellStyle name="Normal 14 2 5 2" xfId="16772" xr:uid="{84868567-AF0C-43F8-A62A-DEBE9C6E459E}"/>
    <cellStyle name="Normal 14 2 5 2 2" xfId="16773" xr:uid="{F51D0BBB-EEF5-417E-85ED-4649381BBDAD}"/>
    <cellStyle name="Normal 14 2 5 2 2 2" xfId="16774" xr:uid="{30F40E3B-9D54-454F-9D42-FFA83425620F}"/>
    <cellStyle name="Normal 14 2 5 2 3" xfId="16775" xr:uid="{651E06EF-D291-4E11-B6BF-432E0A86C735}"/>
    <cellStyle name="Normal 14 2 5 3" xfId="16776" xr:uid="{D4AC8624-5BEB-4B70-B120-9FE5768A3683}"/>
    <cellStyle name="Normal 14 2 5 3 2" xfId="16777" xr:uid="{61E35C0C-7567-4CF6-BB14-9259C7C4835D}"/>
    <cellStyle name="Normal 14 2 5 4" xfId="16778" xr:uid="{F3A7C30D-D592-447C-86CD-67F33437E93C}"/>
    <cellStyle name="Normal 14 2 5 5" xfId="58653" xr:uid="{05229322-ABBE-4AA3-BDBE-93F3756B7362}"/>
    <cellStyle name="Normal 14 2 6" xfId="16779" xr:uid="{038D3EB2-3EBE-428F-B28E-72CE916568A5}"/>
    <cellStyle name="Normal 14 2 6 2" xfId="16780" xr:uid="{B4ADEB4E-502D-4C85-A760-64315A1A473E}"/>
    <cellStyle name="Normal 14 2 6 2 2" xfId="16781" xr:uid="{86DDCED5-9B1F-40E0-9107-F0896F848AA5}"/>
    <cellStyle name="Normal 14 2 6 2 2 2" xfId="16782" xr:uid="{18EB1B4C-E090-48BE-831D-0E9DEB613AF9}"/>
    <cellStyle name="Normal 14 2 6 2 3" xfId="16783" xr:uid="{716F9B24-2D30-4D36-A0AF-E06D6CCCFB1E}"/>
    <cellStyle name="Normal 14 2 6 3" xfId="16784" xr:uid="{9EE441D8-CBA5-46AE-AE57-98B1EE51126B}"/>
    <cellStyle name="Normal 14 2 6 3 2" xfId="16785" xr:uid="{1A3DFFDE-A7CF-4505-B797-0D1BBA34EF9B}"/>
    <cellStyle name="Normal 14 2 6 4" xfId="16786" xr:uid="{34EF2F87-861D-4A07-8CB7-1BDFDDA8EFE5}"/>
    <cellStyle name="Normal 14 2 7" xfId="16787" xr:uid="{7212253A-E573-4E48-A3E2-57A436A4F421}"/>
    <cellStyle name="Normal 14 2 7 2" xfId="16788" xr:uid="{A722191D-56DD-454F-BE85-0A52FF0ABDFF}"/>
    <cellStyle name="Normal 14 2 7 2 2" xfId="16789" xr:uid="{BE414716-F287-434E-971C-7456882D7942}"/>
    <cellStyle name="Normal 14 2 7 3" xfId="16790" xr:uid="{4E691C48-A084-4BAA-925C-BD0D744B84E2}"/>
    <cellStyle name="Normal 14 2 8" xfId="16791" xr:uid="{C67BC6EF-00CF-406C-92A7-F18526D5680D}"/>
    <cellStyle name="Normal 14 2 8 2" xfId="16792" xr:uid="{CD675CC3-A430-4A71-AF9E-948AB276BDDA}"/>
    <cellStyle name="Normal 14 2 9" xfId="16793" xr:uid="{F8724EF2-322F-4009-A4B4-A8F735E5C213}"/>
    <cellStyle name="Normal 14 2 9 2" xfId="16794" xr:uid="{4BB3D976-5DC4-4F9B-BC98-B72360188F81}"/>
    <cellStyle name="Normal 14 20" xfId="16795" xr:uid="{74367C22-B7D6-471C-BAC1-8E6F8E4A0D4D}"/>
    <cellStyle name="Normal 14 21" xfId="16796" xr:uid="{D915D11D-63F5-43ED-8839-BA9D83CDAB28}"/>
    <cellStyle name="Normal 14 22" xfId="16797" xr:uid="{D8658A4E-FC76-4177-BD58-C7604DB07CAB}"/>
    <cellStyle name="Normal 14 23" xfId="16798" xr:uid="{D80C7EFB-B244-4622-BFFC-CA925ACBC850}"/>
    <cellStyle name="Normal 14 24" xfId="16799" xr:uid="{3C6FFDC4-C102-4F9E-A205-4C2620367E97}"/>
    <cellStyle name="Normal 14 25" xfId="16800" xr:uid="{1D753DE5-549A-419A-B01B-F6FC529CF07C}"/>
    <cellStyle name="Normal 14 26" xfId="16801" xr:uid="{C855FD04-519E-4AB8-AE82-DCDF2B253ED5}"/>
    <cellStyle name="Normal 14 27" xfId="16802" xr:uid="{86423F07-2FFD-4B24-AB5F-D98A897CA98F}"/>
    <cellStyle name="Normal 14 28" xfId="16803" xr:uid="{711207A2-49D2-49D5-A10B-5A609AE60246}"/>
    <cellStyle name="Normal 14 29" xfId="16804" xr:uid="{D31DC5D8-85C2-4C41-B4CB-D458D2742AAF}"/>
    <cellStyle name="Normal 14 3" xfId="16805" xr:uid="{268317DD-7DAB-4BF3-9F05-A89B9F17CA55}"/>
    <cellStyle name="Normal 14 3 2" xfId="16806" xr:uid="{A6104A4D-38E9-44B7-9163-BD12CE4B8F7C}"/>
    <cellStyle name="Normal 14 3 2 2" xfId="16807" xr:uid="{551F56A5-890D-454B-8250-6705100E56EE}"/>
    <cellStyle name="Normal 14 3 2 2 2" xfId="16808" xr:uid="{864FCF42-A0A9-4BCE-9AFD-CCB1749E7267}"/>
    <cellStyle name="Normal 14 3 2 2 2 2" xfId="16809" xr:uid="{F68D1C64-1D3F-48B9-A3FA-572A0530FD23}"/>
    <cellStyle name="Normal 14 3 2 2 3" xfId="16810" xr:uid="{A8741DA7-1322-46D0-A0B2-51902590D794}"/>
    <cellStyle name="Normal 14 3 2 3" xfId="16811" xr:uid="{FD6EE891-1FD5-40E0-82A6-68C7961B45C9}"/>
    <cellStyle name="Normal 14 3 2 3 2" xfId="16812" xr:uid="{6977CF42-86CD-4A8F-BBF2-DA5DA85179D6}"/>
    <cellStyle name="Normal 14 3 2 4" xfId="16813" xr:uid="{8DD49491-4089-42F5-8C64-85C705288BF8}"/>
    <cellStyle name="Normal 14 3 3" xfId="16814" xr:uid="{66F907EE-3C43-4B80-9E55-1A25A4B3FD59}"/>
    <cellStyle name="Normal 14 3 3 2" xfId="16815" xr:uid="{189DD4A0-D9FC-44A0-B6A0-E47A08C73F08}"/>
    <cellStyle name="Normal 14 3 3 2 2" xfId="16816" xr:uid="{212D0F77-1D7D-4AE6-ACB5-7EE76802CD0A}"/>
    <cellStyle name="Normal 14 3 3 3" xfId="16817" xr:uid="{71B767FE-9F1D-4EF3-ACE2-8BF20D62E57A}"/>
    <cellStyle name="Normal 14 3 4" xfId="16818" xr:uid="{8BFD0278-050E-4490-9BE0-3F5E7836F5FA}"/>
    <cellStyle name="Normal 14 3 5" xfId="16819" xr:uid="{62B6D880-7408-49CF-9392-41598F449361}"/>
    <cellStyle name="Normal 14 3 5 2" xfId="16820" xr:uid="{686A193B-E5A3-4EB4-82DD-9854F757E809}"/>
    <cellStyle name="Normal 14 3 6" xfId="16821" xr:uid="{3249E03F-AB5A-4FBD-ADA2-7C4E53B71C4C}"/>
    <cellStyle name="Normal 14 30" xfId="16822" xr:uid="{70AA19D6-4F09-4F67-A99D-D2B627811996}"/>
    <cellStyle name="Normal 14 31" xfId="16823" xr:uid="{F2E05FE2-DF5F-4720-961B-6AE385003D6E}"/>
    <cellStyle name="Normal 14 32" xfId="16824" xr:uid="{78EC810D-B8B7-40AF-B268-C147200F0188}"/>
    <cellStyle name="Normal 14 33" xfId="16825" xr:uid="{71328551-5BF2-48F4-A764-A4BE5A4F0354}"/>
    <cellStyle name="Normal 14 34" xfId="16826" xr:uid="{6A8FD905-E375-4855-877D-3D1A05EF37C7}"/>
    <cellStyle name="Normal 14 35" xfId="16827" xr:uid="{DFDCCBFB-6E50-45D5-AB68-E729FA2DDEF9}"/>
    <cellStyle name="Normal 14 36" xfId="16828" xr:uid="{B379DE52-FB1A-40DC-873F-C3C651D59206}"/>
    <cellStyle name="Normal 14 36 2" xfId="16829" xr:uid="{CB063271-A172-4292-B310-E19E3441A42D}"/>
    <cellStyle name="Normal 14 36 2 2" xfId="16830" xr:uid="{2B218BF2-EF5A-46FB-906F-53DA57AE0411}"/>
    <cellStyle name="Normal 14 36 2 2 2" xfId="16831" xr:uid="{C2E2998F-C4B4-4301-8D39-31E217C1B9F1}"/>
    <cellStyle name="Normal 14 36 2 3" xfId="16832" xr:uid="{0659F349-2D0E-441B-9C4E-0A5D05DC5B62}"/>
    <cellStyle name="Normal 14 36 3" xfId="16833" xr:uid="{B92D015F-D2B2-4430-A853-A76EF7AE5DEC}"/>
    <cellStyle name="Normal 14 36 3 2" xfId="16834" xr:uid="{04B27CC7-8324-47B9-B32E-98525D4CCE41}"/>
    <cellStyle name="Normal 14 36 4" xfId="16835" xr:uid="{5A62B45D-2A60-42BD-9F98-D68F0C8095E6}"/>
    <cellStyle name="Normal 14 37" xfId="16836" xr:uid="{6E661087-3622-4FE3-9237-18517638F508}"/>
    <cellStyle name="Normal 14 37 2" xfId="16837" xr:uid="{6BD720CF-9BCA-4AAE-9AF9-4ACE885098B9}"/>
    <cellStyle name="Normal 14 37 2 2" xfId="16838" xr:uid="{A4B1682C-57A4-4D4C-BE58-722FEEB1B634}"/>
    <cellStyle name="Normal 14 37 2 2 2" xfId="16839" xr:uid="{9E7F6FD3-9452-4FAE-B231-35D704F57A60}"/>
    <cellStyle name="Normal 14 37 2 3" xfId="16840" xr:uid="{C4365A5F-1366-4274-9D51-FD8497732D96}"/>
    <cellStyle name="Normal 14 37 3" xfId="16841" xr:uid="{51D3979E-DA4F-4FD2-87CF-63F886144A6A}"/>
    <cellStyle name="Normal 14 37 3 2" xfId="16842" xr:uid="{8867A175-686F-4B23-B598-7D07D9F978E5}"/>
    <cellStyle name="Normal 14 37 4" xfId="16843" xr:uid="{C1DBF785-797A-4AB9-A47B-CF11BBB8E358}"/>
    <cellStyle name="Normal 14 38" xfId="16844" xr:uid="{B1B3FC2D-09DF-49AC-941C-0957691D96A4}"/>
    <cellStyle name="Normal 14 38 2" xfId="16845" xr:uid="{73179580-EE73-4C01-9F6F-6A232602F588}"/>
    <cellStyle name="Normal 14 38 2 2" xfId="16846" xr:uid="{670C1775-D131-4E66-BCE7-4F0F7DBE9C9C}"/>
    <cellStyle name="Normal 14 38 3" xfId="16847" xr:uid="{BC2EEB8E-04A0-4C2E-8338-CAC8A2AE9FF6}"/>
    <cellStyle name="Normal 14 39" xfId="16848" xr:uid="{97BE9235-A718-4675-989E-6BA68DA94F54}"/>
    <cellStyle name="Normal 14 39 2" xfId="16849" xr:uid="{2158AA7E-BC68-40DD-B205-0AC8D12FD3A5}"/>
    <cellStyle name="Normal 14 4" xfId="16850" xr:uid="{1F759989-57F9-4A81-BC17-F8666D5E9408}"/>
    <cellStyle name="Normal 14 4 2" xfId="16851" xr:uid="{F7F3F0AE-9698-4733-A044-CE41D6F07F99}"/>
    <cellStyle name="Normal 14 4 2 2" xfId="16852" xr:uid="{9EC12E50-A478-4410-B58E-F752D9746A8B}"/>
    <cellStyle name="Normal 14 4 2 2 2" xfId="16853" xr:uid="{2222A87A-2FCB-40E4-9E33-A243FF4E5F58}"/>
    <cellStyle name="Normal 14 4 2 2 2 2" xfId="16854" xr:uid="{9E7FF219-CB1A-432E-97C3-290F283B8ED2}"/>
    <cellStyle name="Normal 14 4 2 2 3" xfId="16855" xr:uid="{8466A8F8-CFD1-4B66-892B-306AA258E73C}"/>
    <cellStyle name="Normal 14 4 2 3" xfId="16856" xr:uid="{DAF44539-CD3A-4D69-878E-3DEB2688A059}"/>
    <cellStyle name="Normal 14 4 2 3 2" xfId="16857" xr:uid="{79D18D17-6D70-4ECC-BF2D-3EE49BD17094}"/>
    <cellStyle name="Normal 14 4 2 4" xfId="16858" xr:uid="{B6F3A936-0137-4889-9346-549540A95B30}"/>
    <cellStyle name="Normal 14 4 3" xfId="16859" xr:uid="{DA5D8FAA-E179-4E01-87A9-C419FCD50EFF}"/>
    <cellStyle name="Normal 14 4 3 2" xfId="16860" xr:uid="{5C74D9EE-73C4-49E2-9816-5F9EE4D90BD5}"/>
    <cellStyle name="Normal 14 4 3 2 2" xfId="16861" xr:uid="{2A456F38-4F29-4A66-9CA2-C880BA9A5D19}"/>
    <cellStyle name="Normal 14 4 3 3" xfId="16862" xr:uid="{5C117131-E814-4AE4-A052-D53A17E7DDEF}"/>
    <cellStyle name="Normal 14 4 4" xfId="16863" xr:uid="{B10C1E58-368E-4436-BD1B-5DEF0B7A5287}"/>
    <cellStyle name="Normal 14 4 4 2" xfId="16864" xr:uid="{034A187E-ED74-4639-BDB3-546AA5E88008}"/>
    <cellStyle name="Normal 14 4 5" xfId="16865" xr:uid="{77ABE224-6C3A-4525-9993-B5706EE22DBA}"/>
    <cellStyle name="Normal 14 4 5 2" xfId="16866" xr:uid="{A10B01FF-67D6-42E8-A4D5-4A11F81CA6D9}"/>
    <cellStyle name="Normal 14 4 6" xfId="16867" xr:uid="{56C57AE2-6D66-4443-8F3B-F9CC695F5A87}"/>
    <cellStyle name="Normal 14 40" xfId="16868" xr:uid="{D9458E98-3507-469C-8C98-551BB48474CA}"/>
    <cellStyle name="Normal 14 40 2" xfId="16869" xr:uid="{6FEA245F-769E-47F8-B6F9-CBA2556832FB}"/>
    <cellStyle name="Normal 14 41" xfId="16870" xr:uid="{727E4954-60C0-40EE-9737-D71398851713}"/>
    <cellStyle name="Normal 14 42" xfId="16871" xr:uid="{9C2262C5-AEF2-4FE3-B033-F2B1EA0BE204}"/>
    <cellStyle name="Normal 14 43" xfId="16872" xr:uid="{C6341F6E-8644-45FD-AEEC-EE0C7A7C375A}"/>
    <cellStyle name="Normal 14 44" xfId="58654" xr:uid="{7259EBC3-BDFA-4684-B642-C73398472AA2}"/>
    <cellStyle name="Normal 14 5" xfId="16873" xr:uid="{7879FE71-1507-434D-986C-A6B796F7636A}"/>
    <cellStyle name="Normal 14 5 2" xfId="16874" xr:uid="{39241DA1-9538-4B8E-9275-3E41E3F1333A}"/>
    <cellStyle name="Normal 14 5 2 2" xfId="16875" xr:uid="{7D3CAB44-8987-4F71-B9B4-AC334F3BF98C}"/>
    <cellStyle name="Normal 14 5 2 2 2" xfId="16876" xr:uid="{0EE8B617-5AA1-485B-9DDC-0F0188B5E5EA}"/>
    <cellStyle name="Normal 14 5 2 3" xfId="16877" xr:uid="{7CEB067B-704D-4E7B-A6FC-3822BC15FF24}"/>
    <cellStyle name="Normal 14 5 3" xfId="16878" xr:uid="{A0EAF344-BB49-41CE-A2F9-6BB748053794}"/>
    <cellStyle name="Normal 14 5 4" xfId="16879" xr:uid="{B9B3E56A-11AB-4E07-A628-239D9BFEDED3}"/>
    <cellStyle name="Normal 14 5 4 2" xfId="16880" xr:uid="{29DC51C2-E3A3-48E2-8F60-CF43EE3980C9}"/>
    <cellStyle name="Normal 14 5 5" xfId="16881" xr:uid="{952FEAD4-A77A-4529-9452-B4BE3B32C51F}"/>
    <cellStyle name="Normal 14 6" xfId="16882" xr:uid="{8661BBF4-F9F0-448E-9A3B-69E7410DDD58}"/>
    <cellStyle name="Normal 14 6 2" xfId="58655" xr:uid="{5E23E4AE-5FF3-4B58-A1CD-D3E46AEFF55D}"/>
    <cellStyle name="Normal 14 7" xfId="16883" xr:uid="{36E73C72-835D-4E82-B6D6-E634FAAA814F}"/>
    <cellStyle name="Normal 14 8" xfId="16884" xr:uid="{4F13A3FD-D300-413F-BE9A-28EB2AE4415D}"/>
    <cellStyle name="Normal 14 9" xfId="16885" xr:uid="{4799082F-1CE8-46C4-AFF0-B08942221AC4}"/>
    <cellStyle name="Normal 14_Africa Provident Limited 2009 - Adj." xfId="58656" xr:uid="{9F9762E1-C1CD-4424-AB50-1AE67021BECE}"/>
    <cellStyle name="Normal 140" xfId="16886" xr:uid="{A80491F9-2F02-4B36-837A-C1C3D8EA25FF}"/>
    <cellStyle name="Normal 141" xfId="16887" xr:uid="{A6704532-A43E-4ACF-862A-5AFEC5F6C124}"/>
    <cellStyle name="Normal 142" xfId="16888" xr:uid="{9E508FDC-A612-467F-A059-BBF121CC9F03}"/>
    <cellStyle name="Normal 143" xfId="16889" xr:uid="{EE839178-BC22-48B6-88C8-2F10B9F20A8F}"/>
    <cellStyle name="Normal 143 2" xfId="58657" xr:uid="{F804B76A-F3B1-42C6-94AB-37B42CA7232E}"/>
    <cellStyle name="Normal 143 3" xfId="58658" xr:uid="{9A1A0D8A-E2E1-4B59-AF19-A4EF3027CD99}"/>
    <cellStyle name="Normal 144" xfId="16890" xr:uid="{5A0E2D6E-A81A-48FA-ACCC-3D9F276D0298}"/>
    <cellStyle name="Normal 144 2" xfId="58659" xr:uid="{D7315340-E13D-4625-BE7B-068E045CE5DE}"/>
    <cellStyle name="Normal 144 3" xfId="58660" xr:uid="{298C9EE6-3D6F-4229-8BE0-C150519556CC}"/>
    <cellStyle name="Normal 145" xfId="16891" xr:uid="{63D43653-6414-4765-8076-6608EABAC26D}"/>
    <cellStyle name="Normal 146" xfId="16892" xr:uid="{75241031-38AA-4332-B56D-516AFEA02DAA}"/>
    <cellStyle name="Normal 147" xfId="16893" xr:uid="{6DB3756E-5D1A-4CC7-B5B5-54D728C239FC}"/>
    <cellStyle name="Normal 148" xfId="16894" xr:uid="{26EB6579-3F9E-4406-9AC4-27AB5B29A8EA}"/>
    <cellStyle name="Normal 149" xfId="16895" xr:uid="{9465D6CA-6E78-44B6-B8C3-C4DEFB5A578A}"/>
    <cellStyle name="Normal 15" xfId="83" xr:uid="{1C246FF0-79E1-48F1-88F4-0CBAA7D851F6}"/>
    <cellStyle name="Normal 15 10" xfId="16896" xr:uid="{74827000-3CCD-4011-AF9A-0CAC8CE32AC6}"/>
    <cellStyle name="Normal 15 11" xfId="16897" xr:uid="{A0298FBA-0B28-4222-814B-6FEB52D2703A}"/>
    <cellStyle name="Normal 15 12" xfId="16898" xr:uid="{DA1AE802-BE25-45E1-A361-33F3A8B50725}"/>
    <cellStyle name="Normal 15 13" xfId="16899" xr:uid="{CD1B670A-905B-4D52-AABE-843455701E00}"/>
    <cellStyle name="Normal 15 14" xfId="16900" xr:uid="{9C6C1708-7BEE-4C60-A222-D6FFFC0015A9}"/>
    <cellStyle name="Normal 15 15" xfId="16901" xr:uid="{05ACD43E-3AF6-4457-B0B6-01A51BC7B24D}"/>
    <cellStyle name="Normal 15 16" xfId="16902" xr:uid="{5ECBEEEB-F638-4E12-949A-7AD225C0162B}"/>
    <cellStyle name="Normal 15 17" xfId="16903" xr:uid="{4B356EBF-18D3-43F2-99DD-32151B17FB76}"/>
    <cellStyle name="Normal 15 18" xfId="16904" xr:uid="{B447E8E4-5C5D-4213-8CA9-CF8DD90D55C6}"/>
    <cellStyle name="Normal 15 19" xfId="16905" xr:uid="{2F239C49-940F-4C27-B152-8FD273E082C0}"/>
    <cellStyle name="Normal 15 2" xfId="16906" xr:uid="{9CCAF8A9-D806-42E3-B260-00E3D4B77A2F}"/>
    <cellStyle name="Normal 15 2 10" xfId="16907" xr:uid="{0987BFEF-5B71-4FB3-B672-7E762F633235}"/>
    <cellStyle name="Normal 15 2 11" xfId="16908" xr:uid="{FE2340C5-0EBD-4653-8A98-F6808BD0F002}"/>
    <cellStyle name="Normal 15 2 2" xfId="16909" xr:uid="{B66D295D-E3C7-4AF1-A941-18B1B9267465}"/>
    <cellStyle name="Normal 15 2 2 2" xfId="16910" xr:uid="{25769373-F36A-4699-8A92-46BAC18C3E28}"/>
    <cellStyle name="Normal 15 2 2 2 2" xfId="16911" xr:uid="{0124A048-5CD4-444C-BDCD-2F4207AE2CDD}"/>
    <cellStyle name="Normal 15 2 2 2 2 2" xfId="16912" xr:uid="{10BB51AA-7F8F-44FD-88C0-20AF723FEBA0}"/>
    <cellStyle name="Normal 15 2 2 2 2 2 2" xfId="16913" xr:uid="{1C47355F-361F-4E24-AB34-83E28050238F}"/>
    <cellStyle name="Normal 15 2 2 2 2 3" xfId="16914" xr:uid="{B04E79B9-B03C-4A1B-9F71-EF2BA8B57B2F}"/>
    <cellStyle name="Normal 15 2 2 2 3" xfId="16915" xr:uid="{BDE41A66-CAA8-4EA7-9DB9-84F1FFF26D49}"/>
    <cellStyle name="Normal 15 2 2 2 3 2" xfId="16916" xr:uid="{1DAF9D8C-B475-4F69-A54A-F456A0779319}"/>
    <cellStyle name="Normal 15 2 2 2 4" xfId="16917" xr:uid="{F4FA0503-9A82-4886-BEA9-D58103F9FE68}"/>
    <cellStyle name="Normal 15 2 2 3" xfId="16918" xr:uid="{25A217D4-28C1-490E-A4DF-F31913EFF76D}"/>
    <cellStyle name="Normal 15 2 2 3 2" xfId="16919" xr:uid="{54E858C0-A29C-4CC9-AD48-16284FD945B6}"/>
    <cellStyle name="Normal 15 2 2 3 2 2" xfId="16920" xr:uid="{57BF9B65-408B-4F3F-AEF0-D624A7909FF0}"/>
    <cellStyle name="Normal 15 2 2 3 3" xfId="16921" xr:uid="{103430C0-9B0A-4A4D-9315-CD6268081BBA}"/>
    <cellStyle name="Normal 15 2 2 4" xfId="16922" xr:uid="{B6C433F4-A811-4C3E-9DF8-95AA99AA3835}"/>
    <cellStyle name="Normal 15 2 2 4 2" xfId="16923" xr:uid="{0AED1486-3D86-43A5-848A-1A80CC026244}"/>
    <cellStyle name="Normal 15 2 2 5" xfId="16924" xr:uid="{C9F72DE9-67B3-45CE-9A4D-F64A41339B0C}"/>
    <cellStyle name="Normal 15 2 2 5 2" xfId="16925" xr:uid="{33FD67CE-51E3-41D4-A3CA-EAC4FB3B1ECB}"/>
    <cellStyle name="Normal 15 2 2 6" xfId="16926" xr:uid="{FEB5FE14-D6EE-46FD-891B-FEFE08A04580}"/>
    <cellStyle name="Normal 15 2 3" xfId="16927" xr:uid="{54A7C50D-E61F-4290-BF46-E5F2FF9DEDB8}"/>
    <cellStyle name="Normal 15 2 3 2" xfId="16928" xr:uid="{2B4F7AAA-23FE-4DE9-8D1F-8833627C8BC0}"/>
    <cellStyle name="Normal 15 2 3 2 2" xfId="16929" xr:uid="{86EBB55D-0FB3-4903-8D5E-2361EA9FFB45}"/>
    <cellStyle name="Normal 15 2 3 2 2 2" xfId="16930" xr:uid="{EFFBE9DA-EA98-411D-AF95-155841FC6668}"/>
    <cellStyle name="Normal 15 2 3 2 2 2 2" xfId="16931" xr:uid="{ECD2E146-0819-4FAE-BBBC-AC2FB5FF5565}"/>
    <cellStyle name="Normal 15 2 3 2 2 3" xfId="16932" xr:uid="{E5A46B48-43FC-46E2-9314-7D4C1AD52E67}"/>
    <cellStyle name="Normal 15 2 3 2 3" xfId="16933" xr:uid="{EE0986B3-16F2-48C6-81FE-387E6EA8AD9A}"/>
    <cellStyle name="Normal 15 2 3 2 3 2" xfId="16934" xr:uid="{3065491A-1D2B-4BD5-B8FE-B7DAA673D013}"/>
    <cellStyle name="Normal 15 2 3 2 4" xfId="16935" xr:uid="{A0E9A2A9-FAF0-409C-840D-2C1A7E824475}"/>
    <cellStyle name="Normal 15 2 3 3" xfId="16936" xr:uid="{B897AC20-B101-4900-98EB-2325E628EB2C}"/>
    <cellStyle name="Normal 15 2 3 3 2" xfId="16937" xr:uid="{954A0BDE-6513-4E76-BA1D-81102A76E163}"/>
    <cellStyle name="Normal 15 2 3 3 2 2" xfId="16938" xr:uid="{47C0E515-F004-4642-9E25-73AAB8C0359E}"/>
    <cellStyle name="Normal 15 2 3 3 3" xfId="16939" xr:uid="{C5855E84-A259-4453-ABE6-87311AF15E62}"/>
    <cellStyle name="Normal 15 2 3 4" xfId="16940" xr:uid="{6B5880BD-2F36-4B92-8DA1-381CAC19C1C4}"/>
    <cellStyle name="Normal 15 2 3 4 2" xfId="16941" xr:uid="{92AD7F14-0538-41AE-9651-67FB203C219A}"/>
    <cellStyle name="Normal 15 2 3 5" xfId="16942" xr:uid="{53D499DE-0DA6-4C6F-B97E-50D7229A4698}"/>
    <cellStyle name="Normal 15 2 4" xfId="16943" xr:uid="{029739C8-4179-4027-B06B-42EFA9F588A0}"/>
    <cellStyle name="Normal 15 2 4 2" xfId="16944" xr:uid="{3694B6F9-FF30-4D60-AB4C-30D2C0E274E9}"/>
    <cellStyle name="Normal 15 2 4 2 2" xfId="16945" xr:uid="{B67A4FEA-354F-409E-A052-1B8912B18120}"/>
    <cellStyle name="Normal 15 2 4 2 2 2" xfId="16946" xr:uid="{7B1E7A24-B5E0-4BB1-BE39-399C35BE8721}"/>
    <cellStyle name="Normal 15 2 4 2 3" xfId="16947" xr:uid="{FD11B93E-B979-4651-AF55-D75EB88D7B6B}"/>
    <cellStyle name="Normal 15 2 4 3" xfId="16948" xr:uid="{89C36556-882B-4A4A-B9C8-DEDA2A5E4DBB}"/>
    <cellStyle name="Normal 15 2 4 3 2" xfId="16949" xr:uid="{86FFDA12-69FF-4830-98E7-16F91CC885C6}"/>
    <cellStyle name="Normal 15 2 4 4" xfId="16950" xr:uid="{5B584C9B-92A4-4B49-9FDC-62367340FC67}"/>
    <cellStyle name="Normal 15 2 5" xfId="16951" xr:uid="{B7A6AAC3-B881-4183-B0AC-25B7978F32B2}"/>
    <cellStyle name="Normal 15 2 5 2" xfId="16952" xr:uid="{198466C6-FBC9-4CE3-A605-696B93298954}"/>
    <cellStyle name="Normal 15 2 5 2 2" xfId="16953" xr:uid="{EF91D2D4-D446-422F-BF7C-E4D957AC5039}"/>
    <cellStyle name="Normal 15 2 5 2 2 2" xfId="16954" xr:uid="{1CB6B89A-7813-41C5-A1C1-836558AE18C8}"/>
    <cellStyle name="Normal 15 2 5 2 3" xfId="16955" xr:uid="{BD6C9414-8E72-46C6-855A-2048C0282F26}"/>
    <cellStyle name="Normal 15 2 5 3" xfId="16956" xr:uid="{20596591-CF43-477A-BBF6-31ED4DC41DDB}"/>
    <cellStyle name="Normal 15 2 5 3 2" xfId="16957" xr:uid="{2389222C-0674-4D43-9D59-E5F6A2B8FC6D}"/>
    <cellStyle name="Normal 15 2 5 4" xfId="16958" xr:uid="{4647D367-E2E4-43C0-B6B0-C10E2D8CFCB6}"/>
    <cellStyle name="Normal 15 2 6" xfId="16959" xr:uid="{C76420BF-7A59-4139-8874-0FE4467F177B}"/>
    <cellStyle name="Normal 15 2 6 2" xfId="16960" xr:uid="{53D77459-0356-4741-9FD2-6AD664AFD219}"/>
    <cellStyle name="Normal 15 2 6 2 2" xfId="16961" xr:uid="{61BCC5D2-9220-4183-AFDF-37294AC58D28}"/>
    <cellStyle name="Normal 15 2 6 2 2 2" xfId="16962" xr:uid="{D72A7B84-7177-4668-A4B3-B6FF9AEDCFD6}"/>
    <cellStyle name="Normal 15 2 6 2 3" xfId="16963" xr:uid="{78183395-E11F-4FE0-924C-AA082C9F738D}"/>
    <cellStyle name="Normal 15 2 6 3" xfId="16964" xr:uid="{7A81CD3A-D23B-4954-A1AF-91FA8153C4D7}"/>
    <cellStyle name="Normal 15 2 6 3 2" xfId="16965" xr:uid="{B0078262-A11A-45D2-911D-EA315F4CF2E2}"/>
    <cellStyle name="Normal 15 2 6 4" xfId="16966" xr:uid="{2232A446-12E7-4F18-91B1-067377A61E2F}"/>
    <cellStyle name="Normal 15 2 7" xfId="16967" xr:uid="{7970C4A7-0CD2-49E4-B7F7-85614895A3BF}"/>
    <cellStyle name="Normal 15 2 7 2" xfId="16968" xr:uid="{4DE0F9D5-4919-4D08-B3D9-B3459FD2AA9F}"/>
    <cellStyle name="Normal 15 2 7 2 2" xfId="16969" xr:uid="{9EBC4218-F615-4281-93E8-DA9ABAC525B4}"/>
    <cellStyle name="Normal 15 2 7 3" xfId="16970" xr:uid="{23D120EA-9397-46DF-B0D4-6A358C07E990}"/>
    <cellStyle name="Normal 15 2 8" xfId="16971" xr:uid="{D0E274D3-184F-40F4-B5A6-DA7A627630E0}"/>
    <cellStyle name="Normal 15 2 8 2" xfId="16972" xr:uid="{9CC62A9A-50E6-460F-9552-3F878F66520C}"/>
    <cellStyle name="Normal 15 2 9" xfId="16973" xr:uid="{8569F576-F49F-48D2-8981-82A600576589}"/>
    <cellStyle name="Normal 15 2 9 2" xfId="16974" xr:uid="{9F224771-1C98-4FD3-BED5-F8F946F2D630}"/>
    <cellStyle name="Normal 15 20" xfId="16975" xr:uid="{C425B221-45DE-4CE3-A388-E6536681C283}"/>
    <cellStyle name="Normal 15 21" xfId="16976" xr:uid="{7A2A66CC-5622-44BD-9FBD-C8AA9AA9F4D7}"/>
    <cellStyle name="Normal 15 22" xfId="16977" xr:uid="{F4AF3FD7-D09E-4D4A-9DFB-CEFA964F96CD}"/>
    <cellStyle name="Normal 15 23" xfId="16978" xr:uid="{4FC879DE-E37F-4982-AF42-145A4315C041}"/>
    <cellStyle name="Normal 15 24" xfId="16979" xr:uid="{0334D38F-C6FD-4FBA-80D3-90ACA517577E}"/>
    <cellStyle name="Normal 15 25" xfId="16980" xr:uid="{42A97FD5-ED37-4115-9510-33AE7363D389}"/>
    <cellStyle name="Normal 15 26" xfId="16981" xr:uid="{13BEE1C1-C8FB-48CC-BF98-DC26CD03E9A7}"/>
    <cellStyle name="Normal 15 27" xfId="16982" xr:uid="{DC30A747-8DF7-4CBA-950C-64DBA0FE47CA}"/>
    <cellStyle name="Normal 15 28" xfId="16983" xr:uid="{BC5149B5-4815-4892-8270-DC42B6E51A35}"/>
    <cellStyle name="Normal 15 29" xfId="16984" xr:uid="{6CA2A10B-7B02-4908-8A39-996454B2493F}"/>
    <cellStyle name="Normal 15 3" xfId="16985" xr:uid="{A0D372CD-B8D8-4574-9E1A-58524308C9BB}"/>
    <cellStyle name="Normal 15 3 2" xfId="16986" xr:uid="{DC051765-545A-47AD-BD48-FAB7B9A76AAD}"/>
    <cellStyle name="Normal 15 3 2 2" xfId="16987" xr:uid="{15871354-476D-4C41-A041-C2D01BB8E9EF}"/>
    <cellStyle name="Normal 15 3 2 2 2" xfId="16988" xr:uid="{931B11A5-5D09-4985-BC7E-B9BBC1B571C9}"/>
    <cellStyle name="Normal 15 3 2 2 2 2" xfId="16989" xr:uid="{799A68D0-CFCE-4B86-8CB0-B5BA86E4188C}"/>
    <cellStyle name="Normal 15 3 2 2 3" xfId="16990" xr:uid="{41733D35-2082-402F-B188-6569F95A2F75}"/>
    <cellStyle name="Normal 15 3 2 3" xfId="16991" xr:uid="{2AC1D9D7-0F19-48BA-A7C9-BA60176B396E}"/>
    <cellStyle name="Normal 15 3 2 3 2" xfId="16992" xr:uid="{62FA27DB-5CA5-48AD-B1D3-286FB7EF8BD7}"/>
    <cellStyle name="Normal 15 3 2 4" xfId="16993" xr:uid="{FA9039FA-2148-4AE4-86AC-340221F2A4EB}"/>
    <cellStyle name="Normal 15 3 3" xfId="16994" xr:uid="{29ED816A-A11C-437C-A2B0-7666383A1ECE}"/>
    <cellStyle name="Normal 15 3 3 2" xfId="16995" xr:uid="{E9549064-1808-4192-814A-7C91BC8E3EFC}"/>
    <cellStyle name="Normal 15 3 3 2 2" xfId="16996" xr:uid="{32E63052-93C8-4817-B4BE-EA639D5F9867}"/>
    <cellStyle name="Normal 15 3 3 3" xfId="16997" xr:uid="{00664EAF-DCAD-4DFA-A933-F97B1908DF46}"/>
    <cellStyle name="Normal 15 3 4" xfId="16998" xr:uid="{CE15184B-302A-4E42-8750-89723F24766C}"/>
    <cellStyle name="Normal 15 3 4 2" xfId="16999" xr:uid="{F624C4FE-9FB5-440C-B962-0B20ADD9C46B}"/>
    <cellStyle name="Normal 15 3 5" xfId="17000" xr:uid="{E501EAC0-544C-49CE-9939-E8CA62F38015}"/>
    <cellStyle name="Normal 15 3 5 2" xfId="17001" xr:uid="{B4EFFD25-8FF1-4F23-9437-8C5CD6590AF2}"/>
    <cellStyle name="Normal 15 3 6" xfId="17002" xr:uid="{558CA5EA-5687-466F-A96F-AC974A2930A9}"/>
    <cellStyle name="Normal 15 30" xfId="17003" xr:uid="{923F68BA-550A-4C54-BBB0-F65EF70C8584}"/>
    <cellStyle name="Normal 15 31" xfId="17004" xr:uid="{4E529306-D7D3-49EF-A28F-0AF4E2B1FDB0}"/>
    <cellStyle name="Normal 15 32" xfId="17005" xr:uid="{D735001C-4336-4A37-964B-673818B9150F}"/>
    <cellStyle name="Normal 15 33" xfId="17006" xr:uid="{D8AD6A12-A7E8-4E7B-A024-76BC6971A5D7}"/>
    <cellStyle name="Normal 15 34" xfId="17007" xr:uid="{A164C414-4781-42E0-A0BE-23949627867C}"/>
    <cellStyle name="Normal 15 35" xfId="17008" xr:uid="{2F4E55AD-77AF-4D50-BD3F-A16252850C4E}"/>
    <cellStyle name="Normal 15 36" xfId="17009" xr:uid="{5ECD63D7-F747-4276-BCBE-E8D309C8EE17}"/>
    <cellStyle name="Normal 15 36 2" xfId="17010" xr:uid="{9986A450-8784-4528-88DE-503AB15FE3A8}"/>
    <cellStyle name="Normal 15 36 2 2" xfId="17011" xr:uid="{7274E094-902A-42FA-88A7-8434DFE8A7B1}"/>
    <cellStyle name="Normal 15 36 2 2 2" xfId="17012" xr:uid="{F395A5E4-5C66-4F08-859B-9F6D37761D91}"/>
    <cellStyle name="Normal 15 36 2 3" xfId="17013" xr:uid="{6FD77473-F47C-413A-A08D-09BCA27137FE}"/>
    <cellStyle name="Normal 15 36 3" xfId="17014" xr:uid="{1812E207-E31B-42E1-A731-FC3BD8C89D3C}"/>
    <cellStyle name="Normal 15 36 3 2" xfId="17015" xr:uid="{40E14D14-744A-42C7-A311-BFAA5A1A2C9E}"/>
    <cellStyle name="Normal 15 36 4" xfId="17016" xr:uid="{136EFC2E-38A7-4F6B-9146-CF6033553AD4}"/>
    <cellStyle name="Normal 15 37" xfId="17017" xr:uid="{D69CCBBF-B535-47DC-9821-5DE70E46D1B1}"/>
    <cellStyle name="Normal 15 37 2" xfId="17018" xr:uid="{4332D8C5-6E27-4729-AA90-3FE429178C59}"/>
    <cellStyle name="Normal 15 37 2 2" xfId="17019" xr:uid="{6A938AAA-3CFE-48BB-85C3-393C4B5769C5}"/>
    <cellStyle name="Normal 15 37 2 2 2" xfId="17020" xr:uid="{9D1642C9-0E53-401B-98C3-790A7C543B9F}"/>
    <cellStyle name="Normal 15 37 2 3" xfId="17021" xr:uid="{7139E65F-C697-40A4-961B-D49AD0BEF1DE}"/>
    <cellStyle name="Normal 15 37 3" xfId="17022" xr:uid="{C070CC68-76DA-4081-A41E-435B8EB11320}"/>
    <cellStyle name="Normal 15 37 3 2" xfId="17023" xr:uid="{E3C4D005-E34E-42E7-B7CE-148F8B01D9AF}"/>
    <cellStyle name="Normal 15 37 4" xfId="17024" xr:uid="{F5660902-86D9-4F5D-980C-BA95B97B004B}"/>
    <cellStyle name="Normal 15 38" xfId="17025" xr:uid="{22965716-A243-49D6-AE9A-0867B9EA9958}"/>
    <cellStyle name="Normal 15 38 2" xfId="17026" xr:uid="{3CA583A3-6669-405E-9C8C-C58CE8314A8D}"/>
    <cellStyle name="Normal 15 38 2 2" xfId="17027" xr:uid="{0CDA1346-23DE-47E3-B882-6392F282410A}"/>
    <cellStyle name="Normal 15 38 3" xfId="17028" xr:uid="{EB8C0B51-426C-4866-B8AB-ED56F628B331}"/>
    <cellStyle name="Normal 15 39" xfId="17029" xr:uid="{00D2CC49-6B30-45C2-BA04-1248CD87436E}"/>
    <cellStyle name="Normal 15 39 2" xfId="17030" xr:uid="{E034C88A-4C7B-4E97-910C-0C9D5BFC22A9}"/>
    <cellStyle name="Normal 15 4" xfId="17031" xr:uid="{B327A3D8-B3E8-4749-8A9B-7CE7A490FEB4}"/>
    <cellStyle name="Normal 15 4 2" xfId="17032" xr:uid="{5272438D-B085-46DA-861E-EFA529045A9A}"/>
    <cellStyle name="Normal 15 4 2 2" xfId="17033" xr:uid="{5D1FB240-F5CF-484E-87A0-A75F5375E0E2}"/>
    <cellStyle name="Normal 15 4 2 2 2" xfId="17034" xr:uid="{C8BAA0A0-6808-4C31-AF0C-631DFA9FAB68}"/>
    <cellStyle name="Normal 15 4 2 2 2 2" xfId="17035" xr:uid="{8ACFDCA7-59A6-4729-86D8-D3D749F37F29}"/>
    <cellStyle name="Normal 15 4 2 2 3" xfId="17036" xr:uid="{F1141B0C-4E21-494C-8A7D-A99E631BA2D2}"/>
    <cellStyle name="Normal 15 4 2 3" xfId="17037" xr:uid="{1D92D2E6-B505-44DC-9518-BE2ED59F5C49}"/>
    <cellStyle name="Normal 15 4 2 3 2" xfId="17038" xr:uid="{DE107F66-290E-40DE-A0FF-6D9178F5DD2F}"/>
    <cellStyle name="Normal 15 4 2 4" xfId="17039" xr:uid="{5587C66D-D306-4FE6-9092-5A84CF7A2995}"/>
    <cellStyle name="Normal 15 4 3" xfId="17040" xr:uid="{63A94683-DCFA-436D-A3BE-2485E395F36C}"/>
    <cellStyle name="Normal 15 4 3 2" xfId="17041" xr:uid="{61A619D3-F3F2-484F-BD35-7FDD6BE3DB56}"/>
    <cellStyle name="Normal 15 4 3 2 2" xfId="17042" xr:uid="{A7D24F6A-F42B-45FE-B208-13178DA05D07}"/>
    <cellStyle name="Normal 15 4 3 3" xfId="17043" xr:uid="{0C7FD003-DBE4-4872-B2AD-BFB01426936D}"/>
    <cellStyle name="Normal 15 4 4" xfId="17044" xr:uid="{BCA2C169-419E-468D-AD9A-17F9493ABFBA}"/>
    <cellStyle name="Normal 15 4 5" xfId="17045" xr:uid="{B0B15085-3BFF-4993-BBF4-8F7167060A7C}"/>
    <cellStyle name="Normal 15 4 5 2" xfId="17046" xr:uid="{A59237FF-6AC3-4196-805D-E6EEE21D3FD6}"/>
    <cellStyle name="Normal 15 4 6" xfId="17047" xr:uid="{D8FF58D4-371B-4FBB-A0B6-90C34BDEC2CE}"/>
    <cellStyle name="Normal 15 40" xfId="17048" xr:uid="{902E0314-B2EE-4E2C-8BDD-E476A6FF894C}"/>
    <cellStyle name="Normal 15 40 2" xfId="17049" xr:uid="{9C88F2E0-B68C-4F9D-A6B7-6628E49D3F9C}"/>
    <cellStyle name="Normal 15 41" xfId="17050" xr:uid="{64D0E72D-B5AA-4894-8019-16CCF0F6C3CC}"/>
    <cellStyle name="Normal 15 42" xfId="17051" xr:uid="{4C71F636-0DAA-46E6-AD47-DEDBF2A9FBE0}"/>
    <cellStyle name="Normal 15 43" xfId="17052" xr:uid="{40D14727-0F22-44C5-8F37-7453180FD0C9}"/>
    <cellStyle name="Normal 15 44" xfId="17053" xr:uid="{5493B111-5915-4686-A7B3-32A4ADD84569}"/>
    <cellStyle name="Normal 15 45" xfId="58661" xr:uid="{0874CD99-60B2-4B3C-A438-1CF088B219E0}"/>
    <cellStyle name="Normal 15 5" xfId="17054" xr:uid="{1E2E1170-6EC9-4E86-8CC2-925819720408}"/>
    <cellStyle name="Normal 15 5 2" xfId="17055" xr:uid="{7F6893F0-C5E4-409F-85A4-F2A4F68B2E24}"/>
    <cellStyle name="Normal 15 5 2 2" xfId="17056" xr:uid="{04E429BD-8422-45FA-A8A2-F2168B33B0C0}"/>
    <cellStyle name="Normal 15 5 2 2 2" xfId="17057" xr:uid="{5EB7C4D5-BF1B-4DB3-BE59-DC43C7AE439E}"/>
    <cellStyle name="Normal 15 5 2 3" xfId="17058" xr:uid="{7ACC58F2-9B88-45F0-A740-F440B740664F}"/>
    <cellStyle name="Normal 15 5 3" xfId="17059" xr:uid="{5CAC979E-4677-4344-90DF-D3A042ADEB4C}"/>
    <cellStyle name="Normal 15 5 3 2" xfId="17060" xr:uid="{CFF72D5A-93F9-4B96-BC4B-8CB2CB359933}"/>
    <cellStyle name="Normal 15 5 4" xfId="17061" xr:uid="{84E73997-757A-406E-94A3-B4A386F2F5AB}"/>
    <cellStyle name="Normal 15 6" xfId="17062" xr:uid="{AADF0A04-80B3-449E-865B-6E60B520E990}"/>
    <cellStyle name="Normal 15 6 2" xfId="58662" xr:uid="{BD2EFD08-0D6D-4C33-AF0C-D81BB9906E16}"/>
    <cellStyle name="Normal 15 7" xfId="17063" xr:uid="{FA29D460-4AA4-4023-B303-664B0F467BA8}"/>
    <cellStyle name="Normal 15 8" xfId="17064" xr:uid="{84FB869F-BEB8-4271-9D01-BD5EBDE418EB}"/>
    <cellStyle name="Normal 15 9" xfId="17065" xr:uid="{42FC39DA-53F2-4A40-A2BA-C667D751742B}"/>
    <cellStyle name="Normal 15_Africa Provident Limited 2009 - Adj." xfId="58663" xr:uid="{3A0556B3-6F5C-4C3E-94FD-CC1502CB7C8B}"/>
    <cellStyle name="Normal 150" xfId="17066" xr:uid="{8A5B4946-F27D-4290-8F51-D86A7F19176C}"/>
    <cellStyle name="Normal 151" xfId="17067" xr:uid="{F37B8247-66B9-4675-8F01-768640CDF5A4}"/>
    <cellStyle name="Normal 152" xfId="17068" xr:uid="{D8703680-4C30-42D6-A3D8-B98AD0A9891C}"/>
    <cellStyle name="Normal 153" xfId="17069" xr:uid="{202DBD40-FE8C-4B06-ABDA-373C136A827A}"/>
    <cellStyle name="Normal 154" xfId="17070" xr:uid="{FF1A0EBC-6C3B-4D6E-8F15-C8A97AFC2C04}"/>
    <cellStyle name="Normal 155" xfId="17071" xr:uid="{8F7C6291-5924-41AB-9DAB-38938E379EAF}"/>
    <cellStyle name="Normal 156" xfId="17072" xr:uid="{7CC4BAF3-6C08-41C2-BDD9-A022871507EE}"/>
    <cellStyle name="Normal 157" xfId="17073" xr:uid="{11B7175A-A7B2-44A4-B116-2801AF92A4E0}"/>
    <cellStyle name="Normal 158" xfId="17074" xr:uid="{79402224-0E42-47A8-895F-651257208297}"/>
    <cellStyle name="Normal 159" xfId="17075" xr:uid="{25161AB4-8EDE-4D6C-A230-F523D863CBFC}"/>
    <cellStyle name="Normal 16" xfId="17076" xr:uid="{F49C29C3-922A-437E-9BF6-25B4CFF806F5}"/>
    <cellStyle name="Normal 16 10" xfId="17077" xr:uid="{2674D6BB-904B-432A-BFB9-13F503B0CBF5}"/>
    <cellStyle name="Normal 16 11" xfId="17078" xr:uid="{7E82E72A-F21B-4F9B-BCF6-35F8A57F0BEA}"/>
    <cellStyle name="Normal 16 12" xfId="17079" xr:uid="{76FB3877-8774-4FE8-8660-DB4FFBC2BC9C}"/>
    <cellStyle name="Normal 16 13" xfId="17080" xr:uid="{765CA16F-EA52-4B6F-BDA2-620D6C1C29DD}"/>
    <cellStyle name="Normal 16 14" xfId="17081" xr:uid="{C0C51E98-A214-4041-B783-454FC7DB0110}"/>
    <cellStyle name="Normal 16 15" xfId="17082" xr:uid="{32F490AA-040E-43A8-868E-058F661F2D07}"/>
    <cellStyle name="Normal 16 16" xfId="17083" xr:uid="{23696006-0C00-4F0D-B353-AA9F9FAFE65A}"/>
    <cellStyle name="Normal 16 17" xfId="17084" xr:uid="{241DBB89-07A8-4428-9CDB-333D4A0B5688}"/>
    <cellStyle name="Normal 16 18" xfId="17085" xr:uid="{FBBADB3E-4898-4DF3-AA8E-54DCF4DAC7AE}"/>
    <cellStyle name="Normal 16 19" xfId="17086" xr:uid="{5190B5A2-91CE-4824-8489-3DE5DC354EAE}"/>
    <cellStyle name="Normal 16 2" xfId="17087" xr:uid="{D1B8A993-C07F-4698-974A-00DC29B3FE45}"/>
    <cellStyle name="Normal 16 2 10" xfId="17088" xr:uid="{8ACA7AB8-E0F3-426C-A246-07268DFB1CD4}"/>
    <cellStyle name="Normal 16 2 11" xfId="17089" xr:uid="{CCFE51D0-2C15-4783-A67D-BCF19D31DB79}"/>
    <cellStyle name="Normal 16 2 12" xfId="58664" xr:uid="{0D98E56C-D713-4732-ABC5-EC26D92FC26E}"/>
    <cellStyle name="Normal 16 2 2" xfId="17090" xr:uid="{0F1DA136-A793-43B1-AF19-4E141CBB7F9A}"/>
    <cellStyle name="Normal 16 2 2 2" xfId="17091" xr:uid="{B693DF4A-3C78-4952-88FF-D22595753DDF}"/>
    <cellStyle name="Normal 16 2 2 2 2" xfId="17092" xr:uid="{4E2B316B-780D-4469-867A-2B62D6578310}"/>
    <cellStyle name="Normal 16 2 2 2 2 2" xfId="17093" xr:uid="{2036CD7F-3C17-43FE-ACE5-7001F8340364}"/>
    <cellStyle name="Normal 16 2 2 2 2 2 2" xfId="17094" xr:uid="{0EE19AA7-2EA9-478B-A0DB-E039CDDA283E}"/>
    <cellStyle name="Normal 16 2 2 2 2 3" xfId="17095" xr:uid="{6228C6C5-350B-41E6-A12B-7453D36560BA}"/>
    <cellStyle name="Normal 16 2 2 2 3" xfId="17096" xr:uid="{965EA250-EFE4-4CD0-92EA-57C59FA85A59}"/>
    <cellStyle name="Normal 16 2 2 2 3 2" xfId="17097" xr:uid="{432E554E-61AC-471A-813A-159E79AA9DAD}"/>
    <cellStyle name="Normal 16 2 2 2 4" xfId="17098" xr:uid="{8492AF7A-0A18-4528-9A25-CE57E32871AD}"/>
    <cellStyle name="Normal 16 2 2 3" xfId="17099" xr:uid="{AB1BFE31-EC3B-4B60-A681-9A01F1E03C8D}"/>
    <cellStyle name="Normal 16 2 2 3 2" xfId="17100" xr:uid="{7E486BBE-47B2-4C1F-9C7E-09404F93E27E}"/>
    <cellStyle name="Normal 16 2 2 3 2 2" xfId="17101" xr:uid="{06DC4051-A1EC-4C21-A955-61790B3DE966}"/>
    <cellStyle name="Normal 16 2 2 3 3" xfId="17102" xr:uid="{F9BED228-A14B-4716-BC32-6FFDCCE9AD22}"/>
    <cellStyle name="Normal 16 2 2 4" xfId="17103" xr:uid="{86F2ED15-21E5-4EB4-B7E2-8E97C751F8BC}"/>
    <cellStyle name="Normal 16 2 2 4 2" xfId="17104" xr:uid="{8B95BD25-F13A-4346-85CF-804002CDCEC0}"/>
    <cellStyle name="Normal 16 2 2 5" xfId="17105" xr:uid="{4E62D5F8-8474-4F0C-8BAB-6242AD94C5D4}"/>
    <cellStyle name="Normal 16 2 2 5 2" xfId="17106" xr:uid="{CCA75A32-8931-48C3-AE67-52B456E341FC}"/>
    <cellStyle name="Normal 16 2 2 6" xfId="17107" xr:uid="{097ADB45-6935-4904-9395-AF503A0CBD63}"/>
    <cellStyle name="Normal 16 2 3" xfId="17108" xr:uid="{C5331E82-F082-4DEA-8BB0-C11BC6E540E3}"/>
    <cellStyle name="Normal 16 2 3 2" xfId="17109" xr:uid="{17AD9947-7C37-4CED-9E6D-49EEA2234708}"/>
    <cellStyle name="Normal 16 2 3 2 2" xfId="17110" xr:uid="{AE05085E-2B4B-49DE-BD28-691E3C7B3ECE}"/>
    <cellStyle name="Normal 16 2 3 2 2 2" xfId="17111" xr:uid="{7A02AC33-7A01-4A0A-91E1-A982E7B5981C}"/>
    <cellStyle name="Normal 16 2 3 2 2 2 2" xfId="17112" xr:uid="{2B4E8C9F-9A3A-4BEA-94BE-8A60F5E9366B}"/>
    <cellStyle name="Normal 16 2 3 2 2 3" xfId="17113" xr:uid="{54E04D5B-1557-4763-AEF2-B0F7F6626FD0}"/>
    <cellStyle name="Normal 16 2 3 2 3" xfId="17114" xr:uid="{15DE2D75-D806-43D1-87F7-6078F2D34664}"/>
    <cellStyle name="Normal 16 2 3 2 3 2" xfId="17115" xr:uid="{85D3A30E-6851-449F-AECF-023D1A009AD1}"/>
    <cellStyle name="Normal 16 2 3 2 4" xfId="17116" xr:uid="{78A64FAF-3213-4E49-A4B6-83C58C896666}"/>
    <cellStyle name="Normal 16 2 3 3" xfId="17117" xr:uid="{E45EAD84-7E88-479C-B212-73F65506C94C}"/>
    <cellStyle name="Normal 16 2 3 3 2" xfId="17118" xr:uid="{DB4E8101-BB80-494F-8E8C-90E428FBEF90}"/>
    <cellStyle name="Normal 16 2 3 3 2 2" xfId="17119" xr:uid="{B69F040F-811B-4CB5-8D27-A74F6A067AE7}"/>
    <cellStyle name="Normal 16 2 3 3 3" xfId="17120" xr:uid="{2256C686-5A38-43A8-9E4B-A59DE8CAC488}"/>
    <cellStyle name="Normal 16 2 3 4" xfId="17121" xr:uid="{BD85F85A-6206-4188-B58D-4C3F138D8E7D}"/>
    <cellStyle name="Normal 16 2 3 4 2" xfId="17122" xr:uid="{7E7C2D19-7EBF-4D6A-8B02-0FA691CAEBB6}"/>
    <cellStyle name="Normal 16 2 3 5" xfId="17123" xr:uid="{65452974-0BD0-4D38-B885-8D3A994EE154}"/>
    <cellStyle name="Normal 16 2 4" xfId="17124" xr:uid="{F7F69988-B1C4-4DF3-97EB-CF5E88A85E98}"/>
    <cellStyle name="Normal 16 2 4 2" xfId="17125" xr:uid="{521B1703-49DA-42F1-A64E-6D36459C1AA5}"/>
    <cellStyle name="Normal 16 2 4 2 2" xfId="17126" xr:uid="{2676EF94-2131-4FE7-A29F-FF0DDC224944}"/>
    <cellStyle name="Normal 16 2 4 2 2 2" xfId="17127" xr:uid="{26EF00E1-3D4B-4288-968C-1DAF52C528B9}"/>
    <cellStyle name="Normal 16 2 4 2 3" xfId="17128" xr:uid="{477FAC8A-3114-47B4-8B8D-ED486D679828}"/>
    <cellStyle name="Normal 16 2 4 3" xfId="17129" xr:uid="{99CA17C3-012E-485E-A53F-305BEF32CC2B}"/>
    <cellStyle name="Normal 16 2 4 3 2" xfId="17130" xr:uid="{3C23DF6F-5CA2-4DC5-8074-D92CEA296BBB}"/>
    <cellStyle name="Normal 16 2 4 4" xfId="17131" xr:uid="{0B2645DA-B842-4416-A1F8-B5168342BD5B}"/>
    <cellStyle name="Normal 16 2 5" xfId="17132" xr:uid="{74550A06-2DD0-48B2-BAB6-B092A6ABA1B5}"/>
    <cellStyle name="Normal 16 2 5 2" xfId="17133" xr:uid="{612C4994-F210-4099-9771-886D61B9B5A4}"/>
    <cellStyle name="Normal 16 2 5 2 2" xfId="17134" xr:uid="{6A464DF2-2A1D-438D-9F2A-D811F56C9B75}"/>
    <cellStyle name="Normal 16 2 5 2 2 2" xfId="17135" xr:uid="{FF1899AE-4BD5-4772-A726-A480D8C084DB}"/>
    <cellStyle name="Normal 16 2 5 2 3" xfId="17136" xr:uid="{55D226F3-D5FA-40E5-BC40-965B00E57E60}"/>
    <cellStyle name="Normal 16 2 5 3" xfId="17137" xr:uid="{90BB2C48-DC19-40BC-B4DA-5B3920BFD0A9}"/>
    <cellStyle name="Normal 16 2 5 3 2" xfId="17138" xr:uid="{2D3E6E6A-EBA4-4734-9EB7-9CF5D043F699}"/>
    <cellStyle name="Normal 16 2 5 4" xfId="17139" xr:uid="{3714DC24-991E-46F3-A74E-44866BEE8A1A}"/>
    <cellStyle name="Normal 16 2 6" xfId="17140" xr:uid="{9756A141-E578-4AD7-B560-39143B3FA7C9}"/>
    <cellStyle name="Normal 16 2 6 2" xfId="17141" xr:uid="{97491FEB-BB17-4583-B1D2-5C7F875B6B7C}"/>
    <cellStyle name="Normal 16 2 6 2 2" xfId="17142" xr:uid="{3661DEC1-25F7-408A-88A9-3D6C6E535068}"/>
    <cellStyle name="Normal 16 2 6 2 2 2" xfId="17143" xr:uid="{FD9A8798-07A7-45E6-BDC7-4594676DE4D7}"/>
    <cellStyle name="Normal 16 2 6 2 3" xfId="17144" xr:uid="{5AFE7272-A200-402A-B3B0-ECDC2F7DED1A}"/>
    <cellStyle name="Normal 16 2 6 3" xfId="17145" xr:uid="{E5DFF3B9-4E47-41B0-9F71-6272AF07902A}"/>
    <cellStyle name="Normal 16 2 6 3 2" xfId="17146" xr:uid="{EA70D5CD-65E7-42CC-91F1-6FD758717520}"/>
    <cellStyle name="Normal 16 2 6 4" xfId="17147" xr:uid="{3A9A8E8E-576E-4FBE-B7C8-4AEBE3D1782F}"/>
    <cellStyle name="Normal 16 2 7" xfId="17148" xr:uid="{DD5BD517-B3A7-4C6F-9EA8-C0E2EB4EB622}"/>
    <cellStyle name="Normal 16 2 7 2" xfId="17149" xr:uid="{EE52E5BA-9F22-45C9-9C6E-A1430967C5CF}"/>
    <cellStyle name="Normal 16 2 7 2 2" xfId="17150" xr:uid="{D04BAB38-EDDD-4BA5-A2B0-AF9B0CA03741}"/>
    <cellStyle name="Normal 16 2 7 3" xfId="17151" xr:uid="{D42E25BC-4235-41B4-B31A-37E604D8B243}"/>
    <cellStyle name="Normal 16 2 8" xfId="17152" xr:uid="{6701BA0B-BE47-40DF-AE79-DFE01139DA69}"/>
    <cellStyle name="Normal 16 2 8 2" xfId="17153" xr:uid="{C56FA45D-1E45-43FA-B0F8-E75C9CED8953}"/>
    <cellStyle name="Normal 16 2 9" xfId="17154" xr:uid="{0CF66FE8-F8C8-49AA-AC82-09363D8426D5}"/>
    <cellStyle name="Normal 16 2 9 2" xfId="17155" xr:uid="{B78B7901-D842-4EC4-829C-9E81A4306C51}"/>
    <cellStyle name="Normal 16 20" xfId="17156" xr:uid="{2FD0FED2-B985-4424-88CA-9553F0A74612}"/>
    <cellStyle name="Normal 16 21" xfId="17157" xr:uid="{A459C832-ABDD-4793-950F-65B48DF9C183}"/>
    <cellStyle name="Normal 16 22" xfId="17158" xr:uid="{68D028EA-1031-47C6-B028-FD16EBB3F54C}"/>
    <cellStyle name="Normal 16 23" xfId="17159" xr:uid="{B483266A-506A-41CF-865E-5B7BDCCC15B8}"/>
    <cellStyle name="Normal 16 24" xfId="17160" xr:uid="{71A5249C-2F60-4E1A-8C0B-B7854220EA0F}"/>
    <cellStyle name="Normal 16 25" xfId="17161" xr:uid="{1D41F069-C549-40F1-87E4-2276574E1C5A}"/>
    <cellStyle name="Normal 16 26" xfId="17162" xr:uid="{4E31CC36-E373-49A4-A015-244BA2D46831}"/>
    <cellStyle name="Normal 16 27" xfId="17163" xr:uid="{BAB2A9F6-D888-48C6-83F5-8D1B6670F543}"/>
    <cellStyle name="Normal 16 28" xfId="17164" xr:uid="{0C8D7010-F9E0-4D04-8589-51CE3D28A1D6}"/>
    <cellStyle name="Normal 16 29" xfId="17165" xr:uid="{CA7CE67A-4CDF-405F-AA0A-11D97CF01109}"/>
    <cellStyle name="Normal 16 3" xfId="17166" xr:uid="{00AE19FE-A7CA-457B-ACD5-C7E0A23106AA}"/>
    <cellStyle name="Normal 16 3 2" xfId="17167" xr:uid="{D8BD9843-B9AD-4F8C-8448-603BEB50C2DB}"/>
    <cellStyle name="Normal 16 3 2 2" xfId="17168" xr:uid="{38088392-046C-4D90-941C-97E68E673297}"/>
    <cellStyle name="Normal 16 3 2 2 2" xfId="17169" xr:uid="{A84E13C2-2768-403C-83EF-E290E56EC101}"/>
    <cellStyle name="Normal 16 3 2 2 2 2" xfId="17170" xr:uid="{6DD6E43D-66E6-4B66-AF99-B86A856A2BB6}"/>
    <cellStyle name="Normal 16 3 2 2 3" xfId="17171" xr:uid="{38CF5B13-EC3B-4451-82E8-ECFD5C520F3C}"/>
    <cellStyle name="Normal 16 3 2 3" xfId="17172" xr:uid="{BA572776-E9FE-45F9-A5FB-2B4D786AB6AC}"/>
    <cellStyle name="Normal 16 3 2 3 2" xfId="17173" xr:uid="{83929CE4-E2D6-4A59-8C91-470372C9D93F}"/>
    <cellStyle name="Normal 16 3 2 4" xfId="17174" xr:uid="{A44B8144-1933-4E01-9D24-AE4B6AF5E707}"/>
    <cellStyle name="Normal 16 3 3" xfId="17175" xr:uid="{00ACE327-4E8F-4ECE-AA1E-9B2801BC2F61}"/>
    <cellStyle name="Normal 16 3 3 2" xfId="17176" xr:uid="{84F1DAF7-2729-46CD-8834-B43A3ADF18B7}"/>
    <cellStyle name="Normal 16 3 3 2 2" xfId="17177" xr:uid="{D28E13DB-BD44-4287-A277-EE9C5FBBAF61}"/>
    <cellStyle name="Normal 16 3 3 3" xfId="17178" xr:uid="{CD6BE927-8C33-43EE-BFFE-155E04990ECE}"/>
    <cellStyle name="Normal 16 3 4" xfId="17179" xr:uid="{9045584C-CE71-4718-9642-49861F621511}"/>
    <cellStyle name="Normal 16 3 4 2" xfId="17180" xr:uid="{E157492B-4B44-48CE-A50C-9B7D10F2A445}"/>
    <cellStyle name="Normal 16 3 5" xfId="17181" xr:uid="{FAEC40BD-0A51-496A-AA22-6F56A1F946C8}"/>
    <cellStyle name="Normal 16 3 5 2" xfId="17182" xr:uid="{C69BFCFF-D9A4-4284-9F3D-28A570452A25}"/>
    <cellStyle name="Normal 16 3 6" xfId="17183" xr:uid="{4CE46A0B-B483-4BA8-B26E-B8E78D6AAB6F}"/>
    <cellStyle name="Normal 16 30" xfId="17184" xr:uid="{CD4CEEAA-88A6-4C60-AD1D-C80D0E365696}"/>
    <cellStyle name="Normal 16 31" xfId="17185" xr:uid="{FDBA2521-96E6-46D6-A430-6F52D74C1D3F}"/>
    <cellStyle name="Normal 16 32" xfId="17186" xr:uid="{7099BED5-204B-4D3C-99A3-6888A4936BCC}"/>
    <cellStyle name="Normal 16 33" xfId="17187" xr:uid="{5ACC6266-6769-4F02-BA8D-999FCB2FF1CC}"/>
    <cellStyle name="Normal 16 34" xfId="17188" xr:uid="{239046C2-A54E-4A0C-84FF-54B1371CE7C0}"/>
    <cellStyle name="Normal 16 35" xfId="17189" xr:uid="{1ED244B1-6345-488D-8DFF-11CE4979F27E}"/>
    <cellStyle name="Normal 16 36" xfId="17190" xr:uid="{58A2B191-D720-4C54-9BD1-6BD5FF3AC104}"/>
    <cellStyle name="Normal 16 36 2" xfId="17191" xr:uid="{46A0FB3E-C05B-46C1-BAB7-77267FA6B4ED}"/>
    <cellStyle name="Normal 16 36 2 2" xfId="17192" xr:uid="{EB6B0F5B-983A-4476-B03D-274B454E4FA3}"/>
    <cellStyle name="Normal 16 36 2 2 2" xfId="17193" xr:uid="{13108E12-7FC2-4BC1-91DA-87D2485C1084}"/>
    <cellStyle name="Normal 16 36 2 3" xfId="17194" xr:uid="{21325B6B-D198-43EF-B80D-F052A00696CE}"/>
    <cellStyle name="Normal 16 36 3" xfId="17195" xr:uid="{E7C71C5A-C88D-4543-BAF2-207F50D82B50}"/>
    <cellStyle name="Normal 16 36 3 2" xfId="17196" xr:uid="{BB52A260-ACE0-42EE-8291-21E250F2953D}"/>
    <cellStyle name="Normal 16 36 4" xfId="17197" xr:uid="{671ABF4F-12E3-48A2-ACA6-14E66080547C}"/>
    <cellStyle name="Normal 16 37" xfId="17198" xr:uid="{DB870D13-71C1-41DE-ACAA-F05DE3AE387E}"/>
    <cellStyle name="Normal 16 37 2" xfId="17199" xr:uid="{7497C861-104F-43AF-A2FA-EFDDCC16CD96}"/>
    <cellStyle name="Normal 16 37 2 2" xfId="17200" xr:uid="{A0C39571-165F-4E48-A3D3-1EB5259E4DE8}"/>
    <cellStyle name="Normal 16 37 2 2 2" xfId="17201" xr:uid="{5E93B99D-BC0C-42B4-925B-333C3F960177}"/>
    <cellStyle name="Normal 16 37 2 3" xfId="17202" xr:uid="{D5854BF5-A1E1-4A1E-B761-3A588B6F7E19}"/>
    <cellStyle name="Normal 16 37 3" xfId="17203" xr:uid="{5E227A06-0646-4D09-A941-CC142A960A8C}"/>
    <cellStyle name="Normal 16 37 3 2" xfId="17204" xr:uid="{9452EFC2-FA70-472D-9B9C-173DC6DE13C4}"/>
    <cellStyle name="Normal 16 37 4" xfId="17205" xr:uid="{4C443D13-534D-4F93-8D78-83F6750EA1A6}"/>
    <cellStyle name="Normal 16 38" xfId="17206" xr:uid="{7DB05058-FAE8-47FD-B314-F019B470A58F}"/>
    <cellStyle name="Normal 16 38 2" xfId="17207" xr:uid="{64573FA3-6B9D-4DBD-A44D-C31D50B82E11}"/>
    <cellStyle name="Normal 16 38 2 2" xfId="17208" xr:uid="{E776C5FF-CC91-4512-9D49-CC710893FE79}"/>
    <cellStyle name="Normal 16 38 3" xfId="17209" xr:uid="{A28B5B37-750D-4768-A9DA-568339E94243}"/>
    <cellStyle name="Normal 16 39" xfId="17210" xr:uid="{8E388AFB-31AE-413E-B6A6-CAE24E9C0B63}"/>
    <cellStyle name="Normal 16 39 2" xfId="17211" xr:uid="{3DDEB88D-267B-4F46-8F8A-1895B6FFD2C9}"/>
    <cellStyle name="Normal 16 4" xfId="17212" xr:uid="{580361EB-B712-46B0-B892-653A77DC16D8}"/>
    <cellStyle name="Normal 16 4 2" xfId="17213" xr:uid="{044F01F1-6EFA-4D3A-9876-96C42F18EB50}"/>
    <cellStyle name="Normal 16 4 2 2" xfId="17214" xr:uid="{3652F601-6628-44F8-9433-A1488D700E98}"/>
    <cellStyle name="Normal 16 4 2 2 2" xfId="17215" xr:uid="{C83691E2-7F25-40F1-8B6A-02A70704B4CB}"/>
    <cellStyle name="Normal 16 4 2 2 2 2" xfId="17216" xr:uid="{787921A4-2EF9-4135-A18E-2A6427690E40}"/>
    <cellStyle name="Normal 16 4 2 2 3" xfId="17217" xr:uid="{11424ABF-FDD6-4015-874C-73F2DF3206EA}"/>
    <cellStyle name="Normal 16 4 2 3" xfId="17218" xr:uid="{190645B5-FE81-4764-BA8C-520CE46F6668}"/>
    <cellStyle name="Normal 16 4 2 3 2" xfId="17219" xr:uid="{4422EB12-B23D-4ED9-B709-196E970C70C7}"/>
    <cellStyle name="Normal 16 4 2 4" xfId="17220" xr:uid="{2B6A611B-FA99-4B7B-B55C-A3B3FAD8203E}"/>
    <cellStyle name="Normal 16 4 3" xfId="17221" xr:uid="{6DF17DE8-195F-4863-8457-C685768E6E54}"/>
    <cellStyle name="Normal 16 4 3 2" xfId="17222" xr:uid="{B2078679-861B-4356-A9DD-3F6C2722BAA9}"/>
    <cellStyle name="Normal 16 4 3 2 2" xfId="17223" xr:uid="{09E2CFFC-FBCC-4B2D-A0CA-C16B6169640E}"/>
    <cellStyle name="Normal 16 4 3 3" xfId="17224" xr:uid="{2F469386-63CA-43DF-AEBB-9637C752130A}"/>
    <cellStyle name="Normal 16 4 4" xfId="17225" xr:uid="{2A25BE25-9694-40A1-A37B-0C8CD3EE65AC}"/>
    <cellStyle name="Normal 16 4 5" xfId="17226" xr:uid="{FFF2D220-3F6F-461D-906B-21EFA54F6821}"/>
    <cellStyle name="Normal 16 4 5 2" xfId="17227" xr:uid="{6AB78C05-F89B-4D83-94C2-E9B14D7BE852}"/>
    <cellStyle name="Normal 16 4 6" xfId="17228" xr:uid="{0E952EE2-8FEB-417D-ADBA-8C140BC4E2B1}"/>
    <cellStyle name="Normal 16 40" xfId="17229" xr:uid="{79A22BE4-019B-4524-A07B-07D80B4D77C0}"/>
    <cellStyle name="Normal 16 40 2" xfId="17230" xr:uid="{E0E2FA1B-9832-403E-B1C7-2E60329209E9}"/>
    <cellStyle name="Normal 16 41" xfId="17231" xr:uid="{5095D5DB-9DD8-4D17-B710-3C1458C3925E}"/>
    <cellStyle name="Normal 16 42" xfId="17232" xr:uid="{346B9723-3B72-444C-9914-12A8B3A77079}"/>
    <cellStyle name="Normal 16 43" xfId="17233" xr:uid="{10CB5900-185C-4FBB-B6D4-D1D24FAF4B87}"/>
    <cellStyle name="Normal 16 44" xfId="17234" xr:uid="{3BB435CF-AD91-42BC-A47D-ACF81DE6D8AD}"/>
    <cellStyle name="Normal 16 45" xfId="58665" xr:uid="{A6AF4551-4710-4281-B65E-405139131CC5}"/>
    <cellStyle name="Normal 16 5" xfId="17235" xr:uid="{8D7176EF-F030-4532-A244-42A6F1C18426}"/>
    <cellStyle name="Normal 16 5 2" xfId="17236" xr:uid="{CE7D8B80-607C-4CEB-8680-1EDE81CC53F7}"/>
    <cellStyle name="Normal 16 5 2 2" xfId="17237" xr:uid="{0FFE7E85-23D3-4C2A-BF3E-459A2ACE0082}"/>
    <cellStyle name="Normal 16 5 2 2 2" xfId="17238" xr:uid="{5849E3F3-05AE-4F93-8F95-9760F032E793}"/>
    <cellStyle name="Normal 16 5 2 3" xfId="17239" xr:uid="{83394BEE-6E94-4116-85A5-7FD2E7C88F76}"/>
    <cellStyle name="Normal 16 5 3" xfId="17240" xr:uid="{761AE04E-D2EC-4F0B-A8C7-CBD8BDCE6236}"/>
    <cellStyle name="Normal 16 5 3 2" xfId="17241" xr:uid="{6E3C17F5-331C-402D-A7A6-C5D0D87A9309}"/>
    <cellStyle name="Normal 16 5 4" xfId="17242" xr:uid="{45FF34EA-AA16-41DF-AED8-A5F8DE941393}"/>
    <cellStyle name="Normal 16 6" xfId="17243" xr:uid="{3D37DCAE-EA13-48C8-8B9C-69BF823817B1}"/>
    <cellStyle name="Normal 16 6 2" xfId="58666" xr:uid="{329E5041-0054-4176-A54D-F1D120BF73CA}"/>
    <cellStyle name="Normal 16 7" xfId="17244" xr:uid="{73C60BCC-9A18-43D3-9B22-5D5F91A32F17}"/>
    <cellStyle name="Normal 16 8" xfId="17245" xr:uid="{BA19F84D-F69A-4D99-9196-5D9715A48551}"/>
    <cellStyle name="Normal 16 9" xfId="17246" xr:uid="{E521E429-9B2E-462D-BA9C-D2E033510EE2}"/>
    <cellStyle name="Normal 16_Africa Provident Limited 2009 - Adj." xfId="58667" xr:uid="{6046A53A-8CF4-4EFD-877B-58CE26F9D86C}"/>
    <cellStyle name="Normal 160" xfId="17247" xr:uid="{FA3B4748-ABE0-460B-9399-CEECC5657B60}"/>
    <cellStyle name="Normal 160 2" xfId="17248" xr:uid="{07B15A20-CE47-4F0F-8942-FCF39D44C4E3}"/>
    <cellStyle name="Normal 161" xfId="17249" xr:uid="{5E887CD7-D8BC-44DB-99D7-88BF3367E5F7}"/>
    <cellStyle name="Normal 162" xfId="17250" xr:uid="{137F7968-C26A-4307-A246-0AF308E16990}"/>
    <cellStyle name="Normal 163" xfId="17251" xr:uid="{AF4DA248-D303-4995-9F24-A799C33CD3B3}"/>
    <cellStyle name="Normal 164" xfId="17252" xr:uid="{282D92FA-4505-4D51-AA99-013E296020D0}"/>
    <cellStyle name="Normal 165" xfId="17253" xr:uid="{C98FB5AA-113D-4549-A94E-058D712CAC74}"/>
    <cellStyle name="Normal 166" xfId="17254" xr:uid="{10D72D26-77C7-4A84-B0A8-3ED3A363E4C2}"/>
    <cellStyle name="Normal 167" xfId="17255" xr:uid="{5746E89B-8778-4032-8462-93C5A5742F0E}"/>
    <cellStyle name="Normal 168" xfId="17256" xr:uid="{70136645-6324-4ED3-A35C-8CE7B49320A1}"/>
    <cellStyle name="Normal 169" xfId="17257" xr:uid="{6EF7EAF7-4430-4491-BA67-158BC8D5183D}"/>
    <cellStyle name="Normal 17" xfId="17258" xr:uid="{FBB8AAE4-FC3D-4006-B948-2010A03D3732}"/>
    <cellStyle name="Normal 17 10" xfId="17259" xr:uid="{1F6E0165-6506-4394-8723-CB05259C65A0}"/>
    <cellStyle name="Normal 17 11" xfId="17260" xr:uid="{9544196A-6E54-45A2-A898-2F4DFFADA60C}"/>
    <cellStyle name="Normal 17 12" xfId="17261" xr:uid="{7C8318E7-1DFA-4E13-891B-3A1247419C02}"/>
    <cellStyle name="Normal 17 13" xfId="17262" xr:uid="{FFF56672-EC83-4302-A00A-C3B4988D0066}"/>
    <cellStyle name="Normal 17 14" xfId="17263" xr:uid="{6C079764-4C47-4033-A809-2F4857FBF98D}"/>
    <cellStyle name="Normal 17 15" xfId="17264" xr:uid="{05C16C1E-B25F-4D47-8EC7-3F336C431FBE}"/>
    <cellStyle name="Normal 17 16" xfId="17265" xr:uid="{DB7E17BF-DCE1-4CE5-949D-7F6CC7ECC483}"/>
    <cellStyle name="Normal 17 17" xfId="17266" xr:uid="{43061461-60A5-44E4-9EEE-5BEBDC0ED729}"/>
    <cellStyle name="Normal 17 18" xfId="17267" xr:uid="{764511E1-CF1E-4FD6-8CCF-726D6EBE5768}"/>
    <cellStyle name="Normal 17 19" xfId="17268" xr:uid="{F6173A9A-C29A-49F3-BFFB-450A7C1DA9A4}"/>
    <cellStyle name="Normal 17 2" xfId="17269" xr:uid="{87F484B0-2623-472E-840C-7A9C62FE0D7E}"/>
    <cellStyle name="Normal 17 2 10" xfId="17270" xr:uid="{C423887A-141C-4907-8757-501ADE3F6F1C}"/>
    <cellStyle name="Normal 17 2 2" xfId="17271" xr:uid="{90769115-A9DB-408B-A202-9F6A91DBCBEE}"/>
    <cellStyle name="Normal 17 2 2 2" xfId="17272" xr:uid="{35B3D613-2CB4-4610-BB1E-F206213BD077}"/>
    <cellStyle name="Normal 17 2 2 2 2" xfId="17273" xr:uid="{BD35DF26-7CE8-4C06-AD9F-D9940109F108}"/>
    <cellStyle name="Normal 17 2 2 2 2 2" xfId="17274" xr:uid="{9071AE63-352B-4903-BF5C-69037F63B4D3}"/>
    <cellStyle name="Normal 17 2 2 2 2 2 2" xfId="17275" xr:uid="{9E07710C-AE41-4E57-94D5-F44ED5D23A3C}"/>
    <cellStyle name="Normal 17 2 2 2 2 3" xfId="17276" xr:uid="{BCFB7602-5651-4305-B3EB-49C9BF35A1E1}"/>
    <cellStyle name="Normal 17 2 2 2 3" xfId="17277" xr:uid="{1227508D-F20B-4A13-B534-38185962EB42}"/>
    <cellStyle name="Normal 17 2 2 2 3 2" xfId="17278" xr:uid="{AA836075-00FF-4193-9E34-37102FC2F2EF}"/>
    <cellStyle name="Normal 17 2 2 2 4" xfId="17279" xr:uid="{DAC5FDC9-B27F-4B41-A0D0-09FC00DB5A51}"/>
    <cellStyle name="Normal 17 2 2 3" xfId="17280" xr:uid="{03CBC484-3F13-478F-B7E4-BB2DE122CEC4}"/>
    <cellStyle name="Normal 17 2 2 3 2" xfId="17281" xr:uid="{5F8F8B1C-C181-4E70-87F3-327B6747BAE9}"/>
    <cellStyle name="Normal 17 2 2 3 2 2" xfId="17282" xr:uid="{56BC2C4C-CE9C-4F55-A594-775B2009DCDA}"/>
    <cellStyle name="Normal 17 2 2 3 3" xfId="17283" xr:uid="{DE480DF1-71B1-4B2B-B99A-5ADECED5F5DC}"/>
    <cellStyle name="Normal 17 2 2 4" xfId="17284" xr:uid="{BE0DF185-F9F9-47EA-85A5-D8B85DEDC66E}"/>
    <cellStyle name="Normal 17 2 2 4 2" xfId="17285" xr:uid="{2A1CE42D-FC02-47F3-9618-DB2EA08C6659}"/>
    <cellStyle name="Normal 17 2 2 5" xfId="17286" xr:uid="{71A5341E-F0CA-44BB-A12F-B4E92B8C8404}"/>
    <cellStyle name="Normal 17 2 2 5 2" xfId="17287" xr:uid="{306C422D-6AED-49DD-856C-92EB6815C331}"/>
    <cellStyle name="Normal 17 2 2 6" xfId="17288" xr:uid="{6C1CD603-57E2-4B41-AB22-27581F59D418}"/>
    <cellStyle name="Normal 17 2 3" xfId="17289" xr:uid="{05750FA1-019B-40BF-915F-794DBB214EDC}"/>
    <cellStyle name="Normal 17 2 3 2" xfId="17290" xr:uid="{1EB08300-96FB-4204-9092-0E998CF1B837}"/>
    <cellStyle name="Normal 17 2 3 2 2" xfId="17291" xr:uid="{3FCA68E3-6E86-4E3D-9ECF-41231979A851}"/>
    <cellStyle name="Normal 17 2 3 2 2 2" xfId="17292" xr:uid="{330F9E61-75D8-4333-9F11-CC0BCDD618B9}"/>
    <cellStyle name="Normal 17 2 3 2 2 2 2" xfId="17293" xr:uid="{574DF46B-980B-489F-8A9D-C39D05D1F6C6}"/>
    <cellStyle name="Normal 17 2 3 2 2 3" xfId="17294" xr:uid="{DF8B5DF1-0568-4D5F-9024-E9E23286FD86}"/>
    <cellStyle name="Normal 17 2 3 2 3" xfId="17295" xr:uid="{7C31D4DE-5023-4D46-9911-A9D01BBE669C}"/>
    <cellStyle name="Normal 17 2 3 2 3 2" xfId="17296" xr:uid="{15940B92-ACEF-452E-9CFE-1D79DA6D2FE0}"/>
    <cellStyle name="Normal 17 2 3 2 4" xfId="17297" xr:uid="{6D2CEBDC-B1E0-4174-9ECD-6F2F99888BDC}"/>
    <cellStyle name="Normal 17 2 3 3" xfId="17298" xr:uid="{112E1F7F-960A-40C5-8A94-0946D8451C41}"/>
    <cellStyle name="Normal 17 2 3 3 2" xfId="17299" xr:uid="{5869874C-9959-433C-A2C3-EC3FA18D61BA}"/>
    <cellStyle name="Normal 17 2 3 3 2 2" xfId="17300" xr:uid="{7DE4BE76-27C3-43BF-9B81-E6182FAFAAD1}"/>
    <cellStyle name="Normal 17 2 3 3 3" xfId="17301" xr:uid="{A9A2E8C8-9203-47E3-89C2-D99B0C887B11}"/>
    <cellStyle name="Normal 17 2 3 4" xfId="17302" xr:uid="{6C91C2E6-F0C8-472E-BA65-F21C89D0514B}"/>
    <cellStyle name="Normal 17 2 3 5" xfId="17303" xr:uid="{9943CF75-9954-41D7-A74B-C830B75DEF8D}"/>
    <cellStyle name="Normal 17 2 3 5 2" xfId="17304" xr:uid="{F270C9DB-5748-40CF-BC89-D6410FAAA454}"/>
    <cellStyle name="Normal 17 2 3 6" xfId="17305" xr:uid="{A0C4BD37-A7C3-4DB4-88BC-CF3C6553AD62}"/>
    <cellStyle name="Normal 17 2 4" xfId="17306" xr:uid="{841ED625-0753-4C6A-8D63-1B962AC967BE}"/>
    <cellStyle name="Normal 17 2 4 2" xfId="17307" xr:uid="{415920A9-9365-41B6-92AB-C0DAE2B1635A}"/>
    <cellStyle name="Normal 17 2 4 2 2" xfId="17308" xr:uid="{1434938D-86F4-407B-AD9E-C40E5DAC0E89}"/>
    <cellStyle name="Normal 17 2 4 2 2 2" xfId="17309" xr:uid="{2A5C691F-2F0F-41EA-8E97-A1B316990419}"/>
    <cellStyle name="Normal 17 2 4 2 3" xfId="17310" xr:uid="{2473DE7F-70E8-4E57-A38B-02475EA37F5A}"/>
    <cellStyle name="Normal 17 2 4 3" xfId="17311" xr:uid="{3F0043A0-81B1-4D06-BB8E-E9567DF68342}"/>
    <cellStyle name="Normal 17 2 4 3 2" xfId="17312" xr:uid="{838823E0-B4D4-4D18-B8D3-991157FEC88D}"/>
    <cellStyle name="Normal 17 2 4 4" xfId="17313" xr:uid="{525F6CC0-9A09-435B-B4E0-6F712F02A605}"/>
    <cellStyle name="Normal 17 2 5" xfId="17314" xr:uid="{5508D2AF-FDF1-449A-B9CF-8284151802B1}"/>
    <cellStyle name="Normal 17 2 5 2" xfId="17315" xr:uid="{3864C4A1-8312-4D0A-B48D-A4177CD41138}"/>
    <cellStyle name="Normal 17 2 5 2 2" xfId="17316" xr:uid="{3310F82A-A636-4B17-9C61-A7CD640CA0AC}"/>
    <cellStyle name="Normal 17 2 5 2 2 2" xfId="17317" xr:uid="{6110F61F-1784-4F0A-9C90-B715F0F8D7BE}"/>
    <cellStyle name="Normal 17 2 5 2 3" xfId="17318" xr:uid="{5069EDAF-5790-4047-B374-DD9F31A81631}"/>
    <cellStyle name="Normal 17 2 5 3" xfId="17319" xr:uid="{F90D5DDF-557A-4E41-9E07-3AA2C0360D22}"/>
    <cellStyle name="Normal 17 2 5 3 2" xfId="17320" xr:uid="{947AF9A5-67D7-4D72-ADAE-38208257C0BD}"/>
    <cellStyle name="Normal 17 2 5 4" xfId="17321" xr:uid="{7FAEAAC9-AAA3-4074-B335-C78E23F063B7}"/>
    <cellStyle name="Normal 17 2 6" xfId="17322" xr:uid="{73BEEEFC-DD3A-4728-9EDB-1172EF94D18C}"/>
    <cellStyle name="Normal 17 2 6 2" xfId="17323" xr:uid="{37E533EE-3EB4-49A5-AF5E-2B86280AB33E}"/>
    <cellStyle name="Normal 17 2 6 2 2" xfId="17324" xr:uid="{27540C56-C5B8-431F-AAED-EE4C0ECCD1A8}"/>
    <cellStyle name="Normal 17 2 6 2 2 2" xfId="17325" xr:uid="{0DF309B2-897E-4B65-8268-BEC91954F05E}"/>
    <cellStyle name="Normal 17 2 6 2 3" xfId="17326" xr:uid="{B0303CB5-1480-4E67-8FBC-068A8F242E05}"/>
    <cellStyle name="Normal 17 2 6 3" xfId="17327" xr:uid="{8AECAB44-EBD6-4A34-9176-51A324F2B3F9}"/>
    <cellStyle name="Normal 17 2 6 3 2" xfId="17328" xr:uid="{777BE291-1749-442A-9141-FDE17476E60C}"/>
    <cellStyle name="Normal 17 2 6 4" xfId="17329" xr:uid="{BA091D80-9B2A-425B-97B9-A6F87A8E5506}"/>
    <cellStyle name="Normal 17 2 7" xfId="17330" xr:uid="{09D21DE7-2426-4419-A0A3-02CD33D5E868}"/>
    <cellStyle name="Normal 17 2 7 2" xfId="17331" xr:uid="{8F8C06B0-1665-4539-84BE-4F81FC6DAB32}"/>
    <cellStyle name="Normal 17 2 7 2 2" xfId="17332" xr:uid="{6476D73C-8150-408A-859E-A8F9FEF9742B}"/>
    <cellStyle name="Normal 17 2 7 3" xfId="17333" xr:uid="{8B3D4A11-5E62-46C2-8703-FEE7657F528B}"/>
    <cellStyle name="Normal 17 2 8" xfId="17334" xr:uid="{B8670621-27B7-44E8-9FBE-87DC678D8743}"/>
    <cellStyle name="Normal 17 2 8 2" xfId="17335" xr:uid="{234DE621-5D6C-4432-B8EB-1FA0F0F446F7}"/>
    <cellStyle name="Normal 17 2 9" xfId="17336" xr:uid="{2DCF848F-DF77-420A-BBCF-2F2D583AD1B8}"/>
    <cellStyle name="Normal 17 2 9 2" xfId="17337" xr:uid="{7433C649-53C7-473B-AC1A-48ADB5D0DF6F}"/>
    <cellStyle name="Normal 17 20" xfId="17338" xr:uid="{2C47DA91-3D8F-4587-AAB7-2A6AA1B5AFAB}"/>
    <cellStyle name="Normal 17 21" xfId="17339" xr:uid="{380292F8-E23E-433D-9F41-76E72AA9CEC7}"/>
    <cellStyle name="Normal 17 22" xfId="17340" xr:uid="{057B9127-1B8B-4353-81F0-E362FE2B461F}"/>
    <cellStyle name="Normal 17 23" xfId="17341" xr:uid="{00FCF370-AE96-4A52-8C4B-A70DC3F95E92}"/>
    <cellStyle name="Normal 17 24" xfId="17342" xr:uid="{73BE74C5-E6DB-4949-837C-9E806DDDC7C5}"/>
    <cellStyle name="Normal 17 25" xfId="17343" xr:uid="{DA1DF087-ECF3-454A-9F6D-D2D72C085507}"/>
    <cellStyle name="Normal 17 26" xfId="17344" xr:uid="{2A61928D-3206-464B-9288-FF6D68FD05FB}"/>
    <cellStyle name="Normal 17 27" xfId="17345" xr:uid="{77BC8709-00F3-4162-B9F9-ED6B16A647A9}"/>
    <cellStyle name="Normal 17 28" xfId="17346" xr:uid="{A1078585-B32A-4032-905F-9A2D34D1791C}"/>
    <cellStyle name="Normal 17 29" xfId="17347" xr:uid="{0FA93BA9-58D7-4335-95FC-5FBA67ED6A4D}"/>
    <cellStyle name="Normal 17 3" xfId="17348" xr:uid="{434505F7-3EE8-4836-993C-4A4B58632852}"/>
    <cellStyle name="Normal 17 3 2" xfId="17349" xr:uid="{CFD6227E-8E60-490F-B4B7-B48D07C03C55}"/>
    <cellStyle name="Normal 17 3 2 2" xfId="17350" xr:uid="{E0B6B8F7-56D4-4C8B-8E12-8836691365E8}"/>
    <cellStyle name="Normal 17 3 2 2 2" xfId="17351" xr:uid="{A1FB2133-7A3C-4DFD-B0C7-E75A9F0088DA}"/>
    <cellStyle name="Normal 17 3 2 2 2 2" xfId="17352" xr:uid="{9A584A19-DF9B-4996-9C43-A7834EFD9E0A}"/>
    <cellStyle name="Normal 17 3 2 2 3" xfId="17353" xr:uid="{1CC361CF-AA19-4EC8-AEBF-DBC26F97DFF2}"/>
    <cellStyle name="Normal 17 3 2 3" xfId="17354" xr:uid="{8D70CA6F-2E6C-478D-BF85-E0E8B2291196}"/>
    <cellStyle name="Normal 17 3 2 3 2" xfId="17355" xr:uid="{2ED4EAE2-B279-48EB-A293-146822B38917}"/>
    <cellStyle name="Normal 17 3 2 4" xfId="17356" xr:uid="{24354505-A17D-4B9D-93AD-683E40C298FE}"/>
    <cellStyle name="Normal 17 3 3" xfId="17357" xr:uid="{92564D9A-42FE-4067-BB18-790581C2C529}"/>
    <cellStyle name="Normal 17 3 3 2" xfId="17358" xr:uid="{FBF19D61-479A-4216-B39D-01E57FF5BCCB}"/>
    <cellStyle name="Normal 17 3 3 2 2" xfId="17359" xr:uid="{BA48757E-8248-4FCB-8C3C-48FD0157A0FC}"/>
    <cellStyle name="Normal 17 3 3 3" xfId="17360" xr:uid="{32118E60-8736-4EFD-BC8A-60FADDF341D2}"/>
    <cellStyle name="Normal 17 3 4" xfId="17361" xr:uid="{B5AD351D-3FA9-47FF-8316-CDD959F65E34}"/>
    <cellStyle name="Normal 17 3 4 2" xfId="58668" xr:uid="{52C74DE1-5E6C-410A-AF46-4CBAE6B6753B}"/>
    <cellStyle name="Normal 17 3 5" xfId="17362" xr:uid="{669D5758-16F7-4561-9847-53EBC2FFBC61}"/>
    <cellStyle name="Normal 17 3 5 2" xfId="17363" xr:uid="{62A1C8AD-97C8-423E-B9DC-A29B700C2269}"/>
    <cellStyle name="Normal 17 3 6" xfId="17364" xr:uid="{FB4904F7-D6D7-446B-9F3F-BD4C50BB930F}"/>
    <cellStyle name="Normal 17 3 6 2" xfId="58669" xr:uid="{CB85CF04-5D31-4ACB-9D6B-681930D0CECF}"/>
    <cellStyle name="Normal 17 3 7" xfId="58670" xr:uid="{A273AF0D-3320-4642-9D3E-A05668F0C859}"/>
    <cellStyle name="Normal 17 30" xfId="17365" xr:uid="{CE0E636E-C9A2-4B7B-96B9-470EF8D283D1}"/>
    <cellStyle name="Normal 17 31" xfId="17366" xr:uid="{369075F5-31C6-4A5D-881C-3DDC857416C3}"/>
    <cellStyle name="Normal 17 32" xfId="17367" xr:uid="{9FAA5431-FB0E-4B7E-87AA-42E6B703FCF6}"/>
    <cellStyle name="Normal 17 33" xfId="17368" xr:uid="{D4DA50E7-D98E-452C-B1B6-711D1680035B}"/>
    <cellStyle name="Normal 17 34" xfId="17369" xr:uid="{C4661489-DA4B-4EF7-A9CB-94E15AD1E3ED}"/>
    <cellStyle name="Normal 17 35" xfId="17370" xr:uid="{49B7F823-A6F4-464E-AEE1-5B5F84001D12}"/>
    <cellStyle name="Normal 17 36" xfId="17371" xr:uid="{E93C42A2-7B0E-4174-B2AB-238524F0C529}"/>
    <cellStyle name="Normal 17 36 2" xfId="17372" xr:uid="{1A41148D-56E0-48B2-850D-941B301AC245}"/>
    <cellStyle name="Normal 17 36 2 2" xfId="17373" xr:uid="{25DA0280-1072-480F-945B-E42E390A0EBE}"/>
    <cellStyle name="Normal 17 36 2 2 2" xfId="17374" xr:uid="{0DF478D6-1CE7-4DB5-8907-E356BF672AF1}"/>
    <cellStyle name="Normal 17 36 2 3" xfId="17375" xr:uid="{2BFB76E0-257F-450A-BF1B-A703C56825B1}"/>
    <cellStyle name="Normal 17 36 3" xfId="17376" xr:uid="{24E31B16-781D-4AB7-AC5F-BE19B27ABB6A}"/>
    <cellStyle name="Normal 17 36 3 2" xfId="17377" xr:uid="{033AC0BB-2CE3-4F6F-B544-1DC7178A2B04}"/>
    <cellStyle name="Normal 17 36 4" xfId="17378" xr:uid="{B8A031BB-6439-4FC7-8E4C-82236370E493}"/>
    <cellStyle name="Normal 17 37" xfId="17379" xr:uid="{02012B4A-E9F9-44C0-879C-95CE75CF99EB}"/>
    <cellStyle name="Normal 17 37 2" xfId="17380" xr:uid="{13BC2847-3C5C-4CC1-9F1B-2DD748CEC38C}"/>
    <cellStyle name="Normal 17 37 2 2" xfId="17381" xr:uid="{4B272A6D-5188-41D6-A213-69F0D95A3D68}"/>
    <cellStyle name="Normal 17 37 2 2 2" xfId="17382" xr:uid="{079DF406-E51E-4C83-9670-936193B78A16}"/>
    <cellStyle name="Normal 17 37 2 3" xfId="17383" xr:uid="{C8098994-52EF-42F7-8984-1B10E3BA2B58}"/>
    <cellStyle name="Normal 17 37 3" xfId="17384" xr:uid="{136AE1AC-8A94-4363-A155-737F7801B23C}"/>
    <cellStyle name="Normal 17 37 3 2" xfId="17385" xr:uid="{2A5B2F00-0130-48DD-9750-6D576D6A4455}"/>
    <cellStyle name="Normal 17 37 4" xfId="17386" xr:uid="{AABEA892-ECF4-4E38-B2CD-EC92CA7F4C45}"/>
    <cellStyle name="Normal 17 38" xfId="17387" xr:uid="{6EB671FF-B0E2-443C-A9A4-2B457CB48A53}"/>
    <cellStyle name="Normal 17 38 2" xfId="17388" xr:uid="{1886426F-4B8B-40B4-8E85-9C0D7D3216AD}"/>
    <cellStyle name="Normal 17 38 2 2" xfId="17389" xr:uid="{F46E2EDF-D185-440F-8EFD-93AA87B49000}"/>
    <cellStyle name="Normal 17 38 3" xfId="17390" xr:uid="{47862523-E377-43B5-BEAD-E88519B6E3D5}"/>
    <cellStyle name="Normal 17 39" xfId="17391" xr:uid="{1D5F436E-81BB-4088-AC28-C8B130F5EEC6}"/>
    <cellStyle name="Normal 17 39 2" xfId="17392" xr:uid="{88F5389B-28E7-476D-80E3-3C5A1AD510EA}"/>
    <cellStyle name="Normal 17 4" xfId="17393" xr:uid="{4F050C2E-EBFE-4D6E-954E-6EB1F310AE4E}"/>
    <cellStyle name="Normal 17 4 2" xfId="17394" xr:uid="{2AA7558D-4E26-469E-B812-7D289EE49AFD}"/>
    <cellStyle name="Normal 17 4 2 2" xfId="17395" xr:uid="{A8CBCECC-73E5-4EF7-9033-79DF8A5C016C}"/>
    <cellStyle name="Normal 17 4 2 2 2" xfId="17396" xr:uid="{8A710B8A-FC22-4786-9399-36A10BC8F63E}"/>
    <cellStyle name="Normal 17 4 2 2 2 2" xfId="17397" xr:uid="{949A52B3-3783-4D53-9C71-1499E4BEC664}"/>
    <cellStyle name="Normal 17 4 2 2 3" xfId="17398" xr:uid="{E8B4E69D-928E-4341-8CB8-23458CA7A989}"/>
    <cellStyle name="Normal 17 4 2 3" xfId="17399" xr:uid="{EC6DCB60-D766-4B39-B563-32C90D630261}"/>
    <cellStyle name="Normal 17 4 2 3 2" xfId="17400" xr:uid="{308EEC81-17BF-45A7-8021-7F06EFDB1413}"/>
    <cellStyle name="Normal 17 4 2 4" xfId="17401" xr:uid="{8028D1B0-BCBE-46C4-B251-20A04DACEC39}"/>
    <cellStyle name="Normal 17 4 3" xfId="17402" xr:uid="{A6374A67-5233-45BB-82CC-FED14697FD65}"/>
    <cellStyle name="Normal 17 4 3 2" xfId="17403" xr:uid="{6609170E-B3E9-4FB9-B09D-5C86ACC38A5F}"/>
    <cellStyle name="Normal 17 4 3 2 2" xfId="17404" xr:uid="{A1E48D47-E4DB-4A48-BC9A-D7514E554FCE}"/>
    <cellStyle name="Normal 17 4 3 3" xfId="17405" xr:uid="{B5791377-FE02-4C0F-B2DC-537D1BF205E1}"/>
    <cellStyle name="Normal 17 4 4" xfId="17406" xr:uid="{03623DF0-FAB5-49F3-A54F-870B68B5948F}"/>
    <cellStyle name="Normal 17 4 4 2" xfId="17407" xr:uid="{0FAB2BEC-C029-4FC6-A526-264AA0AB32E7}"/>
    <cellStyle name="Normal 17 4 5" xfId="17408" xr:uid="{49101DFD-A03C-43AF-9690-F36281FFC332}"/>
    <cellStyle name="Normal 17 4 5 2" xfId="17409" xr:uid="{41CB4CB1-7698-4BDD-9812-78AD49C74A73}"/>
    <cellStyle name="Normal 17 4 6" xfId="17410" xr:uid="{ECBFF521-6DFB-48D7-8545-E356EFCCEDF6}"/>
    <cellStyle name="Normal 17 40" xfId="17411" xr:uid="{333EC248-8C2C-42BB-B8EC-AD5A7E6A35A3}"/>
    <cellStyle name="Normal 17 40 2" xfId="17412" xr:uid="{954B8B57-EA8F-4C34-9248-D99BE84C95FA}"/>
    <cellStyle name="Normal 17 41" xfId="17413" xr:uid="{46BDB2B5-B387-48CF-A26B-BD3DFF365E7C}"/>
    <cellStyle name="Normal 17 42" xfId="17414" xr:uid="{2C5A4A00-1016-4604-B158-5946A92DB33C}"/>
    <cellStyle name="Normal 17 43" xfId="17415" xr:uid="{B0C7E357-083C-4308-AFFE-1626B1694FAA}"/>
    <cellStyle name="Normal 17 44" xfId="58671" xr:uid="{C85A9C33-FB29-44F4-A9B5-191F232D3F52}"/>
    <cellStyle name="Normal 17 5" xfId="17416" xr:uid="{5DAFA473-989C-427F-A21D-4E357B696F73}"/>
    <cellStyle name="Normal 17 5 2" xfId="17417" xr:uid="{FCE0797B-E7E0-4A7A-A344-17DAA6D8AABE}"/>
    <cellStyle name="Normal 17 5 2 2" xfId="17418" xr:uid="{3E3F0AD0-02D7-4FEB-875C-E4521D1BCA3E}"/>
    <cellStyle name="Normal 17 5 2 2 2" xfId="17419" xr:uid="{72E153B5-5632-4287-BA8D-B99BA3C367A0}"/>
    <cellStyle name="Normal 17 5 2 3" xfId="17420" xr:uid="{71CD21F7-C644-41CA-9F70-9608E9D35C12}"/>
    <cellStyle name="Normal 17 5 3" xfId="17421" xr:uid="{BF745BEF-939D-4D9E-99E0-A09F501B4ACA}"/>
    <cellStyle name="Normal 17 5 4" xfId="17422" xr:uid="{0D66F92A-4517-4D49-9371-C85CC9832EB8}"/>
    <cellStyle name="Normal 17 5 4 2" xfId="17423" xr:uid="{56CE0EA4-BD8F-426B-8CF3-2B60104F7D32}"/>
    <cellStyle name="Normal 17 5 5" xfId="17424" xr:uid="{D8CFF461-3EDD-4565-9235-1F05119869CA}"/>
    <cellStyle name="Normal 17 6" xfId="17425" xr:uid="{4D9AC04B-7FBA-4040-9722-EA015BAAB47E}"/>
    <cellStyle name="Normal 17 6 2" xfId="58672" xr:uid="{D3E00599-45B0-4E0D-A411-2B768AB7DD5D}"/>
    <cellStyle name="Normal 17 7" xfId="17426" xr:uid="{177151CC-FED8-4C5D-80AA-5BEBE0313676}"/>
    <cellStyle name="Normal 17 7 2" xfId="58673" xr:uid="{02A2826E-7E7C-444E-A981-D6FE55BDBAEF}"/>
    <cellStyle name="Normal 17 8" xfId="17427" xr:uid="{73C336A4-ACDA-4E5C-8D17-44013B19C945}"/>
    <cellStyle name="Normal 17 8 2" xfId="58674" xr:uid="{4180B264-FA84-44AE-9E2F-D628F1D9C5E8}"/>
    <cellStyle name="Normal 17 9" xfId="17428" xr:uid="{EE875278-EFF2-4221-A70E-378D448B9374}"/>
    <cellStyle name="Normal 17_Africa Provident Limited 2009 - Adj." xfId="58675" xr:uid="{06BCB6E1-E2AC-49C0-BE1C-5ED7E2F237A8}"/>
    <cellStyle name="Normal 170" xfId="17429" xr:uid="{012084EA-5965-49FE-80F5-F8D40B68D0B2}"/>
    <cellStyle name="Normal 171" xfId="17430" xr:uid="{F4EE1DCC-75E6-4284-9138-751989CA281C}"/>
    <cellStyle name="Normal 172" xfId="17431" xr:uid="{43138E18-4E1E-4E16-A0F7-C3FE7B552BCF}"/>
    <cellStyle name="Normal 173" xfId="17432" xr:uid="{33C4C851-862E-4BF2-879F-519F6AA1476F}"/>
    <cellStyle name="Normal 174" xfId="19" xr:uid="{577A0AB5-B205-4D88-A4E4-A2B6386A952B}"/>
    <cellStyle name="Normal 174 2" xfId="22" xr:uid="{22C5DEE7-6A8C-4387-B215-D21190EF3379}"/>
    <cellStyle name="Normal 174 3" xfId="135" xr:uid="{59B7B73C-1AE6-442B-ADED-8A23843711CC}"/>
    <cellStyle name="Normal 175" xfId="51505" xr:uid="{07CAEB6B-0C3A-4204-8353-7EF4D6AC47C6}"/>
    <cellStyle name="Normal 175 2" xfId="51506" xr:uid="{1BAF32D2-61F6-415D-A314-AF01524B4E62}"/>
    <cellStyle name="Normal 176" xfId="58676" xr:uid="{599635DB-ACD4-4269-9C0F-005979652834}"/>
    <cellStyle name="Normal 177" xfId="58677" xr:uid="{4254A86C-A487-4BC6-B45B-7794A2BA7F50}"/>
    <cellStyle name="Normal 178" xfId="58678" xr:uid="{E5DC0624-7E14-48A7-9E31-C2B3C70B7A17}"/>
    <cellStyle name="Normal 178 2" xfId="58679" xr:uid="{5E1AC153-3E3A-44C2-A295-DEEFEAA270B1}"/>
    <cellStyle name="Normal 179" xfId="58680" xr:uid="{FD0774BA-B97D-4849-920A-860C1C78DF4E}"/>
    <cellStyle name="Normal 18" xfId="131" xr:uid="{18261A83-AD8B-43C0-AE96-32E7D9947911}"/>
    <cellStyle name="Normal 18 10" xfId="17433" xr:uid="{17090465-C15C-4539-AA70-26D1B41FC9E8}"/>
    <cellStyle name="Normal 18 11" xfId="17434" xr:uid="{B7E0169F-2A9C-4FBD-B894-D31B55430A60}"/>
    <cellStyle name="Normal 18 12" xfId="17435" xr:uid="{BAE87E83-D9E3-4D51-88F2-19A45B96FD51}"/>
    <cellStyle name="Normal 18 13" xfId="17436" xr:uid="{C2B1F24B-5900-4A4C-9B74-893E3BF94258}"/>
    <cellStyle name="Normal 18 14" xfId="17437" xr:uid="{0D00B88F-5723-4A72-8CAA-16EB74AC91C2}"/>
    <cellStyle name="Normal 18 15" xfId="17438" xr:uid="{F40BDC06-2CD4-4E04-B050-DD95A3FAB955}"/>
    <cellStyle name="Normal 18 16" xfId="17439" xr:uid="{0D0774B8-7669-473A-B8E8-200DED41C32F}"/>
    <cellStyle name="Normal 18 17" xfId="17440" xr:uid="{1AD55740-2D5A-49DD-B01B-D7091B58AC5C}"/>
    <cellStyle name="Normal 18 18" xfId="17441" xr:uid="{E40C23DC-2173-4462-BA43-6F37607BF702}"/>
    <cellStyle name="Normal 18 19" xfId="17442" xr:uid="{202DE034-49C6-4F67-9269-23A94A8949EF}"/>
    <cellStyle name="Normal 18 2" xfId="17443" xr:uid="{A74FD99E-3DEC-4D31-9F51-99343EB3224E}"/>
    <cellStyle name="Normal 18 2 10" xfId="17444" xr:uid="{DA72097A-FC77-4083-88D2-23BA28B1E52D}"/>
    <cellStyle name="Normal 18 2 11" xfId="17445" xr:uid="{7907C4A1-1F6A-4343-A633-F105A553E292}"/>
    <cellStyle name="Normal 18 2 12" xfId="58681" xr:uid="{13D96632-E719-4E94-AC1E-AAAAE87AB37C}"/>
    <cellStyle name="Normal 18 2 2" xfId="17446" xr:uid="{8A23A5F2-0DD7-48F0-A29B-9BA0FF8D5CDA}"/>
    <cellStyle name="Normal 18 2 2 2" xfId="17447" xr:uid="{A6D037DD-2188-4584-BA51-A28BF985DF14}"/>
    <cellStyle name="Normal 18 2 2 2 2" xfId="17448" xr:uid="{8772936D-61A3-4DB4-9A9E-A53F182A74AD}"/>
    <cellStyle name="Normal 18 2 2 2 2 2" xfId="17449" xr:uid="{7CD306EE-CEE5-4695-9A0D-4514A4C58801}"/>
    <cellStyle name="Normal 18 2 2 2 2 2 2" xfId="17450" xr:uid="{08EE70B9-7210-4C78-BE8F-C78DB300F087}"/>
    <cellStyle name="Normal 18 2 2 2 2 3" xfId="17451" xr:uid="{9B4B15FC-54D7-4217-B27E-8C49CA281659}"/>
    <cellStyle name="Normal 18 2 2 2 3" xfId="17452" xr:uid="{106A8D18-04FA-4849-911D-4ACCDA0A7F20}"/>
    <cellStyle name="Normal 18 2 2 2 3 2" xfId="17453" xr:uid="{38EB1DDD-A2B2-429B-A802-8E38DD768253}"/>
    <cellStyle name="Normal 18 2 2 2 4" xfId="17454" xr:uid="{073B10E7-40BD-497F-8834-FD4B09C058FA}"/>
    <cellStyle name="Normal 18 2 2 3" xfId="17455" xr:uid="{3A09C6BD-4078-4456-91BE-35A3841BA6D9}"/>
    <cellStyle name="Normal 18 2 2 3 2" xfId="17456" xr:uid="{6D07A647-D5FC-4695-9D4A-8FAAB1D626DA}"/>
    <cellStyle name="Normal 18 2 2 3 2 2" xfId="17457" xr:uid="{4AF73936-6C2A-4B9A-A710-B5E58CA462E5}"/>
    <cellStyle name="Normal 18 2 2 3 3" xfId="17458" xr:uid="{E329934C-015A-432B-9A1D-7CC193A47DBD}"/>
    <cellStyle name="Normal 18 2 2 4" xfId="17459" xr:uid="{9861FAED-048E-40F0-972D-A03AB3D7ECE9}"/>
    <cellStyle name="Normal 18 2 2 4 2" xfId="17460" xr:uid="{1C1452DD-10BB-4E7B-AFCF-EDE53ECFEE07}"/>
    <cellStyle name="Normal 18 2 2 5" xfId="17461" xr:uid="{2A57D2E0-7A89-458C-A68B-0C81E0459996}"/>
    <cellStyle name="Normal 18 2 2 5 2" xfId="17462" xr:uid="{684BAACC-FFDD-49EB-9C04-AD48CA62AED6}"/>
    <cellStyle name="Normal 18 2 2 6" xfId="17463" xr:uid="{1C96EBAE-BAB8-49B4-A7AC-4FCAD646C36A}"/>
    <cellStyle name="Normal 18 2 3" xfId="17464" xr:uid="{CEA2946B-1FEE-41A4-93B5-BE30DD57E907}"/>
    <cellStyle name="Normal 18 2 3 2" xfId="17465" xr:uid="{476EA82C-995B-4EC1-88E4-015C8748F0F2}"/>
    <cellStyle name="Normal 18 2 3 2 2" xfId="17466" xr:uid="{87012ADC-B12D-4E23-B9A9-82B38EFEC654}"/>
    <cellStyle name="Normal 18 2 3 2 2 2" xfId="17467" xr:uid="{8C151928-A503-4A47-977E-AE708735DB90}"/>
    <cellStyle name="Normal 18 2 3 2 2 2 2" xfId="17468" xr:uid="{AF79F023-B15F-4B0A-B398-A45DBE8F2C23}"/>
    <cellStyle name="Normal 18 2 3 2 2 3" xfId="17469" xr:uid="{4BA6120F-DB04-4CA2-8829-A0E01DFAE1C8}"/>
    <cellStyle name="Normal 18 2 3 2 3" xfId="17470" xr:uid="{B791D089-38AF-4F9F-909F-1F8826935B0E}"/>
    <cellStyle name="Normal 18 2 3 2 3 2" xfId="17471" xr:uid="{FCBB55BF-635B-4752-97BE-72ABEFE1A88A}"/>
    <cellStyle name="Normal 18 2 3 2 4" xfId="17472" xr:uid="{58AE7888-6C56-4A77-A179-9D92EF308B07}"/>
    <cellStyle name="Normal 18 2 3 3" xfId="17473" xr:uid="{05A2C60C-1121-460C-912C-641B8B53D8CE}"/>
    <cellStyle name="Normal 18 2 3 3 2" xfId="17474" xr:uid="{5C58623B-2292-49FD-92F3-F8EFF2DB18DB}"/>
    <cellStyle name="Normal 18 2 3 3 2 2" xfId="17475" xr:uid="{CCB903B7-2F87-4799-A258-728A8B6B00C2}"/>
    <cellStyle name="Normal 18 2 3 3 3" xfId="17476" xr:uid="{F96D2AE1-D602-422B-880E-4D9BEE86237E}"/>
    <cellStyle name="Normal 18 2 3 4" xfId="17477" xr:uid="{3130B975-D7EB-4D7F-8669-B1E410B7934E}"/>
    <cellStyle name="Normal 18 2 3 4 2" xfId="17478" xr:uid="{2E4EE283-C20B-4FB8-A58F-619F66801A1A}"/>
    <cellStyle name="Normal 18 2 3 5" xfId="17479" xr:uid="{68264D83-1761-4D7A-A0C3-8A164E603FC3}"/>
    <cellStyle name="Normal 18 2 4" xfId="17480" xr:uid="{1166CAC6-1428-41B4-AA63-576917D66048}"/>
    <cellStyle name="Normal 18 2 4 2" xfId="17481" xr:uid="{7CF62F34-3397-4BE3-9518-8B25E6556CF7}"/>
    <cellStyle name="Normal 18 2 4 2 2" xfId="17482" xr:uid="{DBAA9866-62A2-42A8-8E6D-4D93A56C1F5E}"/>
    <cellStyle name="Normal 18 2 4 2 2 2" xfId="17483" xr:uid="{991BC8DA-6705-49B1-B72C-B854E3237317}"/>
    <cellStyle name="Normal 18 2 4 2 3" xfId="17484" xr:uid="{2D0CFB84-B241-4CA8-8915-B41BF111D063}"/>
    <cellStyle name="Normal 18 2 4 3" xfId="17485" xr:uid="{D0D38BBE-E0FE-4DE6-A278-EAE97B82D492}"/>
    <cellStyle name="Normal 18 2 4 3 2" xfId="17486" xr:uid="{F1EE9CCB-CD54-4903-89CD-92F408F04806}"/>
    <cellStyle name="Normal 18 2 4 4" xfId="17487" xr:uid="{68B7973B-BD27-4472-8D37-A3FEC4E5609C}"/>
    <cellStyle name="Normal 18 2 5" xfId="17488" xr:uid="{23D4B082-3051-4CDB-A0E5-26CD46A1971F}"/>
    <cellStyle name="Normal 18 2 5 2" xfId="17489" xr:uid="{0BE93F27-F342-4BA3-8B48-865F4C8775D0}"/>
    <cellStyle name="Normal 18 2 5 2 2" xfId="17490" xr:uid="{38392FA1-72D0-43B7-A2D5-BB5F1E2A5228}"/>
    <cellStyle name="Normal 18 2 5 2 2 2" xfId="17491" xr:uid="{398AC9DF-BA77-426C-8DD9-81F92A728647}"/>
    <cellStyle name="Normal 18 2 5 2 3" xfId="17492" xr:uid="{17A28128-2FE3-46EF-882C-B6E0D4FA87A0}"/>
    <cellStyle name="Normal 18 2 5 3" xfId="17493" xr:uid="{E87D96F7-8411-4599-8915-F450C5890BC9}"/>
    <cellStyle name="Normal 18 2 5 3 2" xfId="17494" xr:uid="{9DDD0BAA-BD8C-4D32-A71A-ED28CAD0E982}"/>
    <cellStyle name="Normal 18 2 5 4" xfId="17495" xr:uid="{089637E0-6E72-4BD6-B32C-31E0952B8345}"/>
    <cellStyle name="Normal 18 2 6" xfId="17496" xr:uid="{DC13E9BC-02E8-4776-8E1B-340F1D3BD8F2}"/>
    <cellStyle name="Normal 18 2 6 2" xfId="17497" xr:uid="{2C5CB37F-358A-448B-9C2E-9A3E01C391E0}"/>
    <cellStyle name="Normal 18 2 6 2 2" xfId="17498" xr:uid="{6E33B177-417C-4669-B4A3-D972DE7F673D}"/>
    <cellStyle name="Normal 18 2 6 2 2 2" xfId="17499" xr:uid="{EB3A2E14-004E-4F1E-8D7D-87CA3CFA2625}"/>
    <cellStyle name="Normal 18 2 6 2 3" xfId="17500" xr:uid="{D7303B90-5587-4A7B-A910-3BB37C7D91AD}"/>
    <cellStyle name="Normal 18 2 6 3" xfId="17501" xr:uid="{17024B48-EA67-4537-A93D-8AB0BDBD4918}"/>
    <cellStyle name="Normal 18 2 6 3 2" xfId="17502" xr:uid="{69B124B5-FA03-4BC8-9D1D-69594EA9C592}"/>
    <cellStyle name="Normal 18 2 6 4" xfId="17503" xr:uid="{42247319-86D0-4B77-B547-F5531304B9FF}"/>
    <cellStyle name="Normal 18 2 7" xfId="17504" xr:uid="{1A91BEDE-0B03-4BBA-9E02-14A2DFD9A668}"/>
    <cellStyle name="Normal 18 2 7 2" xfId="17505" xr:uid="{20EF307D-D5FA-49E2-9F40-7EBAC939369E}"/>
    <cellStyle name="Normal 18 2 7 2 2" xfId="17506" xr:uid="{1AF5B444-A860-468D-B4F4-70858F3DBD62}"/>
    <cellStyle name="Normal 18 2 7 3" xfId="17507" xr:uid="{9EC1E1F0-84EE-410A-AB8F-FA6F91AFC96E}"/>
    <cellStyle name="Normal 18 2 8" xfId="17508" xr:uid="{A2903A25-219E-4A4A-BEB1-1F67612D1A6D}"/>
    <cellStyle name="Normal 18 2 8 2" xfId="17509" xr:uid="{9FD05742-FDB4-450A-8346-ABAE63954FA3}"/>
    <cellStyle name="Normal 18 2 9" xfId="17510" xr:uid="{331B4438-83F1-426E-BA62-CAFE6EA69D34}"/>
    <cellStyle name="Normal 18 2 9 2" xfId="17511" xr:uid="{EF805004-C8D8-4F78-A233-1C3DB9885B0B}"/>
    <cellStyle name="Normal 18 20" xfId="17512" xr:uid="{928980DC-73E6-4878-8F35-C085784310BC}"/>
    <cellStyle name="Normal 18 21" xfId="17513" xr:uid="{75EF2338-2EA5-48DC-A821-2EC4B586B1FA}"/>
    <cellStyle name="Normal 18 22" xfId="17514" xr:uid="{66CDA4F3-64E8-4C94-A170-FC8A4843E369}"/>
    <cellStyle name="Normal 18 23" xfId="17515" xr:uid="{533025BF-A39E-41F1-925D-19E855F6FA95}"/>
    <cellStyle name="Normal 18 24" xfId="17516" xr:uid="{866C3492-3D3B-4902-AF48-44DD6719B2B4}"/>
    <cellStyle name="Normal 18 25" xfId="17517" xr:uid="{627C1FBA-3721-4809-AB19-5BAE84AA4D89}"/>
    <cellStyle name="Normal 18 26" xfId="17518" xr:uid="{0CD146CE-8F09-4C0F-B83C-26F8EF3A961B}"/>
    <cellStyle name="Normal 18 27" xfId="17519" xr:uid="{B0D90B5D-9429-46B4-8D55-D3E79AB5E471}"/>
    <cellStyle name="Normal 18 28" xfId="17520" xr:uid="{9B717B13-0E9F-4038-815B-BE5ABDACE252}"/>
    <cellStyle name="Normal 18 29" xfId="17521" xr:uid="{98AA5DEE-39C3-4220-AE46-ED1DFD74339B}"/>
    <cellStyle name="Normal 18 3" xfId="17522" xr:uid="{80F26A0E-1518-42FA-BBAC-BAA006112773}"/>
    <cellStyle name="Normal 18 3 10" xfId="58682" xr:uid="{7D1DD36A-6C3E-4694-8B6E-4BB0DDB8D194}"/>
    <cellStyle name="Normal 18 3 2" xfId="17523" xr:uid="{7EE9A024-FE3D-4B54-81FE-04E26DF3923D}"/>
    <cellStyle name="Normal 18 3 2 2" xfId="17524" xr:uid="{B965D1D1-8E5A-485C-856A-BC42AB096946}"/>
    <cellStyle name="Normal 18 3 2 2 2" xfId="17525" xr:uid="{176C37B1-D568-401F-A15A-BB273DDCA5C7}"/>
    <cellStyle name="Normal 18 3 2 2 2 2" xfId="17526" xr:uid="{7E3B6482-3427-4F74-8F1B-50098BD53383}"/>
    <cellStyle name="Normal 18 3 2 2 3" xfId="17527" xr:uid="{C05EE0B5-C9E7-4686-9409-168D223D9FA7}"/>
    <cellStyle name="Normal 18 3 2 3" xfId="17528" xr:uid="{F6962DBF-8CC5-4BB2-A102-5EAA8F3D0F6E}"/>
    <cellStyle name="Normal 18 3 2 3 2" xfId="17529" xr:uid="{42E168CD-11B0-4BB2-8C02-54214E42A1CA}"/>
    <cellStyle name="Normal 18 3 2 4" xfId="17530" xr:uid="{5A2404C3-A321-4AD6-809E-A05D5919CB74}"/>
    <cellStyle name="Normal 18 3 3" xfId="17531" xr:uid="{CC574799-86FE-4875-902B-FA3915C9646A}"/>
    <cellStyle name="Normal 18 3 3 2" xfId="17532" xr:uid="{7438A9E4-6268-447E-83BB-B7669F2C8746}"/>
    <cellStyle name="Normal 18 3 3 2 2" xfId="17533" xr:uid="{3EA0388E-EC0F-487E-BFF2-7BC399026A77}"/>
    <cellStyle name="Normal 18 3 3 3" xfId="17534" xr:uid="{588F2999-0207-43E5-8323-0235D36A644D}"/>
    <cellStyle name="Normal 18 3 4" xfId="17535" xr:uid="{EAF507D7-6342-4798-BA93-EDA87C9AD62D}"/>
    <cellStyle name="Normal 18 3 4 2" xfId="17536" xr:uid="{A927D90F-8CE8-462A-AE4B-67AE83B3BE89}"/>
    <cellStyle name="Normal 18 3 5" xfId="17537" xr:uid="{67515F00-DE8D-4646-A705-92B1DFBA863C}"/>
    <cellStyle name="Normal 18 3 5 2" xfId="17538" xr:uid="{FC8D9B8C-63FB-4A9D-9192-7931494461AC}"/>
    <cellStyle name="Normal 18 3 6" xfId="17539" xr:uid="{9532EC06-5E4C-4926-A1B4-36A8340CF411}"/>
    <cellStyle name="Normal 18 3 6 2" xfId="58683" xr:uid="{24E65D28-4AEF-4666-9A6E-48247A16436F}"/>
    <cellStyle name="Normal 18 3 7" xfId="58684" xr:uid="{2EE0AB7E-590C-4F4A-82E7-34DCDBE29D05}"/>
    <cellStyle name="Normal 18 3 8" xfId="58685" xr:uid="{637B49D0-C57E-484A-B9EA-792D4304AE71}"/>
    <cellStyle name="Normal 18 3 9" xfId="58686" xr:uid="{FE68F02F-3D35-4842-B1B6-0DF3F54F6E41}"/>
    <cellStyle name="Normal 18 30" xfId="17540" xr:uid="{A287E786-9224-43A7-945C-DA6A8CFDDF67}"/>
    <cellStyle name="Normal 18 31" xfId="17541" xr:uid="{0AB902ED-482D-4FA0-AE70-4E6BE2E486E9}"/>
    <cellStyle name="Normal 18 32" xfId="17542" xr:uid="{CE180DC1-7706-449B-884E-9968C9D8D528}"/>
    <cellStyle name="Normal 18 33" xfId="17543" xr:uid="{8F516E06-CD57-4DE6-9345-82CEAEEFF144}"/>
    <cellStyle name="Normal 18 34" xfId="17544" xr:uid="{0C9FA01B-2E2A-4B80-B1CD-AA3E8D134F8D}"/>
    <cellStyle name="Normal 18 35" xfId="17545" xr:uid="{C093E967-956D-4744-AEE3-0EA0055F5EC1}"/>
    <cellStyle name="Normal 18 36" xfId="17546" xr:uid="{1D81A85A-E09D-46BA-855F-3E7BF766D753}"/>
    <cellStyle name="Normal 18 36 2" xfId="17547" xr:uid="{9489A311-3F93-44F2-A147-F3D10DC53E65}"/>
    <cellStyle name="Normal 18 36 2 2" xfId="17548" xr:uid="{B7560270-5762-43A7-A645-80EE2E9F9D5E}"/>
    <cellStyle name="Normal 18 36 2 2 2" xfId="17549" xr:uid="{09708AAE-87EF-49BD-B091-5758E09B5531}"/>
    <cellStyle name="Normal 18 36 2 3" xfId="17550" xr:uid="{F12361D3-FDFE-4A51-9BD9-25BBA2A18516}"/>
    <cellStyle name="Normal 18 36 3" xfId="17551" xr:uid="{3E069C74-DFB4-4B2E-93EB-9083BF826CC5}"/>
    <cellStyle name="Normal 18 36 3 2" xfId="17552" xr:uid="{E0EE713D-4325-4B1F-941C-95E05A7158AC}"/>
    <cellStyle name="Normal 18 36 4" xfId="17553" xr:uid="{F011DD92-C570-4207-B271-E126A53E1AB6}"/>
    <cellStyle name="Normal 18 37" xfId="17554" xr:uid="{C152287E-FA15-442D-9D1F-800785AD7471}"/>
    <cellStyle name="Normal 18 37 2" xfId="17555" xr:uid="{214164CC-7969-4B7A-82A4-F051347ACF5E}"/>
    <cellStyle name="Normal 18 37 2 2" xfId="17556" xr:uid="{5A00E8D6-A38E-4242-AC7B-70276F76CF94}"/>
    <cellStyle name="Normal 18 37 2 2 2" xfId="17557" xr:uid="{5E6D795D-DB03-43B1-B6EB-C9DE5A18A82B}"/>
    <cellStyle name="Normal 18 37 2 3" xfId="17558" xr:uid="{C4D5676F-FC53-4C12-B17B-7E6E981CB406}"/>
    <cellStyle name="Normal 18 37 3" xfId="17559" xr:uid="{2D3E3AED-3B70-4706-96AE-B936579A65F5}"/>
    <cellStyle name="Normal 18 37 3 2" xfId="17560" xr:uid="{C2874247-61AD-47C0-B8F4-55C354FFA02D}"/>
    <cellStyle name="Normal 18 37 4" xfId="17561" xr:uid="{4A46DEE1-1BD1-49B9-9107-8FAF144458F6}"/>
    <cellStyle name="Normal 18 38" xfId="17562" xr:uid="{9D99C7B4-50A5-41D3-9A72-881CD95D7C63}"/>
    <cellStyle name="Normal 18 38 2" xfId="17563" xr:uid="{3E087E4D-744C-4CC2-9D82-7D1E292C0B68}"/>
    <cellStyle name="Normal 18 38 2 2" xfId="17564" xr:uid="{2A06FECA-15D6-4969-8FE3-4D3A59913054}"/>
    <cellStyle name="Normal 18 38 3" xfId="17565" xr:uid="{447829E7-B6A7-4BD6-8229-C68476C4B280}"/>
    <cellStyle name="Normal 18 39" xfId="17566" xr:uid="{B9E3721A-69CE-4EB3-BA1B-4A3D1BA73C39}"/>
    <cellStyle name="Normal 18 39 2" xfId="17567" xr:uid="{FA3EC705-24B1-4F2B-A842-EB0BF26CD399}"/>
    <cellStyle name="Normal 18 4" xfId="17568" xr:uid="{E430FE51-C940-4DD9-8118-A554432BA15F}"/>
    <cellStyle name="Normal 18 4 2" xfId="17569" xr:uid="{9CD94B9D-6FAA-4B17-9837-B05FFA0B52BE}"/>
    <cellStyle name="Normal 18 4 2 2" xfId="17570" xr:uid="{ECF8266D-B039-47AB-8820-D71002C0A12D}"/>
    <cellStyle name="Normal 18 4 2 2 2" xfId="17571" xr:uid="{ADFE0158-5CA1-45B8-8F82-EC13ADB52D66}"/>
    <cellStyle name="Normal 18 4 2 2 2 2" xfId="17572" xr:uid="{AADBBE1B-5315-4A1A-8B85-87CB6C35B82B}"/>
    <cellStyle name="Normal 18 4 2 2 3" xfId="17573" xr:uid="{A6EA8757-85E0-4BE9-9070-F05A580F548F}"/>
    <cellStyle name="Normal 18 4 2 3" xfId="17574" xr:uid="{8562E885-210C-42DF-88D9-E3C6DE7E3C63}"/>
    <cellStyle name="Normal 18 4 2 3 2" xfId="17575" xr:uid="{3832A871-EE82-4CE6-A75E-D1B184C63C38}"/>
    <cellStyle name="Normal 18 4 2 4" xfId="17576" xr:uid="{7F2FE96F-3CE9-46E9-ACF4-5BCDD10B3253}"/>
    <cellStyle name="Normal 18 4 3" xfId="17577" xr:uid="{E8E302CF-CF89-48F5-838D-C8769CAAA627}"/>
    <cellStyle name="Normal 18 4 3 2" xfId="17578" xr:uid="{21065DDC-F3F1-4CBA-8512-86745422D32A}"/>
    <cellStyle name="Normal 18 4 3 2 2" xfId="17579" xr:uid="{95BFC487-1CFD-4A40-BDA1-6D4E6C62DB7C}"/>
    <cellStyle name="Normal 18 4 3 3" xfId="17580" xr:uid="{8F77A971-28AD-4C60-B62B-BF86D65F1E15}"/>
    <cellStyle name="Normal 18 4 4" xfId="17581" xr:uid="{4DB8E7DE-A3A4-4FA8-A756-140B22F25F37}"/>
    <cellStyle name="Normal 18 4 5" xfId="17582" xr:uid="{918A417A-1E58-4741-A388-74D5B2619818}"/>
    <cellStyle name="Normal 18 4 5 2" xfId="17583" xr:uid="{C80F5B9A-74FC-410E-9BD1-8740EB006DA8}"/>
    <cellStyle name="Normal 18 4 6" xfId="17584" xr:uid="{9384C164-6C8E-43B0-90A0-2305AB83F9CC}"/>
    <cellStyle name="Normal 18 40" xfId="17585" xr:uid="{32599DCB-90D8-4BA8-9B2D-71B7DBACDE45}"/>
    <cellStyle name="Normal 18 40 2" xfId="17586" xr:uid="{7492B80D-3773-4096-A0AE-438FBE280F56}"/>
    <cellStyle name="Normal 18 41" xfId="17587" xr:uid="{93B5D629-8367-46D9-8EA0-683866593417}"/>
    <cellStyle name="Normal 18 42" xfId="17588" xr:uid="{C7B5FD41-9C92-4144-9C96-23E0F6C3ED87}"/>
    <cellStyle name="Normal 18 43" xfId="17589" xr:uid="{6BFE32F1-CA55-4502-9A68-B58555BE0088}"/>
    <cellStyle name="Normal 18 44" xfId="58687" xr:uid="{669026CF-A81B-4425-BDFA-BA2AD22D7228}"/>
    <cellStyle name="Normal 18 5" xfId="17590" xr:uid="{72DE55E8-E17B-4FF7-90B2-23C4ED94F14B}"/>
    <cellStyle name="Normal 18 5 2" xfId="17591" xr:uid="{E8133212-3C03-47BC-8C0A-88FE97D28384}"/>
    <cellStyle name="Normal 18 5 2 2" xfId="17592" xr:uid="{678667B7-8ECB-46A6-B489-FEEC852C1F35}"/>
    <cellStyle name="Normal 18 5 2 2 2" xfId="17593" xr:uid="{CB25BA69-9905-4559-9639-B473C82507C4}"/>
    <cellStyle name="Normal 18 5 2 3" xfId="17594" xr:uid="{B5C086FD-386F-4BFB-BC78-8501E112EC46}"/>
    <cellStyle name="Normal 18 5 3" xfId="17595" xr:uid="{2FD389DD-5976-4166-A68C-B662CC706781}"/>
    <cellStyle name="Normal 18 5 3 2" xfId="17596" xr:uid="{68A0C0A7-2011-4F11-AB6B-206230E7E0ED}"/>
    <cellStyle name="Normal 18 5 4" xfId="17597" xr:uid="{34D5C93F-DB08-4D49-9E12-D72890479D02}"/>
    <cellStyle name="Normal 18 6" xfId="17598" xr:uid="{6540EADE-A3D3-4D0B-9B2F-99B61C24A13F}"/>
    <cellStyle name="Normal 18 6 2" xfId="58688" xr:uid="{ACE15DE6-3ED3-413C-9E3E-CC896CDEDC3C}"/>
    <cellStyle name="Normal 18 7" xfId="17599" xr:uid="{501057EF-76AE-42B4-8F71-39E616CF9EC8}"/>
    <cellStyle name="Normal 18 7 2" xfId="58689" xr:uid="{62BCAC0F-0EBF-4E03-8226-46877E314081}"/>
    <cellStyle name="Normal 18 8" xfId="17600" xr:uid="{6724C87C-D8A9-4DE9-9712-580B9943EA1A}"/>
    <cellStyle name="Normal 18 8 2" xfId="58690" xr:uid="{F402DA62-0A91-4D5B-80AE-EBB657832C65}"/>
    <cellStyle name="Normal 18 9" xfId="17601" xr:uid="{5A33822D-8070-49D3-A0D5-2087D659C89E}"/>
    <cellStyle name="Normal 18_Africa Provident Limited 2009 - Adj." xfId="58691" xr:uid="{A1097806-CF2E-43E5-82DA-A4F9A3F4F2E4}"/>
    <cellStyle name="Normal 180" xfId="58692" xr:uid="{A79A4CEC-8E70-4122-AC84-A9E706329B11}"/>
    <cellStyle name="Normal 181" xfId="58693" xr:uid="{F09D62C0-537A-4398-9031-C3B1DB753F57}"/>
    <cellStyle name="Normal 182" xfId="58694" xr:uid="{FBD05F57-CFF3-460D-9441-408945B18946}"/>
    <cellStyle name="Normal 183" xfId="58695" xr:uid="{54B1346F-A344-4320-85FE-C930F54CA2E3}"/>
    <cellStyle name="Normal 184" xfId="58696" xr:uid="{675622B3-E039-4EE7-B875-846317DA9FD3}"/>
    <cellStyle name="Normal 185" xfId="58697" xr:uid="{047CC95B-4AA9-46B5-A8EE-D621BD34BCDA}"/>
    <cellStyle name="Normal 186" xfId="58698" xr:uid="{B7AC2657-DBC7-4C53-926D-18E557250ACA}"/>
    <cellStyle name="Normal 187" xfId="58699" xr:uid="{0600E77E-5230-49E6-98EE-B51FF1C695A1}"/>
    <cellStyle name="Normal 188" xfId="58700" xr:uid="{BFB876EF-2C13-4404-AFEC-1387C5D0E3DC}"/>
    <cellStyle name="Normal 189" xfId="58701" xr:uid="{BB70E236-42B2-4EC0-AA49-43851F3D0C70}"/>
    <cellStyle name="Normal 19" xfId="17602" xr:uid="{916312CC-42F3-48B2-86A5-58409D6B832D}"/>
    <cellStyle name="Normal 19 10" xfId="17603" xr:uid="{45910872-EB3A-4626-B335-4A8048B1A255}"/>
    <cellStyle name="Normal 19 11" xfId="17604" xr:uid="{72436F99-93F0-4F4B-999C-766FFEEE7528}"/>
    <cellStyle name="Normal 19 12" xfId="17605" xr:uid="{FDDCA848-EFE2-475F-BACE-DA89698DCB18}"/>
    <cellStyle name="Normal 19 13" xfId="17606" xr:uid="{815C1AF9-24EC-4914-AA5F-46893CC6A374}"/>
    <cellStyle name="Normal 19 14" xfId="17607" xr:uid="{CFAD4BA6-7501-404F-BBD5-5695A619928F}"/>
    <cellStyle name="Normal 19 15" xfId="17608" xr:uid="{F9BF8C79-1699-4B15-95E4-9152D3984FA1}"/>
    <cellStyle name="Normal 19 16" xfId="17609" xr:uid="{28808657-069C-4E65-B798-2AF0A4A95BE4}"/>
    <cellStyle name="Normal 19 17" xfId="17610" xr:uid="{9D7E8565-8B67-4AF1-A88B-30A533474B3B}"/>
    <cellStyle name="Normal 19 18" xfId="17611" xr:uid="{1A31F7C4-484D-4D71-BC49-2C0D68137539}"/>
    <cellStyle name="Normal 19 19" xfId="17612" xr:uid="{0FEEAB97-559A-46C6-8638-9416EC7146BC}"/>
    <cellStyle name="Normal 19 2" xfId="17613" xr:uid="{7E61BCF8-695A-40EE-BB58-0F8662BC2092}"/>
    <cellStyle name="Normal 19 2 10" xfId="17614" xr:uid="{33B358A3-0441-4434-AC86-3297BD963D16}"/>
    <cellStyle name="Normal 19 2 11" xfId="17615" xr:uid="{47512A65-F3D8-40E0-8227-D52A46F9A616}"/>
    <cellStyle name="Normal 19 2 2" xfId="17616" xr:uid="{A5A294CE-4BCE-4AD1-B995-E0698C74BFEC}"/>
    <cellStyle name="Normal 19 2 2 2" xfId="17617" xr:uid="{4A56841D-EE04-4F5F-AAF7-E8939FC79947}"/>
    <cellStyle name="Normal 19 2 2 2 2" xfId="17618" xr:uid="{5C142811-0876-49D3-8765-86DAB630E5D1}"/>
    <cellStyle name="Normal 19 2 2 2 2 2" xfId="17619" xr:uid="{6C56CFF3-5315-4A89-934F-C1ED44E533E6}"/>
    <cellStyle name="Normal 19 2 2 2 2 2 2" xfId="17620" xr:uid="{593DD83F-3361-4180-8EED-E98F2DD67484}"/>
    <cellStyle name="Normal 19 2 2 2 2 3" xfId="17621" xr:uid="{C91CA06E-9E2F-48CE-819C-4E35D48EE60B}"/>
    <cellStyle name="Normal 19 2 2 2 3" xfId="17622" xr:uid="{42DED565-F118-432C-9EB0-9C80BAFB8A9E}"/>
    <cellStyle name="Normal 19 2 2 2 3 2" xfId="17623" xr:uid="{9FA93433-8F90-4FDA-9401-AB2014EC6936}"/>
    <cellStyle name="Normal 19 2 2 2 4" xfId="17624" xr:uid="{606608E5-87EB-45BF-83A4-4E34BB6B8F48}"/>
    <cellStyle name="Normal 19 2 2 3" xfId="17625" xr:uid="{FB21B819-C5CB-4846-B620-0162A6845A4D}"/>
    <cellStyle name="Normal 19 2 2 3 2" xfId="17626" xr:uid="{777F0469-1E87-41CB-A250-C80FAE187D22}"/>
    <cellStyle name="Normal 19 2 2 3 2 2" xfId="17627" xr:uid="{9354BB9D-5A4A-4F59-85AC-C8238EF40EFB}"/>
    <cellStyle name="Normal 19 2 2 3 3" xfId="17628" xr:uid="{D13B0414-E84B-4AB0-9CAB-06F1B61D915B}"/>
    <cellStyle name="Normal 19 2 2 4" xfId="17629" xr:uid="{CEBF3AE1-3DFD-49AB-8846-E181B5F0ACB1}"/>
    <cellStyle name="Normal 19 2 2 4 2" xfId="17630" xr:uid="{8EA0A655-DF6B-46F3-90FF-A320C6DD3124}"/>
    <cellStyle name="Normal 19 2 2 5" xfId="17631" xr:uid="{120389E6-4931-4BCC-8184-27AE880E6441}"/>
    <cellStyle name="Normal 19 2 2 5 2" xfId="17632" xr:uid="{0FA5D177-F46C-415B-9376-C69CE2ACC74C}"/>
    <cellStyle name="Normal 19 2 2 6" xfId="17633" xr:uid="{2738CF1D-F77F-4843-9AEF-E158318C8708}"/>
    <cellStyle name="Normal 19 2 3" xfId="17634" xr:uid="{5A1C26B4-F98F-408F-BDF2-0B03A2D61E08}"/>
    <cellStyle name="Normal 19 2 3 2" xfId="17635" xr:uid="{F4D34AE3-E653-45F6-B88C-1D7CEA9E10C0}"/>
    <cellStyle name="Normal 19 2 3 2 2" xfId="17636" xr:uid="{E4A7596C-9148-404D-A724-4D5AE417C7DD}"/>
    <cellStyle name="Normal 19 2 3 2 2 2" xfId="17637" xr:uid="{A3AB3D2E-3EA5-4DED-BA0F-69088AE15643}"/>
    <cellStyle name="Normal 19 2 3 2 2 2 2" xfId="17638" xr:uid="{36616782-F5B4-4F1B-B0F3-6142B22DFC56}"/>
    <cellStyle name="Normal 19 2 3 2 2 3" xfId="17639" xr:uid="{DCF91E72-FF03-45D8-9148-4D683C769CEC}"/>
    <cellStyle name="Normal 19 2 3 2 3" xfId="17640" xr:uid="{1CDF7927-290D-4678-A0C5-142B56FCE12F}"/>
    <cellStyle name="Normal 19 2 3 2 3 2" xfId="17641" xr:uid="{51072A50-614F-4E76-836C-D507DA8EC759}"/>
    <cellStyle name="Normal 19 2 3 2 4" xfId="17642" xr:uid="{EFACF9E5-B85E-4F75-BF2A-D6777991D585}"/>
    <cellStyle name="Normal 19 2 3 3" xfId="17643" xr:uid="{14F9623D-908D-45D6-8F28-2590E45309A8}"/>
    <cellStyle name="Normal 19 2 3 3 2" xfId="17644" xr:uid="{37742EC7-6F85-4C24-9C19-DC6919FD2F40}"/>
    <cellStyle name="Normal 19 2 3 3 2 2" xfId="17645" xr:uid="{B1F279D8-12E3-4771-AD0A-B9CB1D661943}"/>
    <cellStyle name="Normal 19 2 3 3 3" xfId="17646" xr:uid="{277298D5-F275-4702-BEA3-D2BA17DB1541}"/>
    <cellStyle name="Normal 19 2 3 4" xfId="17647" xr:uid="{7B27D36D-F7F6-4367-B471-5CD632DFB3C1}"/>
    <cellStyle name="Normal 19 2 3 4 2" xfId="17648" xr:uid="{2747CB38-C92B-43F7-8964-917DE59A2F55}"/>
    <cellStyle name="Normal 19 2 3 5" xfId="17649" xr:uid="{127BF418-D122-4060-90F1-386C4B2F7998}"/>
    <cellStyle name="Normal 19 2 4" xfId="17650" xr:uid="{4EA0D5E7-0E43-4B57-A189-FA43EF0EDEDB}"/>
    <cellStyle name="Normal 19 2 4 2" xfId="17651" xr:uid="{DE6AE94E-EA24-48C5-B9C7-7FD4F3864B71}"/>
    <cellStyle name="Normal 19 2 4 2 2" xfId="17652" xr:uid="{76312238-7F84-4D31-8E56-3C2425EEDF30}"/>
    <cellStyle name="Normal 19 2 4 2 2 2" xfId="17653" xr:uid="{E2762A30-60C3-484C-9CB8-60F71E78B8D7}"/>
    <cellStyle name="Normal 19 2 4 2 3" xfId="17654" xr:uid="{1F2CD69A-C128-4598-8EDE-B808C439C5B1}"/>
    <cellStyle name="Normal 19 2 4 3" xfId="17655" xr:uid="{AF50C6E6-E495-4A37-BAE8-4739FBCEF051}"/>
    <cellStyle name="Normal 19 2 4 3 2" xfId="17656" xr:uid="{7D1EC450-6280-49A3-AB86-0708C08BDEE8}"/>
    <cellStyle name="Normal 19 2 4 4" xfId="17657" xr:uid="{4BF55737-6F52-451E-A771-439B347F5430}"/>
    <cellStyle name="Normal 19 2 5" xfId="17658" xr:uid="{9547730D-DDE1-49C0-B8DF-D083D0D987E2}"/>
    <cellStyle name="Normal 19 2 5 2" xfId="17659" xr:uid="{76622B0B-2C4F-4C12-98FA-B8010A343C62}"/>
    <cellStyle name="Normal 19 2 5 2 2" xfId="17660" xr:uid="{B08694EB-6819-4EB5-9B31-143EB9C9148F}"/>
    <cellStyle name="Normal 19 2 5 2 2 2" xfId="17661" xr:uid="{A946B1CC-4AA3-4444-B0D2-9560B164E26E}"/>
    <cellStyle name="Normal 19 2 5 2 3" xfId="17662" xr:uid="{5CE0FEEA-0B2B-4BB7-9D45-C00DDB6D377F}"/>
    <cellStyle name="Normal 19 2 5 3" xfId="17663" xr:uid="{5B1C0BF3-36CE-4DD1-B16F-7CD48F174D5E}"/>
    <cellStyle name="Normal 19 2 5 3 2" xfId="17664" xr:uid="{01413D50-9A3F-4D93-9A16-A34C03053D7F}"/>
    <cellStyle name="Normal 19 2 5 4" xfId="17665" xr:uid="{D3B06AD6-33A6-42D2-8B86-406501A96C7F}"/>
    <cellStyle name="Normal 19 2 6" xfId="17666" xr:uid="{998AEAB2-8A00-46FC-B3EF-E9E2A1D91CEE}"/>
    <cellStyle name="Normal 19 2 6 2" xfId="17667" xr:uid="{5E61EF32-085B-46ED-9AEE-9FACD1AC7FE2}"/>
    <cellStyle name="Normal 19 2 6 2 2" xfId="17668" xr:uid="{D14E37C6-8AB1-44B6-A07D-8C5DA147A230}"/>
    <cellStyle name="Normal 19 2 6 2 2 2" xfId="17669" xr:uid="{945E8F05-967C-4518-AE05-15ED2FED56BD}"/>
    <cellStyle name="Normal 19 2 6 2 3" xfId="17670" xr:uid="{435D1E2D-ABD3-42CF-B42F-704E654DD5C6}"/>
    <cellStyle name="Normal 19 2 6 3" xfId="17671" xr:uid="{DD7CC61D-1BEB-4A0C-99B1-F98A0B97F1F4}"/>
    <cellStyle name="Normal 19 2 6 3 2" xfId="17672" xr:uid="{2964CA39-1E63-4D89-946E-78CB820EE367}"/>
    <cellStyle name="Normal 19 2 6 4" xfId="17673" xr:uid="{1A67A9D0-C8A3-4FB8-96A8-90FD58974B0A}"/>
    <cellStyle name="Normal 19 2 7" xfId="17674" xr:uid="{06F095CA-7B5C-4DF2-9090-E901C392BC89}"/>
    <cellStyle name="Normal 19 2 7 2" xfId="17675" xr:uid="{75CBBE4C-FA59-4DC5-8ECE-819E6888FAC5}"/>
    <cellStyle name="Normal 19 2 7 2 2" xfId="17676" xr:uid="{DE663EF6-7407-4F41-8BF2-FC7D1344991A}"/>
    <cellStyle name="Normal 19 2 7 3" xfId="17677" xr:uid="{B9FD35DE-31D1-4773-9D17-84C511EDD269}"/>
    <cellStyle name="Normal 19 2 8" xfId="17678" xr:uid="{5BA0896C-0D1C-4F70-882D-9E37A0D396D8}"/>
    <cellStyle name="Normal 19 2 8 2" xfId="17679" xr:uid="{43BFBBF3-0ADD-49ED-84D6-B6CCDAE5C204}"/>
    <cellStyle name="Normal 19 2 9" xfId="17680" xr:uid="{D1DD23FD-0594-4D26-9960-C9ED6354608C}"/>
    <cellStyle name="Normal 19 2 9 2" xfId="17681" xr:uid="{E1EFBAE5-250E-46C0-871A-1976D92D8A26}"/>
    <cellStyle name="Normal 19 20" xfId="17682" xr:uid="{236EAC6E-9657-434B-87CE-D2707021AE22}"/>
    <cellStyle name="Normal 19 21" xfId="17683" xr:uid="{DA3D9610-76B1-47A3-860B-AA8EE0A59B11}"/>
    <cellStyle name="Normal 19 22" xfId="17684" xr:uid="{6A0CB2F7-2E70-467D-AAE3-138693425725}"/>
    <cellStyle name="Normal 19 23" xfId="17685" xr:uid="{0DE787B5-CADD-4023-8715-512BE303A7EA}"/>
    <cellStyle name="Normal 19 24" xfId="17686" xr:uid="{4153E743-5C40-4464-9E86-E5C2C6B61BE1}"/>
    <cellStyle name="Normal 19 25" xfId="17687" xr:uid="{E1946753-5176-467E-8A43-741470BE1484}"/>
    <cellStyle name="Normal 19 26" xfId="17688" xr:uid="{D6AAC28E-E5C9-4F8A-A838-4A0DFEEDA2CE}"/>
    <cellStyle name="Normal 19 27" xfId="17689" xr:uid="{D46A011B-3372-4556-8741-FD838D980CE8}"/>
    <cellStyle name="Normal 19 28" xfId="17690" xr:uid="{19F7641B-37F2-4828-A22D-62D06A117661}"/>
    <cellStyle name="Normal 19 29" xfId="17691" xr:uid="{EF80AC0C-700F-4B8A-84D3-DF882317F6A9}"/>
    <cellStyle name="Normal 19 3" xfId="17692" xr:uid="{3C7C5D39-0A30-4B09-8766-AC0E61E59F27}"/>
    <cellStyle name="Normal 19 3 2" xfId="17693" xr:uid="{0F9D75C1-81DE-4ED7-AFBA-986F60149FCC}"/>
    <cellStyle name="Normal 19 3 2 2" xfId="17694" xr:uid="{8935E558-4E52-4FEF-BBA1-DCBBC32A9F7E}"/>
    <cellStyle name="Normal 19 3 2 2 2" xfId="17695" xr:uid="{40115114-9461-46BD-859C-B4AEB0BD6199}"/>
    <cellStyle name="Normal 19 3 2 2 2 2" xfId="17696" xr:uid="{D3BD3893-AE90-44BE-8896-08BFE92C0816}"/>
    <cellStyle name="Normal 19 3 2 2 3" xfId="17697" xr:uid="{1996C231-DA8B-4085-A725-CA00A45B8415}"/>
    <cellStyle name="Normal 19 3 2 3" xfId="17698" xr:uid="{CCBEB316-516B-4E37-BE15-D09532C01A5D}"/>
    <cellStyle name="Normal 19 3 2 3 2" xfId="17699" xr:uid="{D90D5169-B48C-4EEA-A5C2-AA45085717A6}"/>
    <cellStyle name="Normal 19 3 2 4" xfId="17700" xr:uid="{A6E6CE5D-6437-483F-827F-4E277E55F882}"/>
    <cellStyle name="Normal 19 3 3" xfId="17701" xr:uid="{DE06C0C5-CBFC-482A-9F29-1036B83F749E}"/>
    <cellStyle name="Normal 19 3 3 2" xfId="17702" xr:uid="{D20A5F65-A169-4976-8D3F-B917AED7B469}"/>
    <cellStyle name="Normal 19 3 3 2 2" xfId="17703" xr:uid="{1010A2B9-C304-40F4-B862-5398E1C6523B}"/>
    <cellStyle name="Normal 19 3 3 3" xfId="17704" xr:uid="{F41E7706-1170-4932-81C5-45AAE90B9952}"/>
    <cellStyle name="Normal 19 3 4" xfId="17705" xr:uid="{E07727B0-484A-4F23-A50F-EA5497D0CF04}"/>
    <cellStyle name="Normal 19 3 4 2" xfId="17706" xr:uid="{C5F6A00F-C39D-4D84-A51E-E1FDB3145883}"/>
    <cellStyle name="Normal 19 3 5" xfId="17707" xr:uid="{BD5969A8-9F39-4B80-AEBB-17A18C4DFF20}"/>
    <cellStyle name="Normal 19 3 5 2" xfId="17708" xr:uid="{6DE1097C-2A31-4893-9B09-C9A27A6F8287}"/>
    <cellStyle name="Normal 19 3 6" xfId="17709" xr:uid="{32DF2122-00B0-46F5-A7F6-B1DF9E192F3F}"/>
    <cellStyle name="Normal 19 30" xfId="17710" xr:uid="{3045DDA3-597D-49F3-8F18-980454755683}"/>
    <cellStyle name="Normal 19 31" xfId="17711" xr:uid="{AD3D26AF-0568-4A31-9726-79BDA4151F57}"/>
    <cellStyle name="Normal 19 32" xfId="17712" xr:uid="{9AA735A7-3EED-4EEB-941A-906D459D6A17}"/>
    <cellStyle name="Normal 19 33" xfId="17713" xr:uid="{BD8F04B7-31E0-4DB4-94F1-D9449EC93FB0}"/>
    <cellStyle name="Normal 19 34" xfId="17714" xr:uid="{A852C55E-CFED-4D12-B3E5-30D272D9489A}"/>
    <cellStyle name="Normal 19 35" xfId="17715" xr:uid="{80E3A873-E23E-415F-A85F-057978D57E99}"/>
    <cellStyle name="Normal 19 36" xfId="17716" xr:uid="{2E88D6DA-9CB2-461C-B0FD-DD06E3A03631}"/>
    <cellStyle name="Normal 19 36 2" xfId="17717" xr:uid="{A24269CA-88A0-4560-9A04-3C37206012ED}"/>
    <cellStyle name="Normal 19 36 2 2" xfId="17718" xr:uid="{866E2F89-723B-4409-BC39-025FEDCC5847}"/>
    <cellStyle name="Normal 19 36 2 2 2" xfId="17719" xr:uid="{0D866856-5D98-4B7A-80C8-9DE7108268F6}"/>
    <cellStyle name="Normal 19 36 2 3" xfId="17720" xr:uid="{A14B646F-6F27-41E3-A6B8-449B2083A684}"/>
    <cellStyle name="Normal 19 36 3" xfId="17721" xr:uid="{6C80DC57-3D18-40CD-9233-502BCFF44E4D}"/>
    <cellStyle name="Normal 19 36 3 2" xfId="17722" xr:uid="{C799FEE2-BCED-4A9C-BE13-F6E03CDE133C}"/>
    <cellStyle name="Normal 19 36 4" xfId="17723" xr:uid="{98CF0894-44F4-49E6-8E25-C44F183A695C}"/>
    <cellStyle name="Normal 19 37" xfId="17724" xr:uid="{4686D3FE-65B6-4A4D-BC61-B9D300EDEE85}"/>
    <cellStyle name="Normal 19 37 2" xfId="17725" xr:uid="{9E8EBC3D-3063-4570-AF76-0CA78E71E1C6}"/>
    <cellStyle name="Normal 19 37 2 2" xfId="17726" xr:uid="{D5B8CD7F-F696-4016-8A7E-F366B01311D9}"/>
    <cellStyle name="Normal 19 37 2 2 2" xfId="17727" xr:uid="{22EB1BC6-A375-449B-9C17-39E1F8AEC776}"/>
    <cellStyle name="Normal 19 37 2 3" xfId="17728" xr:uid="{337331DC-7A2E-49BD-9F0D-7DD7241871C6}"/>
    <cellStyle name="Normal 19 37 3" xfId="17729" xr:uid="{E7F5F002-859C-4E18-8E33-E0CF5E9E1998}"/>
    <cellStyle name="Normal 19 37 3 2" xfId="17730" xr:uid="{8B730FCE-BCBA-4410-A86F-41362DB83658}"/>
    <cellStyle name="Normal 19 37 4" xfId="17731" xr:uid="{AED431A7-4269-43FF-A94A-BDEB6AA2F1B5}"/>
    <cellStyle name="Normal 19 38" xfId="17732" xr:uid="{B65CBFEE-CDA8-47BB-8005-7C853A2CB549}"/>
    <cellStyle name="Normal 19 38 2" xfId="17733" xr:uid="{37D14866-42FD-40A6-A27C-D57166942598}"/>
    <cellStyle name="Normal 19 38 2 2" xfId="17734" xr:uid="{E3934F2C-AE37-4357-A7F0-BBBACC95949D}"/>
    <cellStyle name="Normal 19 38 3" xfId="17735" xr:uid="{6B967E67-480E-476F-91A6-AD47E4768B12}"/>
    <cellStyle name="Normal 19 39" xfId="17736" xr:uid="{0210BDA6-7792-4B4D-B572-7DD781F08AA4}"/>
    <cellStyle name="Normal 19 39 2" xfId="17737" xr:uid="{1907F88B-6DAB-4E71-8D51-94448E616102}"/>
    <cellStyle name="Normal 19 4" xfId="17738" xr:uid="{4FC1623A-DC28-4FA7-97D9-7DDDF33D4EFD}"/>
    <cellStyle name="Normal 19 4 2" xfId="17739" xr:uid="{BC079CBC-B74E-4967-B271-B3DB1A37EEF8}"/>
    <cellStyle name="Normal 19 4 2 2" xfId="17740" xr:uid="{B645FA92-151C-46EB-AB62-D0F5F61855BB}"/>
    <cellStyle name="Normal 19 4 2 2 2" xfId="17741" xr:uid="{1181ADF8-1903-43C8-97ED-115247C8C4DF}"/>
    <cellStyle name="Normal 19 4 2 2 2 2" xfId="17742" xr:uid="{B7FDA04D-BDCC-4ED4-AFC9-53A4F599CB13}"/>
    <cellStyle name="Normal 19 4 2 2 3" xfId="17743" xr:uid="{6AF98F84-4511-4D03-8409-3356702182DF}"/>
    <cellStyle name="Normal 19 4 2 3" xfId="17744" xr:uid="{AA0D42AC-73E8-4AD9-B4DE-F92416ED93D9}"/>
    <cellStyle name="Normal 19 4 2 3 2" xfId="17745" xr:uid="{552CA917-1226-49EB-A2BF-9AD38ACD614E}"/>
    <cellStyle name="Normal 19 4 2 4" xfId="17746" xr:uid="{F16DC1FC-200B-4C9C-BEFF-33BAD4B15186}"/>
    <cellStyle name="Normal 19 4 3" xfId="17747" xr:uid="{36F99E77-A1CC-4735-94E1-A1CA82F00C59}"/>
    <cellStyle name="Normal 19 4 3 2" xfId="17748" xr:uid="{D62A85D7-3B07-40E2-8A47-610780417A55}"/>
    <cellStyle name="Normal 19 4 3 2 2" xfId="17749" xr:uid="{A581D4E8-F48E-4182-81B2-D3809A828FE0}"/>
    <cellStyle name="Normal 19 4 3 3" xfId="17750" xr:uid="{7BFB21F8-0A57-4B09-B24F-1891282510B9}"/>
    <cellStyle name="Normal 19 4 4" xfId="17751" xr:uid="{73D66A77-2FB8-41F0-8065-7824366EA76E}"/>
    <cellStyle name="Normal 19 4 5" xfId="17752" xr:uid="{9F683FB8-E096-451F-8031-B36C8ADCE33C}"/>
    <cellStyle name="Normal 19 4 5 2" xfId="17753" xr:uid="{C90C68C0-2DDE-4925-95E3-85F9C2A83EA2}"/>
    <cellStyle name="Normal 19 4 6" xfId="17754" xr:uid="{00E498BC-C9C6-4DBA-8739-FD8B1D9EA458}"/>
    <cellStyle name="Normal 19 40" xfId="17755" xr:uid="{7082F305-589E-4087-81AC-BCE3AC305D97}"/>
    <cellStyle name="Normal 19 40 2" xfId="17756" xr:uid="{37F34325-CEF7-4059-BE53-52EC9384E8EE}"/>
    <cellStyle name="Normal 19 41" xfId="17757" xr:uid="{A8E74AEE-3A84-4F29-839B-6F58CA545918}"/>
    <cellStyle name="Normal 19 42" xfId="58702" xr:uid="{3A6EE005-AA39-44CE-8641-B72778C02BCD}"/>
    <cellStyle name="Normal 19 5" xfId="17758" xr:uid="{609D3860-29A5-47F9-B421-9DCB1C1EE110}"/>
    <cellStyle name="Normal 19 5 2" xfId="17759" xr:uid="{E62C5C57-E3B2-4522-A34D-DFF85727417D}"/>
    <cellStyle name="Normal 19 5 2 2" xfId="17760" xr:uid="{D063B9EA-BB54-4B67-86A3-7CD2C69702DC}"/>
    <cellStyle name="Normal 19 5 2 2 2" xfId="17761" xr:uid="{09182531-7BC2-4B16-BACB-3CEFCDD02983}"/>
    <cellStyle name="Normal 19 5 2 3" xfId="17762" xr:uid="{C5FA6790-D867-4B88-B12E-5166906F65A9}"/>
    <cellStyle name="Normal 19 5 3" xfId="17763" xr:uid="{33B2F321-0024-4B8C-98C5-ACF82ADC3C3A}"/>
    <cellStyle name="Normal 19 5 3 2" xfId="17764" xr:uid="{A3E6986E-B444-4955-B25A-25E5ADE84349}"/>
    <cellStyle name="Normal 19 5 4" xfId="17765" xr:uid="{F08FC3C8-8384-46A4-B2A0-09D2B6B2FDB3}"/>
    <cellStyle name="Normal 19 6" xfId="17766" xr:uid="{B1DAADFF-A194-4DDC-966F-6B3E6195C049}"/>
    <cellStyle name="Normal 19 6 2" xfId="58703" xr:uid="{4E963A5C-AB3E-4D9A-80E8-D46E6C7DB41E}"/>
    <cellStyle name="Normal 19 7" xfId="17767" xr:uid="{5E710DDA-3D49-4CF6-8D82-BDC397C4F8F2}"/>
    <cellStyle name="Normal 19 8" xfId="17768" xr:uid="{98A2063A-13C0-454B-AFA4-FFE42FBBB0A8}"/>
    <cellStyle name="Normal 19 9" xfId="17769" xr:uid="{5FB2A0EA-00A5-4934-9BC4-2D8A785253A3}"/>
    <cellStyle name="Normal 19_Africa Provident Limited 2009 - Adj." xfId="58704" xr:uid="{E46E39D7-1379-4830-ACA0-508BC46CA412}"/>
    <cellStyle name="Normal 190" xfId="58705" xr:uid="{D9BB6B54-0BCF-4F2A-8F37-56972AD87B24}"/>
    <cellStyle name="Normal 191" xfId="17770" xr:uid="{FB28594D-63F3-4294-9D93-832831CE1939}"/>
    <cellStyle name="Normal 192" xfId="58706" xr:uid="{2A1FA9FA-C0DE-4521-BEB3-8F05A429AF1B}"/>
    <cellStyle name="Normal 193" xfId="58707" xr:uid="{60785979-D5FB-4489-9326-D3472D0F4A41}"/>
    <cellStyle name="Normal 194" xfId="58708" xr:uid="{74DEA504-F811-4F5A-90FE-0A7C7062D817}"/>
    <cellStyle name="Normal 195" xfId="58709" xr:uid="{F87F181E-FA89-4DC2-A4E4-3DFD152D8DFF}"/>
    <cellStyle name="Normal 196" xfId="58710" xr:uid="{6C54A4AA-47FD-4017-8C47-73D7EA255C2B}"/>
    <cellStyle name="Normal 197" xfId="58711" xr:uid="{B336C473-1F90-4B29-8094-C116842FC116}"/>
    <cellStyle name="Normal 198" xfId="58712" xr:uid="{89C349F2-DC82-4A76-8AA1-EFE0EAC501A5}"/>
    <cellStyle name="Normal 199" xfId="58713" xr:uid="{44205B5D-E618-4A1F-886B-E7636A9F939F}"/>
    <cellStyle name="Normal 2" xfId="12" xr:uid="{BB18A329-2201-4BFB-8C27-ABB7628B778F}"/>
    <cellStyle name="Normál 2" xfId="58714" xr:uid="{368B76F0-D099-47EC-A43F-BBE5C8686E08}"/>
    <cellStyle name="Normal 2 10" xfId="17771" xr:uid="{D1B1B9BA-5335-49A1-BCB4-2EDB29E1EE56}"/>
    <cellStyle name="Normal 2 10 10" xfId="17772" xr:uid="{A7B6D851-EC0D-4C86-B2C5-66B260E90C90}"/>
    <cellStyle name="Normal 2 10 10 2" xfId="17773" xr:uid="{398E4C0B-C7F8-4A13-B2B0-2236ABCE1631}"/>
    <cellStyle name="Normal 2 10 10 2 2" xfId="17774" xr:uid="{1DD7A281-025F-4A0D-8FA4-CE1B642E0E3A}"/>
    <cellStyle name="Normal 2 10 10 2 2 2" xfId="17775" xr:uid="{6672CB71-0674-41F4-B0E3-323EFD33EA4E}"/>
    <cellStyle name="Normal 2 10 10 2 2 3" xfId="17776" xr:uid="{A29F2466-322B-468E-B08F-EE8DEBF41AB5}"/>
    <cellStyle name="Normal 2 10 10 2 2 4" xfId="17777" xr:uid="{33F9622C-5C8C-4187-A8FD-7CD7414180A1}"/>
    <cellStyle name="Normal 2 10 10 2 3" xfId="17778" xr:uid="{141B9931-AC9D-4E27-9CD0-810E6AD2DA25}"/>
    <cellStyle name="Normal 2 10 10 2 3 2" xfId="17779" xr:uid="{A285FC56-25DA-43EB-A36E-40EACF45DAD3}"/>
    <cellStyle name="Normal 2 10 10 2 3 3" xfId="17780" xr:uid="{3C66EA6F-B197-4609-ABFD-D813D082CF51}"/>
    <cellStyle name="Normal 2 10 10 2 3 4" xfId="17781" xr:uid="{ABCCCF5C-AB60-46A4-BF81-9A3BFB21EF02}"/>
    <cellStyle name="Normal 2 10 10 2 4" xfId="17782" xr:uid="{ADB89D57-E983-4C90-9617-B03EB2C68BE0}"/>
    <cellStyle name="Normal 2 10 10 2 5" xfId="17783" xr:uid="{09B8538F-CA6C-48DD-9CC3-F75DA528E15A}"/>
    <cellStyle name="Normal 2 10 10 2 6" xfId="17784" xr:uid="{0AE2DB23-DB25-4D23-86BB-88CD5698B51B}"/>
    <cellStyle name="Normal 2 10 10 3" xfId="17785" xr:uid="{0E019269-437E-4A57-A4D7-BC1CD05116E0}"/>
    <cellStyle name="Normal 2 10 10 3 2" xfId="17786" xr:uid="{6BC83EF9-4896-4DD3-95C4-8231AB637D43}"/>
    <cellStyle name="Normal 2 10 10 3 2 2" xfId="17787" xr:uid="{0A4662ED-BC16-4907-A7D0-BDA3DA02EC00}"/>
    <cellStyle name="Normal 2 10 10 3 2 3" xfId="17788" xr:uid="{278D4E34-E7E9-4FBB-9471-03DB7E62F573}"/>
    <cellStyle name="Normal 2 10 10 3 2 4" xfId="17789" xr:uid="{C07826F6-3ADD-4769-BB25-5A5728B4C0A3}"/>
    <cellStyle name="Normal 2 10 10 3 3" xfId="17790" xr:uid="{4E0F68C4-88CA-4504-86C2-86A9C8AA59ED}"/>
    <cellStyle name="Normal 2 10 10 3 3 2" xfId="17791" xr:uid="{9260D276-796A-4AE9-A3A3-DA2CA85373B6}"/>
    <cellStyle name="Normal 2 10 10 3 3 3" xfId="17792" xr:uid="{DCE4B9A3-C2AB-424B-B0DF-9E71C1E01282}"/>
    <cellStyle name="Normal 2 10 10 3 3 4" xfId="17793" xr:uid="{B19EF88B-99A4-496C-BBC2-4812DF1EF6D5}"/>
    <cellStyle name="Normal 2 10 10 3 4" xfId="17794" xr:uid="{95687987-927F-4628-B1AF-0465AE47B330}"/>
    <cellStyle name="Normal 2 10 10 3 5" xfId="17795" xr:uid="{674FBD42-79EA-4274-A0A2-DEF980337A90}"/>
    <cellStyle name="Normal 2 10 10 3 6" xfId="17796" xr:uid="{0245B7D4-57F4-419F-9248-445976D419D2}"/>
    <cellStyle name="Normal 2 10 10 4" xfId="17797" xr:uid="{03F9FF4C-D8F4-4546-BBE0-462AE6DEDE63}"/>
    <cellStyle name="Normal 2 10 10 4 2" xfId="17798" xr:uid="{E105D952-7A7E-4DB5-ADB6-35C4785FC19C}"/>
    <cellStyle name="Normal 2 10 10 4 3" xfId="17799" xr:uid="{1A744D8F-3CBE-4719-9CB3-5F03C92C63AD}"/>
    <cellStyle name="Normal 2 10 10 4 4" xfId="17800" xr:uid="{DB5D9DA2-7F53-46C8-B3EA-9E94EF903CCE}"/>
    <cellStyle name="Normal 2 10 10 5" xfId="17801" xr:uid="{726A97DD-20DC-45B4-853F-AD7E4FC6545C}"/>
    <cellStyle name="Normal 2 10 10 5 2" xfId="17802" xr:uid="{7FBBAA4F-C9CC-4A56-8BF2-D4E50BAA4A19}"/>
    <cellStyle name="Normal 2 10 10 5 3" xfId="17803" xr:uid="{4A26D7C1-D824-4A66-9DB6-23A014A78692}"/>
    <cellStyle name="Normal 2 10 10 5 4" xfId="17804" xr:uid="{36688150-9C7A-449E-A623-BCF5C5488595}"/>
    <cellStyle name="Normal 2 10 10 6" xfId="17805" xr:uid="{10BAAE12-4633-4239-9615-C2066B5FA218}"/>
    <cellStyle name="Normal 2 10 10 7" xfId="17806" xr:uid="{708C9DA6-74B9-433F-9281-3A30DD45E519}"/>
    <cellStyle name="Normal 2 10 10 7 2" xfId="17807" xr:uid="{FE6468EA-1EFC-437F-A9B2-FE09F742885B}"/>
    <cellStyle name="Normal 2 10 10 8" xfId="17808" xr:uid="{AFD07BB8-51D9-472A-BB6C-FD6B4134F14E}"/>
    <cellStyle name="Normal 2 10 10 9" xfId="17809" xr:uid="{A5F54D9D-4043-4A9B-9D03-E28A93DBEC89}"/>
    <cellStyle name="Normal 2 10 11" xfId="17810" xr:uid="{A2673DE9-51FE-4E6B-94E8-38C10B744D97}"/>
    <cellStyle name="Normal 2 10 11 2" xfId="17811" xr:uid="{3E4EED31-5AF0-4DD9-BF23-943F4FFE0406}"/>
    <cellStyle name="Normal 2 10 11 2 2" xfId="17812" xr:uid="{5F014793-F621-44BB-BB0E-5D12C328BEA1}"/>
    <cellStyle name="Normal 2 10 11 2 2 2" xfId="17813" xr:uid="{688EA52A-8C41-42C9-BDEA-7E8FDDD864F2}"/>
    <cellStyle name="Normal 2 10 11 2 2 3" xfId="17814" xr:uid="{7AC9AC4F-5F7B-46E5-886B-4CD3962D634F}"/>
    <cellStyle name="Normal 2 10 11 2 2 4" xfId="17815" xr:uid="{7F8D9014-195A-4824-A3A7-3F70683B64BC}"/>
    <cellStyle name="Normal 2 10 11 2 3" xfId="17816" xr:uid="{A6A40373-AF19-4676-9C39-4CB769EB7BDD}"/>
    <cellStyle name="Normal 2 10 11 2 3 2" xfId="17817" xr:uid="{BAF91F52-9431-4365-8877-6E6887EFE49B}"/>
    <cellStyle name="Normal 2 10 11 2 3 3" xfId="17818" xr:uid="{69D749F6-986C-4B00-A219-67EC16DFC9CB}"/>
    <cellStyle name="Normal 2 10 11 2 3 4" xfId="17819" xr:uid="{DFF3844E-9DBA-4045-80E7-42923AF77902}"/>
    <cellStyle name="Normal 2 10 11 2 4" xfId="17820" xr:uid="{C1E5EC11-9E33-43F9-8943-72A68E596515}"/>
    <cellStyle name="Normal 2 10 11 2 5" xfId="17821" xr:uid="{6AD1F258-49C9-4EBF-BF1B-9D0DB2DF93AD}"/>
    <cellStyle name="Normal 2 10 11 2 6" xfId="17822" xr:uid="{2D0C4C3C-91C2-4320-9D1C-51AF406912CE}"/>
    <cellStyle name="Normal 2 10 11 3" xfId="17823" xr:uid="{8D31803C-B2C4-4F68-B283-0B7DE364BC8E}"/>
    <cellStyle name="Normal 2 10 11 3 2" xfId="17824" xr:uid="{CDAD7BB3-11E8-4BB7-8026-81995B922C75}"/>
    <cellStyle name="Normal 2 10 11 3 2 2" xfId="17825" xr:uid="{B9B22311-8733-4C54-9A98-F30F9D501815}"/>
    <cellStyle name="Normal 2 10 11 3 2 3" xfId="17826" xr:uid="{CE6D889C-10B3-4A65-B95D-33286BC3D434}"/>
    <cellStyle name="Normal 2 10 11 3 2 4" xfId="17827" xr:uid="{FB71B939-5BC1-4D3D-AF1E-AFA567F721B9}"/>
    <cellStyle name="Normal 2 10 11 3 3" xfId="17828" xr:uid="{CA017887-1592-4691-89D2-78FD1FB75C98}"/>
    <cellStyle name="Normal 2 10 11 3 3 2" xfId="17829" xr:uid="{6BEB9A95-A821-44CF-A113-95A65AC45F2C}"/>
    <cellStyle name="Normal 2 10 11 3 3 3" xfId="17830" xr:uid="{24E7A615-9311-4162-822C-415BBEC1D6CD}"/>
    <cellStyle name="Normal 2 10 11 3 3 4" xfId="17831" xr:uid="{8892F450-FF54-4745-BD76-DDDC7D83EDCD}"/>
    <cellStyle name="Normal 2 10 11 3 4" xfId="17832" xr:uid="{2B391D3E-3759-45F1-81BA-90632EF4BCC5}"/>
    <cellStyle name="Normal 2 10 11 3 5" xfId="17833" xr:uid="{7988D23F-87FC-420D-BD43-D21DA7B6ED7D}"/>
    <cellStyle name="Normal 2 10 11 3 6" xfId="17834" xr:uid="{79DDBC02-6290-418D-A010-C4F121C26041}"/>
    <cellStyle name="Normal 2 10 11 4" xfId="17835" xr:uid="{37E98343-FFCB-4F33-9787-6C7633F2058C}"/>
    <cellStyle name="Normal 2 10 11 4 2" xfId="17836" xr:uid="{949FDD46-5ED8-4461-B5F6-5D102F558A5C}"/>
    <cellStyle name="Normal 2 10 11 4 3" xfId="17837" xr:uid="{71DA554B-1FC1-4EB3-9E92-91115DEA5440}"/>
    <cellStyle name="Normal 2 10 11 4 4" xfId="17838" xr:uid="{A4C23FF0-2F8D-4C67-A444-A4F94610B415}"/>
    <cellStyle name="Normal 2 10 11 5" xfId="17839" xr:uid="{DD1EC02B-EC66-4614-9DAD-744D57BD6A85}"/>
    <cellStyle name="Normal 2 10 11 5 2" xfId="17840" xr:uid="{508FEAB9-C634-4EC9-87D9-DB75DE9B8BEB}"/>
    <cellStyle name="Normal 2 10 11 5 3" xfId="17841" xr:uid="{ED57971A-3083-4D63-AA56-D9D2879EBA52}"/>
    <cellStyle name="Normal 2 10 11 5 4" xfId="17842" xr:uid="{18BE8300-EC09-4E78-A519-5124D49C9217}"/>
    <cellStyle name="Normal 2 10 11 6" xfId="17843" xr:uid="{B48DC379-BFAF-4784-B400-04469CC667BE}"/>
    <cellStyle name="Normal 2 10 11 7" xfId="17844" xr:uid="{AFF816C7-A1EA-4FE1-800D-68A8A6A8C78F}"/>
    <cellStyle name="Normal 2 10 11 7 2" xfId="17845" xr:uid="{1438EA7D-2ED8-405B-BA20-A404002D5816}"/>
    <cellStyle name="Normal 2 10 11 8" xfId="17846" xr:uid="{BF9022BD-443D-4A95-8B91-38F8F61B36E5}"/>
    <cellStyle name="Normal 2 10 11 9" xfId="17847" xr:uid="{4A77CB8C-908E-43AA-B6FF-C3E6C5354E43}"/>
    <cellStyle name="Normal 2 10 12" xfId="17848" xr:uid="{D47FBA14-8A66-4AA3-9887-D6CAE6B3E57A}"/>
    <cellStyle name="Normal 2 10 12 2" xfId="17849" xr:uid="{36EC1EDF-8C86-403E-9BF4-226C556F82A9}"/>
    <cellStyle name="Normal 2 10 12 2 2" xfId="17850" xr:uid="{647A47A3-7EBD-4FB9-9EC3-6A5253BC6024}"/>
    <cellStyle name="Normal 2 10 12 2 2 2" xfId="17851" xr:uid="{4264E1E5-CDCC-4E5F-AE98-D11B7A0B4E45}"/>
    <cellStyle name="Normal 2 10 12 2 2 3" xfId="17852" xr:uid="{FD0784C2-2B22-460B-9F77-F29647A4C291}"/>
    <cellStyle name="Normal 2 10 12 2 2 4" xfId="17853" xr:uid="{AE93B38A-40C2-4FF0-84E6-18A4B18F13CB}"/>
    <cellStyle name="Normal 2 10 12 2 3" xfId="17854" xr:uid="{0B9AE3BA-2C87-4323-9A81-CD1B857B40CA}"/>
    <cellStyle name="Normal 2 10 12 2 3 2" xfId="17855" xr:uid="{6979AE7A-2E39-44AB-BD2C-97E7312E0741}"/>
    <cellStyle name="Normal 2 10 12 2 3 3" xfId="17856" xr:uid="{BE52F011-610D-4CE2-992D-475E62C81889}"/>
    <cellStyle name="Normal 2 10 12 2 3 4" xfId="17857" xr:uid="{C1A24B61-B70A-4780-BC1E-4416F08EF369}"/>
    <cellStyle name="Normal 2 10 12 2 4" xfId="17858" xr:uid="{7E7DC333-C2A3-4DF9-828A-877A39EF1408}"/>
    <cellStyle name="Normal 2 10 12 2 5" xfId="17859" xr:uid="{5CA7442D-943B-462C-9F29-8EDAACF41E07}"/>
    <cellStyle name="Normal 2 10 12 2 6" xfId="17860" xr:uid="{FFE6292F-FAB6-4A47-B535-5C0E0B0A70CD}"/>
    <cellStyle name="Normal 2 10 12 3" xfId="17861" xr:uid="{133F674B-C451-4D2F-818F-EB896165F029}"/>
    <cellStyle name="Normal 2 10 12 3 2" xfId="17862" xr:uid="{B2C54182-AA28-45A9-9634-31DE77FBBE3D}"/>
    <cellStyle name="Normal 2 10 12 3 2 2" xfId="17863" xr:uid="{ADD00C70-572D-4CC7-8320-75C7F52A95A2}"/>
    <cellStyle name="Normal 2 10 12 3 2 3" xfId="17864" xr:uid="{660172D6-9F56-43C0-94C9-2CBF64A9FC11}"/>
    <cellStyle name="Normal 2 10 12 3 2 4" xfId="17865" xr:uid="{FCA3FA65-939F-4F40-B96C-C6B1BC007533}"/>
    <cellStyle name="Normal 2 10 12 3 3" xfId="17866" xr:uid="{FCADF224-3783-474B-B279-6230DD32C5EF}"/>
    <cellStyle name="Normal 2 10 12 3 3 2" xfId="17867" xr:uid="{E18C0063-9FAE-4424-B19A-402074219251}"/>
    <cellStyle name="Normal 2 10 12 3 3 3" xfId="17868" xr:uid="{D8B6BB07-6271-402D-81D6-D5B1D8E30C35}"/>
    <cellStyle name="Normal 2 10 12 3 3 4" xfId="17869" xr:uid="{C9699142-D6BA-4497-95A6-FCCEC9962E36}"/>
    <cellStyle name="Normal 2 10 12 3 4" xfId="17870" xr:uid="{1ED49253-A074-41B1-93D9-A3B7540CCD07}"/>
    <cellStyle name="Normal 2 10 12 3 5" xfId="17871" xr:uid="{C9105470-1D0D-4D00-A28A-C1F4F5312BCE}"/>
    <cellStyle name="Normal 2 10 12 3 6" xfId="17872" xr:uid="{2271898D-DAF4-4270-AE9C-2575C6B102D2}"/>
    <cellStyle name="Normal 2 10 12 4" xfId="17873" xr:uid="{174E943F-69B1-4F0D-9B12-075D8EDC4C6A}"/>
    <cellStyle name="Normal 2 10 12 4 2" xfId="17874" xr:uid="{6B7B4922-6093-410E-BD9D-E47A5B440313}"/>
    <cellStyle name="Normal 2 10 12 4 3" xfId="17875" xr:uid="{A1C955B6-AB33-4B61-8960-4689123A1780}"/>
    <cellStyle name="Normal 2 10 12 4 4" xfId="17876" xr:uid="{94F76252-16E1-4AA4-A259-B283CBBEF740}"/>
    <cellStyle name="Normal 2 10 12 5" xfId="17877" xr:uid="{9C60EB65-6BB8-40B3-9200-810CDEFCFAA6}"/>
    <cellStyle name="Normal 2 10 12 5 2" xfId="17878" xr:uid="{64D9BA10-069B-419A-9D00-CED446304AB6}"/>
    <cellStyle name="Normal 2 10 12 5 3" xfId="17879" xr:uid="{F406FDCA-D9E6-4B9A-9474-094356043140}"/>
    <cellStyle name="Normal 2 10 12 5 4" xfId="17880" xr:uid="{91336B60-EB49-4985-8D27-7FDFEB1E2685}"/>
    <cellStyle name="Normal 2 10 12 6" xfId="17881" xr:uid="{BE7E5D46-6C26-4B30-BD4B-914B4109830A}"/>
    <cellStyle name="Normal 2 10 12 7" xfId="17882" xr:uid="{5300BC87-AA21-4EB8-9091-16B4A97548DA}"/>
    <cellStyle name="Normal 2 10 12 7 2" xfId="17883" xr:uid="{B59947E0-09A6-47B7-A627-BAF454A67DC1}"/>
    <cellStyle name="Normal 2 10 12 8" xfId="17884" xr:uid="{0DC827F3-45DC-4812-B2B4-CE8E5AA5CD8F}"/>
    <cellStyle name="Normal 2 10 12 9" xfId="17885" xr:uid="{693BEF46-0829-4537-A07F-2DF37ECF2F1C}"/>
    <cellStyle name="Normal 2 10 13" xfId="17886" xr:uid="{63DBCDC7-8703-4E9B-A54B-55DCE7F0B10C}"/>
    <cellStyle name="Normal 2 10 13 2" xfId="17887" xr:uid="{90606D3A-4FD0-42C3-A8CD-0D78BAF76AD7}"/>
    <cellStyle name="Normal 2 10 13 2 2" xfId="17888" xr:uid="{579B0855-64A4-4377-92E7-EDE836E454F3}"/>
    <cellStyle name="Normal 2 10 13 2 2 2" xfId="17889" xr:uid="{B863132F-1D24-411E-8E29-905512E242D8}"/>
    <cellStyle name="Normal 2 10 13 2 2 3" xfId="17890" xr:uid="{36391EFF-E080-45AC-8B70-65CDBD0FF892}"/>
    <cellStyle name="Normal 2 10 13 2 2 4" xfId="17891" xr:uid="{6C4791A2-CDED-4371-9578-6C2A082D4767}"/>
    <cellStyle name="Normal 2 10 13 2 3" xfId="17892" xr:uid="{32F6F350-8E9B-470D-90F0-694A19070EF8}"/>
    <cellStyle name="Normal 2 10 13 2 3 2" xfId="17893" xr:uid="{417D8E5F-7F96-4B97-A1EF-8ABC3504B0AB}"/>
    <cellStyle name="Normal 2 10 13 2 3 3" xfId="17894" xr:uid="{B0C86F7C-283F-4CD5-85D8-B051E3BC510E}"/>
    <cellStyle name="Normal 2 10 13 2 3 4" xfId="17895" xr:uid="{2C95902F-D818-40A7-90FE-13FF12A5F088}"/>
    <cellStyle name="Normal 2 10 13 2 4" xfId="17896" xr:uid="{C707C894-FEC3-477A-B2DF-07A50B228A9A}"/>
    <cellStyle name="Normal 2 10 13 2 5" xfId="17897" xr:uid="{2B5516B5-36AD-4C8D-9BF3-1A2CC90D8CF0}"/>
    <cellStyle name="Normal 2 10 13 2 6" xfId="17898" xr:uid="{8CB21B5E-09B5-496A-828E-E68EF640750C}"/>
    <cellStyle name="Normal 2 10 13 3" xfId="17899" xr:uid="{C9EBB0AA-FF9B-42FF-9B8C-F2BA8054C4B5}"/>
    <cellStyle name="Normal 2 10 13 3 2" xfId="17900" xr:uid="{AB71375B-897F-4BAE-9FBF-E4A1F328D88E}"/>
    <cellStyle name="Normal 2 10 13 3 2 2" xfId="17901" xr:uid="{2E9EC584-E90D-4D0A-89F2-46511E2F9328}"/>
    <cellStyle name="Normal 2 10 13 3 2 3" xfId="17902" xr:uid="{BFB6C152-3B9C-47D1-8F90-A7CC90E341D3}"/>
    <cellStyle name="Normal 2 10 13 3 2 4" xfId="17903" xr:uid="{2C80CA3D-AD6F-427B-B0A6-C4DFA3ECDC30}"/>
    <cellStyle name="Normal 2 10 13 3 3" xfId="17904" xr:uid="{90FA14A6-AF85-4E7F-B604-F48934C25D54}"/>
    <cellStyle name="Normal 2 10 13 3 3 2" xfId="17905" xr:uid="{0F77AB2E-A9EA-4471-9430-75C5153CC548}"/>
    <cellStyle name="Normal 2 10 13 3 3 3" xfId="17906" xr:uid="{F015E496-0874-4614-ADED-CD3E0A89E884}"/>
    <cellStyle name="Normal 2 10 13 3 3 4" xfId="17907" xr:uid="{981022E6-76D2-4603-B20A-4479AF3A8E0E}"/>
    <cellStyle name="Normal 2 10 13 3 4" xfId="17908" xr:uid="{AD91447C-5CA4-48F7-BA5C-FC42FEE1B1CF}"/>
    <cellStyle name="Normal 2 10 13 3 5" xfId="17909" xr:uid="{F5FF53DF-ADB1-4C87-9981-EA542808F52E}"/>
    <cellStyle name="Normal 2 10 13 3 6" xfId="17910" xr:uid="{5B2561A3-2F66-4554-A3F2-B078738250DE}"/>
    <cellStyle name="Normal 2 10 13 4" xfId="17911" xr:uid="{BD142952-2700-41FF-A58E-D94B58CD1222}"/>
    <cellStyle name="Normal 2 10 13 4 2" xfId="17912" xr:uid="{0889A920-F021-4F03-A8ED-0EC04C3058D6}"/>
    <cellStyle name="Normal 2 10 13 4 3" xfId="17913" xr:uid="{49030D1A-60F2-42C9-BB9A-E76D4CA0C46B}"/>
    <cellStyle name="Normal 2 10 13 4 4" xfId="17914" xr:uid="{9C988A6C-F54D-49AB-8D4B-BBCC5BBB3AD7}"/>
    <cellStyle name="Normal 2 10 13 5" xfId="17915" xr:uid="{62D29CA8-E868-46CA-BE48-0837580D7DE3}"/>
    <cellStyle name="Normal 2 10 13 5 2" xfId="17916" xr:uid="{A1BB4497-D8D5-4A7F-99A0-2D7CA1992559}"/>
    <cellStyle name="Normal 2 10 13 5 3" xfId="17917" xr:uid="{F3C6CEAC-454C-4799-8348-824741CE7731}"/>
    <cellStyle name="Normal 2 10 13 5 4" xfId="17918" xr:uid="{52EBD615-DF8E-4717-B4B4-9BEE81481C96}"/>
    <cellStyle name="Normal 2 10 13 6" xfId="17919" xr:uid="{3FB4C8F4-A52E-40DC-B817-47724C99EB62}"/>
    <cellStyle name="Normal 2 10 13 7" xfId="17920" xr:uid="{9A3E9473-D8A9-4DFD-8DE6-42ADD562C3C1}"/>
    <cellStyle name="Normal 2 10 13 7 2" xfId="17921" xr:uid="{09B5AF27-13C2-4307-9D05-7578B7FD1C15}"/>
    <cellStyle name="Normal 2 10 13 8" xfId="17922" xr:uid="{0B4D7828-8943-4002-ABCE-0114FCCC38D7}"/>
    <cellStyle name="Normal 2 10 13 9" xfId="17923" xr:uid="{195D9688-72EF-4000-9E33-E25885689554}"/>
    <cellStyle name="Normal 2 10 14" xfId="17924" xr:uid="{17C3DA35-5FE3-4346-9FB7-545CEECF0CB1}"/>
    <cellStyle name="Normal 2 10 14 2" xfId="17925" xr:uid="{3E03D79F-CE7E-4115-BFCF-37F14B7949B5}"/>
    <cellStyle name="Normal 2 10 14 2 2" xfId="17926" xr:uid="{61AE560F-2CFE-4800-84EB-3290F61E5DA8}"/>
    <cellStyle name="Normal 2 10 14 2 2 2" xfId="17927" xr:uid="{998B045C-9FB6-4A2B-B577-56A9B912D6C8}"/>
    <cellStyle name="Normal 2 10 14 2 2 3" xfId="17928" xr:uid="{9E7E34B2-85B8-4871-8DFF-316C3FE2E07E}"/>
    <cellStyle name="Normal 2 10 14 2 2 4" xfId="17929" xr:uid="{062CE73F-BC4B-4151-A548-97EEB5A7143E}"/>
    <cellStyle name="Normal 2 10 14 2 3" xfId="17930" xr:uid="{67D570C1-5157-483E-B07F-F155EFCF920F}"/>
    <cellStyle name="Normal 2 10 14 2 3 2" xfId="17931" xr:uid="{248E8F16-CDDF-470A-91CB-24FFBFD789C0}"/>
    <cellStyle name="Normal 2 10 14 2 3 3" xfId="17932" xr:uid="{16A845D0-95D4-4FB8-956E-5BDD997DF60F}"/>
    <cellStyle name="Normal 2 10 14 2 3 4" xfId="17933" xr:uid="{66972013-18D1-4D04-999B-C16BB727AAF8}"/>
    <cellStyle name="Normal 2 10 14 2 4" xfId="17934" xr:uid="{FD55EF60-F667-4786-BCA2-5791283617F7}"/>
    <cellStyle name="Normal 2 10 14 2 5" xfId="17935" xr:uid="{E5FB8713-06AE-4BD8-B5F6-87C1AFF42835}"/>
    <cellStyle name="Normal 2 10 14 2 6" xfId="17936" xr:uid="{F48F9672-5842-4F2F-80AA-A765FFAA571D}"/>
    <cellStyle name="Normal 2 10 14 3" xfId="17937" xr:uid="{1E1F5FFC-347B-41BC-9CA7-0025AFF95C6E}"/>
    <cellStyle name="Normal 2 10 14 3 2" xfId="17938" xr:uid="{96E25F9F-FC14-429A-913C-7C3112EE7218}"/>
    <cellStyle name="Normal 2 10 14 3 2 2" xfId="17939" xr:uid="{00AF3A51-20FB-47FC-96AE-75E20AE5E76E}"/>
    <cellStyle name="Normal 2 10 14 3 2 3" xfId="17940" xr:uid="{D3D5BB0A-7B5E-4E57-9E0D-82FD59003E04}"/>
    <cellStyle name="Normal 2 10 14 3 2 4" xfId="17941" xr:uid="{DF8D14DD-7472-45BE-BF7C-480927768615}"/>
    <cellStyle name="Normal 2 10 14 3 3" xfId="17942" xr:uid="{53C2DEF6-B37A-431D-8F91-93DFB16793A4}"/>
    <cellStyle name="Normal 2 10 14 3 3 2" xfId="17943" xr:uid="{A5715C7D-17E5-48DC-8AB5-6EEFE77BF9AA}"/>
    <cellStyle name="Normal 2 10 14 3 3 3" xfId="17944" xr:uid="{DB711E0C-F7E6-4EB2-A604-97F65F25D4DA}"/>
    <cellStyle name="Normal 2 10 14 3 3 4" xfId="17945" xr:uid="{ED89F458-6917-490D-8953-E05146FFE514}"/>
    <cellStyle name="Normal 2 10 14 3 4" xfId="17946" xr:uid="{72370DD8-E68C-4084-89EB-CAC76C1B7DDA}"/>
    <cellStyle name="Normal 2 10 14 3 5" xfId="17947" xr:uid="{6C530A6E-D522-4E09-BEE9-6BA5FFEAE946}"/>
    <cellStyle name="Normal 2 10 14 3 6" xfId="17948" xr:uid="{1E9589AD-C98D-4956-8C7D-84AD763E7C1D}"/>
    <cellStyle name="Normal 2 10 14 4" xfId="17949" xr:uid="{7B4B2484-9141-4B8D-94CD-94FFAF446ECE}"/>
    <cellStyle name="Normal 2 10 14 4 2" xfId="17950" xr:uid="{C7402A0C-961A-4FB7-8C18-482BF96EA053}"/>
    <cellStyle name="Normal 2 10 14 4 3" xfId="17951" xr:uid="{A92AE4E1-126E-43AA-AA96-4E98DBC66EB7}"/>
    <cellStyle name="Normal 2 10 14 4 4" xfId="17952" xr:uid="{4A207E58-B37C-4C3C-8371-7E4594E587B3}"/>
    <cellStyle name="Normal 2 10 14 5" xfId="17953" xr:uid="{8235AF48-8302-49A0-97B6-CDFFCEF6D07C}"/>
    <cellStyle name="Normal 2 10 14 5 2" xfId="17954" xr:uid="{1CA9E123-F494-4CA4-8803-9B0913586E97}"/>
    <cellStyle name="Normal 2 10 14 5 3" xfId="17955" xr:uid="{65C68AB0-A5F1-451B-B7A7-43C56BF0FF8B}"/>
    <cellStyle name="Normal 2 10 14 5 4" xfId="17956" xr:uid="{C109789D-EAB4-45C6-9504-0F028B6AFCD7}"/>
    <cellStyle name="Normal 2 10 14 6" xfId="17957" xr:uid="{4CD483A0-10E5-44EE-97AA-3FE1BDEBA287}"/>
    <cellStyle name="Normal 2 10 14 7" xfId="17958" xr:uid="{52725B0F-93FA-4D45-8FB1-4ED1FCA1A672}"/>
    <cellStyle name="Normal 2 10 14 7 2" xfId="17959" xr:uid="{76A2ADCA-1E2E-401C-8819-D17350F23354}"/>
    <cellStyle name="Normal 2 10 14 8" xfId="17960" xr:uid="{3B62C365-F44D-4439-9F81-715B25660E10}"/>
    <cellStyle name="Normal 2 10 14 9" xfId="17961" xr:uid="{3407A02A-7C6F-40E8-977E-83886B6F17BA}"/>
    <cellStyle name="Normal 2 10 15" xfId="17962" xr:uid="{06CE7BF5-2931-44C5-B033-AC7CE99325B6}"/>
    <cellStyle name="Normal 2 10 15 2" xfId="17963" xr:uid="{04E6A64A-46AE-47B8-BE56-BFB5F7C95AAC}"/>
    <cellStyle name="Normal 2 10 15 2 2" xfId="17964" xr:uid="{CC9C3351-2490-484D-ADD3-2F0237795F99}"/>
    <cellStyle name="Normal 2 10 15 2 2 2" xfId="17965" xr:uid="{22AB4FFE-548E-4003-9E7A-5C74986BBD94}"/>
    <cellStyle name="Normal 2 10 15 2 2 3" xfId="17966" xr:uid="{176CE75D-2E63-4EB8-8DFF-FD972957F8D9}"/>
    <cellStyle name="Normal 2 10 15 2 2 4" xfId="17967" xr:uid="{1C48F476-8603-4F81-BDA0-28F6CEB470CE}"/>
    <cellStyle name="Normal 2 10 15 2 3" xfId="17968" xr:uid="{0E1999F2-DE68-49DE-AA41-256E3CC237D6}"/>
    <cellStyle name="Normal 2 10 15 2 3 2" xfId="17969" xr:uid="{B9F19134-DA59-4330-88FB-3AFB5A96F3EE}"/>
    <cellStyle name="Normal 2 10 15 2 3 3" xfId="17970" xr:uid="{0E1D716D-10D2-46AF-91BB-3870FCD7A561}"/>
    <cellStyle name="Normal 2 10 15 2 3 4" xfId="17971" xr:uid="{D7DC03B9-AA97-4118-9C87-9A18E85CE74A}"/>
    <cellStyle name="Normal 2 10 15 2 4" xfId="17972" xr:uid="{A57FFDCC-9632-40A0-9579-81E175AA1FAF}"/>
    <cellStyle name="Normal 2 10 15 2 5" xfId="17973" xr:uid="{2BD7D509-9AB5-4AD1-9A93-4CC0997C0768}"/>
    <cellStyle name="Normal 2 10 15 2 6" xfId="17974" xr:uid="{03DC48D3-44B2-4500-8383-8DE0736AD290}"/>
    <cellStyle name="Normal 2 10 15 3" xfId="17975" xr:uid="{99031EFE-AE33-43D6-A710-4D45621FB855}"/>
    <cellStyle name="Normal 2 10 15 3 2" xfId="17976" xr:uid="{3775D5E3-DB5E-4C9A-BD38-B3E2C8EC911C}"/>
    <cellStyle name="Normal 2 10 15 3 2 2" xfId="17977" xr:uid="{B92BF88F-7446-4AEE-B7BB-0A47294F559E}"/>
    <cellStyle name="Normal 2 10 15 3 2 3" xfId="17978" xr:uid="{B52B52EE-203F-4913-926C-2213494F9CDE}"/>
    <cellStyle name="Normal 2 10 15 3 2 4" xfId="17979" xr:uid="{854FEA65-691A-4DA6-93E3-C9A3920A3F6E}"/>
    <cellStyle name="Normal 2 10 15 3 3" xfId="17980" xr:uid="{5E7CDE38-5555-444B-9AA4-B62FE6AB9609}"/>
    <cellStyle name="Normal 2 10 15 3 3 2" xfId="17981" xr:uid="{ED4BE0BB-B8FB-4362-BDA7-B414E863B782}"/>
    <cellStyle name="Normal 2 10 15 3 3 3" xfId="17982" xr:uid="{B36C1657-9A56-4432-9CCD-2EA6ED963D29}"/>
    <cellStyle name="Normal 2 10 15 3 3 4" xfId="17983" xr:uid="{A7F5FC2B-1E62-41F9-B7BD-1C5FD4F1A9F3}"/>
    <cellStyle name="Normal 2 10 15 3 4" xfId="17984" xr:uid="{26F92D6F-6B0C-4DA1-8BB7-50C69D3290A6}"/>
    <cellStyle name="Normal 2 10 15 3 5" xfId="17985" xr:uid="{32CE4A3E-0AC5-4DD0-AB13-D786C8D97C75}"/>
    <cellStyle name="Normal 2 10 15 3 6" xfId="17986" xr:uid="{0FE1166B-1801-4EEB-80A7-337531DAC760}"/>
    <cellStyle name="Normal 2 10 15 4" xfId="17987" xr:uid="{FF44AD89-8445-4690-BF5A-C834A7FFEACA}"/>
    <cellStyle name="Normal 2 10 15 4 2" xfId="17988" xr:uid="{35068FE3-B12D-4594-A8BF-C6891E3D3B11}"/>
    <cellStyle name="Normal 2 10 15 4 3" xfId="17989" xr:uid="{141751B7-A902-49A5-AE27-4005353EC351}"/>
    <cellStyle name="Normal 2 10 15 4 4" xfId="17990" xr:uid="{7EEB7AB7-8FC8-45F9-9D47-E2A8520A3B6D}"/>
    <cellStyle name="Normal 2 10 15 5" xfId="17991" xr:uid="{94543B8D-3326-48A6-9F87-33A589A67FB0}"/>
    <cellStyle name="Normal 2 10 15 5 2" xfId="17992" xr:uid="{B3F0E326-6FD0-4557-8ED7-07C4158984A9}"/>
    <cellStyle name="Normal 2 10 15 5 3" xfId="17993" xr:uid="{07D7E0FE-ABA1-4579-8A05-E683E455F7A0}"/>
    <cellStyle name="Normal 2 10 15 5 4" xfId="17994" xr:uid="{5BC06607-CE2D-423B-9C8A-05EAA9FB5A06}"/>
    <cellStyle name="Normal 2 10 15 6" xfId="17995" xr:uid="{4DC64948-8208-4718-B705-9BBC89E38B55}"/>
    <cellStyle name="Normal 2 10 15 7" xfId="17996" xr:uid="{3A1EEBD1-37C9-464D-891B-92EDE7BECBE4}"/>
    <cellStyle name="Normal 2 10 15 7 2" xfId="17997" xr:uid="{0200193F-8057-42C2-8DF1-88B4684DF8F2}"/>
    <cellStyle name="Normal 2 10 15 8" xfId="17998" xr:uid="{B22F9DDE-BC2A-46C9-B0A6-3F19B375F5E8}"/>
    <cellStyle name="Normal 2 10 15 9" xfId="17999" xr:uid="{F0DF878A-FE04-4042-A4CA-621983C5474B}"/>
    <cellStyle name="Normal 2 10 16" xfId="18000" xr:uid="{B1B3D2E8-244E-4FD8-B5A0-974ABEA5AA8C}"/>
    <cellStyle name="Normal 2 10 16 2" xfId="18001" xr:uid="{C300D1D8-30EB-42CA-9224-B357B3CEB245}"/>
    <cellStyle name="Normal 2 10 16 2 2" xfId="18002" xr:uid="{C28CF342-9BDE-4136-89DB-B71759F735EF}"/>
    <cellStyle name="Normal 2 10 16 2 2 2" xfId="18003" xr:uid="{A1EEF7C1-A1FF-48A1-897C-BBBB32DBDF9D}"/>
    <cellStyle name="Normal 2 10 16 2 2 3" xfId="18004" xr:uid="{6322F6D2-A235-4337-9E90-1FACEA505F5A}"/>
    <cellStyle name="Normal 2 10 16 2 2 4" xfId="18005" xr:uid="{DC69B32E-D40E-4B7B-9DEB-23904D61740C}"/>
    <cellStyle name="Normal 2 10 16 2 3" xfId="18006" xr:uid="{61D250D1-A3A1-4FF1-9468-EAA36286B7E1}"/>
    <cellStyle name="Normal 2 10 16 2 3 2" xfId="18007" xr:uid="{2AD9DC45-E778-4588-820F-7FCB726CD37C}"/>
    <cellStyle name="Normal 2 10 16 2 3 3" xfId="18008" xr:uid="{BC04021A-DB61-4F5B-A0BF-CA3A8235531B}"/>
    <cellStyle name="Normal 2 10 16 2 3 4" xfId="18009" xr:uid="{5CA98348-705D-48B6-A99E-1FD533BF4D11}"/>
    <cellStyle name="Normal 2 10 16 2 4" xfId="18010" xr:uid="{588F67C8-062F-4BDD-9927-0F7D65BC3119}"/>
    <cellStyle name="Normal 2 10 16 2 5" xfId="18011" xr:uid="{2A41947A-7819-4033-899B-2663BB0B8F0E}"/>
    <cellStyle name="Normal 2 10 16 2 6" xfId="18012" xr:uid="{D235CFF6-1217-4E78-AF35-222F2EEDB3B7}"/>
    <cellStyle name="Normal 2 10 16 3" xfId="18013" xr:uid="{052D7E58-EBEA-41E4-AEA7-5BD6AA06798D}"/>
    <cellStyle name="Normal 2 10 16 3 2" xfId="18014" xr:uid="{2A4B5735-4820-4E1C-8027-6C03CC5DB3D6}"/>
    <cellStyle name="Normal 2 10 16 3 2 2" xfId="18015" xr:uid="{9114AB48-22D0-4233-8515-791B097AD416}"/>
    <cellStyle name="Normal 2 10 16 3 2 3" xfId="18016" xr:uid="{3FDDA026-D351-444F-AC34-25D9A29310DD}"/>
    <cellStyle name="Normal 2 10 16 3 2 4" xfId="18017" xr:uid="{6190F9BC-41D1-423E-8A8F-67077687109B}"/>
    <cellStyle name="Normal 2 10 16 3 3" xfId="18018" xr:uid="{AE48651C-FDB2-4CE8-ACDD-FD40E002F7E3}"/>
    <cellStyle name="Normal 2 10 16 3 3 2" xfId="18019" xr:uid="{7FAE78D2-3C4A-49D7-A9A3-A00CB548206E}"/>
    <cellStyle name="Normal 2 10 16 3 3 3" xfId="18020" xr:uid="{98EF9291-3E15-4E5A-95D1-AA7CCD117862}"/>
    <cellStyle name="Normal 2 10 16 3 3 4" xfId="18021" xr:uid="{86C1CB0D-EA98-4563-9BE8-58ED97287128}"/>
    <cellStyle name="Normal 2 10 16 3 4" xfId="18022" xr:uid="{23E91909-A59F-4705-BC93-E7F61B8649F1}"/>
    <cellStyle name="Normal 2 10 16 3 5" xfId="18023" xr:uid="{4DD5CE39-1DEE-4B1F-AA3F-79F049C81D28}"/>
    <cellStyle name="Normal 2 10 16 3 6" xfId="18024" xr:uid="{121BB687-68F0-4280-8006-4C39E6C87833}"/>
    <cellStyle name="Normal 2 10 16 4" xfId="18025" xr:uid="{1AB08036-8BB8-4F11-9BE3-1478C7A2C5BC}"/>
    <cellStyle name="Normal 2 10 16 4 2" xfId="18026" xr:uid="{D946F18F-7EA5-48E4-9D8B-DD37CF090953}"/>
    <cellStyle name="Normal 2 10 16 4 3" xfId="18027" xr:uid="{690C8505-37F0-4143-913C-37CA6FA39479}"/>
    <cellStyle name="Normal 2 10 16 4 4" xfId="18028" xr:uid="{C0F8AC02-9E4A-4DC0-99F4-9B9D4106F961}"/>
    <cellStyle name="Normal 2 10 16 5" xfId="18029" xr:uid="{E1FEDF25-A4EA-4818-A8A8-F50DF5C648C3}"/>
    <cellStyle name="Normal 2 10 16 5 2" xfId="18030" xr:uid="{1326BFD0-3D1C-4F07-B5A9-DF01E6EC15CE}"/>
    <cellStyle name="Normal 2 10 16 5 3" xfId="18031" xr:uid="{74659BEC-ECD8-43C6-B98B-54B21CB7E0D5}"/>
    <cellStyle name="Normal 2 10 16 5 4" xfId="18032" xr:uid="{DF305945-6090-471E-A924-C1760827ECDD}"/>
    <cellStyle name="Normal 2 10 16 6" xfId="18033" xr:uid="{375BA391-5805-4B8A-BD97-6F76D37FD277}"/>
    <cellStyle name="Normal 2 10 16 7" xfId="18034" xr:uid="{3BA868A5-09C0-49CF-BC17-8C0DFABE14E3}"/>
    <cellStyle name="Normal 2 10 16 7 2" xfId="18035" xr:uid="{783C0098-EF59-438E-AAD5-56EE95AAF335}"/>
    <cellStyle name="Normal 2 10 16 8" xfId="18036" xr:uid="{A467C09D-1CA8-4C42-8739-ECDE11F8BF67}"/>
    <cellStyle name="Normal 2 10 16 9" xfId="18037" xr:uid="{10719D73-1D90-4CA4-965E-ED32704F4D74}"/>
    <cellStyle name="Normal 2 10 17" xfId="18038" xr:uid="{13E16A4C-A412-48A7-ABFB-3E89846183E8}"/>
    <cellStyle name="Normal 2 10 17 2" xfId="18039" xr:uid="{F0827CFD-6BBF-4D1E-BF42-0C612E733612}"/>
    <cellStyle name="Normal 2 10 17 2 2" xfId="18040" xr:uid="{8526FE42-F1D6-41AB-A62E-BD0B7FF42609}"/>
    <cellStyle name="Normal 2 10 17 2 2 2" xfId="18041" xr:uid="{87396516-A1B4-4C98-8A16-8BB1A2ED52CA}"/>
    <cellStyle name="Normal 2 10 17 2 2 3" xfId="18042" xr:uid="{21779189-471B-4BEC-8E37-31FFBD8F8B50}"/>
    <cellStyle name="Normal 2 10 17 2 2 4" xfId="18043" xr:uid="{85971F2A-BCD6-4BF0-A50C-3AF5D5EF4EBA}"/>
    <cellStyle name="Normal 2 10 17 2 3" xfId="18044" xr:uid="{BC41CC14-9738-4018-BC14-9CAF7AA6FFF7}"/>
    <cellStyle name="Normal 2 10 17 2 3 2" xfId="18045" xr:uid="{2012A8FB-0958-4586-A802-A0FC975F0832}"/>
    <cellStyle name="Normal 2 10 17 2 3 3" xfId="18046" xr:uid="{0A27B4EA-F0D3-4E98-BF89-42FA92C17783}"/>
    <cellStyle name="Normal 2 10 17 2 3 4" xfId="18047" xr:uid="{764A4A2F-16FD-4480-AE76-0407A494DA8E}"/>
    <cellStyle name="Normal 2 10 17 2 4" xfId="18048" xr:uid="{F6083180-A45D-402A-9353-068AD7996AB2}"/>
    <cellStyle name="Normal 2 10 17 2 5" xfId="18049" xr:uid="{55BD64AB-B562-4546-97E9-A4C7A6EF9D05}"/>
    <cellStyle name="Normal 2 10 17 2 6" xfId="18050" xr:uid="{A8559874-5CD5-4D1A-8477-843ACFD50B3D}"/>
    <cellStyle name="Normal 2 10 17 3" xfId="18051" xr:uid="{2026678D-0CB6-4880-8B5B-BED94A7E0CC5}"/>
    <cellStyle name="Normal 2 10 17 3 2" xfId="18052" xr:uid="{A0A387C7-A160-4445-8C14-629CB02AB9E2}"/>
    <cellStyle name="Normal 2 10 17 3 2 2" xfId="18053" xr:uid="{D5AB01D9-91E4-4566-8731-35171606FFFD}"/>
    <cellStyle name="Normal 2 10 17 3 2 3" xfId="18054" xr:uid="{D2553D70-8DA7-4875-9929-457B1D141D54}"/>
    <cellStyle name="Normal 2 10 17 3 2 4" xfId="18055" xr:uid="{E9357409-658B-48DB-80C3-55EC777E647B}"/>
    <cellStyle name="Normal 2 10 17 3 3" xfId="18056" xr:uid="{CA36A108-C9BE-4CD3-922B-9E8A0FC8F088}"/>
    <cellStyle name="Normal 2 10 17 3 3 2" xfId="18057" xr:uid="{953D93E1-E9E0-4AD2-AE71-5F5F70EE566C}"/>
    <cellStyle name="Normal 2 10 17 3 3 3" xfId="18058" xr:uid="{04D8AAEF-D3B3-4044-A1B9-8F02A33DAED5}"/>
    <cellStyle name="Normal 2 10 17 3 3 4" xfId="18059" xr:uid="{E0DA48CC-502C-435D-8928-FBEB9B62970F}"/>
    <cellStyle name="Normal 2 10 17 3 4" xfId="18060" xr:uid="{E8B5B8B3-8A4C-4335-B73A-F4EBAAA9AF8E}"/>
    <cellStyle name="Normal 2 10 17 3 5" xfId="18061" xr:uid="{5CF4A30A-C0D2-4E04-A801-4B219DAC85BE}"/>
    <cellStyle name="Normal 2 10 17 3 6" xfId="18062" xr:uid="{5D4BFBAD-92D8-440E-B17B-D8E3FC99E458}"/>
    <cellStyle name="Normal 2 10 17 4" xfId="18063" xr:uid="{FB807C95-78F0-44D7-B98C-98544F2A132F}"/>
    <cellStyle name="Normal 2 10 17 4 2" xfId="18064" xr:uid="{D12BD3C2-404E-49D9-A871-16738E06719D}"/>
    <cellStyle name="Normal 2 10 17 4 3" xfId="18065" xr:uid="{DB973AE5-2014-4B52-A48B-B783BB567220}"/>
    <cellStyle name="Normal 2 10 17 4 4" xfId="18066" xr:uid="{E99B68D1-FE53-4C12-85A8-B3DD4B959887}"/>
    <cellStyle name="Normal 2 10 17 5" xfId="18067" xr:uid="{945CDF73-DC5C-438F-8371-3CAC4434C171}"/>
    <cellStyle name="Normal 2 10 17 5 2" xfId="18068" xr:uid="{7CF00381-674A-47E9-BD95-512D6C895EEF}"/>
    <cellStyle name="Normal 2 10 17 5 3" xfId="18069" xr:uid="{02253B90-7EA8-47D9-AEC1-1D4BE8379846}"/>
    <cellStyle name="Normal 2 10 17 5 4" xfId="18070" xr:uid="{8F44CC44-6987-42B3-9DFD-D7A53A35392C}"/>
    <cellStyle name="Normal 2 10 17 6" xfId="18071" xr:uid="{56B9F2A8-296B-4D83-BB02-F93DA8BA2439}"/>
    <cellStyle name="Normal 2 10 17 7" xfId="18072" xr:uid="{41831038-4C43-4F18-8031-447F53C2C11D}"/>
    <cellStyle name="Normal 2 10 17 7 2" xfId="18073" xr:uid="{C338C10E-065D-446B-A2FA-D825CC8BA3F3}"/>
    <cellStyle name="Normal 2 10 17 8" xfId="18074" xr:uid="{FF793A91-8445-4B95-AFB1-0F1EA84A71F1}"/>
    <cellStyle name="Normal 2 10 17 9" xfId="18075" xr:uid="{C9E99800-EDE3-4D38-83DD-324740E61686}"/>
    <cellStyle name="Normal 2 10 18" xfId="18076" xr:uid="{19ABD2E2-293B-4F89-BC9E-77D58DE1DB4C}"/>
    <cellStyle name="Normal 2 10 18 2" xfId="18077" xr:uid="{57C8FD1A-295F-4C8E-A9AD-025DA1F4287F}"/>
    <cellStyle name="Normal 2 10 18 2 2" xfId="18078" xr:uid="{E0F75EE9-2004-4E27-B819-81D0D02C85F3}"/>
    <cellStyle name="Normal 2 10 18 2 2 2" xfId="18079" xr:uid="{6D69EA41-E32D-41EA-ABE9-FA249012A687}"/>
    <cellStyle name="Normal 2 10 18 2 2 3" xfId="18080" xr:uid="{B95DD3A3-37C0-4D88-A7CE-45602714BEB8}"/>
    <cellStyle name="Normal 2 10 18 2 2 4" xfId="18081" xr:uid="{EECDD5BD-BAF2-4541-BEB8-F0D8F00A0CA0}"/>
    <cellStyle name="Normal 2 10 18 2 3" xfId="18082" xr:uid="{32AFDB50-1CCE-4965-BEE3-0487A7FBEC93}"/>
    <cellStyle name="Normal 2 10 18 2 3 2" xfId="18083" xr:uid="{F9A571C1-5162-42D0-89ED-71056FDD8EA8}"/>
    <cellStyle name="Normal 2 10 18 2 3 3" xfId="18084" xr:uid="{615DE461-C7EE-420F-803E-FE487B54DC73}"/>
    <cellStyle name="Normal 2 10 18 2 3 4" xfId="18085" xr:uid="{F796D5FC-FED9-4E36-8844-DD19335BF4B1}"/>
    <cellStyle name="Normal 2 10 18 2 4" xfId="18086" xr:uid="{00186C90-CE38-439F-B629-0EDE5F981159}"/>
    <cellStyle name="Normal 2 10 18 2 5" xfId="18087" xr:uid="{59ED272A-0B6F-4F50-80D9-DBB1EF925AF7}"/>
    <cellStyle name="Normal 2 10 18 2 6" xfId="18088" xr:uid="{13CC72DE-5376-4165-8A9C-B9F24C187C39}"/>
    <cellStyle name="Normal 2 10 18 3" xfId="18089" xr:uid="{6A02E00C-2B12-45DD-8D56-78535C522B62}"/>
    <cellStyle name="Normal 2 10 18 3 2" xfId="18090" xr:uid="{CA5877BF-A3F1-4A95-B39F-03184B64CD91}"/>
    <cellStyle name="Normal 2 10 18 3 2 2" xfId="18091" xr:uid="{5C01332C-01CA-46A1-9E79-0FB4D74E7ACB}"/>
    <cellStyle name="Normal 2 10 18 3 2 3" xfId="18092" xr:uid="{2A09CF3D-DC23-484E-A933-A6E5CBEE320D}"/>
    <cellStyle name="Normal 2 10 18 3 2 4" xfId="18093" xr:uid="{F35F11F2-D9AE-40FF-A7E6-C74D72F27F32}"/>
    <cellStyle name="Normal 2 10 18 3 3" xfId="18094" xr:uid="{0BF8A682-F39E-4451-BED7-91A1D2EE064A}"/>
    <cellStyle name="Normal 2 10 18 3 3 2" xfId="18095" xr:uid="{4050A48A-27F0-4376-890B-666884DF9731}"/>
    <cellStyle name="Normal 2 10 18 3 3 3" xfId="18096" xr:uid="{BA090020-47DD-445D-92A0-91384A80E308}"/>
    <cellStyle name="Normal 2 10 18 3 3 4" xfId="18097" xr:uid="{0E353075-AEF1-4E70-88EB-9795D43CB9B7}"/>
    <cellStyle name="Normal 2 10 18 3 4" xfId="18098" xr:uid="{0E345243-0499-4D6F-9ACA-AB23C103F428}"/>
    <cellStyle name="Normal 2 10 18 3 5" xfId="18099" xr:uid="{284440B1-D4C6-43B5-B25C-1C649FF2BABF}"/>
    <cellStyle name="Normal 2 10 18 3 6" xfId="18100" xr:uid="{7DD61F46-A89F-4301-A38D-118C9C3EA3A5}"/>
    <cellStyle name="Normal 2 10 18 4" xfId="18101" xr:uid="{1735C6D6-9E6C-4DF4-9490-3C853B8DEA6E}"/>
    <cellStyle name="Normal 2 10 18 4 2" xfId="18102" xr:uid="{2993A0F2-2CF6-4573-B706-62AD3549295A}"/>
    <cellStyle name="Normal 2 10 18 4 3" xfId="18103" xr:uid="{BBB3226B-6CD7-400E-8B05-5FEA2C55EBC5}"/>
    <cellStyle name="Normal 2 10 18 4 4" xfId="18104" xr:uid="{CE919F88-5356-4AF2-ACAD-CFC8D0C09A0C}"/>
    <cellStyle name="Normal 2 10 18 5" xfId="18105" xr:uid="{6599B3FF-23DA-49A8-93EA-D776541C554C}"/>
    <cellStyle name="Normal 2 10 18 5 2" xfId="18106" xr:uid="{711578AE-E67A-4E00-9D93-4D06ABAC7ABC}"/>
    <cellStyle name="Normal 2 10 18 5 3" xfId="18107" xr:uid="{B388838A-E34A-4822-BFF6-0CD95AF769BE}"/>
    <cellStyle name="Normal 2 10 18 5 4" xfId="18108" xr:uid="{A4B63F24-ECEE-4746-966F-5CF3E9E513A5}"/>
    <cellStyle name="Normal 2 10 18 6" xfId="18109" xr:uid="{1E8BC14A-AAD1-45CF-B72A-CB64A6589E44}"/>
    <cellStyle name="Normal 2 10 18 7" xfId="18110" xr:uid="{6050CB0F-CCFF-44CB-A913-910031324022}"/>
    <cellStyle name="Normal 2 10 18 7 2" xfId="18111" xr:uid="{C901F2C0-CD93-4E7C-BC56-D4E1559C1EFE}"/>
    <cellStyle name="Normal 2 10 18 8" xfId="18112" xr:uid="{390A422A-3ED4-40A8-9E31-5013E27B6044}"/>
    <cellStyle name="Normal 2 10 18 9" xfId="18113" xr:uid="{6B7FE34F-6F75-4509-BAFA-71968999873E}"/>
    <cellStyle name="Normal 2 10 19" xfId="18114" xr:uid="{247BD82E-70D8-4922-9FD2-C7733539C067}"/>
    <cellStyle name="Normal 2 10 19 2" xfId="18115" xr:uid="{B30CC7D7-A4C1-40A3-A878-06EC2FCCA234}"/>
    <cellStyle name="Normal 2 10 19 2 2" xfId="18116" xr:uid="{12D4D562-B360-46F7-A589-25CA66D0A41D}"/>
    <cellStyle name="Normal 2 10 19 2 2 2" xfId="18117" xr:uid="{1B0B6E5C-A260-4EA7-B93A-E63EAB5FC8D6}"/>
    <cellStyle name="Normal 2 10 19 2 2 3" xfId="18118" xr:uid="{2E49B131-E5B0-4ECD-B271-8990E3830708}"/>
    <cellStyle name="Normal 2 10 19 2 2 4" xfId="18119" xr:uid="{2E538AEC-8104-4616-B043-A7ABCCBBB1F4}"/>
    <cellStyle name="Normal 2 10 19 2 3" xfId="18120" xr:uid="{DCFD65BA-73A7-4911-A123-85F2BF64C7A0}"/>
    <cellStyle name="Normal 2 10 19 2 3 2" xfId="18121" xr:uid="{CBD4D5C9-D889-46EC-8EAE-F96B82889723}"/>
    <cellStyle name="Normal 2 10 19 2 3 3" xfId="18122" xr:uid="{28184FE2-E9D9-4642-8174-C2DBA61AC555}"/>
    <cellStyle name="Normal 2 10 19 2 3 4" xfId="18123" xr:uid="{81F60871-F09E-4DFE-8324-47AB696D8CA7}"/>
    <cellStyle name="Normal 2 10 19 2 4" xfId="18124" xr:uid="{25D31054-EE5D-4689-850D-79D3709BA2A6}"/>
    <cellStyle name="Normal 2 10 19 2 5" xfId="18125" xr:uid="{029D611D-D7C3-4AE4-84FD-2B25971F0F55}"/>
    <cellStyle name="Normal 2 10 19 2 6" xfId="18126" xr:uid="{F4923E4E-35FD-4162-911A-2E81FC8D9903}"/>
    <cellStyle name="Normal 2 10 19 3" xfId="18127" xr:uid="{40C79F7D-0ECB-426A-B662-C91FAAC45189}"/>
    <cellStyle name="Normal 2 10 19 3 2" xfId="18128" xr:uid="{D1EF4BE4-6562-454D-A444-9585B548E9AF}"/>
    <cellStyle name="Normal 2 10 19 3 2 2" xfId="18129" xr:uid="{C573B9AF-B994-448E-84B7-231C0451D952}"/>
    <cellStyle name="Normal 2 10 19 3 2 3" xfId="18130" xr:uid="{B6B420DC-3CE7-4D1C-8A98-58FB6349C236}"/>
    <cellStyle name="Normal 2 10 19 3 2 4" xfId="18131" xr:uid="{757BF1D6-86C5-49FD-A4B0-9FA9B3A249EF}"/>
    <cellStyle name="Normal 2 10 19 3 3" xfId="18132" xr:uid="{93F60842-77C3-40C6-8087-EEE612F176C8}"/>
    <cellStyle name="Normal 2 10 19 3 3 2" xfId="18133" xr:uid="{B180B333-7766-4327-AC3F-6BF60CE71502}"/>
    <cellStyle name="Normal 2 10 19 3 3 3" xfId="18134" xr:uid="{E99F0884-9F4C-427A-A17A-768DD4A90C2C}"/>
    <cellStyle name="Normal 2 10 19 3 3 4" xfId="18135" xr:uid="{F3CA3B35-B602-487C-8F32-A9AA8E18DCE3}"/>
    <cellStyle name="Normal 2 10 19 3 4" xfId="18136" xr:uid="{4F9D05DE-D83B-4CD9-B275-4CABD42E7CD4}"/>
    <cellStyle name="Normal 2 10 19 3 5" xfId="18137" xr:uid="{1D1C9E17-1AEB-498B-B27A-3DE087C0ECDE}"/>
    <cellStyle name="Normal 2 10 19 3 6" xfId="18138" xr:uid="{EFD80216-2D9F-4215-9A12-AF2781EAE3ED}"/>
    <cellStyle name="Normal 2 10 19 4" xfId="18139" xr:uid="{0B8EC32D-6B71-4220-92A1-2BA4D16B7B06}"/>
    <cellStyle name="Normal 2 10 19 4 2" xfId="18140" xr:uid="{3884A355-86DB-4115-AD92-2B2C623BAC21}"/>
    <cellStyle name="Normal 2 10 19 4 3" xfId="18141" xr:uid="{80A904D0-991A-442E-A320-D108EAC73075}"/>
    <cellStyle name="Normal 2 10 19 4 4" xfId="18142" xr:uid="{C685179C-0CE3-4A9A-A167-2AFBDA687D6D}"/>
    <cellStyle name="Normal 2 10 19 5" xfId="18143" xr:uid="{17E3E6CC-05B8-47C2-97CE-E4D7BF0B6C4A}"/>
    <cellStyle name="Normal 2 10 19 5 2" xfId="18144" xr:uid="{5AD8D336-F2E2-4C0E-B422-9D72FEABED19}"/>
    <cellStyle name="Normal 2 10 19 5 3" xfId="18145" xr:uid="{0E98084B-102A-4282-AD8D-FD2D4DC715A4}"/>
    <cellStyle name="Normal 2 10 19 5 4" xfId="18146" xr:uid="{A8DF2153-FEB0-4982-AE2B-E5A271B20C8E}"/>
    <cellStyle name="Normal 2 10 19 6" xfId="18147" xr:uid="{F3952537-FF3F-4C46-BA40-FC3DC4F47E46}"/>
    <cellStyle name="Normal 2 10 19 7" xfId="18148" xr:uid="{43B83E4D-E95A-449B-8E72-7CB55DD31EAC}"/>
    <cellStyle name="Normal 2 10 19 7 2" xfId="18149" xr:uid="{EC9D0434-0DB5-44CE-9A8B-A2DBA4B392E0}"/>
    <cellStyle name="Normal 2 10 19 8" xfId="18150" xr:uid="{084686EE-CAD8-4124-82B5-0CBD8DB894D0}"/>
    <cellStyle name="Normal 2 10 19 9" xfId="18151" xr:uid="{A5E44ACD-86D6-4631-A1AB-06C2B003107E}"/>
    <cellStyle name="Normal 2 10 2" xfId="18152" xr:uid="{874F9994-5595-48FE-9F4D-6452597978DA}"/>
    <cellStyle name="Normal 2 10 2 10" xfId="18153" xr:uid="{FF00374E-7201-4C98-B7A1-B75D31F3BAC9}"/>
    <cellStyle name="Normal 2 10 2 10 2" xfId="18154" xr:uid="{1842E72A-20DD-492D-89A3-5625CC61758E}"/>
    <cellStyle name="Normal 2 10 2 11" xfId="18155" xr:uid="{6CA397A7-139D-4154-AB36-81072691B6DB}"/>
    <cellStyle name="Normal 2 10 2 12" xfId="18156" xr:uid="{F38C52E6-8D02-4CAA-AD1C-6B5387C9B25D}"/>
    <cellStyle name="Normal 2 10 2 13" xfId="18157" xr:uid="{222E1A5F-1DF1-4D67-8B5C-29F02FBDCCF1}"/>
    <cellStyle name="Normal 2 10 2 2" xfId="18158" xr:uid="{2300A1B9-C7B9-4480-9228-13624441360F}"/>
    <cellStyle name="Normal 2 10 2 2 2" xfId="18159" xr:uid="{C5F1B43C-BBD7-4C55-9F89-73F6960AC574}"/>
    <cellStyle name="Normal 2 10 2 2 2 2" xfId="18160" xr:uid="{759CD715-DEAA-4EB5-A824-0AB66FC25F35}"/>
    <cellStyle name="Normal 2 10 2 2 2 3" xfId="18161" xr:uid="{94108D17-AC06-4E2B-A5AD-3CA7A253AD54}"/>
    <cellStyle name="Normal 2 10 2 2 2 4" xfId="18162" xr:uid="{CD459E0A-C532-4B33-904D-CA6EB3417554}"/>
    <cellStyle name="Normal 2 10 2 2 3" xfId="18163" xr:uid="{58C4932F-51AB-4594-A1B4-51902CD0CC68}"/>
    <cellStyle name="Normal 2 10 2 2 3 2" xfId="18164" xr:uid="{74FF1910-C48C-41D8-A14C-92E6619D7B37}"/>
    <cellStyle name="Normal 2 10 2 2 3 3" xfId="18165" xr:uid="{B0BD8E73-2D2C-4540-A51E-626453DBC30C}"/>
    <cellStyle name="Normal 2 10 2 2 3 4" xfId="18166" xr:uid="{A8E347C9-43E7-45AC-9C5C-8394C33FA189}"/>
    <cellStyle name="Normal 2 10 2 2 4" xfId="18167" xr:uid="{5CDEF5D2-E71A-432F-B078-464005A2E593}"/>
    <cellStyle name="Normal 2 10 2 2 5" xfId="18168" xr:uid="{57E35684-CC7A-401E-974C-B3EC89437DE9}"/>
    <cellStyle name="Normal 2 10 2 2 6" xfId="18169" xr:uid="{9613077A-06A1-4CBC-ABF9-EE0434DA59F6}"/>
    <cellStyle name="Normal 2 10 2 2 7" xfId="18170" xr:uid="{44FD08A8-4488-4DAE-8F0C-4AA06C3505A1}"/>
    <cellStyle name="Normal 2 10 2 2 8" xfId="58715" xr:uid="{9069043D-ECA5-4EB6-8D8E-7B701E87A018}"/>
    <cellStyle name="Normal 2 10 2 3" xfId="18171" xr:uid="{5F0AEDD4-6BD1-4191-8108-B8612766033F}"/>
    <cellStyle name="Normal 2 10 2 3 2" xfId="18172" xr:uid="{E488CB07-1DD3-4EE5-8FF0-626DAC5541E6}"/>
    <cellStyle name="Normal 2 10 2 3 2 2" xfId="18173" xr:uid="{1A3F29B9-7B25-43ED-B446-12EF9F8A5EE3}"/>
    <cellStyle name="Normal 2 10 2 3 2 3" xfId="18174" xr:uid="{91B81D21-A713-4E6A-8630-AFAF4E99EE95}"/>
    <cellStyle name="Normal 2 10 2 3 2 4" xfId="18175" xr:uid="{E15ABFB0-E021-4352-9578-1D9F7A102DD5}"/>
    <cellStyle name="Normal 2 10 2 3 3" xfId="18176" xr:uid="{81F8D6DD-D3BB-489F-943C-E9E4390D1A7C}"/>
    <cellStyle name="Normal 2 10 2 3 3 2" xfId="18177" xr:uid="{52287A18-C760-42CA-8911-1FB0A2571E5D}"/>
    <cellStyle name="Normal 2 10 2 3 3 3" xfId="18178" xr:uid="{AE29B68E-F5E5-4F02-9290-2F7DB1DCE9D8}"/>
    <cellStyle name="Normal 2 10 2 3 3 4" xfId="18179" xr:uid="{C98A515B-5D02-4725-8DB0-26F77400010D}"/>
    <cellStyle name="Normal 2 10 2 3 4" xfId="18180" xr:uid="{CB588306-C899-49AC-96D6-78B843B103C5}"/>
    <cellStyle name="Normal 2 10 2 3 5" xfId="18181" xr:uid="{2AD78F91-E7BA-45B2-B3F5-AB68FA19E81F}"/>
    <cellStyle name="Normal 2 10 2 3 6" xfId="18182" xr:uid="{8D3A857D-555E-460C-865B-F9C04FCAA9E0}"/>
    <cellStyle name="Normal 2 10 2 4" xfId="18183" xr:uid="{C385D11A-297C-454D-9557-45821A030C07}"/>
    <cellStyle name="Normal 2 10 2 5" xfId="18184" xr:uid="{42FE8891-2A42-4404-8203-445409F73D01}"/>
    <cellStyle name="Normal 2 10 2 6" xfId="18185" xr:uid="{3CFE920B-6CAF-4307-A70F-8D6DE823BB18}"/>
    <cellStyle name="Normal 2 10 2 7" xfId="18186" xr:uid="{C2F52B4F-4BBB-4DA1-8DC2-69597A544C27}"/>
    <cellStyle name="Normal 2 10 2 8" xfId="18187" xr:uid="{B517A3FA-B770-4584-82CF-AD4DBB5871EB}"/>
    <cellStyle name="Normal 2 10 2 8 2" xfId="18188" xr:uid="{E3B6B118-C1E8-4C4F-A9BE-1CF21743EF90}"/>
    <cellStyle name="Normal 2 10 2 8 2 2" xfId="18189" xr:uid="{4170879B-C479-4EBF-BA27-A33AA6EF418B}"/>
    <cellStyle name="Normal 2 10 2 8 2 3" xfId="18190" xr:uid="{9212DDD6-3C61-4C94-9D98-7A53F1E789D8}"/>
    <cellStyle name="Normal 2 10 2 8 2 4" xfId="18191" xr:uid="{B50718AE-5367-49C6-978E-5D14AFBFC28C}"/>
    <cellStyle name="Normal 2 10 2 8 3" xfId="18192" xr:uid="{CD6DD3BE-00CC-4D31-BB8A-9042738EF78F}"/>
    <cellStyle name="Normal 2 10 2 8 3 2" xfId="18193" xr:uid="{E646C4EC-9752-4558-96C2-D4901CF3C666}"/>
    <cellStyle name="Normal 2 10 2 8 3 3" xfId="18194" xr:uid="{68C8115D-4B61-4EC1-9406-6EE5B0C1251A}"/>
    <cellStyle name="Normal 2 10 2 8 3 4" xfId="18195" xr:uid="{2CB2B683-C759-4417-82E2-6304684B5A29}"/>
    <cellStyle name="Normal 2 10 2 9" xfId="18196" xr:uid="{554CBEDF-5B59-4101-A054-5D86B788020C}"/>
    <cellStyle name="Normal 2 10 20" xfId="18197" xr:uid="{FB8DCB2E-1B5C-4B0A-A29A-0D99A7928C9F}"/>
    <cellStyle name="Normal 2 10 20 2" xfId="18198" xr:uid="{6BB524F9-2901-4DB5-9AC3-536E093E1F98}"/>
    <cellStyle name="Normal 2 10 20 2 2" xfId="18199" xr:uid="{342F712D-3851-4258-9718-2F30D6130738}"/>
    <cellStyle name="Normal 2 10 20 2 2 2" xfId="18200" xr:uid="{1B37B9DF-B383-4654-9297-4AAD64F869FA}"/>
    <cellStyle name="Normal 2 10 20 2 2 3" xfId="18201" xr:uid="{149FB7FC-79B6-4FFC-AB00-3A2AB31FA564}"/>
    <cellStyle name="Normal 2 10 20 2 2 4" xfId="18202" xr:uid="{1013598C-60B5-4706-BB85-D45605F7EEAF}"/>
    <cellStyle name="Normal 2 10 20 2 3" xfId="18203" xr:uid="{A7FBA7AF-58E8-4FB2-A2BE-F454B881B2F8}"/>
    <cellStyle name="Normal 2 10 20 2 3 2" xfId="18204" xr:uid="{E5E94C1C-9935-47FC-A3C7-9B1AA4787362}"/>
    <cellStyle name="Normal 2 10 20 2 3 3" xfId="18205" xr:uid="{11DC6563-C5FA-4020-AAFA-B88ECA527CDB}"/>
    <cellStyle name="Normal 2 10 20 2 3 4" xfId="18206" xr:uid="{2F5ACB9B-A84F-44C1-BCAA-96C2CA9DB599}"/>
    <cellStyle name="Normal 2 10 20 2 4" xfId="18207" xr:uid="{975815AD-1257-4FA5-B775-5D1085BFBDEA}"/>
    <cellStyle name="Normal 2 10 20 2 5" xfId="18208" xr:uid="{C88E91E9-344A-4867-83C5-47762FAFB5CF}"/>
    <cellStyle name="Normal 2 10 20 2 6" xfId="18209" xr:uid="{E06AB761-B428-411C-8705-2B8A040819DB}"/>
    <cellStyle name="Normal 2 10 20 3" xfId="18210" xr:uid="{C62FD571-883A-4331-B1DE-3D91FB860E7D}"/>
    <cellStyle name="Normal 2 10 20 3 2" xfId="18211" xr:uid="{34FCBF39-E11E-436A-88BC-1E1112FDB2EA}"/>
    <cellStyle name="Normal 2 10 20 3 2 2" xfId="18212" xr:uid="{23D98925-1CA7-489C-9FEB-FC29F31B07D2}"/>
    <cellStyle name="Normal 2 10 20 3 2 3" xfId="18213" xr:uid="{38A96F52-46BE-4718-A23D-7C56708CBD7D}"/>
    <cellStyle name="Normal 2 10 20 3 2 4" xfId="18214" xr:uid="{566EC90D-C780-45FE-A05E-70D2FF28955E}"/>
    <cellStyle name="Normal 2 10 20 3 3" xfId="18215" xr:uid="{3892AF4F-3EA3-4761-8318-8425B54A6AC7}"/>
    <cellStyle name="Normal 2 10 20 3 3 2" xfId="18216" xr:uid="{4AC53B98-C573-45C9-9004-2B2D4D2E87CF}"/>
    <cellStyle name="Normal 2 10 20 3 3 3" xfId="18217" xr:uid="{9CAE83F9-FC1D-4921-A182-A0094EAAE269}"/>
    <cellStyle name="Normal 2 10 20 3 3 4" xfId="18218" xr:uid="{9F012B02-5597-438E-9C1F-DD8796EE91AB}"/>
    <cellStyle name="Normal 2 10 20 3 4" xfId="18219" xr:uid="{0CAFD5E1-FA56-4670-ADF7-346777F3DCD5}"/>
    <cellStyle name="Normal 2 10 20 3 5" xfId="18220" xr:uid="{51229396-DFBC-4FFE-B19A-F9823CDE1938}"/>
    <cellStyle name="Normal 2 10 20 3 6" xfId="18221" xr:uid="{AA4A5627-51D5-4B2A-8E9E-89424C8C5117}"/>
    <cellStyle name="Normal 2 10 20 4" xfId="18222" xr:uid="{AA6E3732-C966-4568-9186-E6B20B857F47}"/>
    <cellStyle name="Normal 2 10 20 4 2" xfId="18223" xr:uid="{631159CC-8A5B-4B9C-A3CD-A2DB9C539749}"/>
    <cellStyle name="Normal 2 10 20 4 3" xfId="18224" xr:uid="{3212BEB6-A7CA-4C59-8AFC-3245F4781498}"/>
    <cellStyle name="Normal 2 10 20 4 4" xfId="18225" xr:uid="{7D92EBEA-7EF9-4881-9C98-FA76075961F0}"/>
    <cellStyle name="Normal 2 10 20 5" xfId="18226" xr:uid="{3BAD870C-9B5C-4BD3-A0FC-590FDA8D6311}"/>
    <cellStyle name="Normal 2 10 20 5 2" xfId="18227" xr:uid="{D13A1BA9-F728-4AF8-A84E-EB8529704345}"/>
    <cellStyle name="Normal 2 10 20 5 3" xfId="18228" xr:uid="{FBA9C67A-7DFF-4342-8528-52A3E81C0ED9}"/>
    <cellStyle name="Normal 2 10 20 5 4" xfId="18229" xr:uid="{15DE6268-2479-44E5-AE2E-1EC596F70FF3}"/>
    <cellStyle name="Normal 2 10 20 6" xfId="18230" xr:uid="{4270F25D-48DB-4801-8EFE-4F9CA4DB1A80}"/>
    <cellStyle name="Normal 2 10 20 7" xfId="18231" xr:uid="{4AF9F541-2E54-41FB-B8EB-02BF6181F142}"/>
    <cellStyle name="Normal 2 10 20 7 2" xfId="18232" xr:uid="{0A9E5408-CCF9-4B6A-A79A-E93151A08A54}"/>
    <cellStyle name="Normal 2 10 20 8" xfId="18233" xr:uid="{6D02B6CD-489C-4B31-8FBD-0101F7910049}"/>
    <cellStyle name="Normal 2 10 20 9" xfId="18234" xr:uid="{76C37F50-118D-40E1-A8C5-898517A7E455}"/>
    <cellStyle name="Normal 2 10 21" xfId="18235" xr:uid="{D8A8105D-A7DC-40D0-BA78-ABD1AD76138B}"/>
    <cellStyle name="Normal 2 10 21 2" xfId="18236" xr:uid="{6BC4C0CE-7FAC-4C05-ADA7-A2AA1E2DD6F1}"/>
    <cellStyle name="Normal 2 10 21 2 2" xfId="18237" xr:uid="{8094FCB4-65D1-4CDB-A939-1B994FAFA5E0}"/>
    <cellStyle name="Normal 2 10 21 2 3" xfId="18238" xr:uid="{095A2EF4-F009-4239-B9A2-6A0167491052}"/>
    <cellStyle name="Normal 2 10 21 2 4" xfId="18239" xr:uid="{75EAD0EE-877A-4E42-94C0-5D3D9E7B9152}"/>
    <cellStyle name="Normal 2 10 21 3" xfId="18240" xr:uid="{027E5436-B413-4132-B110-B2A52650D041}"/>
    <cellStyle name="Normal 2 10 21 3 2" xfId="18241" xr:uid="{7B1F8CE0-0EA1-4A85-A27E-47AC20BEBEF6}"/>
    <cellStyle name="Normal 2 10 21 3 3" xfId="18242" xr:uid="{7F44BBE4-1206-45A6-A378-6490C2D72DFC}"/>
    <cellStyle name="Normal 2 10 21 3 4" xfId="18243" xr:uid="{C2C3C51E-F201-4F5E-A4EC-6224D3471B71}"/>
    <cellStyle name="Normal 2 10 21 4" xfId="18244" xr:uid="{9F5F3C57-3D4C-4730-B813-035E30079EEF}"/>
    <cellStyle name="Normal 2 10 21 5" xfId="18245" xr:uid="{E83127D5-DAC3-4F7B-A531-C1194E125064}"/>
    <cellStyle name="Normal 2 10 21 5 2" xfId="18246" xr:uid="{62BC6E82-345A-45B3-A571-BAEDB6AF65CA}"/>
    <cellStyle name="Normal 2 10 21 6" xfId="18247" xr:uid="{09644E8D-F602-4DED-A41B-C0A4C2B9A7AA}"/>
    <cellStyle name="Normal 2 10 21 7" xfId="18248" xr:uid="{912745DA-4E39-4EEA-9B52-906B2207A840}"/>
    <cellStyle name="Normal 2 10 22" xfId="18249" xr:uid="{DA665CD7-9E77-4B15-956B-881BC69D370C}"/>
    <cellStyle name="Normal 2 10 22 2" xfId="18250" xr:uid="{0D2E08D9-733C-40FF-95CD-7CEE4F542412}"/>
    <cellStyle name="Normal 2 10 22 2 2" xfId="18251" xr:uid="{63810BD0-BD28-4ED0-80E2-DD4117E4DE40}"/>
    <cellStyle name="Normal 2 10 22 2 3" xfId="18252" xr:uid="{65BD3433-1AD5-4D34-BF14-EAB02F310B80}"/>
    <cellStyle name="Normal 2 10 22 2 4" xfId="18253" xr:uid="{EAB99BE9-77D0-47F7-B59C-82945B14A1A7}"/>
    <cellStyle name="Normal 2 10 22 3" xfId="18254" xr:uid="{B6B0D252-BE26-4254-BBAA-45AAF1BA9797}"/>
    <cellStyle name="Normal 2 10 22 3 2" xfId="18255" xr:uid="{E72ED2BB-CAAC-446E-B2B0-A01C6EFA0EE1}"/>
    <cellStyle name="Normal 2 10 22 3 3" xfId="18256" xr:uid="{218D0FE8-2DD6-4191-838A-9A32BF9C7F8D}"/>
    <cellStyle name="Normal 2 10 22 3 4" xfId="18257" xr:uid="{1A0D0F4B-48A5-4DEF-A822-A9BEE09C419A}"/>
    <cellStyle name="Normal 2 10 22 4" xfId="18258" xr:uid="{DCC98CA5-69A3-4FBE-8CA9-D3693C40C655}"/>
    <cellStyle name="Normal 2 10 22 5" xfId="18259" xr:uid="{618E2777-386A-475F-A01D-34F64D67A3B4}"/>
    <cellStyle name="Normal 2 10 22 5 2" xfId="18260" xr:uid="{BEF0B740-2BBF-4494-AF1B-524F841DD08D}"/>
    <cellStyle name="Normal 2 10 22 6" xfId="18261" xr:uid="{A07F1006-95EA-4B6B-B74E-57E312414444}"/>
    <cellStyle name="Normal 2 10 22 7" xfId="18262" xr:uid="{32072B0D-16EA-4F7D-A85E-824496BF0DEB}"/>
    <cellStyle name="Normal 2 10 23" xfId="18263" xr:uid="{1B3C35D6-1681-4372-95C7-26CA94E55B45}"/>
    <cellStyle name="Normal 2 10 24" xfId="18264" xr:uid="{6FB57B50-F104-43E2-9654-E9D432BD398E}"/>
    <cellStyle name="Normal 2 10 25" xfId="18265" xr:uid="{9D827261-9A94-401C-870A-6A330C145426}"/>
    <cellStyle name="Normal 2 10 26" xfId="18266" xr:uid="{2FD7533D-2959-4117-9FEB-4B5DC2B434FD}"/>
    <cellStyle name="Normal 2 10 27" xfId="18267" xr:uid="{7756C434-F27D-4C35-91FF-1C68905F2DEA}"/>
    <cellStyle name="Normal 2 10 27 2" xfId="18268" xr:uid="{7A99CCB5-2D3D-4AE9-9666-9AEB25CAAA39}"/>
    <cellStyle name="Normal 2 10 27 2 2" xfId="18269" xr:uid="{1F74310F-8A3F-4BBC-A7A7-EBCAABD84FF9}"/>
    <cellStyle name="Normal 2 10 27 2 3" xfId="18270" xr:uid="{6394BED3-FE55-4433-B38B-DC3009E5A82D}"/>
    <cellStyle name="Normal 2 10 27 2 4" xfId="18271" xr:uid="{30410F99-0AE6-41C2-A101-33E3FA4A2827}"/>
    <cellStyle name="Normal 2 10 27 3" xfId="18272" xr:uid="{30ABAD62-20AD-43E4-9A21-6D4527545457}"/>
    <cellStyle name="Normal 2 10 27 3 2" xfId="18273" xr:uid="{5CCD022F-796C-4D25-9697-FE11E251CA0E}"/>
    <cellStyle name="Normal 2 10 27 3 3" xfId="18274" xr:uid="{AA595EF9-E083-4117-80FB-FC71B77AA7F0}"/>
    <cellStyle name="Normal 2 10 27 3 4" xfId="18275" xr:uid="{170FDEB5-21EF-4C06-8748-A5AC3B3F22E2}"/>
    <cellStyle name="Normal 2 10 28" xfId="18276" xr:uid="{BA100C1B-3653-456C-92CF-0E34E3D16670}"/>
    <cellStyle name="Normal 2 10 29" xfId="18277" xr:uid="{8F8032B3-B9F4-45C5-AFAB-92E0638E2F1C}"/>
    <cellStyle name="Normal 2 10 29 2" xfId="18278" xr:uid="{E2FA64A1-AB63-4777-BB49-AF473D80825A}"/>
    <cellStyle name="Normal 2 10 29 2 2" xfId="18279" xr:uid="{8CF7B826-14EA-43B6-A948-C64FAB696E90}"/>
    <cellStyle name="Normal 2 10 3" xfId="18280" xr:uid="{B3B96C97-52AC-4AD2-BF93-82142D263F6A}"/>
    <cellStyle name="Normal 2 10 3 10" xfId="18281" xr:uid="{DD771920-2E59-4EF5-9494-BF8E6A521EA1}"/>
    <cellStyle name="Normal 2 10 3 10 2" xfId="18282" xr:uid="{90972437-BCD8-43C1-8BEB-6D88986CA077}"/>
    <cellStyle name="Normal 2 10 3 11" xfId="18283" xr:uid="{3CE435CA-8A63-48BC-87CA-929363AAD18C}"/>
    <cellStyle name="Normal 2 10 3 12" xfId="18284" xr:uid="{8AD5C011-EFCA-4F14-945C-FB25CEE115DF}"/>
    <cellStyle name="Normal 2 10 3 2" xfId="18285" xr:uid="{B8DFD880-9BD2-4991-B3DE-2FBCEA6B3922}"/>
    <cellStyle name="Normal 2 10 3 2 2" xfId="18286" xr:uid="{E82D90FE-1A71-4588-B9FD-24416FED1238}"/>
    <cellStyle name="Normal 2 10 3 2 2 2" xfId="18287" xr:uid="{97E2ED5B-F642-42A0-AD64-408E8FD67E26}"/>
    <cellStyle name="Normal 2 10 3 2 2 3" xfId="18288" xr:uid="{9E278FFC-8819-4E1C-8D51-22B18E8CD992}"/>
    <cellStyle name="Normal 2 10 3 2 2 4" xfId="18289" xr:uid="{7308D4EE-E96B-428D-B10E-5A52A7EE87C4}"/>
    <cellStyle name="Normal 2 10 3 2 3" xfId="18290" xr:uid="{0ED9BB19-BD46-4522-91F9-57E51F3E26B6}"/>
    <cellStyle name="Normal 2 10 3 2 3 2" xfId="18291" xr:uid="{6F2B5BB8-AE39-417F-9732-9360217815BA}"/>
    <cellStyle name="Normal 2 10 3 2 3 3" xfId="18292" xr:uid="{5F3CE267-4E44-4C59-876B-75CECD0C24E4}"/>
    <cellStyle name="Normal 2 10 3 2 3 4" xfId="18293" xr:uid="{1F486A2A-DBFB-4EC2-B2F1-3E12DDD43300}"/>
    <cellStyle name="Normal 2 10 3 2 4" xfId="18294" xr:uid="{8EA324B9-9616-4A4F-850B-64728C0125C4}"/>
    <cellStyle name="Normal 2 10 3 2 5" xfId="18295" xr:uid="{2E79DCC1-C31D-4242-8B5D-82E034E2823C}"/>
    <cellStyle name="Normal 2 10 3 2 6" xfId="18296" xr:uid="{14D7F622-86E1-43AD-8B5B-F11E0B51F8FF}"/>
    <cellStyle name="Normal 2 10 3 3" xfId="18297" xr:uid="{7BBD9B07-4E91-48A6-ABC0-4FECA409F01E}"/>
    <cellStyle name="Normal 2 10 3 3 2" xfId="18298" xr:uid="{A542483D-66D9-400D-8020-35D75A136709}"/>
    <cellStyle name="Normal 2 10 3 3 2 2" xfId="18299" xr:uid="{00904BB3-A81E-408C-ADFF-DFD74E4F7B96}"/>
    <cellStyle name="Normal 2 10 3 3 2 3" xfId="18300" xr:uid="{B236A77F-83CE-4488-8B54-A7951F23494F}"/>
    <cellStyle name="Normal 2 10 3 3 2 4" xfId="18301" xr:uid="{D99DC1B8-284B-4AB4-A84D-31B572AABBD9}"/>
    <cellStyle name="Normal 2 10 3 3 3" xfId="18302" xr:uid="{14B626F9-35D7-441D-B90C-F30B58B237C1}"/>
    <cellStyle name="Normal 2 10 3 3 3 2" xfId="18303" xr:uid="{88565DE2-CC52-4CB1-8F2B-C6FAC078531D}"/>
    <cellStyle name="Normal 2 10 3 3 3 3" xfId="18304" xr:uid="{5ECAE14A-C0EC-43B2-B338-9AB629EBC724}"/>
    <cellStyle name="Normal 2 10 3 3 3 4" xfId="18305" xr:uid="{06E274C4-E642-474D-833A-02252657ED19}"/>
    <cellStyle name="Normal 2 10 3 3 4" xfId="18306" xr:uid="{EB1AE130-588F-4980-957D-03D2E1E973CB}"/>
    <cellStyle name="Normal 2 10 3 3 5" xfId="18307" xr:uid="{8B2E6989-E968-4A62-9844-8D42838EB01B}"/>
    <cellStyle name="Normal 2 10 3 3 6" xfId="18308" xr:uid="{14EC07DB-1076-4847-8E73-F5B7B9EE662B}"/>
    <cellStyle name="Normal 2 10 3 4" xfId="18309" xr:uid="{A4D3A11C-C90D-4792-B5CB-12350F9C8935}"/>
    <cellStyle name="Normal 2 10 3 5" xfId="18310" xr:uid="{FF654BC8-6688-4B1A-B084-6D362EBF121D}"/>
    <cellStyle name="Normal 2 10 3 6" xfId="18311" xr:uid="{EC1AF437-D3A0-4594-9198-515D9E5FF99C}"/>
    <cellStyle name="Normal 2 10 3 7" xfId="18312" xr:uid="{619B420B-3A54-42C5-9325-4E4950E9386A}"/>
    <cellStyle name="Normal 2 10 3 8" xfId="18313" xr:uid="{010CE634-C03F-4137-AB0F-DE05C35191E9}"/>
    <cellStyle name="Normal 2 10 3 8 2" xfId="18314" xr:uid="{7DD57BC0-6948-4F2B-8D74-54101D5DEC30}"/>
    <cellStyle name="Normal 2 10 3 8 2 2" xfId="18315" xr:uid="{5DBA3579-B2FF-4A18-BD1A-96FEF4501986}"/>
    <cellStyle name="Normal 2 10 3 8 2 3" xfId="18316" xr:uid="{75ED7017-F2FF-480C-865C-6C8BB714CAB1}"/>
    <cellStyle name="Normal 2 10 3 8 2 4" xfId="18317" xr:uid="{BDE5C285-9DC3-421A-8B6E-00DE5C3DE5D4}"/>
    <cellStyle name="Normal 2 10 3 8 3" xfId="18318" xr:uid="{1568F18B-13D3-4BBC-85DA-A40A0607DEB6}"/>
    <cellStyle name="Normal 2 10 3 8 3 2" xfId="18319" xr:uid="{0190AF5B-0F40-4CE3-A400-337286EDCDEC}"/>
    <cellStyle name="Normal 2 10 3 8 3 3" xfId="18320" xr:uid="{CC84D9AF-6F6E-43CE-A057-5BB6A041B0F9}"/>
    <cellStyle name="Normal 2 10 3 8 3 4" xfId="18321" xr:uid="{DCF14F37-43CB-483B-B656-DC9F8600DF56}"/>
    <cellStyle name="Normal 2 10 3 9" xfId="18322" xr:uid="{C2713E1E-D988-4C98-B93D-E72EEF722600}"/>
    <cellStyle name="Normal 2 10 30" xfId="18323" xr:uid="{4E2A2BD9-3A0F-4421-A16D-2176BB725D6D}"/>
    <cellStyle name="Normal 2 10 31" xfId="18324" xr:uid="{2C220B25-E7FE-437A-B2F1-B0458EAD25B4}"/>
    <cellStyle name="Normal 2 10 32" xfId="18325" xr:uid="{2AAD0D89-F02F-45FC-AFEE-01E3B69FBB65}"/>
    <cellStyle name="Normal 2 10 4" xfId="18326" xr:uid="{9955B8BD-E11F-48C0-82D2-F0A7D9DA0656}"/>
    <cellStyle name="Normal 2 10 4 10" xfId="18327" xr:uid="{5B79D329-ADF9-4217-A5BB-94C53BFBA329}"/>
    <cellStyle name="Normal 2 10 4 10 2" xfId="18328" xr:uid="{8D7ED0F6-F6C9-48C5-9F36-41C624343C4D}"/>
    <cellStyle name="Normal 2 10 4 11" xfId="18329" xr:uid="{43269AD9-8E61-49E5-9D52-88373115BFD8}"/>
    <cellStyle name="Normal 2 10 4 12" xfId="18330" xr:uid="{7D513E74-9776-4F1D-AE53-88A175E9A6B6}"/>
    <cellStyle name="Normal 2 10 4 2" xfId="18331" xr:uid="{080FCC75-6C2A-4863-B38E-306CB3FCC2AF}"/>
    <cellStyle name="Normal 2 10 4 2 2" xfId="18332" xr:uid="{B9D98C2B-38A1-4732-AEFA-B88DF47CDCB6}"/>
    <cellStyle name="Normal 2 10 4 2 2 2" xfId="18333" xr:uid="{0C15BF6A-A5F2-479D-ACB6-9020F59A0941}"/>
    <cellStyle name="Normal 2 10 4 2 2 3" xfId="18334" xr:uid="{0003C41F-B30D-49EF-A4F2-FB186B5C975E}"/>
    <cellStyle name="Normal 2 10 4 2 2 4" xfId="18335" xr:uid="{8720CC1B-6207-4D9A-939E-ED8143CA3268}"/>
    <cellStyle name="Normal 2 10 4 2 3" xfId="18336" xr:uid="{04546D97-4033-41F0-813C-FBDB80A04070}"/>
    <cellStyle name="Normal 2 10 4 2 3 2" xfId="18337" xr:uid="{BC8FDEBF-498D-4908-B23C-3C60166F657B}"/>
    <cellStyle name="Normal 2 10 4 2 3 3" xfId="18338" xr:uid="{60F910F8-7D0A-44C6-981D-3BC0AAC7830E}"/>
    <cellStyle name="Normal 2 10 4 2 3 4" xfId="18339" xr:uid="{0ACE39D9-D061-4349-8D9E-A6E7F06A5BAD}"/>
    <cellStyle name="Normal 2 10 4 2 4" xfId="18340" xr:uid="{730B92BB-7C7D-4AE6-98E4-75D3CDC42EFA}"/>
    <cellStyle name="Normal 2 10 4 2 5" xfId="18341" xr:uid="{D9283E44-CFBA-482D-BB79-9E7D3A222D09}"/>
    <cellStyle name="Normal 2 10 4 2 6" xfId="18342" xr:uid="{386C213A-3513-48A3-AFD3-F4521B0D2325}"/>
    <cellStyle name="Normal 2 10 4 3" xfId="18343" xr:uid="{DC369F81-B40B-480D-A035-455B4EA7AFDC}"/>
    <cellStyle name="Normal 2 10 4 3 2" xfId="18344" xr:uid="{E75EF773-A676-410D-9CB6-5AD3EE6E78CB}"/>
    <cellStyle name="Normal 2 10 4 3 2 2" xfId="18345" xr:uid="{D467465F-B6E0-4AE8-B40E-52A9286AF706}"/>
    <cellStyle name="Normal 2 10 4 3 2 3" xfId="18346" xr:uid="{59DBB3E9-DF1D-464B-8AED-9B794B3B873D}"/>
    <cellStyle name="Normal 2 10 4 3 2 4" xfId="18347" xr:uid="{1B1C101B-18F7-4DAE-B9A7-29B8DBD29071}"/>
    <cellStyle name="Normal 2 10 4 3 3" xfId="18348" xr:uid="{9EFF2A5F-8F9B-465F-BD5A-BA7CFBE49992}"/>
    <cellStyle name="Normal 2 10 4 3 3 2" xfId="18349" xr:uid="{40FD4AED-4B93-405B-8BFC-9DD3220E2F29}"/>
    <cellStyle name="Normal 2 10 4 3 3 3" xfId="18350" xr:uid="{D6B34152-BBEB-4369-9EB8-4BCF54B975BE}"/>
    <cellStyle name="Normal 2 10 4 3 3 4" xfId="18351" xr:uid="{7167184B-0431-43E1-97AC-E2EA3F695D69}"/>
    <cellStyle name="Normal 2 10 4 3 4" xfId="18352" xr:uid="{C66C6D76-218A-4615-BB5F-5EB129A3F952}"/>
    <cellStyle name="Normal 2 10 4 3 5" xfId="18353" xr:uid="{F5804BC3-8CDA-40D4-9E46-FE4794F14F95}"/>
    <cellStyle name="Normal 2 10 4 3 6" xfId="18354" xr:uid="{B7119B50-A642-4DED-8B74-B39B10C71651}"/>
    <cellStyle name="Normal 2 10 4 4" xfId="18355" xr:uid="{5919795B-7154-47C8-A885-7BD6869A407D}"/>
    <cellStyle name="Normal 2 10 4 5" xfId="18356" xr:uid="{1ACAEF6E-ADA7-492A-950C-8E328748C3EA}"/>
    <cellStyle name="Normal 2 10 4 6" xfId="18357" xr:uid="{861848A7-71DE-4E26-98DD-ACB516C9276F}"/>
    <cellStyle name="Normal 2 10 4 7" xfId="18358" xr:uid="{26B13956-9224-4EAB-8ECB-295C2CADA8B5}"/>
    <cellStyle name="Normal 2 10 4 8" xfId="18359" xr:uid="{94D34C39-256C-4776-941A-624E9B503F20}"/>
    <cellStyle name="Normal 2 10 4 8 2" xfId="18360" xr:uid="{24E085C2-7F5A-4C48-8606-92D2AFD7D207}"/>
    <cellStyle name="Normal 2 10 4 8 2 2" xfId="18361" xr:uid="{98FBEAD0-5666-4612-8309-39821DD3A658}"/>
    <cellStyle name="Normal 2 10 4 8 2 3" xfId="18362" xr:uid="{F72CD888-BADA-4214-9E1A-9F621D23826F}"/>
    <cellStyle name="Normal 2 10 4 8 2 4" xfId="18363" xr:uid="{75E6D8B6-D932-40B8-9EC3-D3FD9E4F212D}"/>
    <cellStyle name="Normal 2 10 4 8 3" xfId="18364" xr:uid="{2685124C-36A3-484F-AA05-EDCF7A34C4B8}"/>
    <cellStyle name="Normal 2 10 4 8 3 2" xfId="18365" xr:uid="{1E4E4D43-61D2-4F35-B299-A10610CECDB8}"/>
    <cellStyle name="Normal 2 10 4 8 3 3" xfId="18366" xr:uid="{C3C4F089-6473-4E8C-8E13-37590FB831D8}"/>
    <cellStyle name="Normal 2 10 4 8 3 4" xfId="18367" xr:uid="{3EB3CE2E-5E56-437E-A585-E268EAD4843C}"/>
    <cellStyle name="Normal 2 10 4 9" xfId="18368" xr:uid="{6F39500B-0A14-4EEA-ABF3-68EF4FDFB0D7}"/>
    <cellStyle name="Normal 2 10 5" xfId="18369" xr:uid="{B2633BD9-0FA6-42CC-8764-45E2FE238F78}"/>
    <cellStyle name="Normal 2 10 5 10" xfId="18370" xr:uid="{9A915B2A-8F39-4D45-B186-56D90B15CB05}"/>
    <cellStyle name="Normal 2 10 5 10 2" xfId="18371" xr:uid="{1252E895-AE54-4F46-8576-CFD5BCC70766}"/>
    <cellStyle name="Normal 2 10 5 11" xfId="18372" xr:uid="{71D4BD96-7AA6-4094-923C-63BA47BA65EE}"/>
    <cellStyle name="Normal 2 10 5 12" xfId="18373" xr:uid="{743E6089-9E12-4315-B6CD-53D3BE27BB5B}"/>
    <cellStyle name="Normal 2 10 5 2" xfId="18374" xr:uid="{DA035496-0606-4099-8428-6EC3E804F5E7}"/>
    <cellStyle name="Normal 2 10 5 2 2" xfId="18375" xr:uid="{25D16F32-E680-470A-88A8-45ED5EE2F77A}"/>
    <cellStyle name="Normal 2 10 5 2 2 2" xfId="18376" xr:uid="{56E5BC3C-7A55-4729-B8AC-6BD309776C5E}"/>
    <cellStyle name="Normal 2 10 5 2 2 3" xfId="18377" xr:uid="{DE3405DB-B470-4292-9278-F7A94547FA32}"/>
    <cellStyle name="Normal 2 10 5 2 2 4" xfId="18378" xr:uid="{0B20B235-1049-477A-A502-3E875FB728C8}"/>
    <cellStyle name="Normal 2 10 5 2 3" xfId="18379" xr:uid="{CF132A7F-F1D4-4985-8C18-68C1E6397E83}"/>
    <cellStyle name="Normal 2 10 5 2 3 2" xfId="18380" xr:uid="{A79DAF80-18E1-4B2D-8D4D-2D9AC897C73D}"/>
    <cellStyle name="Normal 2 10 5 2 3 3" xfId="18381" xr:uid="{3A3A8029-5B4E-47E2-85E1-162F3AEB7BE7}"/>
    <cellStyle name="Normal 2 10 5 2 3 4" xfId="18382" xr:uid="{9D597466-1291-442D-87FD-0EF0864BE771}"/>
    <cellStyle name="Normal 2 10 5 2 4" xfId="18383" xr:uid="{B0DF9376-327C-42C4-A2B5-57D21C39372A}"/>
    <cellStyle name="Normal 2 10 5 2 5" xfId="18384" xr:uid="{091370F6-6DFE-4703-A285-40DCF931B6DF}"/>
    <cellStyle name="Normal 2 10 5 2 6" xfId="18385" xr:uid="{1A8A1491-46B7-49C0-B690-889CAA7C80E9}"/>
    <cellStyle name="Normal 2 10 5 3" xfId="18386" xr:uid="{3ADEAF70-E1C5-4D60-8AA8-FFD219D0AD5E}"/>
    <cellStyle name="Normal 2 10 5 3 2" xfId="18387" xr:uid="{106DC7D8-30E5-4809-B356-29BFD6DA5C09}"/>
    <cellStyle name="Normal 2 10 5 3 2 2" xfId="18388" xr:uid="{4C7DB708-8999-4D32-87C2-FADE053093B1}"/>
    <cellStyle name="Normal 2 10 5 3 2 3" xfId="18389" xr:uid="{519A19F1-DA0A-445A-8BD3-58AE6BB2A7C6}"/>
    <cellStyle name="Normal 2 10 5 3 2 4" xfId="18390" xr:uid="{0CEC2AE5-387C-4330-BBEB-445E839E9BC1}"/>
    <cellStyle name="Normal 2 10 5 3 3" xfId="18391" xr:uid="{83BD2D97-B7DA-40C7-8C6E-2AB5B1471C1E}"/>
    <cellStyle name="Normal 2 10 5 3 3 2" xfId="18392" xr:uid="{17CDB25F-5DF1-4FA2-B539-F8FA0EC0B685}"/>
    <cellStyle name="Normal 2 10 5 3 3 3" xfId="18393" xr:uid="{8147F057-95AD-4185-9C9B-3953FDFA1947}"/>
    <cellStyle name="Normal 2 10 5 3 3 4" xfId="18394" xr:uid="{DC7C221D-F8BB-42BE-B765-0971CEE9F588}"/>
    <cellStyle name="Normal 2 10 5 3 4" xfId="18395" xr:uid="{57787D72-C832-4942-B451-74F84F41DE48}"/>
    <cellStyle name="Normal 2 10 5 3 5" xfId="18396" xr:uid="{389E8113-59E0-4737-8A9A-AE162955FEBF}"/>
    <cellStyle name="Normal 2 10 5 3 6" xfId="18397" xr:uid="{F27AC10D-9DD8-4530-8376-688D62FE5FB6}"/>
    <cellStyle name="Normal 2 10 5 4" xfId="18398" xr:uid="{3751CBB1-5863-475E-B581-7E20B29D61A9}"/>
    <cellStyle name="Normal 2 10 5 5" xfId="18399" xr:uid="{F831511C-8521-44CC-8CF6-D3458CA50931}"/>
    <cellStyle name="Normal 2 10 5 6" xfId="18400" xr:uid="{1D7058E5-5202-4FAD-99E0-F994746A1661}"/>
    <cellStyle name="Normal 2 10 5 7" xfId="18401" xr:uid="{3277DFA9-A48C-4F09-9765-2F39365BD6FA}"/>
    <cellStyle name="Normal 2 10 5 8" xfId="18402" xr:uid="{38F04429-A82A-48B4-9C85-1BEA2CDA27EE}"/>
    <cellStyle name="Normal 2 10 5 8 2" xfId="18403" xr:uid="{B41CC564-F28B-4C3F-8ACE-382BFD40D595}"/>
    <cellStyle name="Normal 2 10 5 8 2 2" xfId="18404" xr:uid="{B826BC40-B840-4682-B601-D073F574920A}"/>
    <cellStyle name="Normal 2 10 5 8 2 3" xfId="18405" xr:uid="{4AF74D70-123E-4713-A54C-1E2B80EAAF2E}"/>
    <cellStyle name="Normal 2 10 5 8 2 4" xfId="18406" xr:uid="{A72391C6-667E-41E4-AFB7-0F59D566E5B4}"/>
    <cellStyle name="Normal 2 10 5 8 3" xfId="18407" xr:uid="{AECD1F11-55B5-40CC-A6E0-8374C98111AD}"/>
    <cellStyle name="Normal 2 10 5 8 3 2" xfId="18408" xr:uid="{165012DE-0F54-4509-A54D-C5E42114E322}"/>
    <cellStyle name="Normal 2 10 5 8 3 3" xfId="18409" xr:uid="{DEB245B4-4C36-4A7C-91E3-F0471CBCEEC6}"/>
    <cellStyle name="Normal 2 10 5 8 3 4" xfId="18410" xr:uid="{36076E7C-1A21-4B1F-A1B8-B3F18D11FEFE}"/>
    <cellStyle name="Normal 2 10 5 9" xfId="18411" xr:uid="{B5D5206F-5F4B-472C-AE79-D5190DF6B0D5}"/>
    <cellStyle name="Normal 2 10 6" xfId="18412" xr:uid="{F826A574-1163-4C06-B79A-61AC5D97F77C}"/>
    <cellStyle name="Normal 2 10 6 10" xfId="18413" xr:uid="{5BDCE564-683E-4D47-8511-2D5015EADFD3}"/>
    <cellStyle name="Normal 2 10 6 10 2" xfId="18414" xr:uid="{759E0599-A3A0-451A-933F-5352BBD01C5D}"/>
    <cellStyle name="Normal 2 10 6 11" xfId="18415" xr:uid="{152D74F8-905E-4541-9415-55FD04587851}"/>
    <cellStyle name="Normal 2 10 6 12" xfId="18416" xr:uid="{C4E8052C-3F74-487D-BE27-011532E4C73D}"/>
    <cellStyle name="Normal 2 10 6 2" xfId="18417" xr:uid="{69054C71-8D71-4F28-B33F-93C8DB2321D4}"/>
    <cellStyle name="Normal 2 10 6 2 2" xfId="18418" xr:uid="{E59C414E-91C6-4C88-A720-34C5B9965E9C}"/>
    <cellStyle name="Normal 2 10 6 2 2 2" xfId="18419" xr:uid="{29EEC68E-8E39-441A-A527-2684EE92A70B}"/>
    <cellStyle name="Normal 2 10 6 2 2 3" xfId="18420" xr:uid="{FBCE6F98-88E2-4AF0-9F9C-305EB0C46796}"/>
    <cellStyle name="Normal 2 10 6 2 2 4" xfId="18421" xr:uid="{F8F83B2A-4387-41B5-83C4-A5F9DBDC51B9}"/>
    <cellStyle name="Normal 2 10 6 2 3" xfId="18422" xr:uid="{B373758B-C1DB-43DB-B244-DB9A720A3C7E}"/>
    <cellStyle name="Normal 2 10 6 2 3 2" xfId="18423" xr:uid="{75CC35E9-05B5-475F-BF0C-0501405FF340}"/>
    <cellStyle name="Normal 2 10 6 2 3 3" xfId="18424" xr:uid="{A51DFC67-3FCF-4C60-9A03-6DEA0F982ABF}"/>
    <cellStyle name="Normal 2 10 6 2 3 4" xfId="18425" xr:uid="{A95F60B1-7953-45FF-A04A-1B7DC20B8905}"/>
    <cellStyle name="Normal 2 10 6 2 4" xfId="18426" xr:uid="{042A824A-E809-4254-BB44-F9832B2FC322}"/>
    <cellStyle name="Normal 2 10 6 2 5" xfId="18427" xr:uid="{C2E2ADA9-F6C8-448F-BFD5-091BBFCC1AB6}"/>
    <cellStyle name="Normal 2 10 6 2 6" xfId="18428" xr:uid="{C9AFC735-9A2C-466E-A975-A34670221E76}"/>
    <cellStyle name="Normal 2 10 6 3" xfId="18429" xr:uid="{E4EE022D-7D88-414B-B326-4CABB57288C6}"/>
    <cellStyle name="Normal 2 10 6 3 2" xfId="18430" xr:uid="{D2E97741-3FE9-40F5-B070-0412770CEB11}"/>
    <cellStyle name="Normal 2 10 6 3 2 2" xfId="18431" xr:uid="{D95954CB-63E1-46A4-A4D7-A3FFAF2940D8}"/>
    <cellStyle name="Normal 2 10 6 3 2 3" xfId="18432" xr:uid="{1F7951F7-067B-48DA-968E-6D829163BAEB}"/>
    <cellStyle name="Normal 2 10 6 3 2 4" xfId="18433" xr:uid="{C71BBD2E-EC5C-4EEA-B5E9-9C44325A2DB5}"/>
    <cellStyle name="Normal 2 10 6 3 3" xfId="18434" xr:uid="{163DCA50-6FC9-4A9C-B7F5-F3AD46E56969}"/>
    <cellStyle name="Normal 2 10 6 3 3 2" xfId="18435" xr:uid="{4C024EC6-5799-4AE1-9401-4000CAE16156}"/>
    <cellStyle name="Normal 2 10 6 3 3 3" xfId="18436" xr:uid="{44B95D57-6F4B-47CB-9C14-1AE67FB81A60}"/>
    <cellStyle name="Normal 2 10 6 3 3 4" xfId="18437" xr:uid="{1DD94E0A-BA69-4270-A45A-DE1794268743}"/>
    <cellStyle name="Normal 2 10 6 3 4" xfId="18438" xr:uid="{8B7655FF-A2FB-4B13-BA9B-6EDBA395CF8D}"/>
    <cellStyle name="Normal 2 10 6 3 5" xfId="18439" xr:uid="{7184353E-AB39-4FB2-9CA3-3851A885F881}"/>
    <cellStyle name="Normal 2 10 6 3 6" xfId="18440" xr:uid="{6C0F1AB0-C314-4AE6-BA45-8B710C1E6EBA}"/>
    <cellStyle name="Normal 2 10 6 4" xfId="18441" xr:uid="{DB212FEC-7E90-42F7-8084-75F39424090B}"/>
    <cellStyle name="Normal 2 10 6 5" xfId="18442" xr:uid="{CECD7040-7502-438D-95C2-1B1747B7DDCF}"/>
    <cellStyle name="Normal 2 10 6 6" xfId="18443" xr:uid="{E5CD808F-FA0B-46A7-9E2C-B458708D82C8}"/>
    <cellStyle name="Normal 2 10 6 7" xfId="18444" xr:uid="{FC92059D-7474-4806-AF22-5A2B28AECBC2}"/>
    <cellStyle name="Normal 2 10 6 8" xfId="18445" xr:uid="{8E985DB7-B815-4123-B4B5-5CFB9957C6D3}"/>
    <cellStyle name="Normal 2 10 6 8 2" xfId="18446" xr:uid="{553951BC-7D8F-42A7-8936-7B28C6A072ED}"/>
    <cellStyle name="Normal 2 10 6 8 2 2" xfId="18447" xr:uid="{741818AD-E4B9-469C-B5D4-A08492A95CBB}"/>
    <cellStyle name="Normal 2 10 6 8 2 3" xfId="18448" xr:uid="{9E811E2E-A355-4857-B340-A6870B676D4D}"/>
    <cellStyle name="Normal 2 10 6 8 2 4" xfId="18449" xr:uid="{D20B60F4-410F-4EDD-8356-CCBB615EF062}"/>
    <cellStyle name="Normal 2 10 6 8 3" xfId="18450" xr:uid="{2E3EF206-F494-4706-AE70-28D15ACA4C20}"/>
    <cellStyle name="Normal 2 10 6 8 3 2" xfId="18451" xr:uid="{629675CD-7731-4BED-BE46-6A3164A2AEFB}"/>
    <cellStyle name="Normal 2 10 6 8 3 3" xfId="18452" xr:uid="{6EB14976-23F2-4CA6-975D-7641919DB2DB}"/>
    <cellStyle name="Normal 2 10 6 8 3 4" xfId="18453" xr:uid="{43A3A3EF-842E-4B61-B581-21CCE28958FC}"/>
    <cellStyle name="Normal 2 10 6 9" xfId="18454" xr:uid="{3727D364-5164-490B-91D7-3195485B5947}"/>
    <cellStyle name="Normal 2 10 7" xfId="18455" xr:uid="{9844C21C-A73B-48F9-9EFB-16A7B24AFF56}"/>
    <cellStyle name="Normal 2 10 7 2" xfId="18456" xr:uid="{06ED4F47-E349-4C7F-87AA-2FAED89D148C}"/>
    <cellStyle name="Normal 2 10 7 2 2" xfId="18457" xr:uid="{C8F8FBA6-C6D8-4965-8544-7FC07346FD88}"/>
    <cellStyle name="Normal 2 10 7 2 2 2" xfId="18458" xr:uid="{784380C4-E315-4C0C-9F41-323FD2D90BD2}"/>
    <cellStyle name="Normal 2 10 7 2 2 3" xfId="18459" xr:uid="{00147C2A-2FEA-4D98-BDC5-0EEE28F16D6A}"/>
    <cellStyle name="Normal 2 10 7 2 2 4" xfId="18460" xr:uid="{B59C493C-4339-4215-88CC-23EA0266D641}"/>
    <cellStyle name="Normal 2 10 7 2 3" xfId="18461" xr:uid="{DCC750DF-E823-4E66-8B2B-C5FA68923DD5}"/>
    <cellStyle name="Normal 2 10 7 2 3 2" xfId="18462" xr:uid="{EBCEE16D-40E8-4D7E-8C96-0F27BE4C26B9}"/>
    <cellStyle name="Normal 2 10 7 2 3 3" xfId="18463" xr:uid="{370AE6C6-C2D1-4758-9CB6-732007DA99B0}"/>
    <cellStyle name="Normal 2 10 7 2 3 4" xfId="18464" xr:uid="{CC1EBF9B-53B8-400C-A2C8-252ABDC03972}"/>
    <cellStyle name="Normal 2 10 7 2 4" xfId="18465" xr:uid="{ACECC86D-7C17-4687-B43B-B1D27EEB462A}"/>
    <cellStyle name="Normal 2 10 7 2 5" xfId="18466" xr:uid="{A0FB2BB1-156A-46B3-BBC9-32C8FC05D1C4}"/>
    <cellStyle name="Normal 2 10 7 2 6" xfId="18467" xr:uid="{5BD22EA9-BB4B-4BD3-9D8C-09705EA70E88}"/>
    <cellStyle name="Normal 2 10 7 3" xfId="18468" xr:uid="{E3FD4648-9343-4DFA-A389-AD1A87ACDDAD}"/>
    <cellStyle name="Normal 2 10 7 3 2" xfId="18469" xr:uid="{4E2686C1-D1DC-474A-B0DD-CE98587613EF}"/>
    <cellStyle name="Normal 2 10 7 3 2 2" xfId="18470" xr:uid="{BDD84027-0D99-46D9-897D-6A8D0D0FC5FD}"/>
    <cellStyle name="Normal 2 10 7 3 2 3" xfId="18471" xr:uid="{6B5E2BA2-5C83-40B9-BF15-F50748710D96}"/>
    <cellStyle name="Normal 2 10 7 3 2 4" xfId="18472" xr:uid="{62763F68-6B53-4313-A45F-3D46E9F154AF}"/>
    <cellStyle name="Normal 2 10 7 3 3" xfId="18473" xr:uid="{4983A830-69AB-40C9-B4FB-C076E1740A54}"/>
    <cellStyle name="Normal 2 10 7 3 3 2" xfId="18474" xr:uid="{027840FA-2DEB-4317-BD08-0A0822BF83C6}"/>
    <cellStyle name="Normal 2 10 7 3 3 3" xfId="18475" xr:uid="{41848E9D-8C95-48A7-9468-C85C670C43D0}"/>
    <cellStyle name="Normal 2 10 7 3 3 4" xfId="18476" xr:uid="{D8D979F0-93E5-4FEE-93B9-E1118892F25C}"/>
    <cellStyle name="Normal 2 10 7 3 4" xfId="18477" xr:uid="{A47B1221-314D-43E5-9600-9E8EDDCDB96E}"/>
    <cellStyle name="Normal 2 10 7 3 5" xfId="18478" xr:uid="{55AC1F37-F7DA-4284-93BC-0FE290A1ED48}"/>
    <cellStyle name="Normal 2 10 7 3 6" xfId="18479" xr:uid="{22015E81-0451-4B44-8E78-0C39100372F7}"/>
    <cellStyle name="Normal 2 10 7 4" xfId="18480" xr:uid="{E879402E-4AC6-4F81-96D3-6C7DCB87AC66}"/>
    <cellStyle name="Normal 2 10 7 4 2" xfId="18481" xr:uid="{79BAAEEB-EAA3-4D05-8B7A-37B63D0EAD18}"/>
    <cellStyle name="Normal 2 10 7 4 3" xfId="18482" xr:uid="{AA5EE9F7-B0FA-44AF-9C6E-758E23EA9B4A}"/>
    <cellStyle name="Normal 2 10 7 4 4" xfId="18483" xr:uid="{5FF8ACFE-2B45-4C56-9893-F84B8C0020BF}"/>
    <cellStyle name="Normal 2 10 7 5" xfId="18484" xr:uid="{37C521C2-7799-4224-BD63-AF4C90025A8F}"/>
    <cellStyle name="Normal 2 10 7 5 2" xfId="18485" xr:uid="{9C52B57E-F595-4968-AFC6-CF2899333788}"/>
    <cellStyle name="Normal 2 10 7 5 3" xfId="18486" xr:uid="{1AB12429-108F-463C-A01F-8B0453B9D35C}"/>
    <cellStyle name="Normal 2 10 7 5 4" xfId="18487" xr:uid="{2B686804-1597-401D-A2A4-B434FFF384B1}"/>
    <cellStyle name="Normal 2 10 7 6" xfId="18488" xr:uid="{BADC10E4-259B-4C38-AD4F-668F49382A91}"/>
    <cellStyle name="Normal 2 10 7 7" xfId="18489" xr:uid="{2DD84713-495A-4923-87DD-B318B1CE512D}"/>
    <cellStyle name="Normal 2 10 7 7 2" xfId="18490" xr:uid="{86FE9F8F-D3FE-4FF4-9DE6-AF19FDC58664}"/>
    <cellStyle name="Normal 2 10 7 8" xfId="18491" xr:uid="{6A4D88A0-550F-426F-8EF3-9C53387CDFFC}"/>
    <cellStyle name="Normal 2 10 7 9" xfId="18492" xr:uid="{FC59A03B-1533-4A19-995A-5F9A62DA35AF}"/>
    <cellStyle name="Normal 2 10 8" xfId="18493" xr:uid="{52535F68-AEC5-46CF-BD7D-E65490C09272}"/>
    <cellStyle name="Normal 2 10 8 2" xfId="18494" xr:uid="{435493FA-F3A2-427B-8840-3588497B112C}"/>
    <cellStyle name="Normal 2 10 8 2 2" xfId="18495" xr:uid="{7490DDE8-3E9E-45BF-96CE-13F504CA9EB3}"/>
    <cellStyle name="Normal 2 10 8 2 2 2" xfId="18496" xr:uid="{BB03472D-302E-415B-A56C-F02F6BD6A4A4}"/>
    <cellStyle name="Normal 2 10 8 2 2 3" xfId="18497" xr:uid="{CFC36255-D8B6-42AB-AB68-3E91C9365FE5}"/>
    <cellStyle name="Normal 2 10 8 2 2 4" xfId="18498" xr:uid="{8E26D596-1DBE-4A3B-9076-0F488A161A3C}"/>
    <cellStyle name="Normal 2 10 8 2 3" xfId="18499" xr:uid="{F370C7A8-FFAB-4C94-BF3B-DF1BFA653577}"/>
    <cellStyle name="Normal 2 10 8 2 3 2" xfId="18500" xr:uid="{12A6FD06-8BA1-4C89-943A-E661BBB93DCD}"/>
    <cellStyle name="Normal 2 10 8 2 3 3" xfId="18501" xr:uid="{10BFC5A6-45ED-4B79-93E4-63F3339AD398}"/>
    <cellStyle name="Normal 2 10 8 2 3 4" xfId="18502" xr:uid="{9AD8ACE9-39C2-401A-93A3-6E40330B741A}"/>
    <cellStyle name="Normal 2 10 8 2 4" xfId="18503" xr:uid="{6BA31F43-A501-42AC-8530-24EC791F4688}"/>
    <cellStyle name="Normal 2 10 8 2 5" xfId="18504" xr:uid="{3672E60D-3C4B-43AE-91C2-8EF943DC2509}"/>
    <cellStyle name="Normal 2 10 8 2 6" xfId="18505" xr:uid="{0C238361-38C9-4CAA-83B7-BD8C04128A0D}"/>
    <cellStyle name="Normal 2 10 8 3" xfId="18506" xr:uid="{2507DAAD-18B0-47BC-8C72-1E95A3E132F0}"/>
    <cellStyle name="Normal 2 10 8 3 2" xfId="18507" xr:uid="{B725B7B7-E778-49F4-BC54-EF50971D6F0D}"/>
    <cellStyle name="Normal 2 10 8 3 2 2" xfId="18508" xr:uid="{CD0502AD-BD6D-45AC-921E-D80B9580FDFD}"/>
    <cellStyle name="Normal 2 10 8 3 2 3" xfId="18509" xr:uid="{261EE868-F4E7-4845-AC86-DBEAA17ABF43}"/>
    <cellStyle name="Normal 2 10 8 3 2 4" xfId="18510" xr:uid="{648A50BB-2613-405A-AE9E-8AB6EBB855D0}"/>
    <cellStyle name="Normal 2 10 8 3 3" xfId="18511" xr:uid="{73A34B8D-DDE4-4E8F-978D-D01BE7A49519}"/>
    <cellStyle name="Normal 2 10 8 3 3 2" xfId="18512" xr:uid="{40617DB2-C711-4942-8759-89CA73140A65}"/>
    <cellStyle name="Normal 2 10 8 3 3 3" xfId="18513" xr:uid="{1F66EDF8-5966-4FE6-BE9D-91D0944A0869}"/>
    <cellStyle name="Normal 2 10 8 3 3 4" xfId="18514" xr:uid="{42FA3008-B886-41C0-8D27-38C1A7E1A2AB}"/>
    <cellStyle name="Normal 2 10 8 3 4" xfId="18515" xr:uid="{288E8235-1E2D-4745-A594-E5F5C8453527}"/>
    <cellStyle name="Normal 2 10 8 3 5" xfId="18516" xr:uid="{355E96D6-F982-4FDE-8126-8E7C51EB5E68}"/>
    <cellStyle name="Normal 2 10 8 3 6" xfId="18517" xr:uid="{8D3FEE34-80AC-41FC-A5E0-37D7EC95B7F9}"/>
    <cellStyle name="Normal 2 10 8 4" xfId="18518" xr:uid="{52210A13-50E4-4EE8-A6BC-F291A66F4415}"/>
    <cellStyle name="Normal 2 10 8 4 2" xfId="18519" xr:uid="{E5650C95-3C13-4711-996F-CB3FDED258AB}"/>
    <cellStyle name="Normal 2 10 8 4 3" xfId="18520" xr:uid="{870E7624-481A-4084-89D2-992C492B64F6}"/>
    <cellStyle name="Normal 2 10 8 4 4" xfId="18521" xr:uid="{38E01241-B68E-4728-926B-432D60EC8F3E}"/>
    <cellStyle name="Normal 2 10 8 5" xfId="18522" xr:uid="{8DEF30D0-C5C3-48C6-ABD9-DE37D8C1F3EC}"/>
    <cellStyle name="Normal 2 10 8 5 2" xfId="18523" xr:uid="{0C844070-A2A8-42E7-BA19-1C32CAF845C9}"/>
    <cellStyle name="Normal 2 10 8 5 3" xfId="18524" xr:uid="{469D9D26-E1AA-4C1C-B0B9-D776D9919BC7}"/>
    <cellStyle name="Normal 2 10 8 5 4" xfId="18525" xr:uid="{B5D1B05B-9390-4429-AA17-4EB5049B022D}"/>
    <cellStyle name="Normal 2 10 8 6" xfId="18526" xr:uid="{D928ED42-3591-4118-85E4-357167EDDF2C}"/>
    <cellStyle name="Normal 2 10 8 7" xfId="18527" xr:uid="{0F9AE95F-FF9C-493A-9661-FC0BEBCFAABA}"/>
    <cellStyle name="Normal 2 10 8 7 2" xfId="18528" xr:uid="{38DDCB42-4596-4CDD-904A-88CE07E86254}"/>
    <cellStyle name="Normal 2 10 8 8" xfId="18529" xr:uid="{31E1F43D-0C4E-44A0-BB03-2A45B7DA2D4C}"/>
    <cellStyle name="Normal 2 10 8 9" xfId="18530" xr:uid="{F612F3C1-D3C5-4DD6-89B7-37D9BA551195}"/>
    <cellStyle name="Normal 2 10 9" xfId="18531" xr:uid="{90840BA2-194E-46A2-8595-9C89CEE96663}"/>
    <cellStyle name="Normal 2 10 9 2" xfId="18532" xr:uid="{5CB76CD5-5069-4DF1-A2C2-645DF65D64CD}"/>
    <cellStyle name="Normal 2 10 9 2 2" xfId="18533" xr:uid="{848D3A63-F71D-48F2-AC0A-3880E69E0589}"/>
    <cellStyle name="Normal 2 10 9 2 2 2" xfId="18534" xr:uid="{0E34E1DC-7A6A-4F44-8743-EA002DCB988B}"/>
    <cellStyle name="Normal 2 10 9 2 2 3" xfId="18535" xr:uid="{9AF2D0FE-2E49-40DD-B680-CA25B20E1FBF}"/>
    <cellStyle name="Normal 2 10 9 2 2 4" xfId="18536" xr:uid="{130DA998-B385-4438-8C4A-ECD88E9F0AE9}"/>
    <cellStyle name="Normal 2 10 9 2 3" xfId="18537" xr:uid="{84618F7A-D64F-42E6-8B65-DBF6DB249968}"/>
    <cellStyle name="Normal 2 10 9 2 3 2" xfId="18538" xr:uid="{7BAABD05-F70F-43FC-A1D4-0861413624F4}"/>
    <cellStyle name="Normal 2 10 9 2 3 3" xfId="18539" xr:uid="{233FBE25-5AA0-45E6-AD05-FC6F4326F076}"/>
    <cellStyle name="Normal 2 10 9 2 3 4" xfId="18540" xr:uid="{9C76483F-8811-48EE-BF6C-16CCF2DF94D8}"/>
    <cellStyle name="Normal 2 10 9 2 4" xfId="18541" xr:uid="{6C01D09E-E447-42A4-8A90-EAC6991859CC}"/>
    <cellStyle name="Normal 2 10 9 2 5" xfId="18542" xr:uid="{372CBAEA-2410-4FFA-B23F-DCC74D526189}"/>
    <cellStyle name="Normal 2 10 9 2 6" xfId="18543" xr:uid="{9D38CF40-6617-4D3E-B99A-AEF3BDEF8C51}"/>
    <cellStyle name="Normal 2 10 9 3" xfId="18544" xr:uid="{B4011276-BA7F-48E1-8A7B-726CFFBBF134}"/>
    <cellStyle name="Normal 2 10 9 3 2" xfId="18545" xr:uid="{9E368702-4251-4E41-BF2C-43F92FE68BE3}"/>
    <cellStyle name="Normal 2 10 9 3 2 2" xfId="18546" xr:uid="{0A006222-3D67-4FB5-9846-4C6D18256536}"/>
    <cellStyle name="Normal 2 10 9 3 2 3" xfId="18547" xr:uid="{B530E933-3749-4FA7-B196-7363E14B2B02}"/>
    <cellStyle name="Normal 2 10 9 3 2 4" xfId="18548" xr:uid="{46C36F50-B1FD-4A51-BE6B-63DF25666DC3}"/>
    <cellStyle name="Normal 2 10 9 3 3" xfId="18549" xr:uid="{30D1B533-349A-4651-9F43-BF9F4413664A}"/>
    <cellStyle name="Normal 2 10 9 3 3 2" xfId="18550" xr:uid="{8CD6427A-6E79-4203-B85C-267AED99AF9C}"/>
    <cellStyle name="Normal 2 10 9 3 3 3" xfId="18551" xr:uid="{CCED0275-2D98-4A28-BF6D-8C78A14E5681}"/>
    <cellStyle name="Normal 2 10 9 3 3 4" xfId="18552" xr:uid="{BF6970AC-602A-48B0-8AC4-DAB82B416ACA}"/>
    <cellStyle name="Normal 2 10 9 3 4" xfId="18553" xr:uid="{16A297E1-C5CE-4C8D-A0B9-B399B0E00150}"/>
    <cellStyle name="Normal 2 10 9 3 5" xfId="18554" xr:uid="{A9E7BB52-A8B8-4778-963A-64777AD878BD}"/>
    <cellStyle name="Normal 2 10 9 3 6" xfId="18555" xr:uid="{59252842-38AD-4538-AE23-3C1A1C3DA069}"/>
    <cellStyle name="Normal 2 10 9 4" xfId="18556" xr:uid="{2DB7EC8F-0181-4D5C-B594-1CDF67DE29E0}"/>
    <cellStyle name="Normal 2 10 9 4 2" xfId="18557" xr:uid="{2C0EDB93-E436-4F74-8742-42FEBB798483}"/>
    <cellStyle name="Normal 2 10 9 4 3" xfId="18558" xr:uid="{E8D8F516-EDAA-49B2-AD9A-20BA6F0B18F6}"/>
    <cellStyle name="Normal 2 10 9 4 4" xfId="18559" xr:uid="{0E3F8A91-29BC-4C89-85F8-7D582301B6EE}"/>
    <cellStyle name="Normal 2 10 9 5" xfId="18560" xr:uid="{55A4B19E-F7E1-4E4F-8770-73897DAA496B}"/>
    <cellStyle name="Normal 2 10 9 5 2" xfId="18561" xr:uid="{55E4E67B-C6BC-4E3B-8920-CE3ACA34E1A3}"/>
    <cellStyle name="Normal 2 10 9 5 3" xfId="18562" xr:uid="{BE81641C-5E40-4173-9B00-26C8CC66A87C}"/>
    <cellStyle name="Normal 2 10 9 5 4" xfId="18563" xr:uid="{F9A11B49-2795-44B6-8EF6-777CFAE1CC62}"/>
    <cellStyle name="Normal 2 10 9 6" xfId="18564" xr:uid="{0751D61F-3484-4E6A-8F03-EDFD5C9E1B63}"/>
    <cellStyle name="Normal 2 10 9 7" xfId="18565" xr:uid="{D8D4F8BB-E6A7-4282-ABA9-6F3A807A1F9B}"/>
    <cellStyle name="Normal 2 10 9 7 2" xfId="18566" xr:uid="{FA733730-C922-4932-9588-8A8BEA637E53}"/>
    <cellStyle name="Normal 2 10 9 8" xfId="18567" xr:uid="{3A5A4A9A-D1E3-4ABA-A57C-2493917B02BD}"/>
    <cellStyle name="Normal 2 10 9 9" xfId="18568" xr:uid="{4BC0517E-7493-41C7-9967-5B594DCA7BE2}"/>
    <cellStyle name="Normal 2 100" xfId="58716" xr:uid="{5C7A284A-0A68-4095-9A03-826E787571FB}"/>
    <cellStyle name="Normal 2 100 2" xfId="58717" xr:uid="{B9845808-2937-48D8-95CF-D7A532B311A8}"/>
    <cellStyle name="Normal 2 100 2 2" xfId="58718" xr:uid="{E76C2AE9-1C5B-4217-A4D3-B8D0B67CFF75}"/>
    <cellStyle name="Normal 2 100 3" xfId="58719" xr:uid="{5BB73C4D-470D-4A89-8BFF-0B567F1CEF94}"/>
    <cellStyle name="Normal 2 100 3 2" xfId="58720" xr:uid="{38FBF6C8-159E-4049-A024-0AD3754BDAA2}"/>
    <cellStyle name="Normal 2 100 4" xfId="58721" xr:uid="{39B1FCE3-6769-4A28-B45C-1551D65D25AB}"/>
    <cellStyle name="Normal 2 100 5" xfId="58722" xr:uid="{BE7F6470-9384-4107-A0B8-EF4C83856226}"/>
    <cellStyle name="Normal 2 101" xfId="58723" xr:uid="{573DB037-CF93-4BCB-AC57-2785FE673BA7}"/>
    <cellStyle name="Normal 2 101 2" xfId="58724" xr:uid="{89C225F2-B7E3-4510-BEFC-DEC3F15C0B51}"/>
    <cellStyle name="Normal 2 101 2 2" xfId="58725" xr:uid="{5ECF827C-A8EE-4461-BD29-7C3EACB5D8BF}"/>
    <cellStyle name="Normal 2 101 3" xfId="58726" xr:uid="{71621972-FBCF-48BC-86EA-15EE7CBBD841}"/>
    <cellStyle name="Normal 2 101 3 2" xfId="58727" xr:uid="{7F510EE1-46B6-4C8C-8D34-862E9455FF61}"/>
    <cellStyle name="Normal 2 101 4" xfId="58728" xr:uid="{7343238F-655C-4993-B4FA-DB90F75869EA}"/>
    <cellStyle name="Normal 2 101 5" xfId="58729" xr:uid="{0898800D-B075-4F42-9599-DE7A62835B7C}"/>
    <cellStyle name="Normal 2 102" xfId="58730" xr:uid="{965C1BE5-EB7E-4246-AF1C-697AA91A190E}"/>
    <cellStyle name="Normal 2 102 2" xfId="58731" xr:uid="{A5615C0D-1885-43AD-9A7F-655ACD9A3C41}"/>
    <cellStyle name="Normal 2 102 2 2" xfId="58732" xr:uid="{F91EF409-D26D-4FB2-A49E-B8E28AD794C9}"/>
    <cellStyle name="Normal 2 102 3" xfId="58733" xr:uid="{38F63159-CF8A-4D0C-95B1-42C027ED4AC5}"/>
    <cellStyle name="Normal 2 102 3 2" xfId="58734" xr:uid="{930E053F-2188-4B12-9F89-4460957843B7}"/>
    <cellStyle name="Normal 2 102 4" xfId="58735" xr:uid="{6EC3E78F-E398-4E07-961F-E81BC6912FB3}"/>
    <cellStyle name="Normal 2 102 5" xfId="58736" xr:uid="{13F4630B-5F48-4508-B3B6-4FA35ADFEA19}"/>
    <cellStyle name="Normal 2 103" xfId="58737" xr:uid="{5800E9CD-DE94-435B-87A8-D2D26FF47657}"/>
    <cellStyle name="Normal 2 103 2" xfId="58738" xr:uid="{5DEB3D68-89DB-48EC-9768-6D7DD2C49C4F}"/>
    <cellStyle name="Normal 2 103 2 2" xfId="58739" xr:uid="{E7AA3794-BC15-4CAE-BED4-89334BC591CB}"/>
    <cellStyle name="Normal 2 103 3" xfId="58740" xr:uid="{954DD6FF-3863-4A3C-A8C2-F365FE777BEE}"/>
    <cellStyle name="Normal 2 103 3 2" xfId="58741" xr:uid="{D5A45348-59CA-44F0-AF17-46567A53BA28}"/>
    <cellStyle name="Normal 2 103 4" xfId="58742" xr:uid="{DEF713A0-C02C-47E6-A9BE-D338C02A5B59}"/>
    <cellStyle name="Normal 2 103 5" xfId="58743" xr:uid="{B9376F36-13E9-4E83-AF64-6E166055169D}"/>
    <cellStyle name="Normal 2 104" xfId="58744" xr:uid="{3915D2FE-6A21-4376-8CDC-A3AF6DB3F088}"/>
    <cellStyle name="Normal 2 104 2" xfId="58745" xr:uid="{193D9E1F-4B2A-43DD-8F57-8C55CD3A3BF7}"/>
    <cellStyle name="Normal 2 104 2 2" xfId="58746" xr:uid="{F4A43AC2-5810-4CD0-B5E0-5EA05D8C6D1C}"/>
    <cellStyle name="Normal 2 104 3" xfId="58747" xr:uid="{D1CFC8A5-F342-4ECF-8CC2-CCC69DE1A5C4}"/>
    <cellStyle name="Normal 2 104 3 2" xfId="58748" xr:uid="{BFEF8BC4-11DD-458F-B2A5-CAF2FC4C77A7}"/>
    <cellStyle name="Normal 2 104 4" xfId="58749" xr:uid="{403C7493-FC1E-45E4-AD67-C8C580208908}"/>
    <cellStyle name="Normal 2 104 5" xfId="58750" xr:uid="{95CE5F51-631D-4A58-A38E-9C700D705ED8}"/>
    <cellStyle name="Normal 2 105" xfId="58751" xr:uid="{A76AD35E-389D-4C29-B3D5-18102AFA7B16}"/>
    <cellStyle name="Normal 2 105 2" xfId="58752" xr:uid="{DACE48D0-350C-40E1-B8C9-63B5A930C59B}"/>
    <cellStyle name="Normal 2 105 2 2" xfId="58753" xr:uid="{D2FBACED-AB8A-48FC-9095-512D8A0D70D1}"/>
    <cellStyle name="Normal 2 105 3" xfId="58754" xr:uid="{38195240-9774-4133-A352-B76BD0F62088}"/>
    <cellStyle name="Normal 2 105 3 2" xfId="58755" xr:uid="{91AC9FC8-7901-4D36-95C6-CF86662303F5}"/>
    <cellStyle name="Normal 2 105 4" xfId="58756" xr:uid="{49E84D4E-9CAA-4126-99B5-B0DDE6005CEF}"/>
    <cellStyle name="Normal 2 105 5" xfId="58757" xr:uid="{DA4DF157-A60B-410B-9F99-755B915C4925}"/>
    <cellStyle name="Normal 2 106" xfId="58758" xr:uid="{6F570CCF-BC88-4C32-A5A6-CB40001774B0}"/>
    <cellStyle name="Normal 2 106 2" xfId="58759" xr:uid="{50C7F964-FA81-4D1C-BB92-7B8976C64DEF}"/>
    <cellStyle name="Normal 2 106 2 2" xfId="58760" xr:uid="{750009CC-622D-4939-877F-4778EFB8C421}"/>
    <cellStyle name="Normal 2 106 3" xfId="58761" xr:uid="{26CEE0A6-456E-419E-9755-C838879ED318}"/>
    <cellStyle name="Normal 2 106 3 2" xfId="58762" xr:uid="{82900A9A-23D5-47F2-9DDB-1AB8F95478F8}"/>
    <cellStyle name="Normal 2 106 4" xfId="58763" xr:uid="{8D357A6A-3B02-4691-BD53-6644DA96E110}"/>
    <cellStyle name="Normal 2 106 5" xfId="58764" xr:uid="{2CAFDC06-50F2-40AF-9B36-E23154FCF7CB}"/>
    <cellStyle name="Normal 2 107" xfId="58765" xr:uid="{F81261B4-2088-4AB9-B5D8-1B67A96CE123}"/>
    <cellStyle name="Normal 2 107 2" xfId="58766" xr:uid="{27D4916B-61D1-4FB8-B0A0-016A8D917747}"/>
    <cellStyle name="Normal 2 107 2 2" xfId="58767" xr:uid="{E0CE54F9-E6A4-4551-9CE6-C549A638ED3B}"/>
    <cellStyle name="Normal 2 107 3" xfId="58768" xr:uid="{68714F5D-6A52-4500-B5EA-8F68A09774A1}"/>
    <cellStyle name="Normal 2 107 3 2" xfId="58769" xr:uid="{D85E8B80-D98B-48CB-B82F-C04D68A76728}"/>
    <cellStyle name="Normal 2 107 4" xfId="58770" xr:uid="{640971CD-EC1B-484B-B92F-11F82C75D047}"/>
    <cellStyle name="Normal 2 107 5" xfId="58771" xr:uid="{454B1185-E52E-4F76-A4C6-6B3FC80CD641}"/>
    <cellStyle name="Normal 2 108" xfId="58772" xr:uid="{76AE2734-EDBF-48CE-A52E-5569BCCEAC7C}"/>
    <cellStyle name="Normal 2 108 2" xfId="58773" xr:uid="{4B897217-05E2-4160-B38E-1556D3C0F410}"/>
    <cellStyle name="Normal 2 108 2 2" xfId="58774" xr:uid="{504B0896-DED0-4823-90F7-A45EBDF783D4}"/>
    <cellStyle name="Normal 2 108 3" xfId="58775" xr:uid="{ED77BE84-8D59-410C-9D0D-B735EC355A7F}"/>
    <cellStyle name="Normal 2 108 3 2" xfId="58776" xr:uid="{D11F14A6-0AB0-4339-AB48-9E3763C38744}"/>
    <cellStyle name="Normal 2 108 4" xfId="58777" xr:uid="{030EC6AA-786E-4943-978D-396DE8DCB201}"/>
    <cellStyle name="Normal 2 108 5" xfId="58778" xr:uid="{9A0ED59E-3440-461C-9DF8-F196F6A3B24B}"/>
    <cellStyle name="Normal 2 109" xfId="58779" xr:uid="{4D83256C-0DDE-4960-BE82-497409C49950}"/>
    <cellStyle name="Normal 2 109 2" xfId="58780" xr:uid="{5C615F91-F588-4E00-9E5E-5C1CFDDA9597}"/>
    <cellStyle name="Normal 2 109 2 2" xfId="58781" xr:uid="{2430A4A6-202A-47EB-BA8E-A9A4A7CCED4A}"/>
    <cellStyle name="Normal 2 109 3" xfId="58782" xr:uid="{32FB6116-59AC-4DFE-8245-613C1BDAA7AB}"/>
    <cellStyle name="Normal 2 109 3 2" xfId="58783" xr:uid="{6FD72D72-1630-4E88-99AA-4A1F53429DB4}"/>
    <cellStyle name="Normal 2 109 4" xfId="58784" xr:uid="{090AFE83-B28A-4DF8-84F3-9DFB1257557F}"/>
    <cellStyle name="Normal 2 109 5" xfId="58785" xr:uid="{E02B612E-B468-47D8-83A4-C78080740F59}"/>
    <cellStyle name="Normal 2 11" xfId="18569" xr:uid="{3CEBCAD7-1ADA-4267-8647-A69B328603F8}"/>
    <cellStyle name="Normal 2 11 10" xfId="18570" xr:uid="{6F631559-0FC5-4A4E-A75E-C4C9F7B8D0AA}"/>
    <cellStyle name="Normal 2 11 10 2" xfId="18571" xr:uid="{E07438DB-CDB1-4848-B4B7-930F47235BE0}"/>
    <cellStyle name="Normal 2 11 10 2 2" xfId="18572" xr:uid="{4B7D0DD2-34CC-4D42-BF16-ACF662DAE859}"/>
    <cellStyle name="Normal 2 11 10 2 2 2" xfId="18573" xr:uid="{448D19E5-4A28-45A2-AD1E-D0E03F6E2837}"/>
    <cellStyle name="Normal 2 11 10 2 2 3" xfId="18574" xr:uid="{AA126BD3-F9FE-4D2F-B3D6-E922809C2EB9}"/>
    <cellStyle name="Normal 2 11 10 2 2 4" xfId="18575" xr:uid="{1CC1EF21-A506-4908-909D-86EC837105EE}"/>
    <cellStyle name="Normal 2 11 10 2 3" xfId="18576" xr:uid="{4E7D547D-BFE3-48ED-89C4-571AC8545331}"/>
    <cellStyle name="Normal 2 11 10 2 3 2" xfId="18577" xr:uid="{43B0CCCB-1638-4805-935C-4F37816FA03C}"/>
    <cellStyle name="Normal 2 11 10 2 3 3" xfId="18578" xr:uid="{18CE807D-2CCC-4E87-9806-09738C622E2D}"/>
    <cellStyle name="Normal 2 11 10 2 3 4" xfId="18579" xr:uid="{4008835B-0C83-4DBC-A5EB-CC9E3E63B3AF}"/>
    <cellStyle name="Normal 2 11 10 2 4" xfId="18580" xr:uid="{A17673DE-7F85-498A-B6A4-8992C2039491}"/>
    <cellStyle name="Normal 2 11 10 2 5" xfId="18581" xr:uid="{25A3E04E-23C9-431C-8EFA-28F5EDD150C5}"/>
    <cellStyle name="Normal 2 11 10 2 6" xfId="18582" xr:uid="{6FC13F79-CB4A-4EC1-923B-481E605D0517}"/>
    <cellStyle name="Normal 2 11 10 3" xfId="18583" xr:uid="{1B259F94-5671-4F9B-994B-A15B146A36FF}"/>
    <cellStyle name="Normal 2 11 10 3 2" xfId="18584" xr:uid="{4BCB233A-0E4A-4CE1-BBCC-9D896A5D6585}"/>
    <cellStyle name="Normal 2 11 10 3 2 2" xfId="18585" xr:uid="{BF630AF1-B2CA-4CDE-8D29-612359CDAB40}"/>
    <cellStyle name="Normal 2 11 10 3 2 3" xfId="18586" xr:uid="{5C7645D1-04EE-44EC-B2E1-70B027820B61}"/>
    <cellStyle name="Normal 2 11 10 3 2 4" xfId="18587" xr:uid="{F397D466-E522-4DEB-B42C-DA3202AB305B}"/>
    <cellStyle name="Normal 2 11 10 3 3" xfId="18588" xr:uid="{CAF66936-9521-4BEC-B69A-32E28BFE8FA7}"/>
    <cellStyle name="Normal 2 11 10 3 3 2" xfId="18589" xr:uid="{C805CB4D-0F38-43B0-B993-EE03E63370B1}"/>
    <cellStyle name="Normal 2 11 10 3 3 3" xfId="18590" xr:uid="{569BC43D-42C1-475B-A9F1-AA0ADADEE700}"/>
    <cellStyle name="Normal 2 11 10 3 3 4" xfId="18591" xr:uid="{026FF31F-1164-401F-B4F1-526D8F5AB09F}"/>
    <cellStyle name="Normal 2 11 10 3 4" xfId="18592" xr:uid="{09C895F2-4A1D-403C-BB40-66FACD2CF09E}"/>
    <cellStyle name="Normal 2 11 10 3 5" xfId="18593" xr:uid="{F3E00330-0A24-44D7-8043-562F47BC692B}"/>
    <cellStyle name="Normal 2 11 10 3 6" xfId="18594" xr:uid="{DE6CB3C0-CA5D-456E-9000-991F0DCF2749}"/>
    <cellStyle name="Normal 2 11 10 4" xfId="18595" xr:uid="{8CBAE62F-E3A3-4253-BA7B-E7558936053A}"/>
    <cellStyle name="Normal 2 11 10 4 2" xfId="18596" xr:uid="{9F182EB7-B86E-4331-8195-5D4183845721}"/>
    <cellStyle name="Normal 2 11 10 4 3" xfId="18597" xr:uid="{7777C82C-2006-4FEA-946E-CF874E33617E}"/>
    <cellStyle name="Normal 2 11 10 4 4" xfId="18598" xr:uid="{A304EF53-B686-424C-A52B-111885E90E8D}"/>
    <cellStyle name="Normal 2 11 10 5" xfId="18599" xr:uid="{9C1E15CA-58EA-48A2-8B03-CF78EF566463}"/>
    <cellStyle name="Normal 2 11 10 5 2" xfId="18600" xr:uid="{AF5959DC-BEB9-4232-B7E2-8BAEAECBF4A4}"/>
    <cellStyle name="Normal 2 11 10 5 3" xfId="18601" xr:uid="{F36DAC8A-5805-44B5-8916-A1481D5C84E0}"/>
    <cellStyle name="Normal 2 11 10 5 4" xfId="18602" xr:uid="{4FEE4EB3-031A-49E7-8F75-6F15A5D07202}"/>
    <cellStyle name="Normal 2 11 10 6" xfId="18603" xr:uid="{4097F689-DE87-4372-95F1-94C6A3DC35F1}"/>
    <cellStyle name="Normal 2 11 10 7" xfId="18604" xr:uid="{9AF760BA-B640-46C6-B6E1-7B4405B97F50}"/>
    <cellStyle name="Normal 2 11 10 7 2" xfId="18605" xr:uid="{39993F4F-6AB4-4EE1-9DF4-7EF83BBDCFCB}"/>
    <cellStyle name="Normal 2 11 10 8" xfId="18606" xr:uid="{4C17E887-B71E-45C9-AB34-D3FA63F1D850}"/>
    <cellStyle name="Normal 2 11 10 9" xfId="18607" xr:uid="{505DCEF6-4B00-432A-85A6-320C314A0D59}"/>
    <cellStyle name="Normal 2 11 11" xfId="18608" xr:uid="{D4987FCD-15E2-4616-8164-42D3C4E192C6}"/>
    <cellStyle name="Normal 2 11 11 2" xfId="18609" xr:uid="{4C02E286-E72B-43BE-AB8F-4B0F19DB3D26}"/>
    <cellStyle name="Normal 2 11 11 2 2" xfId="18610" xr:uid="{50B0B2DB-3DFD-4363-87E2-BC02219B6388}"/>
    <cellStyle name="Normal 2 11 11 2 2 2" xfId="18611" xr:uid="{D95FFE1A-40DA-402C-BB0C-C168DDCB66EA}"/>
    <cellStyle name="Normal 2 11 11 2 2 3" xfId="18612" xr:uid="{F5506F6A-829B-465A-8B79-BFB814112359}"/>
    <cellStyle name="Normal 2 11 11 2 2 4" xfId="18613" xr:uid="{EAB9DAAF-AF4B-40D8-A672-141CFCE2541A}"/>
    <cellStyle name="Normal 2 11 11 2 3" xfId="18614" xr:uid="{32C0F8ED-2B42-44E9-B673-E7E7BFD3DE0C}"/>
    <cellStyle name="Normal 2 11 11 2 3 2" xfId="18615" xr:uid="{9CE113AF-1478-431B-AD5C-72BB506D2A12}"/>
    <cellStyle name="Normal 2 11 11 2 3 3" xfId="18616" xr:uid="{60EFD523-9754-4C82-8258-3C15C1748359}"/>
    <cellStyle name="Normal 2 11 11 2 3 4" xfId="18617" xr:uid="{3C84EB95-91ED-4CC8-A4AF-30ABF7728B48}"/>
    <cellStyle name="Normal 2 11 11 2 4" xfId="18618" xr:uid="{9034D946-AA7C-4827-A2AD-9779CB25CCCE}"/>
    <cellStyle name="Normal 2 11 11 2 5" xfId="18619" xr:uid="{DA2469EB-BDC7-480E-BD69-2F45857D7C7E}"/>
    <cellStyle name="Normal 2 11 11 2 6" xfId="18620" xr:uid="{DDA93922-700A-4829-91C3-AD20A6B437C7}"/>
    <cellStyle name="Normal 2 11 11 3" xfId="18621" xr:uid="{1E9BA3F9-4ECF-4694-BEA4-7C81E1D33335}"/>
    <cellStyle name="Normal 2 11 11 3 2" xfId="18622" xr:uid="{0F50F02D-AC82-4D0C-AFEF-8EF5620A4C8C}"/>
    <cellStyle name="Normal 2 11 11 3 2 2" xfId="18623" xr:uid="{D5DE8D52-8EE6-49A6-86E1-9FEFA9A064DE}"/>
    <cellStyle name="Normal 2 11 11 3 2 3" xfId="18624" xr:uid="{61B3D6D8-8B7A-4236-8F8A-8A833134572D}"/>
    <cellStyle name="Normal 2 11 11 3 2 4" xfId="18625" xr:uid="{90ED417A-D541-4039-872F-8960FC73FADB}"/>
    <cellStyle name="Normal 2 11 11 3 3" xfId="18626" xr:uid="{FBCFFAF7-30B4-4CA0-9996-E8FEF98045FB}"/>
    <cellStyle name="Normal 2 11 11 3 3 2" xfId="18627" xr:uid="{FC47F067-CB06-4ED4-9240-563920D526EC}"/>
    <cellStyle name="Normal 2 11 11 3 3 3" xfId="18628" xr:uid="{50B2ECBE-2B27-4486-AFDB-28779C11CC57}"/>
    <cellStyle name="Normal 2 11 11 3 3 4" xfId="18629" xr:uid="{3B1BD64F-4946-4D1F-B165-2E807616CDF0}"/>
    <cellStyle name="Normal 2 11 11 3 4" xfId="18630" xr:uid="{1F9287B0-70D4-4B38-BC68-615780EB3449}"/>
    <cellStyle name="Normal 2 11 11 3 5" xfId="18631" xr:uid="{7130E5C0-8B2C-4806-87BE-07327ACDB3AA}"/>
    <cellStyle name="Normal 2 11 11 3 6" xfId="18632" xr:uid="{6508623B-8A8B-4D84-B722-BC6773D652D1}"/>
    <cellStyle name="Normal 2 11 11 4" xfId="18633" xr:uid="{4FE8A388-A156-4285-A13B-D9C9F2DB2A5F}"/>
    <cellStyle name="Normal 2 11 11 4 2" xfId="18634" xr:uid="{A2499FF8-7D80-4674-853F-74E10EAE9DA7}"/>
    <cellStyle name="Normal 2 11 11 4 3" xfId="18635" xr:uid="{741EA909-DCB1-412D-B8A9-573512B26E58}"/>
    <cellStyle name="Normal 2 11 11 4 4" xfId="18636" xr:uid="{A4B330CB-D3A7-4481-B0C3-DEB58D8A235E}"/>
    <cellStyle name="Normal 2 11 11 5" xfId="18637" xr:uid="{F69410EC-1282-4C80-906A-50D0C377B949}"/>
    <cellStyle name="Normal 2 11 11 5 2" xfId="18638" xr:uid="{4C4DED3E-24B2-4B13-BCE3-10FD75E0494D}"/>
    <cellStyle name="Normal 2 11 11 5 3" xfId="18639" xr:uid="{BB20C3FF-B6D4-42E7-B65B-3D57768FE9F5}"/>
    <cellStyle name="Normal 2 11 11 5 4" xfId="18640" xr:uid="{D5412646-E666-416C-948D-4B7B0AD81F2C}"/>
    <cellStyle name="Normal 2 11 11 6" xfId="18641" xr:uid="{89F971D8-AA78-4353-93AD-11F1356B2CBB}"/>
    <cellStyle name="Normal 2 11 11 7" xfId="18642" xr:uid="{B6CC8F54-4985-4F47-98B0-C37AA0BC35CA}"/>
    <cellStyle name="Normal 2 11 11 7 2" xfId="18643" xr:uid="{C0F9A000-C192-4141-B808-693C2E0602DA}"/>
    <cellStyle name="Normal 2 11 11 8" xfId="18644" xr:uid="{615AF745-F9B6-45DB-84CD-D2C7DFF36D5D}"/>
    <cellStyle name="Normal 2 11 11 9" xfId="18645" xr:uid="{F15C6B40-2D4D-4397-9CDB-42C4992CFCC3}"/>
    <cellStyle name="Normal 2 11 12" xfId="18646" xr:uid="{6F163FDB-4ADA-4DC5-843E-C0AE9C35F5D3}"/>
    <cellStyle name="Normal 2 11 12 2" xfId="18647" xr:uid="{552F20A3-BAB8-413C-B781-0CFA98EA4692}"/>
    <cellStyle name="Normal 2 11 12 2 2" xfId="18648" xr:uid="{4550F31C-1489-41FE-9924-F3B7B16A90E9}"/>
    <cellStyle name="Normal 2 11 12 2 2 2" xfId="18649" xr:uid="{87930F64-111B-45BB-80FB-46184F93258A}"/>
    <cellStyle name="Normal 2 11 12 2 2 3" xfId="18650" xr:uid="{98AE7C63-C317-414C-B446-409A5992DD29}"/>
    <cellStyle name="Normal 2 11 12 2 2 4" xfId="18651" xr:uid="{CBC2C024-8730-42CF-8E14-D8E812F0DF4F}"/>
    <cellStyle name="Normal 2 11 12 2 3" xfId="18652" xr:uid="{5602EAAA-A3C9-4867-8F70-7330F8FE3DB7}"/>
    <cellStyle name="Normal 2 11 12 2 3 2" xfId="18653" xr:uid="{5821AFA0-FC84-4697-B7AE-5E18C7FDFF2F}"/>
    <cellStyle name="Normal 2 11 12 2 3 3" xfId="18654" xr:uid="{91A1162B-595F-4FEB-BF0D-00887CB6C49C}"/>
    <cellStyle name="Normal 2 11 12 2 3 4" xfId="18655" xr:uid="{8FAEAFE6-41A0-4D32-952F-4697E6C91892}"/>
    <cellStyle name="Normal 2 11 12 2 4" xfId="18656" xr:uid="{087699A1-5AF4-425E-B107-561A317FDEA4}"/>
    <cellStyle name="Normal 2 11 12 2 5" xfId="18657" xr:uid="{0154F4F3-9A13-413B-BCF1-5C4AF72F127E}"/>
    <cellStyle name="Normal 2 11 12 2 6" xfId="18658" xr:uid="{A20F7B9C-A431-4077-BFBF-3FD00AD3F3C1}"/>
    <cellStyle name="Normal 2 11 12 3" xfId="18659" xr:uid="{0805741E-8AA3-4D8A-BF28-AF5FE7D8B5D1}"/>
    <cellStyle name="Normal 2 11 12 3 2" xfId="18660" xr:uid="{7BA3EA0E-1803-4FA4-BE4E-5B7EE5602C42}"/>
    <cellStyle name="Normal 2 11 12 3 2 2" xfId="18661" xr:uid="{9C4CEEE7-9F9D-4E09-BFF4-4B0E9FA6644E}"/>
    <cellStyle name="Normal 2 11 12 3 2 3" xfId="18662" xr:uid="{ECAEDB58-4557-44EA-9379-B5A860214E46}"/>
    <cellStyle name="Normal 2 11 12 3 2 4" xfId="18663" xr:uid="{F4753801-D989-4A1D-B9E8-AE92572FDA03}"/>
    <cellStyle name="Normal 2 11 12 3 3" xfId="18664" xr:uid="{64AB0895-C3A9-4987-A648-04B1917C509B}"/>
    <cellStyle name="Normal 2 11 12 3 3 2" xfId="18665" xr:uid="{B7717437-8CC1-45F4-8DBC-8E2D138BFA96}"/>
    <cellStyle name="Normal 2 11 12 3 3 3" xfId="18666" xr:uid="{1E38DA89-92CD-4868-B89D-8DA1D6193EB2}"/>
    <cellStyle name="Normal 2 11 12 3 3 4" xfId="18667" xr:uid="{16B24FC6-86F9-4120-956F-E9C0F8C91D24}"/>
    <cellStyle name="Normal 2 11 12 3 4" xfId="18668" xr:uid="{7015735A-0F19-4BD8-87E0-214EAF76D8EB}"/>
    <cellStyle name="Normal 2 11 12 3 5" xfId="18669" xr:uid="{BB6AC3A8-304D-4AAF-BD4C-1C2572E79A92}"/>
    <cellStyle name="Normal 2 11 12 3 6" xfId="18670" xr:uid="{F04367FE-2A35-42EB-AAF6-39D0CE1FB89B}"/>
    <cellStyle name="Normal 2 11 12 4" xfId="18671" xr:uid="{C9A9C372-F027-4130-92C3-D412011695C0}"/>
    <cellStyle name="Normal 2 11 12 4 2" xfId="18672" xr:uid="{5DCB3ABE-D408-4918-A82E-522385A90C5F}"/>
    <cellStyle name="Normal 2 11 12 4 3" xfId="18673" xr:uid="{19682BA1-D348-471B-8AC5-0BB957923212}"/>
    <cellStyle name="Normal 2 11 12 4 4" xfId="18674" xr:uid="{29471D1C-5415-4F2E-B417-75E13B977212}"/>
    <cellStyle name="Normal 2 11 12 5" xfId="18675" xr:uid="{86D0D490-458B-450C-B294-26E84220FE81}"/>
    <cellStyle name="Normal 2 11 12 5 2" xfId="18676" xr:uid="{6FB2438F-9058-4C37-8084-3274A46DF169}"/>
    <cellStyle name="Normal 2 11 12 5 3" xfId="18677" xr:uid="{55879697-058D-4746-B163-6E7CD846A4E4}"/>
    <cellStyle name="Normal 2 11 12 5 4" xfId="18678" xr:uid="{AD4D5879-91B0-46F0-894E-798D9B60D880}"/>
    <cellStyle name="Normal 2 11 12 6" xfId="18679" xr:uid="{ED56B6F0-4A37-4B5B-A4D8-9444C75F3B6E}"/>
    <cellStyle name="Normal 2 11 12 7" xfId="18680" xr:uid="{22AAB9F1-49BF-45A1-9AC7-E6246FDE314A}"/>
    <cellStyle name="Normal 2 11 12 7 2" xfId="18681" xr:uid="{CCC06057-B2A1-49C8-B5CE-09032BE6FC8C}"/>
    <cellStyle name="Normal 2 11 12 8" xfId="18682" xr:uid="{D3D5B978-2D4E-49E1-BAA5-C8E934966B87}"/>
    <cellStyle name="Normal 2 11 12 9" xfId="18683" xr:uid="{7AC5C041-45E4-402C-9FD2-A95E4C12E1D2}"/>
    <cellStyle name="Normal 2 11 13" xfId="18684" xr:uid="{8609AA78-6028-4C2D-AA66-FDE7C2A11831}"/>
    <cellStyle name="Normal 2 11 13 2" xfId="18685" xr:uid="{F5B75987-F8A4-4D8C-AF92-CA784F6AC56F}"/>
    <cellStyle name="Normal 2 11 13 2 2" xfId="18686" xr:uid="{D67AD790-AA49-446A-A053-6C73A0C48A96}"/>
    <cellStyle name="Normal 2 11 13 2 2 2" xfId="18687" xr:uid="{1150594E-6B18-4E05-A1B1-415CFE111A23}"/>
    <cellStyle name="Normal 2 11 13 2 2 3" xfId="18688" xr:uid="{619DDDA4-82B2-4F08-AD9D-FA1EB2C3F17A}"/>
    <cellStyle name="Normal 2 11 13 2 2 4" xfId="18689" xr:uid="{C8302818-DBA2-4714-915B-F4DB680076E4}"/>
    <cellStyle name="Normal 2 11 13 2 3" xfId="18690" xr:uid="{7C352268-35CF-4C20-AF13-51610063FD7E}"/>
    <cellStyle name="Normal 2 11 13 2 3 2" xfId="18691" xr:uid="{A87DD610-A480-45E3-915D-C4812EA7A84C}"/>
    <cellStyle name="Normal 2 11 13 2 3 3" xfId="18692" xr:uid="{63C22EAC-FDD4-4DBA-8B11-28354124E7EE}"/>
    <cellStyle name="Normal 2 11 13 2 3 4" xfId="18693" xr:uid="{65560492-F98A-4C04-BBC9-098EACE4AFB5}"/>
    <cellStyle name="Normal 2 11 13 2 4" xfId="18694" xr:uid="{0D7BE285-F169-453B-83EE-94BE307EE089}"/>
    <cellStyle name="Normal 2 11 13 2 5" xfId="18695" xr:uid="{EAD6D2E8-5451-4BA5-B6F6-12A1E652602B}"/>
    <cellStyle name="Normal 2 11 13 2 6" xfId="18696" xr:uid="{47B53B9F-21A6-4F2B-BFAB-1A586F6072E1}"/>
    <cellStyle name="Normal 2 11 13 3" xfId="18697" xr:uid="{B4B2865B-BFEC-4091-8A92-2E1603B59A26}"/>
    <cellStyle name="Normal 2 11 13 3 2" xfId="18698" xr:uid="{EFC62982-A911-4549-A6ED-4581AD698C2F}"/>
    <cellStyle name="Normal 2 11 13 3 2 2" xfId="18699" xr:uid="{A8E4E6D3-44ED-4421-9A27-12D65B9956A5}"/>
    <cellStyle name="Normal 2 11 13 3 2 3" xfId="18700" xr:uid="{52831AD7-9E9C-4E17-A8C1-4F6A113EA546}"/>
    <cellStyle name="Normal 2 11 13 3 2 4" xfId="18701" xr:uid="{1CD72C9B-FFB9-43C6-BDDF-90B2603A6DF7}"/>
    <cellStyle name="Normal 2 11 13 3 3" xfId="18702" xr:uid="{A022F5B1-BAD9-4B17-9E59-739E7F9A0AAA}"/>
    <cellStyle name="Normal 2 11 13 3 3 2" xfId="18703" xr:uid="{2ABEDA9E-9766-4F95-ADC8-949F5CB14D67}"/>
    <cellStyle name="Normal 2 11 13 3 3 3" xfId="18704" xr:uid="{9DA8B321-20C6-4236-8411-07F039B01FBA}"/>
    <cellStyle name="Normal 2 11 13 3 3 4" xfId="18705" xr:uid="{5C83A7C9-96C5-460B-87E7-DC316F0F5E84}"/>
    <cellStyle name="Normal 2 11 13 3 4" xfId="18706" xr:uid="{884D9F94-7182-4D0C-AC20-53AA0049D3F3}"/>
    <cellStyle name="Normal 2 11 13 3 5" xfId="18707" xr:uid="{C7861EB5-606B-42FB-BED3-5DB447FF3B0B}"/>
    <cellStyle name="Normal 2 11 13 3 6" xfId="18708" xr:uid="{D1A6B4F7-9FF2-499C-8D86-1DB964FDEC3C}"/>
    <cellStyle name="Normal 2 11 13 4" xfId="18709" xr:uid="{71323A15-CF48-4737-B189-6096C7188DB9}"/>
    <cellStyle name="Normal 2 11 13 4 2" xfId="18710" xr:uid="{E7CAC309-FF3D-415E-9090-F2336BC5E2F2}"/>
    <cellStyle name="Normal 2 11 13 4 3" xfId="18711" xr:uid="{7A0C42FC-B247-46F0-B3BB-5368CAC27FCF}"/>
    <cellStyle name="Normal 2 11 13 4 4" xfId="18712" xr:uid="{EAC4764B-390F-4E30-9084-032C9E2028F6}"/>
    <cellStyle name="Normal 2 11 13 5" xfId="18713" xr:uid="{03FDF943-3F8B-4E37-8BB9-BFBA0E3F150D}"/>
    <cellStyle name="Normal 2 11 13 5 2" xfId="18714" xr:uid="{E6FCE2C9-E232-46F0-8DFF-3EE9EED47970}"/>
    <cellStyle name="Normal 2 11 13 5 3" xfId="18715" xr:uid="{D50339CF-38DF-4AFA-A42A-506E40DCC2AF}"/>
    <cellStyle name="Normal 2 11 13 5 4" xfId="18716" xr:uid="{FDE43CC1-7C0B-49EF-9470-961A47C053C5}"/>
    <cellStyle name="Normal 2 11 13 6" xfId="18717" xr:uid="{8F321CAD-8213-46B4-9726-19B2282853FD}"/>
    <cellStyle name="Normal 2 11 13 7" xfId="18718" xr:uid="{C9AD6307-1B08-4C1B-890B-51C61DA270F8}"/>
    <cellStyle name="Normal 2 11 13 7 2" xfId="18719" xr:uid="{D4089EC4-2320-4F64-A967-9B8E1DD5E19B}"/>
    <cellStyle name="Normal 2 11 13 8" xfId="18720" xr:uid="{37D86ADE-B7B8-41B9-B5AA-DE5533833210}"/>
    <cellStyle name="Normal 2 11 13 9" xfId="18721" xr:uid="{3C2E4F5E-48BA-4BD5-8541-80CB2F0F8C5E}"/>
    <cellStyle name="Normal 2 11 14" xfId="18722" xr:uid="{DBE78008-7279-4121-97D1-A72E9240C24B}"/>
    <cellStyle name="Normal 2 11 14 2" xfId="18723" xr:uid="{6FC13387-46CA-45F6-AB1B-8754FD5037C4}"/>
    <cellStyle name="Normal 2 11 14 2 2" xfId="18724" xr:uid="{C1DAFA61-D35C-419B-BDE7-06F6F8CA4DBD}"/>
    <cellStyle name="Normal 2 11 14 2 2 2" xfId="18725" xr:uid="{4BA35913-DA5B-478B-B552-C34549F355D5}"/>
    <cellStyle name="Normal 2 11 14 2 2 3" xfId="18726" xr:uid="{25F11244-BC74-4DF3-8B8C-05EA8EF8E552}"/>
    <cellStyle name="Normal 2 11 14 2 2 4" xfId="18727" xr:uid="{5D4D23C2-3268-46FE-8E25-3B0F91C7E17F}"/>
    <cellStyle name="Normal 2 11 14 2 3" xfId="18728" xr:uid="{C09DD5EA-CE30-4D55-8F81-099D5B65BB33}"/>
    <cellStyle name="Normal 2 11 14 2 3 2" xfId="18729" xr:uid="{736F5EE1-22B7-4C76-B155-148174C66724}"/>
    <cellStyle name="Normal 2 11 14 2 3 3" xfId="18730" xr:uid="{2BB73303-6AE2-4502-B73B-C542A237B23D}"/>
    <cellStyle name="Normal 2 11 14 2 3 4" xfId="18731" xr:uid="{D838A141-7BCB-4870-BB15-57D2942C2587}"/>
    <cellStyle name="Normal 2 11 14 2 4" xfId="18732" xr:uid="{4F18AC04-71D9-4772-A2EC-C6975D4FC2F3}"/>
    <cellStyle name="Normal 2 11 14 2 5" xfId="18733" xr:uid="{EF5FACB0-5AD5-4061-9AC5-DB4DFE38D31F}"/>
    <cellStyle name="Normal 2 11 14 2 6" xfId="18734" xr:uid="{F59AFB6C-F21F-4AEE-8DD5-26E68F2CAF9B}"/>
    <cellStyle name="Normal 2 11 14 3" xfId="18735" xr:uid="{877FBC03-E1FF-4AE9-87F6-A01BADB67A78}"/>
    <cellStyle name="Normal 2 11 14 3 2" xfId="18736" xr:uid="{E7FC41BF-3106-4F74-8B66-54499117DE48}"/>
    <cellStyle name="Normal 2 11 14 3 2 2" xfId="18737" xr:uid="{1AF0ADA3-FA1A-400F-AE21-FFDC273BD807}"/>
    <cellStyle name="Normal 2 11 14 3 2 3" xfId="18738" xr:uid="{0831B43F-E775-4880-BC91-544242220831}"/>
    <cellStyle name="Normal 2 11 14 3 2 4" xfId="18739" xr:uid="{30BA2E36-F5DF-401E-882C-7036FD279C2D}"/>
    <cellStyle name="Normal 2 11 14 3 3" xfId="18740" xr:uid="{877AFEB4-2336-4D92-AB64-3F4D87BA1130}"/>
    <cellStyle name="Normal 2 11 14 3 3 2" xfId="18741" xr:uid="{5A13DFB0-D373-4F27-8D88-38DD303EDBA8}"/>
    <cellStyle name="Normal 2 11 14 3 3 3" xfId="18742" xr:uid="{EBCBDAE9-1FEE-4C9E-8C30-FA5973971DEA}"/>
    <cellStyle name="Normal 2 11 14 3 3 4" xfId="18743" xr:uid="{6D5215B7-1D87-4014-9979-1DEF5866F02D}"/>
    <cellStyle name="Normal 2 11 14 3 4" xfId="18744" xr:uid="{EA084B2A-CB67-4790-8771-79CA36314EC8}"/>
    <cellStyle name="Normal 2 11 14 3 5" xfId="18745" xr:uid="{B4C19504-0636-494A-BC7E-5A5198D8E8B7}"/>
    <cellStyle name="Normal 2 11 14 3 6" xfId="18746" xr:uid="{F067E394-3BB6-44A7-82D0-BB7FFB266D5B}"/>
    <cellStyle name="Normal 2 11 14 4" xfId="18747" xr:uid="{1CF5053F-A83E-4977-AB07-54B4482D48D5}"/>
    <cellStyle name="Normal 2 11 14 4 2" xfId="18748" xr:uid="{FF8DCB96-4E81-4194-9B81-6985BA04D516}"/>
    <cellStyle name="Normal 2 11 14 4 3" xfId="18749" xr:uid="{23647334-9A4F-4556-9FB0-A94491797489}"/>
    <cellStyle name="Normal 2 11 14 4 4" xfId="18750" xr:uid="{9A932245-B242-4AAA-8F7C-DF02CD2FECC9}"/>
    <cellStyle name="Normal 2 11 14 5" xfId="18751" xr:uid="{456603F2-C367-4E46-9CDF-7FC53FB89DA8}"/>
    <cellStyle name="Normal 2 11 14 5 2" xfId="18752" xr:uid="{020D7A1E-CE45-4A7E-A33C-A68ECE171539}"/>
    <cellStyle name="Normal 2 11 14 5 3" xfId="18753" xr:uid="{DE62C1A3-BFF6-4960-96F2-026DB4858E6B}"/>
    <cellStyle name="Normal 2 11 14 5 4" xfId="18754" xr:uid="{E7586A29-2EA0-445B-B3DB-305E3FB0DAFA}"/>
    <cellStyle name="Normal 2 11 14 6" xfId="18755" xr:uid="{999E8313-0464-44D4-9EA3-15E1DF81AA22}"/>
    <cellStyle name="Normal 2 11 14 7" xfId="18756" xr:uid="{04C85D78-A953-48DA-9706-CA6834C404C3}"/>
    <cellStyle name="Normal 2 11 14 7 2" xfId="18757" xr:uid="{A567CDD3-D84C-4DBF-9941-D0995A3CAF04}"/>
    <cellStyle name="Normal 2 11 14 8" xfId="18758" xr:uid="{0B360EDE-67D3-44CD-8065-D7922CAF3FE5}"/>
    <cellStyle name="Normal 2 11 14 9" xfId="18759" xr:uid="{1C223005-751A-4A62-8D09-FA1AE24F7D38}"/>
    <cellStyle name="Normal 2 11 15" xfId="18760" xr:uid="{8A45E5BF-7CA7-4EF6-9262-A68F11D2B92E}"/>
    <cellStyle name="Normal 2 11 15 2" xfId="18761" xr:uid="{414E4EEC-604F-455B-BCD5-AE6E75B98F5A}"/>
    <cellStyle name="Normal 2 11 15 2 2" xfId="18762" xr:uid="{D546D6F0-17F2-42E5-AAD2-5C9BD26D3837}"/>
    <cellStyle name="Normal 2 11 15 2 2 2" xfId="18763" xr:uid="{A2113D91-87BF-4DEF-8B60-DAE4A69A207D}"/>
    <cellStyle name="Normal 2 11 15 2 2 3" xfId="18764" xr:uid="{C27FFEC2-9A60-4992-9A73-D74D9B81FDA2}"/>
    <cellStyle name="Normal 2 11 15 2 2 4" xfId="18765" xr:uid="{18CA4C8A-D4E4-4E7A-B88C-BF87E18BA37D}"/>
    <cellStyle name="Normal 2 11 15 2 3" xfId="18766" xr:uid="{3FDEEA43-3DD5-4538-A17F-4DD8286BA7AF}"/>
    <cellStyle name="Normal 2 11 15 2 3 2" xfId="18767" xr:uid="{4586E81D-130C-40C5-B0B3-57BDFCFEDBBD}"/>
    <cellStyle name="Normal 2 11 15 2 3 3" xfId="18768" xr:uid="{60FF889A-1B43-4732-9769-9E0980792382}"/>
    <cellStyle name="Normal 2 11 15 2 3 4" xfId="18769" xr:uid="{80ED83B7-70E4-4809-B19E-56C7759692FE}"/>
    <cellStyle name="Normal 2 11 15 2 4" xfId="18770" xr:uid="{29F5B578-71FD-4DA1-9AB8-8D87EFB26138}"/>
    <cellStyle name="Normal 2 11 15 2 5" xfId="18771" xr:uid="{DCC77F79-945A-489A-8E53-B5B08591C37A}"/>
    <cellStyle name="Normal 2 11 15 2 6" xfId="18772" xr:uid="{39C2E9A1-9C60-4FAC-9028-C4DD624334AA}"/>
    <cellStyle name="Normal 2 11 15 3" xfId="18773" xr:uid="{88C97652-E713-464C-B81E-3F9E823D2C53}"/>
    <cellStyle name="Normal 2 11 15 3 2" xfId="18774" xr:uid="{334F0E45-554C-4C76-A721-7AD9FC979361}"/>
    <cellStyle name="Normal 2 11 15 3 2 2" xfId="18775" xr:uid="{EAFF9539-A198-46C5-8E2A-D31FBF3D95FF}"/>
    <cellStyle name="Normal 2 11 15 3 2 3" xfId="18776" xr:uid="{AC9EEC06-72CD-423A-BB10-F9C8075030E5}"/>
    <cellStyle name="Normal 2 11 15 3 2 4" xfId="18777" xr:uid="{0EFDC9C9-F0CC-4B21-ADB3-931BE16B212C}"/>
    <cellStyle name="Normal 2 11 15 3 3" xfId="18778" xr:uid="{BAD95A18-3952-4519-856D-A7FDF4DF2BA7}"/>
    <cellStyle name="Normal 2 11 15 3 3 2" xfId="18779" xr:uid="{85BC3BBC-90A4-43DE-81B5-29085E5E49D5}"/>
    <cellStyle name="Normal 2 11 15 3 3 3" xfId="18780" xr:uid="{DD70A2A3-5FEB-469E-BE84-825FD623C9D6}"/>
    <cellStyle name="Normal 2 11 15 3 3 4" xfId="18781" xr:uid="{913FBC4E-82AA-4BCC-AA5D-173D388CAC1B}"/>
    <cellStyle name="Normal 2 11 15 3 4" xfId="18782" xr:uid="{8C7B5CC6-7F45-4153-BFC1-BF6C8850B2DF}"/>
    <cellStyle name="Normal 2 11 15 3 5" xfId="18783" xr:uid="{E23E38C3-6E30-4C59-8C60-33E60B2D2A02}"/>
    <cellStyle name="Normal 2 11 15 3 6" xfId="18784" xr:uid="{48818AF5-93E6-4546-86FE-3C0DC35F184E}"/>
    <cellStyle name="Normal 2 11 15 4" xfId="18785" xr:uid="{24642386-15F3-4122-AEF0-9C0DC3B1D38C}"/>
    <cellStyle name="Normal 2 11 15 4 2" xfId="18786" xr:uid="{CD350CF2-23D9-4ACD-A62A-C43067982CAC}"/>
    <cellStyle name="Normal 2 11 15 4 3" xfId="18787" xr:uid="{A26B80EF-C6A8-447D-BFA7-EDFC3ED397BC}"/>
    <cellStyle name="Normal 2 11 15 4 4" xfId="18788" xr:uid="{FB298C71-63D5-4AB3-92AE-5D6D3969254C}"/>
    <cellStyle name="Normal 2 11 15 5" xfId="18789" xr:uid="{AC288AF2-0682-4B56-826B-3A060C8126C8}"/>
    <cellStyle name="Normal 2 11 15 5 2" xfId="18790" xr:uid="{0DEC503C-7956-4A7D-B543-C4E11EF0C91C}"/>
    <cellStyle name="Normal 2 11 15 5 3" xfId="18791" xr:uid="{6ED786E0-72A8-4AE3-970D-1A702ED1FC53}"/>
    <cellStyle name="Normal 2 11 15 5 4" xfId="18792" xr:uid="{38F9594D-6E28-4111-80F3-1628AC5F30D1}"/>
    <cellStyle name="Normal 2 11 15 6" xfId="18793" xr:uid="{21181F54-9A6C-42AD-8603-3B7DA6722236}"/>
    <cellStyle name="Normal 2 11 15 7" xfId="18794" xr:uid="{CA90AD5E-FBDB-4793-86AF-E27FF5EDC564}"/>
    <cellStyle name="Normal 2 11 15 7 2" xfId="18795" xr:uid="{04B844BC-0FD5-4A54-8AF5-9B1D8FF12E81}"/>
    <cellStyle name="Normal 2 11 15 8" xfId="18796" xr:uid="{6F7617EB-CC91-4AF8-A112-21A62F864CF5}"/>
    <cellStyle name="Normal 2 11 15 9" xfId="18797" xr:uid="{985870B6-DCDF-4475-AFE8-C50E37415D01}"/>
    <cellStyle name="Normal 2 11 16" xfId="18798" xr:uid="{B60E9EC4-40AB-4DC5-BEA7-F6D34939C32E}"/>
    <cellStyle name="Normal 2 11 16 2" xfId="18799" xr:uid="{FB94EB3C-50E0-46FE-8BC5-C82A873CE6AF}"/>
    <cellStyle name="Normal 2 11 16 2 2" xfId="18800" xr:uid="{BD923500-CB69-4C43-8670-213237EA781A}"/>
    <cellStyle name="Normal 2 11 16 2 2 2" xfId="18801" xr:uid="{F1A3AC90-7160-4E9E-90E0-F6394C653254}"/>
    <cellStyle name="Normal 2 11 16 2 2 3" xfId="18802" xr:uid="{38F6B65F-3B38-46AF-BEBA-1F8FD448E7B9}"/>
    <cellStyle name="Normal 2 11 16 2 2 4" xfId="18803" xr:uid="{D826AF67-44BA-44EF-8756-5BD1703BCE9D}"/>
    <cellStyle name="Normal 2 11 16 2 3" xfId="18804" xr:uid="{F6C2E938-1A37-4385-8C37-CC290D8C00A6}"/>
    <cellStyle name="Normal 2 11 16 2 3 2" xfId="18805" xr:uid="{0333351D-7FB8-4840-AD79-7F15E4A47B15}"/>
    <cellStyle name="Normal 2 11 16 2 3 3" xfId="18806" xr:uid="{9834DF5E-16F8-403E-BCB2-BC0AFB41383C}"/>
    <cellStyle name="Normal 2 11 16 2 3 4" xfId="18807" xr:uid="{A2D08DE3-DE26-4042-A1BE-DC3E0C623F4C}"/>
    <cellStyle name="Normal 2 11 16 2 4" xfId="18808" xr:uid="{50C9E284-591A-423F-AA64-94954D156F65}"/>
    <cellStyle name="Normal 2 11 16 2 5" xfId="18809" xr:uid="{CE2C3033-78D2-4014-A67E-704F6D9533E4}"/>
    <cellStyle name="Normal 2 11 16 2 6" xfId="18810" xr:uid="{25CEDECE-03D3-4A67-B756-26319EB1750B}"/>
    <cellStyle name="Normal 2 11 16 3" xfId="18811" xr:uid="{9E067C13-C8C5-46E8-90BB-B63F801F91C0}"/>
    <cellStyle name="Normal 2 11 16 3 2" xfId="18812" xr:uid="{32C40B06-5CA4-48C5-BF5A-FBDA12C5ABEF}"/>
    <cellStyle name="Normal 2 11 16 3 2 2" xfId="18813" xr:uid="{71F5EAC2-A024-43BD-8DCD-59E404C43D20}"/>
    <cellStyle name="Normal 2 11 16 3 2 3" xfId="18814" xr:uid="{E0C56104-18F2-457C-9C67-E1884D17A86F}"/>
    <cellStyle name="Normal 2 11 16 3 2 4" xfId="18815" xr:uid="{27E37549-D968-4BAD-8D91-4FCD7215EB78}"/>
    <cellStyle name="Normal 2 11 16 3 3" xfId="18816" xr:uid="{97B66CAB-F0CE-4C61-AA03-BE37E4D3221F}"/>
    <cellStyle name="Normal 2 11 16 3 3 2" xfId="18817" xr:uid="{93169159-4BA0-4549-8A96-0EC8A87C1F2C}"/>
    <cellStyle name="Normal 2 11 16 3 3 3" xfId="18818" xr:uid="{E02216FD-1BC7-4003-AFDD-FA283FEC543B}"/>
    <cellStyle name="Normal 2 11 16 3 3 4" xfId="18819" xr:uid="{21C667F7-97E3-4907-A999-5EB447460892}"/>
    <cellStyle name="Normal 2 11 16 3 4" xfId="18820" xr:uid="{C4DBB6A0-C935-4CAD-BC84-DFC7BD6ADF7F}"/>
    <cellStyle name="Normal 2 11 16 3 5" xfId="18821" xr:uid="{1B030DDC-D2C9-4D53-BBD9-175FDC265D79}"/>
    <cellStyle name="Normal 2 11 16 3 6" xfId="18822" xr:uid="{6AC0B3D0-F652-47A5-B84A-5EFB50401448}"/>
    <cellStyle name="Normal 2 11 16 4" xfId="18823" xr:uid="{0F73861A-93AC-4375-B19D-475EBC7206B1}"/>
    <cellStyle name="Normal 2 11 16 4 2" xfId="18824" xr:uid="{3C2BD6D2-0527-41D6-AAD8-7EF349776532}"/>
    <cellStyle name="Normal 2 11 16 4 3" xfId="18825" xr:uid="{60772401-A52B-4669-B35F-CCA1F09E13D1}"/>
    <cellStyle name="Normal 2 11 16 4 4" xfId="18826" xr:uid="{CC827B3A-C1E6-4487-BFA8-63A8A10BE485}"/>
    <cellStyle name="Normal 2 11 16 5" xfId="18827" xr:uid="{763CB489-CE92-4AF2-9879-C7B3E183C361}"/>
    <cellStyle name="Normal 2 11 16 5 2" xfId="18828" xr:uid="{2532A710-D52D-4917-B31D-C49DD0F7E08F}"/>
    <cellStyle name="Normal 2 11 16 5 3" xfId="18829" xr:uid="{3B6D2D9A-18B8-4D5C-8A01-4653ED61087D}"/>
    <cellStyle name="Normal 2 11 16 5 4" xfId="18830" xr:uid="{339FB144-96BD-43F4-AAB0-10CD936706D9}"/>
    <cellStyle name="Normal 2 11 16 6" xfId="18831" xr:uid="{863CDDAE-CFC4-4F42-9819-48B0E4195A63}"/>
    <cellStyle name="Normal 2 11 16 7" xfId="18832" xr:uid="{30A65712-16A3-4F88-80BC-E4C633D27154}"/>
    <cellStyle name="Normal 2 11 16 7 2" xfId="18833" xr:uid="{003180EA-6D4E-4057-9A9C-69FE4D936699}"/>
    <cellStyle name="Normal 2 11 16 8" xfId="18834" xr:uid="{EB926B0C-D431-41B5-9CE7-549FDA89554E}"/>
    <cellStyle name="Normal 2 11 16 9" xfId="18835" xr:uid="{53774EE4-3EBE-411E-B6C0-D26632967251}"/>
    <cellStyle name="Normal 2 11 17" xfId="18836" xr:uid="{72ED69DD-2D5B-4B2C-979C-66E301424510}"/>
    <cellStyle name="Normal 2 11 17 2" xfId="18837" xr:uid="{16349BD9-478A-4F09-BEF8-8A8CB094142C}"/>
    <cellStyle name="Normal 2 11 17 2 2" xfId="18838" xr:uid="{C375F90E-3F15-4F56-9886-278E1DD20B2E}"/>
    <cellStyle name="Normal 2 11 17 2 2 2" xfId="18839" xr:uid="{74EBF171-59D7-4A24-80F3-D1077BAADB71}"/>
    <cellStyle name="Normal 2 11 17 2 2 3" xfId="18840" xr:uid="{AF832039-8D19-4DC3-BD72-B59668E117F1}"/>
    <cellStyle name="Normal 2 11 17 2 2 4" xfId="18841" xr:uid="{28BE2E05-1F7E-43A7-A64D-3E69B6B5E11D}"/>
    <cellStyle name="Normal 2 11 17 2 3" xfId="18842" xr:uid="{02F5B8F5-AEBD-4E03-B190-87B2CB0E91CB}"/>
    <cellStyle name="Normal 2 11 17 2 3 2" xfId="18843" xr:uid="{17A7701C-EEF0-4A7B-9BDC-B6D9BE8B1CC9}"/>
    <cellStyle name="Normal 2 11 17 2 3 3" xfId="18844" xr:uid="{E09F35F8-5EE9-4D73-82FA-8DAB3694A14D}"/>
    <cellStyle name="Normal 2 11 17 2 3 4" xfId="18845" xr:uid="{31B555AC-E4EC-4299-8758-0D290725C6F0}"/>
    <cellStyle name="Normal 2 11 17 2 4" xfId="18846" xr:uid="{FE750461-627F-4287-8DE7-15B479265804}"/>
    <cellStyle name="Normal 2 11 17 2 5" xfId="18847" xr:uid="{58650495-9906-4A5B-AD96-F3C55DABE719}"/>
    <cellStyle name="Normal 2 11 17 2 6" xfId="18848" xr:uid="{9809A147-1551-4651-B363-076B3118A131}"/>
    <cellStyle name="Normal 2 11 17 3" xfId="18849" xr:uid="{ABFAF034-EA77-4302-BF2A-2064123CCEF2}"/>
    <cellStyle name="Normal 2 11 17 3 2" xfId="18850" xr:uid="{AC7EA6DD-C324-4F34-8093-860BC5E281B3}"/>
    <cellStyle name="Normal 2 11 17 3 2 2" xfId="18851" xr:uid="{398C562D-4219-430A-A76F-DB4062189784}"/>
    <cellStyle name="Normal 2 11 17 3 2 3" xfId="18852" xr:uid="{8CA071F4-5DF2-4D82-83B5-E7239694D395}"/>
    <cellStyle name="Normal 2 11 17 3 2 4" xfId="18853" xr:uid="{24AAF70C-1FE4-450B-B146-1083D9B80947}"/>
    <cellStyle name="Normal 2 11 17 3 3" xfId="18854" xr:uid="{1EA07658-0983-43CB-9FBC-DC6E031EC092}"/>
    <cellStyle name="Normal 2 11 17 3 3 2" xfId="18855" xr:uid="{A7C9EF62-E781-4995-8E1C-BFA72F73D4E5}"/>
    <cellStyle name="Normal 2 11 17 3 3 3" xfId="18856" xr:uid="{4A263146-0934-477F-9A3E-A9CA31EA418A}"/>
    <cellStyle name="Normal 2 11 17 3 3 4" xfId="18857" xr:uid="{ACECBEC7-7664-49AE-9742-1CBD7A8B68B1}"/>
    <cellStyle name="Normal 2 11 17 3 4" xfId="18858" xr:uid="{795D9374-D0ED-4F88-A5E4-C51385C8B3DF}"/>
    <cellStyle name="Normal 2 11 17 3 5" xfId="18859" xr:uid="{D692A43F-65DF-4C8C-AEFD-AA4E3CBD6EEF}"/>
    <cellStyle name="Normal 2 11 17 3 6" xfId="18860" xr:uid="{92C6C07E-6457-4425-9EB8-AD981E69CE89}"/>
    <cellStyle name="Normal 2 11 17 4" xfId="18861" xr:uid="{3B651F26-307A-4175-81DB-275F94D9BB5C}"/>
    <cellStyle name="Normal 2 11 17 4 2" xfId="18862" xr:uid="{A877732E-B7F1-4D61-A919-B35583BABA25}"/>
    <cellStyle name="Normal 2 11 17 4 3" xfId="18863" xr:uid="{4C015E4B-5E84-454A-8EF7-94D5E8C2A8DA}"/>
    <cellStyle name="Normal 2 11 17 4 4" xfId="18864" xr:uid="{475C7AE9-46A5-4FA6-BEBA-483C3C965222}"/>
    <cellStyle name="Normal 2 11 17 5" xfId="18865" xr:uid="{516B5A14-C883-4870-B4B8-1951EC39BD2E}"/>
    <cellStyle name="Normal 2 11 17 5 2" xfId="18866" xr:uid="{5D28019C-483F-4316-A43C-7C34C4279920}"/>
    <cellStyle name="Normal 2 11 17 5 3" xfId="18867" xr:uid="{5B9AFAD9-F38B-4F86-9DF9-868191DF51A7}"/>
    <cellStyle name="Normal 2 11 17 5 4" xfId="18868" xr:uid="{5D7C5320-287D-46BF-B28F-DEC7B69CF730}"/>
    <cellStyle name="Normal 2 11 17 6" xfId="18869" xr:uid="{EB6B7AC0-F8AE-440B-95DA-0F17335BA11F}"/>
    <cellStyle name="Normal 2 11 17 7" xfId="18870" xr:uid="{1EE3CB76-3E13-42B4-88E4-AE0A20BA3FAA}"/>
    <cellStyle name="Normal 2 11 17 7 2" xfId="18871" xr:uid="{456CF241-16C6-4988-A88C-34BB4C3A0648}"/>
    <cellStyle name="Normal 2 11 17 8" xfId="18872" xr:uid="{071B8086-5962-47C6-B7FF-8D7AAE731338}"/>
    <cellStyle name="Normal 2 11 17 9" xfId="18873" xr:uid="{77C3196E-BEA3-466B-9F37-1F5576CCBAB7}"/>
    <cellStyle name="Normal 2 11 18" xfId="18874" xr:uid="{8F2F58E3-E46C-4FE5-85BE-CB3C25E3AEDE}"/>
    <cellStyle name="Normal 2 11 18 2" xfId="18875" xr:uid="{4E7E064D-9A3B-4C67-A1C6-D4E1591C1DC7}"/>
    <cellStyle name="Normal 2 11 18 2 2" xfId="18876" xr:uid="{849725D1-98B7-4EAE-98DB-DF3483EE5E6F}"/>
    <cellStyle name="Normal 2 11 18 2 2 2" xfId="18877" xr:uid="{6415B8EA-0B81-4961-9D16-856F59DDA1A2}"/>
    <cellStyle name="Normal 2 11 18 2 2 3" xfId="18878" xr:uid="{A971FEA0-6F3F-4CE7-B439-2D8CC466AA43}"/>
    <cellStyle name="Normal 2 11 18 2 2 4" xfId="18879" xr:uid="{BD04C95E-B60A-4ACD-8538-8094FA57F783}"/>
    <cellStyle name="Normal 2 11 18 2 3" xfId="18880" xr:uid="{338982D8-C9D3-49EA-A3A6-8BD6A51488E1}"/>
    <cellStyle name="Normal 2 11 18 2 3 2" xfId="18881" xr:uid="{48413D42-17EA-404D-9357-D7138B9A76B6}"/>
    <cellStyle name="Normal 2 11 18 2 3 3" xfId="18882" xr:uid="{777206C3-D2BB-446E-B40F-18A0F76833FF}"/>
    <cellStyle name="Normal 2 11 18 2 3 4" xfId="18883" xr:uid="{E781DEA4-F2B6-463D-BC80-CE5000F657DA}"/>
    <cellStyle name="Normal 2 11 18 2 4" xfId="18884" xr:uid="{F47DDB38-96AA-45A4-982B-DE324F751224}"/>
    <cellStyle name="Normal 2 11 18 2 5" xfId="18885" xr:uid="{5373C462-7B7A-4643-8E39-86ABBA9C8F0F}"/>
    <cellStyle name="Normal 2 11 18 2 6" xfId="18886" xr:uid="{25A09DA8-DB85-4374-B510-B5C2F256F2AE}"/>
    <cellStyle name="Normal 2 11 18 3" xfId="18887" xr:uid="{BA142A78-14A3-48E5-98E8-C6913ED8CAD4}"/>
    <cellStyle name="Normal 2 11 18 3 2" xfId="18888" xr:uid="{5D6BC296-31AC-44B4-B840-21483B7B7BBC}"/>
    <cellStyle name="Normal 2 11 18 3 2 2" xfId="18889" xr:uid="{18E6829F-C205-4003-9D33-4CC66089ABFC}"/>
    <cellStyle name="Normal 2 11 18 3 2 3" xfId="18890" xr:uid="{50990C15-4E43-41F6-8DAB-5822C1EF9736}"/>
    <cellStyle name="Normal 2 11 18 3 2 4" xfId="18891" xr:uid="{AC16101F-9CD5-4E6B-B51C-9802BE4BD29B}"/>
    <cellStyle name="Normal 2 11 18 3 3" xfId="18892" xr:uid="{D4F55D9B-9E2E-4DBB-9354-6881EB69C297}"/>
    <cellStyle name="Normal 2 11 18 3 3 2" xfId="18893" xr:uid="{76105B81-EBFF-41D1-A512-3CFE458D6795}"/>
    <cellStyle name="Normal 2 11 18 3 3 3" xfId="18894" xr:uid="{FFC4DB73-8BFC-4DA6-AA2F-659B20E06E09}"/>
    <cellStyle name="Normal 2 11 18 3 3 4" xfId="18895" xr:uid="{D0145BF5-12CF-4F93-B03B-DD0632DC2FF4}"/>
    <cellStyle name="Normal 2 11 18 3 4" xfId="18896" xr:uid="{608713E6-E902-4DBF-9B75-FA22D2A5D20F}"/>
    <cellStyle name="Normal 2 11 18 3 5" xfId="18897" xr:uid="{05E462E4-8D1A-4C6A-83AC-703CBA229876}"/>
    <cellStyle name="Normal 2 11 18 3 6" xfId="18898" xr:uid="{62017F92-4258-4FD8-83FE-51EE14A488BC}"/>
    <cellStyle name="Normal 2 11 18 4" xfId="18899" xr:uid="{86D73131-7E42-43C7-A1D0-DF2AA0D198C9}"/>
    <cellStyle name="Normal 2 11 18 4 2" xfId="18900" xr:uid="{377F3282-A3B1-4EFF-B414-ECBB941D439A}"/>
    <cellStyle name="Normal 2 11 18 4 3" xfId="18901" xr:uid="{91F5DA9D-6F30-4CF4-A5EB-8BA58B6EC7DF}"/>
    <cellStyle name="Normal 2 11 18 4 4" xfId="18902" xr:uid="{BB2CA6CD-0FCE-4FE7-A557-E109AD8C3331}"/>
    <cellStyle name="Normal 2 11 18 5" xfId="18903" xr:uid="{41F097A3-C8B8-406F-B1AB-291789C9A532}"/>
    <cellStyle name="Normal 2 11 18 5 2" xfId="18904" xr:uid="{A83C768E-1FCE-4024-B2E2-23807484BC0A}"/>
    <cellStyle name="Normal 2 11 18 5 3" xfId="18905" xr:uid="{8CEA9354-6FA7-48F4-B642-2E64E821AEF1}"/>
    <cellStyle name="Normal 2 11 18 5 4" xfId="18906" xr:uid="{F6F67C65-188C-470E-84F6-1D34743EDEE3}"/>
    <cellStyle name="Normal 2 11 18 6" xfId="18907" xr:uid="{65A5CBEE-8D24-4428-A1FA-68D55BAD68B5}"/>
    <cellStyle name="Normal 2 11 18 7" xfId="18908" xr:uid="{A5A5A7B1-5675-484F-A595-C5BD2C20FF0D}"/>
    <cellStyle name="Normal 2 11 18 7 2" xfId="18909" xr:uid="{5222684D-C4F9-4720-B9FE-853B7887DE75}"/>
    <cellStyle name="Normal 2 11 18 8" xfId="18910" xr:uid="{185FB273-B885-4E85-AEFE-038163E35F29}"/>
    <cellStyle name="Normal 2 11 18 9" xfId="18911" xr:uid="{772FF66B-5425-42DD-AD35-9E58FA468FB1}"/>
    <cellStyle name="Normal 2 11 19" xfId="18912" xr:uid="{061D0B41-FDA0-472B-926C-BEE2F71D9442}"/>
    <cellStyle name="Normal 2 11 19 2" xfId="18913" xr:uid="{814C3BC9-AED0-41A7-A7D3-5D9AA79C765F}"/>
    <cellStyle name="Normal 2 11 19 2 2" xfId="18914" xr:uid="{6C170060-8334-4BE8-9A40-DE14418433E6}"/>
    <cellStyle name="Normal 2 11 19 2 2 2" xfId="18915" xr:uid="{DB4745CD-CF0B-4B84-80CF-E9C04A021478}"/>
    <cellStyle name="Normal 2 11 19 2 2 3" xfId="18916" xr:uid="{303BE0BF-9334-4019-8334-7432DA00FD9C}"/>
    <cellStyle name="Normal 2 11 19 2 2 4" xfId="18917" xr:uid="{7CB9371D-ABD7-4EAB-983B-546DBF0BC675}"/>
    <cellStyle name="Normal 2 11 19 2 3" xfId="18918" xr:uid="{422BBC02-8D58-42B9-B1D7-08DC9C94406D}"/>
    <cellStyle name="Normal 2 11 19 2 3 2" xfId="18919" xr:uid="{3E26FBF6-CCDC-4994-9478-8C3019B8B154}"/>
    <cellStyle name="Normal 2 11 19 2 3 3" xfId="18920" xr:uid="{01194870-67DB-4436-982E-46F2E3308650}"/>
    <cellStyle name="Normal 2 11 19 2 3 4" xfId="18921" xr:uid="{4A2A898C-44B2-4D26-A8BB-2096DA4FDBB8}"/>
    <cellStyle name="Normal 2 11 19 2 4" xfId="18922" xr:uid="{A7BEE28D-8F35-4782-91D7-D58AFCD4B8BF}"/>
    <cellStyle name="Normal 2 11 19 2 5" xfId="18923" xr:uid="{73F02094-7240-4FC6-8486-D356F507B52F}"/>
    <cellStyle name="Normal 2 11 19 2 6" xfId="18924" xr:uid="{EDAB511C-E0AD-4DE0-9D60-14C357D858BA}"/>
    <cellStyle name="Normal 2 11 19 3" xfId="18925" xr:uid="{694F9F59-0666-4BF7-895B-FDE6FFFBA2E2}"/>
    <cellStyle name="Normal 2 11 19 3 2" xfId="18926" xr:uid="{31654927-6AAD-45E4-A136-6DE83A18F897}"/>
    <cellStyle name="Normal 2 11 19 3 2 2" xfId="18927" xr:uid="{810333D7-3888-4A4E-8066-0F4BEB4A9C13}"/>
    <cellStyle name="Normal 2 11 19 3 2 3" xfId="18928" xr:uid="{593303CD-10DC-49B8-A149-3F98E1BC6440}"/>
    <cellStyle name="Normal 2 11 19 3 2 4" xfId="18929" xr:uid="{789A3C21-D837-46D8-872F-9C0555DE2355}"/>
    <cellStyle name="Normal 2 11 19 3 3" xfId="18930" xr:uid="{B058504F-3752-417A-923D-396076826866}"/>
    <cellStyle name="Normal 2 11 19 3 3 2" xfId="18931" xr:uid="{2348265C-180B-4E7D-88C9-88C7B5D98649}"/>
    <cellStyle name="Normal 2 11 19 3 3 3" xfId="18932" xr:uid="{FDD2DD05-5BC8-4BBB-A4CD-A84063E99445}"/>
    <cellStyle name="Normal 2 11 19 3 3 4" xfId="18933" xr:uid="{66216F88-04E2-49F1-A305-C0FD23239D69}"/>
    <cellStyle name="Normal 2 11 19 3 4" xfId="18934" xr:uid="{20161AAA-C466-4515-925E-1AC8B6772BBC}"/>
    <cellStyle name="Normal 2 11 19 3 5" xfId="18935" xr:uid="{602B8769-E895-4A63-933C-A0F930E9B8B6}"/>
    <cellStyle name="Normal 2 11 19 3 6" xfId="18936" xr:uid="{F51968E4-5CD4-4FBF-8453-73925D0C8152}"/>
    <cellStyle name="Normal 2 11 19 4" xfId="18937" xr:uid="{549BB360-4D1B-4E26-974E-CA45D1C4155F}"/>
    <cellStyle name="Normal 2 11 19 4 2" xfId="18938" xr:uid="{E947A861-33F4-400B-B188-CA4DDA3D960D}"/>
    <cellStyle name="Normal 2 11 19 4 3" xfId="18939" xr:uid="{2783FC2C-20FE-41ED-87C7-9D807AD6227C}"/>
    <cellStyle name="Normal 2 11 19 4 4" xfId="18940" xr:uid="{F8A6DA47-4095-4A95-96C5-3E9B7BBBF2A2}"/>
    <cellStyle name="Normal 2 11 19 5" xfId="18941" xr:uid="{5FDC49B1-2153-4D2D-802F-1E941389F8D8}"/>
    <cellStyle name="Normal 2 11 19 5 2" xfId="18942" xr:uid="{3555C9A8-18AB-430E-86B0-468C5984820E}"/>
    <cellStyle name="Normal 2 11 19 5 3" xfId="18943" xr:uid="{F766C0F6-0994-4ABB-8F4F-B5EFA9B702C2}"/>
    <cellStyle name="Normal 2 11 19 5 4" xfId="18944" xr:uid="{9C498A45-681B-4BBF-A600-4E644692E996}"/>
    <cellStyle name="Normal 2 11 19 6" xfId="18945" xr:uid="{86426FDB-9FC8-4498-8281-68BFA14F3DB0}"/>
    <cellStyle name="Normal 2 11 19 7" xfId="18946" xr:uid="{0C82BA7F-E6EE-4698-9BDB-86E48055AB97}"/>
    <cellStyle name="Normal 2 11 19 7 2" xfId="18947" xr:uid="{F8220394-12D4-4C5C-804F-CA38219E9361}"/>
    <cellStyle name="Normal 2 11 19 8" xfId="18948" xr:uid="{847161E6-5823-4179-88DD-4AF4F31D18B9}"/>
    <cellStyle name="Normal 2 11 19 9" xfId="18949" xr:uid="{39594E89-C1E5-4857-9E65-ABFEC526627E}"/>
    <cellStyle name="Normal 2 11 2" xfId="18950" xr:uid="{4A3CDF58-7621-4388-BCA5-E962C5384EF7}"/>
    <cellStyle name="Normal 2 11 2 10" xfId="18951" xr:uid="{9BFA5EAC-2A09-41C7-A78D-10A69EB4BDCB}"/>
    <cellStyle name="Normal 2 11 2 10 2" xfId="18952" xr:uid="{5716D6DD-CEC1-42E1-9B64-E91F9C795E9D}"/>
    <cellStyle name="Normal 2 11 2 11" xfId="18953" xr:uid="{2A77AE11-9B60-48C5-96E4-13D3387B5EBA}"/>
    <cellStyle name="Normal 2 11 2 12" xfId="18954" xr:uid="{D5795248-E861-4990-9FC6-3869E7043245}"/>
    <cellStyle name="Normal 2 11 2 2" xfId="18955" xr:uid="{9829A6EA-2108-44BD-8539-DBC0A8C18F65}"/>
    <cellStyle name="Normal 2 11 2 2 2" xfId="18956" xr:uid="{3404DB90-FB10-4643-9A04-B8A5C6F146BC}"/>
    <cellStyle name="Normal 2 11 2 2 2 2" xfId="18957" xr:uid="{FA12563F-4F20-4E2B-85C5-9A711B07DFCB}"/>
    <cellStyle name="Normal 2 11 2 2 2 3" xfId="18958" xr:uid="{52A8583B-7CD2-4EA0-AEC4-DB3894636F17}"/>
    <cellStyle name="Normal 2 11 2 2 2 4" xfId="18959" xr:uid="{9D43717F-C60E-4A7C-B336-D0D369F67025}"/>
    <cellStyle name="Normal 2 11 2 2 3" xfId="18960" xr:uid="{A6ED3BEA-424F-4232-A647-D2E4AB0C1A37}"/>
    <cellStyle name="Normal 2 11 2 2 3 2" xfId="18961" xr:uid="{BBBD505C-07E1-4F28-9E9C-0237EE97FA82}"/>
    <cellStyle name="Normal 2 11 2 2 3 3" xfId="18962" xr:uid="{04B0709F-B04C-42F7-916B-16F26E677C21}"/>
    <cellStyle name="Normal 2 11 2 2 3 4" xfId="18963" xr:uid="{89745D91-9A60-484D-A30E-5285772D6E1F}"/>
    <cellStyle name="Normal 2 11 2 2 4" xfId="18964" xr:uid="{CD37CEF8-74BE-479C-ADF0-BE75EECAC16B}"/>
    <cellStyle name="Normal 2 11 2 2 5" xfId="18965" xr:uid="{F330E6C6-A398-42AB-9D18-DCF6FB4A5EAC}"/>
    <cellStyle name="Normal 2 11 2 2 6" xfId="18966" xr:uid="{88B88E06-8AD0-43CC-856F-6D6B3FCB16F3}"/>
    <cellStyle name="Normal 2 11 2 3" xfId="18967" xr:uid="{AD202D1A-1D80-4989-B816-F4F6FBACA003}"/>
    <cellStyle name="Normal 2 11 2 3 2" xfId="18968" xr:uid="{32C6174A-860C-4D05-B635-5B99EC30A96B}"/>
    <cellStyle name="Normal 2 11 2 3 2 2" xfId="18969" xr:uid="{C5078859-B8C1-439A-A6F4-96B7C4A7F579}"/>
    <cellStyle name="Normal 2 11 2 3 2 3" xfId="18970" xr:uid="{CD5FEE4F-D59A-47D8-88DF-FF8DFF97599A}"/>
    <cellStyle name="Normal 2 11 2 3 2 4" xfId="18971" xr:uid="{8271CEA4-2FD0-4641-89FC-49CC1494E529}"/>
    <cellStyle name="Normal 2 11 2 3 3" xfId="18972" xr:uid="{C436870C-0EE8-417D-B3F2-F9F429CEE2A3}"/>
    <cellStyle name="Normal 2 11 2 3 3 2" xfId="18973" xr:uid="{44BFDA9A-1809-442E-BA52-74A076EA343B}"/>
    <cellStyle name="Normal 2 11 2 3 3 3" xfId="18974" xr:uid="{54E1294C-3B60-4210-83A3-A28051C55436}"/>
    <cellStyle name="Normal 2 11 2 3 3 4" xfId="18975" xr:uid="{635F604B-513A-49D0-A1FE-F4E60A8A6F95}"/>
    <cellStyle name="Normal 2 11 2 3 4" xfId="18976" xr:uid="{FCE14996-5976-4F05-9F99-ABBED598283C}"/>
    <cellStyle name="Normal 2 11 2 3 5" xfId="18977" xr:uid="{1B746D41-837E-4A95-B400-94B8AD883665}"/>
    <cellStyle name="Normal 2 11 2 3 6" xfId="18978" xr:uid="{66074997-28D7-404A-A77D-F0234D1E9E03}"/>
    <cellStyle name="Normal 2 11 2 4" xfId="18979" xr:uid="{23DD161E-933F-46CF-BC3F-251792EEC350}"/>
    <cellStyle name="Normal 2 11 2 5" xfId="18980" xr:uid="{3D5C428B-C143-438D-813B-00EA8EE81E49}"/>
    <cellStyle name="Normal 2 11 2 6" xfId="18981" xr:uid="{252761F7-D96A-4B6A-8964-5C978094844E}"/>
    <cellStyle name="Normal 2 11 2 7" xfId="18982" xr:uid="{8A586E37-3B4B-4710-97A0-20A89D19B6C7}"/>
    <cellStyle name="Normal 2 11 2 8" xfId="18983" xr:uid="{985C4FF5-355C-44FE-B052-8C01FAE8BDD6}"/>
    <cellStyle name="Normal 2 11 2 8 2" xfId="18984" xr:uid="{207269E3-3856-4DD5-9F92-517E27F6EFD1}"/>
    <cellStyle name="Normal 2 11 2 8 2 2" xfId="18985" xr:uid="{254F5494-A0F4-477E-97CD-8FDF8107698D}"/>
    <cellStyle name="Normal 2 11 2 8 2 3" xfId="18986" xr:uid="{0802F82F-420F-4E9E-A558-3313247C6665}"/>
    <cellStyle name="Normal 2 11 2 8 2 4" xfId="18987" xr:uid="{EA909EE4-A9D2-4E1F-BB23-892BCF0676F4}"/>
    <cellStyle name="Normal 2 11 2 8 3" xfId="18988" xr:uid="{A0F3388D-8A4A-4D2E-A4E1-E12EB65BE71C}"/>
    <cellStyle name="Normal 2 11 2 8 3 2" xfId="18989" xr:uid="{E9A4517A-EF8D-4027-BED2-648CE04E4642}"/>
    <cellStyle name="Normal 2 11 2 8 3 3" xfId="18990" xr:uid="{2AEB88F7-478F-4D68-815A-4177135C69B6}"/>
    <cellStyle name="Normal 2 11 2 8 3 4" xfId="18991" xr:uid="{3177BE20-369C-4D9C-A239-FD781D673D06}"/>
    <cellStyle name="Normal 2 11 2 9" xfId="18992" xr:uid="{8C773220-C580-4177-B685-64DC5CAF441D}"/>
    <cellStyle name="Normal 2 11 20" xfId="18993" xr:uid="{9372761A-E892-4BFF-8F0F-FF0A6CF0B360}"/>
    <cellStyle name="Normal 2 11 20 2" xfId="18994" xr:uid="{457A6F43-69C3-4004-8EC2-4C1758711A6D}"/>
    <cellStyle name="Normal 2 11 20 2 2" xfId="18995" xr:uid="{60C7D455-A0E3-46DC-A092-B27166F196A8}"/>
    <cellStyle name="Normal 2 11 20 2 2 2" xfId="18996" xr:uid="{62D85C3F-673B-473F-B9FA-BAFC68C2623A}"/>
    <cellStyle name="Normal 2 11 20 2 2 3" xfId="18997" xr:uid="{60664279-33CA-45FB-8ADC-A369553B677C}"/>
    <cellStyle name="Normal 2 11 20 2 2 4" xfId="18998" xr:uid="{CAA3A94A-6BA2-4FB3-9656-136753EA8938}"/>
    <cellStyle name="Normal 2 11 20 2 3" xfId="18999" xr:uid="{A333ABCE-8A9B-4AEE-B42D-BCFCB80CED87}"/>
    <cellStyle name="Normal 2 11 20 2 3 2" xfId="19000" xr:uid="{478C1D01-3A96-413E-8DB5-458636A910B2}"/>
    <cellStyle name="Normal 2 11 20 2 3 3" xfId="19001" xr:uid="{6C373855-3C24-42CC-AFAA-E09F20C348F2}"/>
    <cellStyle name="Normal 2 11 20 2 3 4" xfId="19002" xr:uid="{AF2EF93C-A479-4B5B-80BA-E47A43C16D2A}"/>
    <cellStyle name="Normal 2 11 20 2 4" xfId="19003" xr:uid="{49D5DFE4-742D-4E92-8032-035756220CDD}"/>
    <cellStyle name="Normal 2 11 20 2 5" xfId="19004" xr:uid="{BE975ADC-168D-4642-B4C4-9A65FFDEC50B}"/>
    <cellStyle name="Normal 2 11 20 2 6" xfId="19005" xr:uid="{E58FD340-BA92-4362-9BB4-34C1DA04B3E9}"/>
    <cellStyle name="Normal 2 11 20 3" xfId="19006" xr:uid="{C915E872-CA62-4185-8F12-D5D8076DAE5C}"/>
    <cellStyle name="Normal 2 11 20 3 2" xfId="19007" xr:uid="{F050EF92-066D-47CA-BDF9-D6806E7FAC45}"/>
    <cellStyle name="Normal 2 11 20 3 2 2" xfId="19008" xr:uid="{6002F7D1-F84A-406D-A29E-A4175F25C68E}"/>
    <cellStyle name="Normal 2 11 20 3 2 3" xfId="19009" xr:uid="{3EFF80A6-EEFF-4B54-9D90-819061753036}"/>
    <cellStyle name="Normal 2 11 20 3 2 4" xfId="19010" xr:uid="{5B3222D5-17BF-467D-B8DC-03E93C29E286}"/>
    <cellStyle name="Normal 2 11 20 3 3" xfId="19011" xr:uid="{B24D52F8-D2A3-40B2-AEB0-823C6CF3552A}"/>
    <cellStyle name="Normal 2 11 20 3 3 2" xfId="19012" xr:uid="{9977272C-B24F-48C1-B853-E1723F7DBA30}"/>
    <cellStyle name="Normal 2 11 20 3 3 3" xfId="19013" xr:uid="{136703C9-EE5C-44F3-8689-9582C0250C6E}"/>
    <cellStyle name="Normal 2 11 20 3 3 4" xfId="19014" xr:uid="{26632302-754F-4E30-851C-E927075CE4F9}"/>
    <cellStyle name="Normal 2 11 20 3 4" xfId="19015" xr:uid="{C2F1BB14-4095-454E-92C8-12F7837814D4}"/>
    <cellStyle name="Normal 2 11 20 3 5" xfId="19016" xr:uid="{7E4AB54A-C044-4831-BD82-D47B3C4082C5}"/>
    <cellStyle name="Normal 2 11 20 3 6" xfId="19017" xr:uid="{8DDBA292-EA79-405B-816E-9AC9A96E75A9}"/>
    <cellStyle name="Normal 2 11 20 4" xfId="19018" xr:uid="{6272B1BC-9A4E-4FB3-A552-66AF80363FEC}"/>
    <cellStyle name="Normal 2 11 20 4 2" xfId="19019" xr:uid="{C7AFA1FF-811C-4A52-B349-23F182C03E33}"/>
    <cellStyle name="Normal 2 11 20 4 3" xfId="19020" xr:uid="{1AABD961-C36C-4108-A403-7B8E68268B58}"/>
    <cellStyle name="Normal 2 11 20 4 4" xfId="19021" xr:uid="{96249094-E5BC-4A96-AF86-2262A902D130}"/>
    <cellStyle name="Normal 2 11 20 5" xfId="19022" xr:uid="{9A6D7F4B-31B0-4913-9867-18C4BD5E350A}"/>
    <cellStyle name="Normal 2 11 20 5 2" xfId="19023" xr:uid="{D23A7479-D1CA-40D0-B98F-C09F78A9CBEB}"/>
    <cellStyle name="Normal 2 11 20 5 3" xfId="19024" xr:uid="{157C42DF-33E2-4CBC-B913-D72F71138A5D}"/>
    <cellStyle name="Normal 2 11 20 5 4" xfId="19025" xr:uid="{81932D27-70F3-40BC-B069-248C999DF086}"/>
    <cellStyle name="Normal 2 11 20 6" xfId="19026" xr:uid="{CE20F733-AC2A-4759-8F70-7AD2E305A666}"/>
    <cellStyle name="Normal 2 11 20 7" xfId="19027" xr:uid="{A55604F7-5C9D-4310-B737-2DED7EA78032}"/>
    <cellStyle name="Normal 2 11 20 7 2" xfId="19028" xr:uid="{D28D9725-26CA-4FD8-8D85-B426A32C46B3}"/>
    <cellStyle name="Normal 2 11 20 8" xfId="19029" xr:uid="{84DB07F4-10F0-4E3A-8FA7-01EF3A25C58A}"/>
    <cellStyle name="Normal 2 11 20 9" xfId="19030" xr:uid="{B5C993D0-A7BF-4B8B-A98C-9E178D33D88B}"/>
    <cellStyle name="Normal 2 11 21" xfId="19031" xr:uid="{0F34CE08-5375-44C0-BF92-381B4BCA7C8B}"/>
    <cellStyle name="Normal 2 11 21 2" xfId="19032" xr:uid="{9C97CEB2-0614-448A-A0D8-BA0D8FED7E0F}"/>
    <cellStyle name="Normal 2 11 21 2 2" xfId="19033" xr:uid="{B9A9C68C-6A1F-4569-862F-3505C9D87933}"/>
    <cellStyle name="Normal 2 11 21 2 3" xfId="19034" xr:uid="{8E7AA30E-93A2-497F-97F0-17B5DD94061B}"/>
    <cellStyle name="Normal 2 11 21 2 4" xfId="19035" xr:uid="{5A56DE29-5303-4FD9-81AE-D11166149483}"/>
    <cellStyle name="Normal 2 11 21 3" xfId="19036" xr:uid="{AAA2F9F1-4AD1-4107-9AAF-479E3A7D6619}"/>
    <cellStyle name="Normal 2 11 21 3 2" xfId="19037" xr:uid="{AAC0F972-735C-4799-8593-F2F2D3715217}"/>
    <cellStyle name="Normal 2 11 21 3 3" xfId="19038" xr:uid="{7E662026-6EA1-4416-A5E5-33657C8D4D0A}"/>
    <cellStyle name="Normal 2 11 21 3 4" xfId="19039" xr:uid="{2117BC51-4290-40FB-A343-4B5EC7E403D7}"/>
    <cellStyle name="Normal 2 11 21 4" xfId="19040" xr:uid="{E858FD09-136B-41CF-AF32-BA2B68274161}"/>
    <cellStyle name="Normal 2 11 21 5" xfId="19041" xr:uid="{30AF6B79-6E66-4A67-AEB6-D187093B3705}"/>
    <cellStyle name="Normal 2 11 21 5 2" xfId="19042" xr:uid="{944AB126-A0E9-4085-AC8F-81A09F8197B1}"/>
    <cellStyle name="Normal 2 11 21 6" xfId="19043" xr:uid="{1A03E3C3-DC57-4E37-8C79-3C32B4250132}"/>
    <cellStyle name="Normal 2 11 21 7" xfId="19044" xr:uid="{70418566-4878-4CFE-9360-04055E5983BA}"/>
    <cellStyle name="Normal 2 11 22" xfId="19045" xr:uid="{FFA6D07F-81B3-4114-80C6-941CBB0B927C}"/>
    <cellStyle name="Normal 2 11 22 2" xfId="19046" xr:uid="{6AE46DFE-7E47-4FD9-8653-936EB197C000}"/>
    <cellStyle name="Normal 2 11 22 2 2" xfId="19047" xr:uid="{78E54270-E736-4C4D-B188-97D02F267068}"/>
    <cellStyle name="Normal 2 11 22 2 3" xfId="19048" xr:uid="{75F7F192-4D16-4DE6-BABC-F42B6985318A}"/>
    <cellStyle name="Normal 2 11 22 2 4" xfId="19049" xr:uid="{C503B6C5-0A64-4B18-B211-FE3A5E971798}"/>
    <cellStyle name="Normal 2 11 22 3" xfId="19050" xr:uid="{068A4770-F7B0-4E64-B12A-34DBAD84891B}"/>
    <cellStyle name="Normal 2 11 22 3 2" xfId="19051" xr:uid="{7EE6B584-5AB7-441C-ADE1-2B74A02F3B4A}"/>
    <cellStyle name="Normal 2 11 22 3 3" xfId="19052" xr:uid="{9EFBB143-1276-4036-9563-FE85BBEE65F3}"/>
    <cellStyle name="Normal 2 11 22 3 4" xfId="19053" xr:uid="{04871408-468E-43AB-A9B1-3C4DC265A735}"/>
    <cellStyle name="Normal 2 11 22 4" xfId="19054" xr:uid="{1F4A534E-E031-430E-9FF5-3BF7E2643A7E}"/>
    <cellStyle name="Normal 2 11 22 5" xfId="19055" xr:uid="{54B5B4DC-8E4B-47E8-9977-C3167BCB39BD}"/>
    <cellStyle name="Normal 2 11 22 5 2" xfId="19056" xr:uid="{3F88DC63-6929-4A3B-9093-6F2778F5647E}"/>
    <cellStyle name="Normal 2 11 22 6" xfId="19057" xr:uid="{9CCEE546-B91C-44EC-A203-1D68C0C7FF41}"/>
    <cellStyle name="Normal 2 11 22 7" xfId="19058" xr:uid="{6E53F43E-366B-4B0B-B73E-6E96712F60E0}"/>
    <cellStyle name="Normal 2 11 23" xfId="19059" xr:uid="{489A1C91-60B3-4853-A406-B1BC9FE0AB27}"/>
    <cellStyle name="Normal 2 11 24" xfId="19060" xr:uid="{D9BF1EFF-D74E-4048-95E1-C988C7F04B98}"/>
    <cellStyle name="Normal 2 11 25" xfId="19061" xr:uid="{0D5998CC-3B7C-4404-9A63-ADF23FAFBE61}"/>
    <cellStyle name="Normal 2 11 26" xfId="19062" xr:uid="{94D86DC7-0A5D-4971-9674-7BBF2578404E}"/>
    <cellStyle name="Normal 2 11 27" xfId="19063" xr:uid="{596FDA69-860B-4BFA-9B55-37964848779B}"/>
    <cellStyle name="Normal 2 11 27 2" xfId="19064" xr:uid="{6866ADC2-C215-41D6-B4ED-FCF2CC1581FD}"/>
    <cellStyle name="Normal 2 11 27 2 2" xfId="19065" xr:uid="{D6839CFC-B2AC-400B-B1FA-047E5BBA6E7E}"/>
    <cellStyle name="Normal 2 11 27 2 3" xfId="19066" xr:uid="{FB48E7BE-871F-45E9-B939-7F13296D6BAC}"/>
    <cellStyle name="Normal 2 11 27 2 4" xfId="19067" xr:uid="{0FFD7DBB-C257-4131-949D-B8ABB480EDC3}"/>
    <cellStyle name="Normal 2 11 27 3" xfId="19068" xr:uid="{67DCC168-E4B3-4BC3-BEF0-105BE94F6869}"/>
    <cellStyle name="Normal 2 11 27 3 2" xfId="19069" xr:uid="{D4FC25B8-98D6-4819-8A6A-01AD3FA2403D}"/>
    <cellStyle name="Normal 2 11 27 3 3" xfId="19070" xr:uid="{FA4A94A1-E053-4623-AE2C-E17DC11E132B}"/>
    <cellStyle name="Normal 2 11 27 3 4" xfId="19071" xr:uid="{64A0DA68-C237-427D-8D2E-3D97612B24BB}"/>
    <cellStyle name="Normal 2 11 28" xfId="19072" xr:uid="{F0D715B7-30E0-40AB-84D6-4F48C5F49E9F}"/>
    <cellStyle name="Normal 2 11 29" xfId="19073" xr:uid="{E7FA065D-965E-4247-8AF0-F19CC37EABE9}"/>
    <cellStyle name="Normal 2 11 29 2" xfId="19074" xr:uid="{458F26D4-D8B2-49DA-9E92-A5B014933A24}"/>
    <cellStyle name="Normal 2 11 29 2 2" xfId="19075" xr:uid="{8D970CFD-B6D6-4BAD-8009-1FF6442F94E6}"/>
    <cellStyle name="Normal 2 11 3" xfId="19076" xr:uid="{58960482-2904-4953-B32C-E67D6AED7590}"/>
    <cellStyle name="Normal 2 11 3 10" xfId="19077" xr:uid="{5643EA26-E43E-4183-AEE6-3ACA7E72D8B2}"/>
    <cellStyle name="Normal 2 11 3 10 2" xfId="19078" xr:uid="{A84C5B5B-C8E1-41DC-9D83-09B457B7AF0C}"/>
    <cellStyle name="Normal 2 11 3 11" xfId="19079" xr:uid="{FFB70490-3BF0-4D14-909D-4B093ED706CF}"/>
    <cellStyle name="Normal 2 11 3 12" xfId="19080" xr:uid="{86E7561F-F487-49F3-A16B-042B37A6BE60}"/>
    <cellStyle name="Normal 2 11 3 2" xfId="19081" xr:uid="{314517BF-27CE-49B1-95D6-FA3A38363C6C}"/>
    <cellStyle name="Normal 2 11 3 2 2" xfId="19082" xr:uid="{21E13609-0A81-4A1D-AB20-1EDF67921AE2}"/>
    <cellStyle name="Normal 2 11 3 2 2 2" xfId="19083" xr:uid="{8E245901-2B97-403E-B1DF-882A9DF0CE1D}"/>
    <cellStyle name="Normal 2 11 3 2 2 3" xfId="19084" xr:uid="{A3CDF8D4-0CE5-4D7C-8908-9161836B5349}"/>
    <cellStyle name="Normal 2 11 3 2 2 4" xfId="19085" xr:uid="{6E0963F1-A068-4670-9920-F9E38EE5980E}"/>
    <cellStyle name="Normal 2 11 3 2 3" xfId="19086" xr:uid="{6751CCC0-FD00-4C81-9EE4-ADD9947C8B9A}"/>
    <cellStyle name="Normal 2 11 3 2 3 2" xfId="19087" xr:uid="{AB792DA6-5615-4D97-9DAF-E4C3B2364B13}"/>
    <cellStyle name="Normal 2 11 3 2 3 3" xfId="19088" xr:uid="{7D6B572A-830D-485C-A03E-7543C7B413BB}"/>
    <cellStyle name="Normal 2 11 3 2 3 4" xfId="19089" xr:uid="{8D377F1F-2F4F-44B2-9BDD-EFE7584A6568}"/>
    <cellStyle name="Normal 2 11 3 2 4" xfId="19090" xr:uid="{CABB86F1-9121-424B-A19D-BFE4D3486551}"/>
    <cellStyle name="Normal 2 11 3 2 5" xfId="19091" xr:uid="{FEEA627C-1C23-44CA-9178-1726732BDD64}"/>
    <cellStyle name="Normal 2 11 3 2 6" xfId="19092" xr:uid="{B8506ACF-A12A-4A7E-9564-92F2F6E11D26}"/>
    <cellStyle name="Normal 2 11 3 3" xfId="19093" xr:uid="{D024010B-B6AD-4615-97C9-3445AB885C17}"/>
    <cellStyle name="Normal 2 11 3 3 2" xfId="19094" xr:uid="{F82D13E9-053E-4EED-B83D-8A00D1968C93}"/>
    <cellStyle name="Normal 2 11 3 3 2 2" xfId="19095" xr:uid="{D07D4A59-7399-4D09-80EB-A6CECEC8768A}"/>
    <cellStyle name="Normal 2 11 3 3 2 3" xfId="19096" xr:uid="{A504D78B-5B52-452D-8AD8-E88CDDD52E1F}"/>
    <cellStyle name="Normal 2 11 3 3 2 4" xfId="19097" xr:uid="{2F8112B3-CFC1-4E5E-8BE4-FFD213384C31}"/>
    <cellStyle name="Normal 2 11 3 3 3" xfId="19098" xr:uid="{9F4382A7-C4A3-4546-9860-7B23A494DC90}"/>
    <cellStyle name="Normal 2 11 3 3 3 2" xfId="19099" xr:uid="{20F9B20C-D3BB-4594-863C-9496E84F9EA4}"/>
    <cellStyle name="Normal 2 11 3 3 3 3" xfId="19100" xr:uid="{0D4A1315-FC04-4E8A-8E8A-4830C2C7199C}"/>
    <cellStyle name="Normal 2 11 3 3 3 4" xfId="19101" xr:uid="{CE97BFD7-3298-4889-89D8-5D483DC464A5}"/>
    <cellStyle name="Normal 2 11 3 3 4" xfId="19102" xr:uid="{64EAE4B7-87B2-4B96-A163-E4F35BE70F1C}"/>
    <cellStyle name="Normal 2 11 3 3 5" xfId="19103" xr:uid="{25E70862-322B-46E2-BA97-C6638C2B125C}"/>
    <cellStyle name="Normal 2 11 3 3 6" xfId="19104" xr:uid="{61BFA609-581D-4FA3-A3FB-A2A09093986C}"/>
    <cellStyle name="Normal 2 11 3 4" xfId="19105" xr:uid="{71E5EE27-5319-441C-9A1A-02527E93AEF7}"/>
    <cellStyle name="Normal 2 11 3 5" xfId="19106" xr:uid="{185E75D1-CA3F-4CFE-9A20-C5D7A89284A9}"/>
    <cellStyle name="Normal 2 11 3 6" xfId="19107" xr:uid="{DDFE0431-EDC6-4CB4-ABB6-A5E5D9AB9AD1}"/>
    <cellStyle name="Normal 2 11 3 7" xfId="19108" xr:uid="{888924A1-9623-4786-B42E-0C27F1420025}"/>
    <cellStyle name="Normal 2 11 3 8" xfId="19109" xr:uid="{2FD113CF-D3C8-484A-9F2E-36BAADDE5016}"/>
    <cellStyle name="Normal 2 11 3 8 2" xfId="19110" xr:uid="{91A29F2D-8A0D-40A0-ABC0-BFE90CBE1A2E}"/>
    <cellStyle name="Normal 2 11 3 8 2 2" xfId="19111" xr:uid="{4AA785B0-9257-472B-AF76-F3C48C28FBEE}"/>
    <cellStyle name="Normal 2 11 3 8 2 3" xfId="19112" xr:uid="{0068423E-29C5-4D73-9495-8ABAFCEA67F7}"/>
    <cellStyle name="Normal 2 11 3 8 2 4" xfId="19113" xr:uid="{2A9F0761-71F0-4864-A83B-9A21A947FC11}"/>
    <cellStyle name="Normal 2 11 3 8 3" xfId="19114" xr:uid="{E4D054C6-C828-496F-B58B-B4BA95B58D5A}"/>
    <cellStyle name="Normal 2 11 3 8 3 2" xfId="19115" xr:uid="{A471EF1A-D797-4421-85F3-5FE5C8C8028F}"/>
    <cellStyle name="Normal 2 11 3 8 3 3" xfId="19116" xr:uid="{C3F4D07B-CEA0-4246-965F-510381B91D1D}"/>
    <cellStyle name="Normal 2 11 3 8 3 4" xfId="19117" xr:uid="{622D02CF-0FBA-4AF5-AD82-D99F96796E88}"/>
    <cellStyle name="Normal 2 11 3 9" xfId="19118" xr:uid="{F1C20D5D-E447-4FE8-B17D-4109605B5CF2}"/>
    <cellStyle name="Normal 2 11 30" xfId="19119" xr:uid="{7A0E9ADF-1E94-4804-A808-E96CC00CD03A}"/>
    <cellStyle name="Normal 2 11 31" xfId="19120" xr:uid="{04054933-7342-4150-A486-23E5EBD2DF1A}"/>
    <cellStyle name="Normal 2 11 32" xfId="19121" xr:uid="{52109AF4-B7ED-4BEF-B2F1-A0C7C11B06B9}"/>
    <cellStyle name="Normal 2 11 33" xfId="58786" xr:uid="{E5E53F22-5116-4EB6-B441-D3D26F254E07}"/>
    <cellStyle name="Normal 2 11 4" xfId="19122" xr:uid="{847C7B20-701B-4D28-A839-4B9BF5BCA432}"/>
    <cellStyle name="Normal 2 11 4 10" xfId="19123" xr:uid="{36DDED52-4FDC-447D-A49D-DFB815585CA3}"/>
    <cellStyle name="Normal 2 11 4 10 2" xfId="19124" xr:uid="{6D3EA618-D061-44CC-A4DF-E10566FCCB79}"/>
    <cellStyle name="Normal 2 11 4 11" xfId="19125" xr:uid="{20B2EF74-7173-4BA0-B208-96EC158E3B04}"/>
    <cellStyle name="Normal 2 11 4 12" xfId="19126" xr:uid="{F8D2A291-68DB-40B6-B478-2553DA02B989}"/>
    <cellStyle name="Normal 2 11 4 2" xfId="19127" xr:uid="{5C3AA938-23CC-4C81-8B84-36B181FFA458}"/>
    <cellStyle name="Normal 2 11 4 2 2" xfId="19128" xr:uid="{2FE6BADA-5B43-425C-BEE4-CF3E9C43894E}"/>
    <cellStyle name="Normal 2 11 4 2 2 2" xfId="19129" xr:uid="{4A34A154-8993-4285-8609-18A580602D88}"/>
    <cellStyle name="Normal 2 11 4 2 2 3" xfId="19130" xr:uid="{42A3486B-7ED1-4D74-B10A-29AB7C2E943E}"/>
    <cellStyle name="Normal 2 11 4 2 2 4" xfId="19131" xr:uid="{5F81D6DB-C05A-4E13-AB9D-5336341179D5}"/>
    <cellStyle name="Normal 2 11 4 2 3" xfId="19132" xr:uid="{F2429FD3-A7F2-435A-B22F-1E41BA5D759E}"/>
    <cellStyle name="Normal 2 11 4 2 3 2" xfId="19133" xr:uid="{E7FDDEDD-B39D-477C-B4E9-4F38E521D950}"/>
    <cellStyle name="Normal 2 11 4 2 3 3" xfId="19134" xr:uid="{34598EB3-A8EA-470D-BC66-A7F0718266A6}"/>
    <cellStyle name="Normal 2 11 4 2 3 4" xfId="19135" xr:uid="{7C77FF06-3466-46BE-8378-94D8D732CC27}"/>
    <cellStyle name="Normal 2 11 4 2 4" xfId="19136" xr:uid="{AD803267-C1FA-467B-94E6-90B6E5F0832A}"/>
    <cellStyle name="Normal 2 11 4 2 5" xfId="19137" xr:uid="{F227AE1A-7DCE-4B7B-BF06-E6F57D0C3848}"/>
    <cellStyle name="Normal 2 11 4 2 6" xfId="19138" xr:uid="{F0013BCC-53FE-4452-901F-F74C8BD192E8}"/>
    <cellStyle name="Normal 2 11 4 3" xfId="19139" xr:uid="{C9D2A334-D828-4755-A5A9-F5DD82211CA1}"/>
    <cellStyle name="Normal 2 11 4 3 2" xfId="19140" xr:uid="{7C30F705-C877-4041-B712-F791B5185787}"/>
    <cellStyle name="Normal 2 11 4 3 2 2" xfId="19141" xr:uid="{BECBA394-28C2-439F-850D-F4B20A584F79}"/>
    <cellStyle name="Normal 2 11 4 3 2 3" xfId="19142" xr:uid="{A8DA105E-3E6F-42A0-A09C-6A0F94939256}"/>
    <cellStyle name="Normal 2 11 4 3 2 4" xfId="19143" xr:uid="{9710E1DF-6EF5-4FF7-8418-0196686CD026}"/>
    <cellStyle name="Normal 2 11 4 3 3" xfId="19144" xr:uid="{51A34472-EA8C-43E5-985E-DBBC49793FE7}"/>
    <cellStyle name="Normal 2 11 4 3 3 2" xfId="19145" xr:uid="{A6F60AEC-C681-4FB9-AC9E-76FD60E323D5}"/>
    <cellStyle name="Normal 2 11 4 3 3 3" xfId="19146" xr:uid="{92B7984B-081D-428D-9FF4-939DDDD60260}"/>
    <cellStyle name="Normal 2 11 4 3 3 4" xfId="19147" xr:uid="{E8E583E9-76CE-470A-A28A-0B58D182728E}"/>
    <cellStyle name="Normal 2 11 4 3 4" xfId="19148" xr:uid="{BD7532D9-5D7E-4EE7-A98C-90721653C241}"/>
    <cellStyle name="Normal 2 11 4 3 5" xfId="19149" xr:uid="{B0F33FF3-EED9-4E83-AB37-66607F31C89E}"/>
    <cellStyle name="Normal 2 11 4 3 6" xfId="19150" xr:uid="{E0342616-D287-4871-95CF-95B97B9A59AE}"/>
    <cellStyle name="Normal 2 11 4 4" xfId="19151" xr:uid="{5BB5963D-0027-416A-9308-A91014A6D081}"/>
    <cellStyle name="Normal 2 11 4 5" xfId="19152" xr:uid="{54F15EE1-F6AB-4766-A867-38BE502DC2CC}"/>
    <cellStyle name="Normal 2 11 4 6" xfId="19153" xr:uid="{EA1E0AE7-A969-4603-8646-6CFFF7854802}"/>
    <cellStyle name="Normal 2 11 4 7" xfId="19154" xr:uid="{EC63C5EE-FE1B-47F3-835B-861B38072B13}"/>
    <cellStyle name="Normal 2 11 4 8" xfId="19155" xr:uid="{DBA07BA7-B69E-4B73-AAF0-E746F83139E0}"/>
    <cellStyle name="Normal 2 11 4 8 2" xfId="19156" xr:uid="{B6FADC62-FC21-4C5D-B2A5-B8791FD9108C}"/>
    <cellStyle name="Normal 2 11 4 8 2 2" xfId="19157" xr:uid="{01FF04E7-20FE-4E3A-BC0C-7379058B8564}"/>
    <cellStyle name="Normal 2 11 4 8 2 3" xfId="19158" xr:uid="{90BB036F-3D90-4083-A360-F1C2BA1457FF}"/>
    <cellStyle name="Normal 2 11 4 8 2 4" xfId="19159" xr:uid="{7A5283DB-574D-4DCA-88D8-803194CA568C}"/>
    <cellStyle name="Normal 2 11 4 8 3" xfId="19160" xr:uid="{30AF9CC7-16B3-4027-A078-CA432D099EDB}"/>
    <cellStyle name="Normal 2 11 4 8 3 2" xfId="19161" xr:uid="{A7F5C605-23FB-48D8-A4F9-A4A3CF4CAC49}"/>
    <cellStyle name="Normal 2 11 4 8 3 3" xfId="19162" xr:uid="{CC3B55E1-21A3-4E87-B349-19A55CC9DF0A}"/>
    <cellStyle name="Normal 2 11 4 8 3 4" xfId="19163" xr:uid="{41BE1F64-E006-4290-A476-9EA3452CB188}"/>
    <cellStyle name="Normal 2 11 4 9" xfId="19164" xr:uid="{A25ACEA8-9F4C-4B92-8184-536C3C10D966}"/>
    <cellStyle name="Normal 2 11 5" xfId="19165" xr:uid="{8700DEEC-3ECD-4D58-9975-E4BAC7197AD1}"/>
    <cellStyle name="Normal 2 11 5 10" xfId="19166" xr:uid="{8FC2B48C-34F5-4204-A17A-43A25EC62C66}"/>
    <cellStyle name="Normal 2 11 5 10 2" xfId="19167" xr:uid="{5BFE9754-5F5A-4FB4-A397-9098B05FB146}"/>
    <cellStyle name="Normal 2 11 5 11" xfId="19168" xr:uid="{D586F527-1B5D-48E1-B004-14B287631AFA}"/>
    <cellStyle name="Normal 2 11 5 12" xfId="19169" xr:uid="{CB69F1E0-2CD5-4AF1-95DD-C4979AB98004}"/>
    <cellStyle name="Normal 2 11 5 2" xfId="19170" xr:uid="{A7A9537E-C228-4C77-BAA2-BDE82D854FF1}"/>
    <cellStyle name="Normal 2 11 5 2 2" xfId="19171" xr:uid="{5A94AB41-8585-4915-9022-36F7C2A54EE4}"/>
    <cellStyle name="Normal 2 11 5 2 2 2" xfId="19172" xr:uid="{26F2A61A-56C8-441E-ACE9-A8E5F3D7BCDB}"/>
    <cellStyle name="Normal 2 11 5 2 2 3" xfId="19173" xr:uid="{C7493538-A743-4D44-A978-96BEF4A83CBB}"/>
    <cellStyle name="Normal 2 11 5 2 2 4" xfId="19174" xr:uid="{B335CB13-1091-4978-AE44-28C74469D144}"/>
    <cellStyle name="Normal 2 11 5 2 3" xfId="19175" xr:uid="{BDB67F6D-A665-4180-92E3-1F65D59299E2}"/>
    <cellStyle name="Normal 2 11 5 2 3 2" xfId="19176" xr:uid="{11FEBE75-E8F7-4FA5-AA8D-3FE404E49BE4}"/>
    <cellStyle name="Normal 2 11 5 2 3 3" xfId="19177" xr:uid="{E5222389-8E85-43BD-AD9E-290961B25941}"/>
    <cellStyle name="Normal 2 11 5 2 3 4" xfId="19178" xr:uid="{A8FFD79C-25B5-4A7C-A995-4BF335BCB641}"/>
    <cellStyle name="Normal 2 11 5 2 4" xfId="19179" xr:uid="{696E2F33-CCCA-4DF3-B67F-3B972711F07D}"/>
    <cellStyle name="Normal 2 11 5 2 5" xfId="19180" xr:uid="{F30BA075-A3ED-4233-8B53-0597BACE1236}"/>
    <cellStyle name="Normal 2 11 5 2 6" xfId="19181" xr:uid="{E58110CB-76A8-4D56-B0C9-B522000F99CA}"/>
    <cellStyle name="Normal 2 11 5 3" xfId="19182" xr:uid="{95FCC89F-EDD2-4CAF-9131-407955FB2535}"/>
    <cellStyle name="Normal 2 11 5 3 2" xfId="19183" xr:uid="{D817F2CA-5923-4E9F-BDF5-2A9974D7DA8D}"/>
    <cellStyle name="Normal 2 11 5 3 2 2" xfId="19184" xr:uid="{11EC5E30-629A-4A96-A408-79F1C591067E}"/>
    <cellStyle name="Normal 2 11 5 3 2 3" xfId="19185" xr:uid="{352DF315-3C2A-4AD2-8985-07E7063A34DC}"/>
    <cellStyle name="Normal 2 11 5 3 2 4" xfId="19186" xr:uid="{E5D3B43C-402B-49E9-AC04-98555FC08EF1}"/>
    <cellStyle name="Normal 2 11 5 3 3" xfId="19187" xr:uid="{4C1E06B2-58DB-4A27-8B75-F5442AA654A4}"/>
    <cellStyle name="Normal 2 11 5 3 3 2" xfId="19188" xr:uid="{26524BDA-54C6-4A0C-9108-478895E758AF}"/>
    <cellStyle name="Normal 2 11 5 3 3 3" xfId="19189" xr:uid="{77300C9A-1AEA-433B-BD6D-69C87941432C}"/>
    <cellStyle name="Normal 2 11 5 3 3 4" xfId="19190" xr:uid="{D67DF93B-C101-445C-90F4-7924BFEF04B1}"/>
    <cellStyle name="Normal 2 11 5 3 4" xfId="19191" xr:uid="{80BF8BFB-A22B-4C62-84A1-DB4A7B135925}"/>
    <cellStyle name="Normal 2 11 5 3 5" xfId="19192" xr:uid="{C32A5156-FC23-46BA-8F2F-54551A470CB7}"/>
    <cellStyle name="Normal 2 11 5 3 6" xfId="19193" xr:uid="{2C730A32-C824-4001-B494-15B51484CDEB}"/>
    <cellStyle name="Normal 2 11 5 4" xfId="19194" xr:uid="{89327D62-8C51-49E3-AC62-0E1F9F0E6301}"/>
    <cellStyle name="Normal 2 11 5 5" xfId="19195" xr:uid="{E10B956F-F23A-4939-BFB5-F32222A8DE33}"/>
    <cellStyle name="Normal 2 11 5 6" xfId="19196" xr:uid="{903515D8-1975-4321-BC8D-525A5229E849}"/>
    <cellStyle name="Normal 2 11 5 7" xfId="19197" xr:uid="{C5B38A70-07A0-455C-A9CA-C09A0F20787B}"/>
    <cellStyle name="Normal 2 11 5 8" xfId="19198" xr:uid="{C7116F57-79AC-43DA-B21C-A5E4DCE73291}"/>
    <cellStyle name="Normal 2 11 5 8 2" xfId="19199" xr:uid="{CAD72E35-332F-42CB-A70A-9B5FFED926DB}"/>
    <cellStyle name="Normal 2 11 5 8 2 2" xfId="19200" xr:uid="{6FE3E212-C788-470F-8D3F-472B822217BA}"/>
    <cellStyle name="Normal 2 11 5 8 2 3" xfId="19201" xr:uid="{7D05184A-07A3-41CA-A96C-65017E89748A}"/>
    <cellStyle name="Normal 2 11 5 8 2 4" xfId="19202" xr:uid="{F0EEF3B8-AB10-4124-B86E-9B171F1B0F59}"/>
    <cellStyle name="Normal 2 11 5 8 3" xfId="19203" xr:uid="{21F55A7E-4D54-4131-96B5-8273F86120F8}"/>
    <cellStyle name="Normal 2 11 5 8 3 2" xfId="19204" xr:uid="{4D72B74E-E22A-4F64-80EA-D884F7578815}"/>
    <cellStyle name="Normal 2 11 5 8 3 3" xfId="19205" xr:uid="{7AB0D54F-66EC-43DD-83D5-BFEBE9C00CB4}"/>
    <cellStyle name="Normal 2 11 5 8 3 4" xfId="19206" xr:uid="{B5787A8B-8E58-4E9E-94DD-BE0A8503B5C9}"/>
    <cellStyle name="Normal 2 11 5 9" xfId="19207" xr:uid="{AFBCED01-5F3A-465A-AC1F-BCD86647694B}"/>
    <cellStyle name="Normal 2 11 6" xfId="19208" xr:uid="{C37C887D-BEDB-4D13-9941-79FEE52B5795}"/>
    <cellStyle name="Normal 2 11 6 10" xfId="19209" xr:uid="{088D54FC-3C78-49AC-9E6C-94D59B37DF4F}"/>
    <cellStyle name="Normal 2 11 6 10 2" xfId="19210" xr:uid="{93DE46D4-9030-4883-86AD-7F799724F515}"/>
    <cellStyle name="Normal 2 11 6 11" xfId="19211" xr:uid="{9A885652-8F3F-496F-882C-24DC464F9CE5}"/>
    <cellStyle name="Normal 2 11 6 12" xfId="19212" xr:uid="{747B05A1-846C-42BA-A9A6-95C2975DF5AB}"/>
    <cellStyle name="Normal 2 11 6 2" xfId="19213" xr:uid="{26875C09-604E-407B-9087-986792FB7B66}"/>
    <cellStyle name="Normal 2 11 6 2 2" xfId="19214" xr:uid="{0175ED4E-FD57-412A-9937-E737EE75253A}"/>
    <cellStyle name="Normal 2 11 6 2 2 2" xfId="19215" xr:uid="{658ABACB-DD8F-4AFA-B502-8E0FA90DF447}"/>
    <cellStyle name="Normal 2 11 6 2 2 3" xfId="19216" xr:uid="{3765EA07-3B43-47C5-A897-1813FD085AF8}"/>
    <cellStyle name="Normal 2 11 6 2 2 4" xfId="19217" xr:uid="{2FB6A4C0-EAF8-442F-94C9-8353D4C3FD69}"/>
    <cellStyle name="Normal 2 11 6 2 3" xfId="19218" xr:uid="{10F6125E-29CD-4A45-8948-E61492918CDD}"/>
    <cellStyle name="Normal 2 11 6 2 3 2" xfId="19219" xr:uid="{9F2100DC-5572-4079-8098-7A70CE93F985}"/>
    <cellStyle name="Normal 2 11 6 2 3 3" xfId="19220" xr:uid="{46439F97-B2C4-4CFB-A0B2-238AAAD77E0F}"/>
    <cellStyle name="Normal 2 11 6 2 3 4" xfId="19221" xr:uid="{36EAAA1B-63B9-479A-98EB-36A99B8D3D70}"/>
    <cellStyle name="Normal 2 11 6 2 4" xfId="19222" xr:uid="{E5214BBE-B0B5-4624-864A-7BC84D9FC208}"/>
    <cellStyle name="Normal 2 11 6 2 5" xfId="19223" xr:uid="{A81A15D8-C0B6-4E08-B772-35E4BBC0BB90}"/>
    <cellStyle name="Normal 2 11 6 2 6" xfId="19224" xr:uid="{5FDEBC2C-C4A3-48D9-A7F9-59A2D3A7563D}"/>
    <cellStyle name="Normal 2 11 6 3" xfId="19225" xr:uid="{976948F5-39A8-4AF7-8959-96489EDB447E}"/>
    <cellStyle name="Normal 2 11 6 3 2" xfId="19226" xr:uid="{61BE098D-96DA-433D-9B4C-141D347DAEF1}"/>
    <cellStyle name="Normal 2 11 6 3 2 2" xfId="19227" xr:uid="{80D0ADBF-3202-4AB8-91ED-34EA3A4E8B2D}"/>
    <cellStyle name="Normal 2 11 6 3 2 3" xfId="19228" xr:uid="{4A1247DA-0B73-4947-969F-3B979DA067D0}"/>
    <cellStyle name="Normal 2 11 6 3 2 4" xfId="19229" xr:uid="{1FA518A8-577D-458C-BE78-A45B87FE9AA4}"/>
    <cellStyle name="Normal 2 11 6 3 3" xfId="19230" xr:uid="{04AA0261-2DE2-42D8-BCCE-58BC013C0211}"/>
    <cellStyle name="Normal 2 11 6 3 3 2" xfId="19231" xr:uid="{DD350CD8-C91F-4768-B603-A57C15FCB74A}"/>
    <cellStyle name="Normal 2 11 6 3 3 3" xfId="19232" xr:uid="{0B116DCC-8BC6-4E97-A9FB-13B6DD7098B6}"/>
    <cellStyle name="Normal 2 11 6 3 3 4" xfId="19233" xr:uid="{78802C38-16CB-4629-B324-10B3ED4C8556}"/>
    <cellStyle name="Normal 2 11 6 3 4" xfId="19234" xr:uid="{16182501-BB0B-4364-9D7D-2BE3B8747833}"/>
    <cellStyle name="Normal 2 11 6 3 5" xfId="19235" xr:uid="{5D0CC745-EE4E-4F29-8CB7-88A22A792706}"/>
    <cellStyle name="Normal 2 11 6 3 6" xfId="19236" xr:uid="{E776DAD1-C5A8-4FDB-8CED-4015C6F00F66}"/>
    <cellStyle name="Normal 2 11 6 4" xfId="19237" xr:uid="{5004F54B-859E-4C97-BB39-285603459F5A}"/>
    <cellStyle name="Normal 2 11 6 5" xfId="19238" xr:uid="{17F9DEA7-B83A-4752-AE79-F02D3B2865DB}"/>
    <cellStyle name="Normal 2 11 6 6" xfId="19239" xr:uid="{CD9233EC-16B8-4DED-AF35-691AB6F9D823}"/>
    <cellStyle name="Normal 2 11 6 7" xfId="19240" xr:uid="{1CEF56E7-33FC-4CBB-B7F2-2EA315234496}"/>
    <cellStyle name="Normal 2 11 6 8" xfId="19241" xr:uid="{44D95DB4-07DC-47D5-86A0-B3CFA6142B96}"/>
    <cellStyle name="Normal 2 11 6 8 2" xfId="19242" xr:uid="{841141B2-29D2-4230-8D02-F8E5E83C1473}"/>
    <cellStyle name="Normal 2 11 6 8 2 2" xfId="19243" xr:uid="{11519606-A0CC-403A-93E6-B11A1C8C4821}"/>
    <cellStyle name="Normal 2 11 6 8 2 3" xfId="19244" xr:uid="{FD960CC8-97EA-47A2-BFE9-8ADE256ED63B}"/>
    <cellStyle name="Normal 2 11 6 8 2 4" xfId="19245" xr:uid="{7BAF46A6-5E01-474B-97A6-06031E4C1E58}"/>
    <cellStyle name="Normal 2 11 6 8 3" xfId="19246" xr:uid="{1A981559-2BD5-4BFD-91A6-34D5DE03A6CA}"/>
    <cellStyle name="Normal 2 11 6 8 3 2" xfId="19247" xr:uid="{DE170E92-2AC3-4419-B65E-BCC52A4E88C0}"/>
    <cellStyle name="Normal 2 11 6 8 3 3" xfId="19248" xr:uid="{5DFF2651-29C1-4519-9950-2D8C162F9B7D}"/>
    <cellStyle name="Normal 2 11 6 8 3 4" xfId="19249" xr:uid="{C8F01A50-0A36-42EF-B1A6-26C5EFAD74C6}"/>
    <cellStyle name="Normal 2 11 6 9" xfId="19250" xr:uid="{3E299E52-B3A2-4E5D-9F1C-EF6CBE0D9259}"/>
    <cellStyle name="Normal 2 11 7" xfId="19251" xr:uid="{5ED08389-C2CF-4025-A6BE-307D39DBA088}"/>
    <cellStyle name="Normal 2 11 7 2" xfId="19252" xr:uid="{904540AA-2B5A-47BE-8A0A-43E3A24C5F28}"/>
    <cellStyle name="Normal 2 11 7 2 2" xfId="19253" xr:uid="{019C6B53-12D9-4505-B9BF-A25A09A6A0F9}"/>
    <cellStyle name="Normal 2 11 7 2 2 2" xfId="19254" xr:uid="{2B69C3EB-7F36-444C-A063-75AB2E2D4D2F}"/>
    <cellStyle name="Normal 2 11 7 2 2 3" xfId="19255" xr:uid="{23FEDC95-1804-4A09-BF00-71D983B19298}"/>
    <cellStyle name="Normal 2 11 7 2 2 4" xfId="19256" xr:uid="{31987E3F-6A4D-44E8-B60A-1BB69CECF950}"/>
    <cellStyle name="Normal 2 11 7 2 3" xfId="19257" xr:uid="{04023D1C-518B-487D-9959-D3C807AE7462}"/>
    <cellStyle name="Normal 2 11 7 2 3 2" xfId="19258" xr:uid="{7AEC7466-B7E2-4051-81B4-BF927BD71CBA}"/>
    <cellStyle name="Normal 2 11 7 2 3 3" xfId="19259" xr:uid="{6280559C-EFC5-413E-B9F4-C4E5A24535D1}"/>
    <cellStyle name="Normal 2 11 7 2 3 4" xfId="19260" xr:uid="{905B2533-92BD-4F75-9842-5B832F8DED05}"/>
    <cellStyle name="Normal 2 11 7 2 4" xfId="19261" xr:uid="{56FB2855-E2D1-4D9D-8685-AB096A054982}"/>
    <cellStyle name="Normal 2 11 7 2 5" xfId="19262" xr:uid="{FF282C68-E72B-4ED1-87F9-D57ADC46464D}"/>
    <cellStyle name="Normal 2 11 7 2 6" xfId="19263" xr:uid="{CDC8D480-974E-4DB6-9C48-B8785D8C9797}"/>
    <cellStyle name="Normal 2 11 7 3" xfId="19264" xr:uid="{61E746C9-A97B-4F97-BE81-814CE629D0B1}"/>
    <cellStyle name="Normal 2 11 7 3 2" xfId="19265" xr:uid="{7DE36B59-34A9-4061-9459-0332F62ECFC2}"/>
    <cellStyle name="Normal 2 11 7 3 2 2" xfId="19266" xr:uid="{547B187C-AB5A-485D-B78B-887B00A9EEBB}"/>
    <cellStyle name="Normal 2 11 7 3 2 3" xfId="19267" xr:uid="{14495A02-A35E-40EF-9E4F-32B2B0705B9E}"/>
    <cellStyle name="Normal 2 11 7 3 2 4" xfId="19268" xr:uid="{B8C9BC72-3C73-4D33-BD44-524AB9B7C5CB}"/>
    <cellStyle name="Normal 2 11 7 3 3" xfId="19269" xr:uid="{7ED6A6B8-013A-4872-860E-8F93EA4D0CFD}"/>
    <cellStyle name="Normal 2 11 7 3 3 2" xfId="19270" xr:uid="{E83BC91B-A01D-4B54-899A-D1BC80E2A494}"/>
    <cellStyle name="Normal 2 11 7 3 3 3" xfId="19271" xr:uid="{739802E9-90BB-49A2-858E-F4CEA301E02C}"/>
    <cellStyle name="Normal 2 11 7 3 3 4" xfId="19272" xr:uid="{DEB9E274-EBBF-40C7-9B1C-FF1A555657EA}"/>
    <cellStyle name="Normal 2 11 7 3 4" xfId="19273" xr:uid="{8BA72CA8-1345-4490-ACCF-315623AA5B69}"/>
    <cellStyle name="Normal 2 11 7 3 5" xfId="19274" xr:uid="{BEE5309C-E5C2-423E-8EF3-795B2726D999}"/>
    <cellStyle name="Normal 2 11 7 3 6" xfId="19275" xr:uid="{B024BD00-9CA9-47CE-A15F-332CC57093B2}"/>
    <cellStyle name="Normal 2 11 7 4" xfId="19276" xr:uid="{6F17655D-CC2D-4EE3-82F2-0823DCDB3B49}"/>
    <cellStyle name="Normal 2 11 7 4 2" xfId="19277" xr:uid="{F22FC87A-D2BF-40CA-A802-043313C075AD}"/>
    <cellStyle name="Normal 2 11 7 4 3" xfId="19278" xr:uid="{D9DCCAAE-E97E-4985-8C1A-654978027928}"/>
    <cellStyle name="Normal 2 11 7 4 4" xfId="19279" xr:uid="{972BADEF-1D39-4150-99CC-C636D0758940}"/>
    <cellStyle name="Normal 2 11 7 5" xfId="19280" xr:uid="{16F61B09-7332-4451-B2C7-C09329839C6D}"/>
    <cellStyle name="Normal 2 11 7 5 2" xfId="19281" xr:uid="{70901636-9772-4139-B1ED-B9DA931E0281}"/>
    <cellStyle name="Normal 2 11 7 5 3" xfId="19282" xr:uid="{473D2ABB-7400-46FB-8A3B-398E6C0CC784}"/>
    <cellStyle name="Normal 2 11 7 5 4" xfId="19283" xr:uid="{5C8D171C-989B-4615-A8C0-3BB0925E6114}"/>
    <cellStyle name="Normal 2 11 7 6" xfId="19284" xr:uid="{DF2A80F7-38D0-4B46-80D8-55CE5DD05BA0}"/>
    <cellStyle name="Normal 2 11 7 7" xfId="19285" xr:uid="{F602E371-65B9-444B-B29A-B416084BDA01}"/>
    <cellStyle name="Normal 2 11 7 7 2" xfId="19286" xr:uid="{DA8773A8-A359-4662-A560-1C121A432579}"/>
    <cellStyle name="Normal 2 11 7 8" xfId="19287" xr:uid="{AEF4F243-E607-4F91-99A0-DE5F88E8C934}"/>
    <cellStyle name="Normal 2 11 7 9" xfId="19288" xr:uid="{10FF6802-00CA-4594-BB31-DBAD85F3702B}"/>
    <cellStyle name="Normal 2 11 8" xfId="19289" xr:uid="{EE73867C-9F83-4B4D-9AEB-EB3EBF11BCEF}"/>
    <cellStyle name="Normal 2 11 8 2" xfId="19290" xr:uid="{2623617F-BF40-4376-A3DB-38E56B9CE9B4}"/>
    <cellStyle name="Normal 2 11 8 2 2" xfId="19291" xr:uid="{FE6DBEC4-1B4B-4BAC-A73F-96A6CF158FC1}"/>
    <cellStyle name="Normal 2 11 8 2 2 2" xfId="19292" xr:uid="{BBDE0F0B-A932-4033-BEBA-50E66298B9BC}"/>
    <cellStyle name="Normal 2 11 8 2 2 3" xfId="19293" xr:uid="{6DDC3C26-2F52-479F-B62F-B44DFC06E181}"/>
    <cellStyle name="Normal 2 11 8 2 2 4" xfId="19294" xr:uid="{E7F38A00-44FC-4A21-9B11-D2D4B96087DE}"/>
    <cellStyle name="Normal 2 11 8 2 3" xfId="19295" xr:uid="{7BE0177C-81B5-4D2D-9FB3-22330F3C0377}"/>
    <cellStyle name="Normal 2 11 8 2 3 2" xfId="19296" xr:uid="{3AB1BD4B-C947-4563-A52F-8CAFB89D59BE}"/>
    <cellStyle name="Normal 2 11 8 2 3 3" xfId="19297" xr:uid="{D02027D8-E27C-404B-B8FA-FCF3518D41F5}"/>
    <cellStyle name="Normal 2 11 8 2 3 4" xfId="19298" xr:uid="{CAF3CEAD-F36F-4123-A5D3-4CED42D1A539}"/>
    <cellStyle name="Normal 2 11 8 2 4" xfId="19299" xr:uid="{8DA29076-0441-4C0C-9D8D-7E6972B1AD7D}"/>
    <cellStyle name="Normal 2 11 8 2 5" xfId="19300" xr:uid="{4036A9B1-36D4-4EB2-8F5B-0DBB286CB802}"/>
    <cellStyle name="Normal 2 11 8 2 6" xfId="19301" xr:uid="{868BCDA8-D165-40FF-8EAD-214F587F911C}"/>
    <cellStyle name="Normal 2 11 8 3" xfId="19302" xr:uid="{760E6098-EB4E-4280-A75D-81BB34ACCB87}"/>
    <cellStyle name="Normal 2 11 8 3 2" xfId="19303" xr:uid="{A4057B06-2140-45EC-A784-D5228528EC45}"/>
    <cellStyle name="Normal 2 11 8 3 2 2" xfId="19304" xr:uid="{CCA912DA-F0D4-4C96-A6D9-467886872C66}"/>
    <cellStyle name="Normal 2 11 8 3 2 3" xfId="19305" xr:uid="{ECBF4218-A5ED-43BC-B615-ABC642FA6CDF}"/>
    <cellStyle name="Normal 2 11 8 3 2 4" xfId="19306" xr:uid="{A9A3E96D-82C9-40F3-A798-B00BD182AA1A}"/>
    <cellStyle name="Normal 2 11 8 3 3" xfId="19307" xr:uid="{3CD0CAF3-15D8-481C-BD6B-CE7010DFF606}"/>
    <cellStyle name="Normal 2 11 8 3 3 2" xfId="19308" xr:uid="{A44811CA-099D-4F5C-B8B8-52FC0F7F34BF}"/>
    <cellStyle name="Normal 2 11 8 3 3 3" xfId="19309" xr:uid="{87627AE0-BF33-4C91-981D-0B7D0D1CD841}"/>
    <cellStyle name="Normal 2 11 8 3 3 4" xfId="19310" xr:uid="{361731B5-66C3-4EDB-AA4F-B1918CE5660C}"/>
    <cellStyle name="Normal 2 11 8 3 4" xfId="19311" xr:uid="{AD8F310D-1760-4ADC-B916-AA83A043589B}"/>
    <cellStyle name="Normal 2 11 8 3 5" xfId="19312" xr:uid="{7FF0B4FD-085D-46E2-B2F5-7A25EA7BD2B0}"/>
    <cellStyle name="Normal 2 11 8 3 6" xfId="19313" xr:uid="{38011466-09B8-4CBC-8427-84D0D3484EEB}"/>
    <cellStyle name="Normal 2 11 8 4" xfId="19314" xr:uid="{A50DA6BB-E08F-4A86-8C06-9EB711E45DF3}"/>
    <cellStyle name="Normal 2 11 8 4 2" xfId="19315" xr:uid="{6832DBEF-5977-462E-BC4F-521BF0ED2B07}"/>
    <cellStyle name="Normal 2 11 8 4 3" xfId="19316" xr:uid="{C888CE50-F884-4FE4-9184-D665F2CBF5FE}"/>
    <cellStyle name="Normal 2 11 8 4 4" xfId="19317" xr:uid="{EEE7D463-3667-40DA-A6B6-D8CBD7BCD961}"/>
    <cellStyle name="Normal 2 11 8 5" xfId="19318" xr:uid="{8A0FCE3B-092E-474F-87E0-0450C48C455C}"/>
    <cellStyle name="Normal 2 11 8 5 2" xfId="19319" xr:uid="{2AFCAF73-E0BE-4024-A7F4-6AE2623E4906}"/>
    <cellStyle name="Normal 2 11 8 5 3" xfId="19320" xr:uid="{2BDDF02E-934D-43A6-A1FA-929857D5AF14}"/>
    <cellStyle name="Normal 2 11 8 5 4" xfId="19321" xr:uid="{6C67E03D-61E7-4608-A73F-9D8955BBE323}"/>
    <cellStyle name="Normal 2 11 8 6" xfId="19322" xr:uid="{C000452F-5F19-4218-B245-E0005191F9C0}"/>
    <cellStyle name="Normal 2 11 8 7" xfId="19323" xr:uid="{942C693B-C64C-49D7-A02E-4A719F92F62E}"/>
    <cellStyle name="Normal 2 11 8 7 2" xfId="19324" xr:uid="{35D3E6EB-9B34-41E6-8F53-E5792C46216E}"/>
    <cellStyle name="Normal 2 11 8 8" xfId="19325" xr:uid="{AD3BCA9E-BFB1-4F18-9E1C-BAA740CD2E1B}"/>
    <cellStyle name="Normal 2 11 8 9" xfId="19326" xr:uid="{63E31E0B-D464-4582-B4EB-831C2D0B672A}"/>
    <cellStyle name="Normal 2 11 9" xfId="19327" xr:uid="{85D0C310-BCAA-4A2A-977D-EB668868B9EF}"/>
    <cellStyle name="Normal 2 11 9 2" xfId="19328" xr:uid="{713D0BC4-3AF7-4858-9F0B-AE7D48A60500}"/>
    <cellStyle name="Normal 2 11 9 2 2" xfId="19329" xr:uid="{76ACB508-79DF-4B59-8CB1-F1A7070D6D14}"/>
    <cellStyle name="Normal 2 11 9 2 2 2" xfId="19330" xr:uid="{4304A2FE-E1B4-4801-9A0F-5AD4A6C77FE9}"/>
    <cellStyle name="Normal 2 11 9 2 2 3" xfId="19331" xr:uid="{025F12BE-B417-4C2F-96D1-6DE6FD881820}"/>
    <cellStyle name="Normal 2 11 9 2 2 4" xfId="19332" xr:uid="{E317A534-377D-467C-AAA0-995FB92842C3}"/>
    <cellStyle name="Normal 2 11 9 2 3" xfId="19333" xr:uid="{DD5D80C6-D2B1-499A-967B-33BED05AE9CF}"/>
    <cellStyle name="Normal 2 11 9 2 3 2" xfId="19334" xr:uid="{C67F95C7-CEE8-4148-9902-916DA3F91580}"/>
    <cellStyle name="Normal 2 11 9 2 3 3" xfId="19335" xr:uid="{04AB8709-CF79-44D5-9698-8A238015434C}"/>
    <cellStyle name="Normal 2 11 9 2 3 4" xfId="19336" xr:uid="{B955415D-45A4-4354-B5DF-1160E39B1C34}"/>
    <cellStyle name="Normal 2 11 9 2 4" xfId="19337" xr:uid="{DE687006-5478-44EC-BD99-C592890EE171}"/>
    <cellStyle name="Normal 2 11 9 2 5" xfId="19338" xr:uid="{E0873FB5-267F-4C67-81E6-B2E6A0005239}"/>
    <cellStyle name="Normal 2 11 9 2 6" xfId="19339" xr:uid="{45830423-63BB-4A70-9AB0-10D5A27495C8}"/>
    <cellStyle name="Normal 2 11 9 3" xfId="19340" xr:uid="{9A22CA7D-9E8D-41A2-A5F8-7481865E3647}"/>
    <cellStyle name="Normal 2 11 9 3 2" xfId="19341" xr:uid="{1CACE812-B22A-467D-8132-3D5AC4FB4B84}"/>
    <cellStyle name="Normal 2 11 9 3 2 2" xfId="19342" xr:uid="{60B08F18-DE03-411F-8488-02A7B0B2221D}"/>
    <cellStyle name="Normal 2 11 9 3 2 3" xfId="19343" xr:uid="{F14FE1A5-E48E-4ABB-9F07-497344AE8ABE}"/>
    <cellStyle name="Normal 2 11 9 3 2 4" xfId="19344" xr:uid="{7C1B5E74-78BC-41DA-B997-37D6E9CAEA1C}"/>
    <cellStyle name="Normal 2 11 9 3 3" xfId="19345" xr:uid="{751FF814-6E09-4589-9342-5D21D16EC6A9}"/>
    <cellStyle name="Normal 2 11 9 3 3 2" xfId="19346" xr:uid="{8A8955F9-D72D-482B-B55D-423388EDF517}"/>
    <cellStyle name="Normal 2 11 9 3 3 3" xfId="19347" xr:uid="{28777F41-D86F-4FFC-B6AA-A7BF52E38B9D}"/>
    <cellStyle name="Normal 2 11 9 3 3 4" xfId="19348" xr:uid="{838EB1C3-E2DC-4036-8004-7ECEB2A2459F}"/>
    <cellStyle name="Normal 2 11 9 3 4" xfId="19349" xr:uid="{74E811B4-673C-460B-9F72-2138CB414498}"/>
    <cellStyle name="Normal 2 11 9 3 5" xfId="19350" xr:uid="{AEC734C7-00AC-4E72-AFA7-D52CFAF9DA40}"/>
    <cellStyle name="Normal 2 11 9 3 6" xfId="19351" xr:uid="{E2C1F95F-D9E9-429F-B493-0A334C4F669C}"/>
    <cellStyle name="Normal 2 11 9 4" xfId="19352" xr:uid="{D3468B9E-1CDA-400C-9352-C8975BA1CB29}"/>
    <cellStyle name="Normal 2 11 9 4 2" xfId="19353" xr:uid="{9B6034B3-9768-4D0E-8B2F-BB0786950307}"/>
    <cellStyle name="Normal 2 11 9 4 3" xfId="19354" xr:uid="{EA9184AD-F6F5-41FE-87C4-6DC7788B8138}"/>
    <cellStyle name="Normal 2 11 9 4 4" xfId="19355" xr:uid="{834262E8-4539-4D68-AD03-7429A82028F6}"/>
    <cellStyle name="Normal 2 11 9 5" xfId="19356" xr:uid="{1C74408F-331D-4F0D-B52A-55AF90C0218B}"/>
    <cellStyle name="Normal 2 11 9 5 2" xfId="19357" xr:uid="{AC55D05C-1268-4D02-A98E-7F2A5B067CB9}"/>
    <cellStyle name="Normal 2 11 9 5 3" xfId="19358" xr:uid="{67A96B06-41FD-42B4-B2BB-7C2CEFB4EEFB}"/>
    <cellStyle name="Normal 2 11 9 5 4" xfId="19359" xr:uid="{54311373-E919-4645-8EBF-9285835CD42C}"/>
    <cellStyle name="Normal 2 11 9 6" xfId="19360" xr:uid="{74BE2281-9932-410B-995E-8B959A72D792}"/>
    <cellStyle name="Normal 2 11 9 7" xfId="19361" xr:uid="{F5AAEAFA-419C-470A-A1C5-65A133944769}"/>
    <cellStyle name="Normal 2 11 9 7 2" xfId="19362" xr:uid="{A5D2246C-A250-402B-91A0-1760B24CCC2F}"/>
    <cellStyle name="Normal 2 11 9 8" xfId="19363" xr:uid="{060AFDB1-AB73-44F6-BBE9-37B81970E42F}"/>
    <cellStyle name="Normal 2 11 9 9" xfId="19364" xr:uid="{1FCB8E50-49AE-450E-82E0-731CB7B8F137}"/>
    <cellStyle name="Normal 2 110" xfId="58787" xr:uid="{A1E6BF24-3A9D-4302-93DC-C359944A35F4}"/>
    <cellStyle name="Normal 2 110 2" xfId="58788" xr:uid="{F5740531-548B-4B2E-8B20-0C34BAB14AB7}"/>
    <cellStyle name="Normal 2 110 2 2" xfId="58789" xr:uid="{5D111772-86BA-425D-8C0B-2D1D976631AC}"/>
    <cellStyle name="Normal 2 110 3" xfId="58790" xr:uid="{DD908012-40BE-496C-95EF-9EE557095D2F}"/>
    <cellStyle name="Normal 2 110 3 2" xfId="58791" xr:uid="{7179C741-D95A-49DF-B6E2-97B18D469175}"/>
    <cellStyle name="Normal 2 110 4" xfId="58792" xr:uid="{DCE4641A-20DB-4E7C-9F65-7ACFAB413F86}"/>
    <cellStyle name="Normal 2 110 5" xfId="58793" xr:uid="{B9B9774A-C427-4877-9187-A499EDBEEE27}"/>
    <cellStyle name="Normal 2 111" xfId="58794" xr:uid="{B314CAAB-D5AD-4757-A266-D8115B83AB63}"/>
    <cellStyle name="Normal 2 111 2" xfId="58795" xr:uid="{2AC47905-38D1-4E76-A89D-3AE1BBF5D7E8}"/>
    <cellStyle name="Normal 2 111 2 2" xfId="58796" xr:uid="{985AD5AF-7D53-48E6-87D4-3B48A9F1E54C}"/>
    <cellStyle name="Normal 2 111 3" xfId="58797" xr:uid="{FEF3DB30-0E35-408C-A115-12CD8183D874}"/>
    <cellStyle name="Normal 2 111 3 2" xfId="58798" xr:uid="{69A3AF7B-D3E0-4F64-90AF-A573C127439E}"/>
    <cellStyle name="Normal 2 111 4" xfId="58799" xr:uid="{D6098D6F-6A7F-4FC5-89D8-299887CE2AC1}"/>
    <cellStyle name="Normal 2 111 5" xfId="58800" xr:uid="{49B79884-0B23-4EA7-9E60-69F9FE8F36D0}"/>
    <cellStyle name="Normal 2 112" xfId="19365" xr:uid="{CC45F576-AE26-426C-9019-98061880D4E6}"/>
    <cellStyle name="Normal 2 113" xfId="58801" xr:uid="{53526C87-BABF-40C3-AA6B-E7227A9E01B9}"/>
    <cellStyle name="Normal 2 113 2" xfId="58802" xr:uid="{984B0358-6CBD-43FD-BB19-D581C0ADD0E6}"/>
    <cellStyle name="Normal 2 114" xfId="58803" xr:uid="{31325A48-0AD7-4F82-A3E1-A9A5B79735F2}"/>
    <cellStyle name="Normal 2 115" xfId="58804" xr:uid="{05F36003-3FA5-4E0F-8659-D1B4965F45B2}"/>
    <cellStyle name="Normal 2 116" xfId="58805" xr:uid="{8D8F2F9D-33CC-408A-AE00-5025CC6E8BAD}"/>
    <cellStyle name="Normal 2 117" xfId="58806" xr:uid="{5CA86AA8-495F-4EA8-B159-FC7BCDB38727}"/>
    <cellStyle name="Normal 2 118" xfId="58807" xr:uid="{289FEAA4-8969-4A7F-A7A9-7AFAA4F48D2A}"/>
    <cellStyle name="Normal 2 119" xfId="58808" xr:uid="{8D95D87D-678F-48FD-8342-8788C8C50593}"/>
    <cellStyle name="Normal 2 119 2" xfId="58809" xr:uid="{383B6F1A-E75F-4B6D-A653-E18C683B06D0}"/>
    <cellStyle name="Normal 2 12" xfId="19366" xr:uid="{62FA9DEB-87DC-42A0-AB6C-0AF09F5DB692}"/>
    <cellStyle name="Normal 2 12 10" xfId="19367" xr:uid="{471F0B69-898B-4622-ABE1-235CDB167346}"/>
    <cellStyle name="Normal 2 12 10 2" xfId="19368" xr:uid="{1E93BECE-CF25-46F8-8ECF-792327BB2C67}"/>
    <cellStyle name="Normal 2 12 10 2 2" xfId="19369" xr:uid="{2E50FBCF-F1CE-4687-B9D5-2E31D858C3FB}"/>
    <cellStyle name="Normal 2 12 10 2 2 2" xfId="19370" xr:uid="{DEF09C09-7AA3-44BB-AAC0-5F8E3CF1EF29}"/>
    <cellStyle name="Normal 2 12 10 2 2 3" xfId="19371" xr:uid="{146B5AA6-4CD7-4190-8B29-E3BF2D80F999}"/>
    <cellStyle name="Normal 2 12 10 2 2 4" xfId="19372" xr:uid="{53A9B363-9677-4DA7-84E9-33D3C8C7EF99}"/>
    <cellStyle name="Normal 2 12 10 2 3" xfId="19373" xr:uid="{5E71921A-4CE1-4539-BDAB-41E344EC1A08}"/>
    <cellStyle name="Normal 2 12 10 2 3 2" xfId="19374" xr:uid="{74A21F3C-5094-4E73-80AB-52E75407B95F}"/>
    <cellStyle name="Normal 2 12 10 2 3 3" xfId="19375" xr:uid="{DD6ADF51-FD29-4A4F-9232-D012B1E89F61}"/>
    <cellStyle name="Normal 2 12 10 2 3 4" xfId="19376" xr:uid="{B3708EBE-B160-4597-9AA4-85FBF9331E6E}"/>
    <cellStyle name="Normal 2 12 10 2 4" xfId="19377" xr:uid="{0BBAEADE-ECE8-4D2F-A8BB-B44F8E9460E4}"/>
    <cellStyle name="Normal 2 12 10 2 5" xfId="19378" xr:uid="{653A7C70-4ADE-4BE7-A20C-15E3848F89AF}"/>
    <cellStyle name="Normal 2 12 10 2 6" xfId="19379" xr:uid="{B14EF4EE-DFCC-4000-A2B8-15719CA2C662}"/>
    <cellStyle name="Normal 2 12 10 3" xfId="19380" xr:uid="{88D94798-307F-4DB6-A66A-A311E3D09C67}"/>
    <cellStyle name="Normal 2 12 10 3 2" xfId="19381" xr:uid="{498A65A1-FFBF-4894-A482-494CA10007D5}"/>
    <cellStyle name="Normal 2 12 10 3 2 2" xfId="19382" xr:uid="{35749D66-F612-4C30-855C-652CFDE03CC0}"/>
    <cellStyle name="Normal 2 12 10 3 2 3" xfId="19383" xr:uid="{83D6D6FE-690D-4E6A-B163-293546E9C862}"/>
    <cellStyle name="Normal 2 12 10 3 2 4" xfId="19384" xr:uid="{A96F739C-E6B0-4546-B3BC-10E3F0797E3E}"/>
    <cellStyle name="Normal 2 12 10 3 3" xfId="19385" xr:uid="{BE7E8D66-9633-44C1-9E41-673F49CD4864}"/>
    <cellStyle name="Normal 2 12 10 3 3 2" xfId="19386" xr:uid="{018D2CF5-32CB-4CE8-90D4-022C076AE041}"/>
    <cellStyle name="Normal 2 12 10 3 3 3" xfId="19387" xr:uid="{ABCD3285-3B28-4067-A7BE-93D672EC3F06}"/>
    <cellStyle name="Normal 2 12 10 3 3 4" xfId="19388" xr:uid="{C3572FC2-B0DD-4BE8-AE6D-37F3CDADF874}"/>
    <cellStyle name="Normal 2 12 10 3 4" xfId="19389" xr:uid="{D81F299B-0593-4626-A542-A82DE7A69910}"/>
    <cellStyle name="Normal 2 12 10 3 5" xfId="19390" xr:uid="{0276BCCD-A78B-4CD3-8ACF-662F36833963}"/>
    <cellStyle name="Normal 2 12 10 3 6" xfId="19391" xr:uid="{FA7F8FB0-88EA-4097-BEE9-7F1A2B3C7B63}"/>
    <cellStyle name="Normal 2 12 10 4" xfId="19392" xr:uid="{233099AD-AFC2-4D6B-81B8-60334EC0453F}"/>
    <cellStyle name="Normal 2 12 10 4 2" xfId="19393" xr:uid="{FA89CCCA-358C-4FC8-9E05-6AC8C9844F6A}"/>
    <cellStyle name="Normal 2 12 10 4 3" xfId="19394" xr:uid="{1444FAAB-7925-49FB-96E9-AD3366022562}"/>
    <cellStyle name="Normal 2 12 10 4 4" xfId="19395" xr:uid="{33229A7F-F7B7-488B-8100-EDD499A5F53A}"/>
    <cellStyle name="Normal 2 12 10 5" xfId="19396" xr:uid="{F6043C05-8F29-4961-A535-71D034473BCD}"/>
    <cellStyle name="Normal 2 12 10 5 2" xfId="19397" xr:uid="{20A7AB5E-92D4-41B4-9DD1-4E749C47A25C}"/>
    <cellStyle name="Normal 2 12 10 5 3" xfId="19398" xr:uid="{815C70AA-80E0-4F02-B5C6-65D2D72C7015}"/>
    <cellStyle name="Normal 2 12 10 5 4" xfId="19399" xr:uid="{D7B5C8F6-A6E6-414D-9530-62DAB937D60D}"/>
    <cellStyle name="Normal 2 12 10 6" xfId="19400" xr:uid="{C991138A-2746-4F6F-A2D5-25ACB4FDAC89}"/>
    <cellStyle name="Normal 2 12 10 7" xfId="19401" xr:uid="{F4E59640-4B0B-4545-8011-992D3F89E474}"/>
    <cellStyle name="Normal 2 12 10 7 2" xfId="19402" xr:uid="{5CAA2EC8-88F7-4F2B-98E7-40763F3353BC}"/>
    <cellStyle name="Normal 2 12 10 8" xfId="19403" xr:uid="{99949C1D-5711-48D0-87BA-E1E1AE60B5D4}"/>
    <cellStyle name="Normal 2 12 10 9" xfId="19404" xr:uid="{ECBF09A0-0D71-48C8-9A8B-B225001F77E8}"/>
    <cellStyle name="Normal 2 12 11" xfId="19405" xr:uid="{DB07C7C3-5A53-409C-B96F-89DA435D669F}"/>
    <cellStyle name="Normal 2 12 11 2" xfId="19406" xr:uid="{89E4827C-8DBF-45DE-B57E-25A566270CFF}"/>
    <cellStyle name="Normal 2 12 11 2 2" xfId="19407" xr:uid="{79268D6A-9BB0-4893-9DC9-590EEEEBFD2D}"/>
    <cellStyle name="Normal 2 12 11 2 2 2" xfId="19408" xr:uid="{4ADD356C-ED79-4382-A354-25555EF47F40}"/>
    <cellStyle name="Normal 2 12 11 2 2 3" xfId="19409" xr:uid="{D8001376-FAAD-4BC8-9EB5-EB8F1EEAEB64}"/>
    <cellStyle name="Normal 2 12 11 2 2 4" xfId="19410" xr:uid="{0F8109BC-6800-4FBD-9462-609196B2528D}"/>
    <cellStyle name="Normal 2 12 11 2 3" xfId="19411" xr:uid="{8C6D8298-F62F-4D9E-90D0-CE1AA0C87955}"/>
    <cellStyle name="Normal 2 12 11 2 3 2" xfId="19412" xr:uid="{8620D37D-33E7-4308-BAD5-AB2CDC695B99}"/>
    <cellStyle name="Normal 2 12 11 2 3 3" xfId="19413" xr:uid="{9BCD93F8-E6B7-4646-B8B2-C6018F6F7B6C}"/>
    <cellStyle name="Normal 2 12 11 2 3 4" xfId="19414" xr:uid="{3751C8F9-5D48-4730-BDA5-2B7F8CF9FF37}"/>
    <cellStyle name="Normal 2 12 11 2 4" xfId="19415" xr:uid="{8E90DE11-4845-4755-8651-BCCC94974715}"/>
    <cellStyle name="Normal 2 12 11 2 5" xfId="19416" xr:uid="{5E4BCF9B-FEBA-44C6-9B4D-298FD64802E7}"/>
    <cellStyle name="Normal 2 12 11 2 6" xfId="19417" xr:uid="{06EBFACB-3F90-45D6-BFD7-0975B5F71E22}"/>
    <cellStyle name="Normal 2 12 11 3" xfId="19418" xr:uid="{53EEC9AB-AF0E-457B-84A4-BFCABE36F6A1}"/>
    <cellStyle name="Normal 2 12 11 3 2" xfId="19419" xr:uid="{F3D01C15-E336-4DBF-926D-4338AF1FA93C}"/>
    <cellStyle name="Normal 2 12 11 3 2 2" xfId="19420" xr:uid="{BD8F41BE-7A73-49B9-8FCF-6E3781AAB9FD}"/>
    <cellStyle name="Normal 2 12 11 3 2 3" xfId="19421" xr:uid="{476713E3-46E3-42D2-AE38-CF7C127FE30C}"/>
    <cellStyle name="Normal 2 12 11 3 2 4" xfId="19422" xr:uid="{C8A494BB-351A-4117-86D0-1AE603EC75F4}"/>
    <cellStyle name="Normal 2 12 11 3 3" xfId="19423" xr:uid="{ED851CF0-257E-422C-A1FC-88A12A557AD5}"/>
    <cellStyle name="Normal 2 12 11 3 3 2" xfId="19424" xr:uid="{146887E0-FA8D-46FD-8629-03C7C6F8C3A9}"/>
    <cellStyle name="Normal 2 12 11 3 3 3" xfId="19425" xr:uid="{A22EAFF7-58C7-47B6-89F8-25205932377A}"/>
    <cellStyle name="Normal 2 12 11 3 3 4" xfId="19426" xr:uid="{45E3EE78-B758-464C-BEC2-E69A299F8419}"/>
    <cellStyle name="Normal 2 12 11 3 4" xfId="19427" xr:uid="{089BA851-79DA-4E14-9CBF-9D23CA8D4557}"/>
    <cellStyle name="Normal 2 12 11 3 5" xfId="19428" xr:uid="{205257F4-32FE-44CB-B1BD-F1A38C6E8125}"/>
    <cellStyle name="Normal 2 12 11 3 6" xfId="19429" xr:uid="{91395B88-F201-4D6F-A959-4B1A6F6A2302}"/>
    <cellStyle name="Normal 2 12 11 4" xfId="19430" xr:uid="{463E6479-477C-467E-87B0-A97526D16CE7}"/>
    <cellStyle name="Normal 2 12 11 4 2" xfId="19431" xr:uid="{29AEA215-64E5-4B5E-980F-1819EB6332EF}"/>
    <cellStyle name="Normal 2 12 11 4 3" xfId="19432" xr:uid="{887B8FBD-DD81-4D1A-8492-4250ADDF2682}"/>
    <cellStyle name="Normal 2 12 11 4 4" xfId="19433" xr:uid="{3DA74078-0ACB-478C-912C-7BDAE5DAED15}"/>
    <cellStyle name="Normal 2 12 11 5" xfId="19434" xr:uid="{225190B6-6417-4DB4-AAED-FC8DC9C0B383}"/>
    <cellStyle name="Normal 2 12 11 5 2" xfId="19435" xr:uid="{A96CD36E-7A65-440B-9DDB-8EB43B6E0C7E}"/>
    <cellStyle name="Normal 2 12 11 5 3" xfId="19436" xr:uid="{145A8513-2D78-4DD4-8F50-38D7BCAE43DC}"/>
    <cellStyle name="Normal 2 12 11 5 4" xfId="19437" xr:uid="{1302D968-72E4-4952-8F3F-EAFF2E885C1F}"/>
    <cellStyle name="Normal 2 12 11 6" xfId="19438" xr:uid="{4EF78AD9-CF9C-4670-8DD0-689FB2A0F2B6}"/>
    <cellStyle name="Normal 2 12 11 7" xfId="19439" xr:uid="{3A4894D6-048A-4772-95B1-82EC2534D780}"/>
    <cellStyle name="Normal 2 12 11 7 2" xfId="19440" xr:uid="{8A961059-8ADF-4190-B51C-4CC9946C57E8}"/>
    <cellStyle name="Normal 2 12 11 8" xfId="19441" xr:uid="{EACE642F-7BA0-44D1-A1E7-BD7E0D1BD121}"/>
    <cellStyle name="Normal 2 12 11 9" xfId="19442" xr:uid="{1A3CCA13-76D9-4779-A391-D2857BB6EEEE}"/>
    <cellStyle name="Normal 2 12 12" xfId="19443" xr:uid="{695804CD-67A7-4284-9AF1-0C4C0E8921BA}"/>
    <cellStyle name="Normal 2 12 12 2" xfId="19444" xr:uid="{48990994-DF69-43AC-9399-8F3BACB65EE1}"/>
    <cellStyle name="Normal 2 12 12 2 2" xfId="19445" xr:uid="{CC23BC38-E52E-4F88-8FEF-57FF60B7C456}"/>
    <cellStyle name="Normal 2 12 12 2 2 2" xfId="19446" xr:uid="{A9503879-1C49-4BA3-A0EF-E219FFA3E190}"/>
    <cellStyle name="Normal 2 12 12 2 2 3" xfId="19447" xr:uid="{D6827370-0CB8-4EF2-A346-8D610F5CC2B7}"/>
    <cellStyle name="Normal 2 12 12 2 2 4" xfId="19448" xr:uid="{3F2942F7-E6F9-48FE-AE5D-9A96AE743C15}"/>
    <cellStyle name="Normal 2 12 12 2 3" xfId="19449" xr:uid="{C59700FE-D195-4964-BAB1-F3E31143AC24}"/>
    <cellStyle name="Normal 2 12 12 2 3 2" xfId="19450" xr:uid="{66927EC7-9A3B-4BA0-912E-ADE5F332B589}"/>
    <cellStyle name="Normal 2 12 12 2 3 3" xfId="19451" xr:uid="{695DF857-09D0-4190-99B7-D6227124D6F8}"/>
    <cellStyle name="Normal 2 12 12 2 3 4" xfId="19452" xr:uid="{66967AEF-32BF-48B9-91CB-AE55BF083B55}"/>
    <cellStyle name="Normal 2 12 12 2 4" xfId="19453" xr:uid="{39AEE9F1-FAE8-4321-913C-3330790CC428}"/>
    <cellStyle name="Normal 2 12 12 2 5" xfId="19454" xr:uid="{CF2959CC-5B21-4F08-8CC2-8D2614D8A093}"/>
    <cellStyle name="Normal 2 12 12 2 6" xfId="19455" xr:uid="{FD145DF6-F946-42E3-82C7-328EC651DBE1}"/>
    <cellStyle name="Normal 2 12 12 3" xfId="19456" xr:uid="{14F2E92C-BD89-472A-9F1A-0ABFDA79368A}"/>
    <cellStyle name="Normal 2 12 12 3 2" xfId="19457" xr:uid="{C19B5087-C534-41CB-B121-4555312D562D}"/>
    <cellStyle name="Normal 2 12 12 3 2 2" xfId="19458" xr:uid="{52C9844C-2605-4557-88FA-6CDABE1C0E0B}"/>
    <cellStyle name="Normal 2 12 12 3 2 3" xfId="19459" xr:uid="{62BC8B0B-DF8C-4263-961A-0C5BC072D840}"/>
    <cellStyle name="Normal 2 12 12 3 2 4" xfId="19460" xr:uid="{9EF3D5FE-C71A-46D4-AD47-385303ED78B9}"/>
    <cellStyle name="Normal 2 12 12 3 3" xfId="19461" xr:uid="{37D47F5F-F623-4D79-A6F5-6BF31B604C2F}"/>
    <cellStyle name="Normal 2 12 12 3 3 2" xfId="19462" xr:uid="{145DBC81-28CF-41F2-BA16-3251F36872FA}"/>
    <cellStyle name="Normal 2 12 12 3 3 3" xfId="19463" xr:uid="{3574F591-37D7-4253-A420-85AAF0CB24E0}"/>
    <cellStyle name="Normal 2 12 12 3 3 4" xfId="19464" xr:uid="{285F4DB9-F899-47D4-B4EB-7B166E535B79}"/>
    <cellStyle name="Normal 2 12 12 3 4" xfId="19465" xr:uid="{F6B8B880-FC17-4CA4-9D17-1C26E74FCB8F}"/>
    <cellStyle name="Normal 2 12 12 3 5" xfId="19466" xr:uid="{2BE35615-6280-4818-B684-F9B98CD9DFE5}"/>
    <cellStyle name="Normal 2 12 12 3 6" xfId="19467" xr:uid="{E68E27F4-3CED-4FA2-9670-F4B846235154}"/>
    <cellStyle name="Normal 2 12 12 4" xfId="19468" xr:uid="{AECF66AF-1AB1-44B2-A904-716C1A6B1B02}"/>
    <cellStyle name="Normal 2 12 12 4 2" xfId="19469" xr:uid="{5EE032E7-FCBF-4B77-B7C9-42BAE0EFF40D}"/>
    <cellStyle name="Normal 2 12 12 4 3" xfId="19470" xr:uid="{F7F536C5-94C9-4FB0-BA0B-36C4653F91F2}"/>
    <cellStyle name="Normal 2 12 12 4 4" xfId="19471" xr:uid="{4F49D63E-1829-475D-B199-638F89EC07DC}"/>
    <cellStyle name="Normal 2 12 12 5" xfId="19472" xr:uid="{8CB5D6B9-4278-4CDB-A4A1-97244E94059E}"/>
    <cellStyle name="Normal 2 12 12 5 2" xfId="19473" xr:uid="{FE7782FD-CBCD-4A4C-ADCD-F7296DD3E410}"/>
    <cellStyle name="Normal 2 12 12 5 3" xfId="19474" xr:uid="{3CA0EB83-8264-46DB-8F2C-684EFC7B3861}"/>
    <cellStyle name="Normal 2 12 12 5 4" xfId="19475" xr:uid="{D125EF14-33C9-493A-90CC-DE2225E5045A}"/>
    <cellStyle name="Normal 2 12 12 6" xfId="19476" xr:uid="{3EC70F05-7922-4C72-A52D-4ABFA32023A9}"/>
    <cellStyle name="Normal 2 12 12 7" xfId="19477" xr:uid="{4807E751-4F18-44C5-A334-0AE483009DB9}"/>
    <cellStyle name="Normal 2 12 12 7 2" xfId="19478" xr:uid="{9500DB5B-6764-4915-9404-495B1E038915}"/>
    <cellStyle name="Normal 2 12 12 8" xfId="19479" xr:uid="{4A15B410-1B9F-4F3B-94C5-49BD3D06FF81}"/>
    <cellStyle name="Normal 2 12 12 9" xfId="19480" xr:uid="{6609B567-A0EF-4892-9722-39EF26E52141}"/>
    <cellStyle name="Normal 2 12 13" xfId="19481" xr:uid="{9B627E45-8B0A-47AC-9D74-94FCB2CEB059}"/>
    <cellStyle name="Normal 2 12 13 2" xfId="19482" xr:uid="{0BB87196-C08B-4CB3-912F-3CFF49B09639}"/>
    <cellStyle name="Normal 2 12 13 2 2" xfId="19483" xr:uid="{28D25260-0052-4C36-B042-0B417B58C055}"/>
    <cellStyle name="Normal 2 12 13 2 2 2" xfId="19484" xr:uid="{43F44164-BAE5-4B2C-BF71-0D2B884CAF27}"/>
    <cellStyle name="Normal 2 12 13 2 2 3" xfId="19485" xr:uid="{2B44197A-408F-4ED0-91FD-60A7487ED911}"/>
    <cellStyle name="Normal 2 12 13 2 2 4" xfId="19486" xr:uid="{D7CCB371-B2DA-4F67-B800-DB65D8AD9CE2}"/>
    <cellStyle name="Normal 2 12 13 2 3" xfId="19487" xr:uid="{F77E3BFC-657D-42FB-B662-DF3F9421AC07}"/>
    <cellStyle name="Normal 2 12 13 2 3 2" xfId="19488" xr:uid="{F9C7D82C-5FA5-43D9-9D33-6920366CE8C2}"/>
    <cellStyle name="Normal 2 12 13 2 3 3" xfId="19489" xr:uid="{A50F2304-1B7B-4EF4-A765-F61F810B225B}"/>
    <cellStyle name="Normal 2 12 13 2 3 4" xfId="19490" xr:uid="{82F42211-C99E-4FCB-BAD9-B4BE67C8F99E}"/>
    <cellStyle name="Normal 2 12 13 2 4" xfId="19491" xr:uid="{7CB35EF8-5BBA-4490-880B-3AEF91F26B28}"/>
    <cellStyle name="Normal 2 12 13 2 5" xfId="19492" xr:uid="{AA8B07BA-3088-46AA-98A4-0130BC0C4D03}"/>
    <cellStyle name="Normal 2 12 13 2 6" xfId="19493" xr:uid="{D6526E10-6176-43B3-A4E8-FFCA16F75CAE}"/>
    <cellStyle name="Normal 2 12 13 3" xfId="19494" xr:uid="{3D3063DE-7D3E-47C1-9E75-6A5EFBBCBC75}"/>
    <cellStyle name="Normal 2 12 13 3 2" xfId="19495" xr:uid="{67FB749A-8D0C-4F83-BEBD-5C5EF5837D3D}"/>
    <cellStyle name="Normal 2 12 13 3 2 2" xfId="19496" xr:uid="{1F7913FD-25E9-46C7-BAD7-43613F41E3D5}"/>
    <cellStyle name="Normal 2 12 13 3 2 3" xfId="19497" xr:uid="{16A176DD-9758-49E7-97E4-2A9FDC92DF52}"/>
    <cellStyle name="Normal 2 12 13 3 2 4" xfId="19498" xr:uid="{92D78F8D-2EA9-48E5-882D-E4C350FA9D65}"/>
    <cellStyle name="Normal 2 12 13 3 3" xfId="19499" xr:uid="{06FCE040-8C2D-4D22-AF38-A82F09D29E5D}"/>
    <cellStyle name="Normal 2 12 13 3 3 2" xfId="19500" xr:uid="{2436DB33-7B3C-4361-A1A3-5844F6F0BC9D}"/>
    <cellStyle name="Normal 2 12 13 3 3 3" xfId="19501" xr:uid="{57E98B4D-AB6A-4C30-BBA1-667C814A36DB}"/>
    <cellStyle name="Normal 2 12 13 3 3 4" xfId="19502" xr:uid="{2048FFF6-7ADD-4D32-A87C-DD0BAC3587B3}"/>
    <cellStyle name="Normal 2 12 13 3 4" xfId="19503" xr:uid="{C3EF2A2A-AE8A-42A0-9C10-8EC9DCD194F6}"/>
    <cellStyle name="Normal 2 12 13 3 5" xfId="19504" xr:uid="{81F6B75B-BBBD-4EBC-A2A9-1592E1787007}"/>
    <cellStyle name="Normal 2 12 13 3 6" xfId="19505" xr:uid="{61AD7146-508E-487A-A2F6-4399298CB366}"/>
    <cellStyle name="Normal 2 12 13 4" xfId="19506" xr:uid="{56A34105-6960-44CB-8AE6-EA9C02E65070}"/>
    <cellStyle name="Normal 2 12 13 4 2" xfId="19507" xr:uid="{F2677420-28F8-4193-922D-3F898BB84D25}"/>
    <cellStyle name="Normal 2 12 13 4 3" xfId="19508" xr:uid="{349EF087-F71D-4E7C-A94D-2A2B81C1A7A3}"/>
    <cellStyle name="Normal 2 12 13 4 4" xfId="19509" xr:uid="{A8FE131E-26C5-42F6-AE3E-A3FC1E7EB2A4}"/>
    <cellStyle name="Normal 2 12 13 5" xfId="19510" xr:uid="{2B6DA727-B975-4462-B12A-0466D2521DA9}"/>
    <cellStyle name="Normal 2 12 13 5 2" xfId="19511" xr:uid="{46BB2940-68CA-4BDD-8605-54539AEF0C9E}"/>
    <cellStyle name="Normal 2 12 13 5 3" xfId="19512" xr:uid="{A029CE4C-B153-4595-81D4-D032B0475DD2}"/>
    <cellStyle name="Normal 2 12 13 5 4" xfId="19513" xr:uid="{2ED41055-2D97-4F55-A169-EA0C9E4EEFAF}"/>
    <cellStyle name="Normal 2 12 13 6" xfId="19514" xr:uid="{41E26336-40EF-4DEC-A136-42530DE6F615}"/>
    <cellStyle name="Normal 2 12 13 7" xfId="19515" xr:uid="{47F8A346-2D04-4010-A95C-7C1778C8BD84}"/>
    <cellStyle name="Normal 2 12 13 7 2" xfId="19516" xr:uid="{02F7A3DD-FAB6-49E4-A391-89D7B0C9D79A}"/>
    <cellStyle name="Normal 2 12 13 8" xfId="19517" xr:uid="{1A67C0A5-CDF9-4B14-9A1A-85A49751E3FD}"/>
    <cellStyle name="Normal 2 12 13 9" xfId="19518" xr:uid="{52D2F0AD-1BB0-4870-BF98-494FE8E2F1EF}"/>
    <cellStyle name="Normal 2 12 14" xfId="19519" xr:uid="{829A4B03-BE52-459D-98AC-5B20365D9A47}"/>
    <cellStyle name="Normal 2 12 14 2" xfId="19520" xr:uid="{72A97EA2-D377-417E-B3BA-13E11E5EE113}"/>
    <cellStyle name="Normal 2 12 14 2 2" xfId="19521" xr:uid="{F5468204-23C1-48CF-AF50-41F457C06C9C}"/>
    <cellStyle name="Normal 2 12 14 2 2 2" xfId="19522" xr:uid="{69725BE6-9E76-4043-92A8-30D755119AF2}"/>
    <cellStyle name="Normal 2 12 14 2 2 3" xfId="19523" xr:uid="{7368E76F-C014-43C4-8366-954609F74B4A}"/>
    <cellStyle name="Normal 2 12 14 2 2 4" xfId="19524" xr:uid="{0B32FE30-99FA-4C45-B363-3B26EF144250}"/>
    <cellStyle name="Normal 2 12 14 2 3" xfId="19525" xr:uid="{CA6CA789-4472-4A17-B6AB-1A7728412566}"/>
    <cellStyle name="Normal 2 12 14 2 3 2" xfId="19526" xr:uid="{9051AA2B-F66A-4F9D-A365-8E8D0A04DA84}"/>
    <cellStyle name="Normal 2 12 14 2 3 3" xfId="19527" xr:uid="{B7674CCE-BD12-4025-9CE9-AB13FDCAD7D6}"/>
    <cellStyle name="Normal 2 12 14 2 3 4" xfId="19528" xr:uid="{32A866D6-F1CF-429C-A1D3-F7299E7A52E3}"/>
    <cellStyle name="Normal 2 12 14 2 4" xfId="19529" xr:uid="{C9B31346-AF14-40CB-9794-FBFF6FEFF2D4}"/>
    <cellStyle name="Normal 2 12 14 2 5" xfId="19530" xr:uid="{40AE173D-E890-4668-BF4E-9CB9B4898D50}"/>
    <cellStyle name="Normal 2 12 14 2 6" xfId="19531" xr:uid="{190037C2-96CC-4654-A1B0-CE59A9C37B88}"/>
    <cellStyle name="Normal 2 12 14 3" xfId="19532" xr:uid="{A6F21E1C-EA82-44C8-85C0-BCC4A5C2D6BE}"/>
    <cellStyle name="Normal 2 12 14 3 2" xfId="19533" xr:uid="{1887CDF6-CB01-4677-8CD8-B1F47E304A7E}"/>
    <cellStyle name="Normal 2 12 14 3 2 2" xfId="19534" xr:uid="{C56A8441-9E10-411D-B532-62527452A4C5}"/>
    <cellStyle name="Normal 2 12 14 3 2 3" xfId="19535" xr:uid="{80F0DF8D-E306-4DD9-ACDE-4925729AE79E}"/>
    <cellStyle name="Normal 2 12 14 3 2 4" xfId="19536" xr:uid="{8606B4AB-EA9C-413B-B1FA-11FD5C8EF29B}"/>
    <cellStyle name="Normal 2 12 14 3 3" xfId="19537" xr:uid="{C3DA20F5-753D-476F-A9AD-454AD4EB2260}"/>
    <cellStyle name="Normal 2 12 14 3 3 2" xfId="19538" xr:uid="{DEEA5776-0E08-4F35-AA7A-5D567CC472B3}"/>
    <cellStyle name="Normal 2 12 14 3 3 3" xfId="19539" xr:uid="{035A33DE-9E65-4EEC-89D8-0FA1C6BE87DB}"/>
    <cellStyle name="Normal 2 12 14 3 3 4" xfId="19540" xr:uid="{B3791CCD-EE0E-49D3-8341-A59314833B45}"/>
    <cellStyle name="Normal 2 12 14 3 4" xfId="19541" xr:uid="{660397E0-8D74-482F-8847-DEF07F31C0A0}"/>
    <cellStyle name="Normal 2 12 14 3 5" xfId="19542" xr:uid="{A1BE7B5D-D0CF-4CDD-A2D8-96CE69CB2EEF}"/>
    <cellStyle name="Normal 2 12 14 3 6" xfId="19543" xr:uid="{A541E2DD-7C25-4134-BBD9-90BBE2FACD6C}"/>
    <cellStyle name="Normal 2 12 14 4" xfId="19544" xr:uid="{22553555-0A49-4B5D-9AD2-CA4B9195DFFA}"/>
    <cellStyle name="Normal 2 12 14 4 2" xfId="19545" xr:uid="{68A9BC0C-A87F-4177-8B0F-F39311FDA446}"/>
    <cellStyle name="Normal 2 12 14 4 3" xfId="19546" xr:uid="{E3653CFF-180E-4095-B2EF-AF102EF7C3CE}"/>
    <cellStyle name="Normal 2 12 14 4 4" xfId="19547" xr:uid="{F218FEA4-3466-4A35-81C5-C9736FFF632C}"/>
    <cellStyle name="Normal 2 12 14 5" xfId="19548" xr:uid="{341F9696-AA72-4002-AA5E-15E042ACFCF5}"/>
    <cellStyle name="Normal 2 12 14 5 2" xfId="19549" xr:uid="{D803EC81-B5F4-4C91-8880-0B7DC6B6FDB2}"/>
    <cellStyle name="Normal 2 12 14 5 3" xfId="19550" xr:uid="{F9CFF8B3-B851-415A-B1D6-775E884A4DCC}"/>
    <cellStyle name="Normal 2 12 14 5 4" xfId="19551" xr:uid="{EA122EE0-BB57-40E1-80F4-01E0C59D89DF}"/>
    <cellStyle name="Normal 2 12 14 6" xfId="19552" xr:uid="{EDABF731-65E1-4170-A485-3A48956281B4}"/>
    <cellStyle name="Normal 2 12 14 7" xfId="19553" xr:uid="{64EA62D3-0F23-4E0C-B6FE-77AA72995589}"/>
    <cellStyle name="Normal 2 12 14 7 2" xfId="19554" xr:uid="{D9C0B098-A3BB-4238-B567-8085705835AA}"/>
    <cellStyle name="Normal 2 12 14 8" xfId="19555" xr:uid="{326092CA-9268-4F16-B20F-D12EB7BA1CD2}"/>
    <cellStyle name="Normal 2 12 14 9" xfId="19556" xr:uid="{01517988-8DCA-40A2-B69F-00B54C482A02}"/>
    <cellStyle name="Normal 2 12 15" xfId="19557" xr:uid="{FA4C4304-C857-4DEF-A324-DA56EEA60A45}"/>
    <cellStyle name="Normal 2 12 15 2" xfId="19558" xr:uid="{7EAF271F-A990-48FD-B76F-611203485C7E}"/>
    <cellStyle name="Normal 2 12 15 2 2" xfId="19559" xr:uid="{64733231-A7AE-461C-A288-29C9C8354E32}"/>
    <cellStyle name="Normal 2 12 15 2 2 2" xfId="19560" xr:uid="{65777D44-3572-44F1-815A-8117492F8E1B}"/>
    <cellStyle name="Normal 2 12 15 2 2 3" xfId="19561" xr:uid="{4BAD1761-5517-4C32-B9A1-477667262096}"/>
    <cellStyle name="Normal 2 12 15 2 2 4" xfId="19562" xr:uid="{61B65ADC-EC5F-4D13-B79F-F4A9C65CA9A9}"/>
    <cellStyle name="Normal 2 12 15 2 3" xfId="19563" xr:uid="{42EFFD1D-07F7-4A2E-AF3C-B1611AE34B49}"/>
    <cellStyle name="Normal 2 12 15 2 3 2" xfId="19564" xr:uid="{05F41EF5-1AD0-4052-8B36-94FA5A240D09}"/>
    <cellStyle name="Normal 2 12 15 2 3 3" xfId="19565" xr:uid="{DA5FEDDE-E1CE-485B-9974-55F5026B1D9D}"/>
    <cellStyle name="Normal 2 12 15 2 3 4" xfId="19566" xr:uid="{0444E92B-98CF-4DE0-B043-0E42E6CFB1B9}"/>
    <cellStyle name="Normal 2 12 15 2 4" xfId="19567" xr:uid="{300C9C6E-CDF8-4ACA-B148-23CF3A3BE9B8}"/>
    <cellStyle name="Normal 2 12 15 2 5" xfId="19568" xr:uid="{B93C4A3E-E118-43A4-B964-F9FC47F5BA6C}"/>
    <cellStyle name="Normal 2 12 15 2 6" xfId="19569" xr:uid="{CAA019DF-8BFB-4729-A6D5-AF0FD02FF2C3}"/>
    <cellStyle name="Normal 2 12 15 3" xfId="19570" xr:uid="{A2705D89-D810-4672-A013-AF8E705BF7D1}"/>
    <cellStyle name="Normal 2 12 15 3 2" xfId="19571" xr:uid="{B2FCD3D7-7737-4C62-9A54-4B9EA9C75900}"/>
    <cellStyle name="Normal 2 12 15 3 2 2" xfId="19572" xr:uid="{FC7F521E-D203-4631-8E4D-977CAB4F9625}"/>
    <cellStyle name="Normal 2 12 15 3 2 3" xfId="19573" xr:uid="{BE6C551D-EF81-488A-801A-A1EBB80D5976}"/>
    <cellStyle name="Normal 2 12 15 3 2 4" xfId="19574" xr:uid="{29C09DCE-DA51-4C72-A5E3-D9A255C85122}"/>
    <cellStyle name="Normal 2 12 15 3 3" xfId="19575" xr:uid="{AA780F90-1E87-40A6-BC8E-0B377FEB816D}"/>
    <cellStyle name="Normal 2 12 15 3 3 2" xfId="19576" xr:uid="{7FF251A8-F135-4A15-8E81-E81703B75EF3}"/>
    <cellStyle name="Normal 2 12 15 3 3 3" xfId="19577" xr:uid="{42E262D7-7E22-4687-B0A1-305F97EF7F7F}"/>
    <cellStyle name="Normal 2 12 15 3 3 4" xfId="19578" xr:uid="{FD0BD601-7DBF-449C-BA98-544A52244B8C}"/>
    <cellStyle name="Normal 2 12 15 3 4" xfId="19579" xr:uid="{2B9CCC25-D6A2-424C-A0E9-75B35158ABA5}"/>
    <cellStyle name="Normal 2 12 15 3 5" xfId="19580" xr:uid="{2521F336-26F0-4CCD-A3CD-6638B70729CB}"/>
    <cellStyle name="Normal 2 12 15 3 6" xfId="19581" xr:uid="{1B1441CE-100F-47DF-9EBA-3CFDCA36F4DC}"/>
    <cellStyle name="Normal 2 12 15 4" xfId="19582" xr:uid="{D7C6179E-3AB2-48F7-8A96-A275E53D1D9B}"/>
    <cellStyle name="Normal 2 12 15 4 2" xfId="19583" xr:uid="{AF538BD1-F7A7-4276-8405-948E876F2FC5}"/>
    <cellStyle name="Normal 2 12 15 4 3" xfId="19584" xr:uid="{6F206593-C0EC-4447-B504-B31AA7EBDCBD}"/>
    <cellStyle name="Normal 2 12 15 4 4" xfId="19585" xr:uid="{B6AF93CF-334B-43FD-94F6-AA95368710A4}"/>
    <cellStyle name="Normal 2 12 15 5" xfId="19586" xr:uid="{909A6B90-396E-4336-A503-46BC9C0546BF}"/>
    <cellStyle name="Normal 2 12 15 5 2" xfId="19587" xr:uid="{42B82989-A71B-4D01-A8FD-41292FD35BE5}"/>
    <cellStyle name="Normal 2 12 15 5 3" xfId="19588" xr:uid="{992AA950-B107-4E3B-BA13-7F17631FCCC0}"/>
    <cellStyle name="Normal 2 12 15 5 4" xfId="19589" xr:uid="{A8009C4E-C31B-4C03-A02A-5E4C6821A172}"/>
    <cellStyle name="Normal 2 12 15 6" xfId="19590" xr:uid="{4AAF2FFA-B005-4E4A-8725-D7DEDA024AAE}"/>
    <cellStyle name="Normal 2 12 15 7" xfId="19591" xr:uid="{D5D7ED91-59EF-4EA9-BFA7-84471777D02D}"/>
    <cellStyle name="Normal 2 12 15 7 2" xfId="19592" xr:uid="{5CF4B685-FB27-410E-8828-8FAD3195D4BF}"/>
    <cellStyle name="Normal 2 12 15 8" xfId="19593" xr:uid="{02E3DB4C-653F-47BE-A786-F62341C8197E}"/>
    <cellStyle name="Normal 2 12 15 9" xfId="19594" xr:uid="{01BDD2E6-02C4-4CDF-B02C-66661517BE90}"/>
    <cellStyle name="Normal 2 12 16" xfId="19595" xr:uid="{4F6D6D59-3478-4119-B7DA-7CC8CBC441AD}"/>
    <cellStyle name="Normal 2 12 16 2" xfId="19596" xr:uid="{A54B12C2-CB40-4E03-824B-438A5AAC9AA8}"/>
    <cellStyle name="Normal 2 12 16 2 2" xfId="19597" xr:uid="{775B6AE8-B3B2-4A1E-9739-8B2867869379}"/>
    <cellStyle name="Normal 2 12 16 2 2 2" xfId="19598" xr:uid="{40F9F610-F294-48FD-9A8F-6F6086D63273}"/>
    <cellStyle name="Normal 2 12 16 2 2 3" xfId="19599" xr:uid="{19C9147E-56F3-4A95-8CC1-FB385D7E7C32}"/>
    <cellStyle name="Normal 2 12 16 2 2 4" xfId="19600" xr:uid="{F429579C-ABAB-47D4-9A48-2CF8B6062FB8}"/>
    <cellStyle name="Normal 2 12 16 2 3" xfId="19601" xr:uid="{BA83835C-2C9B-4A2C-9174-C4F20E66FCC6}"/>
    <cellStyle name="Normal 2 12 16 2 3 2" xfId="19602" xr:uid="{46222034-0B4F-4C64-B83E-6231D56A32F4}"/>
    <cellStyle name="Normal 2 12 16 2 3 3" xfId="19603" xr:uid="{1CAC20FB-2A0E-41B8-BD65-76F5428AEDF2}"/>
    <cellStyle name="Normal 2 12 16 2 3 4" xfId="19604" xr:uid="{7E2E9742-0CE9-49CA-9DDE-8868D7EEED49}"/>
    <cellStyle name="Normal 2 12 16 2 4" xfId="19605" xr:uid="{D34B2DAF-0DB8-4736-B0DC-3C3A9D260EB2}"/>
    <cellStyle name="Normal 2 12 16 2 5" xfId="19606" xr:uid="{7A294455-AA7B-4D6E-976E-873455329CC7}"/>
    <cellStyle name="Normal 2 12 16 2 6" xfId="19607" xr:uid="{A51979DE-CCF0-46FF-AB29-0D69694E71AB}"/>
    <cellStyle name="Normal 2 12 16 3" xfId="19608" xr:uid="{B6268F49-D370-4FA4-9493-A47F4987A83D}"/>
    <cellStyle name="Normal 2 12 16 3 2" xfId="19609" xr:uid="{379389E3-EFFA-429D-A954-6DE51262580B}"/>
    <cellStyle name="Normal 2 12 16 3 2 2" xfId="19610" xr:uid="{206EA9B3-4E5E-4B02-9ADA-652EF286CF62}"/>
    <cellStyle name="Normal 2 12 16 3 2 3" xfId="19611" xr:uid="{2A78B4E8-AAF5-4754-992F-BE9555FB13A9}"/>
    <cellStyle name="Normal 2 12 16 3 2 4" xfId="19612" xr:uid="{37BEAA46-AE48-431F-B6C5-F844977BA9BB}"/>
    <cellStyle name="Normal 2 12 16 3 3" xfId="19613" xr:uid="{97B11E69-E12D-48FC-9F5F-DA13FEB8C2E4}"/>
    <cellStyle name="Normal 2 12 16 3 3 2" xfId="19614" xr:uid="{38932DC7-156A-4215-A014-9D8A838EB83C}"/>
    <cellStyle name="Normal 2 12 16 3 3 3" xfId="19615" xr:uid="{37406B99-8420-4BD8-8F46-1AD5B7240428}"/>
    <cellStyle name="Normal 2 12 16 3 3 4" xfId="19616" xr:uid="{B51B4968-BEAE-44EB-892F-54B689659790}"/>
    <cellStyle name="Normal 2 12 16 3 4" xfId="19617" xr:uid="{7AC64827-D6EB-4E61-853D-5862691DA1F5}"/>
    <cellStyle name="Normal 2 12 16 3 5" xfId="19618" xr:uid="{95725FEC-024D-47A3-92D2-5012D620D35A}"/>
    <cellStyle name="Normal 2 12 16 3 6" xfId="19619" xr:uid="{D5D5267D-B747-40CD-9679-EB8E3F9CC00E}"/>
    <cellStyle name="Normal 2 12 16 4" xfId="19620" xr:uid="{164B8A73-3D9B-4EE7-8B16-E4942EEA272E}"/>
    <cellStyle name="Normal 2 12 16 4 2" xfId="19621" xr:uid="{37FD96EA-65CD-4960-B97A-E0796C20B978}"/>
    <cellStyle name="Normal 2 12 16 4 3" xfId="19622" xr:uid="{C220FBC2-61D7-4C55-9724-8E76C34C2B59}"/>
    <cellStyle name="Normal 2 12 16 4 4" xfId="19623" xr:uid="{26F8F4BF-5D31-4891-82C1-88D8D2E69D5F}"/>
    <cellStyle name="Normal 2 12 16 5" xfId="19624" xr:uid="{5C31E258-78E2-406B-9AA8-6717856145D4}"/>
    <cellStyle name="Normal 2 12 16 5 2" xfId="19625" xr:uid="{AE0AA0F0-AA20-465C-8CA6-B11B22ED3D73}"/>
    <cellStyle name="Normal 2 12 16 5 3" xfId="19626" xr:uid="{DA679CFC-50E6-4D41-9324-69E39F2AD65E}"/>
    <cellStyle name="Normal 2 12 16 5 4" xfId="19627" xr:uid="{F9F954F1-0F50-41BC-819A-E3C16F626294}"/>
    <cellStyle name="Normal 2 12 16 6" xfId="19628" xr:uid="{E8D0DF79-390E-4B4F-A39F-352B3C700610}"/>
    <cellStyle name="Normal 2 12 16 7" xfId="19629" xr:uid="{21FEC750-83E0-4937-BF80-E6B33F317E8E}"/>
    <cellStyle name="Normal 2 12 16 7 2" xfId="19630" xr:uid="{6076EEBB-C40A-48B5-A5F0-B26650A17466}"/>
    <cellStyle name="Normal 2 12 16 8" xfId="19631" xr:uid="{F901DD5D-FA69-444D-BD85-2AE4A2CDF9EC}"/>
    <cellStyle name="Normal 2 12 16 9" xfId="19632" xr:uid="{C020C6F0-B6B9-4666-A3F4-0739229C2A4C}"/>
    <cellStyle name="Normal 2 12 17" xfId="19633" xr:uid="{A711C3C3-1021-45C3-A97A-E4D329023729}"/>
    <cellStyle name="Normal 2 12 17 2" xfId="19634" xr:uid="{62CEDD72-23E1-4E66-9222-3001C5081394}"/>
    <cellStyle name="Normal 2 12 17 2 2" xfId="19635" xr:uid="{51E4CF27-93AB-4EAC-AEE2-23D1706E3250}"/>
    <cellStyle name="Normal 2 12 17 2 2 2" xfId="19636" xr:uid="{5AE101F7-8B54-42D3-842A-D67F6494F10E}"/>
    <cellStyle name="Normal 2 12 17 2 2 3" xfId="19637" xr:uid="{740745D7-B488-41CC-96B9-40D3FC1A3700}"/>
    <cellStyle name="Normal 2 12 17 2 2 4" xfId="19638" xr:uid="{24E2A980-633C-44EF-8371-C0098E020C73}"/>
    <cellStyle name="Normal 2 12 17 2 3" xfId="19639" xr:uid="{0B856D5A-7CE8-420F-96C4-563678DABDC3}"/>
    <cellStyle name="Normal 2 12 17 2 3 2" xfId="19640" xr:uid="{191AB30D-37D1-46A7-B468-E76317CC7CEF}"/>
    <cellStyle name="Normal 2 12 17 2 3 3" xfId="19641" xr:uid="{7B90FE0E-6EE3-4DC9-B133-813E3ECB1110}"/>
    <cellStyle name="Normal 2 12 17 2 3 4" xfId="19642" xr:uid="{BE6C1142-D9C3-4AE0-89FD-B72D4F875BDD}"/>
    <cellStyle name="Normal 2 12 17 2 4" xfId="19643" xr:uid="{5B0A47E7-A39D-40B1-A169-BBFA1FF7EBF8}"/>
    <cellStyle name="Normal 2 12 17 2 5" xfId="19644" xr:uid="{632192FC-5F91-4883-9D2D-A13B337060D6}"/>
    <cellStyle name="Normal 2 12 17 2 6" xfId="19645" xr:uid="{7D39FDF1-7AE8-49A8-B0A9-788F3A773F17}"/>
    <cellStyle name="Normal 2 12 17 3" xfId="19646" xr:uid="{C0FD3481-D7A2-4653-8A12-355A80C7FC2E}"/>
    <cellStyle name="Normal 2 12 17 3 2" xfId="19647" xr:uid="{271C02F7-65CA-4586-B3FC-C8C210095034}"/>
    <cellStyle name="Normal 2 12 17 3 2 2" xfId="19648" xr:uid="{CBA7A40B-6D39-4A2E-8E0F-69A178FD7431}"/>
    <cellStyle name="Normal 2 12 17 3 2 3" xfId="19649" xr:uid="{F68C71A3-395D-45BE-B9F4-2DCA04368177}"/>
    <cellStyle name="Normal 2 12 17 3 2 4" xfId="19650" xr:uid="{3D913E8E-C183-4469-8AB8-C7E7F6407A84}"/>
    <cellStyle name="Normal 2 12 17 3 3" xfId="19651" xr:uid="{F986ABF3-C03D-4460-AC59-CB6489EC5B7E}"/>
    <cellStyle name="Normal 2 12 17 3 3 2" xfId="19652" xr:uid="{D3568119-5B17-4ED4-874D-D9D8D3157301}"/>
    <cellStyle name="Normal 2 12 17 3 3 3" xfId="19653" xr:uid="{F6B1A59F-4E26-4489-9B7F-2FE5B9A50107}"/>
    <cellStyle name="Normal 2 12 17 3 3 4" xfId="19654" xr:uid="{5694DDCA-6B9F-4FF9-8158-B9C302F05AA5}"/>
    <cellStyle name="Normal 2 12 17 3 4" xfId="19655" xr:uid="{94CA6404-B6CE-4A79-B4B2-B611B1AD598C}"/>
    <cellStyle name="Normal 2 12 17 3 5" xfId="19656" xr:uid="{92640AF0-26D8-47B1-8EF8-BE9F29AFB53C}"/>
    <cellStyle name="Normal 2 12 17 3 6" xfId="19657" xr:uid="{BCBDEFBA-5D34-4C72-8717-BC00603E61EF}"/>
    <cellStyle name="Normal 2 12 17 4" xfId="19658" xr:uid="{B55B3C08-427A-445E-B929-7EE8E3662CD8}"/>
    <cellStyle name="Normal 2 12 17 4 2" xfId="19659" xr:uid="{10D17BB7-B0D4-49B6-A043-C9EA474670A6}"/>
    <cellStyle name="Normal 2 12 17 4 3" xfId="19660" xr:uid="{D4747BC2-0E7D-4E0E-9C26-645142802111}"/>
    <cellStyle name="Normal 2 12 17 4 4" xfId="19661" xr:uid="{318D7A68-EC2B-442D-9526-73946A70789D}"/>
    <cellStyle name="Normal 2 12 17 5" xfId="19662" xr:uid="{F06DD09B-F292-4ACB-89B6-0B81BE817D4B}"/>
    <cellStyle name="Normal 2 12 17 5 2" xfId="19663" xr:uid="{E7EA70A0-3609-4DA8-B7C6-9B16A26914BE}"/>
    <cellStyle name="Normal 2 12 17 5 3" xfId="19664" xr:uid="{40D299B3-ABD5-4789-AE9E-5A6601528FC0}"/>
    <cellStyle name="Normal 2 12 17 5 4" xfId="19665" xr:uid="{50C47785-3517-4672-AB69-796F50842B8F}"/>
    <cellStyle name="Normal 2 12 17 6" xfId="19666" xr:uid="{237BDB42-9FCE-42B9-B8EC-D261750BFF45}"/>
    <cellStyle name="Normal 2 12 17 7" xfId="19667" xr:uid="{43831B67-553A-44CC-BBD2-1960CA98E008}"/>
    <cellStyle name="Normal 2 12 17 7 2" xfId="19668" xr:uid="{A538A031-186A-45DC-9924-C038718036C1}"/>
    <cellStyle name="Normal 2 12 17 8" xfId="19669" xr:uid="{B0D59518-F085-46CB-83B5-6E43E21EA54F}"/>
    <cellStyle name="Normal 2 12 17 9" xfId="19670" xr:uid="{AAF2A631-F132-4D51-A3B3-19056E52D4CC}"/>
    <cellStyle name="Normal 2 12 18" xfId="19671" xr:uid="{636C065D-9978-411B-A383-4831DF9FF007}"/>
    <cellStyle name="Normal 2 12 18 2" xfId="19672" xr:uid="{81DC024C-7105-4A51-AB87-EDC2C477901C}"/>
    <cellStyle name="Normal 2 12 18 2 2" xfId="19673" xr:uid="{E3E452CD-C77C-4DEC-B99D-F0CB70871CDB}"/>
    <cellStyle name="Normal 2 12 18 2 2 2" xfId="19674" xr:uid="{854D3C7F-C522-4D7D-BA34-013442DB495D}"/>
    <cellStyle name="Normal 2 12 18 2 2 3" xfId="19675" xr:uid="{461FA1A5-CEBA-43BE-B558-DAB22AEAD317}"/>
    <cellStyle name="Normal 2 12 18 2 2 4" xfId="19676" xr:uid="{2B6531EE-7015-4C92-A303-7705323702FC}"/>
    <cellStyle name="Normal 2 12 18 2 3" xfId="19677" xr:uid="{9D6C57C2-9052-44EA-BFA8-94D048A366DC}"/>
    <cellStyle name="Normal 2 12 18 2 3 2" xfId="19678" xr:uid="{55535C45-A1F1-40D2-8E4B-53AC7CF154D0}"/>
    <cellStyle name="Normal 2 12 18 2 3 3" xfId="19679" xr:uid="{877B900E-8B78-4F21-8F17-6707164F796F}"/>
    <cellStyle name="Normal 2 12 18 2 3 4" xfId="19680" xr:uid="{CC5C9AD3-AC65-4BEA-B2BF-2F749DC4CDEC}"/>
    <cellStyle name="Normal 2 12 18 2 4" xfId="19681" xr:uid="{0047A967-2E7A-4E5B-B413-7F394857DBA9}"/>
    <cellStyle name="Normal 2 12 18 2 5" xfId="19682" xr:uid="{9E6E73A2-1880-448B-9CAB-65A18D418BAE}"/>
    <cellStyle name="Normal 2 12 18 2 6" xfId="19683" xr:uid="{B7D59DDF-C93C-450F-B42B-C30DA4AF427F}"/>
    <cellStyle name="Normal 2 12 18 3" xfId="19684" xr:uid="{01428F0B-79BD-444E-A044-E1BB36100819}"/>
    <cellStyle name="Normal 2 12 18 3 2" xfId="19685" xr:uid="{AFCBEC63-C257-409B-B630-F6A668D47216}"/>
    <cellStyle name="Normal 2 12 18 3 2 2" xfId="19686" xr:uid="{1DFB3C64-B458-4965-90F1-005D27374148}"/>
    <cellStyle name="Normal 2 12 18 3 2 3" xfId="19687" xr:uid="{0BAB6F56-E007-49DC-A7C6-744BEA85BC7E}"/>
    <cellStyle name="Normal 2 12 18 3 2 4" xfId="19688" xr:uid="{6AC69FC8-1898-4C6E-8B46-2F4324A75947}"/>
    <cellStyle name="Normal 2 12 18 3 3" xfId="19689" xr:uid="{1A695EC2-6C92-4A3E-AE65-34DB982CD15A}"/>
    <cellStyle name="Normal 2 12 18 3 3 2" xfId="19690" xr:uid="{3F1E4EA8-8D33-4AFA-A0E4-53E40F5BF369}"/>
    <cellStyle name="Normal 2 12 18 3 3 3" xfId="19691" xr:uid="{8E99DD34-6C73-4D7D-9E06-C44DB0BFA7ED}"/>
    <cellStyle name="Normal 2 12 18 3 3 4" xfId="19692" xr:uid="{7C29DA56-721E-434B-B357-4BBE71464002}"/>
    <cellStyle name="Normal 2 12 18 3 4" xfId="19693" xr:uid="{B430631C-7E93-4DD5-9296-CF5DDA3F88F1}"/>
    <cellStyle name="Normal 2 12 18 3 5" xfId="19694" xr:uid="{B9300AE0-8ED7-4C17-8AA5-B7E7D0F93205}"/>
    <cellStyle name="Normal 2 12 18 3 6" xfId="19695" xr:uid="{D41A4CC1-75EE-4C17-9739-748113F834F3}"/>
    <cellStyle name="Normal 2 12 18 4" xfId="19696" xr:uid="{CD86FAFB-A5E8-430F-BBEB-4F41FEA2915B}"/>
    <cellStyle name="Normal 2 12 18 4 2" xfId="19697" xr:uid="{8C9ACB14-4D62-45B1-A3E3-67CAC38A42D2}"/>
    <cellStyle name="Normal 2 12 18 4 3" xfId="19698" xr:uid="{2EF6E5DD-F35D-40E7-9A1E-B2AC20CA7829}"/>
    <cellStyle name="Normal 2 12 18 4 4" xfId="19699" xr:uid="{FFAD3E5A-0B6D-40F5-9153-8006CBFF6D49}"/>
    <cellStyle name="Normal 2 12 18 5" xfId="19700" xr:uid="{19C758A7-83D2-4535-95CE-321B0DBEF279}"/>
    <cellStyle name="Normal 2 12 18 5 2" xfId="19701" xr:uid="{9D0DFD5A-0256-4DDF-BC5C-B36006A83DC6}"/>
    <cellStyle name="Normal 2 12 18 5 3" xfId="19702" xr:uid="{189B1102-BAA2-4966-B4C0-1A788E717A1A}"/>
    <cellStyle name="Normal 2 12 18 5 4" xfId="19703" xr:uid="{2CCA737F-1063-48C8-8B6F-B5897AFAFFB3}"/>
    <cellStyle name="Normal 2 12 18 6" xfId="19704" xr:uid="{18669C70-3356-4A01-B2E2-A8372749FCCB}"/>
    <cellStyle name="Normal 2 12 18 7" xfId="19705" xr:uid="{1E91B1B2-1FF9-4C76-8B16-F6BAF4181A0F}"/>
    <cellStyle name="Normal 2 12 18 7 2" xfId="19706" xr:uid="{6346ABB6-D12A-4AD9-B467-B5A0E96B355B}"/>
    <cellStyle name="Normal 2 12 18 8" xfId="19707" xr:uid="{55218D86-F1A0-4BA4-92EB-D8CED4968973}"/>
    <cellStyle name="Normal 2 12 18 9" xfId="19708" xr:uid="{1CD9AFB4-F77D-414A-9916-F69DCCD3101A}"/>
    <cellStyle name="Normal 2 12 19" xfId="19709" xr:uid="{AE66D921-E840-4FC2-8C3A-9CC0F5BD76A0}"/>
    <cellStyle name="Normal 2 12 19 2" xfId="19710" xr:uid="{404F5AD2-7DE2-4C67-A215-28DDDC219935}"/>
    <cellStyle name="Normal 2 12 19 2 2" xfId="19711" xr:uid="{CDC50BC8-47F5-4AA5-AF34-2E6D9A578DE9}"/>
    <cellStyle name="Normal 2 12 19 2 2 2" xfId="19712" xr:uid="{64E9B063-3196-46B3-8AF7-DEB5633074AE}"/>
    <cellStyle name="Normal 2 12 19 2 2 3" xfId="19713" xr:uid="{18BF0406-FEDE-46D6-88C6-2B1835B73519}"/>
    <cellStyle name="Normal 2 12 19 2 2 4" xfId="19714" xr:uid="{47946B03-00F0-4FBF-BD94-6F3DD2D578E7}"/>
    <cellStyle name="Normal 2 12 19 2 3" xfId="19715" xr:uid="{82C390FA-A129-4225-AA79-A50BA2364FFC}"/>
    <cellStyle name="Normal 2 12 19 2 3 2" xfId="19716" xr:uid="{2D7A8AC6-D10A-4BC6-A98E-A975D2F9D682}"/>
    <cellStyle name="Normal 2 12 19 2 3 3" xfId="19717" xr:uid="{B908755C-89C2-4AC6-8599-1F483C26C33C}"/>
    <cellStyle name="Normal 2 12 19 2 3 4" xfId="19718" xr:uid="{584AB59D-373B-4646-94B5-71280D4E0CDD}"/>
    <cellStyle name="Normal 2 12 19 2 4" xfId="19719" xr:uid="{BCE9EC0C-1D48-4B33-9B9A-2DDF326975DA}"/>
    <cellStyle name="Normal 2 12 19 2 5" xfId="19720" xr:uid="{40D3A205-7612-4BB3-BFC4-738AA046210C}"/>
    <cellStyle name="Normal 2 12 19 2 6" xfId="19721" xr:uid="{43EE3718-D969-453C-B835-6B64213F5342}"/>
    <cellStyle name="Normal 2 12 19 3" xfId="19722" xr:uid="{5676F466-CA33-4FE3-90A5-A6BAEF6BBDB4}"/>
    <cellStyle name="Normal 2 12 19 3 2" xfId="19723" xr:uid="{3F655FEF-88BB-4381-84CD-90194A7321E9}"/>
    <cellStyle name="Normal 2 12 19 3 2 2" xfId="19724" xr:uid="{8BD65B22-9F34-4298-93B4-CF4A42366F8D}"/>
    <cellStyle name="Normal 2 12 19 3 2 3" xfId="19725" xr:uid="{657C6BD4-B703-4AD5-8384-F386FBF56E59}"/>
    <cellStyle name="Normal 2 12 19 3 2 4" xfId="19726" xr:uid="{C3FB4F90-0DE2-49B5-92C8-E7B09D49A095}"/>
    <cellStyle name="Normal 2 12 19 3 3" xfId="19727" xr:uid="{D4F0B7BB-CD48-4C2B-A03B-9585F51FFAC6}"/>
    <cellStyle name="Normal 2 12 19 3 3 2" xfId="19728" xr:uid="{89810291-4382-4861-A340-D074FC5E0533}"/>
    <cellStyle name="Normal 2 12 19 3 3 3" xfId="19729" xr:uid="{06C91957-707D-4764-81C8-E7FF6E1CD68F}"/>
    <cellStyle name="Normal 2 12 19 3 3 4" xfId="19730" xr:uid="{3DF27E5F-9A10-4A8B-896B-3C66DAB2D61A}"/>
    <cellStyle name="Normal 2 12 19 3 4" xfId="19731" xr:uid="{25CA51D2-B804-4D10-9621-5209B7034B71}"/>
    <cellStyle name="Normal 2 12 19 3 5" xfId="19732" xr:uid="{26AAB00C-CA34-40F6-AD28-CE04EA2AF608}"/>
    <cellStyle name="Normal 2 12 19 3 6" xfId="19733" xr:uid="{F96DD054-2A10-4805-9187-D18DD02885C8}"/>
    <cellStyle name="Normal 2 12 19 4" xfId="19734" xr:uid="{76EAF114-CB82-4FC1-BA7B-368ED76CC720}"/>
    <cellStyle name="Normal 2 12 19 4 2" xfId="19735" xr:uid="{F4762312-51EC-4EC7-8564-C61C22D1B578}"/>
    <cellStyle name="Normal 2 12 19 4 3" xfId="19736" xr:uid="{21EF60E4-6488-4C57-9097-74EFA0F90FC9}"/>
    <cellStyle name="Normal 2 12 19 4 4" xfId="19737" xr:uid="{8CF76A4C-ED98-43B1-A536-2F36918026D1}"/>
    <cellStyle name="Normal 2 12 19 5" xfId="19738" xr:uid="{C8A9BEB3-DB71-4691-8B50-2A09233DB187}"/>
    <cellStyle name="Normal 2 12 19 5 2" xfId="19739" xr:uid="{0F99E432-F3CD-412F-A1AA-6272E4AC3D79}"/>
    <cellStyle name="Normal 2 12 19 5 3" xfId="19740" xr:uid="{EEDC8E76-8215-4476-9B5A-F668F5910B56}"/>
    <cellStyle name="Normal 2 12 19 5 4" xfId="19741" xr:uid="{3D7E346A-CA00-417A-A3A3-773EB781453A}"/>
    <cellStyle name="Normal 2 12 19 6" xfId="19742" xr:uid="{44104576-B505-4523-A9EA-CB3A5A186AFB}"/>
    <cellStyle name="Normal 2 12 19 7" xfId="19743" xr:uid="{DC741A55-7B4A-477F-8235-1F2E45EB9830}"/>
    <cellStyle name="Normal 2 12 19 7 2" xfId="19744" xr:uid="{134A227F-78F9-4882-9078-D5B14625186B}"/>
    <cellStyle name="Normal 2 12 19 8" xfId="19745" xr:uid="{033F372F-825E-48FD-8650-127A41C13109}"/>
    <cellStyle name="Normal 2 12 19 9" xfId="19746" xr:uid="{8A0AD80D-7074-47AB-B0F5-75DEF09BF25B}"/>
    <cellStyle name="Normal 2 12 2" xfId="19747" xr:uid="{8A7301A3-3761-4625-A62A-C7399F1B613C}"/>
    <cellStyle name="Normal 2 12 2 10" xfId="19748" xr:uid="{187C0A6E-E7A6-49EE-B5C8-E89D1C913EE9}"/>
    <cellStyle name="Normal 2 12 2 10 2" xfId="19749" xr:uid="{21B7FDF5-9428-4564-8D6F-60347724AB49}"/>
    <cellStyle name="Normal 2 12 2 11" xfId="19750" xr:uid="{79A02B81-3B82-4685-8E44-54BA2A52B93B}"/>
    <cellStyle name="Normal 2 12 2 12" xfId="19751" xr:uid="{89F482E0-DA6B-4BC9-91EA-401DB985438E}"/>
    <cellStyle name="Normal 2 12 2 2" xfId="19752" xr:uid="{A22D9602-BF21-46E2-8A1B-25E1698CE845}"/>
    <cellStyle name="Normal 2 12 2 2 2" xfId="19753" xr:uid="{67B12676-36E7-4B53-99A1-AC4610F923FB}"/>
    <cellStyle name="Normal 2 12 2 2 2 2" xfId="19754" xr:uid="{0A291A7B-D0E3-40BA-898A-A4E929A7BBC7}"/>
    <cellStyle name="Normal 2 12 2 2 2 3" xfId="19755" xr:uid="{62BC0812-7AFE-42CD-8EB5-1581C60FCB83}"/>
    <cellStyle name="Normal 2 12 2 2 2 4" xfId="19756" xr:uid="{183BE8D6-073F-4665-B8BA-749F7DBB6814}"/>
    <cellStyle name="Normal 2 12 2 2 3" xfId="19757" xr:uid="{6EE7D36D-87BF-4695-9485-598FDE43ABF2}"/>
    <cellStyle name="Normal 2 12 2 2 3 2" xfId="19758" xr:uid="{EA47CAE7-2E94-42C8-923B-9DF8CEFB1E1C}"/>
    <cellStyle name="Normal 2 12 2 2 3 3" xfId="19759" xr:uid="{0F2B1B0A-1668-46C2-AD04-125FFC7B8B62}"/>
    <cellStyle name="Normal 2 12 2 2 3 4" xfId="19760" xr:uid="{47CC127B-4B2B-4796-8496-293763983995}"/>
    <cellStyle name="Normal 2 12 2 2 4" xfId="19761" xr:uid="{D51B8207-0230-4E67-950C-8A97B1F64EE8}"/>
    <cellStyle name="Normal 2 12 2 2 5" xfId="19762" xr:uid="{52DF76E1-8E33-493B-BC32-883B9B757B08}"/>
    <cellStyle name="Normal 2 12 2 2 6" xfId="19763" xr:uid="{878FBD17-4937-4592-9867-B5633FBC12B5}"/>
    <cellStyle name="Normal 2 12 2 3" xfId="19764" xr:uid="{06DA5848-2742-45AD-A59B-2652F2682921}"/>
    <cellStyle name="Normal 2 12 2 3 2" xfId="19765" xr:uid="{B579AB9F-E473-4A26-8060-AFE9731BBE76}"/>
    <cellStyle name="Normal 2 12 2 3 2 2" xfId="19766" xr:uid="{5E8F21A4-9E16-4FE6-866E-4759C17B010D}"/>
    <cellStyle name="Normal 2 12 2 3 2 3" xfId="19767" xr:uid="{8641D5AA-B535-47DB-A214-3512395ED975}"/>
    <cellStyle name="Normal 2 12 2 3 2 4" xfId="19768" xr:uid="{ED322D68-2452-4DA8-8342-94ED7C827CE0}"/>
    <cellStyle name="Normal 2 12 2 3 3" xfId="19769" xr:uid="{D13F6B09-9B7A-4758-BD08-9A4C1F2B58FD}"/>
    <cellStyle name="Normal 2 12 2 3 3 2" xfId="19770" xr:uid="{CBCCE294-2354-467A-9FCF-3121280E7C06}"/>
    <cellStyle name="Normal 2 12 2 3 3 3" xfId="19771" xr:uid="{A5530A57-10C8-4F28-8F50-2173DC4740FA}"/>
    <cellStyle name="Normal 2 12 2 3 3 4" xfId="19772" xr:uid="{D9B0A3DF-89EA-471B-AE6C-FE7ADB585C78}"/>
    <cellStyle name="Normal 2 12 2 3 4" xfId="19773" xr:uid="{3E776E8F-15D9-4493-9241-C67883CB38D3}"/>
    <cellStyle name="Normal 2 12 2 3 5" xfId="19774" xr:uid="{B6EBE368-CA6F-4052-A930-E1215750FDBD}"/>
    <cellStyle name="Normal 2 12 2 3 6" xfId="19775" xr:uid="{5B5CB9F0-3D3A-461A-8963-C8F810CF2565}"/>
    <cellStyle name="Normal 2 12 2 4" xfId="19776" xr:uid="{989AE422-D9C2-4F68-A78C-27E56B741613}"/>
    <cellStyle name="Normal 2 12 2 5" xfId="19777" xr:uid="{86566892-F427-4DC5-9C66-8944AF3E7127}"/>
    <cellStyle name="Normal 2 12 2 6" xfId="19778" xr:uid="{16D46E92-6CAB-4654-B12E-5438F2B0B638}"/>
    <cellStyle name="Normal 2 12 2 7" xfId="19779" xr:uid="{1232FA03-4707-4950-8EEF-68FB1D2970C2}"/>
    <cellStyle name="Normal 2 12 2 8" xfId="19780" xr:uid="{E5CDBF80-FFA5-4879-9E57-EB8015F50142}"/>
    <cellStyle name="Normal 2 12 2 8 2" xfId="19781" xr:uid="{A746CC06-13FB-46FA-96C4-F8EF7E01F166}"/>
    <cellStyle name="Normal 2 12 2 8 2 2" xfId="19782" xr:uid="{11AB068C-83E3-45B0-81FF-08245A550C29}"/>
    <cellStyle name="Normal 2 12 2 8 2 3" xfId="19783" xr:uid="{2BC24753-94EF-4ECE-A653-BD91019A640F}"/>
    <cellStyle name="Normal 2 12 2 8 2 4" xfId="19784" xr:uid="{1C34AAD7-D035-4D50-81F4-927A2B0A8F4B}"/>
    <cellStyle name="Normal 2 12 2 8 3" xfId="19785" xr:uid="{17FC6C53-488A-4178-B9C0-7E32289D1372}"/>
    <cellStyle name="Normal 2 12 2 8 3 2" xfId="19786" xr:uid="{B56A8695-CC98-4985-B69D-F90BC7AC8C1B}"/>
    <cellStyle name="Normal 2 12 2 8 3 3" xfId="19787" xr:uid="{3713D0B6-BDDE-4953-B081-6B18E5B35193}"/>
    <cellStyle name="Normal 2 12 2 8 3 4" xfId="19788" xr:uid="{28125BE3-37A0-4684-84CF-FDF9D4D53042}"/>
    <cellStyle name="Normal 2 12 2 9" xfId="19789" xr:uid="{CB470CC8-45E4-4174-90C4-02B6A0548219}"/>
    <cellStyle name="Normal 2 12 20" xfId="19790" xr:uid="{DA23677A-63AB-4DDE-BCBF-11958E0A8753}"/>
    <cellStyle name="Normal 2 12 20 2" xfId="19791" xr:uid="{2A5D4C72-D256-4B61-AB10-C949B2A75AF9}"/>
    <cellStyle name="Normal 2 12 20 2 2" xfId="19792" xr:uid="{060A8E2C-DA6E-4EC2-B853-4BC255B14C92}"/>
    <cellStyle name="Normal 2 12 20 2 2 2" xfId="19793" xr:uid="{5AA1CB66-11F4-47A0-9DCB-537F081C630E}"/>
    <cellStyle name="Normal 2 12 20 2 2 3" xfId="19794" xr:uid="{CF3C8DF6-2CB6-44E2-9887-5C410EF23E2C}"/>
    <cellStyle name="Normal 2 12 20 2 2 4" xfId="19795" xr:uid="{7E96E5D4-B3DC-4C74-B2CB-78BDE14E9492}"/>
    <cellStyle name="Normal 2 12 20 2 3" xfId="19796" xr:uid="{30601BB2-829B-443A-8C0F-2333DF5BD1D7}"/>
    <cellStyle name="Normal 2 12 20 2 3 2" xfId="19797" xr:uid="{5DB41AC3-3369-4E35-B109-671038490A8D}"/>
    <cellStyle name="Normal 2 12 20 2 3 3" xfId="19798" xr:uid="{47C96B1A-33E2-4853-8503-8453338D3C53}"/>
    <cellStyle name="Normal 2 12 20 2 3 4" xfId="19799" xr:uid="{24543D59-E655-46E1-8E4C-74CAF596BEC2}"/>
    <cellStyle name="Normal 2 12 20 2 4" xfId="19800" xr:uid="{04D7A298-5C37-48A5-92DC-69E0DC04A65C}"/>
    <cellStyle name="Normal 2 12 20 2 5" xfId="19801" xr:uid="{32A321F5-2D12-4370-9BB1-169951D21DA6}"/>
    <cellStyle name="Normal 2 12 20 2 6" xfId="19802" xr:uid="{8DBDF170-6016-4F3C-A9A9-5B0D8707BDB8}"/>
    <cellStyle name="Normal 2 12 20 3" xfId="19803" xr:uid="{8007B0C5-AE1B-4551-B814-57BF8232230F}"/>
    <cellStyle name="Normal 2 12 20 3 2" xfId="19804" xr:uid="{86DA4DCB-7124-42A1-B054-8ADE7F41786B}"/>
    <cellStyle name="Normal 2 12 20 3 2 2" xfId="19805" xr:uid="{0B0AEFB7-9D93-4BE6-AFF5-B1209C071218}"/>
    <cellStyle name="Normal 2 12 20 3 2 3" xfId="19806" xr:uid="{A2FA0186-9C2D-4EC1-A3D3-EB0B0501CF22}"/>
    <cellStyle name="Normal 2 12 20 3 2 4" xfId="19807" xr:uid="{B136EC99-9146-4A47-BA64-58289CE5DD0F}"/>
    <cellStyle name="Normal 2 12 20 3 3" xfId="19808" xr:uid="{C709C67F-C27C-46C2-A732-60C03B6A39CF}"/>
    <cellStyle name="Normal 2 12 20 3 3 2" xfId="19809" xr:uid="{1534F9BA-1000-42B1-B7F2-E85E737E38C0}"/>
    <cellStyle name="Normal 2 12 20 3 3 3" xfId="19810" xr:uid="{2F90F55D-0E8D-4447-BFE5-2E6B229DFC9F}"/>
    <cellStyle name="Normal 2 12 20 3 3 4" xfId="19811" xr:uid="{BBF4695A-7D8A-4692-9DC3-A213E2A4ED53}"/>
    <cellStyle name="Normal 2 12 20 3 4" xfId="19812" xr:uid="{8606CF2D-C82F-40BE-ABEA-1787EFE6339B}"/>
    <cellStyle name="Normal 2 12 20 3 5" xfId="19813" xr:uid="{C38EA20E-AF7B-4D6F-9C71-3DFD0E50EE40}"/>
    <cellStyle name="Normal 2 12 20 3 6" xfId="19814" xr:uid="{53D453FF-F8F1-4E58-B7D0-8E9A1C2DB437}"/>
    <cellStyle name="Normal 2 12 20 4" xfId="19815" xr:uid="{31946A06-DD52-4A53-9667-4088705C3A5A}"/>
    <cellStyle name="Normal 2 12 20 4 2" xfId="19816" xr:uid="{9C44C2AE-8A2C-4C2D-8C32-150C396E7231}"/>
    <cellStyle name="Normal 2 12 20 4 3" xfId="19817" xr:uid="{C16BCE63-32B9-4179-BCFC-96FF105B5602}"/>
    <cellStyle name="Normal 2 12 20 4 4" xfId="19818" xr:uid="{72497740-CF17-4356-950A-9B9C8CAD50B8}"/>
    <cellStyle name="Normal 2 12 20 5" xfId="19819" xr:uid="{1293219C-1FCD-4081-A7C8-D09621D16EAA}"/>
    <cellStyle name="Normal 2 12 20 5 2" xfId="19820" xr:uid="{B4C30F9A-709D-46D2-AE4F-413A13621517}"/>
    <cellStyle name="Normal 2 12 20 5 3" xfId="19821" xr:uid="{1F2923E4-7360-43E4-AC23-A4A597C9A100}"/>
    <cellStyle name="Normal 2 12 20 5 4" xfId="19822" xr:uid="{6E0AF1DB-0D04-42B4-9C95-AC8EF7115396}"/>
    <cellStyle name="Normal 2 12 20 6" xfId="19823" xr:uid="{F09FE4EC-1620-4917-8372-44E2D9D87C03}"/>
    <cellStyle name="Normal 2 12 20 7" xfId="19824" xr:uid="{B0A7B1EA-8CCB-45C9-A29A-2E3F835858D4}"/>
    <cellStyle name="Normal 2 12 20 7 2" xfId="19825" xr:uid="{A4F74A7E-EF93-47B6-A010-4EEDE40A1143}"/>
    <cellStyle name="Normal 2 12 20 8" xfId="19826" xr:uid="{BBC206C1-5260-4507-BF31-FD70AFD0736F}"/>
    <cellStyle name="Normal 2 12 20 9" xfId="19827" xr:uid="{49118530-77FF-40E4-9256-0EE20836920D}"/>
    <cellStyle name="Normal 2 12 21" xfId="19828" xr:uid="{76FA9B51-0812-424F-A3C7-CE0648B70E9F}"/>
    <cellStyle name="Normal 2 12 21 2" xfId="19829" xr:uid="{76AC76AB-DB9C-4C00-B2AE-0CD65E9EE837}"/>
    <cellStyle name="Normal 2 12 21 2 2" xfId="19830" xr:uid="{42BA8AD0-FFD7-4FFB-86A8-FFAD89D31CE6}"/>
    <cellStyle name="Normal 2 12 21 2 3" xfId="19831" xr:uid="{6AC5A738-7EA0-44C9-8A40-F920B10CFC37}"/>
    <cellStyle name="Normal 2 12 21 2 4" xfId="19832" xr:uid="{741EADD4-9E98-4024-B0AC-FEBA30019E1C}"/>
    <cellStyle name="Normal 2 12 21 3" xfId="19833" xr:uid="{6A670795-F421-4C73-BFC4-0D0D44218C4C}"/>
    <cellStyle name="Normal 2 12 21 3 2" xfId="19834" xr:uid="{CB53815F-A29E-417C-AA0D-4C441F486E98}"/>
    <cellStyle name="Normal 2 12 21 3 3" xfId="19835" xr:uid="{EAD5EE18-0BAF-421B-956B-78D8A58651FA}"/>
    <cellStyle name="Normal 2 12 21 3 4" xfId="19836" xr:uid="{F09E2010-AD4B-4E61-958B-857E11F59A42}"/>
    <cellStyle name="Normal 2 12 21 4" xfId="19837" xr:uid="{0BB775D4-DC9F-4D4B-BEAB-15526A07D3A1}"/>
    <cellStyle name="Normal 2 12 21 5" xfId="19838" xr:uid="{9019C1AB-9E19-49A1-AB02-A804C9BCA009}"/>
    <cellStyle name="Normal 2 12 21 5 2" xfId="19839" xr:uid="{B6A5A05D-10F0-4631-AE33-1E44AAF6DD11}"/>
    <cellStyle name="Normal 2 12 21 6" xfId="19840" xr:uid="{AC802A49-AD3D-4209-AED3-D67B3275C534}"/>
    <cellStyle name="Normal 2 12 21 7" xfId="19841" xr:uid="{BE175DD2-3D57-484C-9B1B-C8C3019DE342}"/>
    <cellStyle name="Normal 2 12 22" xfId="19842" xr:uid="{6E88FE92-C3D4-4EA7-A314-19C05F5F7E10}"/>
    <cellStyle name="Normal 2 12 22 2" xfId="19843" xr:uid="{82C34DFE-6F15-4F48-9D70-802F4CECEFFC}"/>
    <cellStyle name="Normal 2 12 22 2 2" xfId="19844" xr:uid="{43BAA85C-3774-4AAB-A999-DB74606D25DD}"/>
    <cellStyle name="Normal 2 12 22 2 3" xfId="19845" xr:uid="{99726052-EDDB-48CE-A15C-AC880A2341FF}"/>
    <cellStyle name="Normal 2 12 22 2 4" xfId="19846" xr:uid="{67A526B3-9B40-4E82-9F19-7F386C88C174}"/>
    <cellStyle name="Normal 2 12 22 3" xfId="19847" xr:uid="{44C487E9-FBD2-4161-9CAA-00B433B5DD25}"/>
    <cellStyle name="Normal 2 12 22 3 2" xfId="19848" xr:uid="{0971652A-0C4C-418C-A288-B6808D997B8D}"/>
    <cellStyle name="Normal 2 12 22 3 3" xfId="19849" xr:uid="{39C0A7A6-372C-4BC5-9BB6-8E8DA7D94E87}"/>
    <cellStyle name="Normal 2 12 22 3 4" xfId="19850" xr:uid="{65E43FAA-DBB9-49F1-A33E-2E729683869F}"/>
    <cellStyle name="Normal 2 12 22 4" xfId="19851" xr:uid="{797559AF-B413-4DD3-BF06-B06FA1439661}"/>
    <cellStyle name="Normal 2 12 22 5" xfId="19852" xr:uid="{0740F739-4273-4519-9CBD-329B262B16F8}"/>
    <cellStyle name="Normal 2 12 22 5 2" xfId="19853" xr:uid="{D9EDD560-41D8-4D20-B927-FA57C712487C}"/>
    <cellStyle name="Normal 2 12 22 6" xfId="19854" xr:uid="{9511C120-F394-4DF2-8A87-185E59B2A3EE}"/>
    <cellStyle name="Normal 2 12 22 7" xfId="19855" xr:uid="{C7B24CF3-FB5D-4CF4-9286-C7482059C7DD}"/>
    <cellStyle name="Normal 2 12 23" xfId="19856" xr:uid="{8EA46C36-0CC0-4A1D-B80A-21E2F05FA742}"/>
    <cellStyle name="Normal 2 12 24" xfId="19857" xr:uid="{6C01592C-67DB-45BD-A915-4C2F96B181F1}"/>
    <cellStyle name="Normal 2 12 25" xfId="19858" xr:uid="{2C1B2D02-7147-4C5E-8447-3495F6FC89EB}"/>
    <cellStyle name="Normal 2 12 26" xfId="19859" xr:uid="{3267F0A6-36B9-45E8-89CA-EF2FE4C63111}"/>
    <cellStyle name="Normal 2 12 27" xfId="19860" xr:uid="{D411A7A8-E007-473E-997F-07E88EE9A39C}"/>
    <cellStyle name="Normal 2 12 27 2" xfId="19861" xr:uid="{2633A93E-8AF1-46F9-816B-54AB012B4EA5}"/>
    <cellStyle name="Normal 2 12 27 2 2" xfId="19862" xr:uid="{A1178C5B-668D-4A15-856A-C9C7EBBD357E}"/>
    <cellStyle name="Normal 2 12 27 2 3" xfId="19863" xr:uid="{92BB3337-B8B3-4C95-B235-09494665B7C2}"/>
    <cellStyle name="Normal 2 12 27 2 4" xfId="19864" xr:uid="{6FAA9534-003B-406A-BB31-EF9F39D7D008}"/>
    <cellStyle name="Normal 2 12 27 3" xfId="19865" xr:uid="{082227F3-FAD0-4654-A8BD-92BCFD5B0861}"/>
    <cellStyle name="Normal 2 12 27 3 2" xfId="19866" xr:uid="{14294627-B00E-4331-866A-537756EE514B}"/>
    <cellStyle name="Normal 2 12 27 3 3" xfId="19867" xr:uid="{A096A010-2EEB-4695-A77A-312C66F2C589}"/>
    <cellStyle name="Normal 2 12 27 3 4" xfId="19868" xr:uid="{7DF9811E-35DA-4695-AD6C-7260FEB5C5B0}"/>
    <cellStyle name="Normal 2 12 28" xfId="19869" xr:uid="{ACBC8490-9BC4-49CF-A1CF-10164B6CC246}"/>
    <cellStyle name="Normal 2 12 29" xfId="19870" xr:uid="{287BA5F3-18A3-4DCA-9551-8F00F62BC48B}"/>
    <cellStyle name="Normal 2 12 29 2" xfId="19871" xr:uid="{00EE411C-16C8-4E84-A30C-8A433FCF925E}"/>
    <cellStyle name="Normal 2 12 29 2 2" xfId="19872" xr:uid="{DC306DB5-2AC7-4D32-AB1D-EA67DBDABD6B}"/>
    <cellStyle name="Normal 2 12 3" xfId="19873" xr:uid="{9299D039-2E1B-44CD-9E48-1720AB86F0C1}"/>
    <cellStyle name="Normal 2 12 3 10" xfId="19874" xr:uid="{E8F40ABF-BC34-49A0-B4FB-8CB1E3F00124}"/>
    <cellStyle name="Normal 2 12 3 10 2" xfId="19875" xr:uid="{4DD10F41-7F05-4F90-8974-9D8D69F6FF43}"/>
    <cellStyle name="Normal 2 12 3 11" xfId="19876" xr:uid="{D761225D-DCAC-403C-8132-021B9A2F31D2}"/>
    <cellStyle name="Normal 2 12 3 12" xfId="19877" xr:uid="{A0CC735C-93FA-420D-A322-7B6D8CD4A396}"/>
    <cellStyle name="Normal 2 12 3 2" xfId="19878" xr:uid="{917F6C42-0EEF-474E-9A30-07BB6713B713}"/>
    <cellStyle name="Normal 2 12 3 2 2" xfId="19879" xr:uid="{BE7198BF-879F-40FC-86FD-916BCBC6832A}"/>
    <cellStyle name="Normal 2 12 3 2 2 2" xfId="19880" xr:uid="{492DD08F-D9D1-4F6B-9EA9-E7A77AE8D395}"/>
    <cellStyle name="Normal 2 12 3 2 2 3" xfId="19881" xr:uid="{D81CA2A9-3985-407E-9D73-BECF9367264E}"/>
    <cellStyle name="Normal 2 12 3 2 2 4" xfId="19882" xr:uid="{80200F36-FBE7-416D-9D47-49C1B7F27D52}"/>
    <cellStyle name="Normal 2 12 3 2 3" xfId="19883" xr:uid="{A072D36C-0967-45D8-8567-B784F9D4E308}"/>
    <cellStyle name="Normal 2 12 3 2 3 2" xfId="19884" xr:uid="{02755040-B7EC-4541-A963-A6AA9EEFD27F}"/>
    <cellStyle name="Normal 2 12 3 2 3 3" xfId="19885" xr:uid="{9AA52AD9-DDC8-405B-B7AA-DE82D93FFDF0}"/>
    <cellStyle name="Normal 2 12 3 2 3 4" xfId="19886" xr:uid="{202DA76A-0A02-4887-A651-EE5AA2700DEE}"/>
    <cellStyle name="Normal 2 12 3 2 4" xfId="19887" xr:uid="{F7C612DF-B8E5-48B1-8BA0-BE05B00835CF}"/>
    <cellStyle name="Normal 2 12 3 2 5" xfId="19888" xr:uid="{4408B73E-0830-4DF5-8ED8-7CF76F02C0DB}"/>
    <cellStyle name="Normal 2 12 3 2 6" xfId="19889" xr:uid="{19849C9F-2460-4679-862B-4BF4738A96D6}"/>
    <cellStyle name="Normal 2 12 3 3" xfId="19890" xr:uid="{399EB107-117D-4275-9CF1-79DD98BDF08C}"/>
    <cellStyle name="Normal 2 12 3 3 2" xfId="19891" xr:uid="{3F7EA3BB-5ACB-4022-9A02-8201EE0424EF}"/>
    <cellStyle name="Normal 2 12 3 3 2 2" xfId="19892" xr:uid="{C7ABC9AC-1CC4-4BDF-B845-66A09C1EA087}"/>
    <cellStyle name="Normal 2 12 3 3 2 3" xfId="19893" xr:uid="{7804D713-6A79-4C65-B52C-DAC60B01BAF4}"/>
    <cellStyle name="Normal 2 12 3 3 2 4" xfId="19894" xr:uid="{10D38BBB-E7BB-4D6D-896D-C119C226EB84}"/>
    <cellStyle name="Normal 2 12 3 3 3" xfId="19895" xr:uid="{EC2C2255-F75F-4ACE-805B-4BFFDF91681E}"/>
    <cellStyle name="Normal 2 12 3 3 3 2" xfId="19896" xr:uid="{E5B09D9A-DDD5-4063-A3A6-30D49C90018D}"/>
    <cellStyle name="Normal 2 12 3 3 3 3" xfId="19897" xr:uid="{C12DA3DD-B6E3-4D74-951A-620E31035E19}"/>
    <cellStyle name="Normal 2 12 3 3 3 4" xfId="19898" xr:uid="{945CA44C-9AF2-40DC-A19B-73DF8B3126A1}"/>
    <cellStyle name="Normal 2 12 3 3 4" xfId="19899" xr:uid="{90ED208E-657A-4D5F-9B8A-C0C3F76E6FDE}"/>
    <cellStyle name="Normal 2 12 3 3 5" xfId="19900" xr:uid="{EA832B7E-4F7F-4BEF-9F6C-B390AF54FFAF}"/>
    <cellStyle name="Normal 2 12 3 3 6" xfId="19901" xr:uid="{15054CF3-EC19-43A4-B47A-D981718C1E45}"/>
    <cellStyle name="Normal 2 12 3 4" xfId="19902" xr:uid="{F437F9A9-8BC5-4AC0-A5B7-878F0C09EBBF}"/>
    <cellStyle name="Normal 2 12 3 5" xfId="19903" xr:uid="{367E7E7E-A41D-49B4-A1A0-05B271C74877}"/>
    <cellStyle name="Normal 2 12 3 6" xfId="19904" xr:uid="{CD61D908-61C3-4E7F-A74B-11D85726B40C}"/>
    <cellStyle name="Normal 2 12 3 7" xfId="19905" xr:uid="{1340B260-B8B7-441B-A1A3-ADD38EC10C33}"/>
    <cellStyle name="Normal 2 12 3 8" xfId="19906" xr:uid="{B6C53370-8C30-48CD-A908-67C04AB005D0}"/>
    <cellStyle name="Normal 2 12 3 8 2" xfId="19907" xr:uid="{0D27FA69-D800-4852-91BC-78AF1007004B}"/>
    <cellStyle name="Normal 2 12 3 8 2 2" xfId="19908" xr:uid="{144B0AA2-7F77-475B-9291-B0F01B3CCAFD}"/>
    <cellStyle name="Normal 2 12 3 8 2 3" xfId="19909" xr:uid="{5E65FB1F-1371-4AEC-9ACC-CD19221DE22E}"/>
    <cellStyle name="Normal 2 12 3 8 2 4" xfId="19910" xr:uid="{67C7D8E9-4022-4644-9458-7C433D380761}"/>
    <cellStyle name="Normal 2 12 3 8 3" xfId="19911" xr:uid="{00630E14-307F-4FC4-B245-207C92075162}"/>
    <cellStyle name="Normal 2 12 3 8 3 2" xfId="19912" xr:uid="{81DAB0C6-26A8-4A2D-BAEF-309F211FE29A}"/>
    <cellStyle name="Normal 2 12 3 8 3 3" xfId="19913" xr:uid="{27B7AAD9-70DF-44F4-9A63-E7B061C70739}"/>
    <cellStyle name="Normal 2 12 3 8 3 4" xfId="19914" xr:uid="{978B87EC-B82E-4EB1-92FF-756B9EF94E40}"/>
    <cellStyle name="Normal 2 12 3 9" xfId="19915" xr:uid="{8C70A825-C1EB-47CD-AB93-7DE3AB12011E}"/>
    <cellStyle name="Normal 2 12 30" xfId="19916" xr:uid="{31C1B7DB-6D3F-448C-B2EC-69A6A33A4706}"/>
    <cellStyle name="Normal 2 12 31" xfId="19917" xr:uid="{A3B32148-2A16-4494-82C1-4701C14B4021}"/>
    <cellStyle name="Normal 2 12 4" xfId="19918" xr:uid="{0934C649-3182-4E61-8FFB-515B8C6BF116}"/>
    <cellStyle name="Normal 2 12 4 10" xfId="19919" xr:uid="{07908534-55E8-4B8B-A9B5-4CE24C3D3611}"/>
    <cellStyle name="Normal 2 12 4 10 2" xfId="19920" xr:uid="{FD44FC4D-CD75-49FD-BF08-6A861F7C7554}"/>
    <cellStyle name="Normal 2 12 4 11" xfId="19921" xr:uid="{035BEE0D-E451-4F0F-B2A7-42517DFEF128}"/>
    <cellStyle name="Normal 2 12 4 12" xfId="19922" xr:uid="{3423C448-8A5B-4CCB-844A-AA3087FF5E94}"/>
    <cellStyle name="Normal 2 12 4 2" xfId="19923" xr:uid="{D6399DCD-B3FD-47F3-89D1-3CA36502659E}"/>
    <cellStyle name="Normal 2 12 4 2 2" xfId="19924" xr:uid="{2A1C2605-A386-4321-8C0F-5B3B302C2F13}"/>
    <cellStyle name="Normal 2 12 4 2 2 2" xfId="19925" xr:uid="{42C389D1-647E-4F4C-90CD-A756D08D9576}"/>
    <cellStyle name="Normal 2 12 4 2 2 3" xfId="19926" xr:uid="{05F73244-3747-4A08-B246-F55627689EBD}"/>
    <cellStyle name="Normal 2 12 4 2 2 4" xfId="19927" xr:uid="{E56EA550-2288-4312-81DE-9A2DB3D3065E}"/>
    <cellStyle name="Normal 2 12 4 2 3" xfId="19928" xr:uid="{32535A50-0353-4EE7-B05F-53B7EA8FF50F}"/>
    <cellStyle name="Normal 2 12 4 2 3 2" xfId="19929" xr:uid="{67DA0690-9402-483E-9CCF-34EBA7A130E2}"/>
    <cellStyle name="Normal 2 12 4 2 3 3" xfId="19930" xr:uid="{A4E3187E-9114-4BEE-816C-9F7E87761901}"/>
    <cellStyle name="Normal 2 12 4 2 3 4" xfId="19931" xr:uid="{D6C1724E-07BF-46EE-94F6-9A52579C659E}"/>
    <cellStyle name="Normal 2 12 4 2 4" xfId="19932" xr:uid="{BDC887DF-2008-4F84-A83B-6289A6189516}"/>
    <cellStyle name="Normal 2 12 4 2 5" xfId="19933" xr:uid="{60DB7884-22DC-448E-968D-77E0DD4A9F19}"/>
    <cellStyle name="Normal 2 12 4 2 6" xfId="19934" xr:uid="{755428D0-5C97-454C-8B56-8DA593121CEA}"/>
    <cellStyle name="Normal 2 12 4 3" xfId="19935" xr:uid="{956A27DF-CC64-4786-AC14-DB6B96335BAE}"/>
    <cellStyle name="Normal 2 12 4 3 2" xfId="19936" xr:uid="{CE5CBAF7-DC58-4919-98CD-CACF6372B978}"/>
    <cellStyle name="Normal 2 12 4 3 2 2" xfId="19937" xr:uid="{7B73E8BE-C94E-41D6-8150-4A69AFD44C30}"/>
    <cellStyle name="Normal 2 12 4 3 2 3" xfId="19938" xr:uid="{50AB3D1E-204F-47BF-8914-F4779CBE0831}"/>
    <cellStyle name="Normal 2 12 4 3 2 4" xfId="19939" xr:uid="{1496B0FA-8D1C-4CFA-91FB-6D2A61F07E93}"/>
    <cellStyle name="Normal 2 12 4 3 3" xfId="19940" xr:uid="{76A83099-B6A5-41FB-B77C-DFACF9E8F2AC}"/>
    <cellStyle name="Normal 2 12 4 3 3 2" xfId="19941" xr:uid="{F5DE61D5-37C0-4528-BAEA-9A433B3D6FAD}"/>
    <cellStyle name="Normal 2 12 4 3 3 3" xfId="19942" xr:uid="{5266A793-89E9-4A23-B036-48C52101AD40}"/>
    <cellStyle name="Normal 2 12 4 3 3 4" xfId="19943" xr:uid="{399C0ADE-F187-4BFB-B32D-30668204735B}"/>
    <cellStyle name="Normal 2 12 4 3 4" xfId="19944" xr:uid="{2FFA92D1-0022-4537-A584-F252A8359517}"/>
    <cellStyle name="Normal 2 12 4 3 5" xfId="19945" xr:uid="{2642AEE1-C9CA-4EE8-84CB-C9E9A3E28A53}"/>
    <cellStyle name="Normal 2 12 4 3 6" xfId="19946" xr:uid="{930A4369-D8B4-4BB2-8974-50240BA2F1AA}"/>
    <cellStyle name="Normal 2 12 4 4" xfId="19947" xr:uid="{6500ED82-AC3A-4A85-8DE6-DE0FB6A9BDAD}"/>
    <cellStyle name="Normal 2 12 4 5" xfId="19948" xr:uid="{5F835B47-1D3D-49AC-82D2-CB12FC4F6FE1}"/>
    <cellStyle name="Normal 2 12 4 6" xfId="19949" xr:uid="{9498C896-CF88-47D7-A48D-54C78B3A3DF4}"/>
    <cellStyle name="Normal 2 12 4 7" xfId="19950" xr:uid="{41A9D839-062F-492F-8646-EAD24F31F11F}"/>
    <cellStyle name="Normal 2 12 4 8" xfId="19951" xr:uid="{524803FE-6819-4D00-B6B7-2AAB92EF2D82}"/>
    <cellStyle name="Normal 2 12 4 8 2" xfId="19952" xr:uid="{AFF1C1BD-9BAE-43D4-AB4E-CF83091B0E29}"/>
    <cellStyle name="Normal 2 12 4 8 2 2" xfId="19953" xr:uid="{BC2A235C-45DE-4E38-8179-8ED85F52A337}"/>
    <cellStyle name="Normal 2 12 4 8 2 3" xfId="19954" xr:uid="{AA1493E6-C511-4E94-8279-72C418F54A79}"/>
    <cellStyle name="Normal 2 12 4 8 2 4" xfId="19955" xr:uid="{3A36A0A5-C8B9-4556-B02A-C70A9497ACE7}"/>
    <cellStyle name="Normal 2 12 4 8 3" xfId="19956" xr:uid="{56FCFD8F-4C55-4472-8AC8-D84FB36543F1}"/>
    <cellStyle name="Normal 2 12 4 8 3 2" xfId="19957" xr:uid="{237C6B89-365E-4D30-9244-F1C84144ED9F}"/>
    <cellStyle name="Normal 2 12 4 8 3 3" xfId="19958" xr:uid="{4AA34EC7-DE4F-4225-BC8F-4081D684EB83}"/>
    <cellStyle name="Normal 2 12 4 8 3 4" xfId="19959" xr:uid="{F2002059-20BB-4085-89B9-E5AE6C2E8ABE}"/>
    <cellStyle name="Normal 2 12 4 9" xfId="19960" xr:uid="{BD83F744-BF49-4625-B685-5CFD00CA1F10}"/>
    <cellStyle name="Normal 2 12 5" xfId="19961" xr:uid="{897292BA-16C5-410D-AC2C-79511CDF4D3B}"/>
    <cellStyle name="Normal 2 12 5 10" xfId="19962" xr:uid="{1BFABD2A-01B5-4DD9-9F61-BF02CAC88E7F}"/>
    <cellStyle name="Normal 2 12 5 10 2" xfId="19963" xr:uid="{275EAC5B-3532-455C-9008-E295499A0AA8}"/>
    <cellStyle name="Normal 2 12 5 11" xfId="19964" xr:uid="{4062406A-3651-4C1B-9B1A-FED2BDCBEEA2}"/>
    <cellStyle name="Normal 2 12 5 12" xfId="19965" xr:uid="{9A93F8FC-BFE1-41C7-8E1C-C4077B3E7D39}"/>
    <cellStyle name="Normal 2 12 5 2" xfId="19966" xr:uid="{DEF2148E-B2A5-42D7-9BD3-3894766F7DAE}"/>
    <cellStyle name="Normal 2 12 5 2 2" xfId="19967" xr:uid="{CE93FECF-6F9D-4B7F-8627-F1AAFABB6390}"/>
    <cellStyle name="Normal 2 12 5 2 2 2" xfId="19968" xr:uid="{25D3F8B2-C8A0-4369-99FA-1FA54B1B9707}"/>
    <cellStyle name="Normal 2 12 5 2 2 3" xfId="19969" xr:uid="{9CE861D7-94F2-40AB-8FD9-03B595D96B48}"/>
    <cellStyle name="Normal 2 12 5 2 2 4" xfId="19970" xr:uid="{26938138-D27A-48D8-9FDC-10DD037F8357}"/>
    <cellStyle name="Normal 2 12 5 2 3" xfId="19971" xr:uid="{D7E9896F-D668-4F98-8AFD-C0FC79761D59}"/>
    <cellStyle name="Normal 2 12 5 2 3 2" xfId="19972" xr:uid="{2C20A482-9602-4BB8-A874-43BA8299CF62}"/>
    <cellStyle name="Normal 2 12 5 2 3 3" xfId="19973" xr:uid="{95FD8711-E660-4BB3-A18E-C288DBCB76AB}"/>
    <cellStyle name="Normal 2 12 5 2 3 4" xfId="19974" xr:uid="{B2F3242F-2CD2-466A-B833-A74D6CFE3968}"/>
    <cellStyle name="Normal 2 12 5 2 4" xfId="19975" xr:uid="{1F2A9480-5153-4FCC-BD33-348878B9958D}"/>
    <cellStyle name="Normal 2 12 5 2 5" xfId="19976" xr:uid="{3F360633-02D6-4A81-AA26-1B4AF3596760}"/>
    <cellStyle name="Normal 2 12 5 2 6" xfId="19977" xr:uid="{FDD26A54-AA57-43C9-9242-538D86BF9A50}"/>
    <cellStyle name="Normal 2 12 5 3" xfId="19978" xr:uid="{88DEC79B-D532-4B32-872E-B7939CCC8579}"/>
    <cellStyle name="Normal 2 12 5 3 2" xfId="19979" xr:uid="{C7B14CC1-F0BE-44D4-8C04-A17E19C9EAA1}"/>
    <cellStyle name="Normal 2 12 5 3 2 2" xfId="19980" xr:uid="{27A4E69F-0A6B-4270-BCEB-8A416F8BDFE2}"/>
    <cellStyle name="Normal 2 12 5 3 2 3" xfId="19981" xr:uid="{0CFBA042-8638-4C75-BEAD-A4ADE2158F7B}"/>
    <cellStyle name="Normal 2 12 5 3 2 4" xfId="19982" xr:uid="{4771A7A8-C7C8-427B-90C9-03470762C0AD}"/>
    <cellStyle name="Normal 2 12 5 3 3" xfId="19983" xr:uid="{A880E878-FAE5-45AF-9CAC-6FDDB67FA830}"/>
    <cellStyle name="Normal 2 12 5 3 3 2" xfId="19984" xr:uid="{DCE0FE18-3CC2-4752-8EF1-1FC1A130696C}"/>
    <cellStyle name="Normal 2 12 5 3 3 3" xfId="19985" xr:uid="{EA46E1CF-6BDA-428B-B46B-657091809070}"/>
    <cellStyle name="Normal 2 12 5 3 3 4" xfId="19986" xr:uid="{5AC13C75-3E44-47EE-9D8C-8B5CF2F35704}"/>
    <cellStyle name="Normal 2 12 5 3 4" xfId="19987" xr:uid="{CC8F3B3D-1E05-4118-B1A0-393DB1689A8D}"/>
    <cellStyle name="Normal 2 12 5 3 5" xfId="19988" xr:uid="{650ECC79-761B-4624-A899-BD555FAFF470}"/>
    <cellStyle name="Normal 2 12 5 3 6" xfId="19989" xr:uid="{6C0A1C8A-F950-4AAA-B2FC-5DA5322D13E8}"/>
    <cellStyle name="Normal 2 12 5 4" xfId="19990" xr:uid="{750AAFF7-5F88-4EC4-B1EF-4AF53D1CCB52}"/>
    <cellStyle name="Normal 2 12 5 5" xfId="19991" xr:uid="{CC5445E0-4570-43C8-8151-75F5CA6258A6}"/>
    <cellStyle name="Normal 2 12 5 6" xfId="19992" xr:uid="{98A940E5-7C29-443A-A282-210C1331F0C2}"/>
    <cellStyle name="Normal 2 12 5 7" xfId="19993" xr:uid="{AED644DF-9578-4080-8253-CA545BF85D7B}"/>
    <cellStyle name="Normal 2 12 5 8" xfId="19994" xr:uid="{D670C6DA-8EB1-4295-8AE0-B5B08BCF196A}"/>
    <cellStyle name="Normal 2 12 5 8 2" xfId="19995" xr:uid="{90697C65-1B67-4A45-AB71-F91B0CA08912}"/>
    <cellStyle name="Normal 2 12 5 8 2 2" xfId="19996" xr:uid="{D4A25644-4E8F-4DE5-896D-A04CE15213EC}"/>
    <cellStyle name="Normal 2 12 5 8 2 3" xfId="19997" xr:uid="{4DBBE7A4-9385-4F41-A5B0-04BCD319B1EC}"/>
    <cellStyle name="Normal 2 12 5 8 2 4" xfId="19998" xr:uid="{7B7B59B6-BF53-45CD-BA4C-0290F5907A62}"/>
    <cellStyle name="Normal 2 12 5 8 3" xfId="19999" xr:uid="{A1441771-866F-4AB9-93EF-B6E00002223B}"/>
    <cellStyle name="Normal 2 12 5 8 3 2" xfId="20000" xr:uid="{6FA26824-484B-446C-BADC-A06CBAE00BEA}"/>
    <cellStyle name="Normal 2 12 5 8 3 3" xfId="20001" xr:uid="{EBB1ED33-8CB9-4574-95AD-CD2C24F59678}"/>
    <cellStyle name="Normal 2 12 5 8 3 4" xfId="20002" xr:uid="{A2DE7621-6D93-4870-A869-D29EF290BB77}"/>
    <cellStyle name="Normal 2 12 5 9" xfId="20003" xr:uid="{382A0791-1D44-49B6-98D6-43C977600BEC}"/>
    <cellStyle name="Normal 2 12 6" xfId="20004" xr:uid="{E2562628-8D5A-49A1-AF04-D133AEDE4FCE}"/>
    <cellStyle name="Normal 2 12 6 10" xfId="20005" xr:uid="{00059EC8-0D3A-49E6-91B2-60C00337707E}"/>
    <cellStyle name="Normal 2 12 6 10 2" xfId="20006" xr:uid="{9A3E5F44-0D19-4084-B094-1100AD6A8EFB}"/>
    <cellStyle name="Normal 2 12 6 11" xfId="20007" xr:uid="{5A7B03F3-2FF2-4F3E-97D6-55BBE5D952D7}"/>
    <cellStyle name="Normal 2 12 6 12" xfId="20008" xr:uid="{2A8ACE0C-E1C8-44B3-B16E-5D11A02E586C}"/>
    <cellStyle name="Normal 2 12 6 2" xfId="20009" xr:uid="{DA1CC3EA-83A5-41BB-9029-D8BEB21274CC}"/>
    <cellStyle name="Normal 2 12 6 2 2" xfId="20010" xr:uid="{2982FCA1-3F17-440A-B98C-96E1BE115668}"/>
    <cellStyle name="Normal 2 12 6 2 2 2" xfId="20011" xr:uid="{AB7AE645-F917-4AE0-B9FB-780D387FB70C}"/>
    <cellStyle name="Normal 2 12 6 2 2 3" xfId="20012" xr:uid="{0762643D-184E-42F0-B5FB-1332607782AF}"/>
    <cellStyle name="Normal 2 12 6 2 2 4" xfId="20013" xr:uid="{4B56B16C-E726-429E-AF20-A6BF110E550D}"/>
    <cellStyle name="Normal 2 12 6 2 3" xfId="20014" xr:uid="{87792118-D64D-4D90-A9A1-E7B2BBEE6100}"/>
    <cellStyle name="Normal 2 12 6 2 3 2" xfId="20015" xr:uid="{18E2BD29-2DE2-4806-A061-57B457C851EF}"/>
    <cellStyle name="Normal 2 12 6 2 3 3" xfId="20016" xr:uid="{8A5E630C-68F5-4FF1-8334-8341F8C9A33F}"/>
    <cellStyle name="Normal 2 12 6 2 3 4" xfId="20017" xr:uid="{63994840-C1CE-45E6-A1A4-A9DC7907C4B4}"/>
    <cellStyle name="Normal 2 12 6 2 4" xfId="20018" xr:uid="{45ED192C-D465-49A4-9888-CF543AB0B786}"/>
    <cellStyle name="Normal 2 12 6 2 5" xfId="20019" xr:uid="{0FD8E88F-E4F8-457D-8E4D-D30957A89252}"/>
    <cellStyle name="Normal 2 12 6 2 6" xfId="20020" xr:uid="{8D0D9563-E3F4-48E2-B817-A4657FE823EE}"/>
    <cellStyle name="Normal 2 12 6 3" xfId="20021" xr:uid="{C5AC3F2D-030E-415B-AAFE-23420C8EAC6F}"/>
    <cellStyle name="Normal 2 12 6 3 2" xfId="20022" xr:uid="{DA64CC5E-5943-4CA3-B977-2E6E45FB9181}"/>
    <cellStyle name="Normal 2 12 6 3 2 2" xfId="20023" xr:uid="{467F9268-6D1C-4212-BA7C-F8BDCD0BA901}"/>
    <cellStyle name="Normal 2 12 6 3 2 3" xfId="20024" xr:uid="{1B7B6878-3E98-43C9-8CB5-B4B7361A0FDE}"/>
    <cellStyle name="Normal 2 12 6 3 2 4" xfId="20025" xr:uid="{14CF3757-B644-4AA9-9A51-57CBA63C1999}"/>
    <cellStyle name="Normal 2 12 6 3 3" xfId="20026" xr:uid="{26537BD1-ADC5-40FA-BF62-2F7618DE0AFC}"/>
    <cellStyle name="Normal 2 12 6 3 3 2" xfId="20027" xr:uid="{DE4A5E06-FAB3-42EC-9C4E-F0B4984401A9}"/>
    <cellStyle name="Normal 2 12 6 3 3 3" xfId="20028" xr:uid="{DD3CC220-0A2E-4E8E-A3EE-D96B4591524F}"/>
    <cellStyle name="Normal 2 12 6 3 3 4" xfId="20029" xr:uid="{4BA7A7D1-3A30-435B-8700-BE65F33FACC6}"/>
    <cellStyle name="Normal 2 12 6 3 4" xfId="20030" xr:uid="{116AA7D6-AF58-422F-BAC5-ED0FC6146CDC}"/>
    <cellStyle name="Normal 2 12 6 3 5" xfId="20031" xr:uid="{089769C3-FDA1-4B27-825D-DFF0BFDCADF4}"/>
    <cellStyle name="Normal 2 12 6 3 6" xfId="20032" xr:uid="{869B07DB-65A4-4A1A-B5D0-EF39CA72E292}"/>
    <cellStyle name="Normal 2 12 6 4" xfId="20033" xr:uid="{9CED0AFE-B58A-44EB-8661-703B663CA30D}"/>
    <cellStyle name="Normal 2 12 6 5" xfId="20034" xr:uid="{A4F79823-CF56-4BF5-BDD7-4A0E131DD1AF}"/>
    <cellStyle name="Normal 2 12 6 6" xfId="20035" xr:uid="{0048E1B6-8088-4933-82C3-ACED1BFC9BC3}"/>
    <cellStyle name="Normal 2 12 6 7" xfId="20036" xr:uid="{9AB3E6F0-79E2-4860-BFB8-511101F4BAB6}"/>
    <cellStyle name="Normal 2 12 6 8" xfId="20037" xr:uid="{30D20D6A-4A7B-4C2C-BD5B-698027942009}"/>
    <cellStyle name="Normal 2 12 6 8 2" xfId="20038" xr:uid="{27CCD07D-599E-44C7-8E19-5D2A6A5528EC}"/>
    <cellStyle name="Normal 2 12 6 8 2 2" xfId="20039" xr:uid="{554A019A-8772-4645-BBC7-5A066ABDF6BC}"/>
    <cellStyle name="Normal 2 12 6 8 2 3" xfId="20040" xr:uid="{2413E1AF-9193-4A7C-B35E-A31F7840BC63}"/>
    <cellStyle name="Normal 2 12 6 8 2 4" xfId="20041" xr:uid="{6A236DA7-B035-4D38-8575-299CCA59EC15}"/>
    <cellStyle name="Normal 2 12 6 8 3" xfId="20042" xr:uid="{ACB9D0B9-ED4F-4B14-BE8A-41154E949D6F}"/>
    <cellStyle name="Normal 2 12 6 8 3 2" xfId="20043" xr:uid="{44CBF36C-E048-4450-B956-EFF2A97A68F9}"/>
    <cellStyle name="Normal 2 12 6 8 3 3" xfId="20044" xr:uid="{A3AB7749-D721-47AF-B7A7-FF97B92A4B1D}"/>
    <cellStyle name="Normal 2 12 6 8 3 4" xfId="20045" xr:uid="{6FD3CDA2-0366-4469-A75F-DC8E12F8DF23}"/>
    <cellStyle name="Normal 2 12 6 9" xfId="20046" xr:uid="{374E9775-B67A-41C7-B9B6-E9E35E70235F}"/>
    <cellStyle name="Normal 2 12 7" xfId="20047" xr:uid="{0C42ADB3-E9EF-4174-8E97-B76081AB2AA9}"/>
    <cellStyle name="Normal 2 12 7 2" xfId="20048" xr:uid="{B53B5E4A-4AC1-4325-BA5A-A45B1A008F48}"/>
    <cellStyle name="Normal 2 12 7 2 2" xfId="20049" xr:uid="{3059B786-BBC0-417B-968F-489BCB6268DC}"/>
    <cellStyle name="Normal 2 12 7 2 2 2" xfId="20050" xr:uid="{75191A1A-9714-4D0C-9345-0FEC2E6B413B}"/>
    <cellStyle name="Normal 2 12 7 2 2 3" xfId="20051" xr:uid="{16A68069-F730-494E-8C6B-B36450C26A6C}"/>
    <cellStyle name="Normal 2 12 7 2 2 4" xfId="20052" xr:uid="{2B7B5F24-8783-4357-9814-3616DD1C83C0}"/>
    <cellStyle name="Normal 2 12 7 2 3" xfId="20053" xr:uid="{27C8756F-B25E-4A36-953F-74B4E4AE86B2}"/>
    <cellStyle name="Normal 2 12 7 2 3 2" xfId="20054" xr:uid="{EB4301BA-ED95-4F15-8AE4-DB59CCFC3911}"/>
    <cellStyle name="Normal 2 12 7 2 3 3" xfId="20055" xr:uid="{CC43AAF6-4DD2-4748-A70C-E0EB8F3E5EB5}"/>
    <cellStyle name="Normal 2 12 7 2 3 4" xfId="20056" xr:uid="{BB9D0F71-20A2-47B0-8CBE-CA13BE0D5E34}"/>
    <cellStyle name="Normal 2 12 7 2 4" xfId="20057" xr:uid="{91C1E32E-533C-4660-B438-41DB8C4ADCDC}"/>
    <cellStyle name="Normal 2 12 7 2 5" xfId="20058" xr:uid="{4EFBBFA7-437E-422E-9F6D-D2490C5E3798}"/>
    <cellStyle name="Normal 2 12 7 2 6" xfId="20059" xr:uid="{5D40AC7E-1849-481A-9576-CE9ACB424BCD}"/>
    <cellStyle name="Normal 2 12 7 3" xfId="20060" xr:uid="{2408E031-2FE3-47AB-BA84-24491D1080A7}"/>
    <cellStyle name="Normal 2 12 7 3 2" xfId="20061" xr:uid="{38C7A765-998E-41D7-B9CE-7D7213E544B2}"/>
    <cellStyle name="Normal 2 12 7 3 2 2" xfId="20062" xr:uid="{5596A864-191D-4085-8C32-F0C6ED80BBC3}"/>
    <cellStyle name="Normal 2 12 7 3 2 3" xfId="20063" xr:uid="{DB151D47-41CC-4BB4-ABA1-DAC1F1F1C2BD}"/>
    <cellStyle name="Normal 2 12 7 3 2 4" xfId="20064" xr:uid="{04123F39-38EC-48C5-9A0E-8961C2B9F16E}"/>
    <cellStyle name="Normal 2 12 7 3 3" xfId="20065" xr:uid="{D3DEE4C1-BAB6-42C5-89E3-F18F6DBA8200}"/>
    <cellStyle name="Normal 2 12 7 3 3 2" xfId="20066" xr:uid="{027B14C9-6650-413A-BC0E-58E603315051}"/>
    <cellStyle name="Normal 2 12 7 3 3 3" xfId="20067" xr:uid="{22705B17-186D-49B4-8A41-E69E91962CE2}"/>
    <cellStyle name="Normal 2 12 7 3 3 4" xfId="20068" xr:uid="{4D27DCDF-752A-40CA-8E88-6A027D936EB5}"/>
    <cellStyle name="Normal 2 12 7 3 4" xfId="20069" xr:uid="{57D05309-0968-4420-A551-B7AA0D6011D6}"/>
    <cellStyle name="Normal 2 12 7 3 5" xfId="20070" xr:uid="{95F1CE27-56B5-4FB3-BB53-E4F6D8FDC29C}"/>
    <cellStyle name="Normal 2 12 7 3 6" xfId="20071" xr:uid="{B61F18EA-0D09-4E2F-9510-58C798FF99F3}"/>
    <cellStyle name="Normal 2 12 7 4" xfId="20072" xr:uid="{E9262A88-72C1-4C95-95A5-AE0EBBDD22DD}"/>
    <cellStyle name="Normal 2 12 7 4 2" xfId="20073" xr:uid="{E7472945-FE84-440A-96E8-A9603EFC1981}"/>
    <cellStyle name="Normal 2 12 7 4 3" xfId="20074" xr:uid="{C5F22924-F321-4E47-8BA6-8D2102686D76}"/>
    <cellStyle name="Normal 2 12 7 4 4" xfId="20075" xr:uid="{BAC4A802-B0B5-49B6-A59B-A94843595E22}"/>
    <cellStyle name="Normal 2 12 7 5" xfId="20076" xr:uid="{C4C86ECC-6BA9-417C-A26B-99C1CD4F1222}"/>
    <cellStyle name="Normal 2 12 7 5 2" xfId="20077" xr:uid="{ABD53BB4-2576-4544-8FE9-D570CAF4B5C2}"/>
    <cellStyle name="Normal 2 12 7 5 3" xfId="20078" xr:uid="{BAA93263-C1A8-4BD2-98AE-93F5CE8D4DE9}"/>
    <cellStyle name="Normal 2 12 7 5 4" xfId="20079" xr:uid="{5B5F4EC4-3A7B-446E-A145-9423A2D4FDE6}"/>
    <cellStyle name="Normal 2 12 7 6" xfId="20080" xr:uid="{9E4AD841-4631-479F-ADF3-FD9C55DF5999}"/>
    <cellStyle name="Normal 2 12 7 7" xfId="20081" xr:uid="{10D34918-05E2-460E-A773-789430A58812}"/>
    <cellStyle name="Normal 2 12 7 7 2" xfId="20082" xr:uid="{B2405F0B-7A3C-4A71-BC79-C1E170F07DFD}"/>
    <cellStyle name="Normal 2 12 7 8" xfId="20083" xr:uid="{8050206D-77AB-4313-B6F3-46EA4DB3F2A8}"/>
    <cellStyle name="Normal 2 12 7 9" xfId="20084" xr:uid="{48347144-A23A-4FDA-AE50-AD65156430E2}"/>
    <cellStyle name="Normal 2 12 8" xfId="20085" xr:uid="{4655E20A-918D-4030-8A6D-606F1B497AD1}"/>
    <cellStyle name="Normal 2 12 8 2" xfId="20086" xr:uid="{F9F718E3-6F5A-4A85-BC6A-D03133EE77CF}"/>
    <cellStyle name="Normal 2 12 8 2 2" xfId="20087" xr:uid="{62E57D29-DF7F-4A4C-8772-B0732DBD9BAE}"/>
    <cellStyle name="Normal 2 12 8 2 2 2" xfId="20088" xr:uid="{F7DBDF5C-8C54-4D2F-BB90-38FAF7CD7527}"/>
    <cellStyle name="Normal 2 12 8 2 2 3" xfId="20089" xr:uid="{AA363DD5-40FE-49EE-95BE-557FE9B40175}"/>
    <cellStyle name="Normal 2 12 8 2 2 4" xfId="20090" xr:uid="{EC36DED9-5A2A-49C3-A29E-AB8495223883}"/>
    <cellStyle name="Normal 2 12 8 2 3" xfId="20091" xr:uid="{BF69D90B-DD51-4BDE-B713-5397618A3A11}"/>
    <cellStyle name="Normal 2 12 8 2 3 2" xfId="20092" xr:uid="{2846F76E-4ADB-4AFA-9048-04643786BF6F}"/>
    <cellStyle name="Normal 2 12 8 2 3 3" xfId="20093" xr:uid="{79BEB30D-C05C-431A-9BDC-EEBE97B0ADF3}"/>
    <cellStyle name="Normal 2 12 8 2 3 4" xfId="20094" xr:uid="{AF312884-2296-4F19-8A90-4C95365BDA07}"/>
    <cellStyle name="Normal 2 12 8 2 4" xfId="20095" xr:uid="{E7F2C2B5-885D-423A-9356-C7CACFC9AD69}"/>
    <cellStyle name="Normal 2 12 8 2 5" xfId="20096" xr:uid="{005C0949-3F4F-473D-BD33-F46073638FF1}"/>
    <cellStyle name="Normal 2 12 8 2 6" xfId="20097" xr:uid="{7F33E98C-89B6-4BC9-AE23-037367BECE7A}"/>
    <cellStyle name="Normal 2 12 8 3" xfId="20098" xr:uid="{764B3C5C-D4EA-43F6-81CC-6DF87E1B6736}"/>
    <cellStyle name="Normal 2 12 8 3 2" xfId="20099" xr:uid="{08FC5A01-7395-466F-8A7E-D6CCFF9B4F5D}"/>
    <cellStyle name="Normal 2 12 8 3 2 2" xfId="20100" xr:uid="{D02D5A6F-9CCD-4CA8-9E3E-18E3CC56C6F7}"/>
    <cellStyle name="Normal 2 12 8 3 2 3" xfId="20101" xr:uid="{0935B795-B578-44D3-8842-050265EA3481}"/>
    <cellStyle name="Normal 2 12 8 3 2 4" xfId="20102" xr:uid="{873811DB-B18A-43FB-B286-0952E2D7356E}"/>
    <cellStyle name="Normal 2 12 8 3 3" xfId="20103" xr:uid="{8EC61EF2-634A-44AA-9BF1-82B98E2C2043}"/>
    <cellStyle name="Normal 2 12 8 3 3 2" xfId="20104" xr:uid="{D3D08C2D-A912-4199-9B5D-723629AAC518}"/>
    <cellStyle name="Normal 2 12 8 3 3 3" xfId="20105" xr:uid="{A9D91028-EE0F-40D5-B727-031D5100660C}"/>
    <cellStyle name="Normal 2 12 8 3 3 4" xfId="20106" xr:uid="{30C5AD4C-7C08-4C4D-8735-22943F74A6F7}"/>
    <cellStyle name="Normal 2 12 8 3 4" xfId="20107" xr:uid="{302AEA8E-2926-4172-9CC3-F5ABA0F15625}"/>
    <cellStyle name="Normal 2 12 8 3 5" xfId="20108" xr:uid="{C029E7E1-EB05-454B-A7CF-47654BAC6B1E}"/>
    <cellStyle name="Normal 2 12 8 3 6" xfId="20109" xr:uid="{398FE53F-6F6C-4CB5-A7B9-74BE12B58D44}"/>
    <cellStyle name="Normal 2 12 8 4" xfId="20110" xr:uid="{4A859F5C-7750-4E71-825F-4F632B19B108}"/>
    <cellStyle name="Normal 2 12 8 4 2" xfId="20111" xr:uid="{65EE4767-FB1F-44EC-9EA8-1D3026E1DAEF}"/>
    <cellStyle name="Normal 2 12 8 4 3" xfId="20112" xr:uid="{A860C023-1983-4D03-AAE7-DD1B5E706305}"/>
    <cellStyle name="Normal 2 12 8 4 4" xfId="20113" xr:uid="{0EBE3E3F-B29C-4FA9-9196-73153ABCDCCB}"/>
    <cellStyle name="Normal 2 12 8 5" xfId="20114" xr:uid="{663BBA04-BE87-4D38-ABA9-66CCF8B7A6DA}"/>
    <cellStyle name="Normal 2 12 8 5 2" xfId="20115" xr:uid="{ECE380CC-CD93-4B0F-AC95-C71F384FD633}"/>
    <cellStyle name="Normal 2 12 8 5 3" xfId="20116" xr:uid="{E928F9F2-7746-4374-AA04-5F06FEA3FD38}"/>
    <cellStyle name="Normal 2 12 8 5 4" xfId="20117" xr:uid="{47FBC6E9-D1D9-465A-AF8A-A5CBAE27D659}"/>
    <cellStyle name="Normal 2 12 8 6" xfId="20118" xr:uid="{34220B60-E48B-4EAE-A892-EC076963E3B2}"/>
    <cellStyle name="Normal 2 12 8 7" xfId="20119" xr:uid="{18947D32-9EE7-438F-BA7E-6E286BA0067F}"/>
    <cellStyle name="Normal 2 12 8 7 2" xfId="20120" xr:uid="{5C310116-7AC0-4CF8-9F19-A6B9545CA040}"/>
    <cellStyle name="Normal 2 12 8 8" xfId="20121" xr:uid="{A1F769EC-7610-49FF-AD7F-87B4DA825CEE}"/>
    <cellStyle name="Normal 2 12 8 9" xfId="20122" xr:uid="{0B4EA24B-69FE-41B8-BEF3-46713374A3C7}"/>
    <cellStyle name="Normal 2 12 9" xfId="20123" xr:uid="{FC46DD58-0B53-4F71-ACCF-763EC441022D}"/>
    <cellStyle name="Normal 2 12 9 2" xfId="20124" xr:uid="{E7D00D58-D331-45CD-BB09-7728CBE3C762}"/>
    <cellStyle name="Normal 2 12 9 2 2" xfId="20125" xr:uid="{8579C815-8261-484E-AD94-BA03BF11D5E7}"/>
    <cellStyle name="Normal 2 12 9 2 2 2" xfId="20126" xr:uid="{B802560E-1063-4527-95E6-E4A874CC0C27}"/>
    <cellStyle name="Normal 2 12 9 2 2 3" xfId="20127" xr:uid="{28EF592F-5698-4214-8B45-622A92FF7610}"/>
    <cellStyle name="Normal 2 12 9 2 2 4" xfId="20128" xr:uid="{5ACB5BCA-DC19-4B09-AC71-E5A9E506FC0B}"/>
    <cellStyle name="Normal 2 12 9 2 3" xfId="20129" xr:uid="{B1506F1C-D7EE-4CE0-99AD-D45A06B84A8D}"/>
    <cellStyle name="Normal 2 12 9 2 3 2" xfId="20130" xr:uid="{B8A7F0CE-1FF8-456F-B604-50FB6D331CF2}"/>
    <cellStyle name="Normal 2 12 9 2 3 3" xfId="20131" xr:uid="{18CE730D-51D4-4571-AAFA-727FC0138863}"/>
    <cellStyle name="Normal 2 12 9 2 3 4" xfId="20132" xr:uid="{9D0324CD-EDF1-40EA-BAD1-8575E01C38F8}"/>
    <cellStyle name="Normal 2 12 9 2 4" xfId="20133" xr:uid="{13F46BD9-F779-47A1-954B-DC06D87E9B07}"/>
    <cellStyle name="Normal 2 12 9 2 5" xfId="20134" xr:uid="{9B125191-407D-4C65-9146-7939D2336B8B}"/>
    <cellStyle name="Normal 2 12 9 2 6" xfId="20135" xr:uid="{FB125E02-31F8-451C-934F-EDAA393EB86B}"/>
    <cellStyle name="Normal 2 12 9 3" xfId="20136" xr:uid="{F6736F77-A83C-4455-9C9B-34FA00F0EC6D}"/>
    <cellStyle name="Normal 2 12 9 3 2" xfId="20137" xr:uid="{DEF8CA73-4329-4E5C-8AFB-6EB719740827}"/>
    <cellStyle name="Normal 2 12 9 3 2 2" xfId="20138" xr:uid="{8B6116A8-856F-4BEC-AF96-F3A54131725D}"/>
    <cellStyle name="Normal 2 12 9 3 2 3" xfId="20139" xr:uid="{F6758313-15DD-429F-8453-FB997B97E104}"/>
    <cellStyle name="Normal 2 12 9 3 2 4" xfId="20140" xr:uid="{2ED49085-B1BF-437E-AF3F-AFC910E89C4F}"/>
    <cellStyle name="Normal 2 12 9 3 3" xfId="20141" xr:uid="{5FD5AB09-2E17-4A25-98CE-948C546CCE73}"/>
    <cellStyle name="Normal 2 12 9 3 3 2" xfId="20142" xr:uid="{A555B5E4-689B-49FD-B9AA-8BBCD48F2FB0}"/>
    <cellStyle name="Normal 2 12 9 3 3 3" xfId="20143" xr:uid="{6B8007F1-9C9F-4727-86FF-FFE8DF2FA489}"/>
    <cellStyle name="Normal 2 12 9 3 3 4" xfId="20144" xr:uid="{2DFC9554-DF6B-4193-A1F5-592A2F85AE75}"/>
    <cellStyle name="Normal 2 12 9 3 4" xfId="20145" xr:uid="{2011CC36-055E-4FF9-A362-5D96A95816B3}"/>
    <cellStyle name="Normal 2 12 9 3 5" xfId="20146" xr:uid="{7F8129B2-B705-410C-BFD5-644B7D8EDBE8}"/>
    <cellStyle name="Normal 2 12 9 3 6" xfId="20147" xr:uid="{7A38EFA5-1DDD-484C-BB0C-146A169B3E7C}"/>
    <cellStyle name="Normal 2 12 9 4" xfId="20148" xr:uid="{8B7E4A60-BFF2-4793-ABCA-9A433E94A5F1}"/>
    <cellStyle name="Normal 2 12 9 4 2" xfId="20149" xr:uid="{1A4CA99D-D4A8-46B1-81DB-8D068FF14BB3}"/>
    <cellStyle name="Normal 2 12 9 4 3" xfId="20150" xr:uid="{EA3F0B02-2A8B-4AE2-9FC8-5AAF5D57258B}"/>
    <cellStyle name="Normal 2 12 9 4 4" xfId="20151" xr:uid="{FB861AD4-3D25-4252-9A93-3662B43B7430}"/>
    <cellStyle name="Normal 2 12 9 5" xfId="20152" xr:uid="{4C388994-96FA-45E8-B512-06C9D71CE838}"/>
    <cellStyle name="Normal 2 12 9 5 2" xfId="20153" xr:uid="{C52264C3-A714-4E3B-965C-1967644CE756}"/>
    <cellStyle name="Normal 2 12 9 5 3" xfId="20154" xr:uid="{737A88E4-A938-4EFF-B152-16D09941B2C8}"/>
    <cellStyle name="Normal 2 12 9 5 4" xfId="20155" xr:uid="{0D5538C9-A015-47E1-831D-92F7B2E5F2C3}"/>
    <cellStyle name="Normal 2 12 9 6" xfId="20156" xr:uid="{A7D59729-03DE-43F1-B9EC-AEE19CA81E79}"/>
    <cellStyle name="Normal 2 12 9 7" xfId="20157" xr:uid="{D11F71E7-B53F-463F-9359-1C678D4722D4}"/>
    <cellStyle name="Normal 2 12 9 7 2" xfId="20158" xr:uid="{3A6ADE2E-75F1-45A1-9634-8A3B1776A898}"/>
    <cellStyle name="Normal 2 12 9 8" xfId="20159" xr:uid="{BDD3630E-F964-44FF-A4D5-230707757825}"/>
    <cellStyle name="Normal 2 12 9 9" xfId="20160" xr:uid="{5C43517A-D758-4F56-909F-3A9BFDE7DB78}"/>
    <cellStyle name="Normal 2 120" xfId="58810" xr:uid="{3BA143DB-BBE5-4598-A9FE-518C1ED11346}"/>
    <cellStyle name="Normal 2 121" xfId="58811" xr:uid="{05CFBF3D-85B2-4680-88BC-403701229126}"/>
    <cellStyle name="Normal 2 122" xfId="60458" xr:uid="{F6A1F99B-2414-4155-9DB4-DEB942C94C92}"/>
    <cellStyle name="Normal 2 123" xfId="84" xr:uid="{B466C71F-9E96-4E11-9383-DC7EBDC22E91}"/>
    <cellStyle name="Normal 2 13" xfId="20161" xr:uid="{29B86911-6444-48C5-BEBC-63D26212948E}"/>
    <cellStyle name="Normal 2 13 10" xfId="20162" xr:uid="{D52A65BB-1E80-4ACA-B26F-36F0FBCF91CC}"/>
    <cellStyle name="Normal 2 13 10 2" xfId="20163" xr:uid="{298CCFBD-420B-43CA-84C3-20FF695AD065}"/>
    <cellStyle name="Normal 2 13 10 2 2" xfId="20164" xr:uid="{0D742F44-2D78-4928-A848-F0147F98A5ED}"/>
    <cellStyle name="Normal 2 13 10 2 2 2" xfId="20165" xr:uid="{9CD04156-C639-4550-A7F5-C38CDEB79EE9}"/>
    <cellStyle name="Normal 2 13 10 2 2 3" xfId="20166" xr:uid="{08AF9447-1D5B-4981-A70F-A2C083DB7B6E}"/>
    <cellStyle name="Normal 2 13 10 2 2 4" xfId="20167" xr:uid="{A434EADE-2453-403E-83A3-B162457CCFDC}"/>
    <cellStyle name="Normal 2 13 10 2 3" xfId="20168" xr:uid="{144E6287-B588-4D0A-B052-04CF954A03A1}"/>
    <cellStyle name="Normal 2 13 10 2 3 2" xfId="20169" xr:uid="{2E3FD2F1-B632-466B-8C88-677009E723B4}"/>
    <cellStyle name="Normal 2 13 10 2 3 3" xfId="20170" xr:uid="{3ACCD385-214F-469C-8C96-4CCC194F1331}"/>
    <cellStyle name="Normal 2 13 10 2 3 4" xfId="20171" xr:uid="{24C58C0D-B418-42EF-8AE1-58EF9B080346}"/>
    <cellStyle name="Normal 2 13 10 2 4" xfId="20172" xr:uid="{47377E77-565D-4B49-9763-DEE8C4211AF8}"/>
    <cellStyle name="Normal 2 13 10 2 5" xfId="20173" xr:uid="{DD09EDDB-FAFD-443B-A6F3-552026C890B4}"/>
    <cellStyle name="Normal 2 13 10 2 6" xfId="20174" xr:uid="{6111DD41-0535-41FB-96EC-7267CF62D72F}"/>
    <cellStyle name="Normal 2 13 10 3" xfId="20175" xr:uid="{250CE742-AF10-44BC-91A1-CD0CD4CFB889}"/>
    <cellStyle name="Normal 2 13 10 3 2" xfId="20176" xr:uid="{A69A17DC-5DC4-45C5-A257-6103162C1EE8}"/>
    <cellStyle name="Normal 2 13 10 3 2 2" xfId="20177" xr:uid="{C1704911-54A9-471D-B455-3D4D705BA7F7}"/>
    <cellStyle name="Normal 2 13 10 3 2 3" xfId="20178" xr:uid="{505C6B55-C4DA-4E67-A8BE-7A2FD8DC7012}"/>
    <cellStyle name="Normal 2 13 10 3 2 4" xfId="20179" xr:uid="{5C9981EF-A475-435E-AB25-67C61AAD0CFE}"/>
    <cellStyle name="Normal 2 13 10 3 3" xfId="20180" xr:uid="{1EA8A9BB-BBFE-451D-B129-375117013749}"/>
    <cellStyle name="Normal 2 13 10 3 3 2" xfId="20181" xr:uid="{07A644C0-4C6E-4421-B81F-C89053337F0F}"/>
    <cellStyle name="Normal 2 13 10 3 3 3" xfId="20182" xr:uid="{2D0BDDF9-8245-4E8A-A24E-CB4E47D91C3F}"/>
    <cellStyle name="Normal 2 13 10 3 3 4" xfId="20183" xr:uid="{9077101F-ED4C-49F1-9218-77DCF78E638B}"/>
    <cellStyle name="Normal 2 13 10 3 4" xfId="20184" xr:uid="{DAB50DAF-188D-41E6-A4B4-86996BCB56AD}"/>
    <cellStyle name="Normal 2 13 10 3 5" xfId="20185" xr:uid="{E8AF4B92-89BC-4266-BA22-C18EA6A3DD7B}"/>
    <cellStyle name="Normal 2 13 10 3 6" xfId="20186" xr:uid="{105F17FA-FCD7-41DF-A9FA-9EF54A07B444}"/>
    <cellStyle name="Normal 2 13 10 4" xfId="20187" xr:uid="{91A6E4B1-5E2B-4AA4-94C0-75999E0F2B65}"/>
    <cellStyle name="Normal 2 13 10 4 2" xfId="20188" xr:uid="{70630466-AA20-49B1-A85F-EA87BE87DF2B}"/>
    <cellStyle name="Normal 2 13 10 4 3" xfId="20189" xr:uid="{B5FA0122-BB2C-441E-9AC6-41CA4D31D1B1}"/>
    <cellStyle name="Normal 2 13 10 4 4" xfId="20190" xr:uid="{5876F196-79BD-41D2-BE66-33CF0F88F3AE}"/>
    <cellStyle name="Normal 2 13 10 5" xfId="20191" xr:uid="{B129AFF7-5D83-435E-B698-2000C61F81B3}"/>
    <cellStyle name="Normal 2 13 10 5 2" xfId="20192" xr:uid="{6A8ADEC0-33CC-403C-803F-ADB939C66CC2}"/>
    <cellStyle name="Normal 2 13 10 5 3" xfId="20193" xr:uid="{C0B4A21F-64F1-4DCD-8FF6-744A119C2DD8}"/>
    <cellStyle name="Normal 2 13 10 5 4" xfId="20194" xr:uid="{78CC101D-13CC-4CBF-AB1E-7A0C5122394B}"/>
    <cellStyle name="Normal 2 13 10 6" xfId="20195" xr:uid="{2B0FBED4-3E87-4546-91B3-036CD5A64999}"/>
    <cellStyle name="Normal 2 13 10 7" xfId="20196" xr:uid="{72B86242-258F-4854-B5FD-80F4E74547C2}"/>
    <cellStyle name="Normal 2 13 10 7 2" xfId="20197" xr:uid="{4C6900D6-9174-44D7-A256-F08717A8446E}"/>
    <cellStyle name="Normal 2 13 10 8" xfId="20198" xr:uid="{B16D76C1-D95D-40B3-BEA5-E3101CDA82F9}"/>
    <cellStyle name="Normal 2 13 10 9" xfId="20199" xr:uid="{2E70CA74-5242-4069-938A-A9077D5B1A61}"/>
    <cellStyle name="Normal 2 13 11" xfId="20200" xr:uid="{75E1490B-0883-47E6-81C5-72615520DF4C}"/>
    <cellStyle name="Normal 2 13 11 2" xfId="20201" xr:uid="{D4E16263-45B5-47B0-9C89-851D7DCAC526}"/>
    <cellStyle name="Normal 2 13 11 2 2" xfId="20202" xr:uid="{5AD6B2E7-EC05-4BD0-9AD6-0513E33C37E6}"/>
    <cellStyle name="Normal 2 13 11 2 2 2" xfId="20203" xr:uid="{84EE4D51-4FB6-40DA-9A03-5D27C72DEAD0}"/>
    <cellStyle name="Normal 2 13 11 2 2 3" xfId="20204" xr:uid="{7BEE1D99-8654-42A7-BF4B-74E13B31DE54}"/>
    <cellStyle name="Normal 2 13 11 2 2 4" xfId="20205" xr:uid="{B362E924-B15F-4368-BC40-6F635BCEBD36}"/>
    <cellStyle name="Normal 2 13 11 2 3" xfId="20206" xr:uid="{347FFD6B-01A7-460B-8CB8-ABCB0C456DA2}"/>
    <cellStyle name="Normal 2 13 11 2 3 2" xfId="20207" xr:uid="{687FB2F1-58CC-4187-81CC-B13DE3F2F012}"/>
    <cellStyle name="Normal 2 13 11 2 3 3" xfId="20208" xr:uid="{EE7FAFA8-CD06-4613-BEB4-AF22CAEBC2AD}"/>
    <cellStyle name="Normal 2 13 11 2 3 4" xfId="20209" xr:uid="{53FC3B14-832E-400D-B993-5DE831AB6041}"/>
    <cellStyle name="Normal 2 13 11 2 4" xfId="20210" xr:uid="{E5DAB5EA-6A24-41B2-A7C1-811072A833D8}"/>
    <cellStyle name="Normal 2 13 11 2 5" xfId="20211" xr:uid="{11779E96-EA9D-48D3-9E97-461BF55A978B}"/>
    <cellStyle name="Normal 2 13 11 2 6" xfId="20212" xr:uid="{360F2F92-5DD3-41FF-A647-E1049DC15CE1}"/>
    <cellStyle name="Normal 2 13 11 3" xfId="20213" xr:uid="{A0BCF8EB-CA6F-45A1-B71D-BD5ABA5008D3}"/>
    <cellStyle name="Normal 2 13 11 3 2" xfId="20214" xr:uid="{A3B23FBC-834C-4315-8940-B1EE4CD9CA49}"/>
    <cellStyle name="Normal 2 13 11 3 2 2" xfId="20215" xr:uid="{A79B0AF6-7040-4F4E-A038-7E86C02499C9}"/>
    <cellStyle name="Normal 2 13 11 3 2 3" xfId="20216" xr:uid="{F2EB9D39-6192-4DD1-BAD6-D08C0E162778}"/>
    <cellStyle name="Normal 2 13 11 3 2 4" xfId="20217" xr:uid="{12490644-B5E5-4532-8E95-8B8AD90ABA98}"/>
    <cellStyle name="Normal 2 13 11 3 3" xfId="20218" xr:uid="{FCF4CEFD-CA3C-4030-BB1E-866BA7623454}"/>
    <cellStyle name="Normal 2 13 11 3 3 2" xfId="20219" xr:uid="{2E2A48EB-3AF8-4B5A-B977-425EA60BD071}"/>
    <cellStyle name="Normal 2 13 11 3 3 3" xfId="20220" xr:uid="{11A2E42E-0E8A-4CE6-9FAD-74EB87AC6FC6}"/>
    <cellStyle name="Normal 2 13 11 3 3 4" xfId="20221" xr:uid="{1FF2A045-262C-403B-BF84-7FF6DC5AB61A}"/>
    <cellStyle name="Normal 2 13 11 3 4" xfId="20222" xr:uid="{1EE9DC4B-86E2-46F5-AB89-7FDACE5426ED}"/>
    <cellStyle name="Normal 2 13 11 3 5" xfId="20223" xr:uid="{DD075E0D-F66C-46E9-921E-2303845879C6}"/>
    <cellStyle name="Normal 2 13 11 3 6" xfId="20224" xr:uid="{1D087899-5804-4BD1-A16D-D07D733F1FD3}"/>
    <cellStyle name="Normal 2 13 11 4" xfId="20225" xr:uid="{2928B67B-7660-4A08-89E0-80E07B00F658}"/>
    <cellStyle name="Normal 2 13 11 4 2" xfId="20226" xr:uid="{89B8E9F1-DFB5-404E-B6D3-3D7DC8EF799D}"/>
    <cellStyle name="Normal 2 13 11 4 3" xfId="20227" xr:uid="{A1DB3F12-E53D-4B39-BA11-B1727E84DEED}"/>
    <cellStyle name="Normal 2 13 11 4 4" xfId="20228" xr:uid="{1E349BC7-AA63-4167-911B-E326308BEA83}"/>
    <cellStyle name="Normal 2 13 11 5" xfId="20229" xr:uid="{12FBB152-EBB3-48B3-B149-B88B96F8F1A0}"/>
    <cellStyle name="Normal 2 13 11 5 2" xfId="20230" xr:uid="{056C9C4B-3371-4CCB-AF58-9A85064CA075}"/>
    <cellStyle name="Normal 2 13 11 5 3" xfId="20231" xr:uid="{04819E4A-574F-4C79-94EA-739053DBC1CF}"/>
    <cellStyle name="Normal 2 13 11 5 4" xfId="20232" xr:uid="{E292CB25-C3ED-411C-9CDA-B678726EEE3E}"/>
    <cellStyle name="Normal 2 13 11 6" xfId="20233" xr:uid="{33E709BB-0D6F-40C5-88E9-75FEA6103D34}"/>
    <cellStyle name="Normal 2 13 11 7" xfId="20234" xr:uid="{FD043846-BB15-4EC3-A92E-13FDE81003CC}"/>
    <cellStyle name="Normal 2 13 11 7 2" xfId="20235" xr:uid="{04EED0E9-A911-4581-8388-DAC845C81EB8}"/>
    <cellStyle name="Normal 2 13 11 8" xfId="20236" xr:uid="{3264BDAF-9D43-4745-946A-6CFBAB676CAC}"/>
    <cellStyle name="Normal 2 13 11 9" xfId="20237" xr:uid="{92E4DF56-0FB0-4291-98A8-8BC03BCB324D}"/>
    <cellStyle name="Normal 2 13 12" xfId="20238" xr:uid="{7B1EBECE-8C00-4032-BD94-F077B3782BD7}"/>
    <cellStyle name="Normal 2 13 12 2" xfId="20239" xr:uid="{5DEBFF55-FE2C-4D51-AB3D-E3639F4ACC41}"/>
    <cellStyle name="Normal 2 13 12 2 2" xfId="20240" xr:uid="{B21E73BA-FF6E-487E-91CA-E9887E0D4AE4}"/>
    <cellStyle name="Normal 2 13 12 2 2 2" xfId="20241" xr:uid="{61B8C216-EEF2-4AB6-95FC-646C5B013DCA}"/>
    <cellStyle name="Normal 2 13 12 2 2 3" xfId="20242" xr:uid="{6A240AE7-9978-407B-BC4C-E1B124EF7397}"/>
    <cellStyle name="Normal 2 13 12 2 2 4" xfId="20243" xr:uid="{8A75D9BC-80E5-4C7A-9DF7-3C928DA5784E}"/>
    <cellStyle name="Normal 2 13 12 2 3" xfId="20244" xr:uid="{229CA0D8-3960-4BA2-9386-EFAB0948804F}"/>
    <cellStyle name="Normal 2 13 12 2 3 2" xfId="20245" xr:uid="{81E7D9D2-FD39-4C0E-B121-599E2B31EB7E}"/>
    <cellStyle name="Normal 2 13 12 2 3 3" xfId="20246" xr:uid="{7EF535CF-CAE7-4793-AE45-0B72E0287AA1}"/>
    <cellStyle name="Normal 2 13 12 2 3 4" xfId="20247" xr:uid="{AE22B7D9-8D70-421A-9329-57BB2DADBDA3}"/>
    <cellStyle name="Normal 2 13 12 2 4" xfId="20248" xr:uid="{20D8C580-39E8-47EB-9246-7BB54E5AA892}"/>
    <cellStyle name="Normal 2 13 12 2 5" xfId="20249" xr:uid="{661CD1D3-B889-4DB6-B439-92EE0164525E}"/>
    <cellStyle name="Normal 2 13 12 2 6" xfId="20250" xr:uid="{69AA1DA1-42CD-41A1-8201-CF1F897F838C}"/>
    <cellStyle name="Normal 2 13 12 3" xfId="20251" xr:uid="{DB1D1C9F-374B-4EA5-8815-0BAE12B23B8A}"/>
    <cellStyle name="Normal 2 13 12 3 2" xfId="20252" xr:uid="{918298AE-8685-41F6-9654-99199BB67C15}"/>
    <cellStyle name="Normal 2 13 12 3 2 2" xfId="20253" xr:uid="{F5980305-4376-41EF-8CC9-450CA9E5473C}"/>
    <cellStyle name="Normal 2 13 12 3 2 3" xfId="20254" xr:uid="{C929C898-AFE4-4B7D-83BE-C3D7F0992DC7}"/>
    <cellStyle name="Normal 2 13 12 3 2 4" xfId="20255" xr:uid="{78C367DB-F083-47B5-AC50-235D00725F1D}"/>
    <cellStyle name="Normal 2 13 12 3 3" xfId="20256" xr:uid="{98EBBC20-152E-4C22-9639-DD8B87CDEC15}"/>
    <cellStyle name="Normal 2 13 12 3 3 2" xfId="20257" xr:uid="{8B3B766A-5477-4A66-ABA3-11473DB9CE29}"/>
    <cellStyle name="Normal 2 13 12 3 3 3" xfId="20258" xr:uid="{34247B84-4B17-4923-8C1D-8429CD15DC72}"/>
    <cellStyle name="Normal 2 13 12 3 3 4" xfId="20259" xr:uid="{D9A3A0DA-2A14-4076-B6F4-8435894CFCD9}"/>
    <cellStyle name="Normal 2 13 12 3 4" xfId="20260" xr:uid="{E6837799-2FEB-4909-B194-9319DA50FCC8}"/>
    <cellStyle name="Normal 2 13 12 3 5" xfId="20261" xr:uid="{5D70195F-127F-4DE1-A59E-7AB8546DBB2F}"/>
    <cellStyle name="Normal 2 13 12 3 6" xfId="20262" xr:uid="{97F71220-3B4A-4F1F-8FA1-F93C8DA1A9C3}"/>
    <cellStyle name="Normal 2 13 12 4" xfId="20263" xr:uid="{217D22F1-2C5C-4B90-B1F4-AD563A71C565}"/>
    <cellStyle name="Normal 2 13 12 4 2" xfId="20264" xr:uid="{D24BD540-68B9-436C-90A1-6AE27A829ED1}"/>
    <cellStyle name="Normal 2 13 12 4 3" xfId="20265" xr:uid="{50A923C9-A820-4777-99B3-3FF799630FDE}"/>
    <cellStyle name="Normal 2 13 12 4 4" xfId="20266" xr:uid="{9DA8A780-E5FD-4944-A10F-F9583C1E852C}"/>
    <cellStyle name="Normal 2 13 12 5" xfId="20267" xr:uid="{B1973F6D-8F89-4F71-A27F-F7A21B084ED4}"/>
    <cellStyle name="Normal 2 13 12 5 2" xfId="20268" xr:uid="{C5D43A08-8280-4775-89ED-AD3C373E7AEB}"/>
    <cellStyle name="Normal 2 13 12 5 3" xfId="20269" xr:uid="{0D05DE1D-6F2F-4622-9501-72C9E61933FC}"/>
    <cellStyle name="Normal 2 13 12 5 4" xfId="20270" xr:uid="{D4925002-9C98-400C-97B3-FC2052D63B2B}"/>
    <cellStyle name="Normal 2 13 12 6" xfId="20271" xr:uid="{815F18B5-CF42-49D8-AE37-DD9AF04B619B}"/>
    <cellStyle name="Normal 2 13 12 7" xfId="20272" xr:uid="{5CA7C7E8-E162-4175-9E1E-84240227D182}"/>
    <cellStyle name="Normal 2 13 12 7 2" xfId="20273" xr:uid="{CE7B62AB-0E48-4F2B-8068-199AD7F80541}"/>
    <cellStyle name="Normal 2 13 12 8" xfId="20274" xr:uid="{8E300251-0CBB-4006-8436-41F4E601C626}"/>
    <cellStyle name="Normal 2 13 12 9" xfId="20275" xr:uid="{B85C66B1-AE5F-4BF5-8BBD-E1ED9D4B8829}"/>
    <cellStyle name="Normal 2 13 13" xfId="20276" xr:uid="{5243FC3B-8481-443D-994B-F76EE7EA2159}"/>
    <cellStyle name="Normal 2 13 13 2" xfId="20277" xr:uid="{502696A6-C428-4DA3-8060-A675763C4ABF}"/>
    <cellStyle name="Normal 2 13 13 2 2" xfId="20278" xr:uid="{CF7445EC-3A0F-4B52-8F00-70E961E012B4}"/>
    <cellStyle name="Normal 2 13 13 2 2 2" xfId="20279" xr:uid="{7C987512-1F99-4CF3-BDF0-6D51116A9ED9}"/>
    <cellStyle name="Normal 2 13 13 2 2 3" xfId="20280" xr:uid="{71EBDA3D-AA89-4C03-BDF9-627DE347529B}"/>
    <cellStyle name="Normal 2 13 13 2 2 4" xfId="20281" xr:uid="{964817B2-FA19-4399-9521-51AA1234A400}"/>
    <cellStyle name="Normal 2 13 13 2 3" xfId="20282" xr:uid="{0BE7A253-6D43-436F-8DDF-9DFBB8055C87}"/>
    <cellStyle name="Normal 2 13 13 2 3 2" xfId="20283" xr:uid="{BC64E636-4D77-442C-AB52-B37E94B06DA9}"/>
    <cellStyle name="Normal 2 13 13 2 3 3" xfId="20284" xr:uid="{42A3F753-D508-43EB-9CB6-7285A86B40E6}"/>
    <cellStyle name="Normal 2 13 13 2 3 4" xfId="20285" xr:uid="{8C4A2B24-2B1D-45B3-8E64-D265BA4A6CF1}"/>
    <cellStyle name="Normal 2 13 13 2 4" xfId="20286" xr:uid="{116A58E0-671C-4212-8A63-E774C72F5E01}"/>
    <cellStyle name="Normal 2 13 13 2 5" xfId="20287" xr:uid="{11319368-FEED-4271-85D4-02E5413B8BD5}"/>
    <cellStyle name="Normal 2 13 13 2 6" xfId="20288" xr:uid="{4214675C-0CA9-42C5-8C3E-E2F9BB64AC38}"/>
    <cellStyle name="Normal 2 13 13 3" xfId="20289" xr:uid="{0887B85C-F9E0-4D33-A015-9FE4D94ACD25}"/>
    <cellStyle name="Normal 2 13 13 3 2" xfId="20290" xr:uid="{BF9F151C-5F80-4A9E-BBFC-57698664952E}"/>
    <cellStyle name="Normal 2 13 13 3 2 2" xfId="20291" xr:uid="{55BDECCD-5FE3-49E8-8B9B-2D48C25AEE66}"/>
    <cellStyle name="Normal 2 13 13 3 2 3" xfId="20292" xr:uid="{654B6CF2-A5EF-4CEF-9BD3-E08FA8978775}"/>
    <cellStyle name="Normal 2 13 13 3 2 4" xfId="20293" xr:uid="{52CD6BC0-E07F-4705-AD2C-516A68DB1DF5}"/>
    <cellStyle name="Normal 2 13 13 3 3" xfId="20294" xr:uid="{CB1BEB73-3ED0-4071-99E9-22EF62EE6DD5}"/>
    <cellStyle name="Normal 2 13 13 3 3 2" xfId="20295" xr:uid="{713A6770-DF25-4865-A24E-C40A9C91469B}"/>
    <cellStyle name="Normal 2 13 13 3 3 3" xfId="20296" xr:uid="{E05AC68A-8E9C-4602-80A3-1D3CC230377F}"/>
    <cellStyle name="Normal 2 13 13 3 3 4" xfId="20297" xr:uid="{809D8673-7941-4BA1-92EA-D665CCFE2C1A}"/>
    <cellStyle name="Normal 2 13 13 3 4" xfId="20298" xr:uid="{277A7754-72DE-4AA8-A74B-0064EAC0226A}"/>
    <cellStyle name="Normal 2 13 13 3 5" xfId="20299" xr:uid="{27A22819-FFC8-4936-827D-A5BA04690515}"/>
    <cellStyle name="Normal 2 13 13 3 6" xfId="20300" xr:uid="{1A39A0FC-1927-476D-86D4-2AF76E4F1D7C}"/>
    <cellStyle name="Normal 2 13 13 4" xfId="20301" xr:uid="{171DDF76-6186-4B02-8D47-4B8F330479FB}"/>
    <cellStyle name="Normal 2 13 13 4 2" xfId="20302" xr:uid="{A7B21F29-6A00-4D79-9971-8460194052D2}"/>
    <cellStyle name="Normal 2 13 13 4 3" xfId="20303" xr:uid="{697DAAAF-7475-4F65-BC7B-1A2D560B33B0}"/>
    <cellStyle name="Normal 2 13 13 4 4" xfId="20304" xr:uid="{58BBDA83-F176-40C7-877B-848B6B130443}"/>
    <cellStyle name="Normal 2 13 13 5" xfId="20305" xr:uid="{28286577-354E-471E-AD23-32C361541FD0}"/>
    <cellStyle name="Normal 2 13 13 5 2" xfId="20306" xr:uid="{89E1F10E-8467-4C87-8E9F-2B299BC6BDC6}"/>
    <cellStyle name="Normal 2 13 13 5 3" xfId="20307" xr:uid="{BBCF209D-52D9-4FD0-91A6-3C9E6614258E}"/>
    <cellStyle name="Normal 2 13 13 5 4" xfId="20308" xr:uid="{E06E5359-ED4D-4F32-BBBF-A96926F53222}"/>
    <cellStyle name="Normal 2 13 13 6" xfId="20309" xr:uid="{78C98D38-C698-4B28-AAAE-B7F61E6E813A}"/>
    <cellStyle name="Normal 2 13 13 7" xfId="20310" xr:uid="{29419B79-4A57-4B89-B5B1-7AC7DF1F4CC1}"/>
    <cellStyle name="Normal 2 13 13 7 2" xfId="20311" xr:uid="{9635572F-9536-4FF8-BAEC-CC5440B50F60}"/>
    <cellStyle name="Normal 2 13 13 8" xfId="20312" xr:uid="{3A184C72-8C30-4D8F-AA57-F95E863DFC97}"/>
    <cellStyle name="Normal 2 13 13 9" xfId="20313" xr:uid="{FE4C6A48-E3CA-4C54-9262-AF40B0921E07}"/>
    <cellStyle name="Normal 2 13 14" xfId="20314" xr:uid="{34C6D737-0FDE-4741-91EF-C319CB6C07D4}"/>
    <cellStyle name="Normal 2 13 14 2" xfId="20315" xr:uid="{A487B657-728C-4C34-8668-E60F02538053}"/>
    <cellStyle name="Normal 2 13 14 2 2" xfId="20316" xr:uid="{7AF7D1F0-EB6F-4C7E-A6E8-A10C37B4F1C0}"/>
    <cellStyle name="Normal 2 13 14 2 2 2" xfId="20317" xr:uid="{73BA61C9-2240-46A5-88F1-9473D651A61D}"/>
    <cellStyle name="Normal 2 13 14 2 2 3" xfId="20318" xr:uid="{DF155B66-4ED6-470E-94C4-D7295F3CF7C3}"/>
    <cellStyle name="Normal 2 13 14 2 2 4" xfId="20319" xr:uid="{F0B4A4AA-7E8B-42F2-AD55-D9EEE86547C2}"/>
    <cellStyle name="Normal 2 13 14 2 3" xfId="20320" xr:uid="{93B6EAB2-223B-4903-804F-662A644DE34A}"/>
    <cellStyle name="Normal 2 13 14 2 3 2" xfId="20321" xr:uid="{4B880221-4AD6-43FF-8FFC-978715B49905}"/>
    <cellStyle name="Normal 2 13 14 2 3 3" xfId="20322" xr:uid="{1732EC73-B270-48EB-8660-E90CAB74AE2F}"/>
    <cellStyle name="Normal 2 13 14 2 3 4" xfId="20323" xr:uid="{D9EEB7C5-3683-4486-B979-21E0C031591C}"/>
    <cellStyle name="Normal 2 13 14 2 4" xfId="20324" xr:uid="{68C2B57D-0E56-4282-8D7B-367C9818BFCF}"/>
    <cellStyle name="Normal 2 13 14 2 5" xfId="20325" xr:uid="{7FE63DC9-A3E0-49D9-83E4-E69C14EBA4D2}"/>
    <cellStyle name="Normal 2 13 14 2 6" xfId="20326" xr:uid="{C9EF6BF5-4C47-4583-B887-9F35A6119557}"/>
    <cellStyle name="Normal 2 13 14 3" xfId="20327" xr:uid="{79C92260-A64F-4AED-A25F-72E04437A152}"/>
    <cellStyle name="Normal 2 13 14 3 2" xfId="20328" xr:uid="{7B75A328-BE74-4BDE-9FCC-67463AA39851}"/>
    <cellStyle name="Normal 2 13 14 3 2 2" xfId="20329" xr:uid="{8D3D72AE-5FF7-4FDE-8FAF-6C6A91DD145B}"/>
    <cellStyle name="Normal 2 13 14 3 2 3" xfId="20330" xr:uid="{54133601-B05B-4B81-9D54-CE10B25C6308}"/>
    <cellStyle name="Normal 2 13 14 3 2 4" xfId="20331" xr:uid="{A415A223-6F7F-4728-B035-FA404655E721}"/>
    <cellStyle name="Normal 2 13 14 3 3" xfId="20332" xr:uid="{F43F6C16-A8A3-4D1A-A0F0-8729C0FB03F0}"/>
    <cellStyle name="Normal 2 13 14 3 3 2" xfId="20333" xr:uid="{FAA9B24E-8401-4C92-9CC0-50750E7CC4DC}"/>
    <cellStyle name="Normal 2 13 14 3 3 3" xfId="20334" xr:uid="{151E5ED7-F6C5-436C-AE86-6E104F884ACB}"/>
    <cellStyle name="Normal 2 13 14 3 3 4" xfId="20335" xr:uid="{FC43B30F-A975-4722-A291-A799CB268DBC}"/>
    <cellStyle name="Normal 2 13 14 3 4" xfId="20336" xr:uid="{7F751E21-04B3-4895-9180-ACFB1CC75B6E}"/>
    <cellStyle name="Normal 2 13 14 3 5" xfId="20337" xr:uid="{398ED01F-12CA-4B4D-A7D0-14F3CF579661}"/>
    <cellStyle name="Normal 2 13 14 3 6" xfId="20338" xr:uid="{0FAB8093-9DB7-4149-BE1C-44E529BDFF33}"/>
    <cellStyle name="Normal 2 13 14 4" xfId="20339" xr:uid="{8E92C115-9750-4B9D-A3F0-8ED803D8797C}"/>
    <cellStyle name="Normal 2 13 14 4 2" xfId="20340" xr:uid="{D0C41DE1-9F77-47A9-81AF-C0A48C8CA319}"/>
    <cellStyle name="Normal 2 13 14 4 3" xfId="20341" xr:uid="{4862FE9C-343E-4956-83D9-699F5822E889}"/>
    <cellStyle name="Normal 2 13 14 4 4" xfId="20342" xr:uid="{BE080302-9381-4524-87E9-420C66FE839A}"/>
    <cellStyle name="Normal 2 13 14 5" xfId="20343" xr:uid="{26E82BFB-7B70-4594-9DF1-C0BF51EF9F5C}"/>
    <cellStyle name="Normal 2 13 14 5 2" xfId="20344" xr:uid="{E7C9E783-FD11-417B-85F7-2863E77A11F5}"/>
    <cellStyle name="Normal 2 13 14 5 3" xfId="20345" xr:uid="{2EA552CD-4CB1-44D9-88CE-D9D7B3A01991}"/>
    <cellStyle name="Normal 2 13 14 5 4" xfId="20346" xr:uid="{E5BFE3E8-734E-49C5-983D-46E180ECDD57}"/>
    <cellStyle name="Normal 2 13 14 6" xfId="20347" xr:uid="{61F697BC-E8DF-46E4-AAF2-5ABAE6BB5DCF}"/>
    <cellStyle name="Normal 2 13 14 7" xfId="20348" xr:uid="{86C5EB2A-D722-4217-9E09-23859624F744}"/>
    <cellStyle name="Normal 2 13 14 7 2" xfId="20349" xr:uid="{A6D82C49-3D84-4E68-95B4-B30E0BB902F0}"/>
    <cellStyle name="Normal 2 13 14 8" xfId="20350" xr:uid="{D40E27CF-9ADE-4F6A-8005-68DCA6B8C5D3}"/>
    <cellStyle name="Normal 2 13 14 9" xfId="20351" xr:uid="{CAAD3E1F-FD53-4A2A-8FB0-8CAEBA515D0F}"/>
    <cellStyle name="Normal 2 13 15" xfId="20352" xr:uid="{23749C08-C088-44DF-BA23-A65E440B8ECA}"/>
    <cellStyle name="Normal 2 13 15 2" xfId="20353" xr:uid="{448E2AA2-25F2-4663-A212-C54A5EAE7601}"/>
    <cellStyle name="Normal 2 13 15 2 2" xfId="20354" xr:uid="{B1D3CC94-3CC4-4409-8018-A265A46D7C07}"/>
    <cellStyle name="Normal 2 13 15 2 2 2" xfId="20355" xr:uid="{305B1D19-6AEB-4516-8E77-34E5B4A54BF9}"/>
    <cellStyle name="Normal 2 13 15 2 2 3" xfId="20356" xr:uid="{55E85D90-5A71-4AF0-8E29-EE732B7A22FF}"/>
    <cellStyle name="Normal 2 13 15 2 2 4" xfId="20357" xr:uid="{86DCD814-552C-4F25-9CFB-535772C3DDFC}"/>
    <cellStyle name="Normal 2 13 15 2 3" xfId="20358" xr:uid="{573E1E3A-23AD-4609-A8BE-FA7DB0191235}"/>
    <cellStyle name="Normal 2 13 15 2 3 2" xfId="20359" xr:uid="{E9A0FAA6-B687-403F-AD96-865C94673152}"/>
    <cellStyle name="Normal 2 13 15 2 3 3" xfId="20360" xr:uid="{58E8FF5B-EAF4-4ED9-BFC6-8676E60FDBE5}"/>
    <cellStyle name="Normal 2 13 15 2 3 4" xfId="20361" xr:uid="{53AD1680-3CAD-4D8A-B77D-C64CF89215EF}"/>
    <cellStyle name="Normal 2 13 15 2 4" xfId="20362" xr:uid="{65819AEE-9914-439E-A562-E86A4A6DFBEC}"/>
    <cellStyle name="Normal 2 13 15 2 5" xfId="20363" xr:uid="{3FA84719-B254-427A-9503-13D5F95CB99F}"/>
    <cellStyle name="Normal 2 13 15 2 6" xfId="20364" xr:uid="{BEC55ACA-A08A-46EE-9920-01D78C5650A6}"/>
    <cellStyle name="Normal 2 13 15 3" xfId="20365" xr:uid="{D5F9D574-8A7E-4FC1-9EA9-884DBB96673C}"/>
    <cellStyle name="Normal 2 13 15 3 2" xfId="20366" xr:uid="{B20B2768-DCA1-40C4-9803-816281573204}"/>
    <cellStyle name="Normal 2 13 15 3 2 2" xfId="20367" xr:uid="{E4E5135E-FC9D-40B3-B28E-4E0A9C4DE06F}"/>
    <cellStyle name="Normal 2 13 15 3 2 3" xfId="20368" xr:uid="{F5F1580B-ED0C-4B7B-B69B-5CD3423D333A}"/>
    <cellStyle name="Normal 2 13 15 3 2 4" xfId="20369" xr:uid="{0AA912C2-D581-4C8E-B70C-477278289D9B}"/>
    <cellStyle name="Normal 2 13 15 3 3" xfId="20370" xr:uid="{85252C16-7790-4824-B17A-F81C78EA004A}"/>
    <cellStyle name="Normal 2 13 15 3 3 2" xfId="20371" xr:uid="{0B31B665-7290-4EA8-A1D9-C581669B410E}"/>
    <cellStyle name="Normal 2 13 15 3 3 3" xfId="20372" xr:uid="{1F902F9E-0EB5-4209-AC16-4D04410A25B9}"/>
    <cellStyle name="Normal 2 13 15 3 3 4" xfId="20373" xr:uid="{1416B2BE-0FA9-46F1-8DBE-55F915D79ED6}"/>
    <cellStyle name="Normal 2 13 15 3 4" xfId="20374" xr:uid="{5CD7DFFB-D20B-45F9-A9F0-C3A39337AEB6}"/>
    <cellStyle name="Normal 2 13 15 3 5" xfId="20375" xr:uid="{AA415252-62DD-4587-81D7-F059EF24F47D}"/>
    <cellStyle name="Normal 2 13 15 3 6" xfId="20376" xr:uid="{ECA8632E-C505-4CD6-AADE-E084A3A2BCAE}"/>
    <cellStyle name="Normal 2 13 15 4" xfId="20377" xr:uid="{9140CAAE-3649-4BE1-8482-AFB4131A0F22}"/>
    <cellStyle name="Normal 2 13 15 4 2" xfId="20378" xr:uid="{A8CC63D7-33A4-4AD6-8D9A-620F563D737A}"/>
    <cellStyle name="Normal 2 13 15 4 3" xfId="20379" xr:uid="{D7AF47EB-A35F-424B-9D6E-D6B2E8A68D98}"/>
    <cellStyle name="Normal 2 13 15 4 4" xfId="20380" xr:uid="{662A3334-D167-41B5-89F0-67AF99D33AF2}"/>
    <cellStyle name="Normal 2 13 15 5" xfId="20381" xr:uid="{A7A08654-53BD-4C0A-8F2B-7881ECC56E98}"/>
    <cellStyle name="Normal 2 13 15 5 2" xfId="20382" xr:uid="{C3715274-B35F-45D8-B4F1-D8922D6ABF48}"/>
    <cellStyle name="Normal 2 13 15 5 3" xfId="20383" xr:uid="{953A3C30-16F1-40E5-B654-F3FF883A1162}"/>
    <cellStyle name="Normal 2 13 15 5 4" xfId="20384" xr:uid="{684BE2A7-2F8E-4862-898A-6EF3E8A56132}"/>
    <cellStyle name="Normal 2 13 15 6" xfId="20385" xr:uid="{14A3F56D-49CC-4860-A4F0-89A8CE365AD6}"/>
    <cellStyle name="Normal 2 13 15 7" xfId="20386" xr:uid="{E59B85B6-E18D-4D22-AB8F-4784DEECAF24}"/>
    <cellStyle name="Normal 2 13 15 7 2" xfId="20387" xr:uid="{E3A39420-03CE-4C42-AC06-D5A8A6FDAF0A}"/>
    <cellStyle name="Normal 2 13 15 8" xfId="20388" xr:uid="{5120D43F-8FF9-4099-861A-FFF4F7BB6A33}"/>
    <cellStyle name="Normal 2 13 15 9" xfId="20389" xr:uid="{275E73DB-F959-4D53-84E5-2677C3F51764}"/>
    <cellStyle name="Normal 2 13 16" xfId="20390" xr:uid="{AE13E4AA-B2DC-4307-8492-F608AAD5996C}"/>
    <cellStyle name="Normal 2 13 16 2" xfId="20391" xr:uid="{6A49DD6C-DB4C-4C24-84AB-857A6993F47B}"/>
    <cellStyle name="Normal 2 13 16 2 2" xfId="20392" xr:uid="{AEE55DB7-17F3-4C0E-AF42-7ECFF07F23AE}"/>
    <cellStyle name="Normal 2 13 16 2 2 2" xfId="20393" xr:uid="{E9D96967-93E2-4742-B137-3C0CA02599A9}"/>
    <cellStyle name="Normal 2 13 16 2 2 3" xfId="20394" xr:uid="{0FF26C1F-EAE3-4626-BD04-433579AFDC06}"/>
    <cellStyle name="Normal 2 13 16 2 2 4" xfId="20395" xr:uid="{0F345434-3C00-4019-990C-5ACFD509E3BA}"/>
    <cellStyle name="Normal 2 13 16 2 3" xfId="20396" xr:uid="{77EDF90E-2B4E-40AC-AF6E-8ED0AA3A44E2}"/>
    <cellStyle name="Normal 2 13 16 2 3 2" xfId="20397" xr:uid="{89E3549A-F475-4BE4-93B5-7DD0AF233547}"/>
    <cellStyle name="Normal 2 13 16 2 3 3" xfId="20398" xr:uid="{D1CBEC2F-B71D-46B0-8509-0E5494FB07D8}"/>
    <cellStyle name="Normal 2 13 16 2 3 4" xfId="20399" xr:uid="{C2B58B8A-A850-43B3-9416-54D6AFAA704E}"/>
    <cellStyle name="Normal 2 13 16 2 4" xfId="20400" xr:uid="{160C9619-FBDE-4248-AA7A-A509CC85DBDC}"/>
    <cellStyle name="Normal 2 13 16 2 5" xfId="20401" xr:uid="{2DC3226B-843B-48AA-80B5-1EABB5EAE909}"/>
    <cellStyle name="Normal 2 13 16 2 6" xfId="20402" xr:uid="{17F35CF9-2E24-4472-AF92-0C3B4E0DB799}"/>
    <cellStyle name="Normal 2 13 16 3" xfId="20403" xr:uid="{95951BF0-95E8-4160-A3D5-6E55B31D19EF}"/>
    <cellStyle name="Normal 2 13 16 3 2" xfId="20404" xr:uid="{8B159ADE-C527-4872-89D5-D049F6543074}"/>
    <cellStyle name="Normal 2 13 16 3 2 2" xfId="20405" xr:uid="{D1562B53-A1CC-4815-8CDC-8C0FB1EB87E8}"/>
    <cellStyle name="Normal 2 13 16 3 2 3" xfId="20406" xr:uid="{87805E88-A3A6-4102-9FF4-7256A3BEAFBE}"/>
    <cellStyle name="Normal 2 13 16 3 2 4" xfId="20407" xr:uid="{39681FE7-CAD3-4744-AC1C-03580964E091}"/>
    <cellStyle name="Normal 2 13 16 3 3" xfId="20408" xr:uid="{546E0ADC-03AA-4347-BD31-51FA70B8391A}"/>
    <cellStyle name="Normal 2 13 16 3 3 2" xfId="20409" xr:uid="{DF3C4669-7733-4462-857A-EFDF119C8DC4}"/>
    <cellStyle name="Normal 2 13 16 3 3 3" xfId="20410" xr:uid="{9E2D5CAC-50C6-45AF-BEB4-052199F78C25}"/>
    <cellStyle name="Normal 2 13 16 3 3 4" xfId="20411" xr:uid="{A864752C-962F-4CAC-ABC0-B9058AEDBF69}"/>
    <cellStyle name="Normal 2 13 16 3 4" xfId="20412" xr:uid="{58AF467F-D5BB-4B87-91AD-A59A2188610B}"/>
    <cellStyle name="Normal 2 13 16 3 5" xfId="20413" xr:uid="{4B502AE7-2BD5-48F2-93BB-B1D7273CA202}"/>
    <cellStyle name="Normal 2 13 16 3 6" xfId="20414" xr:uid="{A88C11B8-E0CA-40EF-8ED4-25FD8683E227}"/>
    <cellStyle name="Normal 2 13 16 4" xfId="20415" xr:uid="{E06B269F-F2E2-45B4-ACEB-47F22EDB18FF}"/>
    <cellStyle name="Normal 2 13 16 4 2" xfId="20416" xr:uid="{66BF21A2-3DE6-4C9A-BBF4-17EF607901B8}"/>
    <cellStyle name="Normal 2 13 16 4 3" xfId="20417" xr:uid="{BB5EF8C8-660E-434F-BE41-DED51B16ABA9}"/>
    <cellStyle name="Normal 2 13 16 4 4" xfId="20418" xr:uid="{BE3D57A5-72F3-44FA-A02B-A0B102D7C811}"/>
    <cellStyle name="Normal 2 13 16 5" xfId="20419" xr:uid="{0BA762E6-6239-419D-8040-C443B867CE37}"/>
    <cellStyle name="Normal 2 13 16 5 2" xfId="20420" xr:uid="{432E2D9C-48AA-428E-BE2F-B2DDAA8154D0}"/>
    <cellStyle name="Normal 2 13 16 5 3" xfId="20421" xr:uid="{6BC4BF99-7755-4C33-8DC9-9E614E7466EB}"/>
    <cellStyle name="Normal 2 13 16 5 4" xfId="20422" xr:uid="{251BFABE-FC02-4940-AB18-B9CE9995BE61}"/>
    <cellStyle name="Normal 2 13 16 6" xfId="20423" xr:uid="{E9A5FB31-8D80-4FAB-AC8B-D753461B019C}"/>
    <cellStyle name="Normal 2 13 16 7" xfId="20424" xr:uid="{3FE97296-25F3-42D4-A16E-162511FA0EC6}"/>
    <cellStyle name="Normal 2 13 16 7 2" xfId="20425" xr:uid="{CB81E35E-D1F1-4461-8A94-F2D29FD1B1A6}"/>
    <cellStyle name="Normal 2 13 16 8" xfId="20426" xr:uid="{3B721DC7-96A1-4345-A8A4-5ED859B57509}"/>
    <cellStyle name="Normal 2 13 16 9" xfId="20427" xr:uid="{D4AB0FB0-B22F-43CA-8748-7423EA49F0CA}"/>
    <cellStyle name="Normal 2 13 17" xfId="20428" xr:uid="{EBF72897-1F87-4C71-A16F-B3090128ED46}"/>
    <cellStyle name="Normal 2 13 17 2" xfId="20429" xr:uid="{5558B020-8E2D-4DD0-BA59-8A39C6725F0B}"/>
    <cellStyle name="Normal 2 13 17 2 2" xfId="20430" xr:uid="{9407632B-84B5-4BAF-889A-2D4D074DC979}"/>
    <cellStyle name="Normal 2 13 17 2 2 2" xfId="20431" xr:uid="{273795FA-DC6D-4CBB-87ED-4878DA1F4EF0}"/>
    <cellStyle name="Normal 2 13 17 2 2 3" xfId="20432" xr:uid="{37DABDE8-2C94-4EC3-9354-ED760D6F739A}"/>
    <cellStyle name="Normal 2 13 17 2 2 4" xfId="20433" xr:uid="{CE8CCBA5-E564-4B66-AC46-0632752D3C3E}"/>
    <cellStyle name="Normal 2 13 17 2 3" xfId="20434" xr:uid="{6724415A-D7E6-48E6-A12C-F24FF9034930}"/>
    <cellStyle name="Normal 2 13 17 2 3 2" xfId="20435" xr:uid="{FCC09F8D-E712-44AE-B385-3531C6093FD0}"/>
    <cellStyle name="Normal 2 13 17 2 3 3" xfId="20436" xr:uid="{10DB4DD3-40BD-4400-B2EE-6125FEC755BE}"/>
    <cellStyle name="Normal 2 13 17 2 3 4" xfId="20437" xr:uid="{48C9AA0F-6192-4E4C-9559-C444CCF771EC}"/>
    <cellStyle name="Normal 2 13 17 2 4" xfId="20438" xr:uid="{EE65EEED-BD3D-41BE-935B-E24B196D72D8}"/>
    <cellStyle name="Normal 2 13 17 2 5" xfId="20439" xr:uid="{B3055065-E9C0-427D-B630-D33AF02F14DF}"/>
    <cellStyle name="Normal 2 13 17 2 6" xfId="20440" xr:uid="{6900EF1A-8EEB-4AD6-9E2D-B36D76A7F1DE}"/>
    <cellStyle name="Normal 2 13 17 3" xfId="20441" xr:uid="{7B5BC411-2FC4-4C57-8409-4D507BA7CD72}"/>
    <cellStyle name="Normal 2 13 17 3 2" xfId="20442" xr:uid="{EAD9A3F7-0050-4A78-8D3E-D1318581C153}"/>
    <cellStyle name="Normal 2 13 17 3 2 2" xfId="20443" xr:uid="{0765BC89-D9A7-4B1A-958E-C923E4BF8B81}"/>
    <cellStyle name="Normal 2 13 17 3 2 3" xfId="20444" xr:uid="{BC5F6EDC-5234-43DB-B100-CE3E4299133A}"/>
    <cellStyle name="Normal 2 13 17 3 2 4" xfId="20445" xr:uid="{AA33F062-DE9C-48DD-854C-1E9871F66E2B}"/>
    <cellStyle name="Normal 2 13 17 3 3" xfId="20446" xr:uid="{5F7096A6-B082-4715-B3A1-6797E872F1FA}"/>
    <cellStyle name="Normal 2 13 17 3 3 2" xfId="20447" xr:uid="{CE2518D8-9B66-4AB3-BC1D-D698BBBBD578}"/>
    <cellStyle name="Normal 2 13 17 3 3 3" xfId="20448" xr:uid="{A1C1469D-2A19-4D32-BDA0-AB1482D914A0}"/>
    <cellStyle name="Normal 2 13 17 3 3 4" xfId="20449" xr:uid="{4F597BD0-969A-4466-85F0-DE6D179C2406}"/>
    <cellStyle name="Normal 2 13 17 3 4" xfId="20450" xr:uid="{0DC6200B-0120-4B88-9479-CE07F619CB7C}"/>
    <cellStyle name="Normal 2 13 17 3 5" xfId="20451" xr:uid="{AEA45DDF-2A43-483E-A707-7D89C14A3F5A}"/>
    <cellStyle name="Normal 2 13 17 3 6" xfId="20452" xr:uid="{3A5161D9-8E1B-45CD-8E34-57DFBD0A5189}"/>
    <cellStyle name="Normal 2 13 17 4" xfId="20453" xr:uid="{A3319F64-92A7-4136-8E7B-B2337F57DB9B}"/>
    <cellStyle name="Normal 2 13 17 4 2" xfId="20454" xr:uid="{C81EEC56-1B36-4A23-B068-C83016A6C3D9}"/>
    <cellStyle name="Normal 2 13 17 4 3" xfId="20455" xr:uid="{2213FF87-A8F4-4198-A4BB-19C83728B8A4}"/>
    <cellStyle name="Normal 2 13 17 4 4" xfId="20456" xr:uid="{341F7B72-C6A5-4A15-809D-4876E904719F}"/>
    <cellStyle name="Normal 2 13 17 5" xfId="20457" xr:uid="{FA5C8773-ECC2-4859-B174-FCE7954F1A01}"/>
    <cellStyle name="Normal 2 13 17 5 2" xfId="20458" xr:uid="{763BDBAF-7179-4004-9A2F-7035EE44532D}"/>
    <cellStyle name="Normal 2 13 17 5 3" xfId="20459" xr:uid="{8727173B-6814-4A13-8C04-057323E22574}"/>
    <cellStyle name="Normal 2 13 17 5 4" xfId="20460" xr:uid="{26F101D3-C355-4B96-B1F6-D68A9C7B4E50}"/>
    <cellStyle name="Normal 2 13 17 6" xfId="20461" xr:uid="{D950A6BC-B2B1-4F9A-8300-7C63D9A39A40}"/>
    <cellStyle name="Normal 2 13 17 7" xfId="20462" xr:uid="{7CA54737-2D20-4182-8DBA-810CD161750B}"/>
    <cellStyle name="Normal 2 13 17 7 2" xfId="20463" xr:uid="{4C857E7A-1E18-4002-9394-CC08B171AC42}"/>
    <cellStyle name="Normal 2 13 17 8" xfId="20464" xr:uid="{EC990EE2-E9C1-425F-A4B2-F781FE73CB2C}"/>
    <cellStyle name="Normal 2 13 17 9" xfId="20465" xr:uid="{CB4BF811-7275-46A9-8194-F3FD8630A9A7}"/>
    <cellStyle name="Normal 2 13 18" xfId="20466" xr:uid="{6F8717BC-9002-4C96-8A2D-87F8E5E39261}"/>
    <cellStyle name="Normal 2 13 18 2" xfId="20467" xr:uid="{39BA0D31-4207-468C-8B29-5B822CAF17A8}"/>
    <cellStyle name="Normal 2 13 18 2 2" xfId="20468" xr:uid="{E68EB702-A873-4308-8337-8104FD66F2D2}"/>
    <cellStyle name="Normal 2 13 18 2 2 2" xfId="20469" xr:uid="{4D64EF76-3BDB-4B52-A644-E5870B554CB2}"/>
    <cellStyle name="Normal 2 13 18 2 2 3" xfId="20470" xr:uid="{33400FC9-D36F-488E-8BBC-FFC411C3B83D}"/>
    <cellStyle name="Normal 2 13 18 2 2 4" xfId="20471" xr:uid="{4B8E8BF5-06D1-4656-B553-179E07C1C2CE}"/>
    <cellStyle name="Normal 2 13 18 2 3" xfId="20472" xr:uid="{C9D14078-F0B5-4186-B992-B654C13E7BA6}"/>
    <cellStyle name="Normal 2 13 18 2 3 2" xfId="20473" xr:uid="{9B7436F7-01D0-40FC-A198-A3B0421E55A8}"/>
    <cellStyle name="Normal 2 13 18 2 3 3" xfId="20474" xr:uid="{12394BE4-990D-49AC-BF7E-BDF70E0FD034}"/>
    <cellStyle name="Normal 2 13 18 2 3 4" xfId="20475" xr:uid="{03FD8D13-8D86-40F6-9A98-25357BB686ED}"/>
    <cellStyle name="Normal 2 13 18 2 4" xfId="20476" xr:uid="{7ABC6C5D-9F6D-48E2-81B1-C95356375304}"/>
    <cellStyle name="Normal 2 13 18 2 5" xfId="20477" xr:uid="{5440A664-306D-4B11-B32C-B69B34FE8648}"/>
    <cellStyle name="Normal 2 13 18 2 6" xfId="20478" xr:uid="{5A85CDE1-3A75-473B-BA5B-423ADC5627D2}"/>
    <cellStyle name="Normal 2 13 18 3" xfId="20479" xr:uid="{EDC28CB5-2DD1-47E7-A06F-9FD153671FBC}"/>
    <cellStyle name="Normal 2 13 18 3 2" xfId="20480" xr:uid="{2A6EA40C-7A2A-4C4A-85C8-BFE56C710EEF}"/>
    <cellStyle name="Normal 2 13 18 3 2 2" xfId="20481" xr:uid="{E2959A97-15BD-4CD4-A436-E188F5652B1A}"/>
    <cellStyle name="Normal 2 13 18 3 2 3" xfId="20482" xr:uid="{60BB712B-11A3-4B56-B077-64FABE269685}"/>
    <cellStyle name="Normal 2 13 18 3 2 4" xfId="20483" xr:uid="{32062377-0B4A-4AA3-AAC9-E0063BDF2478}"/>
    <cellStyle name="Normal 2 13 18 3 3" xfId="20484" xr:uid="{94E4C57C-751D-4F80-A67B-2AEA4DC23ECB}"/>
    <cellStyle name="Normal 2 13 18 3 3 2" xfId="20485" xr:uid="{E1D41D19-08AB-461D-BE2D-FC647E3F0F9E}"/>
    <cellStyle name="Normal 2 13 18 3 3 3" xfId="20486" xr:uid="{84456A51-5B68-49B7-8B59-D83BD231BF8A}"/>
    <cellStyle name="Normal 2 13 18 3 3 4" xfId="20487" xr:uid="{144A6656-0885-4462-A23E-2758F65762D9}"/>
    <cellStyle name="Normal 2 13 18 3 4" xfId="20488" xr:uid="{2F7127CA-F73A-4D84-BAD8-C1D6AB864D94}"/>
    <cellStyle name="Normal 2 13 18 3 5" xfId="20489" xr:uid="{7B511D57-7A41-4B19-8866-76F0ED838A86}"/>
    <cellStyle name="Normal 2 13 18 3 6" xfId="20490" xr:uid="{680029C1-4EF7-41E5-AEEA-B6D9F91DEFAB}"/>
    <cellStyle name="Normal 2 13 18 4" xfId="20491" xr:uid="{E769E9F7-8F3B-45C3-AA33-709F922A5ECC}"/>
    <cellStyle name="Normal 2 13 18 4 2" xfId="20492" xr:uid="{0C7B7CD4-F737-4667-9045-D5ADD76EC402}"/>
    <cellStyle name="Normal 2 13 18 4 3" xfId="20493" xr:uid="{415E6581-80B8-4ADD-B1F4-02F78A1141F1}"/>
    <cellStyle name="Normal 2 13 18 4 4" xfId="20494" xr:uid="{709877F2-556E-4491-B98B-E9A5EF189552}"/>
    <cellStyle name="Normal 2 13 18 5" xfId="20495" xr:uid="{8967221F-E3C6-466F-99CE-A627FA11FAA6}"/>
    <cellStyle name="Normal 2 13 18 5 2" xfId="20496" xr:uid="{66E0525D-D98E-4A89-B241-4932B9F32903}"/>
    <cellStyle name="Normal 2 13 18 5 3" xfId="20497" xr:uid="{3ACD2456-7902-4683-A46B-9D84536D145C}"/>
    <cellStyle name="Normal 2 13 18 5 4" xfId="20498" xr:uid="{914C7F29-78EB-4DF9-86B7-3361119ADCFC}"/>
    <cellStyle name="Normal 2 13 18 6" xfId="20499" xr:uid="{AEF3ED46-5F69-43A3-883C-0277D7AE9220}"/>
    <cellStyle name="Normal 2 13 18 7" xfId="20500" xr:uid="{9084B336-1BA8-4AF4-B9F7-DA8D2F9CC4C0}"/>
    <cellStyle name="Normal 2 13 18 7 2" xfId="20501" xr:uid="{EBE56C7F-3BFD-4DE2-8791-06D48562121F}"/>
    <cellStyle name="Normal 2 13 18 8" xfId="20502" xr:uid="{EBA60D41-9783-4DE5-A964-D4E597DFBE3D}"/>
    <cellStyle name="Normal 2 13 18 9" xfId="20503" xr:uid="{B4C3A9E3-0F79-4C17-9312-433222586C34}"/>
    <cellStyle name="Normal 2 13 19" xfId="20504" xr:uid="{77F104C1-5F14-4CB7-B741-93EE2DCF9A58}"/>
    <cellStyle name="Normal 2 13 19 2" xfId="20505" xr:uid="{890CA765-73DC-4E22-96A2-3297652A283D}"/>
    <cellStyle name="Normal 2 13 19 2 2" xfId="20506" xr:uid="{0546050C-62E5-47B4-B27B-20F70587E7D9}"/>
    <cellStyle name="Normal 2 13 19 2 2 2" xfId="20507" xr:uid="{02907F7E-B166-4BA3-BC2F-928359F30681}"/>
    <cellStyle name="Normal 2 13 19 2 2 3" xfId="20508" xr:uid="{18F3E47E-2F9E-4586-8EF6-47E5279E29A3}"/>
    <cellStyle name="Normal 2 13 19 2 2 4" xfId="20509" xr:uid="{A0FA73BF-7566-4857-B6E9-C9AA557405D0}"/>
    <cellStyle name="Normal 2 13 19 2 3" xfId="20510" xr:uid="{23A830D0-4B7A-4BB9-9E66-7CEE486FFCDE}"/>
    <cellStyle name="Normal 2 13 19 2 3 2" xfId="20511" xr:uid="{A777BC42-0608-4FFA-A29E-99A8999C7537}"/>
    <cellStyle name="Normal 2 13 19 2 3 3" xfId="20512" xr:uid="{403B4C6E-C5B4-4051-8ABF-9F5142F2F7B9}"/>
    <cellStyle name="Normal 2 13 19 2 3 4" xfId="20513" xr:uid="{AB0C542A-38BC-4D31-B4DC-5C4C90EE908C}"/>
    <cellStyle name="Normal 2 13 19 2 4" xfId="20514" xr:uid="{A5EE2E98-CF8D-43DE-AEB4-B4A747826BA1}"/>
    <cellStyle name="Normal 2 13 19 2 5" xfId="20515" xr:uid="{534E8593-4842-4110-9C93-3080EEF667B4}"/>
    <cellStyle name="Normal 2 13 19 2 6" xfId="20516" xr:uid="{EE7801D3-45AA-424C-8FEE-1856A75EE4D3}"/>
    <cellStyle name="Normal 2 13 19 3" xfId="20517" xr:uid="{2AA0AC58-8577-4197-A933-2B425BE1059F}"/>
    <cellStyle name="Normal 2 13 19 3 2" xfId="20518" xr:uid="{29AE10AE-A192-4FFD-B04D-506E803F2344}"/>
    <cellStyle name="Normal 2 13 19 3 2 2" xfId="20519" xr:uid="{A4B58392-A51B-4FA5-8CA6-A4562362E654}"/>
    <cellStyle name="Normal 2 13 19 3 2 3" xfId="20520" xr:uid="{4FB505D4-534C-44E5-BEF4-A177513914DA}"/>
    <cellStyle name="Normal 2 13 19 3 2 4" xfId="20521" xr:uid="{694D76C3-E3CA-4351-967B-2308F4B2C434}"/>
    <cellStyle name="Normal 2 13 19 3 3" xfId="20522" xr:uid="{24093039-C05C-47EA-9F59-8A65F3B49963}"/>
    <cellStyle name="Normal 2 13 19 3 3 2" xfId="20523" xr:uid="{B9422E3E-0535-46D1-A050-56B9B8AE3C9B}"/>
    <cellStyle name="Normal 2 13 19 3 3 3" xfId="20524" xr:uid="{5FD766E8-C584-464A-8816-D8D21039097A}"/>
    <cellStyle name="Normal 2 13 19 3 3 4" xfId="20525" xr:uid="{E7CFC986-D758-4145-A821-F91C5F3675A9}"/>
    <cellStyle name="Normal 2 13 19 3 4" xfId="20526" xr:uid="{144B5606-C38B-4B26-B1AF-515EDBFB1C96}"/>
    <cellStyle name="Normal 2 13 19 3 5" xfId="20527" xr:uid="{9B65431C-EE66-4172-A65E-3A1092C75048}"/>
    <cellStyle name="Normal 2 13 19 3 6" xfId="20528" xr:uid="{2C1B04E9-C6DE-4A55-A28A-F2E2FB07A56A}"/>
    <cellStyle name="Normal 2 13 19 4" xfId="20529" xr:uid="{9DA6D59A-A463-4612-90BE-2F662EC8BD9A}"/>
    <cellStyle name="Normal 2 13 19 4 2" xfId="20530" xr:uid="{86EA7FE8-951D-4ADD-AD5B-40D5DE33F54D}"/>
    <cellStyle name="Normal 2 13 19 4 3" xfId="20531" xr:uid="{64B34C1B-CA2E-4168-9CF8-D55D928F1862}"/>
    <cellStyle name="Normal 2 13 19 4 4" xfId="20532" xr:uid="{618252FB-165A-4E83-9C86-D9DE81B71978}"/>
    <cellStyle name="Normal 2 13 19 5" xfId="20533" xr:uid="{3D4E147A-08A7-4CF1-824E-ECFFDE367DC0}"/>
    <cellStyle name="Normal 2 13 19 5 2" xfId="20534" xr:uid="{36092029-4FFA-4AB0-AD9E-26BBF9B32B58}"/>
    <cellStyle name="Normal 2 13 19 5 3" xfId="20535" xr:uid="{FA434DC2-84C7-41C9-8128-CF0EB82E054C}"/>
    <cellStyle name="Normal 2 13 19 5 4" xfId="20536" xr:uid="{18E6E736-E2D6-48D8-828F-65891A10F776}"/>
    <cellStyle name="Normal 2 13 19 6" xfId="20537" xr:uid="{21314FEC-C1A1-4D46-967B-D0559D55F4A8}"/>
    <cellStyle name="Normal 2 13 19 7" xfId="20538" xr:uid="{C237710F-ED2A-45BE-958B-D75004D78FDD}"/>
    <cellStyle name="Normal 2 13 19 7 2" xfId="20539" xr:uid="{43448EB6-ED58-44A1-ACAF-5CBBD5BC8257}"/>
    <cellStyle name="Normal 2 13 19 8" xfId="20540" xr:uid="{56905B51-0EFA-4E60-9F4C-876DEF077DD5}"/>
    <cellStyle name="Normal 2 13 19 9" xfId="20541" xr:uid="{9AC85285-D673-4033-A515-149969BC2536}"/>
    <cellStyle name="Normal 2 13 2" xfId="20542" xr:uid="{D33BAA1B-9B68-4354-9459-A6DFD68BC2B2}"/>
    <cellStyle name="Normal 2 13 2 10" xfId="58812" xr:uid="{B1A7CEFE-96E7-4486-9E93-1D10888D1809}"/>
    <cellStyle name="Normal 2 13 2 2" xfId="20543" xr:uid="{1F32574C-AD45-4FD2-A180-D25C6AD18512}"/>
    <cellStyle name="Normal 2 13 2 2 2" xfId="20544" xr:uid="{0266EBE2-1691-49CA-B95E-828FCA7E67B6}"/>
    <cellStyle name="Normal 2 13 2 2 2 2" xfId="20545" xr:uid="{898D36A8-118C-4059-AD9D-8C436E5D01B1}"/>
    <cellStyle name="Normal 2 13 2 2 2 3" xfId="20546" xr:uid="{A8568E58-2171-4E40-A057-D604C09F64C0}"/>
    <cellStyle name="Normal 2 13 2 2 2 4" xfId="20547" xr:uid="{DDE8C485-B76F-4B82-B553-5E0FC0176924}"/>
    <cellStyle name="Normal 2 13 2 2 3" xfId="20548" xr:uid="{708BD465-BB1D-412A-957C-5F72562F5D8E}"/>
    <cellStyle name="Normal 2 13 2 2 3 2" xfId="20549" xr:uid="{73071F27-AE28-4E1C-A0F1-86AF17CCB072}"/>
    <cellStyle name="Normal 2 13 2 2 3 3" xfId="20550" xr:uid="{D0D832F1-15A9-4034-8300-91A211FE57C1}"/>
    <cellStyle name="Normal 2 13 2 2 3 4" xfId="20551" xr:uid="{AF481649-49C8-4036-8A62-EED425A1B8D1}"/>
    <cellStyle name="Normal 2 13 2 2 4" xfId="20552" xr:uid="{526A9988-458A-4BF4-9008-23A76F000E0E}"/>
    <cellStyle name="Normal 2 13 2 2 5" xfId="20553" xr:uid="{BAE88D57-BDA8-47D3-8227-8934FD984EDD}"/>
    <cellStyle name="Normal 2 13 2 2 6" xfId="20554" xr:uid="{ED209C6F-CCA7-460B-97E8-A60297D8920C}"/>
    <cellStyle name="Normal 2 13 2 3" xfId="20555" xr:uid="{055C80A1-0BD1-4858-A620-DDCCDEAE2817}"/>
    <cellStyle name="Normal 2 13 2 3 2" xfId="20556" xr:uid="{086B7950-9E4E-4452-B752-AD31040962C1}"/>
    <cellStyle name="Normal 2 13 2 3 2 2" xfId="20557" xr:uid="{5E4042E6-8809-42F5-A796-66365EC36CF4}"/>
    <cellStyle name="Normal 2 13 2 3 2 3" xfId="20558" xr:uid="{3264319A-385F-47D8-989D-D1343DFCA25E}"/>
    <cellStyle name="Normal 2 13 2 3 2 4" xfId="20559" xr:uid="{BBD21A4C-353B-41D7-9BCA-244464BE2317}"/>
    <cellStyle name="Normal 2 13 2 3 3" xfId="20560" xr:uid="{18CACDBE-341B-4536-AEBE-FF382A778D34}"/>
    <cellStyle name="Normal 2 13 2 3 3 2" xfId="20561" xr:uid="{661FA264-A327-44FC-8681-0F2F641B2A5C}"/>
    <cellStyle name="Normal 2 13 2 3 3 3" xfId="20562" xr:uid="{C879B73D-AE26-408D-9DEF-A8D1079FC067}"/>
    <cellStyle name="Normal 2 13 2 3 3 4" xfId="20563" xr:uid="{DCDD1668-74EF-4CA9-8790-E42223474123}"/>
    <cellStyle name="Normal 2 13 2 3 4" xfId="20564" xr:uid="{A1FDAECF-534A-431D-8C23-EE58C99A8B70}"/>
    <cellStyle name="Normal 2 13 2 3 5" xfId="20565" xr:uid="{CDB78011-A0E2-41C7-99FB-5C5B7AB2C3F6}"/>
    <cellStyle name="Normal 2 13 2 3 6" xfId="20566" xr:uid="{80D59C33-D52C-422C-893F-3181F56828B1}"/>
    <cellStyle name="Normal 2 13 2 4" xfId="20567" xr:uid="{05281746-F20A-4C7D-8B81-220265157A46}"/>
    <cellStyle name="Normal 2 13 2 4 2" xfId="20568" xr:uid="{3E0B5EF3-E02F-4051-811C-3F4DC7BD7EC7}"/>
    <cellStyle name="Normal 2 13 2 4 3" xfId="20569" xr:uid="{783B037A-4488-4E16-AAA8-08D02EBE9F3E}"/>
    <cellStyle name="Normal 2 13 2 4 4" xfId="20570" xr:uid="{FD201217-3E88-438C-8D7C-7E93BA1A3179}"/>
    <cellStyle name="Normal 2 13 2 5" xfId="20571" xr:uid="{A64C6129-EDBE-4E85-AC54-AC980E8A4A2A}"/>
    <cellStyle name="Normal 2 13 2 5 2" xfId="20572" xr:uid="{B98DCE9B-A38A-475C-AA14-3B38E94E0D8F}"/>
    <cellStyle name="Normal 2 13 2 5 3" xfId="20573" xr:uid="{76A8488F-D07A-4838-915A-E7907864CB86}"/>
    <cellStyle name="Normal 2 13 2 5 4" xfId="20574" xr:uid="{C4B4FE65-0ED0-40B5-A78C-CB309AD015B4}"/>
    <cellStyle name="Normal 2 13 2 6" xfId="20575" xr:uid="{141B823F-09EF-4F26-859E-DFA286A5488B}"/>
    <cellStyle name="Normal 2 13 2 7" xfId="20576" xr:uid="{1E1C4710-8267-4E08-BB00-C2F968FCF2A9}"/>
    <cellStyle name="Normal 2 13 2 7 2" xfId="20577" xr:uid="{3449CAED-706E-49F9-88D2-C42DD972727B}"/>
    <cellStyle name="Normal 2 13 2 8" xfId="20578" xr:uid="{32135905-9A84-4DBF-88F6-13A50612A2C0}"/>
    <cellStyle name="Normal 2 13 2 9" xfId="20579" xr:uid="{4A351EFA-46D8-44B7-AC55-E91145748FFF}"/>
    <cellStyle name="Normal 2 13 20" xfId="20580" xr:uid="{01F74D50-8DE8-4353-9EC8-ED3A46098BF5}"/>
    <cellStyle name="Normal 2 13 20 2" xfId="20581" xr:uid="{1FC9B0C8-DA84-4164-81B3-56E8E91361DA}"/>
    <cellStyle name="Normal 2 13 20 2 2" xfId="20582" xr:uid="{908053DC-F5D7-4955-B608-2D4373BD0638}"/>
    <cellStyle name="Normal 2 13 20 2 2 2" xfId="20583" xr:uid="{12748D7A-B1A0-4F7A-9E80-C67F5C59F122}"/>
    <cellStyle name="Normal 2 13 20 2 2 3" xfId="20584" xr:uid="{B633EB07-FA15-4969-8BF9-C0CEC9F40B46}"/>
    <cellStyle name="Normal 2 13 20 2 2 4" xfId="20585" xr:uid="{D07284FE-F3E8-4DBF-AFBF-EE5BB1FBA4B1}"/>
    <cellStyle name="Normal 2 13 20 2 3" xfId="20586" xr:uid="{FA85835C-0859-4BFC-B8F6-6A52A8213DF9}"/>
    <cellStyle name="Normal 2 13 20 2 3 2" xfId="20587" xr:uid="{58217D35-C29B-4452-9138-0B5EB9D0E44D}"/>
    <cellStyle name="Normal 2 13 20 2 3 3" xfId="20588" xr:uid="{DA0CE68A-D025-4FDA-A20F-89446EB9D652}"/>
    <cellStyle name="Normal 2 13 20 2 3 4" xfId="20589" xr:uid="{432E1DFC-C640-4563-A497-CCD3498D04FC}"/>
    <cellStyle name="Normal 2 13 20 2 4" xfId="20590" xr:uid="{98911F62-33BD-44B2-9766-FBF376DD062C}"/>
    <cellStyle name="Normal 2 13 20 2 5" xfId="20591" xr:uid="{C76EB84E-D341-4506-B3A1-916AD36A5DC0}"/>
    <cellStyle name="Normal 2 13 20 2 6" xfId="20592" xr:uid="{9F034BE2-FFD5-4ACA-BE91-F9E504C52BE7}"/>
    <cellStyle name="Normal 2 13 20 3" xfId="20593" xr:uid="{F03F6674-32E8-4248-A4FB-AE3A9C4E7C58}"/>
    <cellStyle name="Normal 2 13 20 3 2" xfId="20594" xr:uid="{8B4261B4-5021-4E17-9895-A6CC3163E8F5}"/>
    <cellStyle name="Normal 2 13 20 3 2 2" xfId="20595" xr:uid="{C52F1CA9-275A-4B48-941C-567359EABDCC}"/>
    <cellStyle name="Normal 2 13 20 3 2 3" xfId="20596" xr:uid="{69D939A3-EA03-497F-A58F-3ECD4F2E15FF}"/>
    <cellStyle name="Normal 2 13 20 3 2 4" xfId="20597" xr:uid="{9E4F500A-ABC5-4221-893D-2A6BD9F3B39C}"/>
    <cellStyle name="Normal 2 13 20 3 3" xfId="20598" xr:uid="{4D95E26D-33D8-469B-ABEB-66978266FBD7}"/>
    <cellStyle name="Normal 2 13 20 3 3 2" xfId="20599" xr:uid="{9BC4B8D7-BED5-4C5A-9644-1708A727AE0A}"/>
    <cellStyle name="Normal 2 13 20 3 3 3" xfId="20600" xr:uid="{7D7D2657-F23E-49B3-9308-33632ED092E0}"/>
    <cellStyle name="Normal 2 13 20 3 3 4" xfId="20601" xr:uid="{D7681678-E051-4190-8084-5E3AE2421EF5}"/>
    <cellStyle name="Normal 2 13 20 3 4" xfId="20602" xr:uid="{20DD6FCE-D339-4672-BB82-CE8856CDB38C}"/>
    <cellStyle name="Normal 2 13 20 3 5" xfId="20603" xr:uid="{8FFF1B83-5E87-49A6-B474-0F674EA025D8}"/>
    <cellStyle name="Normal 2 13 20 3 6" xfId="20604" xr:uid="{4912117A-4439-4453-9FF5-9467DA8D33BF}"/>
    <cellStyle name="Normal 2 13 20 4" xfId="20605" xr:uid="{1C8AC466-56BC-4CDC-855B-3E212BEFFC3E}"/>
    <cellStyle name="Normal 2 13 20 4 2" xfId="20606" xr:uid="{4FDCA9D2-9F93-4944-A802-C26B296E502F}"/>
    <cellStyle name="Normal 2 13 20 4 3" xfId="20607" xr:uid="{1E60D1D0-7528-40D7-BF8F-8659AF10451B}"/>
    <cellStyle name="Normal 2 13 20 4 4" xfId="20608" xr:uid="{864F86FE-97BB-41E0-8F37-6D0EBB1BA16C}"/>
    <cellStyle name="Normal 2 13 20 5" xfId="20609" xr:uid="{2BCBA9A5-6660-4A71-BBC2-5E58EAFB6C8A}"/>
    <cellStyle name="Normal 2 13 20 5 2" xfId="20610" xr:uid="{579F71CF-D602-473F-A9F4-D34326B50D4E}"/>
    <cellStyle name="Normal 2 13 20 5 3" xfId="20611" xr:uid="{0430D125-EBC4-46B4-8EB3-330EADA28F73}"/>
    <cellStyle name="Normal 2 13 20 5 4" xfId="20612" xr:uid="{458D38A9-98A3-429D-9F08-9B6789811146}"/>
    <cellStyle name="Normal 2 13 20 6" xfId="20613" xr:uid="{5BC874BA-53CA-446F-B2F2-0F494D423AF6}"/>
    <cellStyle name="Normal 2 13 20 7" xfId="20614" xr:uid="{0A6544B8-0F50-4EA7-AB8C-29B05C0DFC8D}"/>
    <cellStyle name="Normal 2 13 20 7 2" xfId="20615" xr:uid="{93E41CA6-9D07-4C47-A617-E083C2893CD7}"/>
    <cellStyle name="Normal 2 13 20 8" xfId="20616" xr:uid="{5C07406B-E302-49CF-8551-36EE3B373490}"/>
    <cellStyle name="Normal 2 13 20 9" xfId="20617" xr:uid="{37F28AFA-1F30-407E-8FD6-808BA0FE4639}"/>
    <cellStyle name="Normal 2 13 21" xfId="20618" xr:uid="{629BAF85-773F-4C17-B702-F9EA9CB7BFAF}"/>
    <cellStyle name="Normal 2 13 21 2" xfId="20619" xr:uid="{99FC5523-E2A6-4C81-B1E5-36473FA85CD7}"/>
    <cellStyle name="Normal 2 13 21 2 2" xfId="20620" xr:uid="{8EDAD4D0-273F-433D-8B41-506B9220500B}"/>
    <cellStyle name="Normal 2 13 21 2 3" xfId="20621" xr:uid="{2DC841E6-FDA8-47AF-840B-5F251D1958DA}"/>
    <cellStyle name="Normal 2 13 21 2 4" xfId="20622" xr:uid="{E17C7D5B-C3D6-4589-849F-AA882F576568}"/>
    <cellStyle name="Normal 2 13 21 3" xfId="20623" xr:uid="{135C509C-4428-4089-A0A4-858F128B01EB}"/>
    <cellStyle name="Normal 2 13 21 3 2" xfId="20624" xr:uid="{1E65DD3B-7EA8-473D-B4AA-C43EC39C3B12}"/>
    <cellStyle name="Normal 2 13 21 3 3" xfId="20625" xr:uid="{E8295D15-2865-40BA-903E-D52EAC2D2F72}"/>
    <cellStyle name="Normal 2 13 21 3 4" xfId="20626" xr:uid="{94E6CFCC-6AB9-4224-BA20-60903F236BBA}"/>
    <cellStyle name="Normal 2 13 21 4" xfId="20627" xr:uid="{ACFC5018-8F38-40D0-9BF9-1EB1338B501A}"/>
    <cellStyle name="Normal 2 13 21 5" xfId="20628" xr:uid="{49097EBA-498D-4FCA-9462-1CB74B2A9E53}"/>
    <cellStyle name="Normal 2 13 21 5 2" xfId="20629" xr:uid="{4757826D-CE33-4ECF-A11A-20A89A77B93E}"/>
    <cellStyle name="Normal 2 13 21 6" xfId="20630" xr:uid="{2E8F694A-B4E7-4367-A768-1810C9F01425}"/>
    <cellStyle name="Normal 2 13 21 7" xfId="20631" xr:uid="{C0C21244-2F66-4421-BD73-197691CD855E}"/>
    <cellStyle name="Normal 2 13 22" xfId="20632" xr:uid="{06F1EF26-1FFF-41BB-991C-9A8F332018F0}"/>
    <cellStyle name="Normal 2 13 22 2" xfId="20633" xr:uid="{DA708D77-26DF-46FD-AD2B-6F7897D156A7}"/>
    <cellStyle name="Normal 2 13 22 2 2" xfId="20634" xr:uid="{F69B82B0-5432-4CBB-A1A3-2FFBA6A456FD}"/>
    <cellStyle name="Normal 2 13 22 2 3" xfId="20635" xr:uid="{8A1F4CAE-BD6C-4717-B0FD-BCE65B086E1C}"/>
    <cellStyle name="Normal 2 13 22 2 4" xfId="20636" xr:uid="{96E5BA15-4D62-49EC-ABA1-7749AF95A4F6}"/>
    <cellStyle name="Normal 2 13 22 3" xfId="20637" xr:uid="{7FED664F-E65C-4DBD-AB24-C752BADA3CD3}"/>
    <cellStyle name="Normal 2 13 22 3 2" xfId="20638" xr:uid="{1FE17CC1-EEBB-433A-AB77-BAB03B052542}"/>
    <cellStyle name="Normal 2 13 22 3 3" xfId="20639" xr:uid="{07C49E77-80FE-48B0-AF45-9D2647B87D22}"/>
    <cellStyle name="Normal 2 13 22 3 4" xfId="20640" xr:uid="{D08DC890-2FA3-44A9-8FFD-E4D5A829108A}"/>
    <cellStyle name="Normal 2 13 22 4" xfId="20641" xr:uid="{5E29B74E-3762-4277-AB98-2267CFA71D3A}"/>
    <cellStyle name="Normal 2 13 22 5" xfId="20642" xr:uid="{5E2152B1-17B9-4339-8F38-6FA6F3BFDEAD}"/>
    <cellStyle name="Normal 2 13 22 5 2" xfId="20643" xr:uid="{05069220-CDE6-42C6-AC53-B8EE290C3066}"/>
    <cellStyle name="Normal 2 13 22 6" xfId="20644" xr:uid="{08FAF166-C776-48A2-B730-F6865CDC17CB}"/>
    <cellStyle name="Normal 2 13 22 7" xfId="20645" xr:uid="{9C17EC68-A3B7-4A15-B83E-6B36A06B8F0B}"/>
    <cellStyle name="Normal 2 13 23" xfId="20646" xr:uid="{F1C194E5-D0CC-45C6-AE59-D26154934E11}"/>
    <cellStyle name="Normal 2 13 23 2" xfId="20647" xr:uid="{630679E6-6AEF-443B-885D-58018279184C}"/>
    <cellStyle name="Normal 2 13 23 3" xfId="20648" xr:uid="{23C043E1-8982-4601-9A6A-8376842EC0B8}"/>
    <cellStyle name="Normal 2 13 24" xfId="20649" xr:uid="{3A7E1A4E-22F7-424C-8E36-8A5CB5DDA12C}"/>
    <cellStyle name="Normal 2 13 24 2" xfId="20650" xr:uid="{C7A52B33-A015-4EA4-A090-05C3FF1317A6}"/>
    <cellStyle name="Normal 2 13 24 3" xfId="20651" xr:uid="{B21D2A9F-F7A6-4F89-88FD-2EC530257BC7}"/>
    <cellStyle name="Normal 2 13 25" xfId="20652" xr:uid="{CEE3839F-343E-456E-99C5-62357F32FB0D}"/>
    <cellStyle name="Normal 2 13 25 2" xfId="20653" xr:uid="{67809505-7667-483D-9E3B-79C2235A5C1C}"/>
    <cellStyle name="Normal 2 13 25 3" xfId="20654" xr:uid="{E98ACAD3-69C5-4490-B4FA-239A5D92BF29}"/>
    <cellStyle name="Normal 2 13 26" xfId="20655" xr:uid="{8E76A00B-C7DE-47C6-82FD-A4D94DD0FF65}"/>
    <cellStyle name="Normal 2 13 26 2" xfId="20656" xr:uid="{48F3CA86-A63E-48A8-9463-175DD24805F2}"/>
    <cellStyle name="Normal 2 13 26 3" xfId="20657" xr:uid="{D7B27DEF-FEFF-4901-AC32-E8FFF1AAE306}"/>
    <cellStyle name="Normal 2 13 27" xfId="20658" xr:uid="{0326A44C-E3F3-405B-9A98-E280DA658B98}"/>
    <cellStyle name="Normal 2 13 27 2" xfId="20659" xr:uid="{A1C1B7FD-5DAF-4EE1-B91E-EF5B3613BE16}"/>
    <cellStyle name="Normal 2 13 27 2 2" xfId="20660" xr:uid="{05155866-859C-4FA8-BC45-3111FBC6A26D}"/>
    <cellStyle name="Normal 2 13 27 2 3" xfId="20661" xr:uid="{16D5483F-C0D6-443B-B151-4F5BA9E88CEE}"/>
    <cellStyle name="Normal 2 13 27 2 4" xfId="20662" xr:uid="{16F87238-0070-4783-901B-9354F6707470}"/>
    <cellStyle name="Normal 2 13 27 3" xfId="20663" xr:uid="{63C48B5D-E13B-40A2-A132-A3CC8DD2007E}"/>
    <cellStyle name="Normal 2 13 27 3 2" xfId="20664" xr:uid="{4490A423-44D8-440A-AF50-F0D1BDF6D94F}"/>
    <cellStyle name="Normal 2 13 27 3 3" xfId="20665" xr:uid="{E9652656-A1A3-4FFA-9244-C3C683B63301}"/>
    <cellStyle name="Normal 2 13 27 3 4" xfId="20666" xr:uid="{BF03D67B-2F38-4F78-96FA-09074E76DCA0}"/>
    <cellStyle name="Normal 2 13 27 4" xfId="20667" xr:uid="{B6C9ABE0-6AD1-403E-A62E-AA8483FD6041}"/>
    <cellStyle name="Normal 2 13 27 5" xfId="20668" xr:uid="{5BB5B147-A7AB-4354-8178-0D36F3C1B102}"/>
    <cellStyle name="Normal 2 13 28" xfId="20669" xr:uid="{175ECBC3-CB9A-4A3A-ADB0-194FDE48C47B}"/>
    <cellStyle name="Normal 2 13 28 2" xfId="20670" xr:uid="{29F40237-14CB-487B-A2CF-FA7802BD2914}"/>
    <cellStyle name="Normal 2 13 28 3" xfId="20671" xr:uid="{6BE13F86-7F8D-4983-81CC-B94CAB9406B4}"/>
    <cellStyle name="Normal 2 13 29" xfId="20672" xr:uid="{59639931-8040-4724-BF2B-79D74EED57CE}"/>
    <cellStyle name="Normal 2 13 3" xfId="20673" xr:uid="{3E66E6CC-AF56-47D6-8F1D-2E61B6A3F453}"/>
    <cellStyle name="Normal 2 13 3 2" xfId="20674" xr:uid="{F331B18B-73AE-4810-A8AA-B4F0F98EF67A}"/>
    <cellStyle name="Normal 2 13 3 2 2" xfId="20675" xr:uid="{ED11FFBD-9E2A-41D4-96A5-9B0B3EB2AD10}"/>
    <cellStyle name="Normal 2 13 3 2 2 2" xfId="20676" xr:uid="{985F538E-B120-4216-B1DF-E0CBB540DAE2}"/>
    <cellStyle name="Normal 2 13 3 2 2 3" xfId="20677" xr:uid="{24C73F7D-72AF-4A48-897E-93A48578E028}"/>
    <cellStyle name="Normal 2 13 3 2 2 4" xfId="20678" xr:uid="{910EE4E7-26B2-4429-B619-A340A9D03565}"/>
    <cellStyle name="Normal 2 13 3 2 3" xfId="20679" xr:uid="{97AA6E59-581A-43C4-881C-3B48C8A9BB6E}"/>
    <cellStyle name="Normal 2 13 3 2 3 2" xfId="20680" xr:uid="{21F84168-E329-43AD-A914-041896E30731}"/>
    <cellStyle name="Normal 2 13 3 2 3 3" xfId="20681" xr:uid="{27B305E0-6A00-4887-9878-ABC23715E056}"/>
    <cellStyle name="Normal 2 13 3 2 3 4" xfId="20682" xr:uid="{EE5EAD01-8E78-45E0-B0E9-717FF31F2CC9}"/>
    <cellStyle name="Normal 2 13 3 2 4" xfId="20683" xr:uid="{DAECB610-7DF2-4DFC-94DC-C18EEB71CBED}"/>
    <cellStyle name="Normal 2 13 3 2 5" xfId="20684" xr:uid="{7FA42EF0-E3C1-46A4-8000-A5BD1CBB9F2E}"/>
    <cellStyle name="Normal 2 13 3 2 6" xfId="20685" xr:uid="{56A9A8F7-D1C2-4354-905B-5E4B41730B8A}"/>
    <cellStyle name="Normal 2 13 3 3" xfId="20686" xr:uid="{3A1BE421-3D0A-4325-86A8-7C3062E06854}"/>
    <cellStyle name="Normal 2 13 3 3 2" xfId="20687" xr:uid="{D58E1B83-92BD-4C43-A240-E05DE7C27172}"/>
    <cellStyle name="Normal 2 13 3 3 2 2" xfId="20688" xr:uid="{22C141E3-DB7C-4DB2-BCC2-A19918AF98AD}"/>
    <cellStyle name="Normal 2 13 3 3 2 3" xfId="20689" xr:uid="{DC8A41B7-F60B-4DFB-84C0-F4A4BEA7DED6}"/>
    <cellStyle name="Normal 2 13 3 3 2 4" xfId="20690" xr:uid="{D34E694E-4052-4BE0-96CE-B24E236C8FE4}"/>
    <cellStyle name="Normal 2 13 3 3 3" xfId="20691" xr:uid="{AD917550-A31A-4888-B022-312863B89F62}"/>
    <cellStyle name="Normal 2 13 3 3 3 2" xfId="20692" xr:uid="{E1D73189-DBFE-43BB-B9F6-B873D446305A}"/>
    <cellStyle name="Normal 2 13 3 3 3 3" xfId="20693" xr:uid="{FD7D51E4-653D-40EB-8CF6-F81C13B8F8BE}"/>
    <cellStyle name="Normal 2 13 3 3 3 4" xfId="20694" xr:uid="{08E2ADA4-EF75-4EA4-BC9B-BEF131AB0AF7}"/>
    <cellStyle name="Normal 2 13 3 3 4" xfId="20695" xr:uid="{AD5E6590-B556-4060-9D27-30EDE852A533}"/>
    <cellStyle name="Normal 2 13 3 3 5" xfId="20696" xr:uid="{7891005D-82C9-4582-9F54-8A424AA5660B}"/>
    <cellStyle name="Normal 2 13 3 3 6" xfId="20697" xr:uid="{A2141223-9B7D-4F82-9FE3-D5321844F4CB}"/>
    <cellStyle name="Normal 2 13 3 4" xfId="20698" xr:uid="{7CABFC16-A44E-4BBF-904A-C5D3216F2C30}"/>
    <cellStyle name="Normal 2 13 3 4 2" xfId="20699" xr:uid="{F86296A3-3435-4077-94F2-EFF6B3ED5884}"/>
    <cellStyle name="Normal 2 13 3 4 3" xfId="20700" xr:uid="{AAF77457-1063-4976-B6CD-33F7A80AE6FE}"/>
    <cellStyle name="Normal 2 13 3 4 4" xfId="20701" xr:uid="{729BCCF5-0C01-4DCA-9618-BE7AF14AAFC5}"/>
    <cellStyle name="Normal 2 13 3 5" xfId="20702" xr:uid="{E931D9D1-4A6E-441A-9087-DD54B37217A6}"/>
    <cellStyle name="Normal 2 13 3 5 2" xfId="20703" xr:uid="{46897D71-5252-418E-83C8-3B8610E6634A}"/>
    <cellStyle name="Normal 2 13 3 5 3" xfId="20704" xr:uid="{DE79F042-8ED3-4838-9792-9D44F1CFAD47}"/>
    <cellStyle name="Normal 2 13 3 5 4" xfId="20705" xr:uid="{8686A6AB-1757-4DA8-A610-474283C2B099}"/>
    <cellStyle name="Normal 2 13 3 6" xfId="20706" xr:uid="{A4D2494A-BE73-4124-9FFD-ED02D0C23CFF}"/>
    <cellStyle name="Normal 2 13 3 7" xfId="20707" xr:uid="{B58B910F-CD56-49E8-B66E-E742F5BCB04D}"/>
    <cellStyle name="Normal 2 13 3 7 2" xfId="20708" xr:uid="{1FC9B226-8EF4-4601-9A4C-1356C0911F8E}"/>
    <cellStyle name="Normal 2 13 3 8" xfId="20709" xr:uid="{03C49D50-AF61-41F6-9D06-3EB4084AD594}"/>
    <cellStyle name="Normal 2 13 3 9" xfId="20710" xr:uid="{5F75F79C-7A56-4ED0-BC45-3E51B490F4D6}"/>
    <cellStyle name="Normal 2 13 30" xfId="20711" xr:uid="{C2DE5687-0CFA-4199-BEB1-75EEA2BD3753}"/>
    <cellStyle name="Normal 2 13 30 2" xfId="20712" xr:uid="{8C94C5F7-CFF8-4CCA-A777-1B31A381F521}"/>
    <cellStyle name="Normal 2 13 31" xfId="20713" xr:uid="{7CC03041-A824-4EA2-AA7C-7D992367DCFB}"/>
    <cellStyle name="Normal 2 13 32" xfId="20714" xr:uid="{F4AD3455-B89A-45D1-9545-140F9F9B26CC}"/>
    <cellStyle name="Normal 2 13 33" xfId="58813" xr:uid="{0C29C52D-73B6-47CC-8389-9D85E6E4F12F}"/>
    <cellStyle name="Normal 2 13 4" xfId="20715" xr:uid="{B76DF601-7433-48D3-A087-45D4B95EAD74}"/>
    <cellStyle name="Normal 2 13 4 2" xfId="20716" xr:uid="{84DFD67F-20AA-4E6F-8883-FF3A19C82C2F}"/>
    <cellStyle name="Normal 2 13 4 2 2" xfId="20717" xr:uid="{ADEE4F49-A81F-457E-856A-F16CB0408848}"/>
    <cellStyle name="Normal 2 13 4 2 2 2" xfId="20718" xr:uid="{F74DDB2A-36AF-4E22-B550-FE074AABDEFC}"/>
    <cellStyle name="Normal 2 13 4 2 2 3" xfId="20719" xr:uid="{8B92BDE3-4FA9-4935-A15C-E1E384715793}"/>
    <cellStyle name="Normal 2 13 4 2 2 4" xfId="20720" xr:uid="{A7350E76-6F92-4DE6-92B3-07E6A67AE84E}"/>
    <cellStyle name="Normal 2 13 4 2 3" xfId="20721" xr:uid="{0EF114FB-3023-44B7-8602-3803237C7FCE}"/>
    <cellStyle name="Normal 2 13 4 2 3 2" xfId="20722" xr:uid="{1822D121-7239-4ABC-98C9-C03F9E56DDAB}"/>
    <cellStyle name="Normal 2 13 4 2 3 3" xfId="20723" xr:uid="{E4535732-FCC9-446D-9264-43FFCF06F4BE}"/>
    <cellStyle name="Normal 2 13 4 2 3 4" xfId="20724" xr:uid="{412E96CB-C39E-44A7-9673-A73ADBACD3F1}"/>
    <cellStyle name="Normal 2 13 4 2 4" xfId="20725" xr:uid="{79F4F43B-D028-46D2-963A-43463EB59F91}"/>
    <cellStyle name="Normal 2 13 4 2 5" xfId="20726" xr:uid="{E25E1709-39D2-448A-BF82-12E740FE0F89}"/>
    <cellStyle name="Normal 2 13 4 2 6" xfId="20727" xr:uid="{9D7CF38D-CF6A-473F-9754-4249EF78C122}"/>
    <cellStyle name="Normal 2 13 4 3" xfId="20728" xr:uid="{43316346-B4B6-457A-9560-A1781E4BDAF4}"/>
    <cellStyle name="Normal 2 13 4 3 2" xfId="20729" xr:uid="{316927A7-6BD1-4BCA-96EF-19AB1F81F0B2}"/>
    <cellStyle name="Normal 2 13 4 3 2 2" xfId="20730" xr:uid="{934EF42D-25FF-43D9-BE62-0FB3CAC71B55}"/>
    <cellStyle name="Normal 2 13 4 3 2 3" xfId="20731" xr:uid="{2EAD281B-B708-4E28-BD79-FF4810CB60E4}"/>
    <cellStyle name="Normal 2 13 4 3 2 4" xfId="20732" xr:uid="{EA12D6B2-4E7A-44FD-A7B3-5958FE2F18E3}"/>
    <cellStyle name="Normal 2 13 4 3 3" xfId="20733" xr:uid="{EA086082-0C4D-4C13-AA77-8026810AD347}"/>
    <cellStyle name="Normal 2 13 4 3 3 2" xfId="20734" xr:uid="{27C90219-F29A-4503-AD2D-6E48B1FBBE7C}"/>
    <cellStyle name="Normal 2 13 4 3 3 3" xfId="20735" xr:uid="{5B9A934E-20A8-48AD-B4B9-C1F03C759CD2}"/>
    <cellStyle name="Normal 2 13 4 3 3 4" xfId="20736" xr:uid="{98B8D498-EDE7-4ACC-AA94-53A1CCDA6D06}"/>
    <cellStyle name="Normal 2 13 4 3 4" xfId="20737" xr:uid="{8CBB1CD7-C4C4-47F2-B593-6D42B677B1F3}"/>
    <cellStyle name="Normal 2 13 4 3 5" xfId="20738" xr:uid="{44EF616E-2839-492C-A316-1E65CFA7A899}"/>
    <cellStyle name="Normal 2 13 4 3 6" xfId="20739" xr:uid="{638CC97B-9B10-4107-B66B-1DC9ACC87998}"/>
    <cellStyle name="Normal 2 13 4 4" xfId="20740" xr:uid="{08EC41A9-20FE-4B4A-915E-04FE91D3DE76}"/>
    <cellStyle name="Normal 2 13 4 4 2" xfId="20741" xr:uid="{B176B96E-276D-435D-A9DA-2903E264EC87}"/>
    <cellStyle name="Normal 2 13 4 4 3" xfId="20742" xr:uid="{29CEC2A1-FD17-4BF5-9217-2C1D5C20FE4C}"/>
    <cellStyle name="Normal 2 13 4 4 4" xfId="20743" xr:uid="{388BA7E1-3058-4CFB-B0C1-31143FAD5834}"/>
    <cellStyle name="Normal 2 13 4 5" xfId="20744" xr:uid="{C01252B4-38B5-4E1A-AE7F-7DA44DC02074}"/>
    <cellStyle name="Normal 2 13 4 5 2" xfId="20745" xr:uid="{4E23A08D-7F6E-4E62-A723-9FBB7F92AE7A}"/>
    <cellStyle name="Normal 2 13 4 5 3" xfId="20746" xr:uid="{725E4A52-D8D5-4EF7-B12B-FEA89F4735E2}"/>
    <cellStyle name="Normal 2 13 4 5 4" xfId="20747" xr:uid="{5687A2C4-AC54-4C54-A26B-324A2E5930DF}"/>
    <cellStyle name="Normal 2 13 4 6" xfId="20748" xr:uid="{F66013A4-94B3-46C8-BC81-B87860132917}"/>
    <cellStyle name="Normal 2 13 4 7" xfId="20749" xr:uid="{1881DD22-3248-4A10-B151-2B319CCEC4CD}"/>
    <cellStyle name="Normal 2 13 4 7 2" xfId="20750" xr:uid="{77BD286C-2A3C-41CD-894A-2FAB8EF55AEF}"/>
    <cellStyle name="Normal 2 13 4 8" xfId="20751" xr:uid="{1C44A062-681D-41C4-8B83-69785A605D75}"/>
    <cellStyle name="Normal 2 13 4 9" xfId="20752" xr:uid="{1D953F4E-E6A1-4F63-BA61-BBB4039A416F}"/>
    <cellStyle name="Normal 2 13 5" xfId="20753" xr:uid="{FE055727-083B-4FAE-A1C5-81FD9E470BA3}"/>
    <cellStyle name="Normal 2 13 5 2" xfId="20754" xr:uid="{663A2E9A-262A-46F6-BBEB-6A98B7D287E0}"/>
    <cellStyle name="Normal 2 13 5 2 2" xfId="20755" xr:uid="{2A006342-D859-430A-8249-7AF387D21F3B}"/>
    <cellStyle name="Normal 2 13 5 2 2 2" xfId="20756" xr:uid="{92B96AFB-6E26-475A-A4E5-6C9140BFB518}"/>
    <cellStyle name="Normal 2 13 5 2 2 3" xfId="20757" xr:uid="{283A435B-6ADC-425F-BA24-5336F129696D}"/>
    <cellStyle name="Normal 2 13 5 2 2 4" xfId="20758" xr:uid="{7831E94A-2CC5-4658-88E9-C56AA1836EDF}"/>
    <cellStyle name="Normal 2 13 5 2 3" xfId="20759" xr:uid="{C351346C-F6A0-4B4C-9753-AAA0B8D8D124}"/>
    <cellStyle name="Normal 2 13 5 2 3 2" xfId="20760" xr:uid="{1DDC8B36-773A-4774-BA7E-0BCED2217F36}"/>
    <cellStyle name="Normal 2 13 5 2 3 3" xfId="20761" xr:uid="{FF8AB060-AA2A-4F8F-A138-B53FA0F94597}"/>
    <cellStyle name="Normal 2 13 5 2 3 4" xfId="20762" xr:uid="{42478687-5518-438E-AE13-258F2D60439D}"/>
    <cellStyle name="Normal 2 13 5 2 4" xfId="20763" xr:uid="{114F2CD2-DAC9-4E59-89E2-58D5E396ADCA}"/>
    <cellStyle name="Normal 2 13 5 2 5" xfId="20764" xr:uid="{B8E41ABD-29E7-415E-A52B-84AAE5C233DF}"/>
    <cellStyle name="Normal 2 13 5 2 6" xfId="20765" xr:uid="{BD48CF19-F602-4CAA-B80C-A44193864101}"/>
    <cellStyle name="Normal 2 13 5 3" xfId="20766" xr:uid="{C8DD5987-F702-47FA-840F-AFE411AB199E}"/>
    <cellStyle name="Normal 2 13 5 3 2" xfId="20767" xr:uid="{907CDA56-85FB-4B5A-9B80-52CA1EB6E681}"/>
    <cellStyle name="Normal 2 13 5 3 2 2" xfId="20768" xr:uid="{0AA62ABA-E064-404B-B2F5-40093C5E5851}"/>
    <cellStyle name="Normal 2 13 5 3 2 3" xfId="20769" xr:uid="{27AC5AF6-615B-42CE-94EE-6349B07E5474}"/>
    <cellStyle name="Normal 2 13 5 3 2 4" xfId="20770" xr:uid="{72C98B1D-0EAB-4D07-B569-2B7F499A0B19}"/>
    <cellStyle name="Normal 2 13 5 3 3" xfId="20771" xr:uid="{FD79E289-2A13-491B-8F96-66BC7A6C335D}"/>
    <cellStyle name="Normal 2 13 5 3 3 2" xfId="20772" xr:uid="{EDF060E9-1DFB-44A0-BADC-261D9702C3AB}"/>
    <cellStyle name="Normal 2 13 5 3 3 3" xfId="20773" xr:uid="{2F6F3D35-D346-47D2-B734-7A15978B355B}"/>
    <cellStyle name="Normal 2 13 5 3 3 4" xfId="20774" xr:uid="{04DA3D40-3FDA-45BE-BFC3-98B178050EB1}"/>
    <cellStyle name="Normal 2 13 5 3 4" xfId="20775" xr:uid="{35822B1A-0C8B-40D0-AF26-83BC9D1A33AD}"/>
    <cellStyle name="Normal 2 13 5 3 5" xfId="20776" xr:uid="{4ED7769D-A29F-4DC8-974B-6274B845D710}"/>
    <cellStyle name="Normal 2 13 5 3 6" xfId="20777" xr:uid="{39529AB2-F062-4BBD-BD52-CB007A89765A}"/>
    <cellStyle name="Normal 2 13 5 4" xfId="20778" xr:uid="{ED337C48-F398-437A-85E9-4EF5755DA291}"/>
    <cellStyle name="Normal 2 13 5 4 2" xfId="20779" xr:uid="{1159107D-310C-47D5-869A-C8A5422288CC}"/>
    <cellStyle name="Normal 2 13 5 4 3" xfId="20780" xr:uid="{9EEDCD2F-AE9D-4006-8B5C-27F7AA90132B}"/>
    <cellStyle name="Normal 2 13 5 4 4" xfId="20781" xr:uid="{4059AB2E-B2D7-4621-AEDE-55F8A3259925}"/>
    <cellStyle name="Normal 2 13 5 5" xfId="20782" xr:uid="{36317DCD-34E9-41F6-A818-59610900328F}"/>
    <cellStyle name="Normal 2 13 5 5 2" xfId="20783" xr:uid="{5DB02FB5-7749-42A9-A8F1-C94E2C8303C2}"/>
    <cellStyle name="Normal 2 13 5 5 3" xfId="20784" xr:uid="{4476E813-E7FA-4E06-B1DE-C100751D6BC1}"/>
    <cellStyle name="Normal 2 13 5 5 4" xfId="20785" xr:uid="{8B2838D7-CC4F-4F21-B1AD-76E4F9840B7D}"/>
    <cellStyle name="Normal 2 13 5 6" xfId="20786" xr:uid="{3ACF3BE5-4AFC-4079-8772-AE1EBF817106}"/>
    <cellStyle name="Normal 2 13 5 7" xfId="20787" xr:uid="{302B59B7-3298-4B2A-BA37-2BDF516B0EAE}"/>
    <cellStyle name="Normal 2 13 5 7 2" xfId="20788" xr:uid="{D2AAA17D-2254-4646-BFFE-E90F03FF5677}"/>
    <cellStyle name="Normal 2 13 5 8" xfId="20789" xr:uid="{660E18B8-2E3A-43F8-87D6-87D57449E7B9}"/>
    <cellStyle name="Normal 2 13 5 9" xfId="20790" xr:uid="{3492438B-B621-4E38-A998-19314CA271EE}"/>
    <cellStyle name="Normal 2 13 6" xfId="20791" xr:uid="{E991D2B5-0BA0-4E55-8B61-096DCDFD0EB8}"/>
    <cellStyle name="Normal 2 13 6 2" xfId="20792" xr:uid="{AD008D7D-99A3-4E37-BFED-81525165DBC8}"/>
    <cellStyle name="Normal 2 13 6 2 2" xfId="20793" xr:uid="{3704100F-2600-4589-9613-5793C47E93D7}"/>
    <cellStyle name="Normal 2 13 6 2 2 2" xfId="20794" xr:uid="{AE60FE0B-3475-4A40-ACC4-C11468EB217C}"/>
    <cellStyle name="Normal 2 13 6 2 2 3" xfId="20795" xr:uid="{48A3269A-8F25-4AE9-9575-1E64BE01C26E}"/>
    <cellStyle name="Normal 2 13 6 2 2 4" xfId="20796" xr:uid="{089924C3-E5F9-48E3-8521-060E6CF9F164}"/>
    <cellStyle name="Normal 2 13 6 2 3" xfId="20797" xr:uid="{A5813B2D-8C6F-431D-A207-81B01EDC1BD0}"/>
    <cellStyle name="Normal 2 13 6 2 3 2" xfId="20798" xr:uid="{014B2A0B-9A64-453A-BC8D-D325AC4EF8ED}"/>
    <cellStyle name="Normal 2 13 6 2 3 3" xfId="20799" xr:uid="{4E6727BC-CBD3-4AC5-A3B6-61A2127E9B94}"/>
    <cellStyle name="Normal 2 13 6 2 3 4" xfId="20800" xr:uid="{1ED48796-1810-422D-8D03-241BE4C0581B}"/>
    <cellStyle name="Normal 2 13 6 2 4" xfId="20801" xr:uid="{35D45A80-1734-48EB-969B-81935199CEAB}"/>
    <cellStyle name="Normal 2 13 6 2 5" xfId="20802" xr:uid="{D4CA2F43-17CE-4A6D-9745-054ABDA98E90}"/>
    <cellStyle name="Normal 2 13 6 2 6" xfId="20803" xr:uid="{88922308-DB09-49EE-A928-F4DA09D1593C}"/>
    <cellStyle name="Normal 2 13 6 3" xfId="20804" xr:uid="{C65BAF28-53DC-475C-B251-4ADE6501BB7A}"/>
    <cellStyle name="Normal 2 13 6 3 2" xfId="20805" xr:uid="{B2A97393-F73B-4F79-86BD-021C6EB9C1B6}"/>
    <cellStyle name="Normal 2 13 6 3 2 2" xfId="20806" xr:uid="{83BB01EB-4D8C-43E5-993E-EA9568275E1D}"/>
    <cellStyle name="Normal 2 13 6 3 2 3" xfId="20807" xr:uid="{327AED9F-6AD5-4F16-85FF-741D11DACE81}"/>
    <cellStyle name="Normal 2 13 6 3 2 4" xfId="20808" xr:uid="{9EDEE2FF-8DB5-4F2B-8412-74B03E614E24}"/>
    <cellStyle name="Normal 2 13 6 3 3" xfId="20809" xr:uid="{8C01CE4F-7868-4BC1-AAB6-226439B64989}"/>
    <cellStyle name="Normal 2 13 6 3 3 2" xfId="20810" xr:uid="{651F9446-9ADD-46B9-9BA4-791D4FA6F0D5}"/>
    <cellStyle name="Normal 2 13 6 3 3 3" xfId="20811" xr:uid="{55A756C4-8906-4B55-8767-995F7C3600F6}"/>
    <cellStyle name="Normal 2 13 6 3 3 4" xfId="20812" xr:uid="{EA20403E-9B35-40B4-9D7C-924110720635}"/>
    <cellStyle name="Normal 2 13 6 3 4" xfId="20813" xr:uid="{D7A8CB59-F500-4F83-A6E8-C7FCB3769E99}"/>
    <cellStyle name="Normal 2 13 6 3 5" xfId="20814" xr:uid="{F27C775A-8936-4661-BBC0-318732F86E32}"/>
    <cellStyle name="Normal 2 13 6 3 6" xfId="20815" xr:uid="{BF9CCB83-4449-4D3E-B5BF-8E178B33ECDF}"/>
    <cellStyle name="Normal 2 13 6 4" xfId="20816" xr:uid="{DE4669AC-17FE-4035-B301-D5DD7FA8346A}"/>
    <cellStyle name="Normal 2 13 6 4 2" xfId="20817" xr:uid="{41FF3904-255C-475B-A64C-ABF145B33DB1}"/>
    <cellStyle name="Normal 2 13 6 4 3" xfId="20818" xr:uid="{9CAB0D1D-C856-473A-B220-9B4008F10180}"/>
    <cellStyle name="Normal 2 13 6 4 4" xfId="20819" xr:uid="{4B18BECF-0C1A-4633-B04A-B672FE8A5D28}"/>
    <cellStyle name="Normal 2 13 6 5" xfId="20820" xr:uid="{8390073D-20A3-44D1-8A84-AEB1F32117A9}"/>
    <cellStyle name="Normal 2 13 6 5 2" xfId="20821" xr:uid="{FD0AEF02-A4B1-4C51-9579-0CF243740B65}"/>
    <cellStyle name="Normal 2 13 6 5 3" xfId="20822" xr:uid="{5CCB8F41-C27C-4F6A-A7F4-4C4F2751332A}"/>
    <cellStyle name="Normal 2 13 6 5 4" xfId="20823" xr:uid="{1752788D-C155-4C81-A1B2-D0A66DB872E5}"/>
    <cellStyle name="Normal 2 13 6 6" xfId="20824" xr:uid="{E6DC1F31-31A5-4E68-BF11-201B595B90C3}"/>
    <cellStyle name="Normal 2 13 6 7" xfId="20825" xr:uid="{EB98AB86-1664-4CA7-BADD-3FDCC4A2DB0F}"/>
    <cellStyle name="Normal 2 13 6 7 2" xfId="20826" xr:uid="{F5B94309-9A17-4106-B58B-88083B70BA53}"/>
    <cellStyle name="Normal 2 13 6 8" xfId="20827" xr:uid="{8C9B8671-BEFD-490D-9459-16F3AC25D0B6}"/>
    <cellStyle name="Normal 2 13 6 9" xfId="20828" xr:uid="{E075FCAA-6BA4-4CA0-9B27-F64B533CB6AD}"/>
    <cellStyle name="Normal 2 13 7" xfId="20829" xr:uid="{C89E9BA4-81BF-47AD-972C-F244DB1081F4}"/>
    <cellStyle name="Normal 2 13 7 2" xfId="20830" xr:uid="{3A4DFCE5-B10A-4A9E-9A24-4BCAC679D68A}"/>
    <cellStyle name="Normal 2 13 7 2 2" xfId="20831" xr:uid="{ACDA6347-91A5-463C-9A47-CF12D3EE306C}"/>
    <cellStyle name="Normal 2 13 7 2 2 2" xfId="20832" xr:uid="{D4309EB3-D898-4958-BC70-8DB5675EC88A}"/>
    <cellStyle name="Normal 2 13 7 2 2 3" xfId="20833" xr:uid="{EC5FCA8B-B4E8-4191-AD9D-698D8D27F09B}"/>
    <cellStyle name="Normal 2 13 7 2 2 4" xfId="20834" xr:uid="{777013C4-EEAB-4C0A-9F84-AA9270624DA6}"/>
    <cellStyle name="Normal 2 13 7 2 3" xfId="20835" xr:uid="{53B9E068-8DF9-46C7-A56F-E59B66B0E556}"/>
    <cellStyle name="Normal 2 13 7 2 3 2" xfId="20836" xr:uid="{35385C30-2BCD-448A-ABDD-BF98A1C7ECE3}"/>
    <cellStyle name="Normal 2 13 7 2 3 3" xfId="20837" xr:uid="{C94D5490-7FD3-4B12-9104-E8D5A203D8D1}"/>
    <cellStyle name="Normal 2 13 7 2 3 4" xfId="20838" xr:uid="{34FB705D-CAF4-4900-ACBE-1D1BCA983C7C}"/>
    <cellStyle name="Normal 2 13 7 2 4" xfId="20839" xr:uid="{A5AD3484-5709-4D5F-8064-E38F3F4A587C}"/>
    <cellStyle name="Normal 2 13 7 2 5" xfId="20840" xr:uid="{6DA41BA8-40EC-452F-9537-9B453EC6B201}"/>
    <cellStyle name="Normal 2 13 7 2 6" xfId="20841" xr:uid="{213681B7-A0E5-47D9-B1FC-FE1A6DE8D1D4}"/>
    <cellStyle name="Normal 2 13 7 3" xfId="20842" xr:uid="{3B744C86-E44A-467C-9ED9-15DDA66C9B9E}"/>
    <cellStyle name="Normal 2 13 7 3 2" xfId="20843" xr:uid="{94812579-FE27-4514-8982-8158E36A8537}"/>
    <cellStyle name="Normal 2 13 7 3 2 2" xfId="20844" xr:uid="{623862FD-2D0E-4B66-9572-69A591864EA9}"/>
    <cellStyle name="Normal 2 13 7 3 2 3" xfId="20845" xr:uid="{6F89E696-7125-426B-B40F-A9832B9EAB1F}"/>
    <cellStyle name="Normal 2 13 7 3 2 4" xfId="20846" xr:uid="{2407BB78-5BBA-408F-BC5D-A6BC7F8B0630}"/>
    <cellStyle name="Normal 2 13 7 3 3" xfId="20847" xr:uid="{55C9F733-645C-47AA-AAE6-3476281AB373}"/>
    <cellStyle name="Normal 2 13 7 3 3 2" xfId="20848" xr:uid="{1A233ABB-B982-4EA2-8DAF-C2E01177ABC3}"/>
    <cellStyle name="Normal 2 13 7 3 3 3" xfId="20849" xr:uid="{9FFA1B6D-73B6-4A0F-A9D2-29CE50DEB593}"/>
    <cellStyle name="Normal 2 13 7 3 3 4" xfId="20850" xr:uid="{65C93FDC-FFDF-448B-9C74-927946A162D2}"/>
    <cellStyle name="Normal 2 13 7 3 4" xfId="20851" xr:uid="{17C8B7EB-B181-4865-8E48-209622348185}"/>
    <cellStyle name="Normal 2 13 7 3 5" xfId="20852" xr:uid="{ABC9697F-3255-42F6-9DF5-C14E73DCA5F6}"/>
    <cellStyle name="Normal 2 13 7 3 6" xfId="20853" xr:uid="{EEB835B9-FD31-463A-BC71-E373007B8445}"/>
    <cellStyle name="Normal 2 13 7 4" xfId="20854" xr:uid="{2268A745-1AED-4647-A6D7-35327B67C3A2}"/>
    <cellStyle name="Normal 2 13 7 4 2" xfId="20855" xr:uid="{A1336678-0170-411E-B1E8-F46C84EC20D5}"/>
    <cellStyle name="Normal 2 13 7 4 3" xfId="20856" xr:uid="{BC4EDEEB-0431-4B28-BB7C-805E85E78C78}"/>
    <cellStyle name="Normal 2 13 7 4 4" xfId="20857" xr:uid="{822913A9-C398-4581-B396-164641381D62}"/>
    <cellStyle name="Normal 2 13 7 5" xfId="20858" xr:uid="{DB566B72-9EAB-43A8-99AC-96058BDBC4A3}"/>
    <cellStyle name="Normal 2 13 7 5 2" xfId="20859" xr:uid="{656EF0D5-DC04-43F2-A59E-1E6BE19A95D2}"/>
    <cellStyle name="Normal 2 13 7 5 3" xfId="20860" xr:uid="{4F80E56E-A936-453A-B48B-2414D24469BD}"/>
    <cellStyle name="Normal 2 13 7 5 4" xfId="20861" xr:uid="{91203E8A-1532-48A0-BABF-F40DDBFA34C5}"/>
    <cellStyle name="Normal 2 13 7 6" xfId="20862" xr:uid="{DA733D14-ED59-4773-B5A9-A6A92F56CD02}"/>
    <cellStyle name="Normal 2 13 7 7" xfId="20863" xr:uid="{0107EC7F-2C2F-4D47-BC18-767DF6BF3976}"/>
    <cellStyle name="Normal 2 13 7 7 2" xfId="20864" xr:uid="{992E1CF9-2F68-46C9-BE4C-6B94E0F8DBB4}"/>
    <cellStyle name="Normal 2 13 7 8" xfId="20865" xr:uid="{2508E6C7-D4C3-486B-89D0-D5AF7C61B8E7}"/>
    <cellStyle name="Normal 2 13 7 9" xfId="20866" xr:uid="{E72D8939-5474-4EA6-B56C-7AAEA31F7608}"/>
    <cellStyle name="Normal 2 13 8" xfId="20867" xr:uid="{FB9C438F-9837-49CB-8C47-F772144DC70B}"/>
    <cellStyle name="Normal 2 13 8 2" xfId="20868" xr:uid="{C5C3DF79-D047-4F8F-B490-C75D5D33EE00}"/>
    <cellStyle name="Normal 2 13 8 2 2" xfId="20869" xr:uid="{33E77ABA-8233-48F2-8DD3-BFD83043DD36}"/>
    <cellStyle name="Normal 2 13 8 2 2 2" xfId="20870" xr:uid="{F5E5C573-ABD1-4FDE-A3B9-B558FA879C7A}"/>
    <cellStyle name="Normal 2 13 8 2 2 3" xfId="20871" xr:uid="{4C14CD4B-A3AA-487F-81D6-CC37279F9A57}"/>
    <cellStyle name="Normal 2 13 8 2 2 4" xfId="20872" xr:uid="{B338C427-1BF4-487E-9FD9-08C43F5D96E8}"/>
    <cellStyle name="Normal 2 13 8 2 3" xfId="20873" xr:uid="{6EE0212B-ED17-403D-9954-7BE9C7800590}"/>
    <cellStyle name="Normal 2 13 8 2 3 2" xfId="20874" xr:uid="{C4D95D7F-EF48-4EE7-BD90-59BFADC26FE4}"/>
    <cellStyle name="Normal 2 13 8 2 3 3" xfId="20875" xr:uid="{C33B893D-ADFD-4EDE-95E7-8AEFB5C2C463}"/>
    <cellStyle name="Normal 2 13 8 2 3 4" xfId="20876" xr:uid="{AD495BEE-B5B8-4F15-9729-649B1889843B}"/>
    <cellStyle name="Normal 2 13 8 2 4" xfId="20877" xr:uid="{3BB16BB6-2F67-4DB3-93B3-C80B0BBBBD22}"/>
    <cellStyle name="Normal 2 13 8 2 5" xfId="20878" xr:uid="{A90CE9DD-D53B-488A-A80A-9D9B4E22833B}"/>
    <cellStyle name="Normal 2 13 8 2 6" xfId="20879" xr:uid="{C403A4EB-6F92-4A70-A737-2595E1DD8F87}"/>
    <cellStyle name="Normal 2 13 8 3" xfId="20880" xr:uid="{93CFA889-D523-40C2-9BE3-B7E9BD67C812}"/>
    <cellStyle name="Normal 2 13 8 3 2" xfId="20881" xr:uid="{F3F05099-CB42-4CF2-A46D-AA4537536CAA}"/>
    <cellStyle name="Normal 2 13 8 3 2 2" xfId="20882" xr:uid="{61B3D514-A11E-46A1-B995-4B0DF91A7619}"/>
    <cellStyle name="Normal 2 13 8 3 2 3" xfId="20883" xr:uid="{66C09A3E-2AD8-4D07-AD51-85DF4D2EE3BF}"/>
    <cellStyle name="Normal 2 13 8 3 2 4" xfId="20884" xr:uid="{C522E046-ED55-439B-9621-AD16DBC91722}"/>
    <cellStyle name="Normal 2 13 8 3 3" xfId="20885" xr:uid="{812085E0-A716-4902-AE65-02FBA7015539}"/>
    <cellStyle name="Normal 2 13 8 3 3 2" xfId="20886" xr:uid="{A94F52BD-B223-46C9-ACA5-D94421DE71D1}"/>
    <cellStyle name="Normal 2 13 8 3 3 3" xfId="20887" xr:uid="{4558BAAA-DED1-4FAC-956D-85F558A2E5F7}"/>
    <cellStyle name="Normal 2 13 8 3 3 4" xfId="20888" xr:uid="{B3ED6F4C-2C73-43D4-9910-EA36AD23C08B}"/>
    <cellStyle name="Normal 2 13 8 3 4" xfId="20889" xr:uid="{4121CEA5-0182-4E6D-A589-DDAE379198DE}"/>
    <cellStyle name="Normal 2 13 8 3 5" xfId="20890" xr:uid="{BED17670-147E-494B-B400-769F6F169E71}"/>
    <cellStyle name="Normal 2 13 8 3 6" xfId="20891" xr:uid="{B94CC1CB-478B-4B93-B16C-22557096F5D3}"/>
    <cellStyle name="Normal 2 13 8 4" xfId="20892" xr:uid="{58FC04FF-6F23-403A-82BD-31227EFE352A}"/>
    <cellStyle name="Normal 2 13 8 4 2" xfId="20893" xr:uid="{C2EC63E7-A3B9-4E1B-946D-73B9A1AB9C3A}"/>
    <cellStyle name="Normal 2 13 8 4 3" xfId="20894" xr:uid="{4205A157-9FD7-4E63-93C4-023234F62FBE}"/>
    <cellStyle name="Normal 2 13 8 4 4" xfId="20895" xr:uid="{956BABDD-9326-4F50-9619-561709FD56AD}"/>
    <cellStyle name="Normal 2 13 8 5" xfId="20896" xr:uid="{B4EA11A6-8CE2-4173-993C-7F779761AACD}"/>
    <cellStyle name="Normal 2 13 8 5 2" xfId="20897" xr:uid="{103CFFAF-B69C-4E75-BDD6-C73605688DF5}"/>
    <cellStyle name="Normal 2 13 8 5 3" xfId="20898" xr:uid="{100DB348-1913-41D3-B565-809D5AFB4EA0}"/>
    <cellStyle name="Normal 2 13 8 5 4" xfId="20899" xr:uid="{149F5E2C-040A-4A2C-9EE6-B7D1A919652B}"/>
    <cellStyle name="Normal 2 13 8 6" xfId="20900" xr:uid="{72FCCD1A-2174-471E-BEF8-78B8D850A0E7}"/>
    <cellStyle name="Normal 2 13 8 7" xfId="20901" xr:uid="{C8A0DC75-A6DF-4BC2-811C-E61857DF3057}"/>
    <cellStyle name="Normal 2 13 8 7 2" xfId="20902" xr:uid="{05A7EE90-8166-41EE-B841-7C3D1C615D94}"/>
    <cellStyle name="Normal 2 13 8 8" xfId="20903" xr:uid="{561E9277-3553-43E0-A0FB-72161884774E}"/>
    <cellStyle name="Normal 2 13 8 9" xfId="20904" xr:uid="{41EEE1E2-53F9-4222-BE62-BF3D2CD448CE}"/>
    <cellStyle name="Normal 2 13 9" xfId="20905" xr:uid="{C7A8F0BA-E010-4D7D-95CD-B6B42CFDA2C6}"/>
    <cellStyle name="Normal 2 13 9 2" xfId="20906" xr:uid="{96D0CB10-4096-4D3F-BB9C-1FFE7C17A67A}"/>
    <cellStyle name="Normal 2 13 9 2 2" xfId="20907" xr:uid="{DA9248DE-0337-45D0-B250-9BB9DDA6A11B}"/>
    <cellStyle name="Normal 2 13 9 2 2 2" xfId="20908" xr:uid="{893E0702-735D-4259-889A-B4C389800315}"/>
    <cellStyle name="Normal 2 13 9 2 2 3" xfId="20909" xr:uid="{4A9A9802-4613-47C7-8A0C-642531C5D0B7}"/>
    <cellStyle name="Normal 2 13 9 2 2 4" xfId="20910" xr:uid="{2F0D3BEF-F710-44EF-AE55-2625E8F17481}"/>
    <cellStyle name="Normal 2 13 9 2 3" xfId="20911" xr:uid="{EBDF023F-6BCC-46E4-8FF7-E8C02784AFB9}"/>
    <cellStyle name="Normal 2 13 9 2 3 2" xfId="20912" xr:uid="{0FD4CD71-BE1E-4D8F-B751-A1E576345E76}"/>
    <cellStyle name="Normal 2 13 9 2 3 3" xfId="20913" xr:uid="{199B7729-CEE1-4D8C-80E0-5E7DC359A743}"/>
    <cellStyle name="Normal 2 13 9 2 3 4" xfId="20914" xr:uid="{D333B399-5262-492E-BBB4-581DE67C4D9A}"/>
    <cellStyle name="Normal 2 13 9 2 4" xfId="20915" xr:uid="{44F7F746-0E36-4233-AD72-362B5D452AA9}"/>
    <cellStyle name="Normal 2 13 9 2 5" xfId="20916" xr:uid="{2E3A5E45-F978-4E90-835B-EDE88864E9D9}"/>
    <cellStyle name="Normal 2 13 9 2 6" xfId="20917" xr:uid="{EDE4EBF1-F06C-4086-B88A-6DA76640D263}"/>
    <cellStyle name="Normal 2 13 9 3" xfId="20918" xr:uid="{1804D9A3-9232-4479-A5BE-ACC0510ED4C6}"/>
    <cellStyle name="Normal 2 13 9 3 2" xfId="20919" xr:uid="{BF33876F-95BD-4A21-954D-74F262FB9747}"/>
    <cellStyle name="Normal 2 13 9 3 2 2" xfId="20920" xr:uid="{DA32EFE2-F449-4D8B-920E-D46C9EB6B70F}"/>
    <cellStyle name="Normal 2 13 9 3 2 3" xfId="20921" xr:uid="{793A6201-D65E-4EA8-9C0F-F46FC580709D}"/>
    <cellStyle name="Normal 2 13 9 3 2 4" xfId="20922" xr:uid="{676706A8-7BB9-49B6-87A3-D7597703D199}"/>
    <cellStyle name="Normal 2 13 9 3 3" xfId="20923" xr:uid="{7415B84D-35AA-4B2E-9672-2744E1F7E389}"/>
    <cellStyle name="Normal 2 13 9 3 3 2" xfId="20924" xr:uid="{7DC441B4-45E0-4D41-9068-61CA1EDA3EED}"/>
    <cellStyle name="Normal 2 13 9 3 3 3" xfId="20925" xr:uid="{2A1D0C1A-606D-4721-ACB7-BE0E5C748717}"/>
    <cellStyle name="Normal 2 13 9 3 3 4" xfId="20926" xr:uid="{C18D1BA4-DC37-4072-99AB-7A71D78B6E8B}"/>
    <cellStyle name="Normal 2 13 9 3 4" xfId="20927" xr:uid="{D6062BF2-C4FB-444E-A631-3D7E4F660EA4}"/>
    <cellStyle name="Normal 2 13 9 3 5" xfId="20928" xr:uid="{00A4E360-4F9E-46F3-B622-1157638A30F8}"/>
    <cellStyle name="Normal 2 13 9 3 6" xfId="20929" xr:uid="{E72BC5B8-767B-4584-B739-953F3FFBAB25}"/>
    <cellStyle name="Normal 2 13 9 4" xfId="20930" xr:uid="{4691C10C-124E-4478-86EC-3F23711EF992}"/>
    <cellStyle name="Normal 2 13 9 4 2" xfId="20931" xr:uid="{AC90290A-CBBE-4EBB-A803-A6726AD893F4}"/>
    <cellStyle name="Normal 2 13 9 4 3" xfId="20932" xr:uid="{48B339E2-63CC-4091-B79A-2480C26A0CEF}"/>
    <cellStyle name="Normal 2 13 9 4 4" xfId="20933" xr:uid="{8135ADE5-55E6-4E2E-83D9-E53812D165B1}"/>
    <cellStyle name="Normal 2 13 9 5" xfId="20934" xr:uid="{4607E070-A6ED-43E0-BA9C-8745C2A2E873}"/>
    <cellStyle name="Normal 2 13 9 5 2" xfId="20935" xr:uid="{FE270083-273D-4CD5-BDCA-96A790B56F8D}"/>
    <cellStyle name="Normal 2 13 9 5 3" xfId="20936" xr:uid="{90DF6236-2BDA-4866-B738-9BD3F3228729}"/>
    <cellStyle name="Normal 2 13 9 5 4" xfId="20937" xr:uid="{3222B403-0C21-4FAA-90E9-07C4F160032F}"/>
    <cellStyle name="Normal 2 13 9 6" xfId="20938" xr:uid="{E8993A4F-99B3-4340-BA9B-D4471C0F91BE}"/>
    <cellStyle name="Normal 2 13 9 7" xfId="20939" xr:uid="{DD23F0B2-1D9F-42D2-987B-66F3887B9823}"/>
    <cellStyle name="Normal 2 13 9 7 2" xfId="20940" xr:uid="{0306E106-D2EC-48B2-A7A0-4F06BD68CF13}"/>
    <cellStyle name="Normal 2 13 9 8" xfId="20941" xr:uid="{481A695D-1059-4E15-ACBF-48C6BBE58692}"/>
    <cellStyle name="Normal 2 13 9 9" xfId="20942" xr:uid="{AC884829-2F4E-40D9-AAAD-D339E8560CCA}"/>
    <cellStyle name="Normal 2 14" xfId="20943" xr:uid="{D2D772BB-21DC-4C68-95E9-DA49364878D0}"/>
    <cellStyle name="Normal 2 14 10" xfId="20944" xr:uid="{35C0630A-C291-474F-9D03-AF2FB7F87DB8}"/>
    <cellStyle name="Normal 2 14 10 2" xfId="20945" xr:uid="{9E1FFB1C-CB8E-4554-88A8-6BD3FB174BDB}"/>
    <cellStyle name="Normal 2 14 10 2 2" xfId="20946" xr:uid="{962012AB-5E37-46A1-858B-481C19F9A954}"/>
    <cellStyle name="Normal 2 14 10 2 2 2" xfId="20947" xr:uid="{8905D8BC-5CFD-4E0C-9DD7-EFA07A0095FA}"/>
    <cellStyle name="Normal 2 14 10 2 2 3" xfId="20948" xr:uid="{EB6B4222-86E4-4525-A592-54E7BA0A49F7}"/>
    <cellStyle name="Normal 2 14 10 2 2 4" xfId="20949" xr:uid="{2A968266-2F1B-4300-A041-5CC561D35591}"/>
    <cellStyle name="Normal 2 14 10 2 3" xfId="20950" xr:uid="{EF23F919-2EE5-415E-8EF8-3B3ADE8040EE}"/>
    <cellStyle name="Normal 2 14 10 2 3 2" xfId="20951" xr:uid="{86D6F9D1-6BAE-4D0E-87C4-4D7407791B1B}"/>
    <cellStyle name="Normal 2 14 10 2 3 3" xfId="20952" xr:uid="{C4C23C0B-446A-462E-AEC7-CA82DC437E31}"/>
    <cellStyle name="Normal 2 14 10 2 3 4" xfId="20953" xr:uid="{DAE500F5-F167-4C40-925B-EAC47AEE7076}"/>
    <cellStyle name="Normal 2 14 10 2 4" xfId="20954" xr:uid="{2FF0F469-D4D8-471B-B1E5-CE2006029071}"/>
    <cellStyle name="Normal 2 14 10 2 5" xfId="20955" xr:uid="{8701A7A3-9884-4DAB-B351-0C7B011EC487}"/>
    <cellStyle name="Normal 2 14 10 2 6" xfId="20956" xr:uid="{C944A286-BFA1-499F-8919-4677D9D57D59}"/>
    <cellStyle name="Normal 2 14 10 3" xfId="20957" xr:uid="{078381D8-4947-430C-ABF7-878AA2717E81}"/>
    <cellStyle name="Normal 2 14 10 3 2" xfId="20958" xr:uid="{FA9E9E8F-74CB-4176-949C-2EA718D3A404}"/>
    <cellStyle name="Normal 2 14 10 3 2 2" xfId="20959" xr:uid="{D13163E3-C293-4143-9E71-2B52D8FC4399}"/>
    <cellStyle name="Normal 2 14 10 3 2 3" xfId="20960" xr:uid="{C94A37DE-E73A-4DB6-84BD-F3B61AE8C987}"/>
    <cellStyle name="Normal 2 14 10 3 2 4" xfId="20961" xr:uid="{05A7ED85-0163-4A34-B999-AA9B582F02C9}"/>
    <cellStyle name="Normal 2 14 10 3 3" xfId="20962" xr:uid="{CBC97944-C15B-482E-9234-237B859386BD}"/>
    <cellStyle name="Normal 2 14 10 3 3 2" xfId="20963" xr:uid="{6A6BB129-C4DF-4970-B9B5-93F4B3EB5D83}"/>
    <cellStyle name="Normal 2 14 10 3 3 3" xfId="20964" xr:uid="{4E789640-528D-4A12-AFFD-B49635F7341F}"/>
    <cellStyle name="Normal 2 14 10 3 3 4" xfId="20965" xr:uid="{E7C7FCC8-0C72-4B81-8CD0-52C10941AFBE}"/>
    <cellStyle name="Normal 2 14 10 3 4" xfId="20966" xr:uid="{040DFC00-4822-4FCB-A025-8801F217DF51}"/>
    <cellStyle name="Normal 2 14 10 3 5" xfId="20967" xr:uid="{8056DD2A-594E-43EE-B0E0-B92E58D5AF0B}"/>
    <cellStyle name="Normal 2 14 10 3 6" xfId="20968" xr:uid="{88C286DD-75C3-4BD3-90C5-004119DD0C2B}"/>
    <cellStyle name="Normal 2 14 10 4" xfId="20969" xr:uid="{8C7E4D2A-E40C-4491-8617-CBACF13C0A27}"/>
    <cellStyle name="Normal 2 14 10 4 2" xfId="20970" xr:uid="{F772AAF4-90C5-43F6-8F15-713E8E7F3855}"/>
    <cellStyle name="Normal 2 14 10 4 3" xfId="20971" xr:uid="{98668241-2F3E-4272-933D-608442A21DA7}"/>
    <cellStyle name="Normal 2 14 10 4 4" xfId="20972" xr:uid="{DCF3705A-F170-4C8C-A1BF-DC0567F90B10}"/>
    <cellStyle name="Normal 2 14 10 5" xfId="20973" xr:uid="{357B75A3-1F6B-4928-A5F9-781DD86D4206}"/>
    <cellStyle name="Normal 2 14 10 5 2" xfId="20974" xr:uid="{38FACC3C-460F-4F12-A2DC-431505E0527C}"/>
    <cellStyle name="Normal 2 14 10 5 3" xfId="20975" xr:uid="{F96C22B6-3667-4EED-A052-D5C71BE34D75}"/>
    <cellStyle name="Normal 2 14 10 5 4" xfId="20976" xr:uid="{BFBEF609-9BBA-4783-AE87-BBECDFCCC40A}"/>
    <cellStyle name="Normal 2 14 10 6" xfId="20977" xr:uid="{AA0249B2-D070-4524-B8CF-0491022EC64C}"/>
    <cellStyle name="Normal 2 14 10 7" xfId="20978" xr:uid="{9D40B3D9-02C6-4E5C-B814-C9B29A9768F7}"/>
    <cellStyle name="Normal 2 14 10 7 2" xfId="20979" xr:uid="{234565E9-F4A3-48BE-BB22-6D62DE3C2A09}"/>
    <cellStyle name="Normal 2 14 10 8" xfId="20980" xr:uid="{0DD9BA96-F81B-49BB-BCBB-44F0273663B9}"/>
    <cellStyle name="Normal 2 14 10 9" xfId="20981" xr:uid="{9B473F8C-FD81-4E26-8A12-7799C99BF98B}"/>
    <cellStyle name="Normal 2 14 11" xfId="20982" xr:uid="{60B9A709-60ED-4EB2-B2BC-0373E01F3ADE}"/>
    <cellStyle name="Normal 2 14 11 2" xfId="20983" xr:uid="{1F6FBC5D-2346-46F2-A9C3-BDD5DA44D20A}"/>
    <cellStyle name="Normal 2 14 11 2 2" xfId="20984" xr:uid="{4FC2E711-3237-4B32-9A6A-5C50AB0B9E40}"/>
    <cellStyle name="Normal 2 14 11 2 2 2" xfId="20985" xr:uid="{E2A9EC95-79CD-4AFB-906B-44BACD200FEC}"/>
    <cellStyle name="Normal 2 14 11 2 2 3" xfId="20986" xr:uid="{879A05D5-F96A-4422-A028-9339C6ECCDBF}"/>
    <cellStyle name="Normal 2 14 11 2 2 4" xfId="20987" xr:uid="{9BFE81A0-4B25-42EF-9532-D2350A43F5AD}"/>
    <cellStyle name="Normal 2 14 11 2 3" xfId="20988" xr:uid="{EF2E4F62-1DC0-42B6-BD5C-25AFFE0ED97F}"/>
    <cellStyle name="Normal 2 14 11 2 3 2" xfId="20989" xr:uid="{301A3EE6-C097-4577-95C9-5202023448ED}"/>
    <cellStyle name="Normal 2 14 11 2 3 3" xfId="20990" xr:uid="{2F4B4216-011E-4F65-89C3-14975F7F8E0C}"/>
    <cellStyle name="Normal 2 14 11 2 3 4" xfId="20991" xr:uid="{75769F49-30BA-4AA3-9DBB-AA3826FB01C8}"/>
    <cellStyle name="Normal 2 14 11 2 4" xfId="20992" xr:uid="{A0F98F7D-0A77-4034-9F53-E587C4EF5FB2}"/>
    <cellStyle name="Normal 2 14 11 2 5" xfId="20993" xr:uid="{1BCAAEE9-9922-4145-96E8-D84EC2E9D096}"/>
    <cellStyle name="Normal 2 14 11 2 6" xfId="20994" xr:uid="{C5D3F91C-0593-4DC8-8700-182EAD927F29}"/>
    <cellStyle name="Normal 2 14 11 3" xfId="20995" xr:uid="{2050FD8B-9521-4914-B3AB-7CC309340F6B}"/>
    <cellStyle name="Normal 2 14 11 3 2" xfId="20996" xr:uid="{864F9FA4-D6A4-4A64-A216-2ABF26B6BD57}"/>
    <cellStyle name="Normal 2 14 11 3 2 2" xfId="20997" xr:uid="{8A88DFE4-E72C-4351-96F2-C3B63DC5395B}"/>
    <cellStyle name="Normal 2 14 11 3 2 3" xfId="20998" xr:uid="{46CFC4B0-777B-438D-9EAD-024829B24F3B}"/>
    <cellStyle name="Normal 2 14 11 3 2 4" xfId="20999" xr:uid="{98750D84-E70B-4651-A7B0-19C35F94BDA6}"/>
    <cellStyle name="Normal 2 14 11 3 3" xfId="21000" xr:uid="{F9D0FF02-55AE-4277-A548-6E8BAAA61B3B}"/>
    <cellStyle name="Normal 2 14 11 3 3 2" xfId="21001" xr:uid="{DEEBC616-AB2F-4660-B371-3565660AE9EC}"/>
    <cellStyle name="Normal 2 14 11 3 3 3" xfId="21002" xr:uid="{00383C5E-6548-435A-BB8A-11EB7D033AAF}"/>
    <cellStyle name="Normal 2 14 11 3 3 4" xfId="21003" xr:uid="{1029B140-D9C7-4C6B-9FA6-5CEF9D61711E}"/>
    <cellStyle name="Normal 2 14 11 3 4" xfId="21004" xr:uid="{643F4791-D612-4914-8CEF-32D85E72CD9A}"/>
    <cellStyle name="Normal 2 14 11 3 5" xfId="21005" xr:uid="{B7F81577-2C61-4374-90CA-4B5710BC99CF}"/>
    <cellStyle name="Normal 2 14 11 3 6" xfId="21006" xr:uid="{29A1C769-7C4E-4A03-BB76-68ACE2B1C401}"/>
    <cellStyle name="Normal 2 14 11 4" xfId="21007" xr:uid="{12BE4BA0-2551-460A-8002-39FA70F35F66}"/>
    <cellStyle name="Normal 2 14 11 4 2" xfId="21008" xr:uid="{53FE7A66-5F0B-4558-B8DD-0D44A42E81B6}"/>
    <cellStyle name="Normal 2 14 11 4 3" xfId="21009" xr:uid="{BBBD9415-77D8-4A14-8D40-E56F567A52C3}"/>
    <cellStyle name="Normal 2 14 11 4 4" xfId="21010" xr:uid="{BC8056FD-4D7E-4C86-8C71-141900EFFA7E}"/>
    <cellStyle name="Normal 2 14 11 5" xfId="21011" xr:uid="{5EDBA574-C7E9-4B38-91EE-655D0CC81419}"/>
    <cellStyle name="Normal 2 14 11 5 2" xfId="21012" xr:uid="{D44EEA8A-3810-4CBC-B661-F26044E0C31A}"/>
    <cellStyle name="Normal 2 14 11 5 3" xfId="21013" xr:uid="{B7B8B56E-047D-4122-9AAF-A9CF6B75E769}"/>
    <cellStyle name="Normal 2 14 11 5 4" xfId="21014" xr:uid="{BA4C03B1-89D4-43ED-B89E-CB28ACF418A8}"/>
    <cellStyle name="Normal 2 14 11 6" xfId="21015" xr:uid="{9BD3E2B2-2784-4AA1-8803-F77E0EC069A3}"/>
    <cellStyle name="Normal 2 14 11 7" xfId="21016" xr:uid="{2DABD745-C371-454C-AC42-D68F79CD62A5}"/>
    <cellStyle name="Normal 2 14 11 7 2" xfId="21017" xr:uid="{EA084423-B3DE-49C1-A191-FB1A82A19D94}"/>
    <cellStyle name="Normal 2 14 11 8" xfId="21018" xr:uid="{8B373B0D-55FD-4306-B2BB-3702848C1096}"/>
    <cellStyle name="Normal 2 14 11 9" xfId="21019" xr:uid="{178821B9-B63F-4812-8189-4610D443856E}"/>
    <cellStyle name="Normal 2 14 12" xfId="21020" xr:uid="{D2A19072-AEBB-4949-A00C-A76EE61B3A31}"/>
    <cellStyle name="Normal 2 14 12 2" xfId="21021" xr:uid="{AA556DCE-073B-4A0D-8BB8-03B07BC74BCB}"/>
    <cellStyle name="Normal 2 14 12 2 2" xfId="21022" xr:uid="{2943C9D2-376B-4C63-A392-E78D2422E2B3}"/>
    <cellStyle name="Normal 2 14 12 2 2 2" xfId="21023" xr:uid="{704DA518-EE67-4E97-9016-39335C8607F5}"/>
    <cellStyle name="Normal 2 14 12 2 2 3" xfId="21024" xr:uid="{2CDBCB88-1A6C-430C-A794-EF4597A40BD9}"/>
    <cellStyle name="Normal 2 14 12 2 2 4" xfId="21025" xr:uid="{093FADE9-8AD2-4413-9CB0-B798CC4F505E}"/>
    <cellStyle name="Normal 2 14 12 2 3" xfId="21026" xr:uid="{6290FE21-BE88-45E3-874F-E6AE71704033}"/>
    <cellStyle name="Normal 2 14 12 2 3 2" xfId="21027" xr:uid="{8CF576A9-B32F-487F-937A-31B18AF49A90}"/>
    <cellStyle name="Normal 2 14 12 2 3 3" xfId="21028" xr:uid="{31F59305-90F1-453A-84F4-3A12B922761F}"/>
    <cellStyle name="Normal 2 14 12 2 3 4" xfId="21029" xr:uid="{459ABCF2-80AC-4D35-A8BB-E26F753B8C16}"/>
    <cellStyle name="Normal 2 14 12 2 4" xfId="21030" xr:uid="{B7672407-7BBD-4B40-B40E-825A95DCE9BB}"/>
    <cellStyle name="Normal 2 14 12 2 5" xfId="21031" xr:uid="{4C1FC373-439A-42ED-B79D-B1FBF7702650}"/>
    <cellStyle name="Normal 2 14 12 2 6" xfId="21032" xr:uid="{FEFD6952-5379-4A66-83B8-C03CE8894738}"/>
    <cellStyle name="Normal 2 14 12 3" xfId="21033" xr:uid="{86872BC1-D567-4BCD-8AC5-795B3768DA2B}"/>
    <cellStyle name="Normal 2 14 12 3 2" xfId="21034" xr:uid="{C7200F67-FF78-40FF-8695-D7555289BB2A}"/>
    <cellStyle name="Normal 2 14 12 3 2 2" xfId="21035" xr:uid="{76DE52E3-BEDD-4E05-9918-42EF158002AF}"/>
    <cellStyle name="Normal 2 14 12 3 2 3" xfId="21036" xr:uid="{5B68967F-CE05-40F9-8E2C-63F52CA14895}"/>
    <cellStyle name="Normal 2 14 12 3 2 4" xfId="21037" xr:uid="{356F5D2E-907C-431E-BCCF-A94F5789E476}"/>
    <cellStyle name="Normal 2 14 12 3 3" xfId="21038" xr:uid="{4CEF18C8-0F65-4D6E-844D-9226341EECA8}"/>
    <cellStyle name="Normal 2 14 12 3 3 2" xfId="21039" xr:uid="{4723C687-0FE7-40C1-B90C-99A08EBF8A29}"/>
    <cellStyle name="Normal 2 14 12 3 3 3" xfId="21040" xr:uid="{7FF5DDF6-EDCB-4D93-9B8C-82DB09C909C8}"/>
    <cellStyle name="Normal 2 14 12 3 3 4" xfId="21041" xr:uid="{114F3532-2CDF-444B-82AA-4EED77554651}"/>
    <cellStyle name="Normal 2 14 12 3 4" xfId="21042" xr:uid="{9A8AC94F-FBCE-43F1-9CA2-07C5C46D8D94}"/>
    <cellStyle name="Normal 2 14 12 3 5" xfId="21043" xr:uid="{99D487D9-A265-48E6-B041-E0C05AC67798}"/>
    <cellStyle name="Normal 2 14 12 3 6" xfId="21044" xr:uid="{F6135285-BDC2-479F-A449-BC65939DD65E}"/>
    <cellStyle name="Normal 2 14 12 4" xfId="21045" xr:uid="{9DC48199-456A-4E43-9680-C73E60DEA01F}"/>
    <cellStyle name="Normal 2 14 12 4 2" xfId="21046" xr:uid="{F9C75843-3DDF-4D6C-8404-7BE0A80D7425}"/>
    <cellStyle name="Normal 2 14 12 4 3" xfId="21047" xr:uid="{30A64C63-3A51-4F76-8CF6-1C3F912BFCBD}"/>
    <cellStyle name="Normal 2 14 12 4 4" xfId="21048" xr:uid="{D64F9C52-EB46-4AC5-B566-C2E64C9087E5}"/>
    <cellStyle name="Normal 2 14 12 5" xfId="21049" xr:uid="{92904EEC-EB9A-4A26-8AC1-90EF1127CCD8}"/>
    <cellStyle name="Normal 2 14 12 5 2" xfId="21050" xr:uid="{5E1FABAD-78C2-414C-8592-A46AACB0DFF2}"/>
    <cellStyle name="Normal 2 14 12 5 3" xfId="21051" xr:uid="{4C26244F-74B0-42B5-8F73-8A3E702BE949}"/>
    <cellStyle name="Normal 2 14 12 5 4" xfId="21052" xr:uid="{283403F0-5EF5-41A4-9873-6D8E82B00A6F}"/>
    <cellStyle name="Normal 2 14 12 6" xfId="21053" xr:uid="{2AE3FD6A-C686-41AF-998B-57AC0D2CB34D}"/>
    <cellStyle name="Normal 2 14 12 7" xfId="21054" xr:uid="{10E5CA43-9A01-48D5-86D7-A4FB4D4EE08A}"/>
    <cellStyle name="Normal 2 14 12 7 2" xfId="21055" xr:uid="{A2443A35-281A-475D-A90D-880FC58038EE}"/>
    <cellStyle name="Normal 2 14 12 8" xfId="21056" xr:uid="{8B008D7E-E87C-48CA-A225-4C8CFA4486D7}"/>
    <cellStyle name="Normal 2 14 12 9" xfId="21057" xr:uid="{8515DD88-1317-4FDE-A34D-AB89327E156F}"/>
    <cellStyle name="Normal 2 14 13" xfId="21058" xr:uid="{5F6B3B67-D788-4D4A-95C3-C5A02155E268}"/>
    <cellStyle name="Normal 2 14 13 2" xfId="21059" xr:uid="{6FB22828-2F63-4D1B-BE5A-0C6B1199603B}"/>
    <cellStyle name="Normal 2 14 13 2 2" xfId="21060" xr:uid="{C3C8F801-D154-4D92-A102-777C40FF6908}"/>
    <cellStyle name="Normal 2 14 13 2 2 2" xfId="21061" xr:uid="{584C17D3-1E8C-49B0-83DC-6DBE96F5C1D3}"/>
    <cellStyle name="Normal 2 14 13 2 2 3" xfId="21062" xr:uid="{B5CCB8BC-2E62-4FFA-AC94-BBA812BB74F5}"/>
    <cellStyle name="Normal 2 14 13 2 2 4" xfId="21063" xr:uid="{4C9CD473-04FA-4A99-AD98-77F30F88554C}"/>
    <cellStyle name="Normal 2 14 13 2 3" xfId="21064" xr:uid="{9467F18D-B7F8-4EB8-B936-BF827893A8F8}"/>
    <cellStyle name="Normal 2 14 13 2 3 2" xfId="21065" xr:uid="{1922DD82-98B8-424D-9F02-4656E8ED43A9}"/>
    <cellStyle name="Normal 2 14 13 2 3 3" xfId="21066" xr:uid="{581B384D-DCDE-4C56-9495-FB6D536D2F84}"/>
    <cellStyle name="Normal 2 14 13 2 3 4" xfId="21067" xr:uid="{503F25FF-D88C-4387-8FAC-2489F9C3CAAB}"/>
    <cellStyle name="Normal 2 14 13 2 4" xfId="21068" xr:uid="{6CE56A73-8558-4C17-BC16-E77B49A8817A}"/>
    <cellStyle name="Normal 2 14 13 2 5" xfId="21069" xr:uid="{C104CCD8-5A28-4272-8B8B-D85314EFB0BE}"/>
    <cellStyle name="Normal 2 14 13 2 6" xfId="21070" xr:uid="{03A61741-8A06-4043-BA2F-99453F0365A8}"/>
    <cellStyle name="Normal 2 14 13 3" xfId="21071" xr:uid="{3B4A428C-5BDC-4D24-A6D6-73B5BD742BCA}"/>
    <cellStyle name="Normal 2 14 13 3 2" xfId="21072" xr:uid="{DF4D3CA1-58CA-48EE-B000-DC45C5E5BC42}"/>
    <cellStyle name="Normal 2 14 13 3 2 2" xfId="21073" xr:uid="{8884BBF8-DFCF-4C08-B37F-B0507D978543}"/>
    <cellStyle name="Normal 2 14 13 3 2 3" xfId="21074" xr:uid="{E7D26C93-B66F-4E32-A6B6-6FD9B6449442}"/>
    <cellStyle name="Normal 2 14 13 3 2 4" xfId="21075" xr:uid="{72403D9F-9F9B-43DA-9F33-A7E998D6B4C0}"/>
    <cellStyle name="Normal 2 14 13 3 3" xfId="21076" xr:uid="{0B52BCBD-B19E-4F17-8089-045543E4B024}"/>
    <cellStyle name="Normal 2 14 13 3 3 2" xfId="21077" xr:uid="{306E0262-87E7-4412-A875-9CD93BD0E7B2}"/>
    <cellStyle name="Normal 2 14 13 3 3 3" xfId="21078" xr:uid="{5A693E2E-0CB2-47D9-9410-EE4CF936645A}"/>
    <cellStyle name="Normal 2 14 13 3 3 4" xfId="21079" xr:uid="{4DC9A5E1-F9C4-41CC-884F-76B4737AFE8F}"/>
    <cellStyle name="Normal 2 14 13 3 4" xfId="21080" xr:uid="{20F2EF1B-A5FE-43A8-A2FE-F6947C1A2C36}"/>
    <cellStyle name="Normal 2 14 13 3 5" xfId="21081" xr:uid="{FFA183CA-3472-4F0E-AD46-56698B7C2696}"/>
    <cellStyle name="Normal 2 14 13 3 6" xfId="21082" xr:uid="{71669057-D74D-4083-A70D-F4EB397B67D3}"/>
    <cellStyle name="Normal 2 14 13 4" xfId="21083" xr:uid="{640699D9-B5DE-4B45-8321-30DD79665E13}"/>
    <cellStyle name="Normal 2 14 13 4 2" xfId="21084" xr:uid="{42965A0A-645E-4078-958B-37F47E7A56A1}"/>
    <cellStyle name="Normal 2 14 13 4 3" xfId="21085" xr:uid="{8A09AD93-7C2A-41F9-B256-AE3DEFBB1815}"/>
    <cellStyle name="Normal 2 14 13 4 4" xfId="21086" xr:uid="{0EFB092E-DC9E-47BE-A561-AEDE4A9DC9B1}"/>
    <cellStyle name="Normal 2 14 13 5" xfId="21087" xr:uid="{59510D7E-7A87-41F7-AC50-2F3D1ACD6BA3}"/>
    <cellStyle name="Normal 2 14 13 5 2" xfId="21088" xr:uid="{AE630D3E-3125-49A4-80ED-3E3F978940EA}"/>
    <cellStyle name="Normal 2 14 13 5 3" xfId="21089" xr:uid="{65C7428D-7BF1-424B-9D52-2F91D3C323CF}"/>
    <cellStyle name="Normal 2 14 13 5 4" xfId="21090" xr:uid="{E946BD6B-74E8-4D56-A12E-24B21E7A3719}"/>
    <cellStyle name="Normal 2 14 13 6" xfId="21091" xr:uid="{E4F0461D-5F6F-4EF6-B7B8-3BBDDFC87B4B}"/>
    <cellStyle name="Normal 2 14 13 7" xfId="21092" xr:uid="{1596784F-93B6-42CD-A580-916FD55BE0F2}"/>
    <cellStyle name="Normal 2 14 13 7 2" xfId="21093" xr:uid="{19E1C040-0CCC-4616-8350-0C24798DA9FF}"/>
    <cellStyle name="Normal 2 14 13 8" xfId="21094" xr:uid="{65BDE759-A055-442E-88A4-CAFA9E052B6F}"/>
    <cellStyle name="Normal 2 14 13 9" xfId="21095" xr:uid="{5D0FA4A9-0FDD-4A49-A973-D0D94070E136}"/>
    <cellStyle name="Normal 2 14 14" xfId="21096" xr:uid="{2C81719A-E80E-4A0F-AEDA-AB5579970BEE}"/>
    <cellStyle name="Normal 2 14 14 2" xfId="21097" xr:uid="{48FF7265-D209-426F-9839-8E3851EE0B4F}"/>
    <cellStyle name="Normal 2 14 14 2 2" xfId="21098" xr:uid="{6BAE9942-01E0-48F3-A8D3-4457ED52933D}"/>
    <cellStyle name="Normal 2 14 14 2 2 2" xfId="21099" xr:uid="{DE5C6BDA-B717-45F9-A9B3-0DFBADA09861}"/>
    <cellStyle name="Normal 2 14 14 2 2 3" xfId="21100" xr:uid="{B969E779-B76D-40C0-8963-CF0C2650922B}"/>
    <cellStyle name="Normal 2 14 14 2 2 4" xfId="21101" xr:uid="{FC1B9BBE-17F6-4CBB-A4F6-5E8C3083A0FE}"/>
    <cellStyle name="Normal 2 14 14 2 3" xfId="21102" xr:uid="{A39D4DA7-7CA9-45A8-9FAE-0830C26BA07E}"/>
    <cellStyle name="Normal 2 14 14 2 3 2" xfId="21103" xr:uid="{273634F8-60AF-4E9D-95FE-D4389E82D08A}"/>
    <cellStyle name="Normal 2 14 14 2 3 3" xfId="21104" xr:uid="{FC1EF299-93DE-4C6B-8B69-735BC829A9D3}"/>
    <cellStyle name="Normal 2 14 14 2 3 4" xfId="21105" xr:uid="{E32B5621-B6B5-46ED-B929-4CE1ACBF3656}"/>
    <cellStyle name="Normal 2 14 14 2 4" xfId="21106" xr:uid="{8510037F-F16F-4498-8F73-9619CFA53489}"/>
    <cellStyle name="Normal 2 14 14 2 5" xfId="21107" xr:uid="{4C1332E7-2530-4203-B111-D191E6B85D15}"/>
    <cellStyle name="Normal 2 14 14 2 6" xfId="21108" xr:uid="{2BDC77E8-65EB-477B-8BA4-480C75B59E2A}"/>
    <cellStyle name="Normal 2 14 14 3" xfId="21109" xr:uid="{8DF6EB0B-0A9E-4BD0-9E56-62FD37A6737F}"/>
    <cellStyle name="Normal 2 14 14 3 2" xfId="21110" xr:uid="{E9491E79-52F2-49DD-9045-80AC3B3AE62E}"/>
    <cellStyle name="Normal 2 14 14 3 2 2" xfId="21111" xr:uid="{68A01B2A-28F7-4B8E-8F74-5622A43292DC}"/>
    <cellStyle name="Normal 2 14 14 3 2 3" xfId="21112" xr:uid="{D5467B47-DFD6-4932-9B7C-E4D66AE94D14}"/>
    <cellStyle name="Normal 2 14 14 3 2 4" xfId="21113" xr:uid="{77F8D2C6-974A-4578-AFF5-6F721502E1AD}"/>
    <cellStyle name="Normal 2 14 14 3 3" xfId="21114" xr:uid="{EB1A3AC2-871C-45E2-ABF8-C7C1F180F765}"/>
    <cellStyle name="Normal 2 14 14 3 3 2" xfId="21115" xr:uid="{1FCACAA9-14E6-4FEF-92C0-F58C0651C715}"/>
    <cellStyle name="Normal 2 14 14 3 3 3" xfId="21116" xr:uid="{999D11EF-70A9-41A6-B7E9-7F8BA300ECBC}"/>
    <cellStyle name="Normal 2 14 14 3 3 4" xfId="21117" xr:uid="{53755DCC-9AFE-47F7-B77E-9AF84ECB2812}"/>
    <cellStyle name="Normal 2 14 14 3 4" xfId="21118" xr:uid="{A13D2E63-DD6F-4B55-8EAD-AA220C444BC1}"/>
    <cellStyle name="Normal 2 14 14 3 5" xfId="21119" xr:uid="{EA7FA2F9-BA64-4978-9A37-C1FA343123CB}"/>
    <cellStyle name="Normal 2 14 14 3 6" xfId="21120" xr:uid="{327589EC-DC95-4201-8A1C-F16A35CB8BAD}"/>
    <cellStyle name="Normal 2 14 14 4" xfId="21121" xr:uid="{C8867F24-2345-4A9C-9B3D-7C51B221AF2F}"/>
    <cellStyle name="Normal 2 14 14 4 2" xfId="21122" xr:uid="{5A727E58-6971-40F3-8883-A004581BA8C4}"/>
    <cellStyle name="Normal 2 14 14 4 3" xfId="21123" xr:uid="{246AC5AC-D58F-4C46-ABA7-06920E7D7FA9}"/>
    <cellStyle name="Normal 2 14 14 4 4" xfId="21124" xr:uid="{B6C0522A-61E3-44E6-A9E5-2FD1ACC60EE3}"/>
    <cellStyle name="Normal 2 14 14 5" xfId="21125" xr:uid="{82422033-5E0D-4311-8DAA-4F1F907BAE60}"/>
    <cellStyle name="Normal 2 14 14 5 2" xfId="21126" xr:uid="{3172A1BA-7109-4BEE-ADCB-7AFA1A44B98E}"/>
    <cellStyle name="Normal 2 14 14 5 3" xfId="21127" xr:uid="{57E30C82-D4F2-4239-BC8F-BA4208B3F11A}"/>
    <cellStyle name="Normal 2 14 14 5 4" xfId="21128" xr:uid="{C1FE5355-547A-45D4-85BA-C0461D67D77F}"/>
    <cellStyle name="Normal 2 14 14 6" xfId="21129" xr:uid="{696146AD-96C4-4B17-93B3-0EDDBDC48270}"/>
    <cellStyle name="Normal 2 14 14 7" xfId="21130" xr:uid="{89D551BC-0E27-49DF-AE83-AADAA8DC812C}"/>
    <cellStyle name="Normal 2 14 14 7 2" xfId="21131" xr:uid="{EF36A7A9-820E-499A-A69E-C46FAE3B8A1F}"/>
    <cellStyle name="Normal 2 14 14 8" xfId="21132" xr:uid="{3D85A618-5C9D-4457-8FDF-A302B45600E9}"/>
    <cellStyle name="Normal 2 14 14 9" xfId="21133" xr:uid="{D90238C0-9951-4B44-B31A-9E7EB40CCC3A}"/>
    <cellStyle name="Normal 2 14 15" xfId="21134" xr:uid="{D26A409E-2DC6-4F73-B6EC-0FE485D43711}"/>
    <cellStyle name="Normal 2 14 15 10" xfId="21135" xr:uid="{5367DA1C-2276-4539-9063-5F8C1E6EBA41}"/>
    <cellStyle name="Normal 2 14 15 2" xfId="21136" xr:uid="{4C9943C7-6B94-434D-A2D6-6D7890A9C718}"/>
    <cellStyle name="Normal 2 14 15 2 2" xfId="21137" xr:uid="{0980B4AE-C267-400F-A319-B8BB679FF11C}"/>
    <cellStyle name="Normal 2 14 15 2 2 2" xfId="21138" xr:uid="{60E012C5-14C4-49A0-9A27-A35DF00379E1}"/>
    <cellStyle name="Normal 2 14 15 2 2 3" xfId="21139" xr:uid="{E5165482-227D-418E-B469-515992FA171C}"/>
    <cellStyle name="Normal 2 14 15 2 2 4" xfId="21140" xr:uid="{759B0647-2731-42F1-B57D-60AD6D5CB06D}"/>
    <cellStyle name="Normal 2 14 15 2 3" xfId="21141" xr:uid="{603D8A00-EB14-4EA7-8E97-A48BD211ED81}"/>
    <cellStyle name="Normal 2 14 15 2 3 2" xfId="21142" xr:uid="{4663B671-590F-4CFA-9E3A-EEB0C99542A0}"/>
    <cellStyle name="Normal 2 14 15 2 3 3" xfId="21143" xr:uid="{9FFA7CCD-F74C-4CB3-8974-3B6A9BC9D84F}"/>
    <cellStyle name="Normal 2 14 15 2 3 4" xfId="21144" xr:uid="{11EA409B-31F3-4C8B-96C1-B2366350D8C2}"/>
    <cellStyle name="Normal 2 14 15 2 4" xfId="21145" xr:uid="{AC2F45D1-32ED-461E-A7C6-0BB27ACEEECF}"/>
    <cellStyle name="Normal 2 14 15 2 4 2" xfId="21146" xr:uid="{9869D4C0-C4F5-4DA9-B840-CA43DA22E5C3}"/>
    <cellStyle name="Normal 2 14 15 2 5" xfId="21147" xr:uid="{2231D2AC-AA63-49BE-A8D6-8772572C63A2}"/>
    <cellStyle name="Normal 2 14 15 2 6" xfId="21148" xr:uid="{611525AB-76FD-401E-AD88-CFA129E8284B}"/>
    <cellStyle name="Normal 2 14 15 2 7" xfId="21149" xr:uid="{95B03DB6-F821-46A6-A0A0-3AD57B448C97}"/>
    <cellStyle name="Normal 2 14 15 3" xfId="21150" xr:uid="{ADAD3C67-0D95-4995-8872-59FFC0F32638}"/>
    <cellStyle name="Normal 2 14 15 3 2" xfId="21151" xr:uid="{BD47DCD2-61E2-4763-A7CE-97D777A17AB3}"/>
    <cellStyle name="Normal 2 14 15 3 2 2" xfId="21152" xr:uid="{E9657478-2C82-4E02-9347-5FC6E2369B3C}"/>
    <cellStyle name="Normal 2 14 15 3 2 3" xfId="21153" xr:uid="{D02E4F6B-18EB-4A03-BDC4-AE04B48E9AF6}"/>
    <cellStyle name="Normal 2 14 15 3 2 4" xfId="21154" xr:uid="{CA84B26E-758C-4DF2-943C-66F2150BDF24}"/>
    <cellStyle name="Normal 2 14 15 3 3" xfId="21155" xr:uid="{C188A864-4F4B-42A4-8B63-F7CACC1D7CB8}"/>
    <cellStyle name="Normal 2 14 15 3 3 2" xfId="21156" xr:uid="{2569DA1F-FCCB-4EA4-973A-46A3433B1FF8}"/>
    <cellStyle name="Normal 2 14 15 3 3 3" xfId="21157" xr:uid="{5FD1072C-8BFA-4947-B2C4-10AFEEE05D1C}"/>
    <cellStyle name="Normal 2 14 15 3 3 4" xfId="21158" xr:uid="{7C1D2AAE-3FC3-4424-BBA9-7DA6B02B8B5B}"/>
    <cellStyle name="Normal 2 14 15 3 4" xfId="21159" xr:uid="{22755072-2ACC-46A1-AFFB-11E93C0DACD5}"/>
    <cellStyle name="Normal 2 14 15 3 5" xfId="21160" xr:uid="{35ABE8E1-B258-4DD0-9639-79C7515A1604}"/>
    <cellStyle name="Normal 2 14 15 3 6" xfId="21161" xr:uid="{944322ED-89B7-4F82-A4C9-521311339575}"/>
    <cellStyle name="Normal 2 14 15 4" xfId="21162" xr:uid="{49C8DA6A-265D-4716-9BF3-E9CB9FA21D4E}"/>
    <cellStyle name="Normal 2 14 15 4 2" xfId="21163" xr:uid="{F6AF85E8-0BA8-4FDB-8D65-28623850A1F8}"/>
    <cellStyle name="Normal 2 14 15 4 3" xfId="21164" xr:uid="{F037862C-5443-44C9-8C15-93A8B9AE1BEE}"/>
    <cellStyle name="Normal 2 14 15 4 4" xfId="21165" xr:uid="{38887E13-C1BB-4B60-B695-843997620944}"/>
    <cellStyle name="Normal 2 14 15 5" xfId="21166" xr:uid="{E7A8FFB1-4D1B-4C6E-A88C-103B133B062D}"/>
    <cellStyle name="Normal 2 14 15 5 2" xfId="21167" xr:uid="{E15338E1-261F-4E0F-A002-2981FD9CAC8E}"/>
    <cellStyle name="Normal 2 14 15 5 3" xfId="21168" xr:uid="{2CB065E7-6100-47CD-A82E-8EEEA7EF62DF}"/>
    <cellStyle name="Normal 2 14 15 5 4" xfId="21169" xr:uid="{E5812209-E6B9-4834-8097-2A6320E0BB38}"/>
    <cellStyle name="Normal 2 14 15 6" xfId="21170" xr:uid="{991A68D1-CF82-40EB-BBCF-223D7682134E}"/>
    <cellStyle name="Normal 2 14 15 7" xfId="21171" xr:uid="{89E02169-B1F3-414E-B0CC-95BB2F3638B8}"/>
    <cellStyle name="Normal 2 14 15 7 2" xfId="21172" xr:uid="{F8B67D26-B9E6-4A9E-8B0C-7FC2366AC5EF}"/>
    <cellStyle name="Normal 2 14 15 8" xfId="21173" xr:uid="{1D7769CE-4B16-4163-933D-330059F688E3}"/>
    <cellStyle name="Normal 2 14 15 9" xfId="21174" xr:uid="{04EB966E-C72E-422F-8BE9-6EDEFAC4F7BE}"/>
    <cellStyle name="Normal 2 14 16" xfId="21175" xr:uid="{5874873E-1C79-43F4-AAC0-DC6CB69495BD}"/>
    <cellStyle name="Normal 2 14 16 10" xfId="21176" xr:uid="{C7819FCB-49FA-4B90-AC51-31A0D1E0E9E1}"/>
    <cellStyle name="Normal 2 14 16 2" xfId="21177" xr:uid="{301048FC-5894-48F6-81BE-646D76073B2A}"/>
    <cellStyle name="Normal 2 14 16 2 2" xfId="21178" xr:uid="{6CD805E4-CB40-4134-8491-CE2BD320CB32}"/>
    <cellStyle name="Normal 2 14 16 2 2 2" xfId="21179" xr:uid="{FF21371F-3D9D-4715-A917-E716B7FFDF5B}"/>
    <cellStyle name="Normal 2 14 16 2 2 3" xfId="21180" xr:uid="{49804CD8-8F07-4694-A7EB-850039E4F4A1}"/>
    <cellStyle name="Normal 2 14 16 2 2 4" xfId="21181" xr:uid="{3923D06B-81BE-4224-932E-67D6D266E2C2}"/>
    <cellStyle name="Normal 2 14 16 2 3" xfId="21182" xr:uid="{4B9F34AC-74F6-46C5-B80A-D9A61D5EB051}"/>
    <cellStyle name="Normal 2 14 16 2 3 2" xfId="21183" xr:uid="{B0DF3133-DD25-4E66-ACFA-A2285C67E285}"/>
    <cellStyle name="Normal 2 14 16 2 3 3" xfId="21184" xr:uid="{4D8F7F91-45B3-438F-BBBA-D81D6CA3D5C7}"/>
    <cellStyle name="Normal 2 14 16 2 3 4" xfId="21185" xr:uid="{E6D8DB66-52EA-43E5-8402-EAE12F38B31F}"/>
    <cellStyle name="Normal 2 14 16 2 4" xfId="21186" xr:uid="{6E39B138-201E-499F-AE64-EE04F316B06B}"/>
    <cellStyle name="Normal 2 14 16 2 4 2" xfId="21187" xr:uid="{070F8457-C2C5-4BA2-ACE2-7CD958BD5462}"/>
    <cellStyle name="Normal 2 14 16 2 5" xfId="21188" xr:uid="{33F9D7F5-8CC7-407C-9D0E-65EF4417F4E9}"/>
    <cellStyle name="Normal 2 14 16 2 6" xfId="21189" xr:uid="{02CAAC73-FFC3-4BCF-BA6C-C29332F730E8}"/>
    <cellStyle name="Normal 2 14 16 2 7" xfId="21190" xr:uid="{868D46BD-7B59-419D-B4D7-24A024912AA3}"/>
    <cellStyle name="Normal 2 14 16 3" xfId="21191" xr:uid="{BBEE792F-D734-4DED-9274-49AD0B0135DB}"/>
    <cellStyle name="Normal 2 14 16 3 2" xfId="21192" xr:uid="{0D73840E-9E2A-40E5-9500-7AC66EAC7982}"/>
    <cellStyle name="Normal 2 14 16 3 2 2" xfId="21193" xr:uid="{AE0CBFC8-33A3-4728-B3CC-BB4C90019D77}"/>
    <cellStyle name="Normal 2 14 16 3 2 3" xfId="21194" xr:uid="{9A2ACD09-73E4-4F4E-A88B-1860402617D2}"/>
    <cellStyle name="Normal 2 14 16 3 2 4" xfId="21195" xr:uid="{8A56E558-C06F-4289-A765-E25EA4F34A14}"/>
    <cellStyle name="Normal 2 14 16 3 3" xfId="21196" xr:uid="{B7B25A86-CA52-4BDF-AF40-CF824014D134}"/>
    <cellStyle name="Normal 2 14 16 3 3 2" xfId="21197" xr:uid="{45660DEC-E3D8-4FCD-8CF7-BE2B55B0D0C6}"/>
    <cellStyle name="Normal 2 14 16 3 3 3" xfId="21198" xr:uid="{E07A879B-BF16-4DD8-BC23-052F98BF6B91}"/>
    <cellStyle name="Normal 2 14 16 3 3 4" xfId="21199" xr:uid="{11DEE365-5C1A-471F-99E5-727BE5C2FAE5}"/>
    <cellStyle name="Normal 2 14 16 3 4" xfId="21200" xr:uid="{292B87F6-A360-46E0-8FD2-8D7120826144}"/>
    <cellStyle name="Normal 2 14 16 3 5" xfId="21201" xr:uid="{0DA83927-21EF-497C-BD95-2251BFED314E}"/>
    <cellStyle name="Normal 2 14 16 3 6" xfId="21202" xr:uid="{029F6EBD-4E47-4E4E-8EE0-E4153127ABC2}"/>
    <cellStyle name="Normal 2 14 16 4" xfId="21203" xr:uid="{207542D7-FCCE-4AA1-813E-86C4036FBA32}"/>
    <cellStyle name="Normal 2 14 16 4 2" xfId="21204" xr:uid="{2AB25A45-70C7-4A16-ACB0-1E7516B5EF5E}"/>
    <cellStyle name="Normal 2 14 16 4 3" xfId="21205" xr:uid="{2D6DE242-88A4-4D69-82BC-BE8B38664B66}"/>
    <cellStyle name="Normal 2 14 16 4 4" xfId="21206" xr:uid="{1FE3D6E9-2F1E-4B32-A0E3-26C68A74303F}"/>
    <cellStyle name="Normal 2 14 16 5" xfId="21207" xr:uid="{50FE63E1-8D79-4626-93B1-ABA9EED93BCF}"/>
    <cellStyle name="Normal 2 14 16 5 2" xfId="21208" xr:uid="{00DF1928-00D4-4172-A328-BFEABA0439E7}"/>
    <cellStyle name="Normal 2 14 16 5 3" xfId="21209" xr:uid="{97732730-35F3-480B-9081-399694C1270B}"/>
    <cellStyle name="Normal 2 14 16 5 4" xfId="21210" xr:uid="{7A72AC1A-2E76-439C-AE3D-CE301C0EDD8A}"/>
    <cellStyle name="Normal 2 14 16 6" xfId="21211" xr:uid="{88EB06C3-54C8-4B79-A0E6-56046FE5CE20}"/>
    <cellStyle name="Normal 2 14 16 7" xfId="21212" xr:uid="{167EBD44-E488-421A-939F-20D664362A75}"/>
    <cellStyle name="Normal 2 14 16 7 2" xfId="21213" xr:uid="{A4C87C8A-6958-4A24-B4C0-FA048AA0EFE2}"/>
    <cellStyle name="Normal 2 14 16 8" xfId="21214" xr:uid="{65BD1D23-4EE0-489E-A502-8B9DF413EEEB}"/>
    <cellStyle name="Normal 2 14 16 9" xfId="21215" xr:uid="{283B2E67-8454-4D1A-9E9C-99AC7F851F13}"/>
    <cellStyle name="Normal 2 14 17" xfId="21216" xr:uid="{1559F7D9-83D4-486F-B728-FA4897EBC4F6}"/>
    <cellStyle name="Normal 2 14 17 10" xfId="21217" xr:uid="{71DD7439-8B64-474E-B81A-BDA0DBCD0E4F}"/>
    <cellStyle name="Normal 2 14 17 2" xfId="21218" xr:uid="{1633F8EC-52D9-4D3E-9E89-B7975503F747}"/>
    <cellStyle name="Normal 2 14 17 2 2" xfId="21219" xr:uid="{7905BFAA-7B9B-4786-921E-4DDA7DDA6820}"/>
    <cellStyle name="Normal 2 14 17 2 2 2" xfId="21220" xr:uid="{82EE40A8-2DEC-409A-B9E8-92DD1E6B6BCA}"/>
    <cellStyle name="Normal 2 14 17 2 2 3" xfId="21221" xr:uid="{E52170B3-FC07-4726-947B-2279AD31C22C}"/>
    <cellStyle name="Normal 2 14 17 2 2 4" xfId="21222" xr:uid="{260542BD-538F-4669-A685-32F7AA9BB2DB}"/>
    <cellStyle name="Normal 2 14 17 2 3" xfId="21223" xr:uid="{3EF5F53B-D44E-43B2-8BAB-2678BE1C36B2}"/>
    <cellStyle name="Normal 2 14 17 2 3 2" xfId="21224" xr:uid="{907D598F-5E36-4424-8F55-BD8F2A23C0F2}"/>
    <cellStyle name="Normal 2 14 17 2 3 3" xfId="21225" xr:uid="{3CDF4F4F-21F7-4C1C-9068-D50D73699558}"/>
    <cellStyle name="Normal 2 14 17 2 3 4" xfId="21226" xr:uid="{E2BBACB9-A57C-480A-A74D-D2781D2DF7D6}"/>
    <cellStyle name="Normal 2 14 17 2 4" xfId="21227" xr:uid="{DB24D50C-0CDB-46E1-B618-06C9CC067836}"/>
    <cellStyle name="Normal 2 14 17 2 4 2" xfId="21228" xr:uid="{0B98A8CA-5F8B-42B3-A8DD-9C4E82B3CC99}"/>
    <cellStyle name="Normal 2 14 17 2 5" xfId="21229" xr:uid="{1FDEDA65-64D8-483D-AFC0-20A3E8E73D95}"/>
    <cellStyle name="Normal 2 14 17 2 6" xfId="21230" xr:uid="{97C99F55-05BE-43AA-98AA-A8129327A8AF}"/>
    <cellStyle name="Normal 2 14 17 2 7" xfId="21231" xr:uid="{8B6719CA-C4D2-47D2-BADD-6DC4AF00435D}"/>
    <cellStyle name="Normal 2 14 17 3" xfId="21232" xr:uid="{5845D152-D731-45B1-AE17-D6318A9CA647}"/>
    <cellStyle name="Normal 2 14 17 3 2" xfId="21233" xr:uid="{2014E7E5-EA1B-47DB-81DE-E8203046011C}"/>
    <cellStyle name="Normal 2 14 17 3 2 2" xfId="21234" xr:uid="{892ADA4F-5FB5-4317-AD5D-A623B84B70AD}"/>
    <cellStyle name="Normal 2 14 17 3 2 3" xfId="21235" xr:uid="{3385ED4D-32E1-4C76-B0D7-BDA1C8B73053}"/>
    <cellStyle name="Normal 2 14 17 3 2 4" xfId="21236" xr:uid="{1857233E-4338-4210-A8CE-D145E3B9D93C}"/>
    <cellStyle name="Normal 2 14 17 3 3" xfId="21237" xr:uid="{1F770122-796C-4FBF-8773-E4CC02E17CED}"/>
    <cellStyle name="Normal 2 14 17 3 3 2" xfId="21238" xr:uid="{DBE12826-C1A4-4493-BB6C-FD8140C9C6B3}"/>
    <cellStyle name="Normal 2 14 17 3 3 3" xfId="21239" xr:uid="{CAA5EC61-F3CF-4E8E-8A1D-03E92A9A5DD4}"/>
    <cellStyle name="Normal 2 14 17 3 3 4" xfId="21240" xr:uid="{09B43EC8-2290-4129-BBFF-9E35F633F7F2}"/>
    <cellStyle name="Normal 2 14 17 3 4" xfId="21241" xr:uid="{70CCD5BB-49D3-4A7F-B7F3-0ECF845AEFAE}"/>
    <cellStyle name="Normal 2 14 17 3 5" xfId="21242" xr:uid="{3A3EC46C-FF9C-4788-85D2-978E71CBB2CF}"/>
    <cellStyle name="Normal 2 14 17 3 6" xfId="21243" xr:uid="{02B54533-D8C1-4A57-A643-985476C0ED26}"/>
    <cellStyle name="Normal 2 14 17 4" xfId="21244" xr:uid="{AFE750C5-2519-4340-B120-133CB3E9B3FE}"/>
    <cellStyle name="Normal 2 14 17 4 2" xfId="21245" xr:uid="{9E7D4C58-0262-49D6-A39E-FEE43C570DB3}"/>
    <cellStyle name="Normal 2 14 17 4 3" xfId="21246" xr:uid="{69ACD538-2BFD-423C-85FD-90AE8331B0F1}"/>
    <cellStyle name="Normal 2 14 17 4 4" xfId="21247" xr:uid="{CE1B4465-6540-4305-AC29-7BF856F6B510}"/>
    <cellStyle name="Normal 2 14 17 5" xfId="21248" xr:uid="{75698A07-A1C7-4425-9F7E-3E00F18E5BAC}"/>
    <cellStyle name="Normal 2 14 17 5 2" xfId="21249" xr:uid="{1A9B61D2-0C73-49B1-BA98-559983005DFA}"/>
    <cellStyle name="Normal 2 14 17 5 3" xfId="21250" xr:uid="{7D4946EE-098D-400B-87B1-BB5E7DCE4B26}"/>
    <cellStyle name="Normal 2 14 17 5 4" xfId="21251" xr:uid="{B2D72B0F-830E-4B14-B9E2-61C81BCC37A5}"/>
    <cellStyle name="Normal 2 14 17 6" xfId="21252" xr:uid="{27AFC15E-638C-4911-A68E-8BAFBAE51170}"/>
    <cellStyle name="Normal 2 14 17 7" xfId="21253" xr:uid="{2BCD77EB-C383-47C8-B981-A8A4E73F34D3}"/>
    <cellStyle name="Normal 2 14 17 7 2" xfId="21254" xr:uid="{8D4460BC-0144-4FF7-808D-27457E82EBE6}"/>
    <cellStyle name="Normal 2 14 17 8" xfId="21255" xr:uid="{1E000DBA-152F-479D-9E44-2C484DFA6806}"/>
    <cellStyle name="Normal 2 14 17 9" xfId="21256" xr:uid="{5FBF456E-40C9-4FEF-A850-A3B3EA0C3BD0}"/>
    <cellStyle name="Normal 2 14 18" xfId="21257" xr:uid="{86EE0E6C-C1ED-4B92-957D-8B853E50AC0A}"/>
    <cellStyle name="Normal 2 14 18 10" xfId="21258" xr:uid="{7356188D-4695-4431-9CD3-EAFDF2EA5C10}"/>
    <cellStyle name="Normal 2 14 18 2" xfId="21259" xr:uid="{F1E050FE-F371-4AB2-A38A-0E24316EAF44}"/>
    <cellStyle name="Normal 2 14 18 2 2" xfId="21260" xr:uid="{243DC0B1-0DFF-4E36-8D3D-92E7AC22EA16}"/>
    <cellStyle name="Normal 2 14 18 2 2 2" xfId="21261" xr:uid="{EC8F6950-C7CA-4ABC-9364-78B4906288A1}"/>
    <cellStyle name="Normal 2 14 18 2 2 3" xfId="21262" xr:uid="{88E4DC6C-707C-411C-AA5E-6C5C0511B6F4}"/>
    <cellStyle name="Normal 2 14 18 2 2 4" xfId="21263" xr:uid="{2A9739F7-B653-4303-B106-081B4C6FFBC9}"/>
    <cellStyle name="Normal 2 14 18 2 3" xfId="21264" xr:uid="{A3FCFACD-670B-41E6-891E-48ABD0863185}"/>
    <cellStyle name="Normal 2 14 18 2 3 2" xfId="21265" xr:uid="{30A95CAA-5B3B-4468-81A2-6EC50434CA28}"/>
    <cellStyle name="Normal 2 14 18 2 3 3" xfId="21266" xr:uid="{9C2C0BF8-594A-4EF8-9321-D4FEA8291CC8}"/>
    <cellStyle name="Normal 2 14 18 2 3 4" xfId="21267" xr:uid="{0F811BA3-8296-4E6B-BEDC-2A172E19859D}"/>
    <cellStyle name="Normal 2 14 18 2 4" xfId="21268" xr:uid="{357E2A66-4379-47AF-B8B5-F9A6E304FAE3}"/>
    <cellStyle name="Normal 2 14 18 2 4 2" xfId="21269" xr:uid="{DD298441-2D1D-47C3-AD28-C49246A7A066}"/>
    <cellStyle name="Normal 2 14 18 2 5" xfId="21270" xr:uid="{77E9459A-90F8-44E1-986C-BCAF121FD511}"/>
    <cellStyle name="Normal 2 14 18 2 6" xfId="21271" xr:uid="{6F010FF8-2355-491B-83ED-11852FBDAF7F}"/>
    <cellStyle name="Normal 2 14 18 2 7" xfId="21272" xr:uid="{6249E942-BAF2-44EA-9ADD-28B044E25702}"/>
    <cellStyle name="Normal 2 14 18 3" xfId="21273" xr:uid="{E9EF1EF8-8352-433F-96E4-D38361601154}"/>
    <cellStyle name="Normal 2 14 18 3 2" xfId="21274" xr:uid="{8CBD89DA-ABCF-4F4F-98AA-5B813649868C}"/>
    <cellStyle name="Normal 2 14 18 3 2 2" xfId="21275" xr:uid="{59414C3D-0613-4228-9927-97F884F27B62}"/>
    <cellStyle name="Normal 2 14 18 3 2 3" xfId="21276" xr:uid="{76A64E44-F402-4EDF-849E-90E507413BE4}"/>
    <cellStyle name="Normal 2 14 18 3 2 4" xfId="21277" xr:uid="{F50CD43D-BE5C-45E2-8D0D-B23801F9F78C}"/>
    <cellStyle name="Normal 2 14 18 3 3" xfId="21278" xr:uid="{A81E0BE7-BEEC-4827-8E82-C5064BFC30BC}"/>
    <cellStyle name="Normal 2 14 18 3 3 2" xfId="21279" xr:uid="{A215F19F-681B-4050-9794-12E19EFA5603}"/>
    <cellStyle name="Normal 2 14 18 3 3 3" xfId="21280" xr:uid="{5983AD7F-9022-496D-9D98-17C41147B530}"/>
    <cellStyle name="Normal 2 14 18 3 3 4" xfId="21281" xr:uid="{3A9698D8-383C-49E1-8263-5B26CC4B42BB}"/>
    <cellStyle name="Normal 2 14 18 3 4" xfId="21282" xr:uid="{5FC538CE-F79B-4495-B656-CE17AEAE9F15}"/>
    <cellStyle name="Normal 2 14 18 3 5" xfId="21283" xr:uid="{2C16CEB5-162D-4038-A2B8-67DE55B235AC}"/>
    <cellStyle name="Normal 2 14 18 3 6" xfId="21284" xr:uid="{B902D722-F544-43E8-8CB5-DA4CB4D10128}"/>
    <cellStyle name="Normal 2 14 18 4" xfId="21285" xr:uid="{17ACBD52-72F2-4A93-8968-48EA9BFA9C26}"/>
    <cellStyle name="Normal 2 14 18 4 2" xfId="21286" xr:uid="{6FC8CAEE-8666-4E93-A795-C9A3EB50DEF4}"/>
    <cellStyle name="Normal 2 14 18 4 3" xfId="21287" xr:uid="{2597EE83-D068-4DFF-8469-87C3A693ED62}"/>
    <cellStyle name="Normal 2 14 18 4 4" xfId="21288" xr:uid="{CB66C8BA-22CA-4C2E-A563-9DB8BEA32884}"/>
    <cellStyle name="Normal 2 14 18 5" xfId="21289" xr:uid="{89E06596-E44D-4FDF-B21B-365050C14DDD}"/>
    <cellStyle name="Normal 2 14 18 5 2" xfId="21290" xr:uid="{4D266C62-63B5-4570-B2C6-5CAB5AD3277E}"/>
    <cellStyle name="Normal 2 14 18 5 3" xfId="21291" xr:uid="{8C669587-C8DA-4CD3-9AAB-9424C3954801}"/>
    <cellStyle name="Normal 2 14 18 5 4" xfId="21292" xr:uid="{32BF403D-E9C3-4005-A53F-9CDFA25B2065}"/>
    <cellStyle name="Normal 2 14 18 6" xfId="21293" xr:uid="{DB1F972D-E7C0-4004-9506-ED6172098E95}"/>
    <cellStyle name="Normal 2 14 18 7" xfId="21294" xr:uid="{BB04DD2B-1C87-42F8-8191-49E7F98F32F8}"/>
    <cellStyle name="Normal 2 14 18 7 2" xfId="21295" xr:uid="{79040319-413C-4034-8384-527D1308EA43}"/>
    <cellStyle name="Normal 2 14 18 8" xfId="21296" xr:uid="{35D1FE22-7DFF-4496-87A6-E205FEDC59BA}"/>
    <cellStyle name="Normal 2 14 18 9" xfId="21297" xr:uid="{5E2715EB-A049-45F9-AE89-27C58569F50F}"/>
    <cellStyle name="Normal 2 14 19" xfId="21298" xr:uid="{60BD3407-715A-4B5A-9E84-8DBAD8129399}"/>
    <cellStyle name="Normal 2 14 19 10" xfId="21299" xr:uid="{08850AB8-2A90-4D27-B3B6-64E6EE03D8EC}"/>
    <cellStyle name="Normal 2 14 19 2" xfId="21300" xr:uid="{B19805FF-C3C3-4343-9290-1981BC449A16}"/>
    <cellStyle name="Normal 2 14 19 2 2" xfId="21301" xr:uid="{6103F12A-E230-4ADA-899D-AD0D6FD1C9E8}"/>
    <cellStyle name="Normal 2 14 19 2 2 2" xfId="21302" xr:uid="{AE34C66D-85D8-44EE-A001-831E4CD09749}"/>
    <cellStyle name="Normal 2 14 19 2 2 3" xfId="21303" xr:uid="{FA63A7AD-DA03-4504-A28E-B14AB46642A3}"/>
    <cellStyle name="Normal 2 14 19 2 2 4" xfId="21304" xr:uid="{B0F0BAFA-0370-49F2-9401-C27136ABC314}"/>
    <cellStyle name="Normal 2 14 19 2 3" xfId="21305" xr:uid="{89456875-6D97-4CB4-9254-B988FDEACF30}"/>
    <cellStyle name="Normal 2 14 19 2 3 2" xfId="21306" xr:uid="{4C30E655-F697-4FA8-9BD0-908A05B6EACA}"/>
    <cellStyle name="Normal 2 14 19 2 3 3" xfId="21307" xr:uid="{D876F9D7-CCE9-408A-BFB5-AE19EFAC5C89}"/>
    <cellStyle name="Normal 2 14 19 2 3 4" xfId="21308" xr:uid="{17317987-680B-48E8-9509-37D6C32308D2}"/>
    <cellStyle name="Normal 2 14 19 2 4" xfId="21309" xr:uid="{D42BED73-44E0-4ABB-9A44-4181A59A4B77}"/>
    <cellStyle name="Normal 2 14 19 2 4 2" xfId="21310" xr:uid="{6CE24763-22B2-4162-AFFC-53F37057B661}"/>
    <cellStyle name="Normal 2 14 19 2 5" xfId="21311" xr:uid="{14069441-5AAB-40F2-B4E0-1C133AEDF69C}"/>
    <cellStyle name="Normal 2 14 19 2 6" xfId="21312" xr:uid="{993D5B08-77F7-4469-9700-28E613FE0E7F}"/>
    <cellStyle name="Normal 2 14 19 2 7" xfId="21313" xr:uid="{1FB04CBD-6AB8-4D5B-A94A-8E24E4A7AD48}"/>
    <cellStyle name="Normal 2 14 19 3" xfId="21314" xr:uid="{DE8EA42B-EF67-4205-B978-0FFC6FD01644}"/>
    <cellStyle name="Normal 2 14 19 3 2" xfId="21315" xr:uid="{97D3E525-ABEA-42A8-B2D4-35E8B47FE6B4}"/>
    <cellStyle name="Normal 2 14 19 3 2 2" xfId="21316" xr:uid="{F60AD585-3A68-404A-B1F2-4F664ECF02ED}"/>
    <cellStyle name="Normal 2 14 19 3 2 3" xfId="21317" xr:uid="{8C3D366C-3F73-47F8-99DF-03885CF89BC9}"/>
    <cellStyle name="Normal 2 14 19 3 2 4" xfId="21318" xr:uid="{E030B187-4EC7-4C6D-802D-175401091CC2}"/>
    <cellStyle name="Normal 2 14 19 3 3" xfId="21319" xr:uid="{D5E14E5D-5430-49CF-8EF5-7602ABF0FD4C}"/>
    <cellStyle name="Normal 2 14 19 3 3 2" xfId="21320" xr:uid="{DEE40112-A5D8-4805-AA2D-6DEA139BD4DE}"/>
    <cellStyle name="Normal 2 14 19 3 3 3" xfId="21321" xr:uid="{8E338B00-390A-4C5E-9CB0-5BC288471EEC}"/>
    <cellStyle name="Normal 2 14 19 3 3 4" xfId="21322" xr:uid="{5D8B4B25-91CB-4318-8374-44082C828443}"/>
    <cellStyle name="Normal 2 14 19 3 4" xfId="21323" xr:uid="{77C01C40-FDE4-4ED2-BABE-B2C973936B1D}"/>
    <cellStyle name="Normal 2 14 19 3 5" xfId="21324" xr:uid="{D4BA1B10-5250-413D-BF02-8251783EBB13}"/>
    <cellStyle name="Normal 2 14 19 3 6" xfId="21325" xr:uid="{751BA8C6-C7D3-41C2-8801-6744A42C4B3A}"/>
    <cellStyle name="Normal 2 14 19 4" xfId="21326" xr:uid="{37BA755C-17F2-4A0B-A550-8509CDF9DDF9}"/>
    <cellStyle name="Normal 2 14 19 4 2" xfId="21327" xr:uid="{ED0381CF-F217-4819-937A-3993FAC5014F}"/>
    <cellStyle name="Normal 2 14 19 4 3" xfId="21328" xr:uid="{C7861B30-12FC-4D72-AA06-C9047C8542DF}"/>
    <cellStyle name="Normal 2 14 19 4 4" xfId="21329" xr:uid="{BC8A43B5-D8C2-4636-9F51-9BEFCB63E22C}"/>
    <cellStyle name="Normal 2 14 19 5" xfId="21330" xr:uid="{3228CBA4-0959-4E06-97F5-BCED5B4C41B2}"/>
    <cellStyle name="Normal 2 14 19 5 2" xfId="21331" xr:uid="{F5AEC6E0-7E62-452E-BDDF-C71686F3B133}"/>
    <cellStyle name="Normal 2 14 19 5 3" xfId="21332" xr:uid="{33A310B7-DA0C-4932-9517-8F9D170787F7}"/>
    <cellStyle name="Normal 2 14 19 5 4" xfId="21333" xr:uid="{C857FD78-1159-4369-ABA6-4DDECE41BF0A}"/>
    <cellStyle name="Normal 2 14 19 6" xfId="21334" xr:uid="{F7863962-15A5-4EAB-AA30-46CC05B27518}"/>
    <cellStyle name="Normal 2 14 19 7" xfId="21335" xr:uid="{626D909C-0E5C-495F-BE31-695EA6E90D82}"/>
    <cellStyle name="Normal 2 14 19 7 2" xfId="21336" xr:uid="{08847922-DB46-48B8-8CEF-43EE1440A34B}"/>
    <cellStyle name="Normal 2 14 19 8" xfId="21337" xr:uid="{1907CB28-CDFF-4EF0-8E55-5C67A6AE9110}"/>
    <cellStyle name="Normal 2 14 19 9" xfId="21338" xr:uid="{5987CB8B-BA1D-4E1B-98EA-6B11C188637F}"/>
    <cellStyle name="Normal 2 14 2" xfId="21339" xr:uid="{18B20C1F-4A8A-448C-AE33-3C45189817E9}"/>
    <cellStyle name="Normal 2 14 2 10" xfId="21340" xr:uid="{6A351E0D-CA3E-476A-B404-BA43F4B75990}"/>
    <cellStyle name="Normal 2 14 2 2" xfId="21341" xr:uid="{D21C06A9-9D30-43B4-A512-48DCFF353CDB}"/>
    <cellStyle name="Normal 2 14 2 2 2" xfId="21342" xr:uid="{8BC5B0A6-DDB8-4450-9B79-5015536454AB}"/>
    <cellStyle name="Normal 2 14 2 2 2 2" xfId="21343" xr:uid="{D8549D95-998A-4D13-BCBD-953E9FF6846E}"/>
    <cellStyle name="Normal 2 14 2 2 2 3" xfId="21344" xr:uid="{2C4B90B2-4043-4314-B513-73A1F3B6DE49}"/>
    <cellStyle name="Normal 2 14 2 2 2 4" xfId="21345" xr:uid="{A20101D3-8491-4084-9546-7E7AE9718AFC}"/>
    <cellStyle name="Normal 2 14 2 2 3" xfId="21346" xr:uid="{30B87A38-FEC2-4494-9CA4-A97EFDC134C3}"/>
    <cellStyle name="Normal 2 14 2 2 3 2" xfId="21347" xr:uid="{B3A49E19-C38A-4918-B77D-6A158B63D69A}"/>
    <cellStyle name="Normal 2 14 2 2 3 3" xfId="21348" xr:uid="{F2CDAFAC-A382-4BA3-BB8D-821A3A821EA4}"/>
    <cellStyle name="Normal 2 14 2 2 3 4" xfId="21349" xr:uid="{70071B87-0829-46F8-B498-17E7685FCAC1}"/>
    <cellStyle name="Normal 2 14 2 2 4" xfId="21350" xr:uid="{58D8F7DC-E00F-4064-A620-960322999E5F}"/>
    <cellStyle name="Normal 2 14 2 2 4 2" xfId="21351" xr:uid="{16BC617B-04A0-4647-8F5E-1801F638B23D}"/>
    <cellStyle name="Normal 2 14 2 2 5" xfId="21352" xr:uid="{AF698DEF-6EF8-461A-96A4-BBEB2B28BCAD}"/>
    <cellStyle name="Normal 2 14 2 2 6" xfId="21353" xr:uid="{10F4B9CD-A302-408C-B082-044A097B7338}"/>
    <cellStyle name="Normal 2 14 2 2 7" xfId="21354" xr:uid="{C8AF0AD1-F0F8-4605-826D-BCF95CF63CEC}"/>
    <cellStyle name="Normal 2 14 2 3" xfId="21355" xr:uid="{2C91409D-8F0A-419E-A0B6-05B7BAE10E48}"/>
    <cellStyle name="Normal 2 14 2 3 2" xfId="21356" xr:uid="{3433DBAC-4EA3-4A2E-B4BC-D1831946E603}"/>
    <cellStyle name="Normal 2 14 2 3 2 2" xfId="21357" xr:uid="{B1A267F4-4401-4B19-A534-531C2FA833ED}"/>
    <cellStyle name="Normal 2 14 2 3 2 3" xfId="21358" xr:uid="{58223801-5FD2-4056-82A3-A7EF837C612B}"/>
    <cellStyle name="Normal 2 14 2 3 2 4" xfId="21359" xr:uid="{82DB8B33-403A-4D15-9E1D-218DA6116333}"/>
    <cellStyle name="Normal 2 14 2 3 3" xfId="21360" xr:uid="{A69D7740-AA7A-4CFB-88AA-CB5A0BC6E159}"/>
    <cellStyle name="Normal 2 14 2 3 3 2" xfId="21361" xr:uid="{BBCD8B98-2E1A-44AF-A782-938F5A22F641}"/>
    <cellStyle name="Normal 2 14 2 3 3 3" xfId="21362" xr:uid="{439348A9-85E5-45BC-9EA2-E63C5B70D28C}"/>
    <cellStyle name="Normal 2 14 2 3 3 4" xfId="21363" xr:uid="{9439E337-CD30-4CBB-8078-0E967DAC21A1}"/>
    <cellStyle name="Normal 2 14 2 3 4" xfId="21364" xr:uid="{5A73E81A-A2A7-442F-B228-5B4619B202B2}"/>
    <cellStyle name="Normal 2 14 2 3 4 2" xfId="21365" xr:uid="{142606AA-796B-4DA3-92C9-ACB7F62B8996}"/>
    <cellStyle name="Normal 2 14 2 3 5" xfId="21366" xr:uid="{06E18833-DA19-4FB3-8333-DDA741E3B621}"/>
    <cellStyle name="Normal 2 14 2 3 6" xfId="21367" xr:uid="{D8E63F62-AE67-474B-A3A0-D973BCBE79BB}"/>
    <cellStyle name="Normal 2 14 2 3 7" xfId="21368" xr:uid="{64328BA5-60E2-4ACD-9BAF-9CEF0A350C5C}"/>
    <cellStyle name="Normal 2 14 2 4" xfId="21369" xr:uid="{A7F8D5CB-2122-412B-BF78-5900B51916AD}"/>
    <cellStyle name="Normal 2 14 2 4 2" xfId="21370" xr:uid="{B0F152E8-0A45-4022-AB89-EBAC768DF6AB}"/>
    <cellStyle name="Normal 2 14 2 4 3" xfId="21371" xr:uid="{9709DF27-0BAE-4755-B7EA-68569B4EF98D}"/>
    <cellStyle name="Normal 2 14 2 4 4" xfId="21372" xr:uid="{128A0E0B-F37F-4AC2-B5F9-1C329557A445}"/>
    <cellStyle name="Normal 2 14 2 5" xfId="21373" xr:uid="{58DE9FA6-3BED-4188-B52A-F1B7FFBC9D8E}"/>
    <cellStyle name="Normal 2 14 2 5 2" xfId="21374" xr:uid="{12844180-0FB9-480E-BA11-44FFE9229001}"/>
    <cellStyle name="Normal 2 14 2 5 3" xfId="21375" xr:uid="{4A1E56CE-3D60-4BDE-A3A1-E60D9B7CBA1B}"/>
    <cellStyle name="Normal 2 14 2 5 4" xfId="21376" xr:uid="{EA759797-9E23-41F5-9D11-4A912E75CD51}"/>
    <cellStyle name="Normal 2 14 2 6" xfId="21377" xr:uid="{B010C4B1-563A-45BD-B3E6-300884D0F6EF}"/>
    <cellStyle name="Normal 2 14 2 7" xfId="21378" xr:uid="{B84C302B-FC19-4C9D-8883-2F43C95C0680}"/>
    <cellStyle name="Normal 2 14 2 7 2" xfId="21379" xr:uid="{231C78C3-FB1A-47EA-BC84-E8CE9AA21413}"/>
    <cellStyle name="Normal 2 14 2 8" xfId="21380" xr:uid="{AFC25F65-03CA-462F-AF5A-4FB7887A6FD4}"/>
    <cellStyle name="Normal 2 14 2 9" xfId="21381" xr:uid="{03A824EF-D40A-4748-8E8A-BED59A5FB626}"/>
    <cellStyle name="Normal 2 14 20" xfId="21382" xr:uid="{3A3FB197-FCAF-4A16-931D-4A2DC33DDD26}"/>
    <cellStyle name="Normal 2 14 20 10" xfId="21383" xr:uid="{A8F4B1FD-7D87-443E-B791-B4B4BBFF4208}"/>
    <cellStyle name="Normal 2 14 20 2" xfId="21384" xr:uid="{DD1CC4E1-8C7D-45DE-9EC2-B873F1A86699}"/>
    <cellStyle name="Normal 2 14 20 2 2" xfId="21385" xr:uid="{2C34F331-5FFF-44A2-B33A-923AFB98D498}"/>
    <cellStyle name="Normal 2 14 20 2 2 2" xfId="21386" xr:uid="{192846F7-AEA3-4FC2-84D9-152812647133}"/>
    <cellStyle name="Normal 2 14 20 2 2 3" xfId="21387" xr:uid="{9EC6F1C9-6440-4528-BA4B-EE66AD43AFEF}"/>
    <cellStyle name="Normal 2 14 20 2 2 4" xfId="21388" xr:uid="{48221946-4E38-4FB3-8CD2-C13A9EF1CEDB}"/>
    <cellStyle name="Normal 2 14 20 2 3" xfId="21389" xr:uid="{23C0AB9F-08EC-41B2-BDD7-1C6AACF9DBC5}"/>
    <cellStyle name="Normal 2 14 20 2 3 2" xfId="21390" xr:uid="{6D8A87E3-9173-4118-991C-E9A0470960D5}"/>
    <cellStyle name="Normal 2 14 20 2 3 3" xfId="21391" xr:uid="{2A357570-D9D5-4F6F-8021-0FEFBE62E8E6}"/>
    <cellStyle name="Normal 2 14 20 2 3 4" xfId="21392" xr:uid="{9566FE15-43B2-4D73-A9FC-AE66190C7106}"/>
    <cellStyle name="Normal 2 14 20 2 4" xfId="21393" xr:uid="{83261264-730A-402D-A62C-77825D376691}"/>
    <cellStyle name="Normal 2 14 20 2 4 2" xfId="21394" xr:uid="{DBC21987-6925-45B4-A7B1-581679B846D0}"/>
    <cellStyle name="Normal 2 14 20 2 5" xfId="21395" xr:uid="{19239145-2F82-4744-8EE4-A26A5C4506E7}"/>
    <cellStyle name="Normal 2 14 20 2 6" xfId="21396" xr:uid="{D4AD2CAB-7C59-4F44-8D17-55A5F377763F}"/>
    <cellStyle name="Normal 2 14 20 2 7" xfId="21397" xr:uid="{A4F07648-C00C-4A33-BB40-98AC348C1E8B}"/>
    <cellStyle name="Normal 2 14 20 3" xfId="21398" xr:uid="{3D49C21C-EFA2-4890-AB0E-5B58D9712274}"/>
    <cellStyle name="Normal 2 14 20 3 2" xfId="21399" xr:uid="{FD52BA5D-F61B-4AD5-9AD0-97F1245432CE}"/>
    <cellStyle name="Normal 2 14 20 3 2 2" xfId="21400" xr:uid="{4496B155-5F83-45B4-B0EA-3F839F484274}"/>
    <cellStyle name="Normal 2 14 20 3 2 3" xfId="21401" xr:uid="{F20E0D2F-C57B-477C-A7B8-1A1CF96050A1}"/>
    <cellStyle name="Normal 2 14 20 3 2 4" xfId="21402" xr:uid="{3AA53A09-1C8D-4F52-A0D6-22308CB51E13}"/>
    <cellStyle name="Normal 2 14 20 3 3" xfId="21403" xr:uid="{F97BEF32-55BE-46E1-8FDC-E731C8BC1822}"/>
    <cellStyle name="Normal 2 14 20 3 3 2" xfId="21404" xr:uid="{3768670F-DF6B-451D-80F0-7780E8D47929}"/>
    <cellStyle name="Normal 2 14 20 3 3 3" xfId="21405" xr:uid="{CDF3381A-3F9E-476C-9267-27A0201649FD}"/>
    <cellStyle name="Normal 2 14 20 3 3 4" xfId="21406" xr:uid="{B22C4EB5-8F99-4C36-A999-52737E02FDD7}"/>
    <cellStyle name="Normal 2 14 20 3 4" xfId="21407" xr:uid="{AFE56618-C860-411E-B7C6-9F67CDBABBDE}"/>
    <cellStyle name="Normal 2 14 20 3 4 2" xfId="21408" xr:uid="{C6170162-DC44-4CFD-9146-6A782BC7E343}"/>
    <cellStyle name="Normal 2 14 20 3 5" xfId="21409" xr:uid="{31544B7C-5DF5-4F06-8CE2-615A10155EDD}"/>
    <cellStyle name="Normal 2 14 20 3 6" xfId="21410" xr:uid="{3D4374C3-3F74-4B96-8CF4-6551E7B3B83C}"/>
    <cellStyle name="Normal 2 14 20 3 7" xfId="21411" xr:uid="{E524D276-F615-4BB5-823E-3819AD80D465}"/>
    <cellStyle name="Normal 2 14 20 4" xfId="21412" xr:uid="{799E06F9-F832-43C7-83A7-13B7B5160427}"/>
    <cellStyle name="Normal 2 14 20 4 2" xfId="21413" xr:uid="{F709F3FC-C20E-446F-8B93-EDDE332CAD2D}"/>
    <cellStyle name="Normal 2 14 20 4 3" xfId="21414" xr:uid="{79218BD1-414D-4BA0-B9C6-D4B0B5DBEABD}"/>
    <cellStyle name="Normal 2 14 20 4 4" xfId="21415" xr:uid="{AC52E409-0E04-4358-B976-B1122568144C}"/>
    <cellStyle name="Normal 2 14 20 5" xfId="21416" xr:uid="{90B96376-7119-4E4D-B2BE-B0A06EADCB2C}"/>
    <cellStyle name="Normal 2 14 20 5 2" xfId="21417" xr:uid="{3F024ED3-E3D1-438D-8C46-63F71E6CF428}"/>
    <cellStyle name="Normal 2 14 20 5 3" xfId="21418" xr:uid="{4EC66D07-B03C-4A92-AF94-C5DEEAC88C03}"/>
    <cellStyle name="Normal 2 14 20 5 4" xfId="21419" xr:uid="{14BEB35F-CA51-43DF-9D58-5D9E66A5A6B5}"/>
    <cellStyle name="Normal 2 14 20 6" xfId="21420" xr:uid="{7E8E6AA5-D0EA-4710-9EC4-63E03C3B30EE}"/>
    <cellStyle name="Normal 2 14 20 7" xfId="21421" xr:uid="{75ADE913-51B7-45F2-BDE9-7CFE14AFC16D}"/>
    <cellStyle name="Normal 2 14 20 7 2" xfId="21422" xr:uid="{1D0B4DE7-8D09-4502-9613-7981E9520F97}"/>
    <cellStyle name="Normal 2 14 20 8" xfId="21423" xr:uid="{52EB8AC9-DD17-4CF7-8F44-A54AADFD1168}"/>
    <cellStyle name="Normal 2 14 20 9" xfId="21424" xr:uid="{5AFB7305-CC9C-48EE-B0F7-4BB6ED98B521}"/>
    <cellStyle name="Normal 2 14 21" xfId="21425" xr:uid="{474EE752-BD65-461C-96C1-A6CB1D0CE93D}"/>
    <cellStyle name="Normal 2 14 21 2" xfId="21426" xr:uid="{A0C2383A-C68A-45BF-B59A-2EB00A715439}"/>
    <cellStyle name="Normal 2 14 21 2 2" xfId="21427" xr:uid="{C186A92E-6EA2-4773-9B1F-9894F8CBF06D}"/>
    <cellStyle name="Normal 2 14 21 2 2 2" xfId="21428" xr:uid="{6490BA6E-0C28-4CC0-BBC3-4D072B216F8E}"/>
    <cellStyle name="Normal 2 14 21 2 3" xfId="21429" xr:uid="{F0D4772D-B098-45F0-8565-7AE9BF5CE43C}"/>
    <cellStyle name="Normal 2 14 21 2 4" xfId="21430" xr:uid="{496B4B34-D940-4822-BFEC-33DF276DC1B5}"/>
    <cellStyle name="Normal 2 14 21 2 5" xfId="21431" xr:uid="{5A9356FA-122C-4495-A399-59A8268EE930}"/>
    <cellStyle name="Normal 2 14 21 3" xfId="21432" xr:uid="{2F4E85A3-2D91-4028-9FA7-4A21436A02B0}"/>
    <cellStyle name="Normal 2 14 21 3 2" xfId="21433" xr:uid="{5C1522C2-6DF1-4F34-A835-B1CC0B0D78D1}"/>
    <cellStyle name="Normal 2 14 21 3 2 2" xfId="21434" xr:uid="{A8EF562E-1D97-42A1-A633-9955358ADE50}"/>
    <cellStyle name="Normal 2 14 21 3 3" xfId="21435" xr:uid="{BB16AC4D-E30C-4571-AA91-C03B6E4549AA}"/>
    <cellStyle name="Normal 2 14 21 3 4" xfId="21436" xr:uid="{430995F0-B692-46F9-A163-4AA4F77DB73B}"/>
    <cellStyle name="Normal 2 14 21 3 5" xfId="21437" xr:uid="{3D240B78-F717-41E5-B3F3-230F0774E2C4}"/>
    <cellStyle name="Normal 2 14 21 4" xfId="21438" xr:uid="{FC463F1D-C996-4D9D-8F70-43604DCE9C21}"/>
    <cellStyle name="Normal 2 14 21 5" xfId="21439" xr:uid="{2C3B158A-B67F-459D-98EB-0D3E84A26B4F}"/>
    <cellStyle name="Normal 2 14 21 5 2" xfId="21440" xr:uid="{BF712DDF-4780-4598-8A10-2E4C5B0560D9}"/>
    <cellStyle name="Normal 2 14 21 6" xfId="21441" xr:uid="{75C11EE2-42E5-424A-B4EE-92B699059680}"/>
    <cellStyle name="Normal 2 14 21 7" xfId="21442" xr:uid="{89E1ED30-C3EE-4C74-B1EB-117BDE36338D}"/>
    <cellStyle name="Normal 2 14 21 8" xfId="21443" xr:uid="{656656CA-267E-49D2-8D6D-AA5255B839EB}"/>
    <cellStyle name="Normal 2 14 22" xfId="21444" xr:uid="{4758743E-BF18-47AD-9298-DF12F8F7B1E0}"/>
    <cellStyle name="Normal 2 14 22 2" xfId="21445" xr:uid="{4EFC8DC2-E1C7-4054-9113-6B5854DB178A}"/>
    <cellStyle name="Normal 2 14 22 2 2" xfId="21446" xr:uid="{26074811-EB66-4D7E-97A1-7E7F4FBAB522}"/>
    <cellStyle name="Normal 2 14 22 2 2 2" xfId="21447" xr:uid="{974DBE65-553C-4782-8EC8-F242376C35C0}"/>
    <cellStyle name="Normal 2 14 22 2 3" xfId="21448" xr:uid="{992B6A2A-A28B-4E56-BCBD-50544254C715}"/>
    <cellStyle name="Normal 2 14 22 2 4" xfId="21449" xr:uid="{8DAD38EE-E80B-4A5D-8105-74B4367186F2}"/>
    <cellStyle name="Normal 2 14 22 2 5" xfId="21450" xr:uid="{352139F2-FCE4-4322-AF26-F2974D100F24}"/>
    <cellStyle name="Normal 2 14 22 3" xfId="21451" xr:uid="{BE231949-6168-4668-B4C5-B0C0DDC8E52B}"/>
    <cellStyle name="Normal 2 14 22 3 2" xfId="21452" xr:uid="{A4C5E8FD-186F-4524-93E6-1CF7FE19FFB2}"/>
    <cellStyle name="Normal 2 14 22 3 2 2" xfId="21453" xr:uid="{68A7BEDE-6414-4266-A139-2E50F598138F}"/>
    <cellStyle name="Normal 2 14 22 3 3" xfId="21454" xr:uid="{C9027DF5-35D9-4735-9DA0-2AC07DDDFF7C}"/>
    <cellStyle name="Normal 2 14 22 3 4" xfId="21455" xr:uid="{54239A0B-FBAA-4CCF-9AEB-3D8AC2D9E328}"/>
    <cellStyle name="Normal 2 14 22 3 5" xfId="21456" xr:uid="{34434F08-0E01-4B86-B87B-26F71A25B48C}"/>
    <cellStyle name="Normal 2 14 22 4" xfId="21457" xr:uid="{C7DDACE2-EFD7-40BC-B6B7-64EE8B11FEE2}"/>
    <cellStyle name="Normal 2 14 22 5" xfId="21458" xr:uid="{3803F683-8223-4601-A621-7E65AAF310AC}"/>
    <cellStyle name="Normal 2 14 22 5 2" xfId="21459" xr:uid="{9494217E-536D-4770-A7E6-93590A256D12}"/>
    <cellStyle name="Normal 2 14 22 6" xfId="21460" xr:uid="{2793F6DD-F540-4D13-B953-EEE5135C7842}"/>
    <cellStyle name="Normal 2 14 22 7" xfId="21461" xr:uid="{9F730971-EEE1-4C51-BB52-999E01C917FD}"/>
    <cellStyle name="Normal 2 14 22 8" xfId="21462" xr:uid="{0F4EA9C2-732B-4ADF-80C6-9740E121B5CD}"/>
    <cellStyle name="Normal 2 14 23" xfId="21463" xr:uid="{338109B4-1150-49C3-B517-A6A238097E0E}"/>
    <cellStyle name="Normal 2 14 23 2" xfId="21464" xr:uid="{F820989A-E083-4977-8521-1819AE3E6077}"/>
    <cellStyle name="Normal 2 14 23 2 2" xfId="21465" xr:uid="{1BE03BF0-3259-45B1-ACF4-5FEB8CD7EC4E}"/>
    <cellStyle name="Normal 2 14 23 2 2 2" xfId="21466" xr:uid="{E5EB7CEF-F029-4767-B377-C63F386336B9}"/>
    <cellStyle name="Normal 2 14 23 2 3" xfId="21467" xr:uid="{6767317B-6DCF-4EE8-ABF0-6FE127A9137C}"/>
    <cellStyle name="Normal 2 14 23 2 4" xfId="21468" xr:uid="{F4C0AF7E-9F27-4CB8-B51B-755D3DDE8E46}"/>
    <cellStyle name="Normal 2 14 23 2 5" xfId="21469" xr:uid="{8F7DBA08-1A2A-422B-843E-BA7BDDEEA459}"/>
    <cellStyle name="Normal 2 14 23 3" xfId="21470" xr:uid="{F1D4AA98-06A5-4FA6-A0D0-D0C8A1FC6615}"/>
    <cellStyle name="Normal 2 14 23 3 2" xfId="21471" xr:uid="{CEF98843-9922-4CD6-818A-EB432B28DE86}"/>
    <cellStyle name="Normal 2 14 23 3 2 2" xfId="21472" xr:uid="{1F6AC668-9D85-4B0A-8ABB-37727DB8AFFC}"/>
    <cellStyle name="Normal 2 14 23 3 3" xfId="21473" xr:uid="{CBB2D97A-7416-4195-881D-62068AB9D017}"/>
    <cellStyle name="Normal 2 14 23 3 4" xfId="21474" xr:uid="{711D3588-ACF4-4D11-9BC0-C43758763C35}"/>
    <cellStyle name="Normal 2 14 23 3 5" xfId="21475" xr:uid="{E3D8C6F6-A1F2-498B-B7BF-BDE0F1356207}"/>
    <cellStyle name="Normal 2 14 23 4" xfId="21476" xr:uid="{4D92E009-A774-4B59-981B-CEB1F5C7529E}"/>
    <cellStyle name="Normal 2 14 23 5" xfId="21477" xr:uid="{90B10899-34B8-4CCD-B4B7-420F723070CD}"/>
    <cellStyle name="Normal 2 14 23 6" xfId="21478" xr:uid="{7DE204BB-B164-4B0F-9461-236618AA4B0E}"/>
    <cellStyle name="Normal 2 14 24" xfId="21479" xr:uid="{E66788FA-E2B5-4B96-9FC1-463AE6E34E76}"/>
    <cellStyle name="Normal 2 14 24 2" xfId="21480" xr:uid="{7CD57668-6BD4-4130-AA54-69BDE53A6A8D}"/>
    <cellStyle name="Normal 2 14 24 2 2" xfId="21481" xr:uid="{6549CCE9-2DE3-492F-BF87-901627285A24}"/>
    <cellStyle name="Normal 2 14 24 3" xfId="21482" xr:uid="{C5952432-582C-4CF2-84A4-C6E5A37DCE12}"/>
    <cellStyle name="Normal 2 14 24 3 2" xfId="21483" xr:uid="{44513552-F735-4442-B160-F643174DAAC3}"/>
    <cellStyle name="Normal 2 14 24 4" xfId="21484" xr:uid="{3F391C96-4140-4D36-B53C-6A3785DB016C}"/>
    <cellStyle name="Normal 2 14 25" xfId="21485" xr:uid="{03286600-EB60-4B35-AC0B-8CB4B5B84A7E}"/>
    <cellStyle name="Normal 2 14 25 2" xfId="21486" xr:uid="{A776FC9D-9C6E-4B02-91E6-DAF466A370D8}"/>
    <cellStyle name="Normal 2 14 25 3" xfId="21487" xr:uid="{BAD33118-C81C-4187-8B7F-00A999B95ED7}"/>
    <cellStyle name="Normal 2 14 26" xfId="21488" xr:uid="{D00D3449-F0CA-4530-B621-B3DD9500B79B}"/>
    <cellStyle name="Normal 2 14 26 2" xfId="21489" xr:uid="{E9BDBAB1-7529-4A80-B3C0-EF1B5624E525}"/>
    <cellStyle name="Normal 2 14 26 3" xfId="21490" xr:uid="{A892D902-2253-4477-BE15-D3EC76BF4A13}"/>
    <cellStyle name="Normal 2 14 27" xfId="21491" xr:uid="{EFD37BD4-53F0-4DB6-8BDB-2C3949FDFEC7}"/>
    <cellStyle name="Normal 2 14 27 2" xfId="21492" xr:uid="{49DAA5FC-3DB8-47C9-BC4B-FB569397EB3F}"/>
    <cellStyle name="Normal 2 14 27 3" xfId="21493" xr:uid="{4A432B02-AA07-4DC4-A4D0-2135BE87447F}"/>
    <cellStyle name="Normal 2 14 28" xfId="21494" xr:uid="{EFDB9152-2BB9-4C0D-9EED-BB55C0D05864}"/>
    <cellStyle name="Normal 2 14 28 2" xfId="21495" xr:uid="{0B9D07F3-EC89-477E-838C-1D103837D07C}"/>
    <cellStyle name="Normal 2 14 28 3" xfId="21496" xr:uid="{98DB913B-0392-4C99-B5AE-43907577E7FF}"/>
    <cellStyle name="Normal 2 14 29" xfId="21497" xr:uid="{E060FF21-ADBC-46DC-B74E-A0B82F3B0E8E}"/>
    <cellStyle name="Normal 2 14 29 2" xfId="21498" xr:uid="{07AAAFE8-71D6-44EF-B507-8EDA8E9D1875}"/>
    <cellStyle name="Normal 2 14 29 3" xfId="21499" xr:uid="{1475199E-F413-40F2-86EF-FC4BC6DE1565}"/>
    <cellStyle name="Normal 2 14 29 3 2" xfId="21500" xr:uid="{BFE44DE4-87EF-4BC3-A460-F20E37800549}"/>
    <cellStyle name="Normal 2 14 3" xfId="21501" xr:uid="{CCA5755B-8C84-47D8-B166-68B7AAA6251C}"/>
    <cellStyle name="Normal 2 14 3 10" xfId="21502" xr:uid="{BB5E19D7-9B64-4145-8554-D14938E34E98}"/>
    <cellStyle name="Normal 2 14 3 2" xfId="21503" xr:uid="{DE811F4D-5CFE-4BCC-88D3-9E21DDE43C3C}"/>
    <cellStyle name="Normal 2 14 3 2 2" xfId="21504" xr:uid="{CEAA9D5D-4075-4707-ADC3-83E123B7CF16}"/>
    <cellStyle name="Normal 2 14 3 2 2 2" xfId="21505" xr:uid="{98355408-B02F-419A-9D7E-419D7489EA67}"/>
    <cellStyle name="Normal 2 14 3 2 2 3" xfId="21506" xr:uid="{86F918F1-E506-4337-B4D7-C330FA904B6A}"/>
    <cellStyle name="Normal 2 14 3 2 2 4" xfId="21507" xr:uid="{D406345F-1E47-463A-884E-B7B12128C5F8}"/>
    <cellStyle name="Normal 2 14 3 2 3" xfId="21508" xr:uid="{719DC8A0-63DA-4FFE-AC43-E503D02E02A2}"/>
    <cellStyle name="Normal 2 14 3 2 3 2" xfId="21509" xr:uid="{F901D8F7-1B7F-4A28-969F-5864A4F82BB0}"/>
    <cellStyle name="Normal 2 14 3 2 3 3" xfId="21510" xr:uid="{22A34DB9-01B0-497D-9D86-3CF3C9A8D3E3}"/>
    <cellStyle name="Normal 2 14 3 2 3 4" xfId="21511" xr:uid="{9B46C168-B70C-4F07-9DF9-04741ADA9232}"/>
    <cellStyle name="Normal 2 14 3 2 4" xfId="21512" xr:uid="{10842D79-2356-4AE1-9DB0-36B57E4D068D}"/>
    <cellStyle name="Normal 2 14 3 2 4 2" xfId="21513" xr:uid="{7B68928E-DB8D-4DAE-8CCA-EAC28E3864A3}"/>
    <cellStyle name="Normal 2 14 3 2 5" xfId="21514" xr:uid="{40AD7E34-A224-4A6B-A2B5-913590AEBC05}"/>
    <cellStyle name="Normal 2 14 3 2 6" xfId="21515" xr:uid="{BD49F5A9-3B4E-41DF-9BF3-7A555D31DE9E}"/>
    <cellStyle name="Normal 2 14 3 2 7" xfId="21516" xr:uid="{5150B503-162D-41CE-B24E-5CCA4435F4D1}"/>
    <cellStyle name="Normal 2 14 3 3" xfId="21517" xr:uid="{8E7EFEF6-06FF-421D-BB16-26D2F6650DDE}"/>
    <cellStyle name="Normal 2 14 3 3 2" xfId="21518" xr:uid="{C6D85C63-563B-43D8-BA33-C85C9371DFBB}"/>
    <cellStyle name="Normal 2 14 3 3 2 2" xfId="21519" xr:uid="{84DBAC5C-060D-4E7B-9F2C-0DD1DA1ACE2A}"/>
    <cellStyle name="Normal 2 14 3 3 2 3" xfId="21520" xr:uid="{0EF7E0AD-24CE-4A34-B59C-30D38C7450FF}"/>
    <cellStyle name="Normal 2 14 3 3 2 4" xfId="21521" xr:uid="{9ECC0AEB-50EC-4321-8F1C-737D545741B4}"/>
    <cellStyle name="Normal 2 14 3 3 3" xfId="21522" xr:uid="{FA21744A-BA0A-4AE3-9BD9-A0E53216671D}"/>
    <cellStyle name="Normal 2 14 3 3 3 2" xfId="21523" xr:uid="{A5C0CF53-4694-4CD2-9F8D-A15F4FD7765D}"/>
    <cellStyle name="Normal 2 14 3 3 3 3" xfId="21524" xr:uid="{310FC042-7555-4091-9984-446319A26D2F}"/>
    <cellStyle name="Normal 2 14 3 3 3 4" xfId="21525" xr:uid="{FE18CF74-BEB0-406E-8E48-9FC3A6A1D5C0}"/>
    <cellStyle name="Normal 2 14 3 3 4" xfId="21526" xr:uid="{F2422B0C-1B48-487B-8383-1DA53E4EDF43}"/>
    <cellStyle name="Normal 2 14 3 3 4 2" xfId="21527" xr:uid="{74A531FD-A830-4767-908F-45C3C803B7D3}"/>
    <cellStyle name="Normal 2 14 3 3 5" xfId="21528" xr:uid="{31ADE686-5A4E-41B7-B100-C82F3E22A43D}"/>
    <cellStyle name="Normal 2 14 3 3 6" xfId="21529" xr:uid="{B9757A8B-5CD4-4802-B341-2590FF123B8E}"/>
    <cellStyle name="Normal 2 14 3 3 7" xfId="21530" xr:uid="{E3784BC1-5620-4352-B1F4-F4AFA1394570}"/>
    <cellStyle name="Normal 2 14 3 4" xfId="21531" xr:uid="{DDBA3648-5000-48EC-BFB1-FEC0EB1023EF}"/>
    <cellStyle name="Normal 2 14 3 4 2" xfId="21532" xr:uid="{20A91DCF-A008-45D6-B223-0DF192E85BB9}"/>
    <cellStyle name="Normal 2 14 3 4 3" xfId="21533" xr:uid="{DFB51A84-2BBE-4CDA-A1BE-F5D336683B50}"/>
    <cellStyle name="Normal 2 14 3 4 4" xfId="21534" xr:uid="{F6C95C83-B184-4CDC-B8C8-A67A129E9D8B}"/>
    <cellStyle name="Normal 2 14 3 5" xfId="21535" xr:uid="{FE2E009E-7608-48CC-85C8-3E77567F59B6}"/>
    <cellStyle name="Normal 2 14 3 5 2" xfId="21536" xr:uid="{F5C85888-D05F-4093-91DA-26F814EF2648}"/>
    <cellStyle name="Normal 2 14 3 5 3" xfId="21537" xr:uid="{98E95694-DCDC-4160-B15B-3E0D35A45A98}"/>
    <cellStyle name="Normal 2 14 3 5 4" xfId="21538" xr:uid="{C30E6409-CB8F-4A9F-A396-2566294EFA00}"/>
    <cellStyle name="Normal 2 14 3 6" xfId="21539" xr:uid="{B91C006D-97B1-4F47-AAAF-78AE17760DF8}"/>
    <cellStyle name="Normal 2 14 3 7" xfId="21540" xr:uid="{48006E5B-683B-40C5-97C9-6D0F70AF6736}"/>
    <cellStyle name="Normal 2 14 3 7 2" xfId="21541" xr:uid="{E82A8438-25DE-439D-A2B0-2EE0CAE26C60}"/>
    <cellStyle name="Normal 2 14 3 8" xfId="21542" xr:uid="{4C90BE57-D578-4DCC-80AF-FFDD58DCB97F}"/>
    <cellStyle name="Normal 2 14 3 9" xfId="21543" xr:uid="{A760B978-60A3-4DE5-A813-BF7BD4EC2E8A}"/>
    <cellStyle name="Normal 2 14 30" xfId="21544" xr:uid="{3C2EE9CC-95A0-4108-AFC1-A8F49A6D281A}"/>
    <cellStyle name="Normal 2 14 31" xfId="21545" xr:uid="{70981D37-2D58-4346-8365-C152977F7B03}"/>
    <cellStyle name="Normal 2 14 4" xfId="21546" xr:uid="{6C5974FF-64AD-4DCC-98B2-B3257B35EB78}"/>
    <cellStyle name="Normal 2 14 4 10" xfId="21547" xr:uid="{A5BDE117-747C-4E10-BDB0-F6C036885896}"/>
    <cellStyle name="Normal 2 14 4 2" xfId="21548" xr:uid="{07908B34-2439-4C58-A486-D9BED8E6237F}"/>
    <cellStyle name="Normal 2 14 4 2 2" xfId="21549" xr:uid="{8BFA2ACC-0A03-44D6-A640-5BFC8060DBCF}"/>
    <cellStyle name="Normal 2 14 4 2 2 2" xfId="21550" xr:uid="{8BBA133E-CC5B-4B4A-A8CC-A7D15C070923}"/>
    <cellStyle name="Normal 2 14 4 2 2 3" xfId="21551" xr:uid="{6D7DEA33-FAB5-4F7C-96D3-A5942E2E9C81}"/>
    <cellStyle name="Normal 2 14 4 2 2 4" xfId="21552" xr:uid="{5CA49C3E-BBAF-4B43-98F7-AF39764FEA7C}"/>
    <cellStyle name="Normal 2 14 4 2 3" xfId="21553" xr:uid="{49152A75-B744-4F41-89B3-B0F933B25020}"/>
    <cellStyle name="Normal 2 14 4 2 3 2" xfId="21554" xr:uid="{7432981C-030E-4C4F-ABAF-94BD3B095A04}"/>
    <cellStyle name="Normal 2 14 4 2 3 3" xfId="21555" xr:uid="{8434BD6E-0E4A-4AAC-94A2-BDD23DB83554}"/>
    <cellStyle name="Normal 2 14 4 2 3 4" xfId="21556" xr:uid="{57697B80-A920-428D-8F57-57CEC65CAB14}"/>
    <cellStyle name="Normal 2 14 4 2 4" xfId="21557" xr:uid="{8751308A-60FD-4CBB-B8C8-B221074591F4}"/>
    <cellStyle name="Normal 2 14 4 2 4 2" xfId="21558" xr:uid="{2A393960-0670-4EB8-8E88-BE047CF79806}"/>
    <cellStyle name="Normal 2 14 4 2 5" xfId="21559" xr:uid="{2E378753-FF16-40F7-A200-5F1123F045E9}"/>
    <cellStyle name="Normal 2 14 4 2 6" xfId="21560" xr:uid="{E9001091-0228-464B-AACC-AABB8D3C7565}"/>
    <cellStyle name="Normal 2 14 4 2 7" xfId="21561" xr:uid="{9ED711CC-5A5B-48D6-A328-60E7A51B2917}"/>
    <cellStyle name="Normal 2 14 4 3" xfId="21562" xr:uid="{8F7F0B43-758F-4FAD-B49D-C2C8196057D6}"/>
    <cellStyle name="Normal 2 14 4 3 2" xfId="21563" xr:uid="{9CC7F806-1F8F-41BB-88F3-F6516F2E3BE0}"/>
    <cellStyle name="Normal 2 14 4 3 2 2" xfId="21564" xr:uid="{23BA4351-3917-4A49-8165-B3C37D9C6E4C}"/>
    <cellStyle name="Normal 2 14 4 3 2 3" xfId="21565" xr:uid="{A58897EE-5A10-4DF6-BCBF-9ABC8AE01560}"/>
    <cellStyle name="Normal 2 14 4 3 2 4" xfId="21566" xr:uid="{8CA6804D-5EAB-4062-BEBD-CFA6BA04B7AB}"/>
    <cellStyle name="Normal 2 14 4 3 3" xfId="21567" xr:uid="{217B8947-1130-49BD-9590-50E6B1F4B903}"/>
    <cellStyle name="Normal 2 14 4 3 3 2" xfId="21568" xr:uid="{F6D16CD0-0260-4407-B3AC-79924C83D7ED}"/>
    <cellStyle name="Normal 2 14 4 3 3 3" xfId="21569" xr:uid="{98666984-03D6-4923-BA5E-53D13C1B4B8D}"/>
    <cellStyle name="Normal 2 14 4 3 3 4" xfId="21570" xr:uid="{C01B66BF-88FE-4839-BD04-E7B949FE8170}"/>
    <cellStyle name="Normal 2 14 4 3 4" xfId="21571" xr:uid="{D2BD70CF-47B0-455E-BFEA-FF8E9D1A4A21}"/>
    <cellStyle name="Normal 2 14 4 3 4 2" xfId="21572" xr:uid="{2AD45762-98F9-40CE-B0F9-9E2DA7C0CCBC}"/>
    <cellStyle name="Normal 2 14 4 3 5" xfId="21573" xr:uid="{CD832CD2-0FA5-47B9-A7BB-F27F074EAC5C}"/>
    <cellStyle name="Normal 2 14 4 3 6" xfId="21574" xr:uid="{B52CB8F0-B304-47F3-9968-DCCDE8F437F5}"/>
    <cellStyle name="Normal 2 14 4 3 7" xfId="21575" xr:uid="{48CEB07C-B781-4EA9-8B23-44540EDFEFAA}"/>
    <cellStyle name="Normal 2 14 4 4" xfId="21576" xr:uid="{DE63B0DE-D27F-45FA-A6E1-255C05F6E67E}"/>
    <cellStyle name="Normal 2 14 4 4 2" xfId="21577" xr:uid="{4F919158-92A7-4B03-9FCD-F1F0C6EEB8C5}"/>
    <cellStyle name="Normal 2 14 4 4 3" xfId="21578" xr:uid="{7BCD9C32-85F3-46DC-BC07-3E0BA859CC05}"/>
    <cellStyle name="Normal 2 14 4 4 4" xfId="21579" xr:uid="{4804E1FE-ED3C-4127-BEB7-094CAE8F9CC1}"/>
    <cellStyle name="Normal 2 14 4 5" xfId="21580" xr:uid="{B0518370-8EDC-4CFE-A36D-8F96EB535BDB}"/>
    <cellStyle name="Normal 2 14 4 5 2" xfId="21581" xr:uid="{824AA717-0978-4E78-9D19-5A119903931D}"/>
    <cellStyle name="Normal 2 14 4 5 3" xfId="21582" xr:uid="{1C50E09F-F9DF-4DF5-8492-F45F7FF8DA59}"/>
    <cellStyle name="Normal 2 14 4 5 4" xfId="21583" xr:uid="{593474FD-2487-4744-B247-6F8F3349C4EC}"/>
    <cellStyle name="Normal 2 14 4 6" xfId="21584" xr:uid="{A564C824-9E5D-4584-B8A4-5651A34A0738}"/>
    <cellStyle name="Normal 2 14 4 7" xfId="21585" xr:uid="{85AAD8F5-0E08-437D-9B54-C8CFB9B4DB10}"/>
    <cellStyle name="Normal 2 14 4 7 2" xfId="21586" xr:uid="{CA2DF47C-B02C-45F3-A86A-27AD150E0EB4}"/>
    <cellStyle name="Normal 2 14 4 8" xfId="21587" xr:uid="{2CB3AE59-85D0-4051-B7F3-01CD8BD8C683}"/>
    <cellStyle name="Normal 2 14 4 9" xfId="21588" xr:uid="{4525B084-68CE-4C44-A848-A89EBEA8897B}"/>
    <cellStyle name="Normal 2 14 5" xfId="21589" xr:uid="{4598C25F-64F9-4617-BF96-6CE0E6A94892}"/>
    <cellStyle name="Normal 2 14 5 10" xfId="21590" xr:uid="{BB44B22D-E189-425C-89C4-40BF64356F63}"/>
    <cellStyle name="Normal 2 14 5 2" xfId="21591" xr:uid="{4D0553DC-1BB0-46B8-BFD8-99D750260BDA}"/>
    <cellStyle name="Normal 2 14 5 2 2" xfId="21592" xr:uid="{0DFF0873-093E-48C1-9C4C-2E1D18DCB27B}"/>
    <cellStyle name="Normal 2 14 5 2 2 2" xfId="21593" xr:uid="{86C45D8E-BC48-405F-B13E-5EE865F55926}"/>
    <cellStyle name="Normal 2 14 5 2 2 3" xfId="21594" xr:uid="{77DFC4A9-550A-40C0-AF04-AAFFBDC59E47}"/>
    <cellStyle name="Normal 2 14 5 2 2 4" xfId="21595" xr:uid="{914303AC-27BE-44EE-A2A9-A10F063301CC}"/>
    <cellStyle name="Normal 2 14 5 2 3" xfId="21596" xr:uid="{A0B0E2E1-AE1D-4F02-B5D5-3525BFB7F850}"/>
    <cellStyle name="Normal 2 14 5 2 3 2" xfId="21597" xr:uid="{9779CE64-86F0-47E8-A20B-09B8942B4E91}"/>
    <cellStyle name="Normal 2 14 5 2 3 3" xfId="21598" xr:uid="{E4527309-1E0F-4EB5-9066-FF91CF435F99}"/>
    <cellStyle name="Normal 2 14 5 2 3 4" xfId="21599" xr:uid="{AAD5CC01-A725-4332-8012-5FFDF16C95A7}"/>
    <cellStyle name="Normal 2 14 5 2 4" xfId="21600" xr:uid="{D4D3C5DE-B025-43F4-B1F8-8A96149F2814}"/>
    <cellStyle name="Normal 2 14 5 2 4 2" xfId="21601" xr:uid="{13097C9C-B16C-4C6C-8283-48B3A3806D78}"/>
    <cellStyle name="Normal 2 14 5 2 5" xfId="21602" xr:uid="{D7C8B7FE-0C84-4874-B30B-D0F9918E993F}"/>
    <cellStyle name="Normal 2 14 5 2 6" xfId="21603" xr:uid="{F5BBCC8D-6517-4799-85A6-088195E6C1DE}"/>
    <cellStyle name="Normal 2 14 5 2 7" xfId="21604" xr:uid="{CA4A4EC5-BF6A-47DE-8028-3A1BAB5D000E}"/>
    <cellStyle name="Normal 2 14 5 3" xfId="21605" xr:uid="{2313030C-274B-4DE2-B0D5-18F997BA0064}"/>
    <cellStyle name="Normal 2 14 5 3 2" xfId="21606" xr:uid="{B01C336E-399E-401F-8115-EA16FBD98641}"/>
    <cellStyle name="Normal 2 14 5 3 2 2" xfId="21607" xr:uid="{96D93AD6-B176-4A00-A83A-257473084FDE}"/>
    <cellStyle name="Normal 2 14 5 3 2 3" xfId="21608" xr:uid="{937045E5-6D92-45D7-A1CD-7BA148764F59}"/>
    <cellStyle name="Normal 2 14 5 3 2 4" xfId="21609" xr:uid="{05461991-9B3E-47CF-8F36-5C7CB9E97DFB}"/>
    <cellStyle name="Normal 2 14 5 3 3" xfId="21610" xr:uid="{3E35A8B5-6E08-4554-B729-75010CC11C19}"/>
    <cellStyle name="Normal 2 14 5 3 3 2" xfId="21611" xr:uid="{23F43B2B-8EC6-4DA2-A56B-D340DA339490}"/>
    <cellStyle name="Normal 2 14 5 3 3 3" xfId="21612" xr:uid="{DD57AE12-A78F-4BEA-ABB8-FCB1C82E8D0A}"/>
    <cellStyle name="Normal 2 14 5 3 3 4" xfId="21613" xr:uid="{875A38F6-A20B-4233-9B12-E01E69DD3D96}"/>
    <cellStyle name="Normal 2 14 5 3 4" xfId="21614" xr:uid="{B5C7ED92-43B3-41A5-BB2F-8B038D4B6BCB}"/>
    <cellStyle name="Normal 2 14 5 3 4 2" xfId="21615" xr:uid="{5F9B02F4-6E95-47B8-9041-E0254043A20F}"/>
    <cellStyle name="Normal 2 14 5 3 5" xfId="21616" xr:uid="{974A81CD-8DB8-4A01-8B32-877564B97784}"/>
    <cellStyle name="Normal 2 14 5 3 6" xfId="21617" xr:uid="{CEE883DB-D590-476B-AF56-B16B6A15999D}"/>
    <cellStyle name="Normal 2 14 5 3 7" xfId="21618" xr:uid="{8A7AAE94-23DA-40B9-A986-AAB2B3F80BDF}"/>
    <cellStyle name="Normal 2 14 5 4" xfId="21619" xr:uid="{738A3B6B-4CDE-4665-9E8C-C32F8C8258D0}"/>
    <cellStyle name="Normal 2 14 5 4 2" xfId="21620" xr:uid="{CE6EC035-D4B7-4F86-8554-207CEAEC297F}"/>
    <cellStyle name="Normal 2 14 5 4 3" xfId="21621" xr:uid="{797E2825-D6C4-41EE-9DD2-CC5C000021F6}"/>
    <cellStyle name="Normal 2 14 5 4 4" xfId="21622" xr:uid="{CDA948A1-7CC7-4A08-9150-D04F19EBFA22}"/>
    <cellStyle name="Normal 2 14 5 5" xfId="21623" xr:uid="{798490E9-F20D-48EB-9F10-40507EB37132}"/>
    <cellStyle name="Normal 2 14 5 5 2" xfId="21624" xr:uid="{E25015A7-ECE6-4D59-A1AD-66D97D68FA10}"/>
    <cellStyle name="Normal 2 14 5 5 3" xfId="21625" xr:uid="{20D5B7CA-7188-4413-9B2A-C998B5DD2B30}"/>
    <cellStyle name="Normal 2 14 5 5 4" xfId="21626" xr:uid="{6B5063E7-D451-4160-AD78-6C0B6889A8BB}"/>
    <cellStyle name="Normal 2 14 5 6" xfId="21627" xr:uid="{7E4CA5A2-BE2B-49CC-9AA9-D2C5B7AAE4A6}"/>
    <cellStyle name="Normal 2 14 5 7" xfId="21628" xr:uid="{8D4F2662-E110-4E1A-ACA4-9C1004C9DBE8}"/>
    <cellStyle name="Normal 2 14 5 7 2" xfId="21629" xr:uid="{7BF96484-91CA-4B72-98F7-85B57E365784}"/>
    <cellStyle name="Normal 2 14 5 8" xfId="21630" xr:uid="{CF91DAC9-380F-4213-8E78-97D4CD32923E}"/>
    <cellStyle name="Normal 2 14 5 9" xfId="21631" xr:uid="{6E6EA618-3143-4371-BD2D-A12DE28A9744}"/>
    <cellStyle name="Normal 2 14 6" xfId="21632" xr:uid="{559B75FF-6B46-47FE-99B5-2EBA29724D77}"/>
    <cellStyle name="Normal 2 14 6 10" xfId="21633" xr:uid="{B10E17DF-BABA-402E-8D47-36166FE940B3}"/>
    <cellStyle name="Normal 2 14 6 2" xfId="21634" xr:uid="{F1349B87-34C9-4238-A51A-522420DD9511}"/>
    <cellStyle name="Normal 2 14 6 2 2" xfId="21635" xr:uid="{F3744368-68F9-4430-A6A4-31252B0D1260}"/>
    <cellStyle name="Normal 2 14 6 2 2 2" xfId="21636" xr:uid="{5671AC84-B415-4AB9-8DD0-8603C49748B0}"/>
    <cellStyle name="Normal 2 14 6 2 2 3" xfId="21637" xr:uid="{6A9D1C7D-A397-4694-B9AB-6F95999D2784}"/>
    <cellStyle name="Normal 2 14 6 2 2 4" xfId="21638" xr:uid="{24783AE9-5FD3-49E1-8CA4-FB1D34764DB9}"/>
    <cellStyle name="Normal 2 14 6 2 3" xfId="21639" xr:uid="{61AD80DD-D0EF-4758-BAAC-1F1E1A664B6B}"/>
    <cellStyle name="Normal 2 14 6 2 3 2" xfId="21640" xr:uid="{43676E86-322F-451F-AEBF-2972238C6C72}"/>
    <cellStyle name="Normal 2 14 6 2 3 3" xfId="21641" xr:uid="{5D4CF3EC-76F8-4D5B-AABE-5F745BF2C85A}"/>
    <cellStyle name="Normal 2 14 6 2 3 4" xfId="21642" xr:uid="{CCAAC38F-5E48-47D1-AE42-169CA523D566}"/>
    <cellStyle name="Normal 2 14 6 2 4" xfId="21643" xr:uid="{E866C1D7-67D4-4ABF-BA8F-A7493F52FE66}"/>
    <cellStyle name="Normal 2 14 6 2 4 2" xfId="21644" xr:uid="{8CA77343-C2FE-4AFA-89B2-CE1F0F488870}"/>
    <cellStyle name="Normal 2 14 6 2 5" xfId="21645" xr:uid="{584C1188-6592-4F7A-9F14-01858982184F}"/>
    <cellStyle name="Normal 2 14 6 2 6" xfId="21646" xr:uid="{C55ABFED-05D3-4A78-8827-89D8C9233574}"/>
    <cellStyle name="Normal 2 14 6 2 7" xfId="21647" xr:uid="{DFB95F2F-6E60-44A4-9EBB-C7D723C3F575}"/>
    <cellStyle name="Normal 2 14 6 3" xfId="21648" xr:uid="{7474B7CA-C175-4680-BF57-7078B2B9D9FF}"/>
    <cellStyle name="Normal 2 14 6 3 2" xfId="21649" xr:uid="{2276C82A-C3D1-450F-9105-5FB2D62CA205}"/>
    <cellStyle name="Normal 2 14 6 3 2 2" xfId="21650" xr:uid="{6CFF5BE4-03C7-4263-817D-95024D4C81D2}"/>
    <cellStyle name="Normal 2 14 6 3 2 3" xfId="21651" xr:uid="{273BB3DF-3125-47B4-8281-291E638102A7}"/>
    <cellStyle name="Normal 2 14 6 3 2 4" xfId="21652" xr:uid="{61DAA6BC-A0CD-4EFB-BA33-3DDE41E2AB8D}"/>
    <cellStyle name="Normal 2 14 6 3 3" xfId="21653" xr:uid="{E702D513-F0B2-422F-8936-A403D4FFFD96}"/>
    <cellStyle name="Normal 2 14 6 3 3 2" xfId="21654" xr:uid="{73DD3828-9BF4-4448-B8C8-6FA89F553C69}"/>
    <cellStyle name="Normal 2 14 6 3 3 3" xfId="21655" xr:uid="{DB7C73A4-CF32-44F5-BFE3-D74ED99650A7}"/>
    <cellStyle name="Normal 2 14 6 3 3 4" xfId="21656" xr:uid="{42DA03F4-DCA0-419D-BC11-455F380F0D60}"/>
    <cellStyle name="Normal 2 14 6 3 4" xfId="21657" xr:uid="{B7B7295F-CF83-45DC-A064-BAB984F0ACD0}"/>
    <cellStyle name="Normal 2 14 6 3 4 2" xfId="21658" xr:uid="{DD8C927A-F5F8-4A30-9ADE-EF9E87BC2C35}"/>
    <cellStyle name="Normal 2 14 6 3 5" xfId="21659" xr:uid="{DA0FE86B-7A13-49BE-A021-C1E2D126D790}"/>
    <cellStyle name="Normal 2 14 6 3 6" xfId="21660" xr:uid="{5E30E2C3-EE22-43CB-B706-94CC497A0A0F}"/>
    <cellStyle name="Normal 2 14 6 3 7" xfId="21661" xr:uid="{9E1EE899-A6A7-4A51-A5B2-35CD13ED53ED}"/>
    <cellStyle name="Normal 2 14 6 4" xfId="21662" xr:uid="{37F4FA19-6E28-4D75-93CE-9804B8DB5B6D}"/>
    <cellStyle name="Normal 2 14 6 4 2" xfId="21663" xr:uid="{179B24A9-EFF8-44B4-9B68-EA3107D3B92A}"/>
    <cellStyle name="Normal 2 14 6 4 3" xfId="21664" xr:uid="{1078E4C4-897E-4839-822F-02CDD21E1E67}"/>
    <cellStyle name="Normal 2 14 6 4 4" xfId="21665" xr:uid="{F4F051BE-C95D-4F05-BEC9-C6EF7C286AF3}"/>
    <cellStyle name="Normal 2 14 6 5" xfId="21666" xr:uid="{3D07B8EC-8A49-48D9-9B48-910C743E4D8C}"/>
    <cellStyle name="Normal 2 14 6 5 2" xfId="21667" xr:uid="{F4C853A6-AB77-411A-A2B0-446A36A7AFB3}"/>
    <cellStyle name="Normal 2 14 6 5 3" xfId="21668" xr:uid="{BE398F21-9E7E-48E2-84BA-0CFDD7715925}"/>
    <cellStyle name="Normal 2 14 6 5 4" xfId="21669" xr:uid="{5AE5004A-51A3-4A58-85A8-D5666D1E6FAB}"/>
    <cellStyle name="Normal 2 14 6 6" xfId="21670" xr:uid="{EFBD1360-869C-477D-A727-19FD7B2065C0}"/>
    <cellStyle name="Normal 2 14 6 7" xfId="21671" xr:uid="{742C808F-37CC-4A8B-B5B5-46C03A48CF0D}"/>
    <cellStyle name="Normal 2 14 6 7 2" xfId="21672" xr:uid="{F093D1D7-1777-4D6E-9098-54D7FA590B8A}"/>
    <cellStyle name="Normal 2 14 6 8" xfId="21673" xr:uid="{9E042F42-CCB4-4FA7-A3DE-B8DA2696775E}"/>
    <cellStyle name="Normal 2 14 6 9" xfId="21674" xr:uid="{F3E6DB5B-5EA1-4AE4-B240-B80DED49F741}"/>
    <cellStyle name="Normal 2 14 7" xfId="21675" xr:uid="{AC047B66-CEF0-428E-8C4C-847B5325428A}"/>
    <cellStyle name="Normal 2 14 7 10" xfId="21676" xr:uid="{8C89D69D-2E37-4BFB-A16E-C987D757876C}"/>
    <cellStyle name="Normal 2 14 7 2" xfId="21677" xr:uid="{A1F4C20C-A715-4DAF-8558-DF1BEE3E6620}"/>
    <cellStyle name="Normal 2 14 7 2 2" xfId="21678" xr:uid="{DF163694-B948-4CCE-BBAC-A580D2EA1890}"/>
    <cellStyle name="Normal 2 14 7 2 2 2" xfId="21679" xr:uid="{6AF19741-3C66-43B5-9D6A-7B153A1C2EAC}"/>
    <cellStyle name="Normal 2 14 7 2 2 3" xfId="21680" xr:uid="{3F936790-F7DB-4FA3-B288-7DD9E8359FAF}"/>
    <cellStyle name="Normal 2 14 7 2 2 4" xfId="21681" xr:uid="{9E425D64-4A71-4523-B99D-F029FFCD84D0}"/>
    <cellStyle name="Normal 2 14 7 2 3" xfId="21682" xr:uid="{D308D898-188C-4C14-8BB3-AA045C93E5E6}"/>
    <cellStyle name="Normal 2 14 7 2 3 2" xfId="21683" xr:uid="{142622AF-C231-4D4B-98F8-068D61386221}"/>
    <cellStyle name="Normal 2 14 7 2 3 3" xfId="21684" xr:uid="{CF6B17D2-8D57-42A5-839C-D224C2932BD9}"/>
    <cellStyle name="Normal 2 14 7 2 3 4" xfId="21685" xr:uid="{8220C550-02F4-43CE-A727-95AE135C2621}"/>
    <cellStyle name="Normal 2 14 7 2 4" xfId="21686" xr:uid="{F7C047AE-BF0A-448B-A63E-8EEE566BE7C6}"/>
    <cellStyle name="Normal 2 14 7 2 4 2" xfId="21687" xr:uid="{00434A97-A94F-442C-8A6A-0268AF2FDD3E}"/>
    <cellStyle name="Normal 2 14 7 2 5" xfId="21688" xr:uid="{3C0CA946-6400-4001-9AEE-CB2E62C59B4D}"/>
    <cellStyle name="Normal 2 14 7 2 6" xfId="21689" xr:uid="{04A4A2C8-5EF8-4CDD-A494-3B1B9E59E59C}"/>
    <cellStyle name="Normal 2 14 7 2 7" xfId="21690" xr:uid="{DDCFD8BF-B82F-4DF8-87B2-1C79FCE1CD2D}"/>
    <cellStyle name="Normal 2 14 7 3" xfId="21691" xr:uid="{AA673989-222F-4B6C-9F0B-4E9BB5E9305F}"/>
    <cellStyle name="Normal 2 14 7 3 2" xfId="21692" xr:uid="{94F2D465-7AB0-4465-A2DD-AF895FFF63CB}"/>
    <cellStyle name="Normal 2 14 7 3 2 2" xfId="21693" xr:uid="{F3113569-2CFC-47BF-B319-67CE82245F49}"/>
    <cellStyle name="Normal 2 14 7 3 2 3" xfId="21694" xr:uid="{A3F4C5F8-A72D-4321-BC8B-27E025E874D8}"/>
    <cellStyle name="Normal 2 14 7 3 2 4" xfId="21695" xr:uid="{EA3ACCA0-0A53-42FA-BC93-AE1FFB383E64}"/>
    <cellStyle name="Normal 2 14 7 3 3" xfId="21696" xr:uid="{1CC5CD56-E869-48E5-8949-8B48B9941A83}"/>
    <cellStyle name="Normal 2 14 7 3 3 2" xfId="21697" xr:uid="{82DF6EA6-DE44-49B8-AC93-0FD7E95228D5}"/>
    <cellStyle name="Normal 2 14 7 3 3 3" xfId="21698" xr:uid="{C9D94099-D5B3-4C8D-8EDA-0B69D7E6A3B1}"/>
    <cellStyle name="Normal 2 14 7 3 3 4" xfId="21699" xr:uid="{C44D7A1B-1AC0-44F6-B56B-F91F08C3EB67}"/>
    <cellStyle name="Normal 2 14 7 3 4" xfId="21700" xr:uid="{8B126E5D-E6F0-4F3A-A99C-8B1F1610DB63}"/>
    <cellStyle name="Normal 2 14 7 3 4 2" xfId="21701" xr:uid="{1428F491-1F2B-4D50-967A-2475694B780A}"/>
    <cellStyle name="Normal 2 14 7 3 5" xfId="21702" xr:uid="{12043D06-174A-4C22-814C-6AC2E23780D0}"/>
    <cellStyle name="Normal 2 14 7 3 6" xfId="21703" xr:uid="{3FB7EDE0-E9E6-4044-BBE3-E82D25D5B051}"/>
    <cellStyle name="Normal 2 14 7 3 7" xfId="21704" xr:uid="{FF8CBEC0-CA59-4D2A-8488-F6F6206CCCB1}"/>
    <cellStyle name="Normal 2 14 7 4" xfId="21705" xr:uid="{DC25DD09-387E-428A-A2CF-C9AD64AADC63}"/>
    <cellStyle name="Normal 2 14 7 4 2" xfId="21706" xr:uid="{C765C996-E2CC-4F45-8AF7-61F3CCADCB78}"/>
    <cellStyle name="Normal 2 14 7 4 3" xfId="21707" xr:uid="{26FB4F8D-086C-4194-98CC-9444009E6CB4}"/>
    <cellStyle name="Normal 2 14 7 4 4" xfId="21708" xr:uid="{B02A10EB-392D-494F-8F6D-33001373CC24}"/>
    <cellStyle name="Normal 2 14 7 5" xfId="21709" xr:uid="{DC654ECB-D9D1-4B2A-A6E5-D336A48E2A66}"/>
    <cellStyle name="Normal 2 14 7 5 2" xfId="21710" xr:uid="{3DCEAE41-A857-4C1D-AFAE-8F5F9EBCA563}"/>
    <cellStyle name="Normal 2 14 7 5 3" xfId="21711" xr:uid="{5A38B07D-B942-4D2A-82D1-26422B03E5F5}"/>
    <cellStyle name="Normal 2 14 7 5 4" xfId="21712" xr:uid="{A560792B-243E-4A13-ABAB-1C7466C6083F}"/>
    <cellStyle name="Normal 2 14 7 6" xfId="21713" xr:uid="{86D65E98-D72B-4251-81D2-09765E3A128E}"/>
    <cellStyle name="Normal 2 14 7 7" xfId="21714" xr:uid="{61639019-A99E-4627-A2E0-ECCBDF2A5C00}"/>
    <cellStyle name="Normal 2 14 7 7 2" xfId="21715" xr:uid="{BCEF9F69-E580-4B13-A249-5EF8772F6D1A}"/>
    <cellStyle name="Normal 2 14 7 8" xfId="21716" xr:uid="{3974A2E5-B0EF-47C2-90D3-1E798423F8C7}"/>
    <cellStyle name="Normal 2 14 7 9" xfId="21717" xr:uid="{33B2E6A8-4984-46DA-87F6-68161C49513B}"/>
    <cellStyle name="Normal 2 14 8" xfId="21718" xr:uid="{5F5BFA53-32DC-4A9A-B4B8-15A5E23E2DD2}"/>
    <cellStyle name="Normal 2 14 8 10" xfId="21719" xr:uid="{75BC5A89-4D0D-4CD3-B327-D004D4F04497}"/>
    <cellStyle name="Normal 2 14 8 2" xfId="21720" xr:uid="{12C358B0-AE97-47BD-A8D0-D0A9029BB756}"/>
    <cellStyle name="Normal 2 14 8 2 2" xfId="21721" xr:uid="{515896F4-D264-4A8F-AC7D-99987AAA20EB}"/>
    <cellStyle name="Normal 2 14 8 2 2 2" xfId="21722" xr:uid="{D249F886-9772-461D-8D8D-0DD8892FB42D}"/>
    <cellStyle name="Normal 2 14 8 2 2 3" xfId="21723" xr:uid="{0FCF3F1D-6D62-4087-A874-95F2A456E4EB}"/>
    <cellStyle name="Normal 2 14 8 2 2 4" xfId="21724" xr:uid="{62D9EB2F-3CC9-4E19-BAD4-369B8E9FE318}"/>
    <cellStyle name="Normal 2 14 8 2 3" xfId="21725" xr:uid="{3B3E8CF4-B0A1-414B-BBB8-850AE7089608}"/>
    <cellStyle name="Normal 2 14 8 2 3 2" xfId="21726" xr:uid="{EF971B1B-8715-487C-95A2-CC3145F18C55}"/>
    <cellStyle name="Normal 2 14 8 2 3 3" xfId="21727" xr:uid="{94BE6781-11C3-4633-A519-44F74498F648}"/>
    <cellStyle name="Normal 2 14 8 2 3 4" xfId="21728" xr:uid="{0A77749A-C2B8-4A8A-847D-7CF01C2D08E2}"/>
    <cellStyle name="Normal 2 14 8 2 4" xfId="21729" xr:uid="{FC332E3E-6E9E-47D6-9347-DC61F83361DF}"/>
    <cellStyle name="Normal 2 14 8 2 4 2" xfId="21730" xr:uid="{96DC37B4-276D-4890-A84D-F28492EFB6D9}"/>
    <cellStyle name="Normal 2 14 8 2 5" xfId="21731" xr:uid="{F251FA60-865F-443E-919F-A4E90EBD9C0F}"/>
    <cellStyle name="Normal 2 14 8 2 6" xfId="21732" xr:uid="{F0FB6BA7-D6EF-46A6-A594-662AC6099AC8}"/>
    <cellStyle name="Normal 2 14 8 2 7" xfId="21733" xr:uid="{33099669-C02A-4C6C-89CE-058F07B59F05}"/>
    <cellStyle name="Normal 2 14 8 3" xfId="21734" xr:uid="{9A5A44AD-B829-43D3-9CC8-7AA3F1623968}"/>
    <cellStyle name="Normal 2 14 8 3 2" xfId="21735" xr:uid="{9B910C1A-6539-4FC9-9FC0-C283C6CC3C38}"/>
    <cellStyle name="Normal 2 14 8 3 2 2" xfId="21736" xr:uid="{D9D8F55A-C802-4AB2-89F5-B3974167DCDF}"/>
    <cellStyle name="Normal 2 14 8 3 2 3" xfId="21737" xr:uid="{A7BA729D-08EF-4908-ABE9-993470F8F79B}"/>
    <cellStyle name="Normal 2 14 8 3 2 4" xfId="21738" xr:uid="{CE5C9BD7-10F1-481B-A255-DDE6D8F6D888}"/>
    <cellStyle name="Normal 2 14 8 3 3" xfId="21739" xr:uid="{386823F9-D5CE-4E0C-ABB5-58233149CE43}"/>
    <cellStyle name="Normal 2 14 8 3 3 2" xfId="21740" xr:uid="{0D960E1C-4187-44A0-A744-9372D5C75FBB}"/>
    <cellStyle name="Normal 2 14 8 3 3 3" xfId="21741" xr:uid="{787E10BC-168F-445C-A5EF-1496030B35DA}"/>
    <cellStyle name="Normal 2 14 8 3 3 4" xfId="21742" xr:uid="{458460F7-C64C-4A93-B2B5-5C0506E8F3F9}"/>
    <cellStyle name="Normal 2 14 8 3 4" xfId="21743" xr:uid="{05DDAFDC-BCB2-4CB9-9A2A-41D2AF373FE9}"/>
    <cellStyle name="Normal 2 14 8 3 4 2" xfId="21744" xr:uid="{0D3EF77B-C0EF-4A6C-8995-F6F9086AC88C}"/>
    <cellStyle name="Normal 2 14 8 3 5" xfId="21745" xr:uid="{A8A05542-13E2-4B43-8528-8CE952F8F954}"/>
    <cellStyle name="Normal 2 14 8 3 6" xfId="21746" xr:uid="{2024A5D2-1CBF-4C0A-9B89-BD16621DE21A}"/>
    <cellStyle name="Normal 2 14 8 3 7" xfId="21747" xr:uid="{364CFA09-B831-4CD4-8D87-D77313959541}"/>
    <cellStyle name="Normal 2 14 8 4" xfId="21748" xr:uid="{C0F703CF-6E81-48DA-BF72-F1C68ECC82D4}"/>
    <cellStyle name="Normal 2 14 8 4 2" xfId="21749" xr:uid="{3CE6CB9A-AE57-4EEC-9A56-EC6863A1AE0F}"/>
    <cellStyle name="Normal 2 14 8 4 3" xfId="21750" xr:uid="{0A2E84BC-3CD7-4EBB-87E8-54806BF967A4}"/>
    <cellStyle name="Normal 2 14 8 4 4" xfId="21751" xr:uid="{DB801B4E-5C86-4848-8E84-7FB5A2209B19}"/>
    <cellStyle name="Normal 2 14 8 5" xfId="21752" xr:uid="{BD9AE898-691B-441D-882C-351D51536008}"/>
    <cellStyle name="Normal 2 14 8 5 2" xfId="21753" xr:uid="{F0EC768F-717F-4ACB-80BF-F85A004F8743}"/>
    <cellStyle name="Normal 2 14 8 5 3" xfId="21754" xr:uid="{4986015E-FEF4-4F0A-A2CF-01CC6994E67E}"/>
    <cellStyle name="Normal 2 14 8 5 4" xfId="21755" xr:uid="{898B0EEA-881D-46E8-8BAE-B606CE226178}"/>
    <cellStyle name="Normal 2 14 8 6" xfId="21756" xr:uid="{093110A8-97D8-4DF0-B55C-8B55CE9D762E}"/>
    <cellStyle name="Normal 2 14 8 7" xfId="21757" xr:uid="{5184D134-C103-4A50-8326-22E9D23AF3B8}"/>
    <cellStyle name="Normal 2 14 8 7 2" xfId="21758" xr:uid="{A171EE3F-3857-416B-8275-5C5A12FFA901}"/>
    <cellStyle name="Normal 2 14 8 8" xfId="21759" xr:uid="{F7B9061B-52A4-4C1D-B52F-03A82F127653}"/>
    <cellStyle name="Normal 2 14 8 9" xfId="21760" xr:uid="{1633AA2F-844C-43B3-AB76-D261CBAE4AA0}"/>
    <cellStyle name="Normal 2 14 9" xfId="21761" xr:uid="{67B2EC77-FF71-42EB-81E9-3B14BAAC37B5}"/>
    <cellStyle name="Normal 2 14 9 10" xfId="21762" xr:uid="{471638A4-F408-4B4A-911E-E55FB2427343}"/>
    <cellStyle name="Normal 2 14 9 2" xfId="21763" xr:uid="{9C6C626E-EF3B-43D4-BC77-4701C2035A2C}"/>
    <cellStyle name="Normal 2 14 9 2 2" xfId="21764" xr:uid="{F698160A-24DC-4DEF-8DFE-E093AEA0CC2B}"/>
    <cellStyle name="Normal 2 14 9 2 2 2" xfId="21765" xr:uid="{0EE9DEE3-D1FD-4218-9BFE-15D59758AE2B}"/>
    <cellStyle name="Normal 2 14 9 2 2 3" xfId="21766" xr:uid="{FBF34B2B-26B0-46CF-A711-CEAAEA2ADB88}"/>
    <cellStyle name="Normal 2 14 9 2 2 4" xfId="21767" xr:uid="{EF8EBD32-A10C-431E-8FBF-4FF8E78DCB4F}"/>
    <cellStyle name="Normal 2 14 9 2 3" xfId="21768" xr:uid="{6D14070B-C5EB-43F0-9C82-0B26E0617700}"/>
    <cellStyle name="Normal 2 14 9 2 3 2" xfId="21769" xr:uid="{16EEC265-8284-47EB-87C0-3714551E394B}"/>
    <cellStyle name="Normal 2 14 9 2 3 3" xfId="21770" xr:uid="{C482069A-B7F9-4317-89D5-3AE51BF3E1E6}"/>
    <cellStyle name="Normal 2 14 9 2 3 4" xfId="21771" xr:uid="{67D529F2-9937-469B-B582-44F71A8CCAF9}"/>
    <cellStyle name="Normal 2 14 9 2 4" xfId="21772" xr:uid="{9008409F-C97D-47EE-B9D7-25057C75E179}"/>
    <cellStyle name="Normal 2 14 9 2 4 2" xfId="21773" xr:uid="{621DA27E-7570-4E1F-BDB6-91EFD48D538B}"/>
    <cellStyle name="Normal 2 14 9 2 5" xfId="21774" xr:uid="{000E409D-B2EF-470F-A57A-ABD470E76410}"/>
    <cellStyle name="Normal 2 14 9 2 6" xfId="21775" xr:uid="{45E6985D-513F-436F-AFB2-2FF460B4137B}"/>
    <cellStyle name="Normal 2 14 9 2 7" xfId="21776" xr:uid="{7773B290-B49B-4E3A-8D12-F4384E523A66}"/>
    <cellStyle name="Normal 2 14 9 3" xfId="21777" xr:uid="{BDC89072-3969-486B-87CF-8E507EDE3B54}"/>
    <cellStyle name="Normal 2 14 9 3 2" xfId="21778" xr:uid="{170BE430-7266-4DE9-8EA5-D8A1C813761B}"/>
    <cellStyle name="Normal 2 14 9 3 2 2" xfId="21779" xr:uid="{B612E49C-3799-4FCD-8F22-0D923F811C8F}"/>
    <cellStyle name="Normal 2 14 9 3 2 3" xfId="21780" xr:uid="{AFF438E1-BF10-47C3-849D-2E1386C60212}"/>
    <cellStyle name="Normal 2 14 9 3 2 4" xfId="21781" xr:uid="{CF0850BB-E16C-415F-83E3-B8855D546085}"/>
    <cellStyle name="Normal 2 14 9 3 3" xfId="21782" xr:uid="{1B605A45-F270-48FE-A310-94ABEFA056A0}"/>
    <cellStyle name="Normal 2 14 9 3 3 2" xfId="21783" xr:uid="{D2930E0F-D74F-40B5-A0A5-41B8DFF75995}"/>
    <cellStyle name="Normal 2 14 9 3 3 3" xfId="21784" xr:uid="{9989640D-434D-48BE-9BD7-7B31A61AC37D}"/>
    <cellStyle name="Normal 2 14 9 3 3 4" xfId="21785" xr:uid="{7B55B40E-F336-4931-BBB2-714507D1F7DA}"/>
    <cellStyle name="Normal 2 14 9 3 4" xfId="21786" xr:uid="{C63D4D38-5156-4440-AE35-C35B9A39AC94}"/>
    <cellStyle name="Normal 2 14 9 3 4 2" xfId="21787" xr:uid="{B7143473-264C-4018-BA7E-CD27BB9452C4}"/>
    <cellStyle name="Normal 2 14 9 3 5" xfId="21788" xr:uid="{7A31DFD4-5FE7-4BB1-8C8B-B589E04060E9}"/>
    <cellStyle name="Normal 2 14 9 3 6" xfId="21789" xr:uid="{337CA713-15F8-45AD-B31B-7453F2ECB059}"/>
    <cellStyle name="Normal 2 14 9 3 7" xfId="21790" xr:uid="{B746D2FD-EC58-49F3-BBE7-E1F87EE1E910}"/>
    <cellStyle name="Normal 2 14 9 4" xfId="21791" xr:uid="{2AFFA25D-D2C5-4FF2-8231-66619203F9ED}"/>
    <cellStyle name="Normal 2 14 9 4 2" xfId="21792" xr:uid="{5CA98598-E7D8-44C0-8ED1-663A9373FD4F}"/>
    <cellStyle name="Normal 2 14 9 4 3" xfId="21793" xr:uid="{38178ACA-1E6E-4C05-AFA7-7803423A8537}"/>
    <cellStyle name="Normal 2 14 9 4 4" xfId="21794" xr:uid="{4CBCA0BC-88F2-4CFA-A4A5-9B04E077C168}"/>
    <cellStyle name="Normal 2 14 9 5" xfId="21795" xr:uid="{E25981E1-857D-48B4-99BE-89815D2B09F9}"/>
    <cellStyle name="Normal 2 14 9 5 2" xfId="21796" xr:uid="{3212B642-6D9F-43E8-A882-EE5FCC439E21}"/>
    <cellStyle name="Normal 2 14 9 5 3" xfId="21797" xr:uid="{48B4B6EA-AE4D-45D7-B71A-84B1BDB0FA47}"/>
    <cellStyle name="Normal 2 14 9 5 4" xfId="21798" xr:uid="{A900F88A-1572-41F9-BC82-E81AEA0E5F40}"/>
    <cellStyle name="Normal 2 14 9 6" xfId="21799" xr:uid="{4375B586-5ADE-4D69-AF73-7A48B3664A13}"/>
    <cellStyle name="Normal 2 14 9 7" xfId="21800" xr:uid="{7DF05AB0-E7BF-46F3-8AA4-72A426B7DF0E}"/>
    <cellStyle name="Normal 2 14 9 7 2" xfId="21801" xr:uid="{9E23D1CE-42C6-47BF-837E-1A38BE0D682A}"/>
    <cellStyle name="Normal 2 14 9 8" xfId="21802" xr:uid="{665F36C2-9033-4DBE-9DFA-EC753089EC2A}"/>
    <cellStyle name="Normal 2 14 9 9" xfId="21803" xr:uid="{ADE1E5B9-2957-43EC-9D16-F09D8A674652}"/>
    <cellStyle name="Normal 2 15" xfId="21804" xr:uid="{9B45F941-D1C8-448D-8E8B-4E9B36A8D06E}"/>
    <cellStyle name="Normal 2 15 10" xfId="21805" xr:uid="{F126078A-B438-491F-9F67-38508B68E1A9}"/>
    <cellStyle name="Normal 2 15 10 10" xfId="21806" xr:uid="{2090AFE5-90EC-4CF2-AB99-899F31638768}"/>
    <cellStyle name="Normal 2 15 10 2" xfId="21807" xr:uid="{6469EB0C-95EA-41BF-B066-681E03919BF1}"/>
    <cellStyle name="Normal 2 15 10 2 2" xfId="21808" xr:uid="{CF79F829-3806-4F85-BB5A-72D21EB8D64F}"/>
    <cellStyle name="Normal 2 15 10 2 2 2" xfId="21809" xr:uid="{8B288489-0959-4A84-A932-6B8FDFDC86D0}"/>
    <cellStyle name="Normal 2 15 10 2 2 3" xfId="21810" xr:uid="{71C4E7F0-1579-4A80-B95F-2C2DC453E356}"/>
    <cellStyle name="Normal 2 15 10 2 2 4" xfId="21811" xr:uid="{1C884168-1D10-415A-8437-091CB8C80E74}"/>
    <cellStyle name="Normal 2 15 10 2 3" xfId="21812" xr:uid="{B9B98200-CEE8-4F67-9413-F99A37804FBD}"/>
    <cellStyle name="Normal 2 15 10 2 3 2" xfId="21813" xr:uid="{B815931B-13FE-46F5-98A4-CF1A55C4EE3D}"/>
    <cellStyle name="Normal 2 15 10 2 3 3" xfId="21814" xr:uid="{E060129B-2324-4909-AC34-D4E47E47AED8}"/>
    <cellStyle name="Normal 2 15 10 2 3 4" xfId="21815" xr:uid="{C5D8BE84-36EF-4053-8345-6861A936961F}"/>
    <cellStyle name="Normal 2 15 10 2 4" xfId="21816" xr:uid="{626FE4C3-4009-4EB3-92C0-DF32B312BE85}"/>
    <cellStyle name="Normal 2 15 10 2 4 2" xfId="21817" xr:uid="{943F3626-17B4-488D-ABCC-5F86E1E8A92E}"/>
    <cellStyle name="Normal 2 15 10 2 5" xfId="21818" xr:uid="{0499D182-504D-4E59-9FF9-F94FDD6A73C2}"/>
    <cellStyle name="Normal 2 15 10 2 6" xfId="21819" xr:uid="{32FCA641-254A-4EAA-BAEA-000E871589CA}"/>
    <cellStyle name="Normal 2 15 10 2 7" xfId="21820" xr:uid="{329B6E7F-0990-45E7-9B2E-F5C9E17E3F3E}"/>
    <cellStyle name="Normal 2 15 10 3" xfId="21821" xr:uid="{221A89BA-5195-4E45-880C-EEFEBF03DDF8}"/>
    <cellStyle name="Normal 2 15 10 3 2" xfId="21822" xr:uid="{A68A9B25-4145-43B8-A68F-181805FF007C}"/>
    <cellStyle name="Normal 2 15 10 3 2 2" xfId="21823" xr:uid="{9901902E-BA4A-41BC-A83D-061C62F40333}"/>
    <cellStyle name="Normal 2 15 10 3 2 3" xfId="21824" xr:uid="{AA116EF8-37EA-4020-A899-21A6EAAD0247}"/>
    <cellStyle name="Normal 2 15 10 3 2 4" xfId="21825" xr:uid="{639F1D2D-A27D-4DB5-8478-8CF02BCE4806}"/>
    <cellStyle name="Normal 2 15 10 3 3" xfId="21826" xr:uid="{AB556CE4-D12A-47ED-824F-B0AF8FD5277F}"/>
    <cellStyle name="Normal 2 15 10 3 3 2" xfId="21827" xr:uid="{975FD2C1-1080-4DFA-BDF6-FDBDCC265123}"/>
    <cellStyle name="Normal 2 15 10 3 3 3" xfId="21828" xr:uid="{61C8176F-3CE1-4E83-8F53-5198ADFA3833}"/>
    <cellStyle name="Normal 2 15 10 3 3 4" xfId="21829" xr:uid="{0397EF4B-A838-4380-AD43-9BFC25E02395}"/>
    <cellStyle name="Normal 2 15 10 3 4" xfId="21830" xr:uid="{9F9F5341-F66E-4C1E-A932-6C213E186DA3}"/>
    <cellStyle name="Normal 2 15 10 3 4 2" xfId="21831" xr:uid="{3A7C96E2-CA79-4BC5-90AD-359C54429B6E}"/>
    <cellStyle name="Normal 2 15 10 3 5" xfId="21832" xr:uid="{95994AC5-1660-4DCE-8C55-31014E341CB3}"/>
    <cellStyle name="Normal 2 15 10 3 6" xfId="21833" xr:uid="{24904D60-C4A1-4A36-8B98-52ACC8A48D60}"/>
    <cellStyle name="Normal 2 15 10 3 7" xfId="21834" xr:uid="{607169A8-A8F4-4811-AEE1-B777F04D6A2A}"/>
    <cellStyle name="Normal 2 15 10 4" xfId="21835" xr:uid="{0523887E-0B38-495E-B0B7-DE7426613E8C}"/>
    <cellStyle name="Normal 2 15 10 4 2" xfId="21836" xr:uid="{A377C4C4-1FBE-4D42-9A36-196FFEB0F3D6}"/>
    <cellStyle name="Normal 2 15 10 4 3" xfId="21837" xr:uid="{1E8F43E2-2EB3-4A5E-9716-7197C7AB758E}"/>
    <cellStyle name="Normal 2 15 10 4 4" xfId="21838" xr:uid="{19E1EE42-41F8-4A13-A11F-A41100F5A4EE}"/>
    <cellStyle name="Normal 2 15 10 5" xfId="21839" xr:uid="{311857BF-2DE7-4A91-B77F-731355463383}"/>
    <cellStyle name="Normal 2 15 10 5 2" xfId="21840" xr:uid="{25B28D6D-CA39-471B-A3F4-3B6C446602B2}"/>
    <cellStyle name="Normal 2 15 10 5 3" xfId="21841" xr:uid="{8C7BF279-5875-4A84-B4D2-334148F61B7A}"/>
    <cellStyle name="Normal 2 15 10 5 4" xfId="21842" xr:uid="{13AB29F0-DF77-46BE-9FD0-7AB6BABCAD74}"/>
    <cellStyle name="Normal 2 15 10 6" xfId="21843" xr:uid="{8CC81BA9-C3EA-45B4-93B5-6715AA4A608B}"/>
    <cellStyle name="Normal 2 15 10 7" xfId="21844" xr:uid="{79429ADF-EF29-46B4-B794-1CB408F7A7D8}"/>
    <cellStyle name="Normal 2 15 10 7 2" xfId="21845" xr:uid="{879F97D5-3A7F-43D4-9784-BF4ABE46D92D}"/>
    <cellStyle name="Normal 2 15 10 8" xfId="21846" xr:uid="{9309277E-E9DB-4E11-8A0A-EFBED337ADC9}"/>
    <cellStyle name="Normal 2 15 10 9" xfId="21847" xr:uid="{986B1380-AB28-4177-9922-814D6CAC747E}"/>
    <cellStyle name="Normal 2 15 11" xfId="21848" xr:uid="{4A343B36-3140-4438-AB19-8A90415FF238}"/>
    <cellStyle name="Normal 2 15 11 10" xfId="21849" xr:uid="{3A57D3B2-A00F-41A1-8C4F-448178FFC285}"/>
    <cellStyle name="Normal 2 15 11 2" xfId="21850" xr:uid="{37933DAB-4562-4FCE-9749-CBF9C051E49D}"/>
    <cellStyle name="Normal 2 15 11 2 2" xfId="21851" xr:uid="{7B9CC62E-7BEB-4B1F-9160-56C450A107E6}"/>
    <cellStyle name="Normal 2 15 11 2 2 2" xfId="21852" xr:uid="{AAF48EE9-3EFC-4CB1-952D-5B8CDC4DDDD1}"/>
    <cellStyle name="Normal 2 15 11 2 2 3" xfId="21853" xr:uid="{5947EBA9-28B4-4B0F-89B8-FA4314EF354C}"/>
    <cellStyle name="Normal 2 15 11 2 2 4" xfId="21854" xr:uid="{E7AF4C20-29FF-4827-81A0-61F7CCDC9880}"/>
    <cellStyle name="Normal 2 15 11 2 3" xfId="21855" xr:uid="{1D863105-2017-4CEA-819A-751333D34071}"/>
    <cellStyle name="Normal 2 15 11 2 3 2" xfId="21856" xr:uid="{066F7160-8123-4179-9967-BADA467635CA}"/>
    <cellStyle name="Normal 2 15 11 2 3 3" xfId="21857" xr:uid="{ABC994DB-418B-4C77-BD57-78F94ADFED50}"/>
    <cellStyle name="Normal 2 15 11 2 3 4" xfId="21858" xr:uid="{E778189F-7AE7-4268-9774-BCEC92B09A29}"/>
    <cellStyle name="Normal 2 15 11 2 4" xfId="21859" xr:uid="{55D6879E-6072-4509-A2C8-5516A115CB78}"/>
    <cellStyle name="Normal 2 15 11 2 4 2" xfId="21860" xr:uid="{55D531EC-0FFC-468C-AF98-988E4FAD3572}"/>
    <cellStyle name="Normal 2 15 11 2 5" xfId="21861" xr:uid="{543579C5-6002-4CDB-BBE9-9F3244337086}"/>
    <cellStyle name="Normal 2 15 11 2 6" xfId="21862" xr:uid="{32E175B2-71A0-4D0A-9C10-67897CE54347}"/>
    <cellStyle name="Normal 2 15 11 2 7" xfId="21863" xr:uid="{07C65161-CA1F-45AE-BD08-7B9F8DD29D94}"/>
    <cellStyle name="Normal 2 15 11 3" xfId="21864" xr:uid="{792FD3D8-21B4-46D2-8426-C5D5259AA06A}"/>
    <cellStyle name="Normal 2 15 11 3 2" xfId="21865" xr:uid="{9CC05895-51A0-4AFC-B6E8-2EE2D07DCB45}"/>
    <cellStyle name="Normal 2 15 11 3 2 2" xfId="21866" xr:uid="{14FA7392-F8F3-4298-BE6E-A5878FF239B8}"/>
    <cellStyle name="Normal 2 15 11 3 2 3" xfId="21867" xr:uid="{7A5B0E95-E173-4F9C-99D7-A313912D8B64}"/>
    <cellStyle name="Normal 2 15 11 3 2 4" xfId="21868" xr:uid="{6D6671BF-8000-4098-9EC3-CA5239734F50}"/>
    <cellStyle name="Normal 2 15 11 3 3" xfId="21869" xr:uid="{CAB57171-B1DC-4BDA-B2E2-190C45F97C42}"/>
    <cellStyle name="Normal 2 15 11 3 3 2" xfId="21870" xr:uid="{7C34054B-B8B3-4179-AA5D-D138477FF1A9}"/>
    <cellStyle name="Normal 2 15 11 3 3 3" xfId="21871" xr:uid="{4FCBE928-BDA7-45E7-809F-0A2BFFCCB231}"/>
    <cellStyle name="Normal 2 15 11 3 3 4" xfId="21872" xr:uid="{A5388C7C-EA32-487C-9AD7-7E0F677262B7}"/>
    <cellStyle name="Normal 2 15 11 3 4" xfId="21873" xr:uid="{895D73D6-3A49-48C2-B042-FCC655A6ABFF}"/>
    <cellStyle name="Normal 2 15 11 3 4 2" xfId="21874" xr:uid="{7030CFAF-37D9-42AD-B275-2AA7D3890477}"/>
    <cellStyle name="Normal 2 15 11 3 5" xfId="21875" xr:uid="{906ADBB4-4E54-42D9-B326-22051E12A170}"/>
    <cellStyle name="Normal 2 15 11 3 6" xfId="21876" xr:uid="{2511AC62-30D0-4877-AD33-7BA8CCF8421C}"/>
    <cellStyle name="Normal 2 15 11 3 7" xfId="21877" xr:uid="{CDE0BB4A-85EB-4077-90F1-EDE7ACC9D7C8}"/>
    <cellStyle name="Normal 2 15 11 4" xfId="21878" xr:uid="{E595D2F9-5069-4C60-8E1A-C5A5468B6A56}"/>
    <cellStyle name="Normal 2 15 11 4 2" xfId="21879" xr:uid="{F263DD28-03CA-49B9-91BC-45AC8169D58C}"/>
    <cellStyle name="Normal 2 15 11 4 3" xfId="21880" xr:uid="{9AEF9FFE-8352-46E8-A4F5-B305F8841F58}"/>
    <cellStyle name="Normal 2 15 11 4 4" xfId="21881" xr:uid="{DB446B6D-1C2E-43DE-A89D-0115BF46EE4F}"/>
    <cellStyle name="Normal 2 15 11 5" xfId="21882" xr:uid="{741F85B3-E389-481C-9F95-E78AE94ADBCE}"/>
    <cellStyle name="Normal 2 15 11 5 2" xfId="21883" xr:uid="{21A77F93-7C08-4FBB-BC37-B4F412526143}"/>
    <cellStyle name="Normal 2 15 11 5 3" xfId="21884" xr:uid="{0BEF4F2C-CF23-4F9A-BEE8-3EB2BE854851}"/>
    <cellStyle name="Normal 2 15 11 5 4" xfId="21885" xr:uid="{959ABF6F-C274-48A5-A324-6A68945197AF}"/>
    <cellStyle name="Normal 2 15 11 6" xfId="21886" xr:uid="{FBCC98BB-19BD-482A-9230-36EBA7FC4791}"/>
    <cellStyle name="Normal 2 15 11 7" xfId="21887" xr:uid="{1B1384B0-DFD4-46B6-8C10-32BA82DFA3A4}"/>
    <cellStyle name="Normal 2 15 11 7 2" xfId="21888" xr:uid="{E8A087F3-FDEC-40FA-AF9D-8FA1659772C3}"/>
    <cellStyle name="Normal 2 15 11 8" xfId="21889" xr:uid="{3D707996-CF2A-4FCE-B728-1900D8BF9D3E}"/>
    <cellStyle name="Normal 2 15 11 9" xfId="21890" xr:uid="{CE5E71FC-6DA2-4AFC-808C-A4E0B45D585B}"/>
    <cellStyle name="Normal 2 15 12" xfId="21891" xr:uid="{5C0733BA-1E84-4ED9-8CC5-80EA789074BA}"/>
    <cellStyle name="Normal 2 15 12 10" xfId="21892" xr:uid="{F6C5104E-01ED-429B-9846-AEF916E0EC25}"/>
    <cellStyle name="Normal 2 15 12 2" xfId="21893" xr:uid="{88662AC7-2B73-4FA1-8363-22345D59DBD9}"/>
    <cellStyle name="Normal 2 15 12 2 2" xfId="21894" xr:uid="{3EB2CC2C-72D7-42F8-83E0-64C0BA43CA8D}"/>
    <cellStyle name="Normal 2 15 12 2 2 2" xfId="21895" xr:uid="{7843ACF0-BFA6-4827-8711-83F876E642B8}"/>
    <cellStyle name="Normal 2 15 12 2 2 3" xfId="21896" xr:uid="{76D25FF4-FC06-42F4-8827-498610CBE805}"/>
    <cellStyle name="Normal 2 15 12 2 2 4" xfId="21897" xr:uid="{257CFBE4-0CCC-4889-8D6D-0CAB3C45F34B}"/>
    <cellStyle name="Normal 2 15 12 2 3" xfId="21898" xr:uid="{B3C059E4-8087-4349-95AC-565D254E02FF}"/>
    <cellStyle name="Normal 2 15 12 2 3 2" xfId="21899" xr:uid="{F036D68B-2B49-41E5-ABD3-1CA2D9A1B7E6}"/>
    <cellStyle name="Normal 2 15 12 2 3 3" xfId="21900" xr:uid="{F9B3649F-21D5-4842-A59E-0513188D18D6}"/>
    <cellStyle name="Normal 2 15 12 2 3 4" xfId="21901" xr:uid="{4DAD359D-A095-4266-A6E5-F69B12FB590D}"/>
    <cellStyle name="Normal 2 15 12 2 4" xfId="21902" xr:uid="{26A94133-1383-4CE7-AED2-BFBE435F28D9}"/>
    <cellStyle name="Normal 2 15 12 2 4 2" xfId="21903" xr:uid="{0EC2D779-44F5-41CD-B3CB-9D043F4874A1}"/>
    <cellStyle name="Normal 2 15 12 2 5" xfId="21904" xr:uid="{719662C6-05A5-4B47-983F-47F464D6C96E}"/>
    <cellStyle name="Normal 2 15 12 2 6" xfId="21905" xr:uid="{1551C3FB-D72D-4859-B763-835873308655}"/>
    <cellStyle name="Normal 2 15 12 2 7" xfId="21906" xr:uid="{3FF4479A-88A6-4279-9506-802A47F9F51E}"/>
    <cellStyle name="Normal 2 15 12 3" xfId="21907" xr:uid="{B35067FF-B06A-41C8-ACE7-12C5DC34BBB1}"/>
    <cellStyle name="Normal 2 15 12 3 2" xfId="21908" xr:uid="{A23920B9-B4A3-456F-B143-32C63BC4DFF1}"/>
    <cellStyle name="Normal 2 15 12 3 2 2" xfId="21909" xr:uid="{7A4F7E44-EA84-484C-87CD-FE0F0E58AEE1}"/>
    <cellStyle name="Normal 2 15 12 3 2 3" xfId="21910" xr:uid="{757E604B-5D91-4282-957B-2BAEDD20938E}"/>
    <cellStyle name="Normal 2 15 12 3 2 4" xfId="21911" xr:uid="{52325FC7-6B1F-4F56-B6B4-57D3E1BFBF7A}"/>
    <cellStyle name="Normal 2 15 12 3 3" xfId="21912" xr:uid="{71669008-9072-4A3D-AA18-EB8E8C9D2FA3}"/>
    <cellStyle name="Normal 2 15 12 3 3 2" xfId="21913" xr:uid="{FBCC40DE-E9D3-4A9A-8FEB-976AC59AC07A}"/>
    <cellStyle name="Normal 2 15 12 3 3 3" xfId="21914" xr:uid="{7018BEE8-0101-4629-B66E-BF2373C429D3}"/>
    <cellStyle name="Normal 2 15 12 3 3 4" xfId="21915" xr:uid="{2DE7F42F-14E9-4D68-9DF8-944EE4F6D33A}"/>
    <cellStyle name="Normal 2 15 12 3 4" xfId="21916" xr:uid="{9B76016A-5EED-4655-973A-8B66B4EB01EC}"/>
    <cellStyle name="Normal 2 15 12 3 4 2" xfId="21917" xr:uid="{B4B1DDEE-AFD1-4D48-86B8-7936B25272CD}"/>
    <cellStyle name="Normal 2 15 12 3 5" xfId="21918" xr:uid="{88DBDDAC-79E4-4D02-9CDF-0A177CD41CC9}"/>
    <cellStyle name="Normal 2 15 12 3 6" xfId="21919" xr:uid="{06CA946A-9D41-45AB-828B-7BCFC6529EC2}"/>
    <cellStyle name="Normal 2 15 12 3 7" xfId="21920" xr:uid="{A86B4559-DAEE-4616-BBEA-275EE2E6BC72}"/>
    <cellStyle name="Normal 2 15 12 4" xfId="21921" xr:uid="{9D5EC67A-A266-430D-B1DC-B6404EE761C8}"/>
    <cellStyle name="Normal 2 15 12 4 2" xfId="21922" xr:uid="{0645F2A8-A8A6-4318-94A1-95DF93860539}"/>
    <cellStyle name="Normal 2 15 12 4 3" xfId="21923" xr:uid="{46FFA61A-FEBB-4019-AA20-94CAD82C2927}"/>
    <cellStyle name="Normal 2 15 12 4 4" xfId="21924" xr:uid="{63CD569F-78C9-4CB9-97E6-E0500DBC83C9}"/>
    <cellStyle name="Normal 2 15 12 5" xfId="21925" xr:uid="{2AE1FD7E-0555-472F-AD77-900D9D7BF9F3}"/>
    <cellStyle name="Normal 2 15 12 5 2" xfId="21926" xr:uid="{6052D8ED-4EE7-4C92-8FD4-03AE8B3B90FB}"/>
    <cellStyle name="Normal 2 15 12 5 3" xfId="21927" xr:uid="{FFCA4169-766F-43C2-9B8B-6C398C0D81F2}"/>
    <cellStyle name="Normal 2 15 12 5 4" xfId="21928" xr:uid="{05F8C267-3F56-4588-B8DD-6E519B7B90CD}"/>
    <cellStyle name="Normal 2 15 12 6" xfId="21929" xr:uid="{FFFDC834-7A44-43E2-A88D-EBEBCB88E0E7}"/>
    <cellStyle name="Normal 2 15 12 7" xfId="21930" xr:uid="{74EC8D27-9179-4F95-93CF-B49E130B3F5E}"/>
    <cellStyle name="Normal 2 15 12 7 2" xfId="21931" xr:uid="{670ABE54-6383-4693-B061-1272D9339512}"/>
    <cellStyle name="Normal 2 15 12 8" xfId="21932" xr:uid="{C51F2D5B-4C26-464A-BB5F-87EA32FD5F57}"/>
    <cellStyle name="Normal 2 15 12 9" xfId="21933" xr:uid="{57BA6B08-3AED-4700-9FE0-22F4BD4B6A37}"/>
    <cellStyle name="Normal 2 15 13" xfId="21934" xr:uid="{773341FC-D3CC-498B-A7AD-3FAB9D426BAD}"/>
    <cellStyle name="Normal 2 15 13 10" xfId="21935" xr:uid="{1DB85F85-5CFE-4BEF-A3D9-DD1C64A66948}"/>
    <cellStyle name="Normal 2 15 13 2" xfId="21936" xr:uid="{8D8B0FB4-AA2A-4593-AC2A-3A312CD6751B}"/>
    <cellStyle name="Normal 2 15 13 2 2" xfId="21937" xr:uid="{FC551C19-4C4E-448E-95AA-906F89D31066}"/>
    <cellStyle name="Normal 2 15 13 2 2 2" xfId="21938" xr:uid="{ED8AC072-4A15-40B3-AC03-E3417D5DB8F4}"/>
    <cellStyle name="Normal 2 15 13 2 2 3" xfId="21939" xr:uid="{233C3666-46EF-46DC-B4F4-49E201B9A43C}"/>
    <cellStyle name="Normal 2 15 13 2 2 4" xfId="21940" xr:uid="{E142A6AC-BE53-4E90-ADD0-EB0DD3660A60}"/>
    <cellStyle name="Normal 2 15 13 2 3" xfId="21941" xr:uid="{118E4DD3-33EC-4033-A691-38E754236DF9}"/>
    <cellStyle name="Normal 2 15 13 2 3 2" xfId="21942" xr:uid="{15C8A284-C9C0-4730-AB55-E25C3F76C969}"/>
    <cellStyle name="Normal 2 15 13 2 3 3" xfId="21943" xr:uid="{B3B674DC-34C0-4513-B47F-53F66AF35F10}"/>
    <cellStyle name="Normal 2 15 13 2 3 4" xfId="21944" xr:uid="{46C899FC-3B2C-4D6B-AF86-63DADF2ECA82}"/>
    <cellStyle name="Normal 2 15 13 2 4" xfId="21945" xr:uid="{1E43E47B-0285-4CF3-B1DB-5CE6E6799568}"/>
    <cellStyle name="Normal 2 15 13 2 4 2" xfId="21946" xr:uid="{7AC99043-76A9-4905-84E0-5A77950882D4}"/>
    <cellStyle name="Normal 2 15 13 2 5" xfId="21947" xr:uid="{674AE39E-9840-42B5-9808-7E634575AB5D}"/>
    <cellStyle name="Normal 2 15 13 2 6" xfId="21948" xr:uid="{F87A81C4-A929-415B-B8A9-CC50A68A4B7B}"/>
    <cellStyle name="Normal 2 15 13 2 7" xfId="21949" xr:uid="{76C6A990-E204-4A46-B04F-C7116128EA79}"/>
    <cellStyle name="Normal 2 15 13 3" xfId="21950" xr:uid="{8099267C-E957-4217-AE92-F73B65E04528}"/>
    <cellStyle name="Normal 2 15 13 3 2" xfId="21951" xr:uid="{AC67A9C3-F097-4F11-81FA-C24B138F92C9}"/>
    <cellStyle name="Normal 2 15 13 3 2 2" xfId="21952" xr:uid="{E8BA3A9D-1108-4A6B-B4B9-116584F0592D}"/>
    <cellStyle name="Normal 2 15 13 3 2 3" xfId="21953" xr:uid="{E312CB67-F67B-4553-BA63-6BA634E0704F}"/>
    <cellStyle name="Normal 2 15 13 3 2 4" xfId="21954" xr:uid="{AA4E73DB-CA19-4D1D-9899-585A74AE46DB}"/>
    <cellStyle name="Normal 2 15 13 3 3" xfId="21955" xr:uid="{4E9CD240-B9AA-44F8-96EC-2457EA35BF92}"/>
    <cellStyle name="Normal 2 15 13 3 3 2" xfId="21956" xr:uid="{32CA6604-564F-459D-A7AA-23FD1A457314}"/>
    <cellStyle name="Normal 2 15 13 3 3 3" xfId="21957" xr:uid="{81B3C413-AE02-445D-B347-7723CA59ED31}"/>
    <cellStyle name="Normal 2 15 13 3 3 4" xfId="21958" xr:uid="{9FDCC2D8-D9D5-44E4-B439-B8F5B1D82244}"/>
    <cellStyle name="Normal 2 15 13 3 4" xfId="21959" xr:uid="{DA2B8F86-0951-4A76-9389-C8084CF18DED}"/>
    <cellStyle name="Normal 2 15 13 3 4 2" xfId="21960" xr:uid="{E5BD4048-8729-484B-963A-985EE71CC484}"/>
    <cellStyle name="Normal 2 15 13 3 5" xfId="21961" xr:uid="{0748CBE1-9A2F-49D7-9CA9-C88BFB40F8E5}"/>
    <cellStyle name="Normal 2 15 13 3 6" xfId="21962" xr:uid="{D479B81B-FC49-463D-97BB-FEC56FFD5A01}"/>
    <cellStyle name="Normal 2 15 13 3 7" xfId="21963" xr:uid="{433EC67C-D17C-4EC1-99A0-192CCBB65678}"/>
    <cellStyle name="Normal 2 15 13 4" xfId="21964" xr:uid="{2A8DF664-1AB6-467E-AAF5-045D9F87DE75}"/>
    <cellStyle name="Normal 2 15 13 4 2" xfId="21965" xr:uid="{262475B0-DD4A-4560-9176-81E9DA3C6C59}"/>
    <cellStyle name="Normal 2 15 13 4 3" xfId="21966" xr:uid="{BA38AF1B-2F0F-4B93-A1B9-42EC1ED0C8FA}"/>
    <cellStyle name="Normal 2 15 13 4 4" xfId="21967" xr:uid="{F8CFE45D-27DB-47B5-879A-3C2A6D1EB12D}"/>
    <cellStyle name="Normal 2 15 13 5" xfId="21968" xr:uid="{98E66820-DCE0-448B-BF9A-FA569D984D3D}"/>
    <cellStyle name="Normal 2 15 13 5 2" xfId="21969" xr:uid="{DB682FD8-08A8-498B-9D84-3399F8C4309D}"/>
    <cellStyle name="Normal 2 15 13 5 3" xfId="21970" xr:uid="{B86763E6-5870-46DD-AF2B-0B8CCAFF414A}"/>
    <cellStyle name="Normal 2 15 13 5 4" xfId="21971" xr:uid="{F8F7D6B4-A67F-424C-9897-6AB23C59F2E7}"/>
    <cellStyle name="Normal 2 15 13 6" xfId="21972" xr:uid="{8E300F60-D187-4E6C-A60A-20B0FD33333B}"/>
    <cellStyle name="Normal 2 15 13 7" xfId="21973" xr:uid="{A80857C8-C7B5-4586-B725-BC101DAFC8A1}"/>
    <cellStyle name="Normal 2 15 13 7 2" xfId="21974" xr:uid="{E0A5A7B1-0A63-4CAE-B6F2-ED7AD1362749}"/>
    <cellStyle name="Normal 2 15 13 8" xfId="21975" xr:uid="{A2038045-9CD9-4669-880B-C98AD76D9E69}"/>
    <cellStyle name="Normal 2 15 13 9" xfId="21976" xr:uid="{7BC8BDD5-79D9-480F-8C75-4EA59F016C2D}"/>
    <cellStyle name="Normal 2 15 14" xfId="21977" xr:uid="{D390D216-DEBE-4ABB-AF4D-2711C52C404E}"/>
    <cellStyle name="Normal 2 15 14 10" xfId="21978" xr:uid="{BD5F400A-3643-40DE-889B-A609148CE7E8}"/>
    <cellStyle name="Normal 2 15 14 2" xfId="21979" xr:uid="{EA2954B3-3879-4BEA-AC4E-FEE06DE51321}"/>
    <cellStyle name="Normal 2 15 14 2 2" xfId="21980" xr:uid="{AFFBD74F-7CD4-49D3-9373-5BE50CE96B04}"/>
    <cellStyle name="Normal 2 15 14 2 2 2" xfId="21981" xr:uid="{427DA85D-1659-449A-BDFA-22984FABD979}"/>
    <cellStyle name="Normal 2 15 14 2 2 3" xfId="21982" xr:uid="{F4086957-5762-4683-8490-E1BCF8D99EB1}"/>
    <cellStyle name="Normal 2 15 14 2 2 4" xfId="21983" xr:uid="{7400D56F-6443-4BEB-95FE-5A1F5A47861F}"/>
    <cellStyle name="Normal 2 15 14 2 3" xfId="21984" xr:uid="{1810A7A5-7B46-418B-8FAE-5AF0B220A074}"/>
    <cellStyle name="Normal 2 15 14 2 3 2" xfId="21985" xr:uid="{BE636C25-08B0-4F65-8408-16F46CD0AD9A}"/>
    <cellStyle name="Normal 2 15 14 2 3 3" xfId="21986" xr:uid="{A34D77F2-4E55-46D5-8B8F-3D39704A5C97}"/>
    <cellStyle name="Normal 2 15 14 2 3 4" xfId="21987" xr:uid="{E16F7474-13FB-4A0C-AE99-4A2BC305FF5B}"/>
    <cellStyle name="Normal 2 15 14 2 4" xfId="21988" xr:uid="{06E04FAC-360B-45D6-A619-C0EEFE36093F}"/>
    <cellStyle name="Normal 2 15 14 2 4 2" xfId="21989" xr:uid="{C5C3CAD1-574A-46AB-B286-3FAD5AB775FB}"/>
    <cellStyle name="Normal 2 15 14 2 5" xfId="21990" xr:uid="{C05914C2-E00C-4B65-926E-5A3750828689}"/>
    <cellStyle name="Normal 2 15 14 2 6" xfId="21991" xr:uid="{F50E2588-9A9E-4C19-8769-0B9C39FB699C}"/>
    <cellStyle name="Normal 2 15 14 2 7" xfId="21992" xr:uid="{2A2DBA3C-3C54-4CD8-B5BC-792F7F6E13F5}"/>
    <cellStyle name="Normal 2 15 14 3" xfId="21993" xr:uid="{A4EB13AB-6451-40F6-961C-78CA4B41BC79}"/>
    <cellStyle name="Normal 2 15 14 3 2" xfId="21994" xr:uid="{431E215D-9B04-469C-B563-88A55BEAC8DB}"/>
    <cellStyle name="Normal 2 15 14 3 2 2" xfId="21995" xr:uid="{98D54F48-EC63-43DA-8B62-A4BDDA9DD84C}"/>
    <cellStyle name="Normal 2 15 14 3 2 3" xfId="21996" xr:uid="{99A4197B-2E31-4868-811C-12A4621E097F}"/>
    <cellStyle name="Normal 2 15 14 3 2 4" xfId="21997" xr:uid="{A61187D2-32C7-4BB7-9EB2-B23B21030433}"/>
    <cellStyle name="Normal 2 15 14 3 3" xfId="21998" xr:uid="{13F72A87-E94E-4AA2-817D-5D62DB53AFCE}"/>
    <cellStyle name="Normal 2 15 14 3 3 2" xfId="21999" xr:uid="{5FDB3A94-5A7E-40DC-BB61-947A2F17FE94}"/>
    <cellStyle name="Normal 2 15 14 3 3 3" xfId="22000" xr:uid="{F1884752-C4AC-47DB-A205-D2AEB9AADFB0}"/>
    <cellStyle name="Normal 2 15 14 3 3 4" xfId="22001" xr:uid="{855F9214-6301-4170-9832-AE7E04EF54BD}"/>
    <cellStyle name="Normal 2 15 14 3 4" xfId="22002" xr:uid="{34EE0E27-1C61-4516-B0B9-E8D9BFC0D76B}"/>
    <cellStyle name="Normal 2 15 14 3 4 2" xfId="22003" xr:uid="{489FF711-3C29-4710-B23D-E33D83545C59}"/>
    <cellStyle name="Normal 2 15 14 3 5" xfId="22004" xr:uid="{5A532939-75D0-4FB9-8B91-C41FB61CB440}"/>
    <cellStyle name="Normal 2 15 14 3 6" xfId="22005" xr:uid="{ED7420C1-316F-4FB2-998B-60F1F17CE9B0}"/>
    <cellStyle name="Normal 2 15 14 3 7" xfId="22006" xr:uid="{A47A4AAC-1FD7-4949-8DA4-0027AEC51320}"/>
    <cellStyle name="Normal 2 15 14 4" xfId="22007" xr:uid="{66E2C4CF-244B-4CDD-A025-A819FDACB0A1}"/>
    <cellStyle name="Normal 2 15 14 4 2" xfId="22008" xr:uid="{CFBC2540-4CB6-45D6-966D-B6AC2A7524EC}"/>
    <cellStyle name="Normal 2 15 14 4 3" xfId="22009" xr:uid="{BB1CF77A-90E9-4DD8-9D5D-AEA3AFE19709}"/>
    <cellStyle name="Normal 2 15 14 4 4" xfId="22010" xr:uid="{0F178147-DB94-4D7C-AD61-654065B38CBC}"/>
    <cellStyle name="Normal 2 15 14 5" xfId="22011" xr:uid="{CF278566-A5FB-4C47-A79C-CDF32548BBC0}"/>
    <cellStyle name="Normal 2 15 14 5 2" xfId="22012" xr:uid="{2CD11F0E-7384-4293-8545-346811ED49B6}"/>
    <cellStyle name="Normal 2 15 14 5 3" xfId="22013" xr:uid="{DB397536-5838-46AD-AA17-969C0D25E160}"/>
    <cellStyle name="Normal 2 15 14 5 4" xfId="22014" xr:uid="{2A14A15A-1A2E-4033-92E2-ABBC90F54972}"/>
    <cellStyle name="Normal 2 15 14 6" xfId="22015" xr:uid="{C89E56BB-77F0-4C2E-ADE6-E965793AABE0}"/>
    <cellStyle name="Normal 2 15 14 7" xfId="22016" xr:uid="{33EE4EFF-F609-4D56-8B9F-7A3603F75313}"/>
    <cellStyle name="Normal 2 15 14 7 2" xfId="22017" xr:uid="{F982812B-5DCF-4FC7-9B15-366499609617}"/>
    <cellStyle name="Normal 2 15 14 8" xfId="22018" xr:uid="{2D84478A-5D09-47E0-9168-1A95F7C3417B}"/>
    <cellStyle name="Normal 2 15 14 9" xfId="22019" xr:uid="{98D878D2-9E1D-431D-94ED-C96B90721822}"/>
    <cellStyle name="Normal 2 15 15" xfId="22020" xr:uid="{F2308702-6384-46C2-BAAD-5E4EDB028537}"/>
    <cellStyle name="Normal 2 15 15 10" xfId="22021" xr:uid="{D65A8B45-2181-43F4-92DE-8ED69E55D998}"/>
    <cellStyle name="Normal 2 15 15 2" xfId="22022" xr:uid="{5DE25B42-BE1A-41C4-8BF0-6CBC3FCEE351}"/>
    <cellStyle name="Normal 2 15 15 2 2" xfId="22023" xr:uid="{058855DC-8961-461C-B383-600AD361762A}"/>
    <cellStyle name="Normal 2 15 15 2 2 2" xfId="22024" xr:uid="{0F0B8F6B-9143-4940-84EB-2D7B5CC378AF}"/>
    <cellStyle name="Normal 2 15 15 2 2 3" xfId="22025" xr:uid="{4779FE04-7D72-4DA9-807F-FA24EB0B28BE}"/>
    <cellStyle name="Normal 2 15 15 2 2 4" xfId="22026" xr:uid="{A0334447-4299-49AA-8EA7-A7C2572C4756}"/>
    <cellStyle name="Normal 2 15 15 2 3" xfId="22027" xr:uid="{E75AC7AB-F2F7-4F5F-854E-6069EE79B7FF}"/>
    <cellStyle name="Normal 2 15 15 2 3 2" xfId="22028" xr:uid="{24852370-ACCA-46CA-BE5A-352DFBD8F497}"/>
    <cellStyle name="Normal 2 15 15 2 3 3" xfId="22029" xr:uid="{A58DBA6F-A157-43CF-9FC1-4CA00F5F4BCA}"/>
    <cellStyle name="Normal 2 15 15 2 3 4" xfId="22030" xr:uid="{22C650AB-33CB-4601-A1C3-212925CA9F1D}"/>
    <cellStyle name="Normal 2 15 15 2 4" xfId="22031" xr:uid="{6E0D4DCA-18EE-438D-9E2C-BE03D2A22DD0}"/>
    <cellStyle name="Normal 2 15 15 2 4 2" xfId="22032" xr:uid="{207D7CC0-39DF-4E53-915E-282D4CA01E79}"/>
    <cellStyle name="Normal 2 15 15 2 5" xfId="22033" xr:uid="{B301A801-75E8-4B1F-89F5-7017ECCECD32}"/>
    <cellStyle name="Normal 2 15 15 2 6" xfId="22034" xr:uid="{0EEC1D40-526F-40C1-A5E1-374FFABE5DD1}"/>
    <cellStyle name="Normal 2 15 15 2 7" xfId="22035" xr:uid="{AB0BAA1B-41CF-4595-BB48-10C9190BE5FB}"/>
    <cellStyle name="Normal 2 15 15 3" xfId="22036" xr:uid="{D9EF1A85-778B-4997-BCEE-32ACCBAA417B}"/>
    <cellStyle name="Normal 2 15 15 3 2" xfId="22037" xr:uid="{DA69BD10-F9C3-49F3-996B-012C0582EADE}"/>
    <cellStyle name="Normal 2 15 15 3 2 2" xfId="22038" xr:uid="{FF304AB2-E6A3-49B0-950A-21073C7B4747}"/>
    <cellStyle name="Normal 2 15 15 3 2 3" xfId="22039" xr:uid="{455352E2-4C90-483D-B34F-BEDB3CBB4BB7}"/>
    <cellStyle name="Normal 2 15 15 3 2 4" xfId="22040" xr:uid="{10670FA4-0D2F-46B7-B2CE-160C0FA24080}"/>
    <cellStyle name="Normal 2 15 15 3 3" xfId="22041" xr:uid="{44AA6E1F-736E-48F5-89CF-A2A5A0993176}"/>
    <cellStyle name="Normal 2 15 15 3 3 2" xfId="22042" xr:uid="{CF96C7E9-6D91-4869-BD9E-75B753862EEB}"/>
    <cellStyle name="Normal 2 15 15 3 3 3" xfId="22043" xr:uid="{66A029F1-C0E3-4349-9547-29FA003223F4}"/>
    <cellStyle name="Normal 2 15 15 3 3 4" xfId="22044" xr:uid="{4EDED547-687A-4470-A467-1F346E793235}"/>
    <cellStyle name="Normal 2 15 15 3 4" xfId="22045" xr:uid="{2512F966-DDE5-4EC8-AFB8-FAE2B0FC739F}"/>
    <cellStyle name="Normal 2 15 15 3 4 2" xfId="22046" xr:uid="{2CFB0771-43B8-4421-B140-88FFEA097FA2}"/>
    <cellStyle name="Normal 2 15 15 3 5" xfId="22047" xr:uid="{BFFD04C2-FC16-4DB7-B190-F6A9F71A22F2}"/>
    <cellStyle name="Normal 2 15 15 3 6" xfId="22048" xr:uid="{21FD8206-6455-47E7-9DB8-77AA9DA0F9FA}"/>
    <cellStyle name="Normal 2 15 15 3 7" xfId="22049" xr:uid="{7705A878-9707-45B2-8FAF-3B058DE57B52}"/>
    <cellStyle name="Normal 2 15 15 4" xfId="22050" xr:uid="{52742C71-5867-45BA-B256-D2AD3AF15C5A}"/>
    <cellStyle name="Normal 2 15 15 4 2" xfId="22051" xr:uid="{3BA128B4-FA18-4FB1-A269-37B9E2181421}"/>
    <cellStyle name="Normal 2 15 15 4 3" xfId="22052" xr:uid="{45838DE4-440C-4117-90E4-BA5A4CD079AB}"/>
    <cellStyle name="Normal 2 15 15 4 4" xfId="22053" xr:uid="{4355F747-520C-4DED-987E-0567052998B5}"/>
    <cellStyle name="Normal 2 15 15 5" xfId="22054" xr:uid="{9B6D5672-9762-4384-B8AE-E4E1BA6B5FFC}"/>
    <cellStyle name="Normal 2 15 15 5 2" xfId="22055" xr:uid="{ED9557F1-7C63-4CDE-BCB2-65B6A865917E}"/>
    <cellStyle name="Normal 2 15 15 5 3" xfId="22056" xr:uid="{3D30B6B7-A36F-4FC1-9AD7-E0AA50F4084B}"/>
    <cellStyle name="Normal 2 15 15 5 4" xfId="22057" xr:uid="{F0C77EB2-8AE3-45AB-B3FE-72BBC035DAC9}"/>
    <cellStyle name="Normal 2 15 15 6" xfId="22058" xr:uid="{F160AAFB-2991-4DFB-AB27-5C846899E26C}"/>
    <cellStyle name="Normal 2 15 15 7" xfId="22059" xr:uid="{F0546599-4578-4C74-ABDB-F5F675BCA17D}"/>
    <cellStyle name="Normal 2 15 15 7 2" xfId="22060" xr:uid="{617020DB-E605-4B24-B865-37AB64F9086E}"/>
    <cellStyle name="Normal 2 15 15 8" xfId="22061" xr:uid="{6F4B5DC8-E977-40D8-99EC-1FF0ED95E1FD}"/>
    <cellStyle name="Normal 2 15 15 9" xfId="22062" xr:uid="{6B529C9F-4F76-4F05-911F-36D1BB369830}"/>
    <cellStyle name="Normal 2 15 16" xfId="22063" xr:uid="{B95983E6-D9E6-42C6-B8C4-CD8591CFB8F7}"/>
    <cellStyle name="Normal 2 15 16 10" xfId="22064" xr:uid="{EA6FFDCF-2714-4B56-BF12-A2D9ECFF8017}"/>
    <cellStyle name="Normal 2 15 16 2" xfId="22065" xr:uid="{93CAF7FD-D3C0-41D9-BFC8-0F5371A77ABC}"/>
    <cellStyle name="Normal 2 15 16 2 2" xfId="22066" xr:uid="{C0C290F5-1908-4F20-9903-5FBCB7FE19A4}"/>
    <cellStyle name="Normal 2 15 16 2 2 2" xfId="22067" xr:uid="{45A51F5D-54F4-4F52-9990-ECBC1111598F}"/>
    <cellStyle name="Normal 2 15 16 2 2 3" xfId="22068" xr:uid="{EA8B75AB-E46B-413C-B32D-5391D569DB44}"/>
    <cellStyle name="Normal 2 15 16 2 2 4" xfId="22069" xr:uid="{F1568C05-CA54-4B39-88B8-C804D303D05D}"/>
    <cellStyle name="Normal 2 15 16 2 3" xfId="22070" xr:uid="{655493F0-0DEF-420C-9533-6742D06AC8FF}"/>
    <cellStyle name="Normal 2 15 16 2 3 2" xfId="22071" xr:uid="{3A3229F4-98DC-45D4-9E88-4F38E0340D94}"/>
    <cellStyle name="Normal 2 15 16 2 3 3" xfId="22072" xr:uid="{E442579B-04E0-4426-947E-A39A258C46AA}"/>
    <cellStyle name="Normal 2 15 16 2 3 4" xfId="22073" xr:uid="{2CEDA8D2-3AB3-4F76-8236-978A0855BBDA}"/>
    <cellStyle name="Normal 2 15 16 2 4" xfId="22074" xr:uid="{DF79A95B-3DA2-4296-8091-E2830E3CD028}"/>
    <cellStyle name="Normal 2 15 16 2 4 2" xfId="22075" xr:uid="{5B2A600B-785E-4304-987E-10B657010A08}"/>
    <cellStyle name="Normal 2 15 16 2 5" xfId="22076" xr:uid="{A588982F-DF47-4059-9CEC-AC1F93374400}"/>
    <cellStyle name="Normal 2 15 16 2 6" xfId="22077" xr:uid="{0136B04C-7E44-40D7-AB63-313B79B56B65}"/>
    <cellStyle name="Normal 2 15 16 2 7" xfId="22078" xr:uid="{F219F67F-1DA3-4CD3-8555-23111AE37BE9}"/>
    <cellStyle name="Normal 2 15 16 3" xfId="22079" xr:uid="{17BBD6EA-1EC7-4EFF-BC1A-C3DD9C6019FC}"/>
    <cellStyle name="Normal 2 15 16 3 2" xfId="22080" xr:uid="{C2F8308D-41C9-4E27-A0CD-A7B795F2D491}"/>
    <cellStyle name="Normal 2 15 16 3 2 2" xfId="22081" xr:uid="{DB7F5686-5D96-4054-8452-C46D7E17A79B}"/>
    <cellStyle name="Normal 2 15 16 3 2 3" xfId="22082" xr:uid="{C1161444-0016-43A7-A3BE-B8AB5D41315B}"/>
    <cellStyle name="Normal 2 15 16 3 2 4" xfId="22083" xr:uid="{9EBBFCA7-45AB-4728-AC45-83C176535349}"/>
    <cellStyle name="Normal 2 15 16 3 3" xfId="22084" xr:uid="{6D9092C6-AC1B-4C1D-BE69-2EF5A0214B78}"/>
    <cellStyle name="Normal 2 15 16 3 3 2" xfId="22085" xr:uid="{EC277943-477C-42BF-9D9D-AB9E0BFC080A}"/>
    <cellStyle name="Normal 2 15 16 3 3 3" xfId="22086" xr:uid="{D94712AE-28D1-4A68-BF27-87848A656467}"/>
    <cellStyle name="Normal 2 15 16 3 3 4" xfId="22087" xr:uid="{BC324F91-50A4-44F1-BF9E-535552145DD6}"/>
    <cellStyle name="Normal 2 15 16 3 4" xfId="22088" xr:uid="{54C90C1B-544E-4413-83F6-C2E2EBEFBBEA}"/>
    <cellStyle name="Normal 2 15 16 3 4 2" xfId="22089" xr:uid="{29B99A9D-C150-4050-BE6C-A90B194A57E1}"/>
    <cellStyle name="Normal 2 15 16 3 5" xfId="22090" xr:uid="{3FE79205-94BF-48D0-92C2-036D03542E3E}"/>
    <cellStyle name="Normal 2 15 16 3 6" xfId="22091" xr:uid="{328615AE-6B3D-444E-BBF5-9BC0161E17D6}"/>
    <cellStyle name="Normal 2 15 16 3 7" xfId="22092" xr:uid="{68CB3C3D-C577-478A-93E4-025BFB033100}"/>
    <cellStyle name="Normal 2 15 16 4" xfId="22093" xr:uid="{C6889BCA-B008-4CC5-B372-1A54B8DBE54A}"/>
    <cellStyle name="Normal 2 15 16 4 2" xfId="22094" xr:uid="{5DCBA6E9-DE8B-4220-811C-A8EC6C6D9FAF}"/>
    <cellStyle name="Normal 2 15 16 4 3" xfId="22095" xr:uid="{CC176ABC-302E-4A1D-B352-3DBCBD36686C}"/>
    <cellStyle name="Normal 2 15 16 4 4" xfId="22096" xr:uid="{A1A6DA2E-BA78-41F8-98FE-E89AFFCF4E6D}"/>
    <cellStyle name="Normal 2 15 16 5" xfId="22097" xr:uid="{A4F64709-4BAB-4939-A399-A4D29F4E16F0}"/>
    <cellStyle name="Normal 2 15 16 5 2" xfId="22098" xr:uid="{55E142B1-2C2A-4F63-AAD1-91EE92EF0F9E}"/>
    <cellStyle name="Normal 2 15 16 5 3" xfId="22099" xr:uid="{74517076-3C06-4550-BC38-539FFA2CAD95}"/>
    <cellStyle name="Normal 2 15 16 5 4" xfId="22100" xr:uid="{EC601BFA-E17E-4DDF-9530-B6D65852755E}"/>
    <cellStyle name="Normal 2 15 16 6" xfId="22101" xr:uid="{1BB91170-0134-4441-8E7F-6E4F6C4E0A35}"/>
    <cellStyle name="Normal 2 15 16 7" xfId="22102" xr:uid="{05CAF4F7-6D46-4E8C-95D3-67299361A8B0}"/>
    <cellStyle name="Normal 2 15 16 7 2" xfId="22103" xr:uid="{0BB9E1AC-6320-4746-A79C-E26EB599DE5B}"/>
    <cellStyle name="Normal 2 15 16 8" xfId="22104" xr:uid="{3B1BC248-25BA-414B-8BF6-7B0C4B298A16}"/>
    <cellStyle name="Normal 2 15 16 9" xfId="22105" xr:uid="{1EDC0CB7-9079-4513-AC37-8EE67F636D8C}"/>
    <cellStyle name="Normal 2 15 17" xfId="22106" xr:uid="{FAE72A3E-B66E-4571-BD19-606F7CD558B7}"/>
    <cellStyle name="Normal 2 15 17 10" xfId="22107" xr:uid="{C103A5A2-7CBD-4AF9-8C14-70953C7F81D1}"/>
    <cellStyle name="Normal 2 15 17 2" xfId="22108" xr:uid="{7F784283-4539-4A5C-959E-696E72060F1B}"/>
    <cellStyle name="Normal 2 15 17 2 2" xfId="22109" xr:uid="{7A5C049A-C471-4684-A551-590CF06A6710}"/>
    <cellStyle name="Normal 2 15 17 2 2 2" xfId="22110" xr:uid="{BB7BD9B2-CF42-475C-A69E-9EA9B77D14C0}"/>
    <cellStyle name="Normal 2 15 17 2 2 3" xfId="22111" xr:uid="{837DD40A-4FB3-407F-8850-C08734EA656E}"/>
    <cellStyle name="Normal 2 15 17 2 2 4" xfId="22112" xr:uid="{0948FB95-F01E-4EAE-9D17-587768D53F72}"/>
    <cellStyle name="Normal 2 15 17 2 3" xfId="22113" xr:uid="{2AA1C34D-DC17-4854-8764-E97411833F51}"/>
    <cellStyle name="Normal 2 15 17 2 3 2" xfId="22114" xr:uid="{A6031A89-80A3-4D93-A68F-959BBD2B58D3}"/>
    <cellStyle name="Normal 2 15 17 2 3 3" xfId="22115" xr:uid="{4EAE3011-4B32-405D-9B5A-31548907348B}"/>
    <cellStyle name="Normal 2 15 17 2 3 4" xfId="22116" xr:uid="{8BC47A64-7DB2-490B-9260-F3AD678C3D47}"/>
    <cellStyle name="Normal 2 15 17 2 4" xfId="22117" xr:uid="{7F633284-49CB-42DD-81D2-9AEC87A74A4F}"/>
    <cellStyle name="Normal 2 15 17 2 4 2" xfId="22118" xr:uid="{DB9185C8-514F-43C3-BACF-4585A947F199}"/>
    <cellStyle name="Normal 2 15 17 2 5" xfId="22119" xr:uid="{990B00EE-F62D-4B36-AEB2-5607A821DA7B}"/>
    <cellStyle name="Normal 2 15 17 2 6" xfId="22120" xr:uid="{7BA320BA-FBFE-4C92-BD2A-020EE28F84B5}"/>
    <cellStyle name="Normal 2 15 17 2 7" xfId="22121" xr:uid="{605301F4-411F-4D90-BBE4-8BB8D3A755E6}"/>
    <cellStyle name="Normal 2 15 17 3" xfId="22122" xr:uid="{11A8557A-B2C1-4804-ACE4-7613784B171D}"/>
    <cellStyle name="Normal 2 15 17 3 2" xfId="22123" xr:uid="{ED4201F3-B21D-43A0-9846-188835F58F96}"/>
    <cellStyle name="Normal 2 15 17 3 2 2" xfId="22124" xr:uid="{34E155B9-FBB4-469C-9F5C-9629DE78CC45}"/>
    <cellStyle name="Normal 2 15 17 3 2 3" xfId="22125" xr:uid="{A1FF0E9F-FCD7-456A-864D-0705F37D0956}"/>
    <cellStyle name="Normal 2 15 17 3 2 4" xfId="22126" xr:uid="{6C3422C0-4FD3-40F3-B17E-99736D49C375}"/>
    <cellStyle name="Normal 2 15 17 3 3" xfId="22127" xr:uid="{DC062323-1422-4A29-AB14-E34201197E3B}"/>
    <cellStyle name="Normal 2 15 17 3 3 2" xfId="22128" xr:uid="{CFF4304F-AEAC-4C77-9AA5-A06E3E9C8952}"/>
    <cellStyle name="Normal 2 15 17 3 3 3" xfId="22129" xr:uid="{9FFD04A3-A2F2-4743-84A0-07B63729A97B}"/>
    <cellStyle name="Normal 2 15 17 3 3 4" xfId="22130" xr:uid="{C73FA086-7C34-4A6C-89F2-078BB06B54E4}"/>
    <cellStyle name="Normal 2 15 17 3 4" xfId="22131" xr:uid="{49508AC3-F44A-4E5B-8E3A-CF8F51AF0A69}"/>
    <cellStyle name="Normal 2 15 17 3 4 2" xfId="22132" xr:uid="{BBF87353-C436-4E9C-8281-568B2565E19A}"/>
    <cellStyle name="Normal 2 15 17 3 5" xfId="22133" xr:uid="{5F54E431-43FA-45AE-977F-04DEEF255F26}"/>
    <cellStyle name="Normal 2 15 17 3 6" xfId="22134" xr:uid="{A613B9F7-1DC6-4ABF-90B0-1C3BE2B05A99}"/>
    <cellStyle name="Normal 2 15 17 3 7" xfId="22135" xr:uid="{FEE4FEAF-16E6-4A18-A16F-632FEC3160AB}"/>
    <cellStyle name="Normal 2 15 17 4" xfId="22136" xr:uid="{D58AD5FC-E32C-45C4-81F0-5A874F84766E}"/>
    <cellStyle name="Normal 2 15 17 4 2" xfId="22137" xr:uid="{1040834B-764E-4355-B4B7-C28F30A1464C}"/>
    <cellStyle name="Normal 2 15 17 4 3" xfId="22138" xr:uid="{1C4490DE-FD5A-48BF-A3FD-8350DA537B56}"/>
    <cellStyle name="Normal 2 15 17 4 4" xfId="22139" xr:uid="{DDDBFED2-6EFE-4D9D-8EE7-F79CEF29C19A}"/>
    <cellStyle name="Normal 2 15 17 5" xfId="22140" xr:uid="{436F4313-16CD-4F22-B3F8-A485D7D241C7}"/>
    <cellStyle name="Normal 2 15 17 5 2" xfId="22141" xr:uid="{7F20229D-4CE0-4B82-8BD2-48AFE75A8451}"/>
    <cellStyle name="Normal 2 15 17 5 3" xfId="22142" xr:uid="{3B776B47-1E4D-46F5-A6FB-8349964A796C}"/>
    <cellStyle name="Normal 2 15 17 5 4" xfId="22143" xr:uid="{A0595CC8-6524-4CAF-8197-9AA18BE38728}"/>
    <cellStyle name="Normal 2 15 17 6" xfId="22144" xr:uid="{6BA934A9-7573-40BD-A82D-057B775466A5}"/>
    <cellStyle name="Normal 2 15 17 7" xfId="22145" xr:uid="{B4AB0556-C94E-4F1D-ABB4-791F846A62A9}"/>
    <cellStyle name="Normal 2 15 17 7 2" xfId="22146" xr:uid="{3BB088EB-2A65-4B13-B3C6-FD174BBAB53F}"/>
    <cellStyle name="Normal 2 15 17 8" xfId="22147" xr:uid="{CFB7F172-43C8-4946-8BE1-79BE58CB67D4}"/>
    <cellStyle name="Normal 2 15 17 9" xfId="22148" xr:uid="{91DE28B3-EE0E-48F4-B5CE-404C9F711B48}"/>
    <cellStyle name="Normal 2 15 18" xfId="22149" xr:uid="{3DB12F2C-E67D-4272-B9F4-244BB69B3EDC}"/>
    <cellStyle name="Normal 2 15 18 10" xfId="22150" xr:uid="{5C343499-8A8B-4FAB-AF66-DB3E1DFCA9BF}"/>
    <cellStyle name="Normal 2 15 18 2" xfId="22151" xr:uid="{3E9BC526-B279-452E-803A-225AF00E51B8}"/>
    <cellStyle name="Normal 2 15 18 2 2" xfId="22152" xr:uid="{02BF9BD6-9E38-4995-8415-62A54577BEC8}"/>
    <cellStyle name="Normal 2 15 18 2 2 2" xfId="22153" xr:uid="{BF388547-EABB-44DD-9BAC-0001575B1314}"/>
    <cellStyle name="Normal 2 15 18 2 2 3" xfId="22154" xr:uid="{6B709DE4-554E-4940-BEE6-6A1D7E91F946}"/>
    <cellStyle name="Normal 2 15 18 2 2 4" xfId="22155" xr:uid="{D259451A-88FF-4E23-AC8E-030BD0E494D8}"/>
    <cellStyle name="Normal 2 15 18 2 3" xfId="22156" xr:uid="{B5796F42-FA62-4A98-B7EB-954143577F4F}"/>
    <cellStyle name="Normal 2 15 18 2 3 2" xfId="22157" xr:uid="{30FE3DEA-BD84-4D4B-BE8F-527BEFD58353}"/>
    <cellStyle name="Normal 2 15 18 2 3 3" xfId="22158" xr:uid="{0A371196-FD8B-4E45-A07F-A9A262EA69C6}"/>
    <cellStyle name="Normal 2 15 18 2 3 4" xfId="22159" xr:uid="{42EE9315-DD75-4E07-915E-18466ABF644F}"/>
    <cellStyle name="Normal 2 15 18 2 4" xfId="22160" xr:uid="{56525728-B442-4B14-A3B4-3BD83C9BAAA9}"/>
    <cellStyle name="Normal 2 15 18 2 4 2" xfId="22161" xr:uid="{6F81A258-799A-4381-BA97-DE600F4C77BF}"/>
    <cellStyle name="Normal 2 15 18 2 5" xfId="22162" xr:uid="{FDA184D6-E185-4A95-8036-43B7E7271604}"/>
    <cellStyle name="Normal 2 15 18 2 6" xfId="22163" xr:uid="{B63426E1-510E-4396-8060-891DB96D5809}"/>
    <cellStyle name="Normal 2 15 18 2 7" xfId="22164" xr:uid="{FA3E5011-9FD6-4D31-AA6F-C8C2E095CC36}"/>
    <cellStyle name="Normal 2 15 18 3" xfId="22165" xr:uid="{4E00EEE7-2F48-4465-8B84-8E92526026A3}"/>
    <cellStyle name="Normal 2 15 18 3 2" xfId="22166" xr:uid="{5557E365-4ABB-4ACB-BEB2-0E8DF50438E4}"/>
    <cellStyle name="Normal 2 15 18 3 2 2" xfId="22167" xr:uid="{11F3190A-CB98-459C-B2A9-E204F282B1D8}"/>
    <cellStyle name="Normal 2 15 18 3 2 3" xfId="22168" xr:uid="{E8831439-A2A9-423B-B1F7-54979D213E2D}"/>
    <cellStyle name="Normal 2 15 18 3 2 4" xfId="22169" xr:uid="{242A5FAE-5228-48A8-AC0F-B215B3525E36}"/>
    <cellStyle name="Normal 2 15 18 3 3" xfId="22170" xr:uid="{61A00A0A-5A08-4742-9344-0D8DD740AF7A}"/>
    <cellStyle name="Normal 2 15 18 3 3 2" xfId="22171" xr:uid="{94F8F7AD-C427-40FD-A63E-E1FABBCDA6EB}"/>
    <cellStyle name="Normal 2 15 18 3 3 3" xfId="22172" xr:uid="{EE884066-1D6D-4EFA-9100-2BC34F013159}"/>
    <cellStyle name="Normal 2 15 18 3 3 4" xfId="22173" xr:uid="{DFFA950E-B872-4073-8D79-A5ACE6FB8DBB}"/>
    <cellStyle name="Normal 2 15 18 3 4" xfId="22174" xr:uid="{8B4ACBF0-0117-45B9-8D28-AD20994AB141}"/>
    <cellStyle name="Normal 2 15 18 3 4 2" xfId="22175" xr:uid="{2D06C32F-8A1D-41EB-B5A2-88909FFE3B9B}"/>
    <cellStyle name="Normal 2 15 18 3 5" xfId="22176" xr:uid="{9BD2BCF6-1246-4B0A-9656-C52EED2B158A}"/>
    <cellStyle name="Normal 2 15 18 3 6" xfId="22177" xr:uid="{68776AC9-6A53-4866-B16E-03C07FF8F3C7}"/>
    <cellStyle name="Normal 2 15 18 3 7" xfId="22178" xr:uid="{5A5646EB-BE75-4CFA-AE10-E2E26000628B}"/>
    <cellStyle name="Normal 2 15 18 4" xfId="22179" xr:uid="{A1B78D1E-71D2-457A-B7BA-47FCB7AFBC23}"/>
    <cellStyle name="Normal 2 15 18 4 2" xfId="22180" xr:uid="{BCD2FA8D-0433-41AD-9B2E-20BD5A94F614}"/>
    <cellStyle name="Normal 2 15 18 4 3" xfId="22181" xr:uid="{7823B1F7-C8A7-401B-8B4F-DBC66393862A}"/>
    <cellStyle name="Normal 2 15 18 4 4" xfId="22182" xr:uid="{3A6DCCF6-6FFC-4227-AAC9-C1CEBD5C6BFF}"/>
    <cellStyle name="Normal 2 15 18 5" xfId="22183" xr:uid="{96F61927-8DE9-4818-B0C3-AE77D3E812E5}"/>
    <cellStyle name="Normal 2 15 18 5 2" xfId="22184" xr:uid="{7B2AE7B5-CAF8-45F3-9AC2-454F7349E635}"/>
    <cellStyle name="Normal 2 15 18 5 3" xfId="22185" xr:uid="{EEB148F9-4AF4-4A40-91A5-DC4CF2EB12A8}"/>
    <cellStyle name="Normal 2 15 18 5 4" xfId="22186" xr:uid="{E0C4DE79-506B-465D-A327-4D34FEF19172}"/>
    <cellStyle name="Normal 2 15 18 6" xfId="22187" xr:uid="{830B9105-9353-48D0-9D6D-3D0C9DF53290}"/>
    <cellStyle name="Normal 2 15 18 7" xfId="22188" xr:uid="{865203FB-7040-4CEC-9E86-D04FD8345FB8}"/>
    <cellStyle name="Normal 2 15 18 7 2" xfId="22189" xr:uid="{6B6AB4D1-2A43-441E-B9A9-A5A7C9369960}"/>
    <cellStyle name="Normal 2 15 18 8" xfId="22190" xr:uid="{FCC32CDB-9AD9-42C8-B127-ED37E9958A8B}"/>
    <cellStyle name="Normal 2 15 18 9" xfId="22191" xr:uid="{84FE7E60-E650-4EBA-981F-4699C640708A}"/>
    <cellStyle name="Normal 2 15 19" xfId="22192" xr:uid="{5CDC94CA-D373-4E17-A1ED-51879CEC4CFC}"/>
    <cellStyle name="Normal 2 15 19 10" xfId="22193" xr:uid="{B6B1EC0C-7C1A-4DEF-99FB-61BB507A7DD9}"/>
    <cellStyle name="Normal 2 15 19 2" xfId="22194" xr:uid="{817764A8-6680-4AFE-BAC3-410941A1CFD8}"/>
    <cellStyle name="Normal 2 15 19 2 2" xfId="22195" xr:uid="{B43C20C8-D28E-4037-A0D0-D90FB2203F57}"/>
    <cellStyle name="Normal 2 15 19 2 2 2" xfId="22196" xr:uid="{8820A311-0F7F-4DE7-8B4E-F4DB619326FA}"/>
    <cellStyle name="Normal 2 15 19 2 2 3" xfId="22197" xr:uid="{293ED7B0-38A3-4D53-A0BA-D63EDA500F64}"/>
    <cellStyle name="Normal 2 15 19 2 2 4" xfId="22198" xr:uid="{A3545FC3-FD3C-4234-8955-DCB0827939FF}"/>
    <cellStyle name="Normal 2 15 19 2 3" xfId="22199" xr:uid="{DA0B5C71-099B-407D-9884-7F1EEBD1446C}"/>
    <cellStyle name="Normal 2 15 19 2 3 2" xfId="22200" xr:uid="{0A2B71A4-A37C-4265-BEAC-F9F7BA6CF510}"/>
    <cellStyle name="Normal 2 15 19 2 3 3" xfId="22201" xr:uid="{52987280-C663-430B-97DC-8895A877E92D}"/>
    <cellStyle name="Normal 2 15 19 2 3 4" xfId="22202" xr:uid="{0E250730-E54C-44C7-80F4-DFF9D8A106E6}"/>
    <cellStyle name="Normal 2 15 19 2 4" xfId="22203" xr:uid="{72743770-EC96-4773-B096-205A0F19CFB1}"/>
    <cellStyle name="Normal 2 15 19 2 4 2" xfId="22204" xr:uid="{B7879907-4C59-49F9-9AD3-A6CC44EF671B}"/>
    <cellStyle name="Normal 2 15 19 2 5" xfId="22205" xr:uid="{6B5B0261-FBC3-479A-80B6-1197FD3F527A}"/>
    <cellStyle name="Normal 2 15 19 2 6" xfId="22206" xr:uid="{EFF790FD-D68B-4B06-896E-24A8C7431169}"/>
    <cellStyle name="Normal 2 15 19 2 7" xfId="22207" xr:uid="{2450B7F5-9F67-43DF-9B28-DDF5D0489EA2}"/>
    <cellStyle name="Normal 2 15 19 3" xfId="22208" xr:uid="{57D43D00-FF47-4FEF-898F-463A7502102D}"/>
    <cellStyle name="Normal 2 15 19 3 2" xfId="22209" xr:uid="{0581427D-5F61-424E-BF99-1E12E85A1C20}"/>
    <cellStyle name="Normal 2 15 19 3 2 2" xfId="22210" xr:uid="{DEB3DBFE-BBD5-41CC-ACD7-F8F553C5E67C}"/>
    <cellStyle name="Normal 2 15 19 3 2 3" xfId="22211" xr:uid="{149980CA-F88F-49A8-91F3-15C6DA197CD6}"/>
    <cellStyle name="Normal 2 15 19 3 2 4" xfId="22212" xr:uid="{B0D258EF-4EE4-4327-8182-5D91D2C99E90}"/>
    <cellStyle name="Normal 2 15 19 3 3" xfId="22213" xr:uid="{12C9DF16-3C70-4370-977F-51B4ABD1B9BA}"/>
    <cellStyle name="Normal 2 15 19 3 3 2" xfId="22214" xr:uid="{B61FC9E0-931B-4659-8D6A-410FFD31C0A4}"/>
    <cellStyle name="Normal 2 15 19 3 3 3" xfId="22215" xr:uid="{8B472D19-FEC8-45C6-BDA4-DD883FFDE91D}"/>
    <cellStyle name="Normal 2 15 19 3 3 4" xfId="22216" xr:uid="{D9593836-C770-4B4D-A867-DB2C921FF8FF}"/>
    <cellStyle name="Normal 2 15 19 3 4" xfId="22217" xr:uid="{D57E1F62-DFEE-41DE-911D-564D60C62972}"/>
    <cellStyle name="Normal 2 15 19 3 4 2" xfId="22218" xr:uid="{83610D5E-9ADE-434E-87F1-D4CF1BECD7CF}"/>
    <cellStyle name="Normal 2 15 19 3 5" xfId="22219" xr:uid="{53FEE39D-46FB-466B-A221-A064B364AADC}"/>
    <cellStyle name="Normal 2 15 19 3 6" xfId="22220" xr:uid="{7C73C995-A6F6-4AAF-8EC4-09D8ECE52DED}"/>
    <cellStyle name="Normal 2 15 19 3 7" xfId="22221" xr:uid="{A3D044FD-FF9F-455F-8973-436458820CB1}"/>
    <cellStyle name="Normal 2 15 19 4" xfId="22222" xr:uid="{26D0F527-72FB-4467-B47A-6A11E0531F7F}"/>
    <cellStyle name="Normal 2 15 19 4 2" xfId="22223" xr:uid="{3E2523B0-C143-4780-9F29-3E5E2D01B791}"/>
    <cellStyle name="Normal 2 15 19 4 3" xfId="22224" xr:uid="{A4526B5C-9FB8-4AA1-90A5-3621188598D7}"/>
    <cellStyle name="Normal 2 15 19 4 4" xfId="22225" xr:uid="{2F9B2776-17A9-4A92-9227-B8E92923773C}"/>
    <cellStyle name="Normal 2 15 19 5" xfId="22226" xr:uid="{CA98D6FF-E8DE-44A2-B3D0-707EC4666B91}"/>
    <cellStyle name="Normal 2 15 19 5 2" xfId="22227" xr:uid="{DA9CEACD-9D09-46DB-B214-FE8B5A3796DE}"/>
    <cellStyle name="Normal 2 15 19 5 3" xfId="22228" xr:uid="{1C2C5863-121B-4017-807D-DDBEE87A1DC8}"/>
    <cellStyle name="Normal 2 15 19 5 4" xfId="22229" xr:uid="{BA078CAD-4F1E-4347-9FCE-B8EF6BFD2465}"/>
    <cellStyle name="Normal 2 15 19 6" xfId="22230" xr:uid="{B227D475-3AD4-49B9-8C75-F18B14A5F42D}"/>
    <cellStyle name="Normal 2 15 19 7" xfId="22231" xr:uid="{8CC2591C-BB57-40A6-84EA-99A4B638D9DA}"/>
    <cellStyle name="Normal 2 15 19 7 2" xfId="22232" xr:uid="{23D987B6-377A-4941-96C2-DA73CEA9604B}"/>
    <cellStyle name="Normal 2 15 19 8" xfId="22233" xr:uid="{26740129-A495-4C5B-889B-678EA3C23952}"/>
    <cellStyle name="Normal 2 15 19 9" xfId="22234" xr:uid="{E71FE893-E4D2-49B4-B646-8A2538A1E983}"/>
    <cellStyle name="Normal 2 15 2" xfId="22235" xr:uid="{B30DDC51-2285-4B3D-B181-4472F3F27C8B}"/>
    <cellStyle name="Normal 2 15 2 10" xfId="22236" xr:uid="{050B5B33-E014-44E0-BFC2-92EAAA8B6641}"/>
    <cellStyle name="Normal 2 15 2 2" xfId="22237" xr:uid="{B5B762E6-EA34-4390-8E7E-8F5B478AF717}"/>
    <cellStyle name="Normal 2 15 2 2 2" xfId="22238" xr:uid="{C959AB85-5D6D-4585-B3EF-4DFE8AAC3A78}"/>
    <cellStyle name="Normal 2 15 2 2 2 2" xfId="22239" xr:uid="{D5ABD0F8-97D9-43C7-AE5E-9B394DD20609}"/>
    <cellStyle name="Normal 2 15 2 2 2 3" xfId="22240" xr:uid="{8564425E-BDC0-4E42-9670-DAB2441949AF}"/>
    <cellStyle name="Normal 2 15 2 2 2 4" xfId="22241" xr:uid="{47321E80-8F9E-4EB3-8190-65793BCCBCC6}"/>
    <cellStyle name="Normal 2 15 2 2 3" xfId="22242" xr:uid="{CFB8BC3B-E7D7-4AB0-A4DF-F4BD8150C8DA}"/>
    <cellStyle name="Normal 2 15 2 2 3 2" xfId="22243" xr:uid="{2EE580D4-4656-45BB-B18F-2C0C8422E9A6}"/>
    <cellStyle name="Normal 2 15 2 2 3 3" xfId="22244" xr:uid="{02EB5C87-6E30-4FAF-89B2-5235DF034DB1}"/>
    <cellStyle name="Normal 2 15 2 2 3 4" xfId="22245" xr:uid="{EF7066C6-B423-4C84-9689-EEFE6925567A}"/>
    <cellStyle name="Normal 2 15 2 2 4" xfId="22246" xr:uid="{B5BBA313-D75E-4D29-9B53-620AE87E3B4A}"/>
    <cellStyle name="Normal 2 15 2 2 4 2" xfId="22247" xr:uid="{FD169973-33B2-4619-82E6-C087C74D5DAE}"/>
    <cellStyle name="Normal 2 15 2 2 5" xfId="22248" xr:uid="{934FAB14-7AED-4640-8694-4248F8A9A08D}"/>
    <cellStyle name="Normal 2 15 2 2 6" xfId="22249" xr:uid="{8485651F-91EE-497D-845E-FAE04037A513}"/>
    <cellStyle name="Normal 2 15 2 2 7" xfId="22250" xr:uid="{59CE74B5-315B-457E-A947-366FD18E73FF}"/>
    <cellStyle name="Normal 2 15 2 3" xfId="22251" xr:uid="{C22BB0F9-B08F-4B8E-BFF4-CA52BD209929}"/>
    <cellStyle name="Normal 2 15 2 3 2" xfId="22252" xr:uid="{E6C9A51F-8858-4CA7-99EF-3437302ED224}"/>
    <cellStyle name="Normal 2 15 2 3 2 2" xfId="22253" xr:uid="{4D9318D5-E186-4FAD-8E16-EBB802DFD158}"/>
    <cellStyle name="Normal 2 15 2 3 2 3" xfId="22254" xr:uid="{64F61D67-24A0-4F59-AAB7-E2B98604B426}"/>
    <cellStyle name="Normal 2 15 2 3 2 4" xfId="22255" xr:uid="{B7A1CAD4-073B-49FD-A042-FD7B35AECAD7}"/>
    <cellStyle name="Normal 2 15 2 3 3" xfId="22256" xr:uid="{5B351E92-596E-4D2A-AAF4-81AE2D793D86}"/>
    <cellStyle name="Normal 2 15 2 3 3 2" xfId="22257" xr:uid="{D1F7174F-2D29-4748-BABC-84A609EC8269}"/>
    <cellStyle name="Normal 2 15 2 3 3 3" xfId="22258" xr:uid="{E6CE6D2E-8F27-437D-B3FC-876D29C02291}"/>
    <cellStyle name="Normal 2 15 2 3 3 4" xfId="22259" xr:uid="{0CCEBA8B-7B99-4C2B-8C56-94B58B9D8F01}"/>
    <cellStyle name="Normal 2 15 2 3 4" xfId="22260" xr:uid="{0A61490D-FFFB-43BA-B720-17A96D1B044C}"/>
    <cellStyle name="Normal 2 15 2 3 4 2" xfId="22261" xr:uid="{A115AF96-DB86-443C-8115-0AFA84FB3849}"/>
    <cellStyle name="Normal 2 15 2 3 5" xfId="22262" xr:uid="{8586FE7E-B51A-496A-8A16-680265ADAE22}"/>
    <cellStyle name="Normal 2 15 2 3 6" xfId="22263" xr:uid="{AB406C06-CEBF-4920-BB38-B7C84A1F8BC7}"/>
    <cellStyle name="Normal 2 15 2 3 7" xfId="22264" xr:uid="{0FD058FD-EFE0-4403-BDB2-5F1138D12016}"/>
    <cellStyle name="Normal 2 15 2 4" xfId="22265" xr:uid="{5DC351EF-3D4D-4884-AA5C-CF1386FE5FB4}"/>
    <cellStyle name="Normal 2 15 2 4 2" xfId="22266" xr:uid="{F904B8EC-1F14-4D59-A61E-B2E864CFBA65}"/>
    <cellStyle name="Normal 2 15 2 4 3" xfId="22267" xr:uid="{92E2CEA3-12DA-4EDD-8AC3-ED56FC951AF4}"/>
    <cellStyle name="Normal 2 15 2 4 4" xfId="22268" xr:uid="{5A68078F-CF53-41A0-AF6C-34A100998282}"/>
    <cellStyle name="Normal 2 15 2 5" xfId="22269" xr:uid="{B8ABD53D-214F-4CF3-A901-ADC9711A8482}"/>
    <cellStyle name="Normal 2 15 2 5 2" xfId="22270" xr:uid="{42050A38-02D8-4004-B510-01BE02630A5D}"/>
    <cellStyle name="Normal 2 15 2 5 3" xfId="22271" xr:uid="{6A208F6D-67C4-4513-A202-B8C1F83B6C27}"/>
    <cellStyle name="Normal 2 15 2 5 4" xfId="22272" xr:uid="{A6113873-A5C7-455A-8C90-5906BC232AEE}"/>
    <cellStyle name="Normal 2 15 2 6" xfId="22273" xr:uid="{904F2DA9-E9EE-4029-B60C-46B444CB21F7}"/>
    <cellStyle name="Normal 2 15 2 7" xfId="22274" xr:uid="{B021A230-C799-4BA3-954E-2E80D2869413}"/>
    <cellStyle name="Normal 2 15 2 7 2" xfId="22275" xr:uid="{C997238D-9070-4054-85AB-20350A5E07B7}"/>
    <cellStyle name="Normal 2 15 2 8" xfId="22276" xr:uid="{DBB9E449-F6B6-40A4-8BB7-3E6E94E7DEE5}"/>
    <cellStyle name="Normal 2 15 2 9" xfId="22277" xr:uid="{1C9FC7BC-D528-4B74-B2D0-EFBFA90CB287}"/>
    <cellStyle name="Normal 2 15 20" xfId="22278" xr:uid="{CF3904F0-F0C3-43B3-B295-A8E49A555424}"/>
    <cellStyle name="Normal 2 15 20 10" xfId="22279" xr:uid="{D84A2B9E-825E-4141-AA5C-BDA1458EA6A5}"/>
    <cellStyle name="Normal 2 15 20 2" xfId="22280" xr:uid="{8687B76E-E6B8-482E-B68A-B662EC31F44B}"/>
    <cellStyle name="Normal 2 15 20 2 2" xfId="22281" xr:uid="{3AE42F24-525B-4967-9040-536AA2239433}"/>
    <cellStyle name="Normal 2 15 20 2 2 2" xfId="22282" xr:uid="{734547C5-55DA-4B76-A056-FDADC2DAD78C}"/>
    <cellStyle name="Normal 2 15 20 2 2 3" xfId="22283" xr:uid="{8532CE80-B768-454A-8105-048989987117}"/>
    <cellStyle name="Normal 2 15 20 2 2 4" xfId="22284" xr:uid="{73733531-1E96-4D2B-8DAD-FFEC0A839A1D}"/>
    <cellStyle name="Normal 2 15 20 2 3" xfId="22285" xr:uid="{E5110CDB-4FF7-41E5-8047-16070635D6D0}"/>
    <cellStyle name="Normal 2 15 20 2 3 2" xfId="22286" xr:uid="{345FDC4F-2A1D-4DF8-BF8A-959BF656E561}"/>
    <cellStyle name="Normal 2 15 20 2 3 3" xfId="22287" xr:uid="{C21885E7-3F13-4F14-A157-976943FE9685}"/>
    <cellStyle name="Normal 2 15 20 2 3 4" xfId="22288" xr:uid="{20AC12DD-97FD-43DA-A0C9-3D8C1577E1E6}"/>
    <cellStyle name="Normal 2 15 20 2 4" xfId="22289" xr:uid="{D857179F-DFF6-4BF1-AF4D-C1849B7CAE85}"/>
    <cellStyle name="Normal 2 15 20 2 4 2" xfId="22290" xr:uid="{3E10880D-5874-41D3-BB92-767A1757BD18}"/>
    <cellStyle name="Normal 2 15 20 2 5" xfId="22291" xr:uid="{389DD76F-DB03-4189-84FB-255B4C77FBB9}"/>
    <cellStyle name="Normal 2 15 20 2 6" xfId="22292" xr:uid="{EF0B625A-0C52-48C3-8128-D3835C7416CE}"/>
    <cellStyle name="Normal 2 15 20 2 7" xfId="22293" xr:uid="{646D72C2-526D-453B-AC37-D93EA6D0A795}"/>
    <cellStyle name="Normal 2 15 20 3" xfId="22294" xr:uid="{AFE2BB48-8A60-4A74-AF87-DC4FD6FCF765}"/>
    <cellStyle name="Normal 2 15 20 3 2" xfId="22295" xr:uid="{F4084C23-222C-46C4-8EA8-9D75249419E8}"/>
    <cellStyle name="Normal 2 15 20 3 2 2" xfId="22296" xr:uid="{F32C02D3-9369-4BB9-843F-214A92078C80}"/>
    <cellStyle name="Normal 2 15 20 3 2 3" xfId="22297" xr:uid="{1BE80782-A37E-4170-B3A8-E41B5C81FEF4}"/>
    <cellStyle name="Normal 2 15 20 3 2 4" xfId="22298" xr:uid="{C3C71E20-83D4-48C6-BA00-EAE68B8089D9}"/>
    <cellStyle name="Normal 2 15 20 3 3" xfId="22299" xr:uid="{2D8D8CE2-9938-4FBA-AB41-1D13FEB58855}"/>
    <cellStyle name="Normal 2 15 20 3 3 2" xfId="22300" xr:uid="{199F3907-D088-4374-AD98-FB6564361DBF}"/>
    <cellStyle name="Normal 2 15 20 3 3 3" xfId="22301" xr:uid="{1D9DE04A-D8D4-4D7E-ABC9-DD3C5A81380F}"/>
    <cellStyle name="Normal 2 15 20 3 3 4" xfId="22302" xr:uid="{090564CB-7EC8-4FE3-8206-E1E0C1F706DC}"/>
    <cellStyle name="Normal 2 15 20 3 4" xfId="22303" xr:uid="{7FBD81E7-51F6-4D1C-8CCB-668F864CA77A}"/>
    <cellStyle name="Normal 2 15 20 3 4 2" xfId="22304" xr:uid="{222A05FD-0139-481F-A0C9-FEE62AF2EBFB}"/>
    <cellStyle name="Normal 2 15 20 3 5" xfId="22305" xr:uid="{C0B0C682-B0AE-4947-8204-FE4760B8C782}"/>
    <cellStyle name="Normal 2 15 20 3 6" xfId="22306" xr:uid="{A7949E8A-21A9-42D4-AEE4-72DB913C4253}"/>
    <cellStyle name="Normal 2 15 20 3 7" xfId="22307" xr:uid="{449B6078-73B4-4E15-9B2A-4C47A64CAB90}"/>
    <cellStyle name="Normal 2 15 20 4" xfId="22308" xr:uid="{494BFD1D-6937-4321-A240-FB4BD226444A}"/>
    <cellStyle name="Normal 2 15 20 4 2" xfId="22309" xr:uid="{8FDE61CC-AB7B-49DC-AFF8-6ABAB34EDF86}"/>
    <cellStyle name="Normal 2 15 20 4 3" xfId="22310" xr:uid="{597539BF-78AE-47EE-B6D6-F61C7B1FF26F}"/>
    <cellStyle name="Normal 2 15 20 4 4" xfId="22311" xr:uid="{3FBC81B1-4239-4C57-A011-1C7CA1A4848C}"/>
    <cellStyle name="Normal 2 15 20 5" xfId="22312" xr:uid="{7BCC85E4-9A60-4DFC-924D-002C66FCEBA6}"/>
    <cellStyle name="Normal 2 15 20 5 2" xfId="22313" xr:uid="{8F53B548-79A6-4D86-9EC9-87928BE35F91}"/>
    <cellStyle name="Normal 2 15 20 5 3" xfId="22314" xr:uid="{29197743-7617-4546-95C5-C7B312D69268}"/>
    <cellStyle name="Normal 2 15 20 5 4" xfId="22315" xr:uid="{46D8515B-19AB-4013-AE84-82272287E835}"/>
    <cellStyle name="Normal 2 15 20 6" xfId="22316" xr:uid="{F22A7B83-1114-427B-8304-09827672EDC3}"/>
    <cellStyle name="Normal 2 15 20 7" xfId="22317" xr:uid="{AA773DFE-38C9-418F-B3D9-97C6B2270B4C}"/>
    <cellStyle name="Normal 2 15 20 7 2" xfId="22318" xr:uid="{F1D7EA27-3001-42B2-8F75-044206D625ED}"/>
    <cellStyle name="Normal 2 15 20 8" xfId="22319" xr:uid="{AAED61C2-C561-410B-B676-7C7E8C159872}"/>
    <cellStyle name="Normal 2 15 20 9" xfId="22320" xr:uid="{986CB7FF-1231-4A5D-98A4-7B81BD08ED4C}"/>
    <cellStyle name="Normal 2 15 21" xfId="22321" xr:uid="{933C81D0-F21E-4968-8DFF-98013C25AF8A}"/>
    <cellStyle name="Normal 2 15 21 2" xfId="22322" xr:uid="{49AE0C76-F788-4A9B-B375-312B74200ED2}"/>
    <cellStyle name="Normal 2 15 21 2 2" xfId="22323" xr:uid="{9D8D09B8-F68B-47D2-AD9E-1448F0082822}"/>
    <cellStyle name="Normal 2 15 21 2 2 2" xfId="22324" xr:uid="{02F9F187-7E3A-4908-8B44-8780B07ED5D5}"/>
    <cellStyle name="Normal 2 15 21 2 3" xfId="22325" xr:uid="{E8705D32-B060-4105-B9C2-D4E0918D907E}"/>
    <cellStyle name="Normal 2 15 21 2 4" xfId="22326" xr:uid="{83FA2971-8517-4435-BFFC-08DFC9EF1CA4}"/>
    <cellStyle name="Normal 2 15 21 2 5" xfId="22327" xr:uid="{1929A94E-6F07-47B8-BAC2-99C7EE716C67}"/>
    <cellStyle name="Normal 2 15 21 3" xfId="22328" xr:uid="{4292FFDC-00F3-40C8-96A5-7E9C463613BE}"/>
    <cellStyle name="Normal 2 15 21 3 2" xfId="22329" xr:uid="{17809D97-2BCD-474A-BAA1-691C060DD3F9}"/>
    <cellStyle name="Normal 2 15 21 3 2 2" xfId="22330" xr:uid="{9FA71A38-1DD0-4D21-B86C-E44EAA5419EF}"/>
    <cellStyle name="Normal 2 15 21 3 3" xfId="22331" xr:uid="{1800E857-61DA-4A8C-BB47-343C036B50A4}"/>
    <cellStyle name="Normal 2 15 21 3 4" xfId="22332" xr:uid="{EBE8D539-7BC5-49F2-8364-E214889DED80}"/>
    <cellStyle name="Normal 2 15 21 3 5" xfId="22333" xr:uid="{3E336805-4CFA-4F5F-BD59-F16AA39859FE}"/>
    <cellStyle name="Normal 2 15 21 4" xfId="22334" xr:uid="{7F138CBC-FDE8-4D80-B5E2-B522961E1E81}"/>
    <cellStyle name="Normal 2 15 21 5" xfId="22335" xr:uid="{A3BD6D6E-961C-41D5-A908-E0D65E3E07A3}"/>
    <cellStyle name="Normal 2 15 21 5 2" xfId="22336" xr:uid="{9EBFBEC2-2277-4E21-95EF-13BC486B6FED}"/>
    <cellStyle name="Normal 2 15 21 6" xfId="22337" xr:uid="{D8CAD132-786C-4FF9-A086-2337FC999D57}"/>
    <cellStyle name="Normal 2 15 21 7" xfId="22338" xr:uid="{064B4AF1-478E-4BD7-980F-9071B51720B9}"/>
    <cellStyle name="Normal 2 15 21 8" xfId="22339" xr:uid="{809C1174-4528-48E1-9C36-EC541C501A6A}"/>
    <cellStyle name="Normal 2 15 22" xfId="22340" xr:uid="{35938E7E-75F3-4B82-A43A-3B50DEE13D19}"/>
    <cellStyle name="Normal 2 15 22 2" xfId="22341" xr:uid="{5C8A0CBD-4C2C-4EA2-9920-1826C77F9B97}"/>
    <cellStyle name="Normal 2 15 22 2 2" xfId="22342" xr:uid="{AD3468FD-2F0E-4D71-B4F8-E8F8248D8B40}"/>
    <cellStyle name="Normal 2 15 22 2 2 2" xfId="22343" xr:uid="{46093C05-2329-4FDF-92BD-8E4385BEB961}"/>
    <cellStyle name="Normal 2 15 22 2 3" xfId="22344" xr:uid="{23C74DD1-FC64-4E78-A956-7188E1ACD3C1}"/>
    <cellStyle name="Normal 2 15 22 2 4" xfId="22345" xr:uid="{F69AE278-15CF-425D-86B4-DA74C2341F2E}"/>
    <cellStyle name="Normal 2 15 22 2 5" xfId="22346" xr:uid="{F1922871-6A9B-4398-AD47-47198DFB81DB}"/>
    <cellStyle name="Normal 2 15 22 3" xfId="22347" xr:uid="{787D8DEB-634C-4830-89D3-2101EFD68526}"/>
    <cellStyle name="Normal 2 15 22 3 2" xfId="22348" xr:uid="{192D204F-41B1-4D8C-930B-6386B866A17A}"/>
    <cellStyle name="Normal 2 15 22 3 2 2" xfId="22349" xr:uid="{D324A34B-11DA-4B3D-A512-7245168A384A}"/>
    <cellStyle name="Normal 2 15 22 3 3" xfId="22350" xr:uid="{953FDCE6-2372-4FF8-A203-F69F113E613B}"/>
    <cellStyle name="Normal 2 15 22 3 4" xfId="22351" xr:uid="{35E23521-D0D6-40B0-9339-EA53EA4CA1C3}"/>
    <cellStyle name="Normal 2 15 22 3 5" xfId="22352" xr:uid="{AD624290-BB8D-4BA5-8C3E-0B21FEB5B076}"/>
    <cellStyle name="Normal 2 15 22 4" xfId="22353" xr:uid="{805C1543-EC5A-4DF1-BC06-D50AD60CC031}"/>
    <cellStyle name="Normal 2 15 22 5" xfId="22354" xr:uid="{EA55852D-C3C6-4326-ADAD-0AADB1F3E443}"/>
    <cellStyle name="Normal 2 15 22 5 2" xfId="22355" xr:uid="{D68D66D4-C625-40F5-9628-9C0781FB2499}"/>
    <cellStyle name="Normal 2 15 22 6" xfId="22356" xr:uid="{577C0B8F-BDF9-4185-9D5D-D4D593D4A84D}"/>
    <cellStyle name="Normal 2 15 22 7" xfId="22357" xr:uid="{C66A2F71-7377-4273-89CB-F1531A4BA891}"/>
    <cellStyle name="Normal 2 15 22 8" xfId="22358" xr:uid="{C1430E95-55D1-47C8-842A-95E429178B68}"/>
    <cellStyle name="Normal 2 15 23" xfId="22359" xr:uid="{1E0B712B-96D0-4E4F-9534-595C395A62D0}"/>
    <cellStyle name="Normal 2 15 23 2" xfId="22360" xr:uid="{6E109F20-D1A0-4EF1-846A-478616FD3FAD}"/>
    <cellStyle name="Normal 2 15 23 2 2" xfId="22361" xr:uid="{D89B4875-92E4-4CD6-97AA-EB5D0B6FE2A7}"/>
    <cellStyle name="Normal 2 15 23 3" xfId="22362" xr:uid="{95475491-32E3-4A60-9576-F374470F5336}"/>
    <cellStyle name="Normal 2 15 23 3 2" xfId="22363" xr:uid="{1018735A-657D-4A6A-B6F0-A5A250029BA4}"/>
    <cellStyle name="Normal 2 15 23 3 2 2" xfId="22364" xr:uid="{1AE06BA9-BE70-4941-92D7-58EB38C6581C}"/>
    <cellStyle name="Normal 2 15 23 4" xfId="22365" xr:uid="{42964ECD-D0A7-453A-820F-892D9A239EB0}"/>
    <cellStyle name="Normal 2 15 23 5" xfId="22366" xr:uid="{327ABAF9-3570-4A0D-A27E-746529448820}"/>
    <cellStyle name="Normal 2 15 23 6" xfId="22367" xr:uid="{FF5DDFF8-AF2E-4C4B-9135-9A43789639FE}"/>
    <cellStyle name="Normal 2 15 24" xfId="22368" xr:uid="{C0A3DC03-0B94-4940-9275-51D90ADF6846}"/>
    <cellStyle name="Normal 2 15 24 2" xfId="22369" xr:uid="{1EC9EB29-F147-4544-9B0F-928FBFECE315}"/>
    <cellStyle name="Normal 2 15 24 2 2" xfId="22370" xr:uid="{71EF3192-306D-42C4-BF3E-82012B2D93A8}"/>
    <cellStyle name="Normal 2 15 24 3" xfId="22371" xr:uid="{E55DD952-EFBD-4B18-839D-56E80727DEDC}"/>
    <cellStyle name="Normal 2 15 24 3 2" xfId="22372" xr:uid="{34C73284-67FA-4C51-9910-FD32E1C2E585}"/>
    <cellStyle name="Normal 2 15 24 3 2 2" xfId="22373" xr:uid="{288F4EF1-F1EB-4C9E-8FC6-0FD8BE8D21F4}"/>
    <cellStyle name="Normal 2 15 24 4" xfId="22374" xr:uid="{1923972C-DC6F-4E0E-8BFC-14C5BB5AB78D}"/>
    <cellStyle name="Normal 2 15 24 5" xfId="22375" xr:uid="{99EA9971-AB3F-4D2F-AEE1-AFCF8A94EC55}"/>
    <cellStyle name="Normal 2 15 24 6" xfId="22376" xr:uid="{F741001F-7753-45E9-B732-8F1DDF95C28C}"/>
    <cellStyle name="Normal 2 15 25" xfId="22377" xr:uid="{AED1F02A-DBE7-4013-AB79-FB25F8640301}"/>
    <cellStyle name="Normal 2 15 25 2" xfId="22378" xr:uid="{C05AD572-3F67-4708-95EF-6102DA0155BA}"/>
    <cellStyle name="Normal 2 15 25 3" xfId="22379" xr:uid="{58E28FE0-C8FC-4782-8F2C-D3EA85722063}"/>
    <cellStyle name="Normal 2 15 26" xfId="22380" xr:uid="{C256662F-8FC6-4BC8-B3D1-0F2DB4D2D929}"/>
    <cellStyle name="Normal 2 15 26 2" xfId="22381" xr:uid="{E646A505-8D6A-412B-8F87-3DC4C4906621}"/>
    <cellStyle name="Normal 2 15 26 3" xfId="22382" xr:uid="{3CD1737C-C135-4593-861F-AB559343451F}"/>
    <cellStyle name="Normal 2 15 27" xfId="22383" xr:uid="{668FC59F-ECDD-4BAC-B4E5-1D4A70EE9628}"/>
    <cellStyle name="Normal 2 15 27 2" xfId="22384" xr:uid="{8EAF8359-92F4-4560-BAD8-0895341EFC25}"/>
    <cellStyle name="Normal 2 15 27 3" xfId="22385" xr:uid="{0E7E7A7D-A9E4-495F-AE3B-8C4F2C40ACD8}"/>
    <cellStyle name="Normal 2 15 28" xfId="22386" xr:uid="{4DD30B7D-D558-4817-B9B3-619FC66C2352}"/>
    <cellStyle name="Normal 2 15 28 2" xfId="22387" xr:uid="{6BBE2E28-EF4F-42F0-A89C-D77AA8FD1FDA}"/>
    <cellStyle name="Normal 2 15 28 3" xfId="22388" xr:uid="{7477D236-A9DA-4791-A5D5-59643DD0CF62}"/>
    <cellStyle name="Normal 2 15 29" xfId="22389" xr:uid="{09679079-DB53-4D1B-8D2D-70EA9811636C}"/>
    <cellStyle name="Normal 2 15 29 2" xfId="22390" xr:uid="{AC8666C0-E378-4103-996F-0145BB045B20}"/>
    <cellStyle name="Normal 2 15 29 3" xfId="22391" xr:uid="{A77C88F0-F250-44B7-9DAD-EAFC042EFBA9}"/>
    <cellStyle name="Normal 2 15 29 3 2" xfId="22392" xr:uid="{3A93BE26-D3B3-44F6-AC6A-100214213361}"/>
    <cellStyle name="Normal 2 15 3" xfId="22393" xr:uid="{FF89001E-EB49-48ED-B592-5F0D14405BB0}"/>
    <cellStyle name="Normal 2 15 3 10" xfId="22394" xr:uid="{E94FA7C1-0F2C-48D0-AF92-D9E17B11471B}"/>
    <cellStyle name="Normal 2 15 3 2" xfId="22395" xr:uid="{4B96E066-347B-46CC-BA01-C76401A15690}"/>
    <cellStyle name="Normal 2 15 3 2 2" xfId="22396" xr:uid="{BF9C454A-F903-4219-9C1C-419C04CAE48C}"/>
    <cellStyle name="Normal 2 15 3 2 2 2" xfId="22397" xr:uid="{1CA81C12-62DF-4337-9A7A-87A3062680CB}"/>
    <cellStyle name="Normal 2 15 3 2 2 3" xfId="22398" xr:uid="{D515D358-4B97-4A10-8C24-B82B923A8E30}"/>
    <cellStyle name="Normal 2 15 3 2 2 4" xfId="22399" xr:uid="{6978E322-C550-44DD-8C3C-FDB48E5F4D38}"/>
    <cellStyle name="Normal 2 15 3 2 3" xfId="22400" xr:uid="{8EF7F4A1-F9B1-4812-AE47-69D1354E2FEA}"/>
    <cellStyle name="Normal 2 15 3 2 3 2" xfId="22401" xr:uid="{43F97B18-735A-46F2-98E2-95F009598BD6}"/>
    <cellStyle name="Normal 2 15 3 2 3 3" xfId="22402" xr:uid="{AED47C0E-7CB3-4BF8-93B9-778831FBA23B}"/>
    <cellStyle name="Normal 2 15 3 2 3 4" xfId="22403" xr:uid="{963D50E3-5044-47ED-A944-94563E5AEB71}"/>
    <cellStyle name="Normal 2 15 3 2 4" xfId="22404" xr:uid="{6FC5FAC9-38F1-4153-AE60-2B555928C840}"/>
    <cellStyle name="Normal 2 15 3 2 4 2" xfId="22405" xr:uid="{64219F7D-AD33-42D1-A255-039583BAD92B}"/>
    <cellStyle name="Normal 2 15 3 2 5" xfId="22406" xr:uid="{C99B47BD-D7CD-49AF-8DF5-D7DC2F9A2355}"/>
    <cellStyle name="Normal 2 15 3 2 6" xfId="22407" xr:uid="{54AB8ECA-51DA-462C-ABF0-85C6F773D70D}"/>
    <cellStyle name="Normal 2 15 3 2 7" xfId="22408" xr:uid="{8E9ED404-DDDC-401A-B6E7-21469B8F63A2}"/>
    <cellStyle name="Normal 2 15 3 3" xfId="22409" xr:uid="{7B4A1A30-C02E-4243-965D-A151143948B1}"/>
    <cellStyle name="Normal 2 15 3 3 2" xfId="22410" xr:uid="{C8FF23D3-F79E-4645-8D34-EF62B69E6267}"/>
    <cellStyle name="Normal 2 15 3 3 2 2" xfId="22411" xr:uid="{DAD5F1AA-5821-42A8-B79B-83F79AE26EB6}"/>
    <cellStyle name="Normal 2 15 3 3 2 3" xfId="22412" xr:uid="{4515FDAE-AC28-41CE-AE8E-1DBB9B881531}"/>
    <cellStyle name="Normal 2 15 3 3 2 4" xfId="22413" xr:uid="{01E4F7BC-3016-42D9-A7F1-6D6ABFFEDE72}"/>
    <cellStyle name="Normal 2 15 3 3 3" xfId="22414" xr:uid="{8CC0D967-B233-48BA-BA3C-7631A5527ACA}"/>
    <cellStyle name="Normal 2 15 3 3 3 2" xfId="22415" xr:uid="{3BB3292B-B2E9-4F7E-ACBE-71A60B023E9C}"/>
    <cellStyle name="Normal 2 15 3 3 3 3" xfId="22416" xr:uid="{ED3F8861-D460-45A5-A9C0-C7410DE6D796}"/>
    <cellStyle name="Normal 2 15 3 3 3 4" xfId="22417" xr:uid="{1B881268-0E01-4D79-ACC5-F85AC136A9BD}"/>
    <cellStyle name="Normal 2 15 3 3 4" xfId="22418" xr:uid="{20785FA8-C68B-462C-BB49-96CC3708B7E2}"/>
    <cellStyle name="Normal 2 15 3 3 4 2" xfId="22419" xr:uid="{2FA44145-5EB9-40C4-BD44-B2AB0959B2A3}"/>
    <cellStyle name="Normal 2 15 3 3 5" xfId="22420" xr:uid="{EA29215A-61DF-41DA-B11C-A59704CACD1C}"/>
    <cellStyle name="Normal 2 15 3 3 6" xfId="22421" xr:uid="{B36C1A31-10D2-4C5C-8038-43740B8C8EA5}"/>
    <cellStyle name="Normal 2 15 3 3 7" xfId="22422" xr:uid="{4CB9129C-4612-4A81-902B-89AE68963451}"/>
    <cellStyle name="Normal 2 15 3 4" xfId="22423" xr:uid="{D125025A-A6A5-45BC-ACBC-85BF80AA8DA8}"/>
    <cellStyle name="Normal 2 15 3 4 2" xfId="22424" xr:uid="{2966180E-40BD-4B81-A865-98988CF74063}"/>
    <cellStyle name="Normal 2 15 3 4 3" xfId="22425" xr:uid="{F696E55B-FFBA-4D39-A93E-F19BA2630FA2}"/>
    <cellStyle name="Normal 2 15 3 4 4" xfId="22426" xr:uid="{31B8CC2C-ADBB-435B-ADC9-6D362A8D4BFC}"/>
    <cellStyle name="Normal 2 15 3 5" xfId="22427" xr:uid="{6D2449DD-7E48-4E80-8D3F-122E483B02D5}"/>
    <cellStyle name="Normal 2 15 3 5 2" xfId="22428" xr:uid="{476091A5-2A52-4E42-A398-81D2373D7CCD}"/>
    <cellStyle name="Normal 2 15 3 5 3" xfId="22429" xr:uid="{9297ECCB-F297-45F3-A333-1C5BD53333D9}"/>
    <cellStyle name="Normal 2 15 3 5 4" xfId="22430" xr:uid="{2611D593-3BA5-4B38-AADB-4B32CE13513C}"/>
    <cellStyle name="Normal 2 15 3 6" xfId="22431" xr:uid="{97B9232A-10C2-440B-9416-3D338008D5AF}"/>
    <cellStyle name="Normal 2 15 3 7" xfId="22432" xr:uid="{B23AE1AA-878F-42C1-A2E8-7332ABC7C214}"/>
    <cellStyle name="Normal 2 15 3 7 2" xfId="22433" xr:uid="{5B16D903-D782-4212-9980-A199E870C504}"/>
    <cellStyle name="Normal 2 15 3 8" xfId="22434" xr:uid="{394CFEDD-1289-42A4-A582-2E5CA0B46617}"/>
    <cellStyle name="Normal 2 15 3 9" xfId="22435" xr:uid="{50599C66-A488-446B-B18E-77A0C8B0F3B3}"/>
    <cellStyle name="Normal 2 15 30" xfId="22436" xr:uid="{5A8C55CF-3C6E-466C-93D5-0F572FBF603F}"/>
    <cellStyle name="Normal 2 15 31" xfId="22437" xr:uid="{F09152E5-7608-4426-A449-3312D59E2C29}"/>
    <cellStyle name="Normal 2 15 32" xfId="22438" xr:uid="{663B3FF7-B56D-49CC-8DA0-4525A003FC20}"/>
    <cellStyle name="Normal 2 15 33" xfId="22439" xr:uid="{53B562D7-FA36-4210-B26D-BE0C74BFA3B8}"/>
    <cellStyle name="Normal 2 15 4" xfId="22440" xr:uid="{3339D8D9-6AB7-405E-A0E7-2D596A9EEF76}"/>
    <cellStyle name="Normal 2 15 4 10" xfId="22441" xr:uid="{7CE6E6F0-90C1-48D6-93EE-2A82D278052F}"/>
    <cellStyle name="Normal 2 15 4 2" xfId="22442" xr:uid="{FF197279-57A7-428A-956E-6747FD0E9CD0}"/>
    <cellStyle name="Normal 2 15 4 2 2" xfId="22443" xr:uid="{4F6A3B2E-EDD6-4BA6-8EDF-7C7145657111}"/>
    <cellStyle name="Normal 2 15 4 2 2 2" xfId="22444" xr:uid="{BA46E99F-A9E6-4123-A3F0-368E0AA8B99B}"/>
    <cellStyle name="Normal 2 15 4 2 2 3" xfId="22445" xr:uid="{9A68D6E6-7640-4D91-BE93-7080501CFF9F}"/>
    <cellStyle name="Normal 2 15 4 2 2 4" xfId="22446" xr:uid="{FE2C288F-6EB1-4A49-8C30-CEE3CFDAF24E}"/>
    <cellStyle name="Normal 2 15 4 2 3" xfId="22447" xr:uid="{50018DEF-1426-4834-A246-2C35EA74B4D2}"/>
    <cellStyle name="Normal 2 15 4 2 3 2" xfId="22448" xr:uid="{90D63F1D-A11F-4FBE-B3C6-0A257BF46ECD}"/>
    <cellStyle name="Normal 2 15 4 2 3 3" xfId="22449" xr:uid="{9235CB89-2730-4333-80E7-FA77E89C8F62}"/>
    <cellStyle name="Normal 2 15 4 2 3 4" xfId="22450" xr:uid="{CF27F541-E499-41D3-9FA3-DACE9EF923CD}"/>
    <cellStyle name="Normal 2 15 4 2 4" xfId="22451" xr:uid="{6B5BEEE5-5BAB-485F-A5E0-524AEEB27ECE}"/>
    <cellStyle name="Normal 2 15 4 2 4 2" xfId="22452" xr:uid="{B5F81089-A0D5-461F-92CF-8FF15EC24B51}"/>
    <cellStyle name="Normal 2 15 4 2 5" xfId="22453" xr:uid="{E9BD4F0C-F3E9-4A59-99A6-4A1FA0F0472F}"/>
    <cellStyle name="Normal 2 15 4 2 6" xfId="22454" xr:uid="{04EACFDB-4A21-4804-8B08-34A16FB8AE11}"/>
    <cellStyle name="Normal 2 15 4 2 7" xfId="22455" xr:uid="{F64E6ED7-007E-49A8-83A0-1765422F58E8}"/>
    <cellStyle name="Normal 2 15 4 3" xfId="22456" xr:uid="{F604679D-93A7-4A46-9475-378F0A2AD6FA}"/>
    <cellStyle name="Normal 2 15 4 3 2" xfId="22457" xr:uid="{DDA1AB08-B204-461C-8D95-E5D5CBF951C5}"/>
    <cellStyle name="Normal 2 15 4 3 2 2" xfId="22458" xr:uid="{AE89F8B1-ACA4-4659-BBF0-055624853361}"/>
    <cellStyle name="Normal 2 15 4 3 2 3" xfId="22459" xr:uid="{878C7883-B39A-4B67-81E6-4B7C43496AE7}"/>
    <cellStyle name="Normal 2 15 4 3 2 4" xfId="22460" xr:uid="{5DFA7B22-A375-4A9E-8E4D-7BF93B9C21AF}"/>
    <cellStyle name="Normal 2 15 4 3 3" xfId="22461" xr:uid="{87B0CC50-A84C-44EB-8DAF-20027B603929}"/>
    <cellStyle name="Normal 2 15 4 3 3 2" xfId="22462" xr:uid="{45C50DF2-91A4-490D-B920-B578768105CB}"/>
    <cellStyle name="Normal 2 15 4 3 3 3" xfId="22463" xr:uid="{289FCC3C-612A-4526-8B17-BEBE697BEFA6}"/>
    <cellStyle name="Normal 2 15 4 3 3 4" xfId="22464" xr:uid="{4C25F81F-C060-4CC2-B70F-DFF72310DC7C}"/>
    <cellStyle name="Normal 2 15 4 3 4" xfId="22465" xr:uid="{40CF578A-6A91-4940-8773-850F50F5DC54}"/>
    <cellStyle name="Normal 2 15 4 3 4 2" xfId="22466" xr:uid="{2FCD19A5-DA67-4F8C-82F0-05E80CC9779D}"/>
    <cellStyle name="Normal 2 15 4 3 5" xfId="22467" xr:uid="{40CBF66F-5A8C-41FD-BDD3-F7839A20243F}"/>
    <cellStyle name="Normal 2 15 4 3 6" xfId="22468" xr:uid="{68F8CD1F-7E4F-4A89-B2C0-D3E8D52ECA1A}"/>
    <cellStyle name="Normal 2 15 4 3 7" xfId="22469" xr:uid="{10115398-F77C-42DA-BD9F-95BEB1833B92}"/>
    <cellStyle name="Normal 2 15 4 4" xfId="22470" xr:uid="{87363DC2-2F7E-4C2C-A4C9-478D2CE6F948}"/>
    <cellStyle name="Normal 2 15 4 4 2" xfId="22471" xr:uid="{2347044E-4C76-4AAC-8F8B-9069608B7203}"/>
    <cellStyle name="Normal 2 15 4 4 3" xfId="22472" xr:uid="{25816A75-ECAE-4748-B34E-D4CA0D2D3A27}"/>
    <cellStyle name="Normal 2 15 4 4 4" xfId="22473" xr:uid="{C82F129D-180A-448D-8C30-67C1BDF2D2CB}"/>
    <cellStyle name="Normal 2 15 4 5" xfId="22474" xr:uid="{00E23728-2F94-4C85-8BFB-9F99CB65DD76}"/>
    <cellStyle name="Normal 2 15 4 5 2" xfId="22475" xr:uid="{9C6F5921-36E1-42CB-9EF9-348E2034D31C}"/>
    <cellStyle name="Normal 2 15 4 5 3" xfId="22476" xr:uid="{D44435C8-7425-485E-AF93-A4CBCE6C6469}"/>
    <cellStyle name="Normal 2 15 4 5 4" xfId="22477" xr:uid="{80C531EF-3215-461E-B368-151958CC4EBB}"/>
    <cellStyle name="Normal 2 15 4 6" xfId="22478" xr:uid="{E77DC89D-153B-4FE6-AF54-9655958D206A}"/>
    <cellStyle name="Normal 2 15 4 7" xfId="22479" xr:uid="{F8CA56AC-6EB6-4F2F-B9CF-13966D086529}"/>
    <cellStyle name="Normal 2 15 4 7 2" xfId="22480" xr:uid="{EE090629-84E4-454A-8E90-908DD6EA8F96}"/>
    <cellStyle name="Normal 2 15 4 8" xfId="22481" xr:uid="{2C4231EF-42D6-43E5-A4B0-6E3127C06205}"/>
    <cellStyle name="Normal 2 15 4 9" xfId="22482" xr:uid="{3A56677B-39F8-4118-93B6-DB4E2E63CF3E}"/>
    <cellStyle name="Normal 2 15 5" xfId="22483" xr:uid="{AD0FB168-2A18-45E9-9965-FB36730EF970}"/>
    <cellStyle name="Normal 2 15 5 10" xfId="22484" xr:uid="{384EE23F-E230-46F1-8711-A456D82ABDDD}"/>
    <cellStyle name="Normal 2 15 5 2" xfId="22485" xr:uid="{2F46F06B-BDC8-4E5D-B802-0CC6D7833541}"/>
    <cellStyle name="Normal 2 15 5 2 2" xfId="22486" xr:uid="{F60067D0-92C8-44C0-93A5-E1ACE55CC882}"/>
    <cellStyle name="Normal 2 15 5 2 2 2" xfId="22487" xr:uid="{0005F84E-3BB6-4B16-BF5B-79B105DEE140}"/>
    <cellStyle name="Normal 2 15 5 2 2 3" xfId="22488" xr:uid="{2A6DC04C-9B80-47D1-A3C7-03028589BF19}"/>
    <cellStyle name="Normal 2 15 5 2 2 4" xfId="22489" xr:uid="{88DF8BED-E81B-4EBD-AF80-73CD13EE21B4}"/>
    <cellStyle name="Normal 2 15 5 2 3" xfId="22490" xr:uid="{E29EDAEE-7976-4F2D-8DC8-B7AFBE907D52}"/>
    <cellStyle name="Normal 2 15 5 2 3 2" xfId="22491" xr:uid="{87B7386F-6E8D-4904-B86F-7ECD4CC47CC5}"/>
    <cellStyle name="Normal 2 15 5 2 3 3" xfId="22492" xr:uid="{E2B579CC-DF7C-490F-9B9C-05BE33ACDABB}"/>
    <cellStyle name="Normal 2 15 5 2 3 4" xfId="22493" xr:uid="{BC8EB3CC-3B64-4983-8DC4-E3F02786B345}"/>
    <cellStyle name="Normal 2 15 5 2 4" xfId="22494" xr:uid="{D5C16A5A-FF70-4154-988F-7E90885A539E}"/>
    <cellStyle name="Normal 2 15 5 2 4 2" xfId="22495" xr:uid="{FDAD3A89-510C-4059-A1E1-E0FC0E320A75}"/>
    <cellStyle name="Normal 2 15 5 2 5" xfId="22496" xr:uid="{8DD59114-04B1-4CCB-9DC7-3F0FCA507E39}"/>
    <cellStyle name="Normal 2 15 5 2 6" xfId="22497" xr:uid="{4F21C0D5-2DFE-4153-A0D6-77D0AA55AD5B}"/>
    <cellStyle name="Normal 2 15 5 2 7" xfId="22498" xr:uid="{56269A62-FA26-4BA0-AC3B-CA954177D5A9}"/>
    <cellStyle name="Normal 2 15 5 3" xfId="22499" xr:uid="{7D2C95FD-E637-4AE0-A736-FE1010C100D8}"/>
    <cellStyle name="Normal 2 15 5 3 2" xfId="22500" xr:uid="{8A7A3D2D-DC25-4FF9-8A11-E80FE36C0C28}"/>
    <cellStyle name="Normal 2 15 5 3 2 2" xfId="22501" xr:uid="{E2E44F65-AB85-4DED-9B9D-F9FDD3613A33}"/>
    <cellStyle name="Normal 2 15 5 3 2 3" xfId="22502" xr:uid="{616B5484-1547-4530-A410-FE22B84284ED}"/>
    <cellStyle name="Normal 2 15 5 3 2 4" xfId="22503" xr:uid="{3BA8607B-2A23-4AB1-A86D-1956FCC61449}"/>
    <cellStyle name="Normal 2 15 5 3 3" xfId="22504" xr:uid="{791205E3-5755-4D17-9091-C021F32E7D02}"/>
    <cellStyle name="Normal 2 15 5 3 3 2" xfId="22505" xr:uid="{CA91372D-C02B-4C05-B208-5EC060277AC8}"/>
    <cellStyle name="Normal 2 15 5 3 3 3" xfId="22506" xr:uid="{74988F42-2D9C-4447-97D5-FEEA6F2F36E3}"/>
    <cellStyle name="Normal 2 15 5 3 3 4" xfId="22507" xr:uid="{10536E2C-0723-4356-8CEE-30972CC17013}"/>
    <cellStyle name="Normal 2 15 5 3 4" xfId="22508" xr:uid="{F6CC4A64-9B07-4996-9569-8C453AEC3FF9}"/>
    <cellStyle name="Normal 2 15 5 3 4 2" xfId="22509" xr:uid="{C52AB7C0-D761-4324-BF4D-5AA0D5431F66}"/>
    <cellStyle name="Normal 2 15 5 3 5" xfId="22510" xr:uid="{4F32DB81-42F1-4AB1-AE65-FA2362676CA8}"/>
    <cellStyle name="Normal 2 15 5 3 6" xfId="22511" xr:uid="{1C00B1CA-2956-4894-B856-7987A3F45B8F}"/>
    <cellStyle name="Normal 2 15 5 3 7" xfId="22512" xr:uid="{773ABF64-4947-4BD0-BAFC-1D99EF09E5B3}"/>
    <cellStyle name="Normal 2 15 5 4" xfId="22513" xr:uid="{5C7F5BC6-3CCE-4787-A584-D26185239A78}"/>
    <cellStyle name="Normal 2 15 5 4 2" xfId="22514" xr:uid="{C3772898-36B1-4393-913A-32CD53B0D1F8}"/>
    <cellStyle name="Normal 2 15 5 4 3" xfId="22515" xr:uid="{AE43F498-8E82-4080-9533-C269E168FEE5}"/>
    <cellStyle name="Normal 2 15 5 4 4" xfId="22516" xr:uid="{44ADE738-4444-46C5-99D0-259CBC458A01}"/>
    <cellStyle name="Normal 2 15 5 5" xfId="22517" xr:uid="{0E5F1F71-42FB-4666-B791-D9ECAF5D4EED}"/>
    <cellStyle name="Normal 2 15 5 5 2" xfId="22518" xr:uid="{C2E13AC9-D4DB-4045-887A-DD0FF798AE48}"/>
    <cellStyle name="Normal 2 15 5 5 3" xfId="22519" xr:uid="{54208AA5-F57A-471F-A689-BD287136C0DC}"/>
    <cellStyle name="Normal 2 15 5 5 4" xfId="22520" xr:uid="{08C37B1A-B002-4C16-9AF2-8FD9589F9360}"/>
    <cellStyle name="Normal 2 15 5 6" xfId="22521" xr:uid="{490C239B-18C3-4501-A572-EFDEF4E7A969}"/>
    <cellStyle name="Normal 2 15 5 7" xfId="22522" xr:uid="{A7137346-78EC-41FE-A09B-6E9EF02F4B95}"/>
    <cellStyle name="Normal 2 15 5 7 2" xfId="22523" xr:uid="{A7205756-D705-4672-BE24-3407F6FB9965}"/>
    <cellStyle name="Normal 2 15 5 8" xfId="22524" xr:uid="{BD15D2E7-A517-427E-A00B-6D7C6EAD6185}"/>
    <cellStyle name="Normal 2 15 5 9" xfId="22525" xr:uid="{ECA68DF5-9C6F-4AA0-AA27-AD0E7AEDF587}"/>
    <cellStyle name="Normal 2 15 6" xfId="22526" xr:uid="{DCB30F5D-1637-444A-9702-744B4D5A62AE}"/>
    <cellStyle name="Normal 2 15 6 10" xfId="22527" xr:uid="{AC74579C-B27C-494D-8133-848BA605EB69}"/>
    <cellStyle name="Normal 2 15 6 2" xfId="22528" xr:uid="{8BEBA10A-185D-422B-BF1C-C79627C70B13}"/>
    <cellStyle name="Normal 2 15 6 2 2" xfId="22529" xr:uid="{B7DDB574-4EBD-430E-86AF-969864BF213B}"/>
    <cellStyle name="Normal 2 15 6 2 2 2" xfId="22530" xr:uid="{F8CE9D82-807E-4527-93DB-A8B6E0CC53A6}"/>
    <cellStyle name="Normal 2 15 6 2 2 3" xfId="22531" xr:uid="{56222B73-77E9-4A09-9BA6-DC6A9ADBC77B}"/>
    <cellStyle name="Normal 2 15 6 2 2 4" xfId="22532" xr:uid="{8E7590BB-A1EF-44A2-8C10-15F58DB64561}"/>
    <cellStyle name="Normal 2 15 6 2 3" xfId="22533" xr:uid="{A23C1B36-8C35-4F4A-8CA1-F049196F6A29}"/>
    <cellStyle name="Normal 2 15 6 2 3 2" xfId="22534" xr:uid="{D5EA9E8F-98CA-4EC2-90A1-000972ABE92F}"/>
    <cellStyle name="Normal 2 15 6 2 3 3" xfId="22535" xr:uid="{DC70E8DB-BCD1-466D-8567-0A434F7ACA3A}"/>
    <cellStyle name="Normal 2 15 6 2 3 4" xfId="22536" xr:uid="{8C7F3DA0-2630-4E3E-A320-0039E7973E72}"/>
    <cellStyle name="Normal 2 15 6 2 4" xfId="22537" xr:uid="{D24A34E6-2CDB-4859-B628-BC3C243EE38A}"/>
    <cellStyle name="Normal 2 15 6 2 4 2" xfId="22538" xr:uid="{B1E5748E-E90F-462C-A866-01E6D2A533D8}"/>
    <cellStyle name="Normal 2 15 6 2 5" xfId="22539" xr:uid="{1FED265B-3F0C-43F2-AB4B-5E1514B814F3}"/>
    <cellStyle name="Normal 2 15 6 2 6" xfId="22540" xr:uid="{57A4556B-22D2-452A-8992-C9D1A42510DD}"/>
    <cellStyle name="Normal 2 15 6 2 7" xfId="22541" xr:uid="{27EFB4E5-84D1-4800-B93A-1D7FDA094F52}"/>
    <cellStyle name="Normal 2 15 6 3" xfId="22542" xr:uid="{94D5F30F-914F-4118-AAA2-F7B812ADDA04}"/>
    <cellStyle name="Normal 2 15 6 3 2" xfId="22543" xr:uid="{671936AD-1FDB-4020-B4E1-83DDB672B681}"/>
    <cellStyle name="Normal 2 15 6 3 2 2" xfId="22544" xr:uid="{BFC84071-EA29-4087-849E-C2EB64BD11C6}"/>
    <cellStyle name="Normal 2 15 6 3 2 3" xfId="22545" xr:uid="{6E352A9C-7D97-4C9F-B3A0-9E6431787F5A}"/>
    <cellStyle name="Normal 2 15 6 3 2 4" xfId="22546" xr:uid="{0CFAB362-913A-436D-AC85-0A2322C01437}"/>
    <cellStyle name="Normal 2 15 6 3 3" xfId="22547" xr:uid="{1E744B9C-82D2-493A-814B-4FDE5F6892B3}"/>
    <cellStyle name="Normal 2 15 6 3 3 2" xfId="22548" xr:uid="{D7A974F9-7E43-4C5B-A13C-5B1508DA0057}"/>
    <cellStyle name="Normal 2 15 6 3 3 3" xfId="22549" xr:uid="{C6732322-25ED-47C6-9CEA-A5D485C95180}"/>
    <cellStyle name="Normal 2 15 6 3 3 4" xfId="22550" xr:uid="{3CEC857A-6536-4EA6-9409-C9185ADD00A8}"/>
    <cellStyle name="Normal 2 15 6 3 4" xfId="22551" xr:uid="{09E951E4-61E1-4B24-8CEF-2D94FE3E68FD}"/>
    <cellStyle name="Normal 2 15 6 3 4 2" xfId="22552" xr:uid="{1AF6BB45-A8C2-46CC-835B-9B2347B69448}"/>
    <cellStyle name="Normal 2 15 6 3 5" xfId="22553" xr:uid="{71F32F9A-53BA-4EAA-B5CC-36C047156C7A}"/>
    <cellStyle name="Normal 2 15 6 3 6" xfId="22554" xr:uid="{28832AB6-0B6D-40D2-8F2E-61C96ED23D3E}"/>
    <cellStyle name="Normal 2 15 6 3 7" xfId="22555" xr:uid="{A7B6E0CD-9BD9-4601-BACB-F0873AD09009}"/>
    <cellStyle name="Normal 2 15 6 4" xfId="22556" xr:uid="{9D6CF491-B832-492A-B235-441C85168EEA}"/>
    <cellStyle name="Normal 2 15 6 4 2" xfId="22557" xr:uid="{B976A0E3-FFDD-4FDF-85AE-6E53F3E8E552}"/>
    <cellStyle name="Normal 2 15 6 4 3" xfId="22558" xr:uid="{B50BD6CA-766F-49CD-B8A6-BEAB2363AA54}"/>
    <cellStyle name="Normal 2 15 6 4 4" xfId="22559" xr:uid="{C68185B4-FD56-45C0-AC2F-FCDD19D07269}"/>
    <cellStyle name="Normal 2 15 6 5" xfId="22560" xr:uid="{2162E39C-D0B6-4575-8FF9-9C8603A205FD}"/>
    <cellStyle name="Normal 2 15 6 5 2" xfId="22561" xr:uid="{B5CD1605-E9C8-4D9F-B287-554C7A03E3A0}"/>
    <cellStyle name="Normal 2 15 6 5 3" xfId="22562" xr:uid="{EECEE953-7C03-4DC1-93BC-08AFDEBBC651}"/>
    <cellStyle name="Normal 2 15 6 5 4" xfId="22563" xr:uid="{BE81A7DA-1752-4D54-B03E-6D515D46FEDF}"/>
    <cellStyle name="Normal 2 15 6 6" xfId="22564" xr:uid="{D3AAAF83-6819-4357-9B9B-A1A2365958F8}"/>
    <cellStyle name="Normal 2 15 6 7" xfId="22565" xr:uid="{4BDCA715-1E03-4EEC-A68B-57DBBA8F497C}"/>
    <cellStyle name="Normal 2 15 6 7 2" xfId="22566" xr:uid="{21120FF1-9B73-444C-8C97-87792E884145}"/>
    <cellStyle name="Normal 2 15 6 8" xfId="22567" xr:uid="{A694C6B5-A35A-42DA-85C4-66FE8F026C64}"/>
    <cellStyle name="Normal 2 15 6 9" xfId="22568" xr:uid="{99F28436-C901-4302-9CB4-8F8B54654463}"/>
    <cellStyle name="Normal 2 15 7" xfId="22569" xr:uid="{CE0C9A36-A993-4AFC-991E-CB81769EE350}"/>
    <cellStyle name="Normal 2 15 7 10" xfId="22570" xr:uid="{2DEE222C-F308-400C-BA83-D84A9D1A97E5}"/>
    <cellStyle name="Normal 2 15 7 2" xfId="22571" xr:uid="{766A4A22-E8CF-47A7-B60F-1F665393DDC5}"/>
    <cellStyle name="Normal 2 15 7 2 2" xfId="22572" xr:uid="{287A1DA1-BE30-4249-9F72-EF7AC715085E}"/>
    <cellStyle name="Normal 2 15 7 2 2 2" xfId="22573" xr:uid="{EE0B2F26-6925-4199-B51C-96570AA33823}"/>
    <cellStyle name="Normal 2 15 7 2 2 3" xfId="22574" xr:uid="{A92FE1BA-C26E-4533-A8A9-78D902B6E08E}"/>
    <cellStyle name="Normal 2 15 7 2 2 4" xfId="22575" xr:uid="{554D0A46-B2D2-40DE-ADB6-7B49920D9F2B}"/>
    <cellStyle name="Normal 2 15 7 2 3" xfId="22576" xr:uid="{10175479-59E8-4165-99C2-7C4CEC342746}"/>
    <cellStyle name="Normal 2 15 7 2 3 2" xfId="22577" xr:uid="{73A10B0C-5931-43B2-9044-019602C1D701}"/>
    <cellStyle name="Normal 2 15 7 2 3 3" xfId="22578" xr:uid="{46EECA4F-B3CE-425C-A85E-41F6B8CA97CF}"/>
    <cellStyle name="Normal 2 15 7 2 3 4" xfId="22579" xr:uid="{8314E2CA-4E8C-404A-B9E7-FCC264C64D09}"/>
    <cellStyle name="Normal 2 15 7 2 4" xfId="22580" xr:uid="{80D825D3-2460-49F0-8903-D7CDE2495E1D}"/>
    <cellStyle name="Normal 2 15 7 2 4 2" xfId="22581" xr:uid="{A3F25A9C-F550-45F9-9853-CD987627119D}"/>
    <cellStyle name="Normal 2 15 7 2 5" xfId="22582" xr:uid="{F3C442FD-C144-4B93-8F17-EE78D535C0A4}"/>
    <cellStyle name="Normal 2 15 7 2 6" xfId="22583" xr:uid="{42BE8316-0958-450D-987E-8DBC2A649F65}"/>
    <cellStyle name="Normal 2 15 7 2 7" xfId="22584" xr:uid="{D9097448-4536-4874-8AEE-5167FFAD6C0C}"/>
    <cellStyle name="Normal 2 15 7 3" xfId="22585" xr:uid="{76C0ED81-4586-4788-A3C8-5020060EED22}"/>
    <cellStyle name="Normal 2 15 7 3 2" xfId="22586" xr:uid="{9573D41B-9B04-49F5-B0E9-0BA3BDA353BB}"/>
    <cellStyle name="Normal 2 15 7 3 2 2" xfId="22587" xr:uid="{9703807C-210C-4C55-A707-07AA23DC4D5D}"/>
    <cellStyle name="Normal 2 15 7 3 2 3" xfId="22588" xr:uid="{806B509A-ECEB-4274-87C0-910E5B2CCC09}"/>
    <cellStyle name="Normal 2 15 7 3 2 4" xfId="22589" xr:uid="{B945A5BE-E147-41BA-9D1B-56C91BFA8F03}"/>
    <cellStyle name="Normal 2 15 7 3 3" xfId="22590" xr:uid="{775D6EC4-0C4D-4C0B-A52A-43A714F179A3}"/>
    <cellStyle name="Normal 2 15 7 3 3 2" xfId="22591" xr:uid="{BB32CB94-7887-4D21-A624-9F8897B17555}"/>
    <cellStyle name="Normal 2 15 7 3 3 3" xfId="22592" xr:uid="{8B662117-6ED3-4D3D-A548-AD978D5B09DF}"/>
    <cellStyle name="Normal 2 15 7 3 3 4" xfId="22593" xr:uid="{DC94FDA2-70A8-4B22-A46C-6329AE0DDAA7}"/>
    <cellStyle name="Normal 2 15 7 3 4" xfId="22594" xr:uid="{2C307953-C4F7-4BCF-AD75-7BE6E0FC6D10}"/>
    <cellStyle name="Normal 2 15 7 3 4 2" xfId="22595" xr:uid="{276748ED-8868-4826-A045-90B2D2A5D1A6}"/>
    <cellStyle name="Normal 2 15 7 3 5" xfId="22596" xr:uid="{77B47629-0CD5-4635-88BB-19A3A13898AB}"/>
    <cellStyle name="Normal 2 15 7 3 6" xfId="22597" xr:uid="{686A2856-A16A-4697-BDE5-3AC909E30BF2}"/>
    <cellStyle name="Normal 2 15 7 3 7" xfId="22598" xr:uid="{B4669A57-2540-4B63-BE96-72514D925173}"/>
    <cellStyle name="Normal 2 15 7 4" xfId="22599" xr:uid="{9724C80C-3FE6-4F79-BBC1-D1D91627610D}"/>
    <cellStyle name="Normal 2 15 7 4 2" xfId="22600" xr:uid="{777B57C3-F9B9-4B40-B80F-A16EB3E24C31}"/>
    <cellStyle name="Normal 2 15 7 4 3" xfId="22601" xr:uid="{D5DE33DE-0710-40EC-A709-12602B1CECCE}"/>
    <cellStyle name="Normal 2 15 7 4 4" xfId="22602" xr:uid="{A0B1027C-1CE7-4A45-8744-A60ABE2B26FF}"/>
    <cellStyle name="Normal 2 15 7 5" xfId="22603" xr:uid="{4860CCA9-5D6D-4425-AE3A-366448EF1476}"/>
    <cellStyle name="Normal 2 15 7 5 2" xfId="22604" xr:uid="{FE5649C4-D54F-4A1F-B957-433B923F7EBA}"/>
    <cellStyle name="Normal 2 15 7 5 3" xfId="22605" xr:uid="{7784FB0C-5A70-4B08-814D-6716FF768DD2}"/>
    <cellStyle name="Normal 2 15 7 5 4" xfId="22606" xr:uid="{EF7F1170-0C7C-4C7F-992B-ED64D09BAA9F}"/>
    <cellStyle name="Normal 2 15 7 6" xfId="22607" xr:uid="{CAC2DF40-E0A6-4C4D-9368-4B57EF3229F0}"/>
    <cellStyle name="Normal 2 15 7 7" xfId="22608" xr:uid="{AC9E7317-A863-4342-9ABB-95E5C9A9FF70}"/>
    <cellStyle name="Normal 2 15 7 7 2" xfId="22609" xr:uid="{41C5479A-B319-4312-9F96-C30E72B96E14}"/>
    <cellStyle name="Normal 2 15 7 8" xfId="22610" xr:uid="{965F215E-91E0-4C1B-B9FC-D2BE153DE12D}"/>
    <cellStyle name="Normal 2 15 7 9" xfId="22611" xr:uid="{E9DCB7FB-5610-47EE-BA6F-9AC70E91323E}"/>
    <cellStyle name="Normal 2 15 8" xfId="22612" xr:uid="{B1A99EB0-850A-42CC-BB89-EDB2B47CE57A}"/>
    <cellStyle name="Normal 2 15 8 10" xfId="22613" xr:uid="{2FA075F9-3875-4232-8910-A46EA01D6885}"/>
    <cellStyle name="Normal 2 15 8 2" xfId="22614" xr:uid="{7A699F79-2676-46CB-933E-ACBE03868492}"/>
    <cellStyle name="Normal 2 15 8 2 2" xfId="22615" xr:uid="{8001EB26-E2BF-4092-BB48-69BFEE09A3F8}"/>
    <cellStyle name="Normal 2 15 8 2 2 2" xfId="22616" xr:uid="{3D918E13-B2A5-4CCF-8E85-71E5A7BDAE3F}"/>
    <cellStyle name="Normal 2 15 8 2 2 3" xfId="22617" xr:uid="{4F32AAA6-ED2B-4616-9E7D-F18B801BB1FB}"/>
    <cellStyle name="Normal 2 15 8 2 2 4" xfId="22618" xr:uid="{F3D8363D-AC16-4C9D-B844-8798144ABF03}"/>
    <cellStyle name="Normal 2 15 8 2 3" xfId="22619" xr:uid="{FF5FF406-92EF-4FB9-8CC7-0706CC67C013}"/>
    <cellStyle name="Normal 2 15 8 2 3 2" xfId="22620" xr:uid="{C0808298-005F-4B3D-B6FC-86B3919ECDCC}"/>
    <cellStyle name="Normal 2 15 8 2 3 3" xfId="22621" xr:uid="{57B34309-19D9-4E83-A947-3D1D9BAEEC02}"/>
    <cellStyle name="Normal 2 15 8 2 3 4" xfId="22622" xr:uid="{39648101-6794-42F5-A18D-137FA27D2FAD}"/>
    <cellStyle name="Normal 2 15 8 2 4" xfId="22623" xr:uid="{E98DBC14-757A-46D2-A102-70265CD3D0B4}"/>
    <cellStyle name="Normal 2 15 8 2 4 2" xfId="22624" xr:uid="{7981775F-17AD-4421-9F60-D5F48D4C925A}"/>
    <cellStyle name="Normal 2 15 8 2 5" xfId="22625" xr:uid="{326DE02B-2185-4490-83A2-81A645A91C50}"/>
    <cellStyle name="Normal 2 15 8 2 6" xfId="22626" xr:uid="{A8EABE03-98B2-48DF-9F04-C81BBE990391}"/>
    <cellStyle name="Normal 2 15 8 2 7" xfId="22627" xr:uid="{80D4AAB4-9A3A-49A4-9882-F965BBFA07E0}"/>
    <cellStyle name="Normal 2 15 8 3" xfId="22628" xr:uid="{104401EB-CB93-4E15-849E-E19DD71AE38B}"/>
    <cellStyle name="Normal 2 15 8 3 2" xfId="22629" xr:uid="{964C3455-9EBB-4C5B-81BF-17E4A3352EDA}"/>
    <cellStyle name="Normal 2 15 8 3 2 2" xfId="22630" xr:uid="{428D505D-6DAA-4829-A245-E3BCBBD3A892}"/>
    <cellStyle name="Normal 2 15 8 3 2 3" xfId="22631" xr:uid="{3F1A58FD-3DB0-4476-BF07-AA3531F74959}"/>
    <cellStyle name="Normal 2 15 8 3 2 4" xfId="22632" xr:uid="{04586FC0-6E39-470F-B76D-9A876E7F935E}"/>
    <cellStyle name="Normal 2 15 8 3 3" xfId="22633" xr:uid="{B759A580-779B-48B0-A6E7-B89D467ECA68}"/>
    <cellStyle name="Normal 2 15 8 3 3 2" xfId="22634" xr:uid="{1F84225F-52AD-4D02-A833-FF5AE846754B}"/>
    <cellStyle name="Normal 2 15 8 3 3 3" xfId="22635" xr:uid="{30C34459-5A5B-4B1F-B32B-B8272BBF19E4}"/>
    <cellStyle name="Normal 2 15 8 3 3 4" xfId="22636" xr:uid="{AF9D84A6-6D3D-4FE3-BC62-B545C3ED009B}"/>
    <cellStyle name="Normal 2 15 8 3 4" xfId="22637" xr:uid="{19AF1E03-F6A6-424F-80AA-3C9A3B9AEA48}"/>
    <cellStyle name="Normal 2 15 8 3 4 2" xfId="22638" xr:uid="{EE0FF354-5148-4EAC-9F05-09391197A23B}"/>
    <cellStyle name="Normal 2 15 8 3 5" xfId="22639" xr:uid="{364EA054-53ED-449A-9F1F-48BB16B87D20}"/>
    <cellStyle name="Normal 2 15 8 3 6" xfId="22640" xr:uid="{32880B19-7235-493F-8040-F71B13867095}"/>
    <cellStyle name="Normal 2 15 8 3 7" xfId="22641" xr:uid="{98023B05-DC32-4DCE-9AB9-7182EA25F81C}"/>
    <cellStyle name="Normal 2 15 8 4" xfId="22642" xr:uid="{BB3E9558-FA11-439E-B710-ABBE662C7744}"/>
    <cellStyle name="Normal 2 15 8 4 2" xfId="22643" xr:uid="{B339ABB3-8547-4EF7-8D29-C994DEE40641}"/>
    <cellStyle name="Normal 2 15 8 4 3" xfId="22644" xr:uid="{A9F86110-BF3D-4F1C-81A5-3C3FB46E5CC3}"/>
    <cellStyle name="Normal 2 15 8 4 4" xfId="22645" xr:uid="{4A987B5D-B624-4510-97C4-DFA7BF9FBB84}"/>
    <cellStyle name="Normal 2 15 8 5" xfId="22646" xr:uid="{1B7CE78B-72B5-48AD-B577-106099A8CC4F}"/>
    <cellStyle name="Normal 2 15 8 5 2" xfId="22647" xr:uid="{9E9D0F3C-9239-4858-95F1-6B2AA7A9972C}"/>
    <cellStyle name="Normal 2 15 8 5 3" xfId="22648" xr:uid="{0175EBBD-A1D7-4F20-AFEA-47D83A5C588B}"/>
    <cellStyle name="Normal 2 15 8 5 4" xfId="22649" xr:uid="{2DBE2438-B94F-45E7-985C-6280AB205A03}"/>
    <cellStyle name="Normal 2 15 8 6" xfId="22650" xr:uid="{279790D2-FA3E-4BCB-9DFE-F9F18AD6F9AF}"/>
    <cellStyle name="Normal 2 15 8 7" xfId="22651" xr:uid="{804471EA-36FF-4C3C-AA03-6189A654AE62}"/>
    <cellStyle name="Normal 2 15 8 7 2" xfId="22652" xr:uid="{5F397814-BA20-422A-A04F-7108DEE52F65}"/>
    <cellStyle name="Normal 2 15 8 8" xfId="22653" xr:uid="{9260ADA5-BCBE-40B7-8EC4-A40CC1A414F4}"/>
    <cellStyle name="Normal 2 15 8 9" xfId="22654" xr:uid="{35000A55-BD6A-441F-88BC-06AA9E0121CE}"/>
    <cellStyle name="Normal 2 15 9" xfId="22655" xr:uid="{1A87938A-7823-4C2E-A9FA-25AB20C7EC57}"/>
    <cellStyle name="Normal 2 15 9 10" xfId="22656" xr:uid="{91233756-3462-45A3-81A0-949B4A6AD172}"/>
    <cellStyle name="Normal 2 15 9 2" xfId="22657" xr:uid="{52FE69A1-67A1-4F18-A4DE-C5C072A6191F}"/>
    <cellStyle name="Normal 2 15 9 2 2" xfId="22658" xr:uid="{76BCDE4D-2D83-4FC9-B18A-8E1A8E0B9284}"/>
    <cellStyle name="Normal 2 15 9 2 2 2" xfId="22659" xr:uid="{5967D09C-3901-4846-8ABE-CA0242BBFC3E}"/>
    <cellStyle name="Normal 2 15 9 2 2 3" xfId="22660" xr:uid="{4BF87EF0-AF36-4C4C-ADC1-883AE8E8F4B8}"/>
    <cellStyle name="Normal 2 15 9 2 2 4" xfId="22661" xr:uid="{85A048DA-A347-4620-96BE-48E3D7CB6772}"/>
    <cellStyle name="Normal 2 15 9 2 3" xfId="22662" xr:uid="{660F5D97-4631-4C74-858D-CF03BA081410}"/>
    <cellStyle name="Normal 2 15 9 2 3 2" xfId="22663" xr:uid="{A38FB360-742E-4230-9BDC-1132D9DBEE44}"/>
    <cellStyle name="Normal 2 15 9 2 3 3" xfId="22664" xr:uid="{1E3F673E-354E-4D2C-9030-7C23DFDA30BA}"/>
    <cellStyle name="Normal 2 15 9 2 3 4" xfId="22665" xr:uid="{78F01B6E-FA7C-4375-95AC-B63DA206191E}"/>
    <cellStyle name="Normal 2 15 9 2 4" xfId="22666" xr:uid="{8B0FD44A-42BB-48DD-B0DF-D66BB6E95286}"/>
    <cellStyle name="Normal 2 15 9 2 4 2" xfId="22667" xr:uid="{FE9562D3-5045-4F71-B021-F5FF78D4235A}"/>
    <cellStyle name="Normal 2 15 9 2 5" xfId="22668" xr:uid="{E9C12831-EE7D-43A7-8575-FCA4AFBF2A2B}"/>
    <cellStyle name="Normal 2 15 9 2 6" xfId="22669" xr:uid="{9D5A45D1-680F-4251-9D4C-668E64DA31A6}"/>
    <cellStyle name="Normal 2 15 9 2 7" xfId="22670" xr:uid="{8D6D7CAD-E8FC-4BA9-9B6B-91B395A562BA}"/>
    <cellStyle name="Normal 2 15 9 3" xfId="22671" xr:uid="{C5C55C8B-21F6-48BC-813C-E48B3F6066FC}"/>
    <cellStyle name="Normal 2 15 9 3 2" xfId="22672" xr:uid="{D231A907-09E1-449A-9588-5FB52FC4DFED}"/>
    <cellStyle name="Normal 2 15 9 3 2 2" xfId="22673" xr:uid="{4B36377F-6FFA-407F-86E7-AA995D082F16}"/>
    <cellStyle name="Normal 2 15 9 3 2 3" xfId="22674" xr:uid="{99086312-2D6E-4461-A8AF-7AFD6E268E27}"/>
    <cellStyle name="Normal 2 15 9 3 2 4" xfId="22675" xr:uid="{AA5E2879-ACA7-48DF-B7D5-55C8CCDD6DA0}"/>
    <cellStyle name="Normal 2 15 9 3 3" xfId="22676" xr:uid="{A9879A4F-92B3-4B25-80BE-E5439049D6E2}"/>
    <cellStyle name="Normal 2 15 9 3 3 2" xfId="22677" xr:uid="{F81CFFD3-7383-4519-A82E-DE688484E5C2}"/>
    <cellStyle name="Normal 2 15 9 3 3 3" xfId="22678" xr:uid="{FCB453A0-094A-43F8-A947-4E1BA052E956}"/>
    <cellStyle name="Normal 2 15 9 3 3 4" xfId="22679" xr:uid="{F77DFC76-3E2A-43F7-BD6A-E6361BBD7ACF}"/>
    <cellStyle name="Normal 2 15 9 3 4" xfId="22680" xr:uid="{761659DA-77BB-426B-9626-86A8830F647A}"/>
    <cellStyle name="Normal 2 15 9 3 4 2" xfId="22681" xr:uid="{F4739829-42CF-4154-8148-D1BFCE844833}"/>
    <cellStyle name="Normal 2 15 9 3 5" xfId="22682" xr:uid="{C86612DB-32F5-4F24-BCDD-A6952DF9CDDC}"/>
    <cellStyle name="Normal 2 15 9 3 6" xfId="22683" xr:uid="{A40B7706-EAD6-453F-B0A7-EBB7057464C3}"/>
    <cellStyle name="Normal 2 15 9 3 7" xfId="22684" xr:uid="{72545ACB-8285-4CF7-8CD1-9229D56015F2}"/>
    <cellStyle name="Normal 2 15 9 4" xfId="22685" xr:uid="{37F0C6E9-44FF-4B78-A5DC-97172F67818E}"/>
    <cellStyle name="Normal 2 15 9 4 2" xfId="22686" xr:uid="{9B7E59C8-5AD3-4E53-9B41-0550B19F51BB}"/>
    <cellStyle name="Normal 2 15 9 4 3" xfId="22687" xr:uid="{BCE121B5-0E4F-4198-9389-879B74DC3B2D}"/>
    <cellStyle name="Normal 2 15 9 4 4" xfId="22688" xr:uid="{09C1A162-5472-42DD-990B-336A2F1220B1}"/>
    <cellStyle name="Normal 2 15 9 5" xfId="22689" xr:uid="{0BFEB3D3-07AB-4F70-91A4-3ECC4C00490C}"/>
    <cellStyle name="Normal 2 15 9 5 2" xfId="22690" xr:uid="{55848DA5-3488-471D-89B6-4E32A60AA65A}"/>
    <cellStyle name="Normal 2 15 9 5 3" xfId="22691" xr:uid="{34720A65-0D45-45B9-A8B6-0CF29DBA6BDF}"/>
    <cellStyle name="Normal 2 15 9 5 4" xfId="22692" xr:uid="{DA6ABCFD-3DF7-48E2-9C5F-D8E4C76712F5}"/>
    <cellStyle name="Normal 2 15 9 6" xfId="22693" xr:uid="{6382066D-73E0-43E2-B768-23A0B8D017EF}"/>
    <cellStyle name="Normal 2 15 9 7" xfId="22694" xr:uid="{B54EC572-9487-41AA-BE69-E150B9C9554E}"/>
    <cellStyle name="Normal 2 15 9 7 2" xfId="22695" xr:uid="{9C6C9905-0718-4696-91B6-B2AD64B70746}"/>
    <cellStyle name="Normal 2 15 9 8" xfId="22696" xr:uid="{F140EB3F-EAF4-4C7A-A27C-E4956A7A2A1D}"/>
    <cellStyle name="Normal 2 15 9 9" xfId="22697" xr:uid="{5FC0B42A-0942-46F2-A806-1EA0B4BBFDD2}"/>
    <cellStyle name="Normal 2 16" xfId="22698" xr:uid="{EF136146-0AAC-4868-83A4-4A785BFD4943}"/>
    <cellStyle name="Normal 2 16 10" xfId="22699" xr:uid="{4B13C9ED-246C-4768-A1B1-C60DE987E027}"/>
    <cellStyle name="Normal 2 16 10 10" xfId="22700" xr:uid="{4583E140-9328-4E52-A66B-657C7ED01E8B}"/>
    <cellStyle name="Normal 2 16 10 2" xfId="22701" xr:uid="{0AFBE57F-C865-4CB3-9C63-2897691892DD}"/>
    <cellStyle name="Normal 2 16 10 2 2" xfId="22702" xr:uid="{11EE0A8B-C31B-4179-BBF2-CA12B8187360}"/>
    <cellStyle name="Normal 2 16 10 2 2 2" xfId="22703" xr:uid="{0C4FD5FD-D70B-4627-81BC-DADA6059E163}"/>
    <cellStyle name="Normal 2 16 10 2 2 3" xfId="22704" xr:uid="{19FCEFA4-C11B-48DA-8465-7656887FDE2D}"/>
    <cellStyle name="Normal 2 16 10 2 2 4" xfId="22705" xr:uid="{4000E06B-6C3A-45E8-BB90-74C5054F2B93}"/>
    <cellStyle name="Normal 2 16 10 2 3" xfId="22706" xr:uid="{D7A2C01C-53DD-42E9-9BBB-539C037C77C6}"/>
    <cellStyle name="Normal 2 16 10 2 3 2" xfId="22707" xr:uid="{4602E453-2DFB-426A-B215-4CCFDE76EFD1}"/>
    <cellStyle name="Normal 2 16 10 2 3 3" xfId="22708" xr:uid="{05221E55-C1BC-4DD9-AFBC-91E886F89DB7}"/>
    <cellStyle name="Normal 2 16 10 2 3 4" xfId="22709" xr:uid="{44E25B0C-E746-41E7-AB60-0305CB90D80D}"/>
    <cellStyle name="Normal 2 16 10 2 4" xfId="22710" xr:uid="{EC31F763-697B-443F-81AF-9CA062228B34}"/>
    <cellStyle name="Normal 2 16 10 2 4 2" xfId="22711" xr:uid="{6887FA54-1926-44DB-8E69-19811897B9D9}"/>
    <cellStyle name="Normal 2 16 10 2 5" xfId="22712" xr:uid="{ED0C11AC-4ED4-449F-89E8-5E1331B99DB4}"/>
    <cellStyle name="Normal 2 16 10 2 6" xfId="22713" xr:uid="{88C284BC-A541-4E01-8C65-B47B3DAD1541}"/>
    <cellStyle name="Normal 2 16 10 2 7" xfId="22714" xr:uid="{78DC493E-B8A0-4221-8E77-F6616F9C3C27}"/>
    <cellStyle name="Normal 2 16 10 3" xfId="22715" xr:uid="{5F859838-2BEF-4B5E-A77F-7C73AAE84EFB}"/>
    <cellStyle name="Normal 2 16 10 3 2" xfId="22716" xr:uid="{B799C73B-D525-42DE-B9F8-022F74DD2C28}"/>
    <cellStyle name="Normal 2 16 10 3 2 2" xfId="22717" xr:uid="{0819D4F3-77A7-4DDA-B112-230E3A0B8036}"/>
    <cellStyle name="Normal 2 16 10 3 2 3" xfId="22718" xr:uid="{F8F4F4CA-4BDF-4975-A58C-1746E4093B29}"/>
    <cellStyle name="Normal 2 16 10 3 2 4" xfId="22719" xr:uid="{DBC2D14C-FCD5-4BAC-B276-57218AE536D1}"/>
    <cellStyle name="Normal 2 16 10 3 3" xfId="22720" xr:uid="{712955A0-B119-4CB1-98AA-CC2129970325}"/>
    <cellStyle name="Normal 2 16 10 3 3 2" xfId="22721" xr:uid="{9162E06F-691D-43C6-96E6-3923B9F37E82}"/>
    <cellStyle name="Normal 2 16 10 3 3 3" xfId="22722" xr:uid="{CEBFA91C-C17B-4042-BD08-750AC3353A74}"/>
    <cellStyle name="Normal 2 16 10 3 3 4" xfId="22723" xr:uid="{085087F8-0900-4D9E-BF6D-3EEFBD7C0C6D}"/>
    <cellStyle name="Normal 2 16 10 3 4" xfId="22724" xr:uid="{BD2A1E38-F031-4314-B693-98DE3F192667}"/>
    <cellStyle name="Normal 2 16 10 3 4 2" xfId="22725" xr:uid="{E779A144-D291-424C-936B-E486FFB45D1D}"/>
    <cellStyle name="Normal 2 16 10 3 5" xfId="22726" xr:uid="{1FC71780-5CF1-4769-B455-27E29B4EB41F}"/>
    <cellStyle name="Normal 2 16 10 3 6" xfId="22727" xr:uid="{3653C346-2D94-4288-B18F-80FAF7003F61}"/>
    <cellStyle name="Normal 2 16 10 3 7" xfId="22728" xr:uid="{E9877E85-8B05-4752-9BA2-14B7B345902B}"/>
    <cellStyle name="Normal 2 16 10 4" xfId="22729" xr:uid="{BB1293B9-EEB5-4AEC-BD56-F4BD1CEEC65F}"/>
    <cellStyle name="Normal 2 16 10 4 2" xfId="22730" xr:uid="{0AA5C5B1-85EF-4B01-9A16-2230A476249F}"/>
    <cellStyle name="Normal 2 16 10 4 3" xfId="22731" xr:uid="{17A8BACC-C969-419F-940B-1FB352C0369B}"/>
    <cellStyle name="Normal 2 16 10 4 4" xfId="22732" xr:uid="{E0A69680-5AC5-4A7C-AC64-1054F3D62054}"/>
    <cellStyle name="Normal 2 16 10 5" xfId="22733" xr:uid="{5A7C5E9B-2C63-4689-BB53-4B75CC4D7552}"/>
    <cellStyle name="Normal 2 16 10 5 2" xfId="22734" xr:uid="{FBA2E421-6EE8-4DEF-A4F3-D48B51138C34}"/>
    <cellStyle name="Normal 2 16 10 5 3" xfId="22735" xr:uid="{837F0741-C545-407F-BC3A-92684FCD7ECE}"/>
    <cellStyle name="Normal 2 16 10 5 4" xfId="22736" xr:uid="{2A11188C-E982-4DFF-81E8-1608D81D9964}"/>
    <cellStyle name="Normal 2 16 10 6" xfId="22737" xr:uid="{BEB6ADBB-2024-46C1-B394-8A667C690A3D}"/>
    <cellStyle name="Normal 2 16 10 7" xfId="22738" xr:uid="{3F65183E-5E5C-4987-BB42-A4CF81550CCD}"/>
    <cellStyle name="Normal 2 16 10 7 2" xfId="22739" xr:uid="{7C6A8C2E-D24A-458C-B11B-070671BC5E1C}"/>
    <cellStyle name="Normal 2 16 10 8" xfId="22740" xr:uid="{0A382C38-7BB9-41AB-AC39-C142E8F7878D}"/>
    <cellStyle name="Normal 2 16 10 9" xfId="22741" xr:uid="{F06D8A76-9F9E-4FE8-9C1F-88CEE11030F2}"/>
    <cellStyle name="Normal 2 16 11" xfId="22742" xr:uid="{F0415E96-1A6D-437F-B1B8-A0201B893225}"/>
    <cellStyle name="Normal 2 16 11 10" xfId="22743" xr:uid="{CDBDF979-92DC-4941-B69D-6EB7FF164273}"/>
    <cellStyle name="Normal 2 16 11 2" xfId="22744" xr:uid="{2D2E61CE-3076-422D-91A5-AAEF9E92E425}"/>
    <cellStyle name="Normal 2 16 11 2 2" xfId="22745" xr:uid="{ADEF18A6-2F56-4C47-A933-EFFCED9AE5C5}"/>
    <cellStyle name="Normal 2 16 11 2 2 2" xfId="22746" xr:uid="{7DF5B764-783C-42B5-B432-059688F3455E}"/>
    <cellStyle name="Normal 2 16 11 2 2 3" xfId="22747" xr:uid="{67231C64-4948-4F2E-ADD9-9EF4AF4E6B48}"/>
    <cellStyle name="Normal 2 16 11 2 2 4" xfId="22748" xr:uid="{683434F5-8BBA-4C72-92AF-0BB269B27017}"/>
    <cellStyle name="Normal 2 16 11 2 3" xfId="22749" xr:uid="{8F9F68E3-844E-4F31-8DBC-C99A4CE818B8}"/>
    <cellStyle name="Normal 2 16 11 2 3 2" xfId="22750" xr:uid="{783C6B17-E31A-4016-BA8D-8AB34D6C4714}"/>
    <cellStyle name="Normal 2 16 11 2 3 3" xfId="22751" xr:uid="{79DB8A74-C5D9-4F46-BF80-A9A39A404772}"/>
    <cellStyle name="Normal 2 16 11 2 3 4" xfId="22752" xr:uid="{C1E74CA7-BA7F-47BF-90FF-0BF91624CC82}"/>
    <cellStyle name="Normal 2 16 11 2 4" xfId="22753" xr:uid="{6801D1D5-CCEF-47D8-AF64-5401D2610197}"/>
    <cellStyle name="Normal 2 16 11 2 4 2" xfId="22754" xr:uid="{1EE70CEA-19C3-4B81-A320-76FAEF712B14}"/>
    <cellStyle name="Normal 2 16 11 2 5" xfId="22755" xr:uid="{1812BC81-7D51-4745-9EF0-A4842950F23B}"/>
    <cellStyle name="Normal 2 16 11 2 6" xfId="22756" xr:uid="{6AE55453-03B1-411F-A786-E515883B8CAD}"/>
    <cellStyle name="Normal 2 16 11 2 7" xfId="22757" xr:uid="{F5CD4EDA-E2F1-41B3-9B11-A86D8F72D38B}"/>
    <cellStyle name="Normal 2 16 11 3" xfId="22758" xr:uid="{0BD232DE-DF84-4E76-AB86-B2FB6168274E}"/>
    <cellStyle name="Normal 2 16 11 3 2" xfId="22759" xr:uid="{6EB160A7-0D3E-459A-AE7B-E37BBE9BE8E0}"/>
    <cellStyle name="Normal 2 16 11 3 2 2" xfId="22760" xr:uid="{4A530DBA-7CFD-4DF7-8867-887BC20ED5DF}"/>
    <cellStyle name="Normal 2 16 11 3 2 3" xfId="22761" xr:uid="{2E7134A7-46EE-42B7-AD2E-565B1B774A2B}"/>
    <cellStyle name="Normal 2 16 11 3 2 4" xfId="22762" xr:uid="{6ED327FD-845A-4305-9EED-6BC700119DA3}"/>
    <cellStyle name="Normal 2 16 11 3 3" xfId="22763" xr:uid="{7495709E-51CB-4F5E-8266-58538A2A4B63}"/>
    <cellStyle name="Normal 2 16 11 3 3 2" xfId="22764" xr:uid="{FE7E0CB7-4799-4C8B-84A6-29249EB7C698}"/>
    <cellStyle name="Normal 2 16 11 3 3 3" xfId="22765" xr:uid="{212CCC43-06F7-4275-9ED5-5A11D052921C}"/>
    <cellStyle name="Normal 2 16 11 3 3 4" xfId="22766" xr:uid="{21CFCA41-C1BD-481D-9E95-D4DE25999BD8}"/>
    <cellStyle name="Normal 2 16 11 3 4" xfId="22767" xr:uid="{748ABC2E-5AD9-48DB-A012-CA2CD36D1A56}"/>
    <cellStyle name="Normal 2 16 11 3 4 2" xfId="22768" xr:uid="{368761DF-1336-4DCE-8D10-81803121F9D9}"/>
    <cellStyle name="Normal 2 16 11 3 5" xfId="22769" xr:uid="{D62EB70F-F942-4CB0-B91F-2CB7DED13D58}"/>
    <cellStyle name="Normal 2 16 11 3 6" xfId="22770" xr:uid="{62A14453-0168-480E-9587-CC94FCE21130}"/>
    <cellStyle name="Normal 2 16 11 3 7" xfId="22771" xr:uid="{013A6FF3-DBBA-4576-A0C1-5A247C3018A3}"/>
    <cellStyle name="Normal 2 16 11 4" xfId="22772" xr:uid="{8A975A1A-79EB-44D6-BDB7-B0D25856CC24}"/>
    <cellStyle name="Normal 2 16 11 4 2" xfId="22773" xr:uid="{7C33660A-25D0-4247-BA4E-7C2885C008DE}"/>
    <cellStyle name="Normal 2 16 11 4 3" xfId="22774" xr:uid="{F51F09D4-E8E7-4488-9B8C-6AFC4253F26F}"/>
    <cellStyle name="Normal 2 16 11 4 4" xfId="22775" xr:uid="{7F0EA1D6-798B-45A5-82CB-9B77E044F022}"/>
    <cellStyle name="Normal 2 16 11 5" xfId="22776" xr:uid="{974E931B-0143-4DDC-B6C3-1634E96E1F51}"/>
    <cellStyle name="Normal 2 16 11 5 2" xfId="22777" xr:uid="{CDD3A479-54BF-45D2-946B-4385490A837C}"/>
    <cellStyle name="Normal 2 16 11 5 3" xfId="22778" xr:uid="{9378060B-BB39-4DBB-AF09-824B69E0A9BB}"/>
    <cellStyle name="Normal 2 16 11 5 4" xfId="22779" xr:uid="{8D894447-41C0-4D95-9EBC-8BB0CAE93294}"/>
    <cellStyle name="Normal 2 16 11 6" xfId="22780" xr:uid="{29DC58A6-31AB-408E-81F1-35371A063C0A}"/>
    <cellStyle name="Normal 2 16 11 7" xfId="22781" xr:uid="{CA272B5E-5986-42E8-B1F4-5C83F398577D}"/>
    <cellStyle name="Normal 2 16 11 7 2" xfId="22782" xr:uid="{FA59A5CC-A051-4D93-96B5-F202BD260DA5}"/>
    <cellStyle name="Normal 2 16 11 8" xfId="22783" xr:uid="{60666B99-B34B-42DF-AE3D-A90D27F55664}"/>
    <cellStyle name="Normal 2 16 11 9" xfId="22784" xr:uid="{980099B5-D5C4-483F-AE1A-21A1B01F5A2F}"/>
    <cellStyle name="Normal 2 16 12" xfId="22785" xr:uid="{209D802A-6AB9-4B50-A274-572CE3056709}"/>
    <cellStyle name="Normal 2 16 12 10" xfId="22786" xr:uid="{A693E308-24A2-428B-8A7D-ECFFFBC54ABF}"/>
    <cellStyle name="Normal 2 16 12 2" xfId="22787" xr:uid="{AA95C86D-407B-4FB2-986D-15562FCFF3A8}"/>
    <cellStyle name="Normal 2 16 12 2 2" xfId="22788" xr:uid="{5241AF66-2268-463D-81F7-28F512AA8153}"/>
    <cellStyle name="Normal 2 16 12 2 2 2" xfId="22789" xr:uid="{272E51AE-FCF5-4EE3-BF8D-71EE2526E4FA}"/>
    <cellStyle name="Normal 2 16 12 2 2 3" xfId="22790" xr:uid="{055310A0-333B-4EC9-A740-239A5464462E}"/>
    <cellStyle name="Normal 2 16 12 2 2 4" xfId="22791" xr:uid="{D2366C09-B1B5-4282-8C07-66478536682A}"/>
    <cellStyle name="Normal 2 16 12 2 3" xfId="22792" xr:uid="{938C4D73-C082-43AE-BEBA-9D3CAECE670C}"/>
    <cellStyle name="Normal 2 16 12 2 3 2" xfId="22793" xr:uid="{691B7E82-2636-46DB-8784-635A5E2938AC}"/>
    <cellStyle name="Normal 2 16 12 2 3 3" xfId="22794" xr:uid="{34B501FF-7B3D-43DB-9C8A-B79ABFE85B14}"/>
    <cellStyle name="Normal 2 16 12 2 3 4" xfId="22795" xr:uid="{EF3F2F2C-2A4D-4C8A-976C-C2034E2B3F16}"/>
    <cellStyle name="Normal 2 16 12 2 4" xfId="22796" xr:uid="{B9C0EE7D-9AA4-4C19-94DB-5A413EBAB14F}"/>
    <cellStyle name="Normal 2 16 12 2 4 2" xfId="22797" xr:uid="{0C8538C8-B0EE-4086-8C53-7D2CE4F37850}"/>
    <cellStyle name="Normal 2 16 12 2 5" xfId="22798" xr:uid="{51668072-2441-4FCA-A480-6A3F582CBA0E}"/>
    <cellStyle name="Normal 2 16 12 2 6" xfId="22799" xr:uid="{487414F4-5ACD-498C-B5E4-4E9CDEBDDA55}"/>
    <cellStyle name="Normal 2 16 12 2 7" xfId="22800" xr:uid="{614B4AC1-CD9A-4DB6-940E-3FE3C88348A8}"/>
    <cellStyle name="Normal 2 16 12 3" xfId="22801" xr:uid="{21887297-E158-4DFB-B69A-A4507CC174B6}"/>
    <cellStyle name="Normal 2 16 12 3 2" xfId="22802" xr:uid="{4AD449B7-D726-464B-B7F2-281DE03FE96F}"/>
    <cellStyle name="Normal 2 16 12 3 2 2" xfId="22803" xr:uid="{7E0464C9-F7B5-4AF7-B092-7EF6308FC610}"/>
    <cellStyle name="Normal 2 16 12 3 2 3" xfId="22804" xr:uid="{3D20F867-8D3E-44FD-8C01-AEC728B40907}"/>
    <cellStyle name="Normal 2 16 12 3 2 4" xfId="22805" xr:uid="{37C852EF-CA1E-418D-815A-498F52FA9E8B}"/>
    <cellStyle name="Normal 2 16 12 3 3" xfId="22806" xr:uid="{79287364-254F-4849-85A9-1964EDDDD74B}"/>
    <cellStyle name="Normal 2 16 12 3 3 2" xfId="22807" xr:uid="{3AF7BD15-9EEA-48E1-84E5-11DE6F704683}"/>
    <cellStyle name="Normal 2 16 12 3 3 3" xfId="22808" xr:uid="{04A57D44-A672-4D57-8173-EA0A5199E208}"/>
    <cellStyle name="Normal 2 16 12 3 3 4" xfId="22809" xr:uid="{1575CCA5-8448-4746-8EB9-983169EA714C}"/>
    <cellStyle name="Normal 2 16 12 3 4" xfId="22810" xr:uid="{4FFDC423-B86A-4C35-86F7-0A426078B5AD}"/>
    <cellStyle name="Normal 2 16 12 3 4 2" xfId="22811" xr:uid="{B390C69B-6ABB-47F9-BBDC-65891D91409B}"/>
    <cellStyle name="Normal 2 16 12 3 5" xfId="22812" xr:uid="{C17FDEDC-BF52-4BA2-970A-EE56AD15A8F6}"/>
    <cellStyle name="Normal 2 16 12 3 6" xfId="22813" xr:uid="{D406F4F1-951C-4766-A937-7D01A35CEF4A}"/>
    <cellStyle name="Normal 2 16 12 3 7" xfId="22814" xr:uid="{EF882713-DDF7-4B39-9C82-7C12B61D0F0A}"/>
    <cellStyle name="Normal 2 16 12 4" xfId="22815" xr:uid="{CD80CDB1-1D0C-4672-B4B1-EB13927EA154}"/>
    <cellStyle name="Normal 2 16 12 4 2" xfId="22816" xr:uid="{195524D3-578A-431E-BDD0-EC9094B25B9E}"/>
    <cellStyle name="Normal 2 16 12 4 3" xfId="22817" xr:uid="{BE0EB17C-6627-4AAE-82FC-6CC9B181D9F0}"/>
    <cellStyle name="Normal 2 16 12 4 4" xfId="22818" xr:uid="{007343B9-F195-4D70-A671-BD364AE4E045}"/>
    <cellStyle name="Normal 2 16 12 5" xfId="22819" xr:uid="{396955DE-AF2C-4128-B611-F4F73BDFD18F}"/>
    <cellStyle name="Normal 2 16 12 5 2" xfId="22820" xr:uid="{5AF6ECCA-0407-4F36-B78D-2716EBEA34E3}"/>
    <cellStyle name="Normal 2 16 12 5 3" xfId="22821" xr:uid="{579DE22B-BF15-4E7A-8937-98E78CA3C31E}"/>
    <cellStyle name="Normal 2 16 12 5 4" xfId="22822" xr:uid="{B5AD38D9-0FC5-496C-AD5E-176C93EF8301}"/>
    <cellStyle name="Normal 2 16 12 6" xfId="22823" xr:uid="{F7C753BC-F3E3-4B31-8638-90940CA4F6B7}"/>
    <cellStyle name="Normal 2 16 12 7" xfId="22824" xr:uid="{FFE8B8DC-18FF-4CB6-BFC1-15A3A48B6936}"/>
    <cellStyle name="Normal 2 16 12 7 2" xfId="22825" xr:uid="{AD635BBA-1077-461C-A61D-64585C52E783}"/>
    <cellStyle name="Normal 2 16 12 8" xfId="22826" xr:uid="{212B6260-0A32-42A5-8490-48526D0F672B}"/>
    <cellStyle name="Normal 2 16 12 9" xfId="22827" xr:uid="{531C484D-C909-4365-BEFB-5738D9C00CEC}"/>
    <cellStyle name="Normal 2 16 13" xfId="22828" xr:uid="{0E77E4C5-B922-4838-A57E-330E1BA777D4}"/>
    <cellStyle name="Normal 2 16 13 10" xfId="22829" xr:uid="{5AAA8CB5-9C04-4E7C-BE6C-A37445F87446}"/>
    <cellStyle name="Normal 2 16 13 2" xfId="22830" xr:uid="{114DA84C-EC74-4837-8352-E489F30CE6D4}"/>
    <cellStyle name="Normal 2 16 13 2 2" xfId="22831" xr:uid="{E73EC39F-2D64-4047-BD8F-4123D75D8A0C}"/>
    <cellStyle name="Normal 2 16 13 2 2 2" xfId="22832" xr:uid="{C56D62C9-9AB0-4155-924F-D1BB4333130A}"/>
    <cellStyle name="Normal 2 16 13 2 2 3" xfId="22833" xr:uid="{D88D8199-C226-414D-9DE3-F9774220A399}"/>
    <cellStyle name="Normal 2 16 13 2 2 4" xfId="22834" xr:uid="{2360A4D8-0FC4-4BC2-A4CD-BA7A5E86F7A7}"/>
    <cellStyle name="Normal 2 16 13 2 3" xfId="22835" xr:uid="{C9490782-57F0-4224-9549-B4E9553A3154}"/>
    <cellStyle name="Normal 2 16 13 2 3 2" xfId="22836" xr:uid="{EC11011C-F0CD-4D11-8F91-903F1D043184}"/>
    <cellStyle name="Normal 2 16 13 2 3 3" xfId="22837" xr:uid="{E65D5508-1801-4C63-81CD-1E2791BE2C2F}"/>
    <cellStyle name="Normal 2 16 13 2 3 4" xfId="22838" xr:uid="{E996F7DD-1348-433D-ADB1-BFCFB6A3E705}"/>
    <cellStyle name="Normal 2 16 13 2 4" xfId="22839" xr:uid="{52320DD5-91EB-4E62-B1F5-ABB15593E65B}"/>
    <cellStyle name="Normal 2 16 13 2 4 2" xfId="22840" xr:uid="{854146BD-7784-4B7A-8918-68A8E083493D}"/>
    <cellStyle name="Normal 2 16 13 2 5" xfId="22841" xr:uid="{8559DA6F-51CA-4EE3-8493-D43234B22D24}"/>
    <cellStyle name="Normal 2 16 13 2 6" xfId="22842" xr:uid="{2D926EE8-4D61-4B6A-944D-5621D6AC9456}"/>
    <cellStyle name="Normal 2 16 13 2 7" xfId="22843" xr:uid="{FE34DFD5-83C5-4198-BED0-72E336788B1A}"/>
    <cellStyle name="Normal 2 16 13 3" xfId="22844" xr:uid="{D001F8E7-1A55-45CF-B341-47766DC54C33}"/>
    <cellStyle name="Normal 2 16 13 3 2" xfId="22845" xr:uid="{399A5CC7-574A-46E7-9DF2-057E950BA3B3}"/>
    <cellStyle name="Normal 2 16 13 3 2 2" xfId="22846" xr:uid="{B4C467F9-5226-4643-AB17-27A3A4E0400F}"/>
    <cellStyle name="Normal 2 16 13 3 2 3" xfId="22847" xr:uid="{096F9490-25BE-40FF-BF1C-AF84F0035415}"/>
    <cellStyle name="Normal 2 16 13 3 2 4" xfId="22848" xr:uid="{3E92B6A8-C398-4FFD-9495-04C2ED40BA1E}"/>
    <cellStyle name="Normal 2 16 13 3 3" xfId="22849" xr:uid="{EB49F7D9-53D6-424A-8B2A-CAE4A6AD3A98}"/>
    <cellStyle name="Normal 2 16 13 3 3 2" xfId="22850" xr:uid="{3778274A-C97A-4446-8259-6F76BE84B453}"/>
    <cellStyle name="Normal 2 16 13 3 3 3" xfId="22851" xr:uid="{A85DB496-729B-48B0-B4CA-1547F3D0F399}"/>
    <cellStyle name="Normal 2 16 13 3 3 4" xfId="22852" xr:uid="{EBAA9368-365E-49B6-A49F-82839AEF4C47}"/>
    <cellStyle name="Normal 2 16 13 3 4" xfId="22853" xr:uid="{A8B1B3C0-CCB7-46D5-B123-363F3A29FB8D}"/>
    <cellStyle name="Normal 2 16 13 3 4 2" xfId="22854" xr:uid="{498852E5-3817-467F-9DDE-B4B7E7DD3889}"/>
    <cellStyle name="Normal 2 16 13 3 5" xfId="22855" xr:uid="{BEED3599-0261-46EC-9E12-898AD664037B}"/>
    <cellStyle name="Normal 2 16 13 3 6" xfId="22856" xr:uid="{1067815C-7B3B-49A8-B57C-91270D937E3A}"/>
    <cellStyle name="Normal 2 16 13 3 7" xfId="22857" xr:uid="{42374D62-821F-41A4-8071-9EB2BB17C118}"/>
    <cellStyle name="Normal 2 16 13 4" xfId="22858" xr:uid="{8CA56474-BE91-436D-ACB4-DA6A9A2E61BD}"/>
    <cellStyle name="Normal 2 16 13 4 2" xfId="22859" xr:uid="{9C5C742A-0C8F-4791-B849-257DE4E75DAB}"/>
    <cellStyle name="Normal 2 16 13 4 3" xfId="22860" xr:uid="{879F1F5C-EF49-477A-B45C-0B2DBC7BBB0B}"/>
    <cellStyle name="Normal 2 16 13 4 4" xfId="22861" xr:uid="{3C2C964D-4319-4A63-8691-96408FE25E89}"/>
    <cellStyle name="Normal 2 16 13 5" xfId="22862" xr:uid="{DD11EBD9-FD5E-4F00-AC20-2B57A03C4E3E}"/>
    <cellStyle name="Normal 2 16 13 5 2" xfId="22863" xr:uid="{5A0893FA-9488-4809-9160-0E865A221362}"/>
    <cellStyle name="Normal 2 16 13 5 3" xfId="22864" xr:uid="{968A44C6-283B-43EA-990D-F15069D2773F}"/>
    <cellStyle name="Normal 2 16 13 5 4" xfId="22865" xr:uid="{F0841EB0-FADB-416C-91CE-D0790502DF11}"/>
    <cellStyle name="Normal 2 16 13 6" xfId="22866" xr:uid="{215A0712-B3D5-4846-896B-3FA96F99E170}"/>
    <cellStyle name="Normal 2 16 13 7" xfId="22867" xr:uid="{897D0532-296E-41D2-B6F8-1B326166BE09}"/>
    <cellStyle name="Normal 2 16 13 7 2" xfId="22868" xr:uid="{ECCC7455-5399-4C98-AF66-0835F1756AE5}"/>
    <cellStyle name="Normal 2 16 13 8" xfId="22869" xr:uid="{DDD9D887-9349-49AD-8BFE-2C6346C581E0}"/>
    <cellStyle name="Normal 2 16 13 9" xfId="22870" xr:uid="{C1C788AD-6D07-4ADF-B429-BED486BD9E05}"/>
    <cellStyle name="Normal 2 16 14" xfId="22871" xr:uid="{B2A9CB3E-3CC9-466A-9E1D-FD4507A26D2C}"/>
    <cellStyle name="Normal 2 16 14 10" xfId="22872" xr:uid="{5CCE21B3-79DD-480B-B148-6A7CB81C4BCA}"/>
    <cellStyle name="Normal 2 16 14 2" xfId="22873" xr:uid="{190B7975-A491-4958-930F-5A344B2AEAFB}"/>
    <cellStyle name="Normal 2 16 14 2 2" xfId="22874" xr:uid="{9E8D3DEE-DA2B-46F6-9DB1-5A9EDB8E608B}"/>
    <cellStyle name="Normal 2 16 14 2 2 2" xfId="22875" xr:uid="{51D95171-064C-455C-8228-1CFCDF8F7774}"/>
    <cellStyle name="Normal 2 16 14 2 2 3" xfId="22876" xr:uid="{EDC54AF5-3BCD-44CF-B833-C6F735A39823}"/>
    <cellStyle name="Normal 2 16 14 2 2 4" xfId="22877" xr:uid="{3D6D2342-F214-4BA5-B4BC-3AC8E7A06E00}"/>
    <cellStyle name="Normal 2 16 14 2 3" xfId="22878" xr:uid="{B08E6CBA-334C-45B1-8C86-59B6A8D18254}"/>
    <cellStyle name="Normal 2 16 14 2 3 2" xfId="22879" xr:uid="{EA5A7D58-4024-467A-BF10-56743EB772CF}"/>
    <cellStyle name="Normal 2 16 14 2 3 3" xfId="22880" xr:uid="{CBDC067D-4660-44BA-92EE-4901020AF61C}"/>
    <cellStyle name="Normal 2 16 14 2 3 4" xfId="22881" xr:uid="{BDA00923-9AB2-4921-9EFE-C937664F5B44}"/>
    <cellStyle name="Normal 2 16 14 2 4" xfId="22882" xr:uid="{4C4FD5CA-6234-40A5-88C7-42F0DC0F6002}"/>
    <cellStyle name="Normal 2 16 14 2 4 2" xfId="22883" xr:uid="{1F5AD771-2256-4285-B347-C19102929516}"/>
    <cellStyle name="Normal 2 16 14 2 5" xfId="22884" xr:uid="{305E059F-69DC-46C4-8390-E011B0692E78}"/>
    <cellStyle name="Normal 2 16 14 2 6" xfId="22885" xr:uid="{35076FF0-001B-473D-9C77-2FE4A446DB5A}"/>
    <cellStyle name="Normal 2 16 14 2 7" xfId="22886" xr:uid="{700895F1-E66A-4B4D-A238-05F3DE9C6300}"/>
    <cellStyle name="Normal 2 16 14 3" xfId="22887" xr:uid="{AEFC91B0-6B48-40E2-904A-F071069C5F31}"/>
    <cellStyle name="Normal 2 16 14 3 2" xfId="22888" xr:uid="{323D12BA-4520-4FDD-8F11-51830BEA6844}"/>
    <cellStyle name="Normal 2 16 14 3 2 2" xfId="22889" xr:uid="{D3E88A19-04A3-4ADE-93C4-2E6BCD3968DD}"/>
    <cellStyle name="Normal 2 16 14 3 2 3" xfId="22890" xr:uid="{10078CE7-E9B3-47B5-9B37-4D6DB52B09F5}"/>
    <cellStyle name="Normal 2 16 14 3 2 4" xfId="22891" xr:uid="{9884D2A1-1DF7-4066-87BC-FEAA5C4BFA69}"/>
    <cellStyle name="Normal 2 16 14 3 3" xfId="22892" xr:uid="{D5BD06E9-9959-48E8-A75C-3FA9592CE950}"/>
    <cellStyle name="Normal 2 16 14 3 3 2" xfId="22893" xr:uid="{12694250-4FC3-455B-9572-EB1FA8C15081}"/>
    <cellStyle name="Normal 2 16 14 3 3 3" xfId="22894" xr:uid="{7148C9A1-29CF-4AC2-9B75-AC839326881E}"/>
    <cellStyle name="Normal 2 16 14 3 3 4" xfId="22895" xr:uid="{12435329-5978-49CE-BC15-86EA9DF92D86}"/>
    <cellStyle name="Normal 2 16 14 3 4" xfId="22896" xr:uid="{B075E6E0-D9AE-4C24-895F-BD7870983698}"/>
    <cellStyle name="Normal 2 16 14 3 4 2" xfId="22897" xr:uid="{95D8778F-3A77-4654-91FC-F642319E5D7A}"/>
    <cellStyle name="Normal 2 16 14 3 5" xfId="22898" xr:uid="{316F5ABB-C97F-454B-AB41-11FD26443775}"/>
    <cellStyle name="Normal 2 16 14 3 6" xfId="22899" xr:uid="{21D19615-8D59-4A1E-9409-2BE72D3655A7}"/>
    <cellStyle name="Normal 2 16 14 3 7" xfId="22900" xr:uid="{41CA53C2-4C99-459A-88CE-6DBF9CDB69FE}"/>
    <cellStyle name="Normal 2 16 14 4" xfId="22901" xr:uid="{EAACF0C2-B2E4-427B-9BC5-0F65E2817915}"/>
    <cellStyle name="Normal 2 16 14 4 2" xfId="22902" xr:uid="{01E70BCD-F7A9-4969-BD1B-80E78A72499D}"/>
    <cellStyle name="Normal 2 16 14 4 3" xfId="22903" xr:uid="{0B2CA73C-60B4-430B-BF5A-E923F60936E8}"/>
    <cellStyle name="Normal 2 16 14 4 4" xfId="22904" xr:uid="{8CF730E6-0068-4AC6-A12D-D2A57964225A}"/>
    <cellStyle name="Normal 2 16 14 5" xfId="22905" xr:uid="{57A2CF57-7811-41CF-B5AB-FFC1D54956A5}"/>
    <cellStyle name="Normal 2 16 14 5 2" xfId="22906" xr:uid="{334F2A1F-6298-4CAF-8027-C7B40E18A50E}"/>
    <cellStyle name="Normal 2 16 14 5 3" xfId="22907" xr:uid="{238C62F9-AAA4-4AC2-B087-D9AD649B8DC4}"/>
    <cellStyle name="Normal 2 16 14 5 4" xfId="22908" xr:uid="{12FCA34D-4249-4D41-9ADC-1E2EF33D001C}"/>
    <cellStyle name="Normal 2 16 14 6" xfId="22909" xr:uid="{97C24C29-D602-479B-BA0D-341418EA25B7}"/>
    <cellStyle name="Normal 2 16 14 7" xfId="22910" xr:uid="{2144D577-BBB3-49CA-AC72-7C10A27538D8}"/>
    <cellStyle name="Normal 2 16 14 7 2" xfId="22911" xr:uid="{EAF2269D-F1B7-440C-B6D5-5300E3C63E87}"/>
    <cellStyle name="Normal 2 16 14 8" xfId="22912" xr:uid="{76A402AE-3B8E-4BDE-8B8C-1D9FD4F5836C}"/>
    <cellStyle name="Normal 2 16 14 9" xfId="22913" xr:uid="{060524B4-BB5E-4E4B-BFDC-91EF1E3C95F8}"/>
    <cellStyle name="Normal 2 16 15" xfId="22914" xr:uid="{8D4E7B0F-E304-4F80-881E-4708309520C5}"/>
    <cellStyle name="Normal 2 16 15 10" xfId="22915" xr:uid="{3E265843-B614-4ED2-86C4-D87F21A4AA98}"/>
    <cellStyle name="Normal 2 16 15 2" xfId="22916" xr:uid="{8A480F67-9406-40DA-BCD0-70C3620BADD0}"/>
    <cellStyle name="Normal 2 16 15 2 2" xfId="22917" xr:uid="{E9958A38-1DC8-42BA-9874-FE937CDFC07E}"/>
    <cellStyle name="Normal 2 16 15 2 2 2" xfId="22918" xr:uid="{7A627101-0198-4FC8-883A-E90BAEBC2468}"/>
    <cellStyle name="Normal 2 16 15 2 2 3" xfId="22919" xr:uid="{A120205B-CF35-4B16-B5D1-54FAA5366F83}"/>
    <cellStyle name="Normal 2 16 15 2 2 4" xfId="22920" xr:uid="{5C5ABC6D-503F-4300-BF6C-BEC9758CEAC6}"/>
    <cellStyle name="Normal 2 16 15 2 3" xfId="22921" xr:uid="{6AF17422-8F35-4D7D-B992-0D5CE6A2EB40}"/>
    <cellStyle name="Normal 2 16 15 2 3 2" xfId="22922" xr:uid="{15BE43CB-D6EE-433B-B7CC-9316738502BB}"/>
    <cellStyle name="Normal 2 16 15 2 3 3" xfId="22923" xr:uid="{69C415CE-55A7-4380-8333-F48DDDFFC8A1}"/>
    <cellStyle name="Normal 2 16 15 2 3 4" xfId="22924" xr:uid="{209DA316-3A46-4167-BDF8-A9D2A6DF94AF}"/>
    <cellStyle name="Normal 2 16 15 2 4" xfId="22925" xr:uid="{689A35B1-2C45-47DA-B157-F184D1D4F3EF}"/>
    <cellStyle name="Normal 2 16 15 2 4 2" xfId="22926" xr:uid="{F009DA87-123E-4AF2-ADD1-7A3B3D3598AC}"/>
    <cellStyle name="Normal 2 16 15 2 5" xfId="22927" xr:uid="{681427A3-5B03-4BAC-BCC6-84BD345DEA8E}"/>
    <cellStyle name="Normal 2 16 15 2 6" xfId="22928" xr:uid="{9CE3ACF8-8E32-4B08-8B9B-7F8AA4EE1913}"/>
    <cellStyle name="Normal 2 16 15 2 7" xfId="22929" xr:uid="{A799A813-6909-46C9-B43F-A5CB39AA78D3}"/>
    <cellStyle name="Normal 2 16 15 3" xfId="22930" xr:uid="{E4849A0E-7828-4A4D-8458-AD6676897B58}"/>
    <cellStyle name="Normal 2 16 15 3 2" xfId="22931" xr:uid="{5958CAAC-2BF1-4ABB-8BCC-DBE9C1ADF3C4}"/>
    <cellStyle name="Normal 2 16 15 3 2 2" xfId="22932" xr:uid="{14A11812-097F-47A3-9428-DD295E161D08}"/>
    <cellStyle name="Normal 2 16 15 3 2 3" xfId="22933" xr:uid="{C108495B-FB43-4F78-8069-75E5E560E1FA}"/>
    <cellStyle name="Normal 2 16 15 3 2 4" xfId="22934" xr:uid="{80D18A38-B0DC-4E66-AD34-E7C6FF800122}"/>
    <cellStyle name="Normal 2 16 15 3 3" xfId="22935" xr:uid="{F4BA2C51-3545-4357-8847-29D80F2A5A91}"/>
    <cellStyle name="Normal 2 16 15 3 3 2" xfId="22936" xr:uid="{07419DA1-19F5-4A16-BB70-40EF26A531DC}"/>
    <cellStyle name="Normal 2 16 15 3 3 3" xfId="22937" xr:uid="{0C7D483E-FC25-4D82-A3DE-419023D8224C}"/>
    <cellStyle name="Normal 2 16 15 3 3 4" xfId="22938" xr:uid="{3EDBF02C-8F67-4D91-9469-10A76C4F2BF1}"/>
    <cellStyle name="Normal 2 16 15 3 4" xfId="22939" xr:uid="{A600C20E-7B3A-479E-A232-98CD81AF7AB9}"/>
    <cellStyle name="Normal 2 16 15 3 4 2" xfId="22940" xr:uid="{2F8FAC15-27C9-4314-BC01-BBA2A2BFD004}"/>
    <cellStyle name="Normal 2 16 15 3 5" xfId="22941" xr:uid="{7EF5B58E-3BF0-43D5-ACED-2FF934507B06}"/>
    <cellStyle name="Normal 2 16 15 3 6" xfId="22942" xr:uid="{9EDEC968-5029-426D-934A-73DA619DEDC1}"/>
    <cellStyle name="Normal 2 16 15 3 7" xfId="22943" xr:uid="{885FB7C7-B1ED-47AC-B562-F3FF709A54F9}"/>
    <cellStyle name="Normal 2 16 15 4" xfId="22944" xr:uid="{DFDDB036-5F14-455D-ABF3-53F053C064A1}"/>
    <cellStyle name="Normal 2 16 15 4 2" xfId="22945" xr:uid="{447173DF-D9FE-486B-8AD3-7156CFD1026B}"/>
    <cellStyle name="Normal 2 16 15 4 3" xfId="22946" xr:uid="{BF37F55D-BE53-480F-895A-920104EC6F1C}"/>
    <cellStyle name="Normal 2 16 15 4 4" xfId="22947" xr:uid="{955E9155-06E9-40BA-8CBB-FE1D3742584A}"/>
    <cellStyle name="Normal 2 16 15 5" xfId="22948" xr:uid="{AEC604D9-F425-4C17-9883-E5988AABF502}"/>
    <cellStyle name="Normal 2 16 15 5 2" xfId="22949" xr:uid="{FD3C7C5F-6CAF-49B6-81D8-09115D6AA403}"/>
    <cellStyle name="Normal 2 16 15 5 3" xfId="22950" xr:uid="{8EF4E096-36B0-4F3A-ABF2-9FE92F56821B}"/>
    <cellStyle name="Normal 2 16 15 5 4" xfId="22951" xr:uid="{ED2E871D-C01A-47B3-A637-B42BBCF65ED1}"/>
    <cellStyle name="Normal 2 16 15 6" xfId="22952" xr:uid="{758888A5-8CF1-470F-8117-63D2F1FB3E6A}"/>
    <cellStyle name="Normal 2 16 15 7" xfId="22953" xr:uid="{58C4A6B6-3088-4E26-83CA-08BE54DE2AF7}"/>
    <cellStyle name="Normal 2 16 15 7 2" xfId="22954" xr:uid="{039318F5-13D5-4F9B-8A62-D97732EF2F2B}"/>
    <cellStyle name="Normal 2 16 15 8" xfId="22955" xr:uid="{FA1856E4-4BA7-435D-AF44-8BA222BB52C5}"/>
    <cellStyle name="Normal 2 16 15 9" xfId="22956" xr:uid="{7F652383-F7D7-4581-ACF2-1D233D0C9A86}"/>
    <cellStyle name="Normal 2 16 16" xfId="22957" xr:uid="{2FB65525-53B8-46A8-BF92-8D79F0EEE4A9}"/>
    <cellStyle name="Normal 2 16 16 10" xfId="22958" xr:uid="{D665BA47-A9D7-44FD-AE51-CDC5DFAFAFFE}"/>
    <cellStyle name="Normal 2 16 16 2" xfId="22959" xr:uid="{9950F4E2-3500-46EA-98A7-18A10419FBED}"/>
    <cellStyle name="Normal 2 16 16 2 2" xfId="22960" xr:uid="{7BE32136-125D-4558-BCC7-E38DAD18025D}"/>
    <cellStyle name="Normal 2 16 16 2 2 2" xfId="22961" xr:uid="{F5F9ED53-AEBE-452A-8649-BFE5E6FE94B3}"/>
    <cellStyle name="Normal 2 16 16 2 2 3" xfId="22962" xr:uid="{D9650094-970F-4EC5-B5BE-A5513E8BAAF3}"/>
    <cellStyle name="Normal 2 16 16 2 2 4" xfId="22963" xr:uid="{662D69A0-D2D0-4986-B9C2-1DBE41E76C35}"/>
    <cellStyle name="Normal 2 16 16 2 3" xfId="22964" xr:uid="{5E43338D-E46F-4293-8A97-73464A6ADDD3}"/>
    <cellStyle name="Normal 2 16 16 2 3 2" xfId="22965" xr:uid="{9B517085-3FE1-4DB7-9FA7-22DB547BF062}"/>
    <cellStyle name="Normal 2 16 16 2 3 3" xfId="22966" xr:uid="{07FDDD63-D3F2-4C9F-9DFB-A3541FAF3A3D}"/>
    <cellStyle name="Normal 2 16 16 2 3 4" xfId="22967" xr:uid="{2D7CC642-2945-4167-A1B4-31F97CD8E332}"/>
    <cellStyle name="Normal 2 16 16 2 4" xfId="22968" xr:uid="{71B149AC-DA78-4904-8219-2E7F82EC1E1F}"/>
    <cellStyle name="Normal 2 16 16 2 4 2" xfId="22969" xr:uid="{FAE0E970-DDEC-4252-BFD2-009F4874A62F}"/>
    <cellStyle name="Normal 2 16 16 2 5" xfId="22970" xr:uid="{135E56F3-4D54-4D0C-AF3D-5B39DC12B68F}"/>
    <cellStyle name="Normal 2 16 16 2 6" xfId="22971" xr:uid="{A9EB28AD-A10C-4300-A32C-BD555D8AC373}"/>
    <cellStyle name="Normal 2 16 16 2 7" xfId="22972" xr:uid="{97D2FC19-C5BA-47D6-BDFD-72E6DC157F0C}"/>
    <cellStyle name="Normal 2 16 16 3" xfId="22973" xr:uid="{75E2F7D3-A25E-4C94-A36F-031080229DDD}"/>
    <cellStyle name="Normal 2 16 16 3 2" xfId="22974" xr:uid="{80729537-5BBE-4BE4-8165-218A9FDA0B5C}"/>
    <cellStyle name="Normal 2 16 16 3 2 2" xfId="22975" xr:uid="{E043CC94-81A1-485F-A1BB-D9E2ED3B23F3}"/>
    <cellStyle name="Normal 2 16 16 3 2 3" xfId="22976" xr:uid="{7400E0CB-354D-4F84-8B0E-25AEB316D7F9}"/>
    <cellStyle name="Normal 2 16 16 3 2 4" xfId="22977" xr:uid="{0144C8E1-5385-457C-B6A1-E43BDAD7570B}"/>
    <cellStyle name="Normal 2 16 16 3 3" xfId="22978" xr:uid="{415BE571-DEA3-4FC7-BE31-A684CA334E86}"/>
    <cellStyle name="Normal 2 16 16 3 3 2" xfId="22979" xr:uid="{D2AC883C-CBB7-4D3A-8495-3BFA8B78353B}"/>
    <cellStyle name="Normal 2 16 16 3 3 3" xfId="22980" xr:uid="{525CE3F6-2117-476A-9996-CA1AA303C000}"/>
    <cellStyle name="Normal 2 16 16 3 3 4" xfId="22981" xr:uid="{78A4964B-FB8D-4DE9-92A8-2FAA0F541AC7}"/>
    <cellStyle name="Normal 2 16 16 3 4" xfId="22982" xr:uid="{AF14AB9B-2770-492E-B147-4BA8CEAFEAC9}"/>
    <cellStyle name="Normal 2 16 16 3 4 2" xfId="22983" xr:uid="{6C449DBF-3C5F-4B67-9F4C-F8CBE5D0FD00}"/>
    <cellStyle name="Normal 2 16 16 3 5" xfId="22984" xr:uid="{C3A092DA-D3FD-4727-B71C-35C9702347D5}"/>
    <cellStyle name="Normal 2 16 16 3 6" xfId="22985" xr:uid="{EEEDD8EB-1E97-4E76-BCB5-FD5F7143B7F5}"/>
    <cellStyle name="Normal 2 16 16 3 7" xfId="22986" xr:uid="{40871B6E-C4A5-4887-A0B5-DB79A75517BE}"/>
    <cellStyle name="Normal 2 16 16 4" xfId="22987" xr:uid="{98BA6777-2261-496C-A524-8F311887BBFA}"/>
    <cellStyle name="Normal 2 16 16 4 2" xfId="22988" xr:uid="{607BECD5-01FD-4C8D-A21F-E7213329712F}"/>
    <cellStyle name="Normal 2 16 16 4 3" xfId="22989" xr:uid="{0763245B-1E32-4421-945E-A5040446DEF9}"/>
    <cellStyle name="Normal 2 16 16 4 4" xfId="22990" xr:uid="{2E3FD817-30AB-4BB9-B593-8F864E2DFC8A}"/>
    <cellStyle name="Normal 2 16 16 5" xfId="22991" xr:uid="{BD8C8B71-412C-4979-BBCF-8C25CDE6859D}"/>
    <cellStyle name="Normal 2 16 16 5 2" xfId="22992" xr:uid="{6009A939-3BFB-44FA-874B-BEFA06880654}"/>
    <cellStyle name="Normal 2 16 16 5 3" xfId="22993" xr:uid="{4DEE067F-A691-4C09-B184-19D069959307}"/>
    <cellStyle name="Normal 2 16 16 5 4" xfId="22994" xr:uid="{21304A41-8D7B-486E-BF7A-BC0027DD1A22}"/>
    <cellStyle name="Normal 2 16 16 6" xfId="22995" xr:uid="{B4DB7DD9-6095-4A2A-A8AA-681ED097BA46}"/>
    <cellStyle name="Normal 2 16 16 7" xfId="22996" xr:uid="{E5E4B30A-403C-44DB-ACAD-C093CA7537C7}"/>
    <cellStyle name="Normal 2 16 16 7 2" xfId="22997" xr:uid="{25893FE1-4D8E-49B0-AABB-A232BA5C2DFE}"/>
    <cellStyle name="Normal 2 16 16 8" xfId="22998" xr:uid="{6E59256D-819D-47BA-A62A-04BCFFD1A5BA}"/>
    <cellStyle name="Normal 2 16 16 9" xfId="22999" xr:uid="{7DA6B470-B79E-4161-A7B7-A4DCF6E9E658}"/>
    <cellStyle name="Normal 2 16 17" xfId="23000" xr:uid="{6FD022CF-CF8F-4B2C-ADBA-3E82236218AD}"/>
    <cellStyle name="Normal 2 16 17 10" xfId="23001" xr:uid="{2271877B-C2AD-47C1-A0A3-9A42458A0F0A}"/>
    <cellStyle name="Normal 2 16 17 2" xfId="23002" xr:uid="{EA0B3D44-BB19-4D70-8682-40B362E05533}"/>
    <cellStyle name="Normal 2 16 17 2 2" xfId="23003" xr:uid="{B1AA8D85-AEF7-45B9-82AB-E167E31B3D67}"/>
    <cellStyle name="Normal 2 16 17 2 2 2" xfId="23004" xr:uid="{7257B940-54F8-4E80-B7CD-83771A8EE516}"/>
    <cellStyle name="Normal 2 16 17 2 2 3" xfId="23005" xr:uid="{6FDC2042-CDA5-4F7C-B1E4-250A9CDC9162}"/>
    <cellStyle name="Normal 2 16 17 2 2 4" xfId="23006" xr:uid="{9176A6AB-EE0C-48C6-8561-E8F29500FBEC}"/>
    <cellStyle name="Normal 2 16 17 2 3" xfId="23007" xr:uid="{0518EAE5-5E69-49DF-8363-8290B0B48B47}"/>
    <cellStyle name="Normal 2 16 17 2 3 2" xfId="23008" xr:uid="{4553A63C-48C6-4488-9C34-2917FF29060D}"/>
    <cellStyle name="Normal 2 16 17 2 3 3" xfId="23009" xr:uid="{11C14084-5C97-4FAE-A481-79B49CCE8652}"/>
    <cellStyle name="Normal 2 16 17 2 3 4" xfId="23010" xr:uid="{732F9EF1-2967-4FD6-B743-0891A4E2D9BD}"/>
    <cellStyle name="Normal 2 16 17 2 4" xfId="23011" xr:uid="{C4F1FA49-5F1C-44CE-A69A-05BB342F5196}"/>
    <cellStyle name="Normal 2 16 17 2 4 2" xfId="23012" xr:uid="{DC779C22-134A-4D83-AAA1-FAE0B21F9FE2}"/>
    <cellStyle name="Normal 2 16 17 2 5" xfId="23013" xr:uid="{6A5220D3-A458-42C5-80D7-CA3FB76C7462}"/>
    <cellStyle name="Normal 2 16 17 2 6" xfId="23014" xr:uid="{51D834E2-C6AD-4F19-99C1-0E0C7C49EA66}"/>
    <cellStyle name="Normal 2 16 17 2 7" xfId="23015" xr:uid="{8042E606-C5EF-4296-B3CC-2CC40AD8601B}"/>
    <cellStyle name="Normal 2 16 17 3" xfId="23016" xr:uid="{E7687224-B559-499B-9110-33D7B39A8253}"/>
    <cellStyle name="Normal 2 16 17 3 2" xfId="23017" xr:uid="{7D0D0B21-9216-4D29-A9D6-B71EF10E3F01}"/>
    <cellStyle name="Normal 2 16 17 3 2 2" xfId="23018" xr:uid="{413F7F30-383E-429B-AA5C-3FFFDEB67829}"/>
    <cellStyle name="Normal 2 16 17 3 2 3" xfId="23019" xr:uid="{5CB7C371-312E-4894-8DC5-3A0141205454}"/>
    <cellStyle name="Normal 2 16 17 3 2 4" xfId="23020" xr:uid="{CE864E10-376A-4656-B49B-19A9A7C78CF4}"/>
    <cellStyle name="Normal 2 16 17 3 3" xfId="23021" xr:uid="{3F318B2A-3692-4609-9FF9-2D8D900ED33C}"/>
    <cellStyle name="Normal 2 16 17 3 3 2" xfId="23022" xr:uid="{0C1C7765-A062-4FF8-BF93-6C9B5F6C6FD9}"/>
    <cellStyle name="Normal 2 16 17 3 3 3" xfId="23023" xr:uid="{8756C3ED-8399-4218-946B-7BD3D815847A}"/>
    <cellStyle name="Normal 2 16 17 3 3 4" xfId="23024" xr:uid="{D2848DFA-B1AB-490A-8EA6-9CD809E9396E}"/>
    <cellStyle name="Normal 2 16 17 3 4" xfId="23025" xr:uid="{C28BCE86-56C4-4AE6-A300-BF76E26A3D11}"/>
    <cellStyle name="Normal 2 16 17 3 4 2" xfId="23026" xr:uid="{0C286715-95D1-4DAF-AAB1-F95923FF114C}"/>
    <cellStyle name="Normal 2 16 17 3 5" xfId="23027" xr:uid="{63D3C86A-CE5A-40C7-8B25-7B1F5285D569}"/>
    <cellStyle name="Normal 2 16 17 3 6" xfId="23028" xr:uid="{0F5AC223-92FD-49AC-B61C-6D85574D2CE2}"/>
    <cellStyle name="Normal 2 16 17 3 7" xfId="23029" xr:uid="{378C70BB-0104-4916-92EE-31A609933E1D}"/>
    <cellStyle name="Normal 2 16 17 4" xfId="23030" xr:uid="{82573E1E-B3A0-4AB2-AC02-AE390B4E5511}"/>
    <cellStyle name="Normal 2 16 17 4 2" xfId="23031" xr:uid="{05942231-6B2E-49BF-A204-1C3F4EC73439}"/>
    <cellStyle name="Normal 2 16 17 4 3" xfId="23032" xr:uid="{F8B922C0-84F7-4E5E-9A7A-D2459B76442F}"/>
    <cellStyle name="Normal 2 16 17 4 4" xfId="23033" xr:uid="{23171563-45F8-47D5-A9B1-B93AE440396D}"/>
    <cellStyle name="Normal 2 16 17 5" xfId="23034" xr:uid="{C7B9AED8-5B07-42B4-B578-9E14A4E80C27}"/>
    <cellStyle name="Normal 2 16 17 5 2" xfId="23035" xr:uid="{7C11B792-D376-4891-A737-975662039DEE}"/>
    <cellStyle name="Normal 2 16 17 5 3" xfId="23036" xr:uid="{E7225908-DFF2-4E3E-838A-4B6092715EC3}"/>
    <cellStyle name="Normal 2 16 17 5 4" xfId="23037" xr:uid="{F2B52B55-260B-4B86-8FB8-37BE207EA342}"/>
    <cellStyle name="Normal 2 16 17 6" xfId="23038" xr:uid="{A56D3CCC-DA58-4178-8C01-5072AEE48097}"/>
    <cellStyle name="Normal 2 16 17 7" xfId="23039" xr:uid="{5BC5C196-347A-4F39-AE4B-91B40FF30D2E}"/>
    <cellStyle name="Normal 2 16 17 7 2" xfId="23040" xr:uid="{18FFDF81-DE65-476D-A608-83BBB20A8146}"/>
    <cellStyle name="Normal 2 16 17 8" xfId="23041" xr:uid="{E8EF18E2-7CA0-4593-8ACE-1E977C1D0EC0}"/>
    <cellStyle name="Normal 2 16 17 9" xfId="23042" xr:uid="{42DC4585-5FDF-44F7-AE13-7017FAE80034}"/>
    <cellStyle name="Normal 2 16 18" xfId="23043" xr:uid="{7ABDA175-3C54-43CB-999A-5084979475B5}"/>
    <cellStyle name="Normal 2 16 18 10" xfId="23044" xr:uid="{CA6892E7-0AFA-477E-8739-8903B66F9BC8}"/>
    <cellStyle name="Normal 2 16 18 2" xfId="23045" xr:uid="{F6DBFF9B-DC9B-4C12-B5CB-E1A5F27AF53E}"/>
    <cellStyle name="Normal 2 16 18 2 2" xfId="23046" xr:uid="{17C833E6-DFDE-4F41-B86F-299A1F82ABA4}"/>
    <cellStyle name="Normal 2 16 18 2 2 2" xfId="23047" xr:uid="{3016DC56-ED31-42BC-8CA4-4EB1CE7F577F}"/>
    <cellStyle name="Normal 2 16 18 2 2 3" xfId="23048" xr:uid="{13C1341B-70EB-4F3C-8ACE-AD4F60A72683}"/>
    <cellStyle name="Normal 2 16 18 2 2 4" xfId="23049" xr:uid="{B1D91286-57C6-4C03-8067-56281926EF0A}"/>
    <cellStyle name="Normal 2 16 18 2 3" xfId="23050" xr:uid="{7B0EB0E3-E746-47CE-939E-7F93763ABF37}"/>
    <cellStyle name="Normal 2 16 18 2 3 2" xfId="23051" xr:uid="{BFFFBCEA-D8A8-4912-A0F1-F0C889196C0C}"/>
    <cellStyle name="Normal 2 16 18 2 3 3" xfId="23052" xr:uid="{CDCB9DE9-D460-4A92-B66C-862B20E86ACF}"/>
    <cellStyle name="Normal 2 16 18 2 3 4" xfId="23053" xr:uid="{5AF2C9B3-DEF6-437B-94A4-849D32AF06F9}"/>
    <cellStyle name="Normal 2 16 18 2 4" xfId="23054" xr:uid="{20F7BC91-49F2-4DFD-B6C6-9489A8162355}"/>
    <cellStyle name="Normal 2 16 18 2 4 2" xfId="23055" xr:uid="{C4F9BF84-A32C-4C24-AE95-22839B3A5553}"/>
    <cellStyle name="Normal 2 16 18 2 5" xfId="23056" xr:uid="{94D21ADA-7C17-4EE8-881A-AB96C39ABD5D}"/>
    <cellStyle name="Normal 2 16 18 2 6" xfId="23057" xr:uid="{655DEDF3-6103-4095-B662-737EE4B1194C}"/>
    <cellStyle name="Normal 2 16 18 2 7" xfId="23058" xr:uid="{0FE362FB-0EA4-44AF-87C2-AFFFAC7B2A5B}"/>
    <cellStyle name="Normal 2 16 18 3" xfId="23059" xr:uid="{89319BFD-BA4D-466E-8BFC-8D1B60305EEB}"/>
    <cellStyle name="Normal 2 16 18 3 2" xfId="23060" xr:uid="{20531360-A274-4F5D-AE81-EB128E6EA8F4}"/>
    <cellStyle name="Normal 2 16 18 3 2 2" xfId="23061" xr:uid="{117FD17B-3EAD-49B0-B1C7-E7B5DCB4392E}"/>
    <cellStyle name="Normal 2 16 18 3 2 3" xfId="23062" xr:uid="{87DC9811-8307-4237-B80D-44D0CD8BD784}"/>
    <cellStyle name="Normal 2 16 18 3 2 4" xfId="23063" xr:uid="{F4F5716C-1F7F-493E-B0AA-E9106F538A4A}"/>
    <cellStyle name="Normal 2 16 18 3 3" xfId="23064" xr:uid="{2CEB6F55-B2EC-4B81-9AC9-E57B05F92D49}"/>
    <cellStyle name="Normal 2 16 18 3 3 2" xfId="23065" xr:uid="{694659A3-9906-4FF7-BF49-3595149E3358}"/>
    <cellStyle name="Normal 2 16 18 3 3 3" xfId="23066" xr:uid="{A091AB00-0996-496F-9667-21AF262470FC}"/>
    <cellStyle name="Normal 2 16 18 3 3 4" xfId="23067" xr:uid="{D6134CAA-A0D4-46F3-B49A-F5033886E4F5}"/>
    <cellStyle name="Normal 2 16 18 3 4" xfId="23068" xr:uid="{B8E27878-6469-48EA-9706-EBD5B8DE22AF}"/>
    <cellStyle name="Normal 2 16 18 3 4 2" xfId="23069" xr:uid="{4C5266B2-EA8D-4345-811D-2285EAD22A7E}"/>
    <cellStyle name="Normal 2 16 18 3 5" xfId="23070" xr:uid="{945B7F12-10A6-409B-86F6-638995C69774}"/>
    <cellStyle name="Normal 2 16 18 3 6" xfId="23071" xr:uid="{2A2C81F6-1DD2-4E9B-A661-058BD8DD3BF1}"/>
    <cellStyle name="Normal 2 16 18 3 7" xfId="23072" xr:uid="{7E4A757D-E9B1-413D-B657-86B0125FCC65}"/>
    <cellStyle name="Normal 2 16 18 4" xfId="23073" xr:uid="{A5D94A37-D8DB-4685-93DD-A55C2A2AB117}"/>
    <cellStyle name="Normal 2 16 18 4 2" xfId="23074" xr:uid="{5E6C72CE-6D03-4F12-B617-085957580B34}"/>
    <cellStyle name="Normal 2 16 18 4 3" xfId="23075" xr:uid="{942A0E15-B82A-4FC4-BC53-A70276B60C1A}"/>
    <cellStyle name="Normal 2 16 18 4 4" xfId="23076" xr:uid="{FBE3B859-3B25-47FD-8E96-9D319CAE0C9D}"/>
    <cellStyle name="Normal 2 16 18 5" xfId="23077" xr:uid="{7112C64B-BBB8-4253-B988-06EC96074FEE}"/>
    <cellStyle name="Normal 2 16 18 5 2" xfId="23078" xr:uid="{4CCD31F7-3866-4466-B52D-F038EAA901AD}"/>
    <cellStyle name="Normal 2 16 18 5 3" xfId="23079" xr:uid="{D0BBCF25-FA77-4654-A5B1-ABF55A735DFA}"/>
    <cellStyle name="Normal 2 16 18 5 4" xfId="23080" xr:uid="{014B9500-8AAA-4156-BF15-2A47AA6F85F6}"/>
    <cellStyle name="Normal 2 16 18 6" xfId="23081" xr:uid="{2BD9EF29-17C7-4629-871B-AF7B329B4544}"/>
    <cellStyle name="Normal 2 16 18 7" xfId="23082" xr:uid="{80E10370-7608-4830-BEF0-680FFFA57488}"/>
    <cellStyle name="Normal 2 16 18 7 2" xfId="23083" xr:uid="{D9EA96C3-59FE-44F2-A29B-B71A79101D03}"/>
    <cellStyle name="Normal 2 16 18 8" xfId="23084" xr:uid="{A50D2D14-055C-42DB-88B5-553EB3033517}"/>
    <cellStyle name="Normal 2 16 18 9" xfId="23085" xr:uid="{4ACA8E90-E638-4A0B-A9EB-21A5B05236BB}"/>
    <cellStyle name="Normal 2 16 19" xfId="23086" xr:uid="{043B369D-2812-46A9-8072-A0D414BA913A}"/>
    <cellStyle name="Normal 2 16 19 10" xfId="23087" xr:uid="{91BCE1A0-F211-45B5-8DA0-13C8BAEA5C53}"/>
    <cellStyle name="Normal 2 16 19 2" xfId="23088" xr:uid="{6291727A-5048-4735-AEF7-99B6494E6E81}"/>
    <cellStyle name="Normal 2 16 19 2 2" xfId="23089" xr:uid="{6B8451CB-3EAF-4357-8213-4A30E193D08C}"/>
    <cellStyle name="Normal 2 16 19 2 2 2" xfId="23090" xr:uid="{4005ADA4-9582-4FE6-8C7D-6ECEE833438E}"/>
    <cellStyle name="Normal 2 16 19 2 2 3" xfId="23091" xr:uid="{AC94223E-277C-4E3E-B3BD-FF59FD4D121B}"/>
    <cellStyle name="Normal 2 16 19 2 2 4" xfId="23092" xr:uid="{C3172982-753E-4B7B-839F-A1F969656917}"/>
    <cellStyle name="Normal 2 16 19 2 3" xfId="23093" xr:uid="{459F012C-FAD1-4F47-9B2F-35CDF695F57C}"/>
    <cellStyle name="Normal 2 16 19 2 3 2" xfId="23094" xr:uid="{A4A5DBDC-94A7-4A36-8748-C14F6A8E6020}"/>
    <cellStyle name="Normal 2 16 19 2 3 3" xfId="23095" xr:uid="{09B70537-E963-44B0-9B3C-406BF4D10748}"/>
    <cellStyle name="Normal 2 16 19 2 3 4" xfId="23096" xr:uid="{8BE0E0A9-1C24-4DE0-90FC-EF283BEDD4A0}"/>
    <cellStyle name="Normal 2 16 19 2 4" xfId="23097" xr:uid="{BAB145BA-3109-46E8-BC23-FD9566302725}"/>
    <cellStyle name="Normal 2 16 19 2 4 2" xfId="23098" xr:uid="{92121EF8-B2C6-4726-8BFB-2E34CEA5B372}"/>
    <cellStyle name="Normal 2 16 19 2 5" xfId="23099" xr:uid="{9E6A01A2-5B8F-42FB-B353-0A202BA23E5C}"/>
    <cellStyle name="Normal 2 16 19 2 6" xfId="23100" xr:uid="{F0EBF9A7-DCBA-48B7-8AEF-B83D40647FA4}"/>
    <cellStyle name="Normal 2 16 19 2 7" xfId="23101" xr:uid="{CE00CF9D-7012-49CC-8463-F27E22C8907E}"/>
    <cellStyle name="Normal 2 16 19 3" xfId="23102" xr:uid="{BC809DFE-BAAF-40FE-9EBF-0322B4726A59}"/>
    <cellStyle name="Normal 2 16 19 3 2" xfId="23103" xr:uid="{C79F2FCE-174F-40A5-8429-22A2B2ACB9A8}"/>
    <cellStyle name="Normal 2 16 19 3 2 2" xfId="23104" xr:uid="{96D1A791-4FDC-4623-B864-A2301814E330}"/>
    <cellStyle name="Normal 2 16 19 3 2 3" xfId="23105" xr:uid="{CFAD2B35-CBE2-4107-A87E-0B5F3CB6C2D8}"/>
    <cellStyle name="Normal 2 16 19 3 2 4" xfId="23106" xr:uid="{41B3E5E3-CBA0-45D3-A8F3-B7E77DE80D68}"/>
    <cellStyle name="Normal 2 16 19 3 3" xfId="23107" xr:uid="{EE374397-24EE-45FB-B190-5CB42D4C883C}"/>
    <cellStyle name="Normal 2 16 19 3 3 2" xfId="23108" xr:uid="{69FD3DF2-3E7F-4FD9-8B5E-8FF0A1E2D58C}"/>
    <cellStyle name="Normal 2 16 19 3 3 3" xfId="23109" xr:uid="{2D0B49F9-8F49-408D-BF74-F4E0FD1013E8}"/>
    <cellStyle name="Normal 2 16 19 3 3 4" xfId="23110" xr:uid="{47DF257B-DB71-45A6-A520-272FE670F093}"/>
    <cellStyle name="Normal 2 16 19 3 4" xfId="23111" xr:uid="{1D4B19B4-4182-4999-9D04-A2367962235D}"/>
    <cellStyle name="Normal 2 16 19 3 4 2" xfId="23112" xr:uid="{0A788985-4200-482C-8F5F-902855C2A687}"/>
    <cellStyle name="Normal 2 16 19 3 5" xfId="23113" xr:uid="{1628650B-D014-404E-96AA-A3826E7BF050}"/>
    <cellStyle name="Normal 2 16 19 3 6" xfId="23114" xr:uid="{63E59272-B717-4915-ACD1-9C1CDF7314AA}"/>
    <cellStyle name="Normal 2 16 19 3 7" xfId="23115" xr:uid="{631EF21C-8859-4BE8-A1A5-0516B08D8F29}"/>
    <cellStyle name="Normal 2 16 19 4" xfId="23116" xr:uid="{F283BC44-C432-404A-9B43-EE9536DF4EA1}"/>
    <cellStyle name="Normal 2 16 19 4 2" xfId="23117" xr:uid="{519D4BEC-6FE2-4677-99D0-C92F1E1CC19C}"/>
    <cellStyle name="Normal 2 16 19 4 3" xfId="23118" xr:uid="{E708CACA-2A0D-4D66-A733-9B2E4892AD23}"/>
    <cellStyle name="Normal 2 16 19 4 4" xfId="23119" xr:uid="{01D96766-3858-40E6-9896-9AE615D254A4}"/>
    <cellStyle name="Normal 2 16 19 5" xfId="23120" xr:uid="{43D65681-6F90-4227-AEF9-1D9A1B79F847}"/>
    <cellStyle name="Normal 2 16 19 5 2" xfId="23121" xr:uid="{AB69DF15-D892-4731-8D7B-7D9496418F76}"/>
    <cellStyle name="Normal 2 16 19 5 3" xfId="23122" xr:uid="{B874597C-2A90-4650-8F2B-6B5F4DD63136}"/>
    <cellStyle name="Normal 2 16 19 5 4" xfId="23123" xr:uid="{F1230206-672C-4655-B7FF-746111ACA0BD}"/>
    <cellStyle name="Normal 2 16 19 6" xfId="23124" xr:uid="{D9E81ADF-A180-4791-937D-F3810B068A7A}"/>
    <cellStyle name="Normal 2 16 19 7" xfId="23125" xr:uid="{F38DE19E-C0FF-42E3-8EF9-61D81BE77D76}"/>
    <cellStyle name="Normal 2 16 19 7 2" xfId="23126" xr:uid="{CF02C430-F002-4772-A4A5-C70617018C0F}"/>
    <cellStyle name="Normal 2 16 19 8" xfId="23127" xr:uid="{F65D21BF-339C-403D-99C6-BF5144DFAF9F}"/>
    <cellStyle name="Normal 2 16 19 9" xfId="23128" xr:uid="{C2CA2EDC-9CC6-4DC3-AFE8-BC00C80A4B4A}"/>
    <cellStyle name="Normal 2 16 2" xfId="23129" xr:uid="{47E18712-A1AF-4DA3-80CC-A1044A139423}"/>
    <cellStyle name="Normal 2 16 2 10" xfId="23130" xr:uid="{CB0F35FD-D3BF-4C6E-B736-646C407039EC}"/>
    <cellStyle name="Normal 2 16 2 2" xfId="23131" xr:uid="{130647CD-A4EF-4BF5-8D24-26C1D947867B}"/>
    <cellStyle name="Normal 2 16 2 2 2" xfId="23132" xr:uid="{A3B03A3D-BD0C-45B8-8B3E-6DE75F55A9F1}"/>
    <cellStyle name="Normal 2 16 2 2 2 2" xfId="23133" xr:uid="{423293A9-AC32-483C-A7A6-87DB337F65E3}"/>
    <cellStyle name="Normal 2 16 2 2 2 3" xfId="23134" xr:uid="{A9A30AAC-1E8A-4ED7-8FDD-419A435D2365}"/>
    <cellStyle name="Normal 2 16 2 2 2 4" xfId="23135" xr:uid="{D80FCB31-88B7-476A-9BD9-EBD93725D2C3}"/>
    <cellStyle name="Normal 2 16 2 2 3" xfId="23136" xr:uid="{0AD7DF2A-AB7A-49C3-A87A-9A23A005DAC7}"/>
    <cellStyle name="Normal 2 16 2 2 3 2" xfId="23137" xr:uid="{2DE22767-C341-40BE-9062-0F88D8CD0B4D}"/>
    <cellStyle name="Normal 2 16 2 2 3 3" xfId="23138" xr:uid="{C2218BA2-0ABF-42F5-A25C-88C069367951}"/>
    <cellStyle name="Normal 2 16 2 2 3 4" xfId="23139" xr:uid="{4DFDD3ED-5337-4956-886D-CD5AE778DF28}"/>
    <cellStyle name="Normal 2 16 2 2 4" xfId="23140" xr:uid="{88025C2F-A76C-4546-9661-BD88D1FCB7F4}"/>
    <cellStyle name="Normal 2 16 2 2 4 2" xfId="23141" xr:uid="{F7829DED-DDF7-4EDE-B590-F31BBB7DDD75}"/>
    <cellStyle name="Normal 2 16 2 2 5" xfId="23142" xr:uid="{A417E7DA-007D-4ADA-B886-3A8DB3D6C088}"/>
    <cellStyle name="Normal 2 16 2 2 6" xfId="23143" xr:uid="{973C4F00-0FCD-422E-BC43-33B324BC277B}"/>
    <cellStyle name="Normal 2 16 2 2 7" xfId="23144" xr:uid="{34B2E281-B0E8-4D5C-B711-B62ABD807AFD}"/>
    <cellStyle name="Normal 2 16 2 3" xfId="23145" xr:uid="{32BF6DE0-8392-43C9-BCE0-61D1F24789B8}"/>
    <cellStyle name="Normal 2 16 2 3 2" xfId="23146" xr:uid="{9159A151-3553-4F45-BC6A-0B34D70F0D29}"/>
    <cellStyle name="Normal 2 16 2 3 2 2" xfId="23147" xr:uid="{8E208A27-C6B4-462B-AE95-A8FF0E889F35}"/>
    <cellStyle name="Normal 2 16 2 3 2 3" xfId="23148" xr:uid="{79D5EDBF-5AEC-4C7C-82F3-B38CD8F36111}"/>
    <cellStyle name="Normal 2 16 2 3 2 4" xfId="23149" xr:uid="{F3FBD0DF-BE16-4DF7-875D-81307C067157}"/>
    <cellStyle name="Normal 2 16 2 3 3" xfId="23150" xr:uid="{2A841246-C86B-49B2-A8AD-8EF79F69FB29}"/>
    <cellStyle name="Normal 2 16 2 3 3 2" xfId="23151" xr:uid="{80A7D258-012F-4D2E-9001-7DBA78C5FF38}"/>
    <cellStyle name="Normal 2 16 2 3 3 3" xfId="23152" xr:uid="{4A8A0368-0F22-4836-BF94-9CD0634D665A}"/>
    <cellStyle name="Normal 2 16 2 3 3 4" xfId="23153" xr:uid="{18D353BC-E1E2-44C7-BE6C-EED0AFC51C3F}"/>
    <cellStyle name="Normal 2 16 2 3 4" xfId="23154" xr:uid="{96D72E4A-97BB-47C1-86FA-37B45B22A247}"/>
    <cellStyle name="Normal 2 16 2 3 4 2" xfId="23155" xr:uid="{DB77C020-6971-4810-AA09-FD5A49059FC3}"/>
    <cellStyle name="Normal 2 16 2 3 5" xfId="23156" xr:uid="{B2DA2447-3A11-4CE6-A4BE-5A25EFFE012D}"/>
    <cellStyle name="Normal 2 16 2 3 6" xfId="23157" xr:uid="{5B479427-543D-4123-BF52-9834B475DFA7}"/>
    <cellStyle name="Normal 2 16 2 3 7" xfId="23158" xr:uid="{837110EF-3AEF-4C9F-BF05-1885CA01F5F9}"/>
    <cellStyle name="Normal 2 16 2 4" xfId="23159" xr:uid="{F586AF47-964B-43AD-AAAC-3F0C7EEE573C}"/>
    <cellStyle name="Normal 2 16 2 4 2" xfId="23160" xr:uid="{CA5F2932-FA16-4641-9EED-1A2DC3988AFC}"/>
    <cellStyle name="Normal 2 16 2 4 3" xfId="23161" xr:uid="{A82B8C4C-51F6-4AFA-9CEB-196C50A51A82}"/>
    <cellStyle name="Normal 2 16 2 4 4" xfId="23162" xr:uid="{2BFB3AEB-FBA2-4C37-98E6-DB99C01C4EC3}"/>
    <cellStyle name="Normal 2 16 2 5" xfId="23163" xr:uid="{AA3F939D-A3C6-49EC-BC0E-72C18A886828}"/>
    <cellStyle name="Normal 2 16 2 5 2" xfId="23164" xr:uid="{793C7260-1949-4AFE-8385-EABB5A2D4A9B}"/>
    <cellStyle name="Normal 2 16 2 5 3" xfId="23165" xr:uid="{6892BD02-F6F4-45F5-B83E-DD762235FF69}"/>
    <cellStyle name="Normal 2 16 2 5 4" xfId="23166" xr:uid="{76BF334D-B808-478D-9B1B-B405C4D9E8A6}"/>
    <cellStyle name="Normal 2 16 2 6" xfId="23167" xr:uid="{F64E5145-9017-4212-B9C3-900E003D6A65}"/>
    <cellStyle name="Normal 2 16 2 7" xfId="23168" xr:uid="{7BCA5AE0-AA23-454A-9FA3-709AE75674E5}"/>
    <cellStyle name="Normal 2 16 2 7 2" xfId="23169" xr:uid="{65B13F68-92F2-4838-AC5A-711FBC7189FA}"/>
    <cellStyle name="Normal 2 16 2 8" xfId="23170" xr:uid="{9AE53FD5-8640-43E6-A6CA-E62E521064BC}"/>
    <cellStyle name="Normal 2 16 2 9" xfId="23171" xr:uid="{51298BEE-BEA6-4436-BB08-FA8ED84A22E2}"/>
    <cellStyle name="Normal 2 16 20" xfId="23172" xr:uid="{7D2A267E-19E9-4CA4-9CE1-8C195050A8D2}"/>
    <cellStyle name="Normal 2 16 20 10" xfId="23173" xr:uid="{00A35F3A-98DC-45C2-8F42-8B5D3B00E7E2}"/>
    <cellStyle name="Normal 2 16 20 2" xfId="23174" xr:uid="{D7F24DEF-0BE5-4EB5-B038-FC1016775FD0}"/>
    <cellStyle name="Normal 2 16 20 2 2" xfId="23175" xr:uid="{3E8C3924-3367-4159-9BC7-70F849C2217F}"/>
    <cellStyle name="Normal 2 16 20 2 2 2" xfId="23176" xr:uid="{F5A3AB8A-B59E-4835-BB7B-3F65C5C498BF}"/>
    <cellStyle name="Normal 2 16 20 2 2 3" xfId="23177" xr:uid="{C304D205-4B27-4D04-854B-289DC37E601C}"/>
    <cellStyle name="Normal 2 16 20 2 2 4" xfId="23178" xr:uid="{3E07B788-1CC6-44EB-A9BC-9205EB44EB09}"/>
    <cellStyle name="Normal 2 16 20 2 3" xfId="23179" xr:uid="{FB162300-0FB3-4146-A6BC-AC5930579B70}"/>
    <cellStyle name="Normal 2 16 20 2 3 2" xfId="23180" xr:uid="{D2C2AD19-8C1F-443B-B026-D9AE843239E5}"/>
    <cellStyle name="Normal 2 16 20 2 3 3" xfId="23181" xr:uid="{EE7E398E-8E58-4C80-8BBF-E44CFDD29554}"/>
    <cellStyle name="Normal 2 16 20 2 3 4" xfId="23182" xr:uid="{FDBFD0A2-F53E-4A2B-AA88-12323C072747}"/>
    <cellStyle name="Normal 2 16 20 2 4" xfId="23183" xr:uid="{19ADDD08-B86B-4A6C-86C7-05E60D9249DE}"/>
    <cellStyle name="Normal 2 16 20 2 4 2" xfId="23184" xr:uid="{A120D5B9-2ED5-4FDB-A1BB-12DA028DEE9D}"/>
    <cellStyle name="Normal 2 16 20 2 5" xfId="23185" xr:uid="{DEC04798-01F2-457E-96ED-D2CD40D584AD}"/>
    <cellStyle name="Normal 2 16 20 2 6" xfId="23186" xr:uid="{F471026A-37A3-480F-9164-CC52679F166C}"/>
    <cellStyle name="Normal 2 16 20 2 7" xfId="23187" xr:uid="{5B6C9EAB-34E9-4B32-9FD2-D736697419EA}"/>
    <cellStyle name="Normal 2 16 20 3" xfId="23188" xr:uid="{BEA5A57F-008E-4E45-A772-D1252CE85E0B}"/>
    <cellStyle name="Normal 2 16 20 3 2" xfId="23189" xr:uid="{A6A9CDA6-5175-47FE-88F8-8BC490E3E7A9}"/>
    <cellStyle name="Normal 2 16 20 3 2 2" xfId="23190" xr:uid="{568B4E0C-6673-4C24-9ED8-C9B288D03369}"/>
    <cellStyle name="Normal 2 16 20 3 2 3" xfId="23191" xr:uid="{9E7AB190-51DE-4A9E-862C-6D7796FF2955}"/>
    <cellStyle name="Normal 2 16 20 3 2 4" xfId="23192" xr:uid="{6951A1B5-E475-4EFA-8BDC-FFFF825AF849}"/>
    <cellStyle name="Normal 2 16 20 3 3" xfId="23193" xr:uid="{AD9E7691-C444-4ED3-A7E8-3E255298C340}"/>
    <cellStyle name="Normal 2 16 20 3 3 2" xfId="23194" xr:uid="{4BEF18EB-C6D9-4334-9EAE-FA0EDC2C0B68}"/>
    <cellStyle name="Normal 2 16 20 3 3 3" xfId="23195" xr:uid="{A3AB0F7F-B208-4B7B-B693-484B7EF74EB8}"/>
    <cellStyle name="Normal 2 16 20 3 3 4" xfId="23196" xr:uid="{6EAB3181-BD3A-40ED-BE6E-CE968215F34A}"/>
    <cellStyle name="Normal 2 16 20 3 4" xfId="23197" xr:uid="{C23E2E17-26E0-459F-A3A3-81C188560FE3}"/>
    <cellStyle name="Normal 2 16 20 3 4 2" xfId="23198" xr:uid="{7E90C383-1CB6-45F8-99DC-62F2216C7095}"/>
    <cellStyle name="Normal 2 16 20 3 5" xfId="23199" xr:uid="{96537271-9EDF-470B-BFC5-50B40125474D}"/>
    <cellStyle name="Normal 2 16 20 3 6" xfId="23200" xr:uid="{F27B7C6D-2499-464B-9CC4-C9846BB6D051}"/>
    <cellStyle name="Normal 2 16 20 3 7" xfId="23201" xr:uid="{A57AF1F6-95DE-4003-9FED-5EEF44843471}"/>
    <cellStyle name="Normal 2 16 20 4" xfId="23202" xr:uid="{DC991014-95FD-446F-9053-92B5AFEFA0A9}"/>
    <cellStyle name="Normal 2 16 20 4 2" xfId="23203" xr:uid="{641EDE34-CB76-48DF-8755-C6F1898EC57A}"/>
    <cellStyle name="Normal 2 16 20 4 3" xfId="23204" xr:uid="{790FDE66-973A-429D-9D58-51E327BAC04F}"/>
    <cellStyle name="Normal 2 16 20 4 4" xfId="23205" xr:uid="{C1B3E265-B29B-4CD8-B634-A650C39BF202}"/>
    <cellStyle name="Normal 2 16 20 5" xfId="23206" xr:uid="{91892F2D-0E75-46DE-AEAE-645E3251C2F2}"/>
    <cellStyle name="Normal 2 16 20 5 2" xfId="23207" xr:uid="{0F5A1A19-B855-4C04-B68E-43BBCD975F14}"/>
    <cellStyle name="Normal 2 16 20 5 3" xfId="23208" xr:uid="{F8391842-838B-4287-801E-057BCC3AA7D3}"/>
    <cellStyle name="Normal 2 16 20 5 4" xfId="23209" xr:uid="{8DDCAB8C-46F4-4CB7-B84A-086FB448F82B}"/>
    <cellStyle name="Normal 2 16 20 6" xfId="23210" xr:uid="{B804B659-25CE-4CC9-8C9A-CF701174C6B9}"/>
    <cellStyle name="Normal 2 16 20 7" xfId="23211" xr:uid="{2C66788F-6D04-483A-877A-6C61484744C8}"/>
    <cellStyle name="Normal 2 16 20 7 2" xfId="23212" xr:uid="{710E7457-C912-4445-970C-8BE7AB9405E1}"/>
    <cellStyle name="Normal 2 16 20 8" xfId="23213" xr:uid="{50DEB7DB-0E27-4471-B07C-410BB5658D08}"/>
    <cellStyle name="Normal 2 16 20 9" xfId="23214" xr:uid="{35C5FB89-4D16-4860-9F72-38206DB35141}"/>
    <cellStyle name="Normal 2 16 21" xfId="23215" xr:uid="{D9E7E387-6187-44F1-83E5-8380CD2C8740}"/>
    <cellStyle name="Normal 2 16 21 2" xfId="23216" xr:uid="{B219BD5F-3D68-4C33-97DA-C139A38958C4}"/>
    <cellStyle name="Normal 2 16 21 2 2" xfId="23217" xr:uid="{692D5683-410C-4671-9B8F-B8752DF91D54}"/>
    <cellStyle name="Normal 2 16 21 2 2 2" xfId="23218" xr:uid="{57D885A3-F859-4A84-B8F7-0E58CF9A5649}"/>
    <cellStyle name="Normal 2 16 21 2 3" xfId="23219" xr:uid="{3F2E16DF-740D-43A4-A079-208E080B36B4}"/>
    <cellStyle name="Normal 2 16 21 2 4" xfId="23220" xr:uid="{C413F5A7-DC0A-40A0-8F59-40ED02B34796}"/>
    <cellStyle name="Normal 2 16 21 2 5" xfId="23221" xr:uid="{F3C8E4DB-9F70-412C-92B2-6320486EC8D0}"/>
    <cellStyle name="Normal 2 16 21 3" xfId="23222" xr:uid="{DF6BCFD8-3590-4233-A566-7FB3E3AF20DF}"/>
    <cellStyle name="Normal 2 16 21 3 2" xfId="23223" xr:uid="{20302E3A-FAD6-4CD9-A955-2CBA822A8ADC}"/>
    <cellStyle name="Normal 2 16 21 3 2 2" xfId="23224" xr:uid="{0AEAA022-DE72-4690-AA19-26B42D28781B}"/>
    <cellStyle name="Normal 2 16 21 3 3" xfId="23225" xr:uid="{7332DB2C-0A41-4A1C-9680-A97BDE686CD4}"/>
    <cellStyle name="Normal 2 16 21 3 4" xfId="23226" xr:uid="{D82A1040-8522-45C2-84D3-168787AF6BB9}"/>
    <cellStyle name="Normal 2 16 21 3 5" xfId="23227" xr:uid="{1F130C2F-77FD-4B46-AC6B-C24775AE0F4D}"/>
    <cellStyle name="Normal 2 16 21 4" xfId="23228" xr:uid="{DA6510CF-2B2D-49CD-944C-932D2395C403}"/>
    <cellStyle name="Normal 2 16 21 5" xfId="23229" xr:uid="{39DCD586-0988-4CBA-85A7-4CC1C6328410}"/>
    <cellStyle name="Normal 2 16 21 5 2" xfId="23230" xr:uid="{AD89EDEE-4C18-4878-A999-99087A91B641}"/>
    <cellStyle name="Normal 2 16 21 6" xfId="23231" xr:uid="{DC3A6F98-BF85-42D4-8494-777B6106EB70}"/>
    <cellStyle name="Normal 2 16 21 7" xfId="23232" xr:uid="{8EBED9C9-A3ED-4645-AED5-F8F0A4BEFDAB}"/>
    <cellStyle name="Normal 2 16 21 8" xfId="23233" xr:uid="{08715BFB-38A4-45C5-9855-35F0AB4B1FED}"/>
    <cellStyle name="Normal 2 16 22" xfId="23234" xr:uid="{263A36B9-1F60-42D8-8FEB-1F8AABB210C9}"/>
    <cellStyle name="Normal 2 16 22 2" xfId="23235" xr:uid="{424B1E31-1A7F-45F3-8E30-7FC4BC00F396}"/>
    <cellStyle name="Normal 2 16 22 2 2" xfId="23236" xr:uid="{1A26DB06-4DFD-4B04-BD74-A1AD6642E545}"/>
    <cellStyle name="Normal 2 16 22 2 2 2" xfId="23237" xr:uid="{7708C1DE-33EF-4A81-AF76-4F3F7084D4CD}"/>
    <cellStyle name="Normal 2 16 22 2 3" xfId="23238" xr:uid="{821FB186-8018-42B9-9FBA-8BFFFEEE2DBD}"/>
    <cellStyle name="Normal 2 16 22 2 4" xfId="23239" xr:uid="{C3FE6111-5AC5-4421-9FDF-A5665B250B22}"/>
    <cellStyle name="Normal 2 16 22 2 5" xfId="23240" xr:uid="{03239730-91CB-4996-90D8-AFDA8AE052B0}"/>
    <cellStyle name="Normal 2 16 22 3" xfId="23241" xr:uid="{0169B874-D02A-4635-9F7B-EA9DAD4C3AFD}"/>
    <cellStyle name="Normal 2 16 22 3 2" xfId="23242" xr:uid="{D882E9CE-9502-4E4D-9BBD-1B6C2ADAC224}"/>
    <cellStyle name="Normal 2 16 22 3 2 2" xfId="23243" xr:uid="{7BB11967-3410-491C-84D3-B5BCC2EFCF7D}"/>
    <cellStyle name="Normal 2 16 22 3 3" xfId="23244" xr:uid="{E3E700CB-8BFD-4DD4-9685-F67B7B10ADFD}"/>
    <cellStyle name="Normal 2 16 22 3 4" xfId="23245" xr:uid="{8A1B3B50-20BD-4CB3-BA75-01671E702F25}"/>
    <cellStyle name="Normal 2 16 22 3 5" xfId="23246" xr:uid="{955C6A05-D520-4AE8-80A6-ECB800BF8C0E}"/>
    <cellStyle name="Normal 2 16 22 4" xfId="23247" xr:uid="{2A1ECA49-536B-4745-A433-8C1B84799DD5}"/>
    <cellStyle name="Normal 2 16 22 5" xfId="23248" xr:uid="{27AC1891-3F1E-4137-B565-0FB503A436D6}"/>
    <cellStyle name="Normal 2 16 22 5 2" xfId="23249" xr:uid="{65AF95B2-3ECF-4323-97C9-30F3100CAB89}"/>
    <cellStyle name="Normal 2 16 22 6" xfId="23250" xr:uid="{1F3A7E7C-1E0D-4419-9578-87CC8149BB3B}"/>
    <cellStyle name="Normal 2 16 22 7" xfId="23251" xr:uid="{E022A591-B55D-475D-BC1B-EE0BC6DB016B}"/>
    <cellStyle name="Normal 2 16 22 8" xfId="23252" xr:uid="{8C85CB6B-DCFA-4153-8F86-90EA460CA003}"/>
    <cellStyle name="Normal 2 16 23" xfId="23253" xr:uid="{2C7EE431-9360-492B-BF6E-20857069F51B}"/>
    <cellStyle name="Normal 2 16 23 2" xfId="23254" xr:uid="{DC7419ED-123F-45F6-991C-5F4656B52B81}"/>
    <cellStyle name="Normal 2 16 23 2 2" xfId="23255" xr:uid="{23E4AE2A-B4B3-4A66-9F6E-87C33F679D94}"/>
    <cellStyle name="Normal 2 16 23 3" xfId="23256" xr:uid="{2DA976FB-53A7-40FA-A98B-93EE2A9CB3A0}"/>
    <cellStyle name="Normal 2 16 23 3 2" xfId="23257" xr:uid="{8D385BF7-630E-44E6-9734-E22DD50079B7}"/>
    <cellStyle name="Normal 2 16 23 3 2 2" xfId="23258" xr:uid="{3E7452A1-239A-45F9-836D-0D2D6B634491}"/>
    <cellStyle name="Normal 2 16 23 4" xfId="23259" xr:uid="{A2E2A197-0C8D-49DE-8819-478F2B6A9886}"/>
    <cellStyle name="Normal 2 16 23 5" xfId="23260" xr:uid="{3605F1D8-DD57-4FEA-8F1D-0EA708BB9E22}"/>
    <cellStyle name="Normal 2 16 23 6" xfId="23261" xr:uid="{07E193CF-6FD2-4CB2-8A8E-76731095C102}"/>
    <cellStyle name="Normal 2 16 24" xfId="23262" xr:uid="{FEBE0C33-6D0D-458A-B9E1-DC4BF77595ED}"/>
    <cellStyle name="Normal 2 16 24 2" xfId="23263" xr:uid="{78897A41-65FA-4248-991F-F3965DEA6133}"/>
    <cellStyle name="Normal 2 16 24 2 2" xfId="23264" xr:uid="{C6A1359E-2D76-4649-BA36-D9782A1C9177}"/>
    <cellStyle name="Normal 2 16 24 3" xfId="23265" xr:uid="{5AD09D92-5FAA-4D64-A772-BAC9E203A4F1}"/>
    <cellStyle name="Normal 2 16 24 3 2" xfId="23266" xr:uid="{E2B88615-7C39-4B64-80DE-2D0702A983D5}"/>
    <cellStyle name="Normal 2 16 24 3 2 2" xfId="23267" xr:uid="{377FE70A-6A66-4C81-87E2-FDD9CD7AFA4B}"/>
    <cellStyle name="Normal 2 16 24 4" xfId="23268" xr:uid="{4510A18B-1EE1-47ED-9E65-304AEEF6BB19}"/>
    <cellStyle name="Normal 2 16 24 5" xfId="23269" xr:uid="{D2450D7F-8471-4841-87BF-9761EEC01278}"/>
    <cellStyle name="Normal 2 16 24 6" xfId="23270" xr:uid="{F2F68C08-E808-45E4-B789-B85356313C0F}"/>
    <cellStyle name="Normal 2 16 25" xfId="23271" xr:uid="{D705D733-9661-4F50-84D2-8510301C5203}"/>
    <cellStyle name="Normal 2 16 25 2" xfId="23272" xr:uid="{57D6E5D9-0EC0-4ACF-9E18-FC76B6BD68EA}"/>
    <cellStyle name="Normal 2 16 25 3" xfId="23273" xr:uid="{AAD4F4EE-61F5-4F9C-BDC0-2C2BCCE8ADD5}"/>
    <cellStyle name="Normal 2 16 26" xfId="23274" xr:uid="{AF772503-8F32-4876-A36E-5ED11FE7B1AA}"/>
    <cellStyle name="Normal 2 16 26 2" xfId="23275" xr:uid="{B461D4AB-082D-43C7-AE70-7DFFFF4D3EA1}"/>
    <cellStyle name="Normal 2 16 26 3" xfId="23276" xr:uid="{5B5DD9F3-E5CF-4A60-A2C0-4F92359572BF}"/>
    <cellStyle name="Normal 2 16 27" xfId="23277" xr:uid="{0BD79EF8-0571-4EF9-A9B4-E1317FEDB3B5}"/>
    <cellStyle name="Normal 2 16 27 2" xfId="23278" xr:uid="{33DB26E7-A009-4FB0-8314-785DC3C398D1}"/>
    <cellStyle name="Normal 2 16 27 3" xfId="23279" xr:uid="{D3CD0207-B2B4-46B1-AA02-438976BCA0F4}"/>
    <cellStyle name="Normal 2 16 28" xfId="23280" xr:uid="{64161A23-EA78-4DED-9788-B7F1AD15DF11}"/>
    <cellStyle name="Normal 2 16 28 2" xfId="23281" xr:uid="{D234A2CA-9244-439D-8595-AA30198F6C57}"/>
    <cellStyle name="Normal 2 16 28 3" xfId="23282" xr:uid="{428A741D-DCA2-46E1-8098-B879A11A8F3B}"/>
    <cellStyle name="Normal 2 16 29" xfId="23283" xr:uid="{F4AC2230-79BC-44C4-87B9-C8B52D0CA965}"/>
    <cellStyle name="Normal 2 16 29 2" xfId="23284" xr:uid="{7C5C4745-6BC9-4DEF-A3C2-AC5E50FC8880}"/>
    <cellStyle name="Normal 2 16 29 3" xfId="23285" xr:uid="{11F07198-D327-4ECF-B79E-90A7E9295231}"/>
    <cellStyle name="Normal 2 16 29 3 2" xfId="23286" xr:uid="{8118CF68-3A80-4907-AAA8-EBB5F74245C2}"/>
    <cellStyle name="Normal 2 16 3" xfId="23287" xr:uid="{78C157D1-1F10-4740-B876-E6359D0365F7}"/>
    <cellStyle name="Normal 2 16 3 10" xfId="23288" xr:uid="{7DFF2056-97F0-426E-80D0-26B6BC04E3BF}"/>
    <cellStyle name="Normal 2 16 3 2" xfId="23289" xr:uid="{8588E9A7-14EA-4898-800A-F9A1110C7243}"/>
    <cellStyle name="Normal 2 16 3 2 2" xfId="23290" xr:uid="{4D9576FE-8DEA-40ED-A163-96DCFE6694C4}"/>
    <cellStyle name="Normal 2 16 3 2 2 2" xfId="23291" xr:uid="{5D44F3B1-D8A2-4371-AA05-418C163F3989}"/>
    <cellStyle name="Normal 2 16 3 2 2 3" xfId="23292" xr:uid="{F1D936A5-D62F-4C45-8799-6546B6BBB1A4}"/>
    <cellStyle name="Normal 2 16 3 2 2 4" xfId="23293" xr:uid="{AC113C30-AC44-4CA3-A333-3B1B1F622208}"/>
    <cellStyle name="Normal 2 16 3 2 3" xfId="23294" xr:uid="{81E12F00-E036-4E76-A314-26798BEA2C17}"/>
    <cellStyle name="Normal 2 16 3 2 3 2" xfId="23295" xr:uid="{DA22A968-CE9D-46AE-B1C1-1323E4980755}"/>
    <cellStyle name="Normal 2 16 3 2 3 3" xfId="23296" xr:uid="{ACED0114-685D-468A-956E-3C364C474C1F}"/>
    <cellStyle name="Normal 2 16 3 2 3 4" xfId="23297" xr:uid="{D62E401D-8E5C-4E82-AB4F-BBA117731B8A}"/>
    <cellStyle name="Normal 2 16 3 2 4" xfId="23298" xr:uid="{00FE2E35-1DC9-4DA7-A621-A82E04923C2D}"/>
    <cellStyle name="Normal 2 16 3 2 4 2" xfId="23299" xr:uid="{8555AA37-CAC6-4DD2-80BF-8DC9A5E45D22}"/>
    <cellStyle name="Normal 2 16 3 2 5" xfId="23300" xr:uid="{5330E1D9-8097-4A1C-9AEB-06BB7B36D5CA}"/>
    <cellStyle name="Normal 2 16 3 2 6" xfId="23301" xr:uid="{CF8B03F5-5329-44C9-91E0-A101F1388A78}"/>
    <cellStyle name="Normal 2 16 3 2 7" xfId="23302" xr:uid="{9CFB2108-412F-4FCE-A3D6-B8139EDFCFF5}"/>
    <cellStyle name="Normal 2 16 3 3" xfId="23303" xr:uid="{3CFF26A2-0D62-45F1-94B2-3E090A2D9C98}"/>
    <cellStyle name="Normal 2 16 3 3 2" xfId="23304" xr:uid="{1FF8DC4B-CD19-4491-9718-65312ED8C211}"/>
    <cellStyle name="Normal 2 16 3 3 2 2" xfId="23305" xr:uid="{3630685C-80BC-4319-B1C8-BABAB0016766}"/>
    <cellStyle name="Normal 2 16 3 3 2 3" xfId="23306" xr:uid="{9D1BDD2F-A2C2-4EC6-A837-E9162D7A6877}"/>
    <cellStyle name="Normal 2 16 3 3 2 4" xfId="23307" xr:uid="{3E772170-B3D6-4082-81A5-44EA712E1610}"/>
    <cellStyle name="Normal 2 16 3 3 3" xfId="23308" xr:uid="{6B607707-E86F-423D-BD9F-F7B28973CF64}"/>
    <cellStyle name="Normal 2 16 3 3 3 2" xfId="23309" xr:uid="{F07F2A51-8DB1-4345-A4B7-E1932BC41E31}"/>
    <cellStyle name="Normal 2 16 3 3 3 3" xfId="23310" xr:uid="{C92EBC02-3DBA-4271-B392-8E7A2E2BC288}"/>
    <cellStyle name="Normal 2 16 3 3 3 4" xfId="23311" xr:uid="{16ABB016-0242-4FF4-992D-685551482C8E}"/>
    <cellStyle name="Normal 2 16 3 3 4" xfId="23312" xr:uid="{13BE3EBC-7620-4EF7-951E-AC82B844FEB4}"/>
    <cellStyle name="Normal 2 16 3 3 4 2" xfId="23313" xr:uid="{B1636CBB-7403-41C9-A6A8-C1911D168752}"/>
    <cellStyle name="Normal 2 16 3 3 5" xfId="23314" xr:uid="{ACA470F2-F940-420F-B7D4-9D8C1F6DF613}"/>
    <cellStyle name="Normal 2 16 3 3 6" xfId="23315" xr:uid="{1AC92CAA-667E-4BA8-90F1-952EA0BE1507}"/>
    <cellStyle name="Normal 2 16 3 3 7" xfId="23316" xr:uid="{60B7596D-B2C2-4658-B901-EE63B422C530}"/>
    <cellStyle name="Normal 2 16 3 4" xfId="23317" xr:uid="{929DB07C-4693-4149-8B5C-19B0BCD17BD8}"/>
    <cellStyle name="Normal 2 16 3 4 2" xfId="23318" xr:uid="{C7E07A2E-6FF5-4AF9-AFFF-23376020CDAE}"/>
    <cellStyle name="Normal 2 16 3 4 3" xfId="23319" xr:uid="{BC181649-D10A-4A19-B947-9A381A9BCC8C}"/>
    <cellStyle name="Normal 2 16 3 4 4" xfId="23320" xr:uid="{41B27A37-C346-47C6-B962-5E95E80B01E3}"/>
    <cellStyle name="Normal 2 16 3 5" xfId="23321" xr:uid="{BC2AD1FC-1B56-4A44-A60C-3FFA1BA1F0C3}"/>
    <cellStyle name="Normal 2 16 3 5 2" xfId="23322" xr:uid="{3500835C-160E-4683-B58D-327DFF16E304}"/>
    <cellStyle name="Normal 2 16 3 5 3" xfId="23323" xr:uid="{9855712D-FD7D-4805-B906-96E1DF6BC499}"/>
    <cellStyle name="Normal 2 16 3 5 4" xfId="23324" xr:uid="{60DA1C75-EF36-42DC-8009-8FDF588C25F8}"/>
    <cellStyle name="Normal 2 16 3 6" xfId="23325" xr:uid="{75504F3D-6429-411A-A874-5619546A0EDF}"/>
    <cellStyle name="Normal 2 16 3 7" xfId="23326" xr:uid="{0F0E0C1D-E79C-4BAB-9B6F-4C98B4AF7F77}"/>
    <cellStyle name="Normal 2 16 3 7 2" xfId="23327" xr:uid="{8DF2395F-8F11-4737-9D48-4318E103EDB5}"/>
    <cellStyle name="Normal 2 16 3 8" xfId="23328" xr:uid="{07916BA1-71D5-4101-B376-4615B8B9FE76}"/>
    <cellStyle name="Normal 2 16 3 9" xfId="23329" xr:uid="{1721ECE7-DFAE-4BA9-A82C-7BE78B85CE9E}"/>
    <cellStyle name="Normal 2 16 30" xfId="23330" xr:uid="{6BA40531-A33E-42BF-A067-7480D4D092F4}"/>
    <cellStyle name="Normal 2 16 31" xfId="23331" xr:uid="{BA85BB37-B88F-452B-AE27-734B2699AAB5}"/>
    <cellStyle name="Normal 2 16 32" xfId="23332" xr:uid="{B2BCC1CF-D0AD-4ED4-9771-D2E4BAAAB729}"/>
    <cellStyle name="Normal 2 16 33" xfId="23333" xr:uid="{BB8FB1C7-7968-402E-9521-23E5AA6438E7}"/>
    <cellStyle name="Normal 2 16 4" xfId="23334" xr:uid="{FF5541B3-9E79-4E91-A462-85F32BED25AE}"/>
    <cellStyle name="Normal 2 16 4 10" xfId="23335" xr:uid="{84A58D29-1F66-4CDC-A663-6495DBDCCEAC}"/>
    <cellStyle name="Normal 2 16 4 2" xfId="23336" xr:uid="{9AED88F9-291B-4AB8-8692-23C1806343C5}"/>
    <cellStyle name="Normal 2 16 4 2 2" xfId="23337" xr:uid="{1E0F85DA-8CDC-4C3E-9142-023816CEA153}"/>
    <cellStyle name="Normal 2 16 4 2 2 2" xfId="23338" xr:uid="{3D9EFC7E-D928-4A3E-80BA-EBD453054578}"/>
    <cellStyle name="Normal 2 16 4 2 2 3" xfId="23339" xr:uid="{E351DC06-1832-4D85-8E9F-8572378734DB}"/>
    <cellStyle name="Normal 2 16 4 2 2 4" xfId="23340" xr:uid="{2E9C9525-F2FC-4B89-977B-B5F6A01C48E2}"/>
    <cellStyle name="Normal 2 16 4 2 3" xfId="23341" xr:uid="{E64AE8CA-DC05-40C0-84D4-69E325D7E4B8}"/>
    <cellStyle name="Normal 2 16 4 2 3 2" xfId="23342" xr:uid="{85705700-2B35-4713-BCFA-DA8316A9AF9B}"/>
    <cellStyle name="Normal 2 16 4 2 3 3" xfId="23343" xr:uid="{2FCBFBE4-5A55-4395-B3D2-9B57B10FAE5D}"/>
    <cellStyle name="Normal 2 16 4 2 3 4" xfId="23344" xr:uid="{10AD7094-DE06-43C7-8F06-822E8F6A8DE6}"/>
    <cellStyle name="Normal 2 16 4 2 4" xfId="23345" xr:uid="{9C9C9B47-BCDB-455F-9815-30FAD7828C05}"/>
    <cellStyle name="Normal 2 16 4 2 4 2" xfId="23346" xr:uid="{D91A4CE4-5562-4D89-BFDE-DB2E31002B59}"/>
    <cellStyle name="Normal 2 16 4 2 5" xfId="23347" xr:uid="{381DB9CA-B82B-4419-A910-BAF5723C5626}"/>
    <cellStyle name="Normal 2 16 4 2 6" xfId="23348" xr:uid="{006DCC90-2DA2-4148-BB18-DFC6752D5E02}"/>
    <cellStyle name="Normal 2 16 4 2 7" xfId="23349" xr:uid="{49D4E5DA-2497-4B43-A34B-5234A3FD992C}"/>
    <cellStyle name="Normal 2 16 4 3" xfId="23350" xr:uid="{F6CAFFFC-DA5D-4A72-9C7D-2AD7B2F35AF0}"/>
    <cellStyle name="Normal 2 16 4 3 2" xfId="23351" xr:uid="{9683140D-F5C0-46B8-A6E8-1AA7740DD0F3}"/>
    <cellStyle name="Normal 2 16 4 3 2 2" xfId="23352" xr:uid="{A47C5E68-4AE6-43D2-A1CD-F50D933ABC8C}"/>
    <cellStyle name="Normal 2 16 4 3 2 3" xfId="23353" xr:uid="{7D0F63DE-E981-4461-8A4F-03DDB4F21C88}"/>
    <cellStyle name="Normal 2 16 4 3 2 4" xfId="23354" xr:uid="{1829DBD0-8F51-4947-899A-D2115F20F3FE}"/>
    <cellStyle name="Normal 2 16 4 3 3" xfId="23355" xr:uid="{F5510001-1D49-4471-A73C-14F7868D6D89}"/>
    <cellStyle name="Normal 2 16 4 3 3 2" xfId="23356" xr:uid="{16D11AA5-8CB7-4963-9A7A-F5A4FC5AEB50}"/>
    <cellStyle name="Normal 2 16 4 3 3 3" xfId="23357" xr:uid="{6E6973ED-6096-499F-9198-F334DA248AD5}"/>
    <cellStyle name="Normal 2 16 4 3 3 4" xfId="23358" xr:uid="{89E4D490-392F-4A3F-865A-11EC10FB8CB7}"/>
    <cellStyle name="Normal 2 16 4 3 4" xfId="23359" xr:uid="{9472AD45-7210-4B18-99A6-9E15D08C72C9}"/>
    <cellStyle name="Normal 2 16 4 3 4 2" xfId="23360" xr:uid="{0197D864-0265-490A-9182-ECFC11652E4C}"/>
    <cellStyle name="Normal 2 16 4 3 5" xfId="23361" xr:uid="{CCDD8A81-E48A-474E-B800-C4A54E5530D2}"/>
    <cellStyle name="Normal 2 16 4 3 6" xfId="23362" xr:uid="{7937C7FE-94A9-469C-9676-9AB21448ADDF}"/>
    <cellStyle name="Normal 2 16 4 3 7" xfId="23363" xr:uid="{49CC6F57-85FF-4FFA-856F-167F7EF3937A}"/>
    <cellStyle name="Normal 2 16 4 4" xfId="23364" xr:uid="{1C9BDC61-42D6-47FB-B7B9-BA721129E735}"/>
    <cellStyle name="Normal 2 16 4 4 2" xfId="23365" xr:uid="{2CCF7857-00B5-41F7-BB9A-88A0B80DE700}"/>
    <cellStyle name="Normal 2 16 4 4 3" xfId="23366" xr:uid="{1563C9E9-96B6-465E-A4ED-3DCE72F3C755}"/>
    <cellStyle name="Normal 2 16 4 4 4" xfId="23367" xr:uid="{527E5D9E-0935-43BF-A426-35F7CC541C31}"/>
    <cellStyle name="Normal 2 16 4 5" xfId="23368" xr:uid="{C5DA80BB-5927-4BE1-905F-6D388CF5CCD5}"/>
    <cellStyle name="Normal 2 16 4 5 2" xfId="23369" xr:uid="{60C0B33D-DA53-494F-8267-74E40F5A8754}"/>
    <cellStyle name="Normal 2 16 4 5 3" xfId="23370" xr:uid="{995E09BA-D960-4898-AC54-0EA6146248DE}"/>
    <cellStyle name="Normal 2 16 4 5 4" xfId="23371" xr:uid="{876D7899-27D7-4193-A6B2-C01EAC3FCB22}"/>
    <cellStyle name="Normal 2 16 4 6" xfId="23372" xr:uid="{6BEA2D07-B442-4E2B-9C29-49127A3FC3AE}"/>
    <cellStyle name="Normal 2 16 4 7" xfId="23373" xr:uid="{22929AD8-3AB1-4440-8273-4151A75DF55E}"/>
    <cellStyle name="Normal 2 16 4 7 2" xfId="23374" xr:uid="{23DD0EE6-5A95-4C1D-81F0-C1B943F5703B}"/>
    <cellStyle name="Normal 2 16 4 8" xfId="23375" xr:uid="{09E07128-743E-4512-963B-35A1BC6D6F8D}"/>
    <cellStyle name="Normal 2 16 4 9" xfId="23376" xr:uid="{D563E947-BBC6-480C-BCD1-905E7DEF496B}"/>
    <cellStyle name="Normal 2 16 5" xfId="23377" xr:uid="{E068C7E9-2075-4025-9D46-5EBC4559F35C}"/>
    <cellStyle name="Normal 2 16 5 10" xfId="23378" xr:uid="{3DD10DE6-8B2A-4624-B779-08E6A29767FF}"/>
    <cellStyle name="Normal 2 16 5 2" xfId="23379" xr:uid="{58C54464-7FD3-490C-AF27-9F2F0C558728}"/>
    <cellStyle name="Normal 2 16 5 2 2" xfId="23380" xr:uid="{EAD4334C-A524-44E4-9651-A15B85F89D9B}"/>
    <cellStyle name="Normal 2 16 5 2 2 2" xfId="23381" xr:uid="{3182386A-F068-41C6-ADE6-D19354E38BB4}"/>
    <cellStyle name="Normal 2 16 5 2 2 3" xfId="23382" xr:uid="{38E76EFF-4FDB-43CB-B672-BA5D3E3440E1}"/>
    <cellStyle name="Normal 2 16 5 2 2 4" xfId="23383" xr:uid="{4F93D99F-9AF9-4DF2-9262-9FB92234C108}"/>
    <cellStyle name="Normal 2 16 5 2 3" xfId="23384" xr:uid="{BC970FCC-3048-4FE5-BF16-D5167417A1B5}"/>
    <cellStyle name="Normal 2 16 5 2 3 2" xfId="23385" xr:uid="{4A311818-A26A-4ECB-A486-8E2EEABA330E}"/>
    <cellStyle name="Normal 2 16 5 2 3 3" xfId="23386" xr:uid="{67198415-CC34-4DAA-874B-782408407EF3}"/>
    <cellStyle name="Normal 2 16 5 2 3 4" xfId="23387" xr:uid="{380B9593-A192-48A6-B827-29FC427AF928}"/>
    <cellStyle name="Normal 2 16 5 2 4" xfId="23388" xr:uid="{6FF397E4-6EE8-450E-9932-CDC0A8672786}"/>
    <cellStyle name="Normal 2 16 5 2 4 2" xfId="23389" xr:uid="{F7CA9D47-1CB6-4707-9B94-4043BD1192C0}"/>
    <cellStyle name="Normal 2 16 5 2 5" xfId="23390" xr:uid="{D92AF95B-4752-4BA6-A627-E12DACEBA4DB}"/>
    <cellStyle name="Normal 2 16 5 2 6" xfId="23391" xr:uid="{7D657A89-F8D0-49F2-9DAC-3C9E95AF12EC}"/>
    <cellStyle name="Normal 2 16 5 2 7" xfId="23392" xr:uid="{B3CEBA77-DFFC-4E26-A17D-1CADED852D98}"/>
    <cellStyle name="Normal 2 16 5 3" xfId="23393" xr:uid="{7B8EFB8D-55DE-4F52-BBDB-43A0E55A6342}"/>
    <cellStyle name="Normal 2 16 5 3 2" xfId="23394" xr:uid="{E01FADE3-0241-484F-9129-C998D3CE6002}"/>
    <cellStyle name="Normal 2 16 5 3 2 2" xfId="23395" xr:uid="{5946586D-51AD-44AF-99F1-C3F9678C7570}"/>
    <cellStyle name="Normal 2 16 5 3 2 3" xfId="23396" xr:uid="{9A8329FF-8F1B-4701-816D-3952A829E606}"/>
    <cellStyle name="Normal 2 16 5 3 2 4" xfId="23397" xr:uid="{9D2A1746-ACCA-44D6-AA12-1CA1814C44EB}"/>
    <cellStyle name="Normal 2 16 5 3 3" xfId="23398" xr:uid="{3DFE6F9F-5D7F-4374-8AB6-6919A3C1A08A}"/>
    <cellStyle name="Normal 2 16 5 3 3 2" xfId="23399" xr:uid="{327E9B76-853C-4A7F-B9D9-736FF0A4BA4F}"/>
    <cellStyle name="Normal 2 16 5 3 3 3" xfId="23400" xr:uid="{1429A07B-E443-4022-858A-4FEE1493AA7D}"/>
    <cellStyle name="Normal 2 16 5 3 3 4" xfId="23401" xr:uid="{7AD41BEC-5F00-48C2-B23C-67752CEA798D}"/>
    <cellStyle name="Normal 2 16 5 3 4" xfId="23402" xr:uid="{B76A6BB2-D653-4646-873F-93CDE940A1A9}"/>
    <cellStyle name="Normal 2 16 5 3 4 2" xfId="23403" xr:uid="{EC485F68-0A22-4A23-97A8-1883DE92556E}"/>
    <cellStyle name="Normal 2 16 5 3 5" xfId="23404" xr:uid="{45BD0E4E-CBE3-4CEE-8011-FC4D082D59E1}"/>
    <cellStyle name="Normal 2 16 5 3 6" xfId="23405" xr:uid="{2A0EF5B5-94F9-4242-9F10-7002E50BA21A}"/>
    <cellStyle name="Normal 2 16 5 3 7" xfId="23406" xr:uid="{57E2D249-474F-4D30-88E6-D1A06AFB1072}"/>
    <cellStyle name="Normal 2 16 5 4" xfId="23407" xr:uid="{77DD611B-7907-4A31-BF85-92DD31F42DB9}"/>
    <cellStyle name="Normal 2 16 5 4 2" xfId="23408" xr:uid="{CF09AC06-5ECA-4ADF-A4AF-52C91080E7F3}"/>
    <cellStyle name="Normal 2 16 5 4 3" xfId="23409" xr:uid="{E69CEEFA-4ABC-4922-A488-8DAC209C47B4}"/>
    <cellStyle name="Normal 2 16 5 4 4" xfId="23410" xr:uid="{E94490AE-C659-40FE-BFD1-3096BA12DC58}"/>
    <cellStyle name="Normal 2 16 5 5" xfId="23411" xr:uid="{39FB7725-A38C-4FB5-966D-E36C29AB4CA0}"/>
    <cellStyle name="Normal 2 16 5 5 2" xfId="23412" xr:uid="{9903992A-97E2-4117-ADD3-DD581E31520C}"/>
    <cellStyle name="Normal 2 16 5 5 3" xfId="23413" xr:uid="{5E041141-ACD8-4406-93BB-44BF9918F6EA}"/>
    <cellStyle name="Normal 2 16 5 5 4" xfId="23414" xr:uid="{86806902-F96F-49DC-96DB-A7677541D94D}"/>
    <cellStyle name="Normal 2 16 5 6" xfId="23415" xr:uid="{25FF314C-7399-41CA-99A9-6568DB87726C}"/>
    <cellStyle name="Normal 2 16 5 7" xfId="23416" xr:uid="{2F2A4D5B-12D5-4E3F-AFCD-07C135C0B1F4}"/>
    <cellStyle name="Normal 2 16 5 7 2" xfId="23417" xr:uid="{C89CFF09-D9A7-4D41-817F-49D80EFD8190}"/>
    <cellStyle name="Normal 2 16 5 8" xfId="23418" xr:uid="{19D50CD7-2389-49E8-B4BE-D0D615BC8828}"/>
    <cellStyle name="Normal 2 16 5 9" xfId="23419" xr:uid="{B52B0E62-8268-46E0-9E9C-2AE29E8211FE}"/>
    <cellStyle name="Normal 2 16 6" xfId="23420" xr:uid="{115E9A63-EB87-40B8-8943-AFAF4A154101}"/>
    <cellStyle name="Normal 2 16 6 10" xfId="23421" xr:uid="{D69E4CEB-C5EF-4F8D-BE9F-6AAD3211BCA6}"/>
    <cellStyle name="Normal 2 16 6 2" xfId="23422" xr:uid="{798A0ADB-A2CC-4FC5-A5E3-A292253547BB}"/>
    <cellStyle name="Normal 2 16 6 2 2" xfId="23423" xr:uid="{CCE33EE5-F1E2-4FE7-883C-9636106CA754}"/>
    <cellStyle name="Normal 2 16 6 2 2 2" xfId="23424" xr:uid="{E2D5BE52-A869-4BBA-80C0-FE7E77F93187}"/>
    <cellStyle name="Normal 2 16 6 2 2 3" xfId="23425" xr:uid="{E6060F45-53FC-4C5F-A075-63555E845BB2}"/>
    <cellStyle name="Normal 2 16 6 2 2 4" xfId="23426" xr:uid="{51C922D3-9CC4-49B6-93C0-CEB6D183252B}"/>
    <cellStyle name="Normal 2 16 6 2 3" xfId="23427" xr:uid="{EFF41126-1993-498F-83B5-2E3FEDCBC2CF}"/>
    <cellStyle name="Normal 2 16 6 2 3 2" xfId="23428" xr:uid="{34012ED1-50AB-493C-B08F-687F20BEE2B4}"/>
    <cellStyle name="Normal 2 16 6 2 3 3" xfId="23429" xr:uid="{8D9F39EF-7842-4627-915E-DA24EBEF80A3}"/>
    <cellStyle name="Normal 2 16 6 2 3 4" xfId="23430" xr:uid="{CE091DCA-D81F-47F1-B8ED-7AB1D96BAC14}"/>
    <cellStyle name="Normal 2 16 6 2 4" xfId="23431" xr:uid="{2DF5412A-7C91-4E48-8F8A-1B0B79DFD3D2}"/>
    <cellStyle name="Normal 2 16 6 2 4 2" xfId="23432" xr:uid="{66098758-4361-4113-88A2-FA355EF1662D}"/>
    <cellStyle name="Normal 2 16 6 2 5" xfId="23433" xr:uid="{1749E807-229F-45C4-B573-E2F8601F5216}"/>
    <cellStyle name="Normal 2 16 6 2 6" xfId="23434" xr:uid="{A73C477D-DAF1-423D-9A22-FD95FBA93098}"/>
    <cellStyle name="Normal 2 16 6 2 7" xfId="23435" xr:uid="{0A8A1D6D-1D88-430E-9527-F2F6A608B92E}"/>
    <cellStyle name="Normal 2 16 6 3" xfId="23436" xr:uid="{742BABF8-8440-4048-898A-C9064CF2B902}"/>
    <cellStyle name="Normal 2 16 6 3 2" xfId="23437" xr:uid="{83FE0FED-DE89-40F4-9309-EF363497E35F}"/>
    <cellStyle name="Normal 2 16 6 3 2 2" xfId="23438" xr:uid="{580A05AF-6868-49C8-9F95-E0169BA37775}"/>
    <cellStyle name="Normal 2 16 6 3 2 3" xfId="23439" xr:uid="{90C5DDA9-0384-4E2C-B0F3-BE37152524CB}"/>
    <cellStyle name="Normal 2 16 6 3 2 4" xfId="23440" xr:uid="{F5271709-5029-4E04-B412-7A908ED592CB}"/>
    <cellStyle name="Normal 2 16 6 3 3" xfId="23441" xr:uid="{D1965227-E6F3-4774-9490-8D208CD95C76}"/>
    <cellStyle name="Normal 2 16 6 3 3 2" xfId="23442" xr:uid="{CDA19802-3E0D-4544-BA8E-5D11C785C2B7}"/>
    <cellStyle name="Normal 2 16 6 3 3 3" xfId="23443" xr:uid="{2430E87D-8DED-417C-824E-1FB08D51F3DD}"/>
    <cellStyle name="Normal 2 16 6 3 3 4" xfId="23444" xr:uid="{C865AE24-FD64-4E3A-A9AC-8908CCCF03A1}"/>
    <cellStyle name="Normal 2 16 6 3 4" xfId="23445" xr:uid="{75EF43F7-B23B-4E40-B2A4-1CC93043AE69}"/>
    <cellStyle name="Normal 2 16 6 3 4 2" xfId="23446" xr:uid="{9BB7B290-A191-4F6D-9657-BBADC25605C7}"/>
    <cellStyle name="Normal 2 16 6 3 5" xfId="23447" xr:uid="{CCFFA8C1-2670-40CF-89B1-9FD9A41E6D23}"/>
    <cellStyle name="Normal 2 16 6 3 6" xfId="23448" xr:uid="{E0B008A1-0682-4151-813C-17654D5E8ADE}"/>
    <cellStyle name="Normal 2 16 6 3 7" xfId="23449" xr:uid="{30C1AA1D-EF7C-4736-A261-7E21F6F4CE3D}"/>
    <cellStyle name="Normal 2 16 6 4" xfId="23450" xr:uid="{C1AFF11A-53B3-40CF-A0AE-1DA261A929B2}"/>
    <cellStyle name="Normal 2 16 6 4 2" xfId="23451" xr:uid="{4AAB783E-3B67-4F5B-9A90-C92B70CC3F4A}"/>
    <cellStyle name="Normal 2 16 6 4 3" xfId="23452" xr:uid="{8F3F73DB-3202-4522-AF0E-39B790302FD3}"/>
    <cellStyle name="Normal 2 16 6 4 4" xfId="23453" xr:uid="{02589356-4F60-4741-B2C6-FA29DCA39807}"/>
    <cellStyle name="Normal 2 16 6 5" xfId="23454" xr:uid="{5DBDA8F3-0787-43E7-8AF1-7DE1F0C1B3EB}"/>
    <cellStyle name="Normal 2 16 6 5 2" xfId="23455" xr:uid="{63F21D4C-EE04-4637-9CB3-7738C47813A5}"/>
    <cellStyle name="Normal 2 16 6 5 3" xfId="23456" xr:uid="{A1F4E1CF-6F03-4489-A178-48A89B669D5E}"/>
    <cellStyle name="Normal 2 16 6 5 4" xfId="23457" xr:uid="{AEA7D3EF-ABC7-45DB-91BF-5A435B346C43}"/>
    <cellStyle name="Normal 2 16 6 6" xfId="23458" xr:uid="{D0AADCF5-5200-447B-8A2C-9142751EEE19}"/>
    <cellStyle name="Normal 2 16 6 7" xfId="23459" xr:uid="{C8DB8ACD-DC43-4BFC-B5E0-DF2090276AA8}"/>
    <cellStyle name="Normal 2 16 6 7 2" xfId="23460" xr:uid="{007FF94C-C993-4F8B-893F-C23130701230}"/>
    <cellStyle name="Normal 2 16 6 8" xfId="23461" xr:uid="{2896C484-678C-4CD8-A381-BF128AAD84B1}"/>
    <cellStyle name="Normal 2 16 6 9" xfId="23462" xr:uid="{AC160DD4-E8EB-4CF3-8D79-20BF90B3BB42}"/>
    <cellStyle name="Normal 2 16 7" xfId="23463" xr:uid="{786D6DDD-AA87-46D4-8ACB-CD6D1C6BB08A}"/>
    <cellStyle name="Normal 2 16 7 10" xfId="23464" xr:uid="{89339C25-D163-4E57-9727-52BB4F524C5F}"/>
    <cellStyle name="Normal 2 16 7 2" xfId="23465" xr:uid="{C1F4860B-3049-409C-924A-41DF45E0D1DA}"/>
    <cellStyle name="Normal 2 16 7 2 2" xfId="23466" xr:uid="{6C8C0584-1F86-4E98-8A55-FFBE2B40D2DC}"/>
    <cellStyle name="Normal 2 16 7 2 2 2" xfId="23467" xr:uid="{7EF169D3-D783-49B0-9E0E-3F7D8DDDABA7}"/>
    <cellStyle name="Normal 2 16 7 2 2 3" xfId="23468" xr:uid="{9E251F6D-D607-4F3C-8BA3-7A9055540961}"/>
    <cellStyle name="Normal 2 16 7 2 2 4" xfId="23469" xr:uid="{7314E89E-749A-4D13-AF51-441A2E1C7C2D}"/>
    <cellStyle name="Normal 2 16 7 2 3" xfId="23470" xr:uid="{7434CEC1-DCE3-4188-853D-73D1E154ABAB}"/>
    <cellStyle name="Normal 2 16 7 2 3 2" xfId="23471" xr:uid="{A206ECD4-1153-48CE-A50D-8DE25B928794}"/>
    <cellStyle name="Normal 2 16 7 2 3 3" xfId="23472" xr:uid="{A3209F69-6F7D-4196-8F5E-689D98A8B6B7}"/>
    <cellStyle name="Normal 2 16 7 2 3 4" xfId="23473" xr:uid="{CBFA1B89-995B-4BCC-8CF9-766579F63FCC}"/>
    <cellStyle name="Normal 2 16 7 2 4" xfId="23474" xr:uid="{BB953154-4473-413C-B439-0FB45FEFDE7C}"/>
    <cellStyle name="Normal 2 16 7 2 4 2" xfId="23475" xr:uid="{86B024A4-D169-4742-96FA-6D50466F7C20}"/>
    <cellStyle name="Normal 2 16 7 2 5" xfId="23476" xr:uid="{59ABD979-8AD7-4258-87EA-7A09A8D1E73C}"/>
    <cellStyle name="Normal 2 16 7 2 6" xfId="23477" xr:uid="{1C5CACA3-FA94-410B-AF6B-48BE34F860E2}"/>
    <cellStyle name="Normal 2 16 7 2 7" xfId="23478" xr:uid="{C26BFAF0-E74B-4CD7-B096-C44858DF2793}"/>
    <cellStyle name="Normal 2 16 7 3" xfId="23479" xr:uid="{B328A338-0210-4978-B7D4-9128539E7340}"/>
    <cellStyle name="Normal 2 16 7 3 2" xfId="23480" xr:uid="{E9355389-CCAE-4068-BE55-8BDA577CA980}"/>
    <cellStyle name="Normal 2 16 7 3 2 2" xfId="23481" xr:uid="{9879A00C-4C2A-4949-831A-18A413A64DD1}"/>
    <cellStyle name="Normal 2 16 7 3 2 3" xfId="23482" xr:uid="{DE3DD3A2-5D54-4837-9E40-6FCBCF74B5B4}"/>
    <cellStyle name="Normal 2 16 7 3 2 4" xfId="23483" xr:uid="{CAE652C7-732B-46D3-83FD-EE3B3A1608EE}"/>
    <cellStyle name="Normal 2 16 7 3 3" xfId="23484" xr:uid="{33CE2950-D5E7-438E-A7DD-B8C70D5EE675}"/>
    <cellStyle name="Normal 2 16 7 3 3 2" xfId="23485" xr:uid="{AD5196F8-AEFE-4989-A370-31C1097C1C00}"/>
    <cellStyle name="Normal 2 16 7 3 3 3" xfId="23486" xr:uid="{477B4186-1779-4E32-A8F2-76ACDF9F5EC5}"/>
    <cellStyle name="Normal 2 16 7 3 3 4" xfId="23487" xr:uid="{1C516126-0C9B-44BF-80BE-6C062D9FEAB1}"/>
    <cellStyle name="Normal 2 16 7 3 4" xfId="23488" xr:uid="{956FB909-3845-4E26-9BD0-1A038215BF5B}"/>
    <cellStyle name="Normal 2 16 7 3 4 2" xfId="23489" xr:uid="{7A19523C-0AD7-4B9D-888E-B69C0E363F6F}"/>
    <cellStyle name="Normal 2 16 7 3 5" xfId="23490" xr:uid="{17675954-740A-4F43-9276-E9351063E8CD}"/>
    <cellStyle name="Normal 2 16 7 3 6" xfId="23491" xr:uid="{9F16CE6B-B06C-4C88-B67E-654B3FAC75A2}"/>
    <cellStyle name="Normal 2 16 7 3 7" xfId="23492" xr:uid="{408AC440-40A2-40B5-A4C0-A79308EBC18C}"/>
    <cellStyle name="Normal 2 16 7 4" xfId="23493" xr:uid="{A3176941-AF40-417C-8FBF-15BDF78915A9}"/>
    <cellStyle name="Normal 2 16 7 4 2" xfId="23494" xr:uid="{D3C0A258-5C89-4E3E-98AD-454F0024E306}"/>
    <cellStyle name="Normal 2 16 7 4 3" xfId="23495" xr:uid="{8C6B6CAA-5CC5-4F93-938A-E91A01F5143D}"/>
    <cellStyle name="Normal 2 16 7 4 4" xfId="23496" xr:uid="{A8AF2613-0ABB-4014-B4DF-E314D886DE93}"/>
    <cellStyle name="Normal 2 16 7 5" xfId="23497" xr:uid="{5972EF5B-C0C2-4FF2-86A4-FE97F5C44B2F}"/>
    <cellStyle name="Normal 2 16 7 5 2" xfId="23498" xr:uid="{73676DA7-7CF7-4B59-976D-C0BD6ED5859A}"/>
    <cellStyle name="Normal 2 16 7 5 3" xfId="23499" xr:uid="{1E56B3EF-B4FF-4B4B-A970-11D771D1C1FC}"/>
    <cellStyle name="Normal 2 16 7 5 4" xfId="23500" xr:uid="{3C0FD66C-3415-4027-A5FD-0B9F6D142D74}"/>
    <cellStyle name="Normal 2 16 7 6" xfId="23501" xr:uid="{E56CC11E-A512-411C-8F19-3FC7BF1FF186}"/>
    <cellStyle name="Normal 2 16 7 7" xfId="23502" xr:uid="{325ECA1B-E18A-427D-B613-72B4FDD58E06}"/>
    <cellStyle name="Normal 2 16 7 7 2" xfId="23503" xr:uid="{3DE75635-F78E-42FA-BFBE-796B8CCB169D}"/>
    <cellStyle name="Normal 2 16 7 8" xfId="23504" xr:uid="{11AD641D-4514-48C2-8615-5D61C0C9F1B5}"/>
    <cellStyle name="Normal 2 16 7 9" xfId="23505" xr:uid="{E4E8E141-AB3D-4960-827C-43902BE45139}"/>
    <cellStyle name="Normal 2 16 8" xfId="23506" xr:uid="{BF79E5E2-B81D-4597-A14F-98AE3F0D8604}"/>
    <cellStyle name="Normal 2 16 8 10" xfId="23507" xr:uid="{37B79ADF-40E4-46F8-975C-89463BD4BE13}"/>
    <cellStyle name="Normal 2 16 8 2" xfId="23508" xr:uid="{A85006CB-325D-4580-A95C-7C455028FA50}"/>
    <cellStyle name="Normal 2 16 8 2 2" xfId="23509" xr:uid="{EFBD68A4-D31F-495F-89EB-E959FBB23E0D}"/>
    <cellStyle name="Normal 2 16 8 2 2 2" xfId="23510" xr:uid="{8D89B3A6-F3B2-4F88-947F-C106ADD259DE}"/>
    <cellStyle name="Normal 2 16 8 2 2 3" xfId="23511" xr:uid="{A194C8F6-AF46-4F70-B6DD-BCD2EA174817}"/>
    <cellStyle name="Normal 2 16 8 2 2 4" xfId="23512" xr:uid="{25AF5C2B-613F-409B-9FB2-BDF038FCD639}"/>
    <cellStyle name="Normal 2 16 8 2 3" xfId="23513" xr:uid="{9E8F5556-6A11-4216-942E-A679DF1AC57E}"/>
    <cellStyle name="Normal 2 16 8 2 3 2" xfId="23514" xr:uid="{6CBBB6AB-AD65-4D26-9EBD-0C0D2D39824A}"/>
    <cellStyle name="Normal 2 16 8 2 3 3" xfId="23515" xr:uid="{D348043A-A108-4124-8183-E57FCF300ECC}"/>
    <cellStyle name="Normal 2 16 8 2 3 4" xfId="23516" xr:uid="{9EE75785-05BD-47AB-B799-A8DFE3FD2D69}"/>
    <cellStyle name="Normal 2 16 8 2 4" xfId="23517" xr:uid="{0A19ED7B-6731-4287-9806-A87D0DBEDB32}"/>
    <cellStyle name="Normal 2 16 8 2 4 2" xfId="23518" xr:uid="{048824B6-DA55-4C30-BE61-5E0018EDD114}"/>
    <cellStyle name="Normal 2 16 8 2 5" xfId="23519" xr:uid="{C770597C-1006-4DDF-A872-142A91415381}"/>
    <cellStyle name="Normal 2 16 8 2 6" xfId="23520" xr:uid="{5F19F2D1-90E0-48AF-B40D-150CD6DA8CA1}"/>
    <cellStyle name="Normal 2 16 8 2 7" xfId="23521" xr:uid="{A725BC1B-2052-4286-9381-AF239A071B33}"/>
    <cellStyle name="Normal 2 16 8 3" xfId="23522" xr:uid="{387C2D4B-2FB6-4D6D-82FA-CCF01060F5B7}"/>
    <cellStyle name="Normal 2 16 8 3 2" xfId="23523" xr:uid="{60B3452C-D2B2-4711-888E-DE4256D5B3B7}"/>
    <cellStyle name="Normal 2 16 8 3 2 2" xfId="23524" xr:uid="{5AC7FDEC-AEB2-4FB6-AAE4-70C50190BFB4}"/>
    <cellStyle name="Normal 2 16 8 3 2 3" xfId="23525" xr:uid="{1A022408-3A7B-4973-8ED9-875C9B03FCF5}"/>
    <cellStyle name="Normal 2 16 8 3 2 4" xfId="23526" xr:uid="{0DE08BB3-8594-4EF2-92B1-30AB7C9EA1BE}"/>
    <cellStyle name="Normal 2 16 8 3 3" xfId="23527" xr:uid="{1D27660A-5FDA-4DF1-8B9E-7147266FB368}"/>
    <cellStyle name="Normal 2 16 8 3 3 2" xfId="23528" xr:uid="{43D9D9F5-70B8-4174-8D33-6EC50C650BF7}"/>
    <cellStyle name="Normal 2 16 8 3 3 3" xfId="23529" xr:uid="{8CCB3FC1-DE25-4DA2-8B52-B24B321101D7}"/>
    <cellStyle name="Normal 2 16 8 3 3 4" xfId="23530" xr:uid="{0CA195D1-4297-4E5D-8015-C8F7C0391F3D}"/>
    <cellStyle name="Normal 2 16 8 3 4" xfId="23531" xr:uid="{C71E14CA-CFA8-44AD-8EFD-EE1927285954}"/>
    <cellStyle name="Normal 2 16 8 3 4 2" xfId="23532" xr:uid="{A7F304D7-E08A-4D80-8064-F658EC9B54D9}"/>
    <cellStyle name="Normal 2 16 8 3 5" xfId="23533" xr:uid="{39F5FE60-5655-497B-BDDF-D8F1AD65BB9F}"/>
    <cellStyle name="Normal 2 16 8 3 6" xfId="23534" xr:uid="{3E9F6772-578D-47F0-BF2B-5AAF31E318D6}"/>
    <cellStyle name="Normal 2 16 8 3 7" xfId="23535" xr:uid="{0BF2D786-5DEE-4E3F-BDAD-AA2BE2C7C5E0}"/>
    <cellStyle name="Normal 2 16 8 4" xfId="23536" xr:uid="{8BAECED8-5C9B-4F2C-AD34-672B28DB179A}"/>
    <cellStyle name="Normal 2 16 8 4 2" xfId="23537" xr:uid="{071B6EB5-5375-4B7B-AB8E-EB11CF3F05AF}"/>
    <cellStyle name="Normal 2 16 8 4 3" xfId="23538" xr:uid="{61BA30FC-5CA6-4FFC-8C09-74614E76CDEE}"/>
    <cellStyle name="Normal 2 16 8 4 4" xfId="23539" xr:uid="{102DF4A2-B1FB-4A1B-947A-D96971954E7F}"/>
    <cellStyle name="Normal 2 16 8 5" xfId="23540" xr:uid="{1D64A63F-0F84-40A9-A79A-6FEE853DA068}"/>
    <cellStyle name="Normal 2 16 8 5 2" xfId="23541" xr:uid="{EA3870EE-C813-491D-B6D9-A4DF170EAACF}"/>
    <cellStyle name="Normal 2 16 8 5 3" xfId="23542" xr:uid="{A3A9BD7F-2222-473F-9053-BCB7938398A6}"/>
    <cellStyle name="Normal 2 16 8 5 4" xfId="23543" xr:uid="{5264C7E7-715A-422A-B501-290770623FA2}"/>
    <cellStyle name="Normal 2 16 8 6" xfId="23544" xr:uid="{FC94D332-6E6F-4DF2-95FC-2CA8B055542E}"/>
    <cellStyle name="Normal 2 16 8 7" xfId="23545" xr:uid="{78432940-BF9F-49E8-87B7-A914A0D35C75}"/>
    <cellStyle name="Normal 2 16 8 7 2" xfId="23546" xr:uid="{771DDA49-17FF-4D32-B51A-06FB52309683}"/>
    <cellStyle name="Normal 2 16 8 8" xfId="23547" xr:uid="{E497B978-3960-4850-9EBF-515296FF2698}"/>
    <cellStyle name="Normal 2 16 8 9" xfId="23548" xr:uid="{0A9F6B46-3B9C-44B0-B0A0-45EF3CBFFFF4}"/>
    <cellStyle name="Normal 2 16 9" xfId="23549" xr:uid="{779CD2D3-CFAD-40EA-8637-B7A82AB29522}"/>
    <cellStyle name="Normal 2 16 9 10" xfId="23550" xr:uid="{E13F4DBC-07D1-4B17-B01B-7AE1F4A6B82F}"/>
    <cellStyle name="Normal 2 16 9 2" xfId="23551" xr:uid="{EE6A0C90-FF6B-4C89-A4AC-A4EF33E2ADDB}"/>
    <cellStyle name="Normal 2 16 9 2 2" xfId="23552" xr:uid="{6C277698-389E-4CCC-BEEA-FF39A4DD7FC0}"/>
    <cellStyle name="Normal 2 16 9 2 2 2" xfId="23553" xr:uid="{DB4B763C-C79F-4B59-B642-06C06A4995A6}"/>
    <cellStyle name="Normal 2 16 9 2 2 3" xfId="23554" xr:uid="{641E6F55-5D66-4EA2-B415-C94F023FA751}"/>
    <cellStyle name="Normal 2 16 9 2 2 4" xfId="23555" xr:uid="{A963C838-6CC9-4481-A71F-3B1A5ACAAB06}"/>
    <cellStyle name="Normal 2 16 9 2 3" xfId="23556" xr:uid="{45F44D87-A301-43C2-BD8F-B55F3E13241D}"/>
    <cellStyle name="Normal 2 16 9 2 3 2" xfId="23557" xr:uid="{8BC5698A-5B7C-4AFA-9117-CFB3D6BB7812}"/>
    <cellStyle name="Normal 2 16 9 2 3 3" xfId="23558" xr:uid="{6C7C523B-C6F4-4072-A415-29B7FFB0C603}"/>
    <cellStyle name="Normal 2 16 9 2 3 4" xfId="23559" xr:uid="{92AD4C68-B7AE-436F-9324-01E6C6C0233E}"/>
    <cellStyle name="Normal 2 16 9 2 4" xfId="23560" xr:uid="{8A9194D5-4C80-492D-BC00-6783AA5E9C14}"/>
    <cellStyle name="Normal 2 16 9 2 4 2" xfId="23561" xr:uid="{9E105627-1120-4E0E-B4FA-3A42F4EAA2EF}"/>
    <cellStyle name="Normal 2 16 9 2 5" xfId="23562" xr:uid="{6FF1AEB4-DC03-4293-B10D-EBC79687A215}"/>
    <cellStyle name="Normal 2 16 9 2 6" xfId="23563" xr:uid="{9B1E53B7-DF4C-46F9-90D7-0A58E5684AF8}"/>
    <cellStyle name="Normal 2 16 9 2 7" xfId="23564" xr:uid="{A6E06135-8D20-4E76-A619-E1D98909540C}"/>
    <cellStyle name="Normal 2 16 9 3" xfId="23565" xr:uid="{71DDA166-9AD6-4272-BC1C-BF1C16054CD7}"/>
    <cellStyle name="Normal 2 16 9 3 2" xfId="23566" xr:uid="{531724D0-5404-4C01-A397-C514D53810ED}"/>
    <cellStyle name="Normal 2 16 9 3 2 2" xfId="23567" xr:uid="{7018BCFA-8A03-4345-AA84-51960CA49324}"/>
    <cellStyle name="Normal 2 16 9 3 2 3" xfId="23568" xr:uid="{F5F3BC72-FDD8-467C-A15E-6BD26FA59EE7}"/>
    <cellStyle name="Normal 2 16 9 3 2 4" xfId="23569" xr:uid="{BF986140-0FCA-4A55-9FC4-DA642834BB8F}"/>
    <cellStyle name="Normal 2 16 9 3 3" xfId="23570" xr:uid="{562D9B32-1E64-4871-92F7-E9F0381C20F3}"/>
    <cellStyle name="Normal 2 16 9 3 3 2" xfId="23571" xr:uid="{066C8AC5-C17A-4AAD-BF8A-52C40A0395E4}"/>
    <cellStyle name="Normal 2 16 9 3 3 3" xfId="23572" xr:uid="{E5998EED-F1A6-441E-A9D3-AF77778FBFCF}"/>
    <cellStyle name="Normal 2 16 9 3 3 4" xfId="23573" xr:uid="{9122F154-DA16-41A8-BCF8-91B17660B3F8}"/>
    <cellStyle name="Normal 2 16 9 3 4" xfId="23574" xr:uid="{C3C606FF-7440-4D7F-8CDA-47323AC2C8EF}"/>
    <cellStyle name="Normal 2 16 9 3 4 2" xfId="23575" xr:uid="{92B5A777-50BD-4D6E-9EBD-ED9ECC5CF969}"/>
    <cellStyle name="Normal 2 16 9 3 5" xfId="23576" xr:uid="{BA03261F-AC0A-4BC6-8165-0495A3407D3B}"/>
    <cellStyle name="Normal 2 16 9 3 6" xfId="23577" xr:uid="{E8175EE5-8D45-4615-86DB-CED926BFC2BD}"/>
    <cellStyle name="Normal 2 16 9 3 7" xfId="23578" xr:uid="{19472930-FFCC-4AAF-92AE-F12A29B1410E}"/>
    <cellStyle name="Normal 2 16 9 4" xfId="23579" xr:uid="{A31CFB71-9E70-4766-AD14-460E81A1E460}"/>
    <cellStyle name="Normal 2 16 9 4 2" xfId="23580" xr:uid="{9701CEB6-D754-4134-AE8E-B3B55D495190}"/>
    <cellStyle name="Normal 2 16 9 4 3" xfId="23581" xr:uid="{73255CED-1520-41CB-9C03-307C979B95E0}"/>
    <cellStyle name="Normal 2 16 9 4 4" xfId="23582" xr:uid="{8EC0B7AD-1271-4E0D-B00A-6760E9E4E70F}"/>
    <cellStyle name="Normal 2 16 9 5" xfId="23583" xr:uid="{94E37F9C-077E-41A0-A802-591131D2E0F2}"/>
    <cellStyle name="Normal 2 16 9 5 2" xfId="23584" xr:uid="{FC54BCC9-26F1-48D8-A843-EC9482012C34}"/>
    <cellStyle name="Normal 2 16 9 5 3" xfId="23585" xr:uid="{11643617-C718-4449-8414-3BC7D7160578}"/>
    <cellStyle name="Normal 2 16 9 5 4" xfId="23586" xr:uid="{75735C88-E524-4267-8E02-49E766E0FE8D}"/>
    <cellStyle name="Normal 2 16 9 6" xfId="23587" xr:uid="{1B7E5B0D-42A2-411E-8F16-5FE053142127}"/>
    <cellStyle name="Normal 2 16 9 7" xfId="23588" xr:uid="{FE70544F-6277-4B1A-8D09-7B37AD08A1E6}"/>
    <cellStyle name="Normal 2 16 9 7 2" xfId="23589" xr:uid="{CA793BA1-6B99-46A6-A4D0-FD27810EEF6E}"/>
    <cellStyle name="Normal 2 16 9 8" xfId="23590" xr:uid="{725693BC-4580-4C0E-8F96-C525188E3C5F}"/>
    <cellStyle name="Normal 2 16 9 9" xfId="23591" xr:uid="{47FF874E-EF17-4743-B2D5-EDDBB123822F}"/>
    <cellStyle name="Normal 2 17" xfId="23592" xr:uid="{FB4E483F-F119-4CBA-AAA9-9D4D59DFEAB9}"/>
    <cellStyle name="Normal 2 17 10" xfId="23593" xr:uid="{0E1574D7-5E4A-4A51-AE70-31B061DD57B3}"/>
    <cellStyle name="Normal 2 17 10 10" xfId="23594" xr:uid="{2E5A8A46-4728-4601-944B-91F5BDD6D61E}"/>
    <cellStyle name="Normal 2 17 10 2" xfId="23595" xr:uid="{14FD0DCB-885E-49A1-B2A9-EB36BCA21666}"/>
    <cellStyle name="Normal 2 17 10 2 2" xfId="23596" xr:uid="{7042529B-FBC3-4D55-AA8B-AEC2845D7A15}"/>
    <cellStyle name="Normal 2 17 10 2 2 2" xfId="23597" xr:uid="{80D6C59B-9592-4F02-B38C-8DAD41B94A5F}"/>
    <cellStyle name="Normal 2 17 10 2 2 3" xfId="23598" xr:uid="{8C7AF08E-A4BB-4E00-A079-22BD28C70145}"/>
    <cellStyle name="Normal 2 17 10 2 2 4" xfId="23599" xr:uid="{BAA92D84-B449-4337-838A-A31511F7EF1B}"/>
    <cellStyle name="Normal 2 17 10 2 3" xfId="23600" xr:uid="{4536EAE0-41E4-4B3B-8530-BE42EB08C08B}"/>
    <cellStyle name="Normal 2 17 10 2 3 2" xfId="23601" xr:uid="{A75E3AD7-17BE-4849-9507-ED1CA986D66C}"/>
    <cellStyle name="Normal 2 17 10 2 3 3" xfId="23602" xr:uid="{093F21BA-1A05-4A2A-A1E5-96983163ABBA}"/>
    <cellStyle name="Normal 2 17 10 2 3 4" xfId="23603" xr:uid="{91556540-62D0-4AA6-B92C-A89ADCEAD2BB}"/>
    <cellStyle name="Normal 2 17 10 2 4" xfId="23604" xr:uid="{7C1E4089-C62A-42C1-AB8D-95869C4DE2D9}"/>
    <cellStyle name="Normal 2 17 10 2 4 2" xfId="23605" xr:uid="{35498D41-AC27-4462-964E-3E30FAD3A514}"/>
    <cellStyle name="Normal 2 17 10 2 5" xfId="23606" xr:uid="{8052652F-754D-489D-8020-E15D220721C9}"/>
    <cellStyle name="Normal 2 17 10 2 6" xfId="23607" xr:uid="{DD38000D-0CF6-4151-AEBE-FF78C39C1CED}"/>
    <cellStyle name="Normal 2 17 10 2 7" xfId="23608" xr:uid="{D51BF84E-5304-4C07-82A9-72C93720369F}"/>
    <cellStyle name="Normal 2 17 10 3" xfId="23609" xr:uid="{85398FAB-82E5-4CFA-AA2F-E157B863CCA0}"/>
    <cellStyle name="Normal 2 17 10 3 2" xfId="23610" xr:uid="{58B3D285-5927-454A-B65B-CF0712BAFACE}"/>
    <cellStyle name="Normal 2 17 10 3 2 2" xfId="23611" xr:uid="{7BC886A3-CE7C-4BBD-97B6-F2ECB05529F9}"/>
    <cellStyle name="Normal 2 17 10 3 2 3" xfId="23612" xr:uid="{0DF570FA-46D4-49A7-94DA-8DF136AA9D05}"/>
    <cellStyle name="Normal 2 17 10 3 2 4" xfId="23613" xr:uid="{CDE6281A-C1BA-4C90-92BD-3560155F6BC0}"/>
    <cellStyle name="Normal 2 17 10 3 3" xfId="23614" xr:uid="{42238F1A-0479-499B-9704-BAC95EBCC731}"/>
    <cellStyle name="Normal 2 17 10 3 3 2" xfId="23615" xr:uid="{A35E900D-7122-40CE-8A36-36F9DFB48860}"/>
    <cellStyle name="Normal 2 17 10 3 3 3" xfId="23616" xr:uid="{B7456DAE-76EA-4488-9D30-A91C41B373FA}"/>
    <cellStyle name="Normal 2 17 10 3 3 4" xfId="23617" xr:uid="{8AE75F9B-24C4-435F-9621-14734FA352BB}"/>
    <cellStyle name="Normal 2 17 10 3 4" xfId="23618" xr:uid="{DCD533D4-0819-4CFD-A338-59803EF35AE8}"/>
    <cellStyle name="Normal 2 17 10 3 4 2" xfId="23619" xr:uid="{BA856424-5E87-4444-A6F8-9456B674AF2C}"/>
    <cellStyle name="Normal 2 17 10 3 5" xfId="23620" xr:uid="{40960C16-AB2B-4278-8401-036575B39535}"/>
    <cellStyle name="Normal 2 17 10 3 6" xfId="23621" xr:uid="{82D44A7B-C52B-4A5C-9AAB-4D3C6CBFB2DD}"/>
    <cellStyle name="Normal 2 17 10 3 7" xfId="23622" xr:uid="{886CE609-0832-4053-87D0-ABE35D539253}"/>
    <cellStyle name="Normal 2 17 10 4" xfId="23623" xr:uid="{06B7078B-8481-48AE-BF37-142ABA325245}"/>
    <cellStyle name="Normal 2 17 10 4 2" xfId="23624" xr:uid="{348EB121-5B88-44DF-93F0-2314CDD4BB3B}"/>
    <cellStyle name="Normal 2 17 10 4 3" xfId="23625" xr:uid="{20B601D5-9E10-4ED4-A218-A93CDC25F7A4}"/>
    <cellStyle name="Normal 2 17 10 4 4" xfId="23626" xr:uid="{86D88546-86AD-4D2E-B69A-8ECC7FCC8D86}"/>
    <cellStyle name="Normal 2 17 10 5" xfId="23627" xr:uid="{EC49E85C-18BC-4696-AE7B-C020921F7937}"/>
    <cellStyle name="Normal 2 17 10 5 2" xfId="23628" xr:uid="{131FC7EB-CF4C-40E1-A13C-4A5FFBAA657A}"/>
    <cellStyle name="Normal 2 17 10 5 3" xfId="23629" xr:uid="{4AC123D7-02C8-4500-B5C1-8D9CD93280CE}"/>
    <cellStyle name="Normal 2 17 10 5 4" xfId="23630" xr:uid="{5743F084-99A2-4C90-9852-15789276B52B}"/>
    <cellStyle name="Normal 2 17 10 6" xfId="23631" xr:uid="{1BF7F780-575E-4EF6-89FD-89E9D5065D81}"/>
    <cellStyle name="Normal 2 17 10 7" xfId="23632" xr:uid="{642D770D-B0AF-4FFC-AA99-FBB17F5C0549}"/>
    <cellStyle name="Normal 2 17 10 7 2" xfId="23633" xr:uid="{23EE90A2-103B-41A8-BE9E-F8E01319A38F}"/>
    <cellStyle name="Normal 2 17 10 8" xfId="23634" xr:uid="{64944A60-87CE-4286-B915-938FF8F8F142}"/>
    <cellStyle name="Normal 2 17 10 9" xfId="23635" xr:uid="{5EAEA767-35C3-4663-9468-47CE13E7A961}"/>
    <cellStyle name="Normal 2 17 11" xfId="23636" xr:uid="{817FAC89-E8EE-4F08-8D51-2215ADCF18C4}"/>
    <cellStyle name="Normal 2 17 11 10" xfId="23637" xr:uid="{8CE09D3B-B074-437D-828E-B0877273F41F}"/>
    <cellStyle name="Normal 2 17 11 2" xfId="23638" xr:uid="{39CBA81B-17FD-4801-A78A-A000013704B3}"/>
    <cellStyle name="Normal 2 17 11 2 2" xfId="23639" xr:uid="{A3096E74-93D2-4DAF-84A2-768237BEA559}"/>
    <cellStyle name="Normal 2 17 11 2 2 2" xfId="23640" xr:uid="{07273958-8B90-4C7C-B15D-ECE1352B234F}"/>
    <cellStyle name="Normal 2 17 11 2 2 3" xfId="23641" xr:uid="{E00A71DA-0EB1-4AC3-B907-350394A089C3}"/>
    <cellStyle name="Normal 2 17 11 2 2 4" xfId="23642" xr:uid="{DF8E9385-3D1A-48A4-9168-956101923733}"/>
    <cellStyle name="Normal 2 17 11 2 3" xfId="23643" xr:uid="{7FE984EA-F674-4FBA-ABD8-722BF98E8BA8}"/>
    <cellStyle name="Normal 2 17 11 2 3 2" xfId="23644" xr:uid="{2B557071-A72A-4BB0-A564-F21B6B478457}"/>
    <cellStyle name="Normal 2 17 11 2 3 3" xfId="23645" xr:uid="{0F2A2403-F8F6-469E-A124-340EEE29D029}"/>
    <cellStyle name="Normal 2 17 11 2 3 4" xfId="23646" xr:uid="{A14742E8-FC9F-4CC5-B82C-9F30CFF9D87D}"/>
    <cellStyle name="Normal 2 17 11 2 4" xfId="23647" xr:uid="{D3F969A4-7B09-4CB7-BD94-399C0A42631B}"/>
    <cellStyle name="Normal 2 17 11 2 4 2" xfId="23648" xr:uid="{EE9F9A2E-9A08-485A-B78F-C306D6F8F7A5}"/>
    <cellStyle name="Normal 2 17 11 2 5" xfId="23649" xr:uid="{B69BD162-6C34-463A-B696-4DDBF6806FC1}"/>
    <cellStyle name="Normal 2 17 11 2 6" xfId="23650" xr:uid="{6C917B86-8E31-4109-8775-CF772DC20EB6}"/>
    <cellStyle name="Normal 2 17 11 2 7" xfId="23651" xr:uid="{204B47AD-65DC-4553-87CC-7E7E83A52D8D}"/>
    <cellStyle name="Normal 2 17 11 3" xfId="23652" xr:uid="{32497C49-3BE6-4643-BBCD-B03F989E122A}"/>
    <cellStyle name="Normal 2 17 11 3 2" xfId="23653" xr:uid="{D0169691-18AE-442A-B5FF-43D8B99FB4BE}"/>
    <cellStyle name="Normal 2 17 11 3 2 2" xfId="23654" xr:uid="{EBF0B32C-8DBF-40FF-A9FB-B83835CCEFAB}"/>
    <cellStyle name="Normal 2 17 11 3 2 3" xfId="23655" xr:uid="{95B5F411-CDA1-4CA5-9D1E-7F3F99EC04D3}"/>
    <cellStyle name="Normal 2 17 11 3 2 4" xfId="23656" xr:uid="{6D983ECD-F3CE-4730-96CB-93BE6E7257B0}"/>
    <cellStyle name="Normal 2 17 11 3 3" xfId="23657" xr:uid="{A086E1CB-DE79-4D67-8F74-698DAB906AB8}"/>
    <cellStyle name="Normal 2 17 11 3 3 2" xfId="23658" xr:uid="{6DE48EDA-5449-41A4-8156-2AB70EA00359}"/>
    <cellStyle name="Normal 2 17 11 3 3 3" xfId="23659" xr:uid="{27C6642C-F507-47E7-BC21-750236FFC47E}"/>
    <cellStyle name="Normal 2 17 11 3 3 4" xfId="23660" xr:uid="{FB9ADBB2-8B01-4663-8EAF-332C5743E500}"/>
    <cellStyle name="Normal 2 17 11 3 4" xfId="23661" xr:uid="{A0478AA7-C42F-4410-AA8B-AA4AC29FE192}"/>
    <cellStyle name="Normal 2 17 11 3 4 2" xfId="23662" xr:uid="{82BDC871-48E9-4349-A9B6-DFE3C6A0D091}"/>
    <cellStyle name="Normal 2 17 11 3 5" xfId="23663" xr:uid="{0334E453-DCED-4FCA-B187-000BE946F6F3}"/>
    <cellStyle name="Normal 2 17 11 3 6" xfId="23664" xr:uid="{F2139F6E-EA5D-4D12-9ACF-997F3DB4D529}"/>
    <cellStyle name="Normal 2 17 11 3 7" xfId="23665" xr:uid="{A63C7630-AF82-48EB-A7A8-E6D7626BC291}"/>
    <cellStyle name="Normal 2 17 11 4" xfId="23666" xr:uid="{C065EAD7-D6C2-4261-A5CF-8FC4B54EE485}"/>
    <cellStyle name="Normal 2 17 11 4 2" xfId="23667" xr:uid="{2EE6295C-5092-4A48-BE63-2C1DDF7744CD}"/>
    <cellStyle name="Normal 2 17 11 4 3" xfId="23668" xr:uid="{FF2E7C1F-0961-4607-98F2-684A77070500}"/>
    <cellStyle name="Normal 2 17 11 4 4" xfId="23669" xr:uid="{9A21ED1E-ED02-4B69-8874-FBD12DDED8C2}"/>
    <cellStyle name="Normal 2 17 11 5" xfId="23670" xr:uid="{FD89B59C-A068-4B60-9DE3-80CA43FACD3F}"/>
    <cellStyle name="Normal 2 17 11 5 2" xfId="23671" xr:uid="{C8FD16C4-7D2A-4E99-9E7C-CD04ECB70C1A}"/>
    <cellStyle name="Normal 2 17 11 5 3" xfId="23672" xr:uid="{817F7EB1-D41D-4CAE-98D0-AEBB59FC2168}"/>
    <cellStyle name="Normal 2 17 11 5 4" xfId="23673" xr:uid="{A356D6A4-0B6A-4DE9-9B97-E9E4533C367A}"/>
    <cellStyle name="Normal 2 17 11 6" xfId="23674" xr:uid="{5C714F48-C2A1-4092-9371-D39011A431C7}"/>
    <cellStyle name="Normal 2 17 11 7" xfId="23675" xr:uid="{91732A50-16A7-4801-8D98-945A7A03BB7F}"/>
    <cellStyle name="Normal 2 17 11 7 2" xfId="23676" xr:uid="{4FDAFD97-115C-409E-B1A6-6411D222828E}"/>
    <cellStyle name="Normal 2 17 11 8" xfId="23677" xr:uid="{E50A448C-65AD-4C86-91E4-A8F2C3115567}"/>
    <cellStyle name="Normal 2 17 11 9" xfId="23678" xr:uid="{F75F5353-DB0E-4071-B218-75E0FED79E07}"/>
    <cellStyle name="Normal 2 17 12" xfId="23679" xr:uid="{61EEE6FC-55B3-41FE-80FD-52E38D04A9CD}"/>
    <cellStyle name="Normal 2 17 12 10" xfId="23680" xr:uid="{A4FE62B2-5DD7-4F0D-92E5-FD2B9F3D5DCD}"/>
    <cellStyle name="Normal 2 17 12 2" xfId="23681" xr:uid="{22AEC111-D447-4F81-AFA6-A4F6DC5F91AF}"/>
    <cellStyle name="Normal 2 17 12 2 2" xfId="23682" xr:uid="{174F6E40-A5CD-407E-AA69-8A2FD3DCB595}"/>
    <cellStyle name="Normal 2 17 12 2 2 2" xfId="23683" xr:uid="{D44BFF0F-ED2A-429F-B49D-A1D87ACBB7A9}"/>
    <cellStyle name="Normal 2 17 12 2 2 3" xfId="23684" xr:uid="{24D41B4B-925C-401F-A2FB-908E6F70500D}"/>
    <cellStyle name="Normal 2 17 12 2 2 4" xfId="23685" xr:uid="{8BB3F70F-9A76-415C-B011-CA312D5E3EDA}"/>
    <cellStyle name="Normal 2 17 12 2 3" xfId="23686" xr:uid="{DAD30AD1-A14F-4F4E-AAD9-308924BD0BBB}"/>
    <cellStyle name="Normal 2 17 12 2 3 2" xfId="23687" xr:uid="{FF9792F0-D37B-4911-98D4-25CA76A8D6CC}"/>
    <cellStyle name="Normal 2 17 12 2 3 3" xfId="23688" xr:uid="{1AFD52A1-6173-48F4-8A7E-1B30216CB7F7}"/>
    <cellStyle name="Normal 2 17 12 2 3 4" xfId="23689" xr:uid="{18E08A26-8623-42E7-B34C-5122DE08D91C}"/>
    <cellStyle name="Normal 2 17 12 2 4" xfId="23690" xr:uid="{1EF6ED73-16D7-405F-8AF0-417018730A56}"/>
    <cellStyle name="Normal 2 17 12 2 4 2" xfId="23691" xr:uid="{A89F7550-4D38-4256-BEE6-57F99AE36A75}"/>
    <cellStyle name="Normal 2 17 12 2 5" xfId="23692" xr:uid="{1C35C00F-B4D6-4F0A-87D6-53BE9BF94912}"/>
    <cellStyle name="Normal 2 17 12 2 6" xfId="23693" xr:uid="{F1C978A7-FA32-4060-8B96-F1FF66FCD233}"/>
    <cellStyle name="Normal 2 17 12 2 7" xfId="23694" xr:uid="{00702C23-6EDD-4D91-9412-696EA940E3B5}"/>
    <cellStyle name="Normal 2 17 12 3" xfId="23695" xr:uid="{E4468189-0881-4B85-BECE-66259DE16C12}"/>
    <cellStyle name="Normal 2 17 12 3 2" xfId="23696" xr:uid="{2365F788-A5D9-4C63-A8BD-5511C14023E8}"/>
    <cellStyle name="Normal 2 17 12 3 2 2" xfId="23697" xr:uid="{96FAA90B-E74A-40C4-A379-C70EFF25A26C}"/>
    <cellStyle name="Normal 2 17 12 3 2 3" xfId="23698" xr:uid="{749D1EF5-9A99-4BC3-8A01-14A680C0AEF3}"/>
    <cellStyle name="Normal 2 17 12 3 2 4" xfId="23699" xr:uid="{4014434B-2A3C-4C02-ABB1-365A476E680C}"/>
    <cellStyle name="Normal 2 17 12 3 3" xfId="23700" xr:uid="{9987DF6F-167D-4070-887B-49E9F34A2748}"/>
    <cellStyle name="Normal 2 17 12 3 3 2" xfId="23701" xr:uid="{C9E8D78B-12F8-4420-8487-85396CBF0D6D}"/>
    <cellStyle name="Normal 2 17 12 3 3 3" xfId="23702" xr:uid="{3F6D6FD9-61A1-47D8-9949-95D6419AB337}"/>
    <cellStyle name="Normal 2 17 12 3 3 4" xfId="23703" xr:uid="{35ED0ACE-C13F-47FA-8E66-78558BF4AC98}"/>
    <cellStyle name="Normal 2 17 12 3 4" xfId="23704" xr:uid="{0891BB4B-E38C-4EB4-ABE1-B3AA5240C225}"/>
    <cellStyle name="Normal 2 17 12 3 4 2" xfId="23705" xr:uid="{E5800DB5-8FE4-4CF2-BD46-AA22DDF83163}"/>
    <cellStyle name="Normal 2 17 12 3 5" xfId="23706" xr:uid="{303F4D13-E0DD-4CF2-9F17-8F33C538E6F0}"/>
    <cellStyle name="Normal 2 17 12 3 6" xfId="23707" xr:uid="{43DF04FE-0430-407D-B955-C8F0AC0AF4B5}"/>
    <cellStyle name="Normal 2 17 12 3 7" xfId="23708" xr:uid="{9D4222E4-D377-4052-A421-EBB0C7A8D6AE}"/>
    <cellStyle name="Normal 2 17 12 4" xfId="23709" xr:uid="{617475F1-7026-479E-BF8B-25BF45191A78}"/>
    <cellStyle name="Normal 2 17 12 4 2" xfId="23710" xr:uid="{969CDFB4-3C94-4CB4-9BA1-970337D024C7}"/>
    <cellStyle name="Normal 2 17 12 4 3" xfId="23711" xr:uid="{ECBD14E0-6CD8-4280-AA21-74EE283D72A8}"/>
    <cellStyle name="Normal 2 17 12 4 4" xfId="23712" xr:uid="{FD3D7160-3647-4E3D-94D2-D8AD9121D212}"/>
    <cellStyle name="Normal 2 17 12 5" xfId="23713" xr:uid="{5745936E-64D0-48D8-B33B-D227A6EA6C54}"/>
    <cellStyle name="Normal 2 17 12 5 2" xfId="23714" xr:uid="{A8A611DA-7CB5-4552-9379-066E02D87079}"/>
    <cellStyle name="Normal 2 17 12 5 3" xfId="23715" xr:uid="{51B0E54D-FD29-4C6C-8DA7-7A101BAB38C4}"/>
    <cellStyle name="Normal 2 17 12 5 4" xfId="23716" xr:uid="{96E6F8D0-7132-46E3-8F45-E1CD31EEE99A}"/>
    <cellStyle name="Normal 2 17 12 6" xfId="23717" xr:uid="{2E24889C-B955-4461-8B8E-195606295824}"/>
    <cellStyle name="Normal 2 17 12 7" xfId="23718" xr:uid="{D5E0627D-553C-4341-94D6-279BF24846DF}"/>
    <cellStyle name="Normal 2 17 12 7 2" xfId="23719" xr:uid="{69A2FF76-E087-485D-A186-1BC31A6F8393}"/>
    <cellStyle name="Normal 2 17 12 8" xfId="23720" xr:uid="{C5D892D8-A3DC-4E7C-BC11-E4C845300B36}"/>
    <cellStyle name="Normal 2 17 12 9" xfId="23721" xr:uid="{0441CE4F-7BA8-4E21-A28E-04B756C8756A}"/>
    <cellStyle name="Normal 2 17 13" xfId="23722" xr:uid="{341C9CD9-ECEA-490B-8109-6DAD87B99E24}"/>
    <cellStyle name="Normal 2 17 13 10" xfId="23723" xr:uid="{19E80054-4867-480D-88F7-345E9D367E28}"/>
    <cellStyle name="Normal 2 17 13 2" xfId="23724" xr:uid="{1F803CE8-38FA-46AF-BB24-6ED5D4F1DCBC}"/>
    <cellStyle name="Normal 2 17 13 2 2" xfId="23725" xr:uid="{E3CD82C9-CEC2-425A-90D7-6F2AAE07E74D}"/>
    <cellStyle name="Normal 2 17 13 2 2 2" xfId="23726" xr:uid="{41D07668-2971-46CF-8A7B-67B6608C6B77}"/>
    <cellStyle name="Normal 2 17 13 2 2 3" xfId="23727" xr:uid="{43B0D735-1706-42C4-B938-4F22DD724CC8}"/>
    <cellStyle name="Normal 2 17 13 2 2 4" xfId="23728" xr:uid="{96E5993C-D59B-4A04-B195-EF7E765233EE}"/>
    <cellStyle name="Normal 2 17 13 2 3" xfId="23729" xr:uid="{1B3FE2C5-0D63-4AFE-8A9E-CA05B1DA82DD}"/>
    <cellStyle name="Normal 2 17 13 2 3 2" xfId="23730" xr:uid="{BCEA0BAD-201B-4FCD-BC38-7253DC62F8B7}"/>
    <cellStyle name="Normal 2 17 13 2 3 3" xfId="23731" xr:uid="{C5058979-08FE-47E0-90FB-285F3DC378FF}"/>
    <cellStyle name="Normal 2 17 13 2 3 4" xfId="23732" xr:uid="{BB0A9CEC-5448-4720-AC36-22829823F7BA}"/>
    <cellStyle name="Normal 2 17 13 2 4" xfId="23733" xr:uid="{BEA91D7B-5859-4A1F-8002-E5B053E826ED}"/>
    <cellStyle name="Normal 2 17 13 2 4 2" xfId="23734" xr:uid="{9ED24AA4-5E8D-4096-830A-FFC784A6BC7F}"/>
    <cellStyle name="Normal 2 17 13 2 5" xfId="23735" xr:uid="{3D16F9BC-4885-4390-9339-D09AE7AA8E01}"/>
    <cellStyle name="Normal 2 17 13 2 6" xfId="23736" xr:uid="{FBD9D2AA-B5F1-4B85-BE4B-157D644C8318}"/>
    <cellStyle name="Normal 2 17 13 2 7" xfId="23737" xr:uid="{B5FDBD7A-527F-40A9-A40D-0F50F37DC575}"/>
    <cellStyle name="Normal 2 17 13 3" xfId="23738" xr:uid="{6F5FBAD6-6559-4C5F-8748-3CD65D7BB9BD}"/>
    <cellStyle name="Normal 2 17 13 3 2" xfId="23739" xr:uid="{AA33FEFE-E0FB-4868-909C-44DE61EF0A2F}"/>
    <cellStyle name="Normal 2 17 13 3 2 2" xfId="23740" xr:uid="{2664514D-EB53-47AF-A5CE-558B3FB4B0B9}"/>
    <cellStyle name="Normal 2 17 13 3 2 3" xfId="23741" xr:uid="{5703F612-72CD-4BA5-9D1B-0CE57105A348}"/>
    <cellStyle name="Normal 2 17 13 3 2 4" xfId="23742" xr:uid="{EEFBBABD-784C-4C1C-B608-BB155E44E09C}"/>
    <cellStyle name="Normal 2 17 13 3 3" xfId="23743" xr:uid="{E9091A28-5365-45A2-8528-0435622749D0}"/>
    <cellStyle name="Normal 2 17 13 3 3 2" xfId="23744" xr:uid="{9D0073E6-6EB8-4549-B1AD-23E9D715C821}"/>
    <cellStyle name="Normal 2 17 13 3 3 3" xfId="23745" xr:uid="{65CBFA03-1381-4DAB-B108-C5BA68D4EE9A}"/>
    <cellStyle name="Normal 2 17 13 3 3 4" xfId="23746" xr:uid="{93B6497D-1D2D-4413-AE02-650B7FC5D328}"/>
    <cellStyle name="Normal 2 17 13 3 4" xfId="23747" xr:uid="{2886C87F-0717-4275-A8A5-51826A4ECF9F}"/>
    <cellStyle name="Normal 2 17 13 3 4 2" xfId="23748" xr:uid="{7347C940-DC12-4B1C-9805-D421438946A3}"/>
    <cellStyle name="Normal 2 17 13 3 5" xfId="23749" xr:uid="{F80C79B5-DC83-4C4A-B9A9-501FF368805D}"/>
    <cellStyle name="Normal 2 17 13 3 6" xfId="23750" xr:uid="{762B6F3C-FF15-44C6-A7D5-9F7BD263574D}"/>
    <cellStyle name="Normal 2 17 13 3 7" xfId="23751" xr:uid="{FB0606E0-EC11-4278-B4AF-779B04538BDA}"/>
    <cellStyle name="Normal 2 17 13 4" xfId="23752" xr:uid="{19895285-DD51-4824-B772-676A5DBFBA3A}"/>
    <cellStyle name="Normal 2 17 13 4 2" xfId="23753" xr:uid="{A14F8B88-68F1-456D-993E-79F7D15A5661}"/>
    <cellStyle name="Normal 2 17 13 4 3" xfId="23754" xr:uid="{33162035-3181-49A7-8792-0E32D1A59892}"/>
    <cellStyle name="Normal 2 17 13 4 4" xfId="23755" xr:uid="{FFBD501E-CF9F-40CB-A54C-6D5D1AB5E7DF}"/>
    <cellStyle name="Normal 2 17 13 5" xfId="23756" xr:uid="{C4CD1FCC-9FE1-4F7A-AC97-6B05B0E9E24E}"/>
    <cellStyle name="Normal 2 17 13 5 2" xfId="23757" xr:uid="{3BCB671D-1A45-4668-804C-45196373B29D}"/>
    <cellStyle name="Normal 2 17 13 5 3" xfId="23758" xr:uid="{4E30BC50-07F8-4DE9-B7B0-15250D07444F}"/>
    <cellStyle name="Normal 2 17 13 5 4" xfId="23759" xr:uid="{4BFA5CA9-C331-4678-87BA-086BF6174271}"/>
    <cellStyle name="Normal 2 17 13 6" xfId="23760" xr:uid="{30E4C0BC-87FF-4391-B455-F4636E932FD0}"/>
    <cellStyle name="Normal 2 17 13 7" xfId="23761" xr:uid="{F83E2773-7CD4-47AF-BA25-3E1866102706}"/>
    <cellStyle name="Normal 2 17 13 7 2" xfId="23762" xr:uid="{65B4F716-C546-4CFF-B207-EA1E6D624A1A}"/>
    <cellStyle name="Normal 2 17 13 8" xfId="23763" xr:uid="{1D2DFFFD-CF4C-4F1B-A9E8-CAFE238BC569}"/>
    <cellStyle name="Normal 2 17 13 9" xfId="23764" xr:uid="{AF04EB91-6A45-4E84-B979-BBEC439209E8}"/>
    <cellStyle name="Normal 2 17 14" xfId="23765" xr:uid="{2CB9B7BD-43BD-4579-A414-5513FBBBC2EA}"/>
    <cellStyle name="Normal 2 17 14 10" xfId="23766" xr:uid="{1C73637B-8BC9-4BF0-953C-86D5FBF63683}"/>
    <cellStyle name="Normal 2 17 14 2" xfId="23767" xr:uid="{3342A215-CBBA-464F-A306-56658408038A}"/>
    <cellStyle name="Normal 2 17 14 2 2" xfId="23768" xr:uid="{EAB771B6-8805-44E1-B13D-DABA1864517F}"/>
    <cellStyle name="Normal 2 17 14 2 2 2" xfId="23769" xr:uid="{A9AC0C40-5662-44B8-A4AD-7EE9AF442501}"/>
    <cellStyle name="Normal 2 17 14 2 2 3" xfId="23770" xr:uid="{7F09ED9F-16B9-41D7-A85B-B06EE8D82FA0}"/>
    <cellStyle name="Normal 2 17 14 2 2 4" xfId="23771" xr:uid="{927E3E4F-968D-4BE5-9D54-020FB2DC41BA}"/>
    <cellStyle name="Normal 2 17 14 2 3" xfId="23772" xr:uid="{F7226E44-CA70-48A5-8663-7F16CB6B5139}"/>
    <cellStyle name="Normal 2 17 14 2 3 2" xfId="23773" xr:uid="{713934A4-F66E-4F26-8352-29A17631FEF5}"/>
    <cellStyle name="Normal 2 17 14 2 3 3" xfId="23774" xr:uid="{E41457D7-22C3-4B4B-86CE-1A7C172A5097}"/>
    <cellStyle name="Normal 2 17 14 2 3 4" xfId="23775" xr:uid="{8A1F4D2E-FB02-467A-BE5C-BC72B63DE5B1}"/>
    <cellStyle name="Normal 2 17 14 2 4" xfId="23776" xr:uid="{CD6490DD-2037-48BA-85D9-B8DB23B14E0D}"/>
    <cellStyle name="Normal 2 17 14 2 4 2" xfId="23777" xr:uid="{ACDF8A02-6E28-4470-8F80-CC4AFA3ECD41}"/>
    <cellStyle name="Normal 2 17 14 2 5" xfId="23778" xr:uid="{958C4C3C-8BDC-426C-96FF-BB8F06EF2675}"/>
    <cellStyle name="Normal 2 17 14 2 6" xfId="23779" xr:uid="{4BFAF949-96F3-4E87-9F52-D9200328353C}"/>
    <cellStyle name="Normal 2 17 14 2 7" xfId="23780" xr:uid="{E9F23BBE-8207-418D-96DF-6F77FD5EFB81}"/>
    <cellStyle name="Normal 2 17 14 3" xfId="23781" xr:uid="{EE433437-4E1D-4F9C-A1CA-8C3AC38CBC78}"/>
    <cellStyle name="Normal 2 17 14 3 2" xfId="23782" xr:uid="{6C17982B-C3EE-4316-812B-ABB4D905351C}"/>
    <cellStyle name="Normal 2 17 14 3 2 2" xfId="23783" xr:uid="{2AD4ABEE-D823-4CCA-AA49-391E5FAA03C3}"/>
    <cellStyle name="Normal 2 17 14 3 2 3" xfId="23784" xr:uid="{09F6C787-1F3A-4037-A3F4-EED6B2F727DE}"/>
    <cellStyle name="Normal 2 17 14 3 2 4" xfId="23785" xr:uid="{0F735055-506B-43B4-9284-76F5AC6E6F1A}"/>
    <cellStyle name="Normal 2 17 14 3 3" xfId="23786" xr:uid="{2E6C9130-C37C-4FCD-A48D-F4CDC1ED3E1E}"/>
    <cellStyle name="Normal 2 17 14 3 3 2" xfId="23787" xr:uid="{8823145B-21F3-43C3-B683-F7C70D31C1CD}"/>
    <cellStyle name="Normal 2 17 14 3 3 3" xfId="23788" xr:uid="{A271FE4E-1D7C-400F-BAE8-6885E36D0B96}"/>
    <cellStyle name="Normal 2 17 14 3 3 4" xfId="23789" xr:uid="{3F421797-C1A1-48BD-9F2E-561BF6A5203B}"/>
    <cellStyle name="Normal 2 17 14 3 4" xfId="23790" xr:uid="{EDFDDEA5-845D-4905-BC3C-D2E7A2D20CC2}"/>
    <cellStyle name="Normal 2 17 14 3 4 2" xfId="23791" xr:uid="{148A416E-B26C-46CC-8939-EEA5FB0B17BF}"/>
    <cellStyle name="Normal 2 17 14 3 5" xfId="23792" xr:uid="{CAC385DB-E046-4AE6-9868-DA7E4A8C618B}"/>
    <cellStyle name="Normal 2 17 14 3 6" xfId="23793" xr:uid="{2D753CBF-4E4F-4077-94C0-9F8ED08A5571}"/>
    <cellStyle name="Normal 2 17 14 3 7" xfId="23794" xr:uid="{245FEB22-1310-4316-9E3B-3D1C88F9BBDA}"/>
    <cellStyle name="Normal 2 17 14 4" xfId="23795" xr:uid="{FF32B8A6-7F7A-4D0A-8F9D-B829CE2EE440}"/>
    <cellStyle name="Normal 2 17 14 4 2" xfId="23796" xr:uid="{AE08623E-4156-458C-9025-B06CBB5821A5}"/>
    <cellStyle name="Normal 2 17 14 4 3" xfId="23797" xr:uid="{40783585-E7C9-4DB2-A342-252431FE2990}"/>
    <cellStyle name="Normal 2 17 14 4 4" xfId="23798" xr:uid="{3A542ECD-E854-4ABA-B9D2-28D4B606E926}"/>
    <cellStyle name="Normal 2 17 14 5" xfId="23799" xr:uid="{D1CDE81B-E29F-47EE-B058-02957B723780}"/>
    <cellStyle name="Normal 2 17 14 5 2" xfId="23800" xr:uid="{C8E74EBC-47ED-425D-9024-0D03EAC1FA15}"/>
    <cellStyle name="Normal 2 17 14 5 3" xfId="23801" xr:uid="{1EC69906-0F36-4BBF-B149-746DF51857C3}"/>
    <cellStyle name="Normal 2 17 14 5 4" xfId="23802" xr:uid="{008ADE9E-3E3D-4F32-8C7A-E099F82FAB86}"/>
    <cellStyle name="Normal 2 17 14 6" xfId="23803" xr:uid="{C1DC2F1B-88FF-4221-816E-7EA8797CA7AB}"/>
    <cellStyle name="Normal 2 17 14 7" xfId="23804" xr:uid="{40F68DD8-DF82-4E61-812C-012AAEDF0315}"/>
    <cellStyle name="Normal 2 17 14 7 2" xfId="23805" xr:uid="{9E6189C5-2037-409A-B4C8-9BC5A79991FD}"/>
    <cellStyle name="Normal 2 17 14 8" xfId="23806" xr:uid="{AF97C2AA-7737-440F-8A9E-997E58D02DA5}"/>
    <cellStyle name="Normal 2 17 14 9" xfId="23807" xr:uid="{13A3F138-F8E2-4EAB-8807-2D6A5FF493EA}"/>
    <cellStyle name="Normal 2 17 15" xfId="23808" xr:uid="{3D20A0DF-4D55-4B30-A299-27ECB1B0E639}"/>
    <cellStyle name="Normal 2 17 15 10" xfId="23809" xr:uid="{E8EA8A82-8CD3-415B-8C00-720BA521645A}"/>
    <cellStyle name="Normal 2 17 15 2" xfId="23810" xr:uid="{0101E712-C691-460D-8565-2F4029E9E842}"/>
    <cellStyle name="Normal 2 17 15 2 2" xfId="23811" xr:uid="{398B1DBF-5531-4A54-8C49-E0FDDE2626E1}"/>
    <cellStyle name="Normal 2 17 15 2 2 2" xfId="23812" xr:uid="{188E18C5-24E1-4185-8B49-69007B1C0C3C}"/>
    <cellStyle name="Normal 2 17 15 2 2 3" xfId="23813" xr:uid="{F69CC37D-EC3C-49CE-8795-67B6F57CDF3F}"/>
    <cellStyle name="Normal 2 17 15 2 2 4" xfId="23814" xr:uid="{7CAC94BB-C42D-47EF-8B3C-04B3ED71B6A0}"/>
    <cellStyle name="Normal 2 17 15 2 3" xfId="23815" xr:uid="{E16E1A51-EB47-47EC-947F-70AEF6CAA1B0}"/>
    <cellStyle name="Normal 2 17 15 2 3 2" xfId="23816" xr:uid="{A2501B22-D65E-4DCC-9639-09E69B334E5A}"/>
    <cellStyle name="Normal 2 17 15 2 3 3" xfId="23817" xr:uid="{0094AD39-55CC-423D-B907-DA940D0431EE}"/>
    <cellStyle name="Normal 2 17 15 2 3 4" xfId="23818" xr:uid="{C939A87D-3501-4A0F-96AB-927E93B2607E}"/>
    <cellStyle name="Normal 2 17 15 2 4" xfId="23819" xr:uid="{27E1CB1E-2C8A-40BC-8799-37C401A9B08C}"/>
    <cellStyle name="Normal 2 17 15 2 4 2" xfId="23820" xr:uid="{2ED8C826-A105-4F16-B9E2-1337C3A65951}"/>
    <cellStyle name="Normal 2 17 15 2 5" xfId="23821" xr:uid="{BA0E7F6F-A2B0-43B5-94E8-C9EE0C932E6A}"/>
    <cellStyle name="Normal 2 17 15 2 6" xfId="23822" xr:uid="{067152D7-98F9-4129-AE26-6581B7825CE4}"/>
    <cellStyle name="Normal 2 17 15 2 7" xfId="23823" xr:uid="{3782A587-94D7-4356-8C4F-3AEBF820B4F7}"/>
    <cellStyle name="Normal 2 17 15 3" xfId="23824" xr:uid="{ACE3EB0B-2550-473B-B5C6-9657B44E94F5}"/>
    <cellStyle name="Normal 2 17 15 3 2" xfId="23825" xr:uid="{3CCD9294-CB08-4FB1-B25F-CCA4E8DF4322}"/>
    <cellStyle name="Normal 2 17 15 3 2 2" xfId="23826" xr:uid="{663C85CF-7F69-4348-8CF6-D3C891F84CFC}"/>
    <cellStyle name="Normal 2 17 15 3 2 3" xfId="23827" xr:uid="{C5E78251-3C11-4D96-B5FC-7D80AD094302}"/>
    <cellStyle name="Normal 2 17 15 3 2 4" xfId="23828" xr:uid="{CD350BEF-8B1F-4172-B2C9-080B8AA9C44D}"/>
    <cellStyle name="Normal 2 17 15 3 3" xfId="23829" xr:uid="{9E5F7FB8-902A-46AF-B547-431CDF726444}"/>
    <cellStyle name="Normal 2 17 15 3 3 2" xfId="23830" xr:uid="{3A2DB224-C4CD-47A4-9754-DE35C536C880}"/>
    <cellStyle name="Normal 2 17 15 3 3 3" xfId="23831" xr:uid="{4A8EDA01-913B-431B-8DBE-5A384BED4F6C}"/>
    <cellStyle name="Normal 2 17 15 3 3 4" xfId="23832" xr:uid="{526E409F-4EC1-4CEA-A044-B08D291E9D9B}"/>
    <cellStyle name="Normal 2 17 15 3 4" xfId="23833" xr:uid="{A5FA6411-F4B3-4A8A-9A31-0F0053C31791}"/>
    <cellStyle name="Normal 2 17 15 3 4 2" xfId="23834" xr:uid="{26A96D98-BDA8-4E57-9472-29E21108A428}"/>
    <cellStyle name="Normal 2 17 15 3 5" xfId="23835" xr:uid="{F822A652-917C-4BFC-94AE-56E5A3FE4A98}"/>
    <cellStyle name="Normal 2 17 15 3 6" xfId="23836" xr:uid="{A381BF45-5155-434E-9694-02919E5A73A3}"/>
    <cellStyle name="Normal 2 17 15 3 7" xfId="23837" xr:uid="{1D885915-FF1F-41AE-A9B4-3DAA89A54F69}"/>
    <cellStyle name="Normal 2 17 15 4" xfId="23838" xr:uid="{B98C842B-4723-4FE1-B31F-44793E47208D}"/>
    <cellStyle name="Normal 2 17 15 4 2" xfId="23839" xr:uid="{14950C92-35F8-4115-B229-AF7245FD49CC}"/>
    <cellStyle name="Normal 2 17 15 4 3" xfId="23840" xr:uid="{AF90350A-F06E-4AEE-9815-3FF253D9AC4E}"/>
    <cellStyle name="Normal 2 17 15 4 4" xfId="23841" xr:uid="{9DDAB89C-EA57-4BAC-8924-BDA115F3DECB}"/>
    <cellStyle name="Normal 2 17 15 5" xfId="23842" xr:uid="{1ACEDE6A-F8C6-4372-8532-D57ADFE0F52B}"/>
    <cellStyle name="Normal 2 17 15 5 2" xfId="23843" xr:uid="{CC859EA5-EB6D-42F0-B7A7-56C1F57D9ABB}"/>
    <cellStyle name="Normal 2 17 15 5 3" xfId="23844" xr:uid="{3AC215E0-3CB3-4601-ABF0-F9021BA13BCB}"/>
    <cellStyle name="Normal 2 17 15 5 4" xfId="23845" xr:uid="{E14DF991-8E45-43A4-83D4-B62F973B4D80}"/>
    <cellStyle name="Normal 2 17 15 6" xfId="23846" xr:uid="{71353019-60C6-4CA1-9587-A584CECD8108}"/>
    <cellStyle name="Normal 2 17 15 7" xfId="23847" xr:uid="{509549C0-2ED9-4EFC-B605-A8E443A23991}"/>
    <cellStyle name="Normal 2 17 15 7 2" xfId="23848" xr:uid="{EAD6C19E-84D1-45BF-90DD-794C9D17559C}"/>
    <cellStyle name="Normal 2 17 15 8" xfId="23849" xr:uid="{D6EC7DD8-A976-4166-9B8C-0E551F1320C0}"/>
    <cellStyle name="Normal 2 17 15 9" xfId="23850" xr:uid="{33D8F891-0828-4C73-9717-BD40D975DC64}"/>
    <cellStyle name="Normal 2 17 16" xfId="23851" xr:uid="{A06577B7-765F-4629-8A7B-7C918BC8830B}"/>
    <cellStyle name="Normal 2 17 16 10" xfId="23852" xr:uid="{7DB2A179-43B1-478A-8D50-8346378DC58B}"/>
    <cellStyle name="Normal 2 17 16 2" xfId="23853" xr:uid="{50A1DBD3-00F1-4A5D-8D4A-5B8D315BCE9D}"/>
    <cellStyle name="Normal 2 17 16 2 2" xfId="23854" xr:uid="{B3DD5729-6547-42C4-B7D3-72D0A1C27CD2}"/>
    <cellStyle name="Normal 2 17 16 2 2 2" xfId="23855" xr:uid="{5570D26C-17A2-4D44-833D-A3105B0CA388}"/>
    <cellStyle name="Normal 2 17 16 2 2 3" xfId="23856" xr:uid="{26D4B0FE-7999-4230-B27B-32E411EB492C}"/>
    <cellStyle name="Normal 2 17 16 2 2 4" xfId="23857" xr:uid="{D0E84576-0D00-43E6-99C1-6229A8C0EFA3}"/>
    <cellStyle name="Normal 2 17 16 2 3" xfId="23858" xr:uid="{0E6FC3EA-CFB0-4A7B-BAE0-C07CA0A68F53}"/>
    <cellStyle name="Normal 2 17 16 2 3 2" xfId="23859" xr:uid="{75EF33F0-7819-4E0C-9ABC-9D77A5C62EE5}"/>
    <cellStyle name="Normal 2 17 16 2 3 3" xfId="23860" xr:uid="{3D61595E-E918-48C0-A1EA-8488242B92F0}"/>
    <cellStyle name="Normal 2 17 16 2 3 4" xfId="23861" xr:uid="{09360FB6-4149-4903-AEA0-B45FFC306A06}"/>
    <cellStyle name="Normal 2 17 16 2 4" xfId="23862" xr:uid="{D85889B5-E9EF-4F0E-8353-0E691B556CB8}"/>
    <cellStyle name="Normal 2 17 16 2 4 2" xfId="23863" xr:uid="{2C7142AA-855E-4023-AEB8-F3528E8C2FD4}"/>
    <cellStyle name="Normal 2 17 16 2 5" xfId="23864" xr:uid="{654F0990-E901-4EC7-970B-C5F77FC1C118}"/>
    <cellStyle name="Normal 2 17 16 2 6" xfId="23865" xr:uid="{56767B9F-BA85-43EF-8F30-70F1A1530DB0}"/>
    <cellStyle name="Normal 2 17 16 2 7" xfId="23866" xr:uid="{3AF08391-85BB-4168-9417-8E9EF9F59B05}"/>
    <cellStyle name="Normal 2 17 16 3" xfId="23867" xr:uid="{01E03566-E76D-4CE1-A996-CA9AF5326278}"/>
    <cellStyle name="Normal 2 17 16 3 2" xfId="23868" xr:uid="{2A6C2B3A-9BFB-447A-8A59-913ECD8FF04F}"/>
    <cellStyle name="Normal 2 17 16 3 2 2" xfId="23869" xr:uid="{54B14D6E-46E5-4D41-841C-434187E10A14}"/>
    <cellStyle name="Normal 2 17 16 3 2 3" xfId="23870" xr:uid="{6CA857E6-B1EE-440E-8B80-9E4F0495D825}"/>
    <cellStyle name="Normal 2 17 16 3 2 4" xfId="23871" xr:uid="{C9DF4DD8-3795-45AF-877E-53E56C1CA9DA}"/>
    <cellStyle name="Normal 2 17 16 3 3" xfId="23872" xr:uid="{221D69FD-3E0A-49B1-AD7A-DE56FA1E9DFA}"/>
    <cellStyle name="Normal 2 17 16 3 3 2" xfId="23873" xr:uid="{CD037DB6-59E0-4B3E-8572-D5F9C0A7ED4A}"/>
    <cellStyle name="Normal 2 17 16 3 3 3" xfId="23874" xr:uid="{A39B1003-1647-49D7-8D48-2929CCABD7D8}"/>
    <cellStyle name="Normal 2 17 16 3 3 4" xfId="23875" xr:uid="{4B832911-6662-4358-B5B4-FDEF9A79CE28}"/>
    <cellStyle name="Normal 2 17 16 3 4" xfId="23876" xr:uid="{94E3B211-ABA4-427E-80DA-3E18CE4F4E9C}"/>
    <cellStyle name="Normal 2 17 16 3 4 2" xfId="23877" xr:uid="{212DBFFB-20FE-4CE5-8717-623E26EFA80F}"/>
    <cellStyle name="Normal 2 17 16 3 5" xfId="23878" xr:uid="{D3389966-32B1-40E3-8C23-B0FAF5793A81}"/>
    <cellStyle name="Normal 2 17 16 3 6" xfId="23879" xr:uid="{0B0BDFD0-DE80-4CE6-9435-669B545D17EA}"/>
    <cellStyle name="Normal 2 17 16 3 7" xfId="23880" xr:uid="{961ADB4B-E598-4607-8A8E-EF7514EFCBD0}"/>
    <cellStyle name="Normal 2 17 16 4" xfId="23881" xr:uid="{50DA2F9B-9C94-451C-BBB0-B3757E2012BF}"/>
    <cellStyle name="Normal 2 17 16 4 2" xfId="23882" xr:uid="{D3E353A9-8A4E-402A-8B6A-60889CECB204}"/>
    <cellStyle name="Normal 2 17 16 4 3" xfId="23883" xr:uid="{1B31250F-9FD2-4D0F-AA01-442F1339D63D}"/>
    <cellStyle name="Normal 2 17 16 4 4" xfId="23884" xr:uid="{489E0417-8228-47D9-8039-23626532AEFA}"/>
    <cellStyle name="Normal 2 17 16 5" xfId="23885" xr:uid="{DDD1D0B9-F7CF-4567-8E49-BC127101D01A}"/>
    <cellStyle name="Normal 2 17 16 5 2" xfId="23886" xr:uid="{74AFDC06-A885-4E3F-9A36-A6B56882C457}"/>
    <cellStyle name="Normal 2 17 16 5 3" xfId="23887" xr:uid="{D6315178-3B72-4C56-9D3E-4E04D9CA0A4C}"/>
    <cellStyle name="Normal 2 17 16 5 4" xfId="23888" xr:uid="{E9D5CD30-A425-4A4B-961F-CA4736A98EB8}"/>
    <cellStyle name="Normal 2 17 16 6" xfId="23889" xr:uid="{E9338EEE-87F2-4682-B49B-C5C8D962DDA0}"/>
    <cellStyle name="Normal 2 17 16 7" xfId="23890" xr:uid="{2DA0BD72-2106-463F-B23D-98A224AC80C3}"/>
    <cellStyle name="Normal 2 17 16 7 2" xfId="23891" xr:uid="{5F0EAD69-BA01-4AB4-AF06-705CB49F5418}"/>
    <cellStyle name="Normal 2 17 16 8" xfId="23892" xr:uid="{77EA6055-50ED-4C05-8FF0-B4E5F5FE8E78}"/>
    <cellStyle name="Normal 2 17 16 9" xfId="23893" xr:uid="{E5FDA3B3-5053-457F-ADC9-360E76136F2F}"/>
    <cellStyle name="Normal 2 17 17" xfId="23894" xr:uid="{3F180C2D-3AB7-4031-8992-B9F1F2BB0F63}"/>
    <cellStyle name="Normal 2 17 17 10" xfId="23895" xr:uid="{DAC59F6D-6116-4853-9C91-E575BFDBF5EE}"/>
    <cellStyle name="Normal 2 17 17 2" xfId="23896" xr:uid="{F35ED2DD-23DB-4F1A-9BF0-2F6EC677F0FA}"/>
    <cellStyle name="Normal 2 17 17 2 2" xfId="23897" xr:uid="{7AFAC08D-4EE8-437F-9C03-2ABFC6D30971}"/>
    <cellStyle name="Normal 2 17 17 2 2 2" xfId="23898" xr:uid="{84A13787-37AF-4FF0-9FDE-CE56290B3ABA}"/>
    <cellStyle name="Normal 2 17 17 2 2 3" xfId="23899" xr:uid="{8C51C701-CA6F-4292-9C71-2CB559E6C49C}"/>
    <cellStyle name="Normal 2 17 17 2 2 4" xfId="23900" xr:uid="{7A3EF00B-3F9C-4605-AC4C-4440F7EC871C}"/>
    <cellStyle name="Normal 2 17 17 2 3" xfId="23901" xr:uid="{74DC366A-0408-4335-9F7E-155AC5FCA0DF}"/>
    <cellStyle name="Normal 2 17 17 2 3 2" xfId="23902" xr:uid="{8B5CC73F-D0F1-4A7A-A252-185C4C0DBA65}"/>
    <cellStyle name="Normal 2 17 17 2 3 3" xfId="23903" xr:uid="{D8BC410A-0720-4C9F-B378-D91F8C19498F}"/>
    <cellStyle name="Normal 2 17 17 2 3 4" xfId="23904" xr:uid="{AA197B9B-BF2E-46BD-AFEB-BA816BC6CBCB}"/>
    <cellStyle name="Normal 2 17 17 2 4" xfId="23905" xr:uid="{07CD2FC9-7682-4567-8804-E85628ED224B}"/>
    <cellStyle name="Normal 2 17 17 2 4 2" xfId="23906" xr:uid="{01BA8F63-74FF-4AEE-A6D0-9092B5626E8C}"/>
    <cellStyle name="Normal 2 17 17 2 5" xfId="23907" xr:uid="{3BEF5A95-EBC5-4317-A59F-C7B068670691}"/>
    <cellStyle name="Normal 2 17 17 2 6" xfId="23908" xr:uid="{BBE398F5-B515-44C4-B103-0EC4D2BFC5A2}"/>
    <cellStyle name="Normal 2 17 17 2 7" xfId="23909" xr:uid="{70994646-7C2E-4871-8D77-AA9D293736F8}"/>
    <cellStyle name="Normal 2 17 17 3" xfId="23910" xr:uid="{ADF113DA-8041-4F73-97BD-1A87E09DD0BE}"/>
    <cellStyle name="Normal 2 17 17 3 2" xfId="23911" xr:uid="{DE4B4083-AFF9-422B-B3AF-BA9F1F41C112}"/>
    <cellStyle name="Normal 2 17 17 3 2 2" xfId="23912" xr:uid="{17C9B389-0C28-44D5-822F-5D8716C8D0F7}"/>
    <cellStyle name="Normal 2 17 17 3 2 3" xfId="23913" xr:uid="{3F1A8A4C-B1A9-44E4-9941-D12627BA316E}"/>
    <cellStyle name="Normal 2 17 17 3 2 4" xfId="23914" xr:uid="{E2504024-1DF6-4D6E-A01A-B0D65B28503E}"/>
    <cellStyle name="Normal 2 17 17 3 3" xfId="23915" xr:uid="{67967A79-D6F5-471D-94D8-7DCC8F1F56A5}"/>
    <cellStyle name="Normal 2 17 17 3 3 2" xfId="23916" xr:uid="{2A5E919A-7D16-4620-B00D-CD3A0D497F6B}"/>
    <cellStyle name="Normal 2 17 17 3 3 3" xfId="23917" xr:uid="{6F9B196E-A8A7-4312-8587-323BC28EC2B8}"/>
    <cellStyle name="Normal 2 17 17 3 3 4" xfId="23918" xr:uid="{6A95ABBE-894F-4D1D-98D7-BEA5A01F7711}"/>
    <cellStyle name="Normal 2 17 17 3 4" xfId="23919" xr:uid="{6242358D-D6F5-46A6-BF5B-58379515C392}"/>
    <cellStyle name="Normal 2 17 17 3 4 2" xfId="23920" xr:uid="{1A2A015E-BE69-4AD1-A533-F7A075C20AC9}"/>
    <cellStyle name="Normal 2 17 17 3 5" xfId="23921" xr:uid="{BC448951-ED2C-403A-988C-0DE63B36F888}"/>
    <cellStyle name="Normal 2 17 17 3 6" xfId="23922" xr:uid="{EF80BD7B-B69A-42B0-BB58-DCA16E7903AE}"/>
    <cellStyle name="Normal 2 17 17 3 7" xfId="23923" xr:uid="{EE6DD32D-A5FB-49E7-BA11-5BF8E16CC7A9}"/>
    <cellStyle name="Normal 2 17 17 4" xfId="23924" xr:uid="{94A47E79-CEB1-46D7-AF8E-7494CD19E335}"/>
    <cellStyle name="Normal 2 17 17 4 2" xfId="23925" xr:uid="{D7CED311-634C-4ABD-B269-E474DE0F0079}"/>
    <cellStyle name="Normal 2 17 17 4 3" xfId="23926" xr:uid="{D43B79B8-606B-4E6B-8B41-BD68334E3BDF}"/>
    <cellStyle name="Normal 2 17 17 4 4" xfId="23927" xr:uid="{6C62CF81-62D4-48D4-B0CF-145488A575C3}"/>
    <cellStyle name="Normal 2 17 17 5" xfId="23928" xr:uid="{E1FC0F9E-788F-4100-BD08-D6B3976C055E}"/>
    <cellStyle name="Normal 2 17 17 5 2" xfId="23929" xr:uid="{D2542898-34FE-41C3-92D5-654999DB53EA}"/>
    <cellStyle name="Normal 2 17 17 5 3" xfId="23930" xr:uid="{B78FAC7E-EDF9-4216-9381-C48434F93DA8}"/>
    <cellStyle name="Normal 2 17 17 5 4" xfId="23931" xr:uid="{BD121E5E-FD21-4A1B-BCFE-8D6A17BC0B3B}"/>
    <cellStyle name="Normal 2 17 17 6" xfId="23932" xr:uid="{348939E8-C0FE-4F34-8AF0-A3564904EE0A}"/>
    <cellStyle name="Normal 2 17 17 7" xfId="23933" xr:uid="{CB0A4E5A-DA16-48D1-A5D8-5081A50F7476}"/>
    <cellStyle name="Normal 2 17 17 7 2" xfId="23934" xr:uid="{8306CE92-FB2D-4AE9-9692-98280B390069}"/>
    <cellStyle name="Normal 2 17 17 8" xfId="23935" xr:uid="{429803F1-CE7E-4BA1-B4C7-69739B9BEB23}"/>
    <cellStyle name="Normal 2 17 17 9" xfId="23936" xr:uid="{54FAA81D-9F15-412C-A63B-8F9D9FB38408}"/>
    <cellStyle name="Normal 2 17 18" xfId="23937" xr:uid="{C69FC9DC-2F64-4FC0-83EC-4461C00EC115}"/>
    <cellStyle name="Normal 2 17 18 10" xfId="23938" xr:uid="{C548CEC5-83DF-4CD6-82AB-49683E4F4FE2}"/>
    <cellStyle name="Normal 2 17 18 2" xfId="23939" xr:uid="{D91700B6-D252-4637-8D2B-12369868F08C}"/>
    <cellStyle name="Normal 2 17 18 2 2" xfId="23940" xr:uid="{33AFB37F-BAD6-49CC-B44B-56F1E7154502}"/>
    <cellStyle name="Normal 2 17 18 2 2 2" xfId="23941" xr:uid="{379515D2-99F8-4348-BD09-48AA3542A217}"/>
    <cellStyle name="Normal 2 17 18 2 2 3" xfId="23942" xr:uid="{4E969A84-6FF9-4636-A3BD-DE443A07672B}"/>
    <cellStyle name="Normal 2 17 18 2 2 4" xfId="23943" xr:uid="{2FF34095-6F1C-4146-99C8-C74AE073A59B}"/>
    <cellStyle name="Normal 2 17 18 2 3" xfId="23944" xr:uid="{43C38151-686B-4AAE-8F46-4CE2EC8FA989}"/>
    <cellStyle name="Normal 2 17 18 2 3 2" xfId="23945" xr:uid="{A73C7DB0-AD87-459E-9048-39D7A6D2703C}"/>
    <cellStyle name="Normal 2 17 18 2 3 3" xfId="23946" xr:uid="{65B2CB41-56D6-40C7-BEAC-1377C0079EA4}"/>
    <cellStyle name="Normal 2 17 18 2 3 4" xfId="23947" xr:uid="{7D192420-348B-46AA-BCDE-8236E854A3B4}"/>
    <cellStyle name="Normal 2 17 18 2 4" xfId="23948" xr:uid="{4BB801B7-F1EF-4859-95CE-296D8606EFE0}"/>
    <cellStyle name="Normal 2 17 18 2 4 2" xfId="23949" xr:uid="{E8A31BFF-6AAF-4113-8286-B2CBA298BABB}"/>
    <cellStyle name="Normal 2 17 18 2 5" xfId="23950" xr:uid="{BFBF59FE-FC4B-4C39-B026-2A23F39CBBFB}"/>
    <cellStyle name="Normal 2 17 18 2 6" xfId="23951" xr:uid="{0C0B0E23-D9F5-40B5-BBC3-4A1F4CA94A14}"/>
    <cellStyle name="Normal 2 17 18 2 7" xfId="23952" xr:uid="{4CE4FF3C-3165-4A00-AED3-59ABFB2E53D2}"/>
    <cellStyle name="Normal 2 17 18 3" xfId="23953" xr:uid="{A60E973F-7F06-486A-A5C1-9CE7EA2E3E1C}"/>
    <cellStyle name="Normal 2 17 18 3 2" xfId="23954" xr:uid="{9971FFCC-8626-4EC8-93DD-A916364FCD77}"/>
    <cellStyle name="Normal 2 17 18 3 2 2" xfId="23955" xr:uid="{F8D0CE3A-0EBF-4C27-BADD-A0B895DC9BE5}"/>
    <cellStyle name="Normal 2 17 18 3 2 3" xfId="23956" xr:uid="{39C623E2-3FCC-438A-9078-A937A70FC82F}"/>
    <cellStyle name="Normal 2 17 18 3 2 4" xfId="23957" xr:uid="{EDDD8C19-646B-4FA7-895D-89F5F5681B6E}"/>
    <cellStyle name="Normal 2 17 18 3 3" xfId="23958" xr:uid="{C1B731A6-0E70-4E5D-8A5F-FA3C2081D92B}"/>
    <cellStyle name="Normal 2 17 18 3 3 2" xfId="23959" xr:uid="{0855D636-989A-48B0-AF1C-3394174DC86A}"/>
    <cellStyle name="Normal 2 17 18 3 3 3" xfId="23960" xr:uid="{EF9D3720-575B-4F85-A19A-D0475D547063}"/>
    <cellStyle name="Normal 2 17 18 3 3 4" xfId="23961" xr:uid="{E25E56A3-015D-4DD1-BA03-7413C4D6443B}"/>
    <cellStyle name="Normal 2 17 18 3 4" xfId="23962" xr:uid="{34CCF2AA-9CCF-4CF4-B674-61DA5F9A52D1}"/>
    <cellStyle name="Normal 2 17 18 3 4 2" xfId="23963" xr:uid="{FEDC78BA-28F2-439C-A78C-8ECA93FE3663}"/>
    <cellStyle name="Normal 2 17 18 3 5" xfId="23964" xr:uid="{0FCCD2BD-C93C-436A-9BD8-1BD6BD7D95CA}"/>
    <cellStyle name="Normal 2 17 18 3 6" xfId="23965" xr:uid="{BC12A407-E1E5-4821-AA51-8BAAC85DDB4D}"/>
    <cellStyle name="Normal 2 17 18 3 7" xfId="23966" xr:uid="{3742711C-8D5E-4E0C-8599-43DB7E9EC3EC}"/>
    <cellStyle name="Normal 2 17 18 4" xfId="23967" xr:uid="{6799529B-9A64-45D6-B106-648B1297432A}"/>
    <cellStyle name="Normal 2 17 18 4 2" xfId="23968" xr:uid="{7227D97C-47A0-4DEC-A1FD-454EAEED601D}"/>
    <cellStyle name="Normal 2 17 18 4 3" xfId="23969" xr:uid="{1DD749FA-1B69-42AF-A351-D08058E2644B}"/>
    <cellStyle name="Normal 2 17 18 4 4" xfId="23970" xr:uid="{CC3D18A6-8C95-44AF-B70F-A442920D9767}"/>
    <cellStyle name="Normal 2 17 18 5" xfId="23971" xr:uid="{3F103176-FA65-40D4-88D8-826824688F8C}"/>
    <cellStyle name="Normal 2 17 18 5 2" xfId="23972" xr:uid="{8F38AAC5-5A7B-4289-9685-71ED3A01B894}"/>
    <cellStyle name="Normal 2 17 18 5 3" xfId="23973" xr:uid="{AEEF9495-3553-4DA9-8AE3-D8A0AE31EC12}"/>
    <cellStyle name="Normal 2 17 18 5 4" xfId="23974" xr:uid="{D0F6308B-989E-42CA-A701-8EBDD6FD47D1}"/>
    <cellStyle name="Normal 2 17 18 6" xfId="23975" xr:uid="{5FCF25D0-2C14-4B0E-88B0-CB9BA248F0B4}"/>
    <cellStyle name="Normal 2 17 18 7" xfId="23976" xr:uid="{5B618832-6B38-4C1E-9D04-DB183EE04156}"/>
    <cellStyle name="Normal 2 17 18 7 2" xfId="23977" xr:uid="{CA1E9FA5-962E-4260-B15C-896E615134AD}"/>
    <cellStyle name="Normal 2 17 18 8" xfId="23978" xr:uid="{E6466CD0-FFED-4C37-83DF-138D2A9C3DB3}"/>
    <cellStyle name="Normal 2 17 18 9" xfId="23979" xr:uid="{B9F56D66-06A0-4AB9-AFCC-890722BC1CFE}"/>
    <cellStyle name="Normal 2 17 19" xfId="23980" xr:uid="{015CA4A5-5ABE-4017-AB02-E0E5336A45C7}"/>
    <cellStyle name="Normal 2 17 19 10" xfId="23981" xr:uid="{0F57ABDA-7057-48EF-8E20-C8EAB86297F6}"/>
    <cellStyle name="Normal 2 17 19 2" xfId="23982" xr:uid="{360543F9-264D-4FBA-BABE-3032EC9E8F79}"/>
    <cellStyle name="Normal 2 17 19 2 2" xfId="23983" xr:uid="{939580B2-DA76-44DC-9812-468687C34CC2}"/>
    <cellStyle name="Normal 2 17 19 2 2 2" xfId="23984" xr:uid="{FA2920F3-5CFD-44F2-8206-6AF6F4277944}"/>
    <cellStyle name="Normal 2 17 19 2 2 3" xfId="23985" xr:uid="{8A075C53-1B5D-4ED5-8E8B-DA5990EC2F8E}"/>
    <cellStyle name="Normal 2 17 19 2 2 4" xfId="23986" xr:uid="{194C0497-1127-4C55-9324-C7E6BA0C4EFA}"/>
    <cellStyle name="Normal 2 17 19 2 3" xfId="23987" xr:uid="{BD4AF78A-76B0-44D8-9F4D-02D5EC59CA0A}"/>
    <cellStyle name="Normal 2 17 19 2 3 2" xfId="23988" xr:uid="{476EFC22-F68D-4217-8ADC-0A50620BAF49}"/>
    <cellStyle name="Normal 2 17 19 2 3 3" xfId="23989" xr:uid="{3F0377C1-9CCE-4217-ABB0-23C260891559}"/>
    <cellStyle name="Normal 2 17 19 2 3 4" xfId="23990" xr:uid="{0A44A890-19A0-4FF5-B8D8-0DA34EC84495}"/>
    <cellStyle name="Normal 2 17 19 2 4" xfId="23991" xr:uid="{D4667672-3C92-460C-8540-1A59A3167812}"/>
    <cellStyle name="Normal 2 17 19 2 4 2" xfId="23992" xr:uid="{990A75E0-AB2C-42BA-A174-D9D681710C41}"/>
    <cellStyle name="Normal 2 17 19 2 5" xfId="23993" xr:uid="{4D55B0EF-C3CB-4FF1-9F74-256D390558DB}"/>
    <cellStyle name="Normal 2 17 19 2 6" xfId="23994" xr:uid="{B5DFD53E-88A3-462D-B1D2-89F9BBC16470}"/>
    <cellStyle name="Normal 2 17 19 2 7" xfId="23995" xr:uid="{23168B33-468D-427C-B069-67315CBDEB54}"/>
    <cellStyle name="Normal 2 17 19 3" xfId="23996" xr:uid="{62BCF3BB-7BEC-4F6C-836D-25E95D901256}"/>
    <cellStyle name="Normal 2 17 19 3 2" xfId="23997" xr:uid="{DE1DB4F9-6DB2-401B-A5BC-F076616148A8}"/>
    <cellStyle name="Normal 2 17 19 3 2 2" xfId="23998" xr:uid="{098FFD4A-E9E0-477E-A9F2-D665563E6C82}"/>
    <cellStyle name="Normal 2 17 19 3 2 3" xfId="23999" xr:uid="{5F8F112D-8A3C-461E-B7A2-27CAABC8AB8D}"/>
    <cellStyle name="Normal 2 17 19 3 2 4" xfId="24000" xr:uid="{02ED695F-B8D1-4388-B7C8-8286602C2CC5}"/>
    <cellStyle name="Normal 2 17 19 3 3" xfId="24001" xr:uid="{6464DCF0-9B2E-436B-A7B2-E0DF2EBC20A5}"/>
    <cellStyle name="Normal 2 17 19 3 3 2" xfId="24002" xr:uid="{26A70607-CAF2-48E8-8ED3-52D4EBB3D411}"/>
    <cellStyle name="Normal 2 17 19 3 3 3" xfId="24003" xr:uid="{369B7B21-5DE8-4A6F-9A70-ED2D96013C39}"/>
    <cellStyle name="Normal 2 17 19 3 3 4" xfId="24004" xr:uid="{31A04180-CDE6-4C9D-BBF9-D6B469EB2CBC}"/>
    <cellStyle name="Normal 2 17 19 3 4" xfId="24005" xr:uid="{8CD97F53-9BFB-406E-AFFE-8329F915B6C7}"/>
    <cellStyle name="Normal 2 17 19 3 4 2" xfId="24006" xr:uid="{A0D7F0C2-9C6E-4375-A66C-563F654C9734}"/>
    <cellStyle name="Normal 2 17 19 3 5" xfId="24007" xr:uid="{326A7D31-BAC3-402B-8D06-DC97AD0BE7F9}"/>
    <cellStyle name="Normal 2 17 19 3 6" xfId="24008" xr:uid="{2AE28A58-707F-408A-BB4A-D052AE6034B1}"/>
    <cellStyle name="Normal 2 17 19 3 7" xfId="24009" xr:uid="{D42798C9-B911-4A7A-B3F9-91203AAFAB5C}"/>
    <cellStyle name="Normal 2 17 19 4" xfId="24010" xr:uid="{DDC94218-435F-4CE1-9F1C-6DE21DAE7E4C}"/>
    <cellStyle name="Normal 2 17 19 4 2" xfId="24011" xr:uid="{C4B3AAC3-9A86-4933-A538-E3EDE8D6EE03}"/>
    <cellStyle name="Normal 2 17 19 4 3" xfId="24012" xr:uid="{D768480B-6F0C-44B5-B223-4EDB6EBEFD6A}"/>
    <cellStyle name="Normal 2 17 19 4 4" xfId="24013" xr:uid="{CB91E778-68FE-4767-8696-C40BE1DCD216}"/>
    <cellStyle name="Normal 2 17 19 5" xfId="24014" xr:uid="{2EDCFB36-8557-41A7-B9A1-895561854111}"/>
    <cellStyle name="Normal 2 17 19 5 2" xfId="24015" xr:uid="{22033CC8-0862-49F0-BF6E-4C55FC20ABE6}"/>
    <cellStyle name="Normal 2 17 19 5 3" xfId="24016" xr:uid="{A3023138-A565-4DC8-8975-2B24F6C7F629}"/>
    <cellStyle name="Normal 2 17 19 5 4" xfId="24017" xr:uid="{4E395466-CA9A-4FF8-A395-2D813C43B74C}"/>
    <cellStyle name="Normal 2 17 19 6" xfId="24018" xr:uid="{54335846-9260-405B-A6CE-3B5271580450}"/>
    <cellStyle name="Normal 2 17 19 7" xfId="24019" xr:uid="{96A4F73D-C389-485D-B338-BF330771B4EB}"/>
    <cellStyle name="Normal 2 17 19 7 2" xfId="24020" xr:uid="{AC5176C4-936A-4E06-8B2B-E8DF9EA0B2F0}"/>
    <cellStyle name="Normal 2 17 19 8" xfId="24021" xr:uid="{59954724-AD11-4C71-90A0-7E14DADC9DC0}"/>
    <cellStyle name="Normal 2 17 19 9" xfId="24022" xr:uid="{CBCAD65D-24D3-4853-A334-BEEE0C0F6F68}"/>
    <cellStyle name="Normal 2 17 2" xfId="24023" xr:uid="{22777BDC-C18B-4573-9C99-DA4952A6B81C}"/>
    <cellStyle name="Normal 2 17 2 10" xfId="24024" xr:uid="{BA553F17-ADE1-4DA1-94D9-F219C972AF24}"/>
    <cellStyle name="Normal 2 17 2 2" xfId="24025" xr:uid="{350D1FD5-DF88-44A4-BF7D-290E039D8EF2}"/>
    <cellStyle name="Normal 2 17 2 2 2" xfId="24026" xr:uid="{060664CC-1086-42A7-8D3D-609FDC92C510}"/>
    <cellStyle name="Normal 2 17 2 2 2 2" xfId="24027" xr:uid="{866658CB-35AB-41B9-A302-8147BCD8A641}"/>
    <cellStyle name="Normal 2 17 2 2 2 3" xfId="24028" xr:uid="{5B7F7451-B870-43F7-8260-8E329836F065}"/>
    <cellStyle name="Normal 2 17 2 2 2 4" xfId="24029" xr:uid="{55750AF7-BF3B-4370-8F12-1DA1637797F1}"/>
    <cellStyle name="Normal 2 17 2 2 3" xfId="24030" xr:uid="{451B78C0-B295-4518-B3ED-AC226ABE4BCE}"/>
    <cellStyle name="Normal 2 17 2 2 3 2" xfId="24031" xr:uid="{72EC3083-8EDD-4875-BEE2-344DE804CAC9}"/>
    <cellStyle name="Normal 2 17 2 2 3 3" xfId="24032" xr:uid="{FD384DD0-BE36-4E54-9E06-00E398702EBF}"/>
    <cellStyle name="Normal 2 17 2 2 3 4" xfId="24033" xr:uid="{EE047600-22EC-424C-9E05-5ACD95D5A397}"/>
    <cellStyle name="Normal 2 17 2 2 4" xfId="24034" xr:uid="{41DEC36C-CE51-4D76-A8F0-731399B8921B}"/>
    <cellStyle name="Normal 2 17 2 2 4 2" xfId="24035" xr:uid="{62D10946-2D5C-40E8-9001-3B79EF6F8561}"/>
    <cellStyle name="Normal 2 17 2 2 5" xfId="24036" xr:uid="{D08AE9DB-54D7-4C27-BF15-A59C1097A0E8}"/>
    <cellStyle name="Normal 2 17 2 2 6" xfId="24037" xr:uid="{D54CB261-9950-4C5B-8214-0D54A8059BCF}"/>
    <cellStyle name="Normal 2 17 2 2 7" xfId="24038" xr:uid="{D44384B6-6EE4-415E-A153-741CDE4D907B}"/>
    <cellStyle name="Normal 2 17 2 3" xfId="24039" xr:uid="{B886F206-7147-47AE-A468-AB54B5FBF550}"/>
    <cellStyle name="Normal 2 17 2 3 2" xfId="24040" xr:uid="{8A088FC3-790E-43B8-9EF4-B7166E06DD07}"/>
    <cellStyle name="Normal 2 17 2 3 2 2" xfId="24041" xr:uid="{C87E32DE-FAB2-47FC-994A-06FBD47A00A6}"/>
    <cellStyle name="Normal 2 17 2 3 2 3" xfId="24042" xr:uid="{FBA7F0DC-2E02-49A4-A9D4-E972F1FDDAAC}"/>
    <cellStyle name="Normal 2 17 2 3 2 4" xfId="24043" xr:uid="{FDA02BEB-E12D-42C0-A5AE-B1277868B1EE}"/>
    <cellStyle name="Normal 2 17 2 3 3" xfId="24044" xr:uid="{D3FF8788-C3FA-4CD0-834C-366210FB6010}"/>
    <cellStyle name="Normal 2 17 2 3 3 2" xfId="24045" xr:uid="{959EFBE6-461D-4363-9E97-6D7F9E1D156C}"/>
    <cellStyle name="Normal 2 17 2 3 3 3" xfId="24046" xr:uid="{95AFBCF3-A9A8-450F-B43E-DB74D67425FF}"/>
    <cellStyle name="Normal 2 17 2 3 3 4" xfId="24047" xr:uid="{F05D2117-F634-4DF6-A24C-E0FC8BC3121A}"/>
    <cellStyle name="Normal 2 17 2 3 4" xfId="24048" xr:uid="{3F41F6E5-8FBD-4F26-8839-75A10F2A98E0}"/>
    <cellStyle name="Normal 2 17 2 3 4 2" xfId="24049" xr:uid="{4047F708-C8CD-4AE7-AB52-EE67C7D47302}"/>
    <cellStyle name="Normal 2 17 2 3 5" xfId="24050" xr:uid="{5937BE6B-6359-41B5-905A-236858F78F91}"/>
    <cellStyle name="Normal 2 17 2 3 6" xfId="24051" xr:uid="{35EA7018-B126-44E4-B120-76B1953152F9}"/>
    <cellStyle name="Normal 2 17 2 3 7" xfId="24052" xr:uid="{863B54A9-6011-4600-BAB8-67B851B07B1A}"/>
    <cellStyle name="Normal 2 17 2 4" xfId="24053" xr:uid="{C9B12CBF-8304-479D-B1AA-D08909D67CC0}"/>
    <cellStyle name="Normal 2 17 2 4 2" xfId="24054" xr:uid="{3FD1D0B3-F440-463A-B2CD-B01BE03E0F8B}"/>
    <cellStyle name="Normal 2 17 2 4 3" xfId="24055" xr:uid="{DD4F275F-0C38-4109-B7CC-736A8CC272EA}"/>
    <cellStyle name="Normal 2 17 2 4 4" xfId="24056" xr:uid="{4CE933FB-81F8-428C-AC76-C649630EB8CE}"/>
    <cellStyle name="Normal 2 17 2 5" xfId="24057" xr:uid="{B21D8974-BEDA-4715-A111-F3FF88E08308}"/>
    <cellStyle name="Normal 2 17 2 5 2" xfId="24058" xr:uid="{49A1A79F-F28A-4DE2-A253-11441E44D3FD}"/>
    <cellStyle name="Normal 2 17 2 5 3" xfId="24059" xr:uid="{90F349DD-620E-446D-96A5-C765A9346FA3}"/>
    <cellStyle name="Normal 2 17 2 5 4" xfId="24060" xr:uid="{8FDF8940-E695-487F-A274-BFE5DBBB5AC8}"/>
    <cellStyle name="Normal 2 17 2 6" xfId="24061" xr:uid="{27B8C21B-D339-447C-ABF4-987A56504EFD}"/>
    <cellStyle name="Normal 2 17 2 7" xfId="24062" xr:uid="{5D1F68BA-A181-442A-9328-7E357E19406B}"/>
    <cellStyle name="Normal 2 17 2 7 2" xfId="24063" xr:uid="{1C74858D-53BE-4BF4-8BFD-9AA441908238}"/>
    <cellStyle name="Normal 2 17 2 8" xfId="24064" xr:uid="{E06CF0BE-5AB8-4A4B-8900-2D2669211ECA}"/>
    <cellStyle name="Normal 2 17 2 9" xfId="24065" xr:uid="{1FF93A01-DA32-48E0-87CB-51DA42C09D64}"/>
    <cellStyle name="Normal 2 17 20" xfId="24066" xr:uid="{181B2033-FCD5-4FA5-9C31-BC6FC4F97E11}"/>
    <cellStyle name="Normal 2 17 20 10" xfId="24067" xr:uid="{E9D168C4-B18B-4AB9-B6BD-2F6BD94B29C1}"/>
    <cellStyle name="Normal 2 17 20 2" xfId="24068" xr:uid="{D2DD3B00-4BA3-48ED-A8DF-105D89BA641B}"/>
    <cellStyle name="Normal 2 17 20 2 2" xfId="24069" xr:uid="{9A2683A0-5833-454E-95EB-15E0888CFB31}"/>
    <cellStyle name="Normal 2 17 20 2 2 2" xfId="24070" xr:uid="{CC3447CA-A8DB-4E80-956C-A24C277989A5}"/>
    <cellStyle name="Normal 2 17 20 2 2 3" xfId="24071" xr:uid="{C971C774-36D5-4F02-9B7C-7159A0A77ACE}"/>
    <cellStyle name="Normal 2 17 20 2 2 4" xfId="24072" xr:uid="{6C6F9526-9A60-431A-951B-D75A851BF533}"/>
    <cellStyle name="Normal 2 17 20 2 3" xfId="24073" xr:uid="{60D0BAC8-299F-4E4B-A371-8E271302EDE2}"/>
    <cellStyle name="Normal 2 17 20 2 3 2" xfId="24074" xr:uid="{DA1D4459-B13C-40FD-B337-22EDA47C318B}"/>
    <cellStyle name="Normal 2 17 20 2 3 3" xfId="24075" xr:uid="{0D427DCA-3F02-43A6-BCDD-D516462A7916}"/>
    <cellStyle name="Normal 2 17 20 2 3 4" xfId="24076" xr:uid="{47509131-6A4C-41B8-968C-B45E093CCE9F}"/>
    <cellStyle name="Normal 2 17 20 2 4" xfId="24077" xr:uid="{83550522-3077-49BC-B2BD-D8E074D91872}"/>
    <cellStyle name="Normal 2 17 20 2 4 2" xfId="24078" xr:uid="{16DB4A09-21AD-4501-9FC8-5AB5CD41E46F}"/>
    <cellStyle name="Normal 2 17 20 2 5" xfId="24079" xr:uid="{92DE4EB6-C8BA-47C0-A0F7-8686D444BA1E}"/>
    <cellStyle name="Normal 2 17 20 2 6" xfId="24080" xr:uid="{7E4EA43B-B321-4219-B715-3A397A895FE9}"/>
    <cellStyle name="Normal 2 17 20 2 7" xfId="24081" xr:uid="{7268AECC-BF90-4CFF-BC54-99E07A96E124}"/>
    <cellStyle name="Normal 2 17 20 3" xfId="24082" xr:uid="{483BF9FC-63C1-4E2C-B04C-A00A3A89A8A9}"/>
    <cellStyle name="Normal 2 17 20 3 2" xfId="24083" xr:uid="{D75EB8CB-FEB8-4F9D-B25C-C30693E461C4}"/>
    <cellStyle name="Normal 2 17 20 3 2 2" xfId="24084" xr:uid="{8D5BC903-8A0F-48EF-B5F7-51EAB42F7B70}"/>
    <cellStyle name="Normal 2 17 20 3 2 3" xfId="24085" xr:uid="{719E5862-6D03-47AC-B8F9-6AE31D8D0312}"/>
    <cellStyle name="Normal 2 17 20 3 2 4" xfId="24086" xr:uid="{260A593C-064B-468C-9FBB-0F2211891C7E}"/>
    <cellStyle name="Normal 2 17 20 3 3" xfId="24087" xr:uid="{2F542747-1F6F-4FEB-B23F-2E107C902CCA}"/>
    <cellStyle name="Normal 2 17 20 3 3 2" xfId="24088" xr:uid="{2F28F888-CA20-4A2C-B224-654F6CEF6E49}"/>
    <cellStyle name="Normal 2 17 20 3 3 3" xfId="24089" xr:uid="{C6E04901-71E7-4A80-A1A5-901046103898}"/>
    <cellStyle name="Normal 2 17 20 3 3 4" xfId="24090" xr:uid="{7F5471B1-2D39-4C1B-A03E-A0717F21F951}"/>
    <cellStyle name="Normal 2 17 20 3 4" xfId="24091" xr:uid="{5C10F769-44F4-4575-A384-842549F5C8A5}"/>
    <cellStyle name="Normal 2 17 20 3 4 2" xfId="24092" xr:uid="{425011DB-786F-4783-937E-89FA29D7BB08}"/>
    <cellStyle name="Normal 2 17 20 3 5" xfId="24093" xr:uid="{19E63F1F-A1BD-4872-A971-49224B2EA311}"/>
    <cellStyle name="Normal 2 17 20 3 6" xfId="24094" xr:uid="{4FB17175-89A6-4637-8E59-FAB12393451B}"/>
    <cellStyle name="Normal 2 17 20 3 7" xfId="24095" xr:uid="{CB0E0A5F-9C38-4FBA-B7CA-B9F7467AC65E}"/>
    <cellStyle name="Normal 2 17 20 4" xfId="24096" xr:uid="{3AE4CBA5-D9A4-468A-BD8D-6D5756CE12AB}"/>
    <cellStyle name="Normal 2 17 20 4 2" xfId="24097" xr:uid="{0A7889DD-7EDC-427F-BB28-815D028B70D5}"/>
    <cellStyle name="Normal 2 17 20 4 3" xfId="24098" xr:uid="{F7C05CE2-3142-4317-8EB6-62A5EA434782}"/>
    <cellStyle name="Normal 2 17 20 4 4" xfId="24099" xr:uid="{7A6D64AF-6380-481E-9803-484B08EEAB77}"/>
    <cellStyle name="Normal 2 17 20 5" xfId="24100" xr:uid="{118D2BE5-5053-4692-9387-812917990767}"/>
    <cellStyle name="Normal 2 17 20 5 2" xfId="24101" xr:uid="{4C081085-EFB1-4288-ABA0-6202B6548319}"/>
    <cellStyle name="Normal 2 17 20 5 3" xfId="24102" xr:uid="{96DC881C-09E5-4445-98F2-881AE0C6E3E3}"/>
    <cellStyle name="Normal 2 17 20 5 4" xfId="24103" xr:uid="{B970B7D6-E671-4F64-8E4A-47DBEC10A429}"/>
    <cellStyle name="Normal 2 17 20 6" xfId="24104" xr:uid="{A336ECEB-644A-4FD5-A669-6DA1B3370EC5}"/>
    <cellStyle name="Normal 2 17 20 7" xfId="24105" xr:uid="{BFF864FB-D1BD-41AF-A7D6-E7A52720CDB9}"/>
    <cellStyle name="Normal 2 17 20 7 2" xfId="24106" xr:uid="{A3B0BD4B-9F69-4FC8-B3BB-57D8DCAACCBA}"/>
    <cellStyle name="Normal 2 17 20 8" xfId="24107" xr:uid="{8999C406-A64B-4D5C-843B-6D9CD45129DA}"/>
    <cellStyle name="Normal 2 17 20 9" xfId="24108" xr:uid="{1BBD2F70-F883-4AD2-BF2F-C18C08E8323D}"/>
    <cellStyle name="Normal 2 17 21" xfId="24109" xr:uid="{A93103D3-967A-452E-9D76-2FA8CCE89614}"/>
    <cellStyle name="Normal 2 17 21 2" xfId="24110" xr:uid="{CAD85C40-8BF3-4853-9099-2097283037D7}"/>
    <cellStyle name="Normal 2 17 21 2 2" xfId="24111" xr:uid="{3C237832-441F-4BE3-91A3-8E326476E337}"/>
    <cellStyle name="Normal 2 17 21 2 2 2" xfId="24112" xr:uid="{7FDB5D3B-D2DC-47E7-93EE-E9AAEA14C7A2}"/>
    <cellStyle name="Normal 2 17 21 2 3" xfId="24113" xr:uid="{BD2A2237-B224-49DF-9EE1-12EB69E8428E}"/>
    <cellStyle name="Normal 2 17 21 2 4" xfId="24114" xr:uid="{F004B648-418D-4E29-83DF-C95B2A894E0D}"/>
    <cellStyle name="Normal 2 17 21 2 5" xfId="24115" xr:uid="{546A052A-C2C5-42C6-97BC-1F5740D0DFBE}"/>
    <cellStyle name="Normal 2 17 21 3" xfId="24116" xr:uid="{F1BCC752-1CD4-4588-B6A7-A978CC00B0D0}"/>
    <cellStyle name="Normal 2 17 21 3 2" xfId="24117" xr:uid="{5EAC9CD7-63E1-4C23-8FC9-F7679B4FC81C}"/>
    <cellStyle name="Normal 2 17 21 3 2 2" xfId="24118" xr:uid="{3FDA5D23-5777-4842-BA2D-DB99428FF1E7}"/>
    <cellStyle name="Normal 2 17 21 3 3" xfId="24119" xr:uid="{A71027F1-7F7D-48F5-A9B5-F71A63606F33}"/>
    <cellStyle name="Normal 2 17 21 3 4" xfId="24120" xr:uid="{EC762F8D-E81B-4157-B9F3-E7C469D5A4C9}"/>
    <cellStyle name="Normal 2 17 21 3 5" xfId="24121" xr:uid="{400FA668-02D9-4BBE-8A8D-9C265AAA43FA}"/>
    <cellStyle name="Normal 2 17 21 4" xfId="24122" xr:uid="{B1D41274-A9A2-4160-8387-1D953D9581C4}"/>
    <cellStyle name="Normal 2 17 21 5" xfId="24123" xr:uid="{727F6044-B221-4E82-B552-79BC1B36106E}"/>
    <cellStyle name="Normal 2 17 21 5 2" xfId="24124" xr:uid="{CDD58E33-8D0C-4060-8DD9-FBBF24E1B1A7}"/>
    <cellStyle name="Normal 2 17 21 6" xfId="24125" xr:uid="{148E6ED0-F5E5-420E-8D27-CC246083C045}"/>
    <cellStyle name="Normal 2 17 21 7" xfId="24126" xr:uid="{79777D55-532E-486C-9406-96D403415475}"/>
    <cellStyle name="Normal 2 17 21 8" xfId="24127" xr:uid="{32871AC9-34D9-4FFE-BAB2-B2D14D6D7BE4}"/>
    <cellStyle name="Normal 2 17 22" xfId="24128" xr:uid="{35ECCB0B-5421-4756-B050-612DA9B0CB91}"/>
    <cellStyle name="Normal 2 17 22 2" xfId="24129" xr:uid="{08A7D581-7A1A-42E8-8123-87AB85C70318}"/>
    <cellStyle name="Normal 2 17 22 2 2" xfId="24130" xr:uid="{881B554C-49E8-495F-A22B-9D9685D00298}"/>
    <cellStyle name="Normal 2 17 22 2 2 2" xfId="24131" xr:uid="{7CC5E255-66F0-476D-8062-69E8B08F737F}"/>
    <cellStyle name="Normal 2 17 22 2 3" xfId="24132" xr:uid="{2C03B8B2-9AC0-43A6-8B20-D38423F436E0}"/>
    <cellStyle name="Normal 2 17 22 2 4" xfId="24133" xr:uid="{0C39EDA2-CEA3-4540-A593-7C15046F26B7}"/>
    <cellStyle name="Normal 2 17 22 2 5" xfId="24134" xr:uid="{5DE419AE-2D25-46BC-92C9-615A5388474D}"/>
    <cellStyle name="Normal 2 17 22 3" xfId="24135" xr:uid="{ADC84289-85A9-4EE5-B96B-DB3EB7982BFB}"/>
    <cellStyle name="Normal 2 17 22 3 2" xfId="24136" xr:uid="{492A437E-DBB2-4B07-9709-1EDE58EE80F1}"/>
    <cellStyle name="Normal 2 17 22 3 2 2" xfId="24137" xr:uid="{40BC5A8C-5BBE-451F-B679-061F7BB54895}"/>
    <cellStyle name="Normal 2 17 22 3 3" xfId="24138" xr:uid="{A1E1728D-8AEF-4A58-AA67-16076D4BB793}"/>
    <cellStyle name="Normal 2 17 22 3 4" xfId="24139" xr:uid="{342E7476-EF10-4CBF-B273-369456F503ED}"/>
    <cellStyle name="Normal 2 17 22 3 5" xfId="24140" xr:uid="{0E4C0FE4-3649-47B6-A547-FDF5E96291C6}"/>
    <cellStyle name="Normal 2 17 22 4" xfId="24141" xr:uid="{D04406F2-5043-4FD0-BB1F-B471CB503C5F}"/>
    <cellStyle name="Normal 2 17 22 5" xfId="24142" xr:uid="{C3A210E9-6A01-45BC-91FE-72C276AE6400}"/>
    <cellStyle name="Normal 2 17 22 5 2" xfId="24143" xr:uid="{AAADFC2D-C1CA-4D5B-8BB0-2BE3C906F7AE}"/>
    <cellStyle name="Normal 2 17 22 6" xfId="24144" xr:uid="{99134CD2-78A1-4EF5-9AB7-EFB3678B5983}"/>
    <cellStyle name="Normal 2 17 22 7" xfId="24145" xr:uid="{62F73C24-5492-4905-8A84-8DE1FF741E6D}"/>
    <cellStyle name="Normal 2 17 22 8" xfId="24146" xr:uid="{153315EF-CC42-4B03-A3BE-F604D088C5E2}"/>
    <cellStyle name="Normal 2 17 23" xfId="24147" xr:uid="{5AD501E1-820A-4113-8997-7874AA64AAA9}"/>
    <cellStyle name="Normal 2 17 23 2" xfId="24148" xr:uid="{FED05746-52F5-49BC-BC9E-CFE8273B3789}"/>
    <cellStyle name="Normal 2 17 23 2 2" xfId="24149" xr:uid="{696F3E38-6FA1-422C-9345-5A5A2A06CBFA}"/>
    <cellStyle name="Normal 2 17 23 3" xfId="24150" xr:uid="{E2C737AE-9B11-4B75-8D87-B5915D3B1164}"/>
    <cellStyle name="Normal 2 17 23 3 2" xfId="24151" xr:uid="{1379E70D-2284-4137-A94D-B52DC4EE778B}"/>
    <cellStyle name="Normal 2 17 23 3 2 2" xfId="24152" xr:uid="{1C4B9838-2F25-480D-9A8C-06E68189E2B8}"/>
    <cellStyle name="Normal 2 17 23 4" xfId="24153" xr:uid="{A9E7F793-51BE-4849-B62A-A9AA66937E00}"/>
    <cellStyle name="Normal 2 17 23 5" xfId="24154" xr:uid="{8DF2D8FD-B05D-4DE4-BB14-124D09783FF5}"/>
    <cellStyle name="Normal 2 17 23 6" xfId="24155" xr:uid="{FA2BD0AE-CB87-4809-8B53-D65CBD326BCD}"/>
    <cellStyle name="Normal 2 17 24" xfId="24156" xr:uid="{5B4A6FC1-21C9-4196-B3CF-8B57081A8F36}"/>
    <cellStyle name="Normal 2 17 24 2" xfId="24157" xr:uid="{D7B1659C-0929-45B8-845C-3FE8AA84F779}"/>
    <cellStyle name="Normal 2 17 24 2 2" xfId="24158" xr:uid="{1D70B44C-3198-43A4-815A-6119BA86CD4C}"/>
    <cellStyle name="Normal 2 17 24 3" xfId="24159" xr:uid="{25C2671B-F15D-4ECE-AB47-178781437919}"/>
    <cellStyle name="Normal 2 17 24 3 2" xfId="24160" xr:uid="{57E42DAC-92F3-4DBB-AA54-5D97EE384931}"/>
    <cellStyle name="Normal 2 17 24 3 2 2" xfId="24161" xr:uid="{60393928-03C5-4F89-8048-C8D8A437E88A}"/>
    <cellStyle name="Normal 2 17 24 4" xfId="24162" xr:uid="{9A2FF26C-9A6B-4DF0-A940-1A19CA10B7A0}"/>
    <cellStyle name="Normal 2 17 24 5" xfId="24163" xr:uid="{D36F8FEF-EDB5-44C3-BFF3-9FFF7539CFA3}"/>
    <cellStyle name="Normal 2 17 24 6" xfId="24164" xr:uid="{70FE37C2-98B8-4567-9110-60B942743311}"/>
    <cellStyle name="Normal 2 17 25" xfId="24165" xr:uid="{44FF91F8-ED8D-469D-9FA2-67130F17CED5}"/>
    <cellStyle name="Normal 2 17 25 2" xfId="24166" xr:uid="{BF0E0AED-98B0-4566-970D-E32E46E66DA9}"/>
    <cellStyle name="Normal 2 17 25 3" xfId="24167" xr:uid="{3B170629-7712-42C6-AF7E-01F6426F5E11}"/>
    <cellStyle name="Normal 2 17 26" xfId="24168" xr:uid="{07A3472F-50DA-44B5-99EC-6CF25A7E88B6}"/>
    <cellStyle name="Normal 2 17 26 2" xfId="24169" xr:uid="{07018BA2-EC97-41BF-BBDE-5C968B0D9B24}"/>
    <cellStyle name="Normal 2 17 26 3" xfId="24170" xr:uid="{5CCBA6B2-7141-4BA6-8210-31904E3598F3}"/>
    <cellStyle name="Normal 2 17 27" xfId="24171" xr:uid="{94FA5EE6-240E-4DC5-A7E8-EAB9FB88189C}"/>
    <cellStyle name="Normal 2 17 27 2" xfId="24172" xr:uid="{FBFC10A8-FB03-4531-8374-184D7F08E2DF}"/>
    <cellStyle name="Normal 2 17 27 3" xfId="24173" xr:uid="{50EA3508-83D2-4A8D-B6D4-81089A8114E5}"/>
    <cellStyle name="Normal 2 17 28" xfId="24174" xr:uid="{2BF30EED-A959-4528-9C89-C9E5A413C244}"/>
    <cellStyle name="Normal 2 17 28 2" xfId="24175" xr:uid="{A36DB3C8-11F0-4AB0-A404-5F1F7FCB9500}"/>
    <cellStyle name="Normal 2 17 28 3" xfId="24176" xr:uid="{0DCBC554-7CA7-4E64-9CEC-6359E2EC1981}"/>
    <cellStyle name="Normal 2 17 29" xfId="24177" xr:uid="{84B2D002-8F31-4DF1-863F-F92A4479B740}"/>
    <cellStyle name="Normal 2 17 29 2" xfId="24178" xr:uid="{F630B42A-77A6-4283-BED0-01425B3DFCCD}"/>
    <cellStyle name="Normal 2 17 29 3" xfId="24179" xr:uid="{1C764960-D5D0-4DF2-B490-7102F1B1925E}"/>
    <cellStyle name="Normal 2 17 29 3 2" xfId="24180" xr:uid="{E477E1AC-F97C-4CFF-981E-8633FC0B9B61}"/>
    <cellStyle name="Normal 2 17 3" xfId="24181" xr:uid="{4E1C25EC-4DAE-414B-B8C9-D4433DD1BB31}"/>
    <cellStyle name="Normal 2 17 3 10" xfId="24182" xr:uid="{A3DBB448-9BA1-4C02-BA5C-F31DA9134A92}"/>
    <cellStyle name="Normal 2 17 3 2" xfId="24183" xr:uid="{51870180-39BC-49F4-A97B-6DD4DD5334C5}"/>
    <cellStyle name="Normal 2 17 3 2 2" xfId="24184" xr:uid="{686BF635-DC82-4568-BCD2-2925D3B7491F}"/>
    <cellStyle name="Normal 2 17 3 2 2 2" xfId="24185" xr:uid="{A54016BA-76EB-4041-9186-306CA6908AC5}"/>
    <cellStyle name="Normal 2 17 3 2 2 3" xfId="24186" xr:uid="{08F0377E-7F83-413C-A671-CC68E0FF3870}"/>
    <cellStyle name="Normal 2 17 3 2 2 4" xfId="24187" xr:uid="{643C8CED-EDE1-440A-997B-A049AF0BD1B6}"/>
    <cellStyle name="Normal 2 17 3 2 3" xfId="24188" xr:uid="{FC8DEAFC-BBF9-4696-A0AE-8A408F6E73BE}"/>
    <cellStyle name="Normal 2 17 3 2 3 2" xfId="24189" xr:uid="{116C8257-64E2-4893-8490-BCE17C528803}"/>
    <cellStyle name="Normal 2 17 3 2 3 3" xfId="24190" xr:uid="{5ACEC507-BC0E-478F-A101-B0B322150096}"/>
    <cellStyle name="Normal 2 17 3 2 3 4" xfId="24191" xr:uid="{2E652F4C-AF6D-4405-85C6-9C49A2C35AA2}"/>
    <cellStyle name="Normal 2 17 3 2 4" xfId="24192" xr:uid="{35EB8442-F389-4C85-8610-8BB601FCC838}"/>
    <cellStyle name="Normal 2 17 3 2 4 2" xfId="24193" xr:uid="{EACC9DC1-E277-4E18-96ED-F5232AC45716}"/>
    <cellStyle name="Normal 2 17 3 2 5" xfId="24194" xr:uid="{D442ED1D-01FA-4571-B8DB-6FF792A37D8E}"/>
    <cellStyle name="Normal 2 17 3 2 6" xfId="24195" xr:uid="{59EB93AF-5D91-463F-BECE-EDB930B86F87}"/>
    <cellStyle name="Normal 2 17 3 2 7" xfId="24196" xr:uid="{E21D057C-437F-4DF0-8867-733DCAFB2D70}"/>
    <cellStyle name="Normal 2 17 3 3" xfId="24197" xr:uid="{9CE9CF0D-3728-4A83-AAE4-B671AF291893}"/>
    <cellStyle name="Normal 2 17 3 3 2" xfId="24198" xr:uid="{9072A7DB-0D32-481F-8757-3CE01032567D}"/>
    <cellStyle name="Normal 2 17 3 3 2 2" xfId="24199" xr:uid="{8BFAC502-7842-47F1-97C2-B3CCEC075408}"/>
    <cellStyle name="Normal 2 17 3 3 2 3" xfId="24200" xr:uid="{FBDB035D-EB5C-47C9-B2FC-166F0B9D664E}"/>
    <cellStyle name="Normal 2 17 3 3 2 4" xfId="24201" xr:uid="{E8E61164-AB75-4991-8372-57F15A0B6468}"/>
    <cellStyle name="Normal 2 17 3 3 3" xfId="24202" xr:uid="{0A5E5B8B-5DAA-4110-BE57-08725885B53D}"/>
    <cellStyle name="Normal 2 17 3 3 3 2" xfId="24203" xr:uid="{8281E1D7-44BA-4E68-A551-1C42AC1C6EA5}"/>
    <cellStyle name="Normal 2 17 3 3 3 3" xfId="24204" xr:uid="{09AEED68-67FA-4B0F-9B72-13A996E13FA2}"/>
    <cellStyle name="Normal 2 17 3 3 3 4" xfId="24205" xr:uid="{E6C63896-DB9A-42FE-88B4-A668FEEE763A}"/>
    <cellStyle name="Normal 2 17 3 3 4" xfId="24206" xr:uid="{8FAE3810-651F-421F-A563-35B6CD857557}"/>
    <cellStyle name="Normal 2 17 3 3 4 2" xfId="24207" xr:uid="{D39E6ECE-037F-49F6-B4D0-A3A47EF79966}"/>
    <cellStyle name="Normal 2 17 3 3 5" xfId="24208" xr:uid="{E55F4D29-456C-400D-AE58-5492FE412E8C}"/>
    <cellStyle name="Normal 2 17 3 3 6" xfId="24209" xr:uid="{26F4E941-A9A0-4B39-9C38-99C812B60310}"/>
    <cellStyle name="Normal 2 17 3 3 7" xfId="24210" xr:uid="{760389B4-BFD1-4418-BF79-39FA5A56C7C8}"/>
    <cellStyle name="Normal 2 17 3 4" xfId="24211" xr:uid="{AC60C8A7-DEB8-4B48-82D7-5BAEA8F91A3C}"/>
    <cellStyle name="Normal 2 17 3 4 2" xfId="24212" xr:uid="{CC444B2C-826F-4C2E-9202-BA4A1C835ECF}"/>
    <cellStyle name="Normal 2 17 3 4 3" xfId="24213" xr:uid="{7C842169-944B-4F45-951A-F96B99C71E3E}"/>
    <cellStyle name="Normal 2 17 3 4 4" xfId="24214" xr:uid="{868BFBF9-045B-439C-8C19-991A188C9C18}"/>
    <cellStyle name="Normal 2 17 3 5" xfId="24215" xr:uid="{806D5823-44F8-4CCA-B3AD-6E98A9718A8E}"/>
    <cellStyle name="Normal 2 17 3 5 2" xfId="24216" xr:uid="{83139D56-59D3-4286-8A94-16074FD9F8E4}"/>
    <cellStyle name="Normal 2 17 3 5 3" xfId="24217" xr:uid="{EAAB3EA6-DC12-44D0-9343-7FEACC9FC7E1}"/>
    <cellStyle name="Normal 2 17 3 5 4" xfId="24218" xr:uid="{771FD59A-73BA-4CEF-B95C-4CF53F8A0DC4}"/>
    <cellStyle name="Normal 2 17 3 6" xfId="24219" xr:uid="{9E5BE0BA-B546-4F71-BF55-B27ADCBACF33}"/>
    <cellStyle name="Normal 2 17 3 7" xfId="24220" xr:uid="{5556B874-45A2-4F6E-8BED-E30231E2A5E3}"/>
    <cellStyle name="Normal 2 17 3 7 2" xfId="24221" xr:uid="{5E91D552-1517-427D-B341-F237BEB7DBF2}"/>
    <cellStyle name="Normal 2 17 3 8" xfId="24222" xr:uid="{E90A9EFC-A9EA-42CD-9658-6DDCB37E49B3}"/>
    <cellStyle name="Normal 2 17 3 9" xfId="24223" xr:uid="{12D551A8-F8FA-40EF-9DF8-733657ED073F}"/>
    <cellStyle name="Normal 2 17 30" xfId="24224" xr:uid="{613CA9BD-3869-4B48-8A7C-93698A39F58E}"/>
    <cellStyle name="Normal 2 17 31" xfId="24225" xr:uid="{C4A794D9-5C04-4FD1-B31C-0DF12E38C461}"/>
    <cellStyle name="Normal 2 17 32" xfId="24226" xr:uid="{EB67E21B-936B-4382-A866-9D3BD1FB9E9A}"/>
    <cellStyle name="Normal 2 17 33" xfId="24227" xr:uid="{5AF8C21B-981C-42FA-A7F3-FFF490D1E203}"/>
    <cellStyle name="Normal 2 17 4" xfId="24228" xr:uid="{1DE8BD5A-0560-40A8-AB73-E1ED3D229E11}"/>
    <cellStyle name="Normal 2 17 4 10" xfId="24229" xr:uid="{5F43C877-1E15-474C-83D8-3FEBE964AE6C}"/>
    <cellStyle name="Normal 2 17 4 2" xfId="24230" xr:uid="{B3D35BC8-292D-467A-B1A7-A215DAB18F47}"/>
    <cellStyle name="Normal 2 17 4 2 2" xfId="24231" xr:uid="{DD19B383-516F-4B95-9BFE-586D8D8A0CAC}"/>
    <cellStyle name="Normal 2 17 4 2 2 2" xfId="24232" xr:uid="{D53D58EE-DA53-4482-8C37-83A6C7B57016}"/>
    <cellStyle name="Normal 2 17 4 2 2 3" xfId="24233" xr:uid="{DB2DF665-9F0D-425A-8D56-B3EABC614A2E}"/>
    <cellStyle name="Normal 2 17 4 2 2 4" xfId="24234" xr:uid="{435D4547-628E-4A01-B8E3-A7D372D9502B}"/>
    <cellStyle name="Normal 2 17 4 2 3" xfId="24235" xr:uid="{B2D34EA0-8DC6-434A-B130-55B443CE0A2A}"/>
    <cellStyle name="Normal 2 17 4 2 3 2" xfId="24236" xr:uid="{D09F088C-A040-4029-BDF3-7E60714E5C9F}"/>
    <cellStyle name="Normal 2 17 4 2 3 3" xfId="24237" xr:uid="{42C0E1B7-8F4D-4D4B-A04A-C56E37E0D936}"/>
    <cellStyle name="Normal 2 17 4 2 3 4" xfId="24238" xr:uid="{C671AD45-A62A-4D67-A935-DD63EC65A170}"/>
    <cellStyle name="Normal 2 17 4 2 4" xfId="24239" xr:uid="{C6C6D37C-5AB6-490C-A8D6-418EFAF29209}"/>
    <cellStyle name="Normal 2 17 4 2 4 2" xfId="24240" xr:uid="{4F0CCF4E-8B45-4951-AF62-213CCEA97A7D}"/>
    <cellStyle name="Normal 2 17 4 2 5" xfId="24241" xr:uid="{202D5FF5-B2A7-44B4-87A9-A7DDFC3A1E1A}"/>
    <cellStyle name="Normal 2 17 4 2 6" xfId="24242" xr:uid="{B55B2CBB-3B2A-4350-8A1D-CE2AEEFF0740}"/>
    <cellStyle name="Normal 2 17 4 2 7" xfId="24243" xr:uid="{9203C191-3EE6-4A96-8634-F38F77AC40FB}"/>
    <cellStyle name="Normal 2 17 4 3" xfId="24244" xr:uid="{01D0F809-4746-496B-91D1-F3697F7A12CE}"/>
    <cellStyle name="Normal 2 17 4 3 2" xfId="24245" xr:uid="{FB2EF927-9BDC-4DE0-8848-F245C2A02069}"/>
    <cellStyle name="Normal 2 17 4 3 2 2" xfId="24246" xr:uid="{84C8781B-916E-4949-B73F-DA1FB997DE0E}"/>
    <cellStyle name="Normal 2 17 4 3 2 3" xfId="24247" xr:uid="{80609238-E85A-4A97-9CB9-B858F5CD880B}"/>
    <cellStyle name="Normal 2 17 4 3 2 4" xfId="24248" xr:uid="{6B38B623-9105-48BE-B86A-7F54785B6FDC}"/>
    <cellStyle name="Normal 2 17 4 3 3" xfId="24249" xr:uid="{64836441-83E9-455E-8F90-94DACE95DC98}"/>
    <cellStyle name="Normal 2 17 4 3 3 2" xfId="24250" xr:uid="{C1D096F0-D22B-433B-A61E-9DC32E2B9DEF}"/>
    <cellStyle name="Normal 2 17 4 3 3 3" xfId="24251" xr:uid="{C5A932DB-0B14-49B3-8364-6EF127F50FB5}"/>
    <cellStyle name="Normal 2 17 4 3 3 4" xfId="24252" xr:uid="{FD6054E7-DD6C-4569-84C4-57E01AE780D8}"/>
    <cellStyle name="Normal 2 17 4 3 4" xfId="24253" xr:uid="{B8FDFA87-3A0C-40D3-AB07-0A8445670EC3}"/>
    <cellStyle name="Normal 2 17 4 3 4 2" xfId="24254" xr:uid="{587970E0-4F1A-4A91-8D15-0BE8B64011BD}"/>
    <cellStyle name="Normal 2 17 4 3 5" xfId="24255" xr:uid="{4B3F9766-20E9-4832-9E2A-2F2AB1E51E85}"/>
    <cellStyle name="Normal 2 17 4 3 6" xfId="24256" xr:uid="{46CE6423-829F-46AC-84D9-7B1C823333AF}"/>
    <cellStyle name="Normal 2 17 4 3 7" xfId="24257" xr:uid="{FF1AAE0E-DB1F-4F09-82BE-FDC7D26E8C3D}"/>
    <cellStyle name="Normal 2 17 4 4" xfId="24258" xr:uid="{EB2D184D-AA1A-4FD6-9E6E-E25CBF7038A8}"/>
    <cellStyle name="Normal 2 17 4 4 2" xfId="24259" xr:uid="{87F9AB1E-BBE6-45B8-AB6A-7CF0351299D4}"/>
    <cellStyle name="Normal 2 17 4 4 3" xfId="24260" xr:uid="{81C128CB-625B-4B11-86B4-AAC52D9576D3}"/>
    <cellStyle name="Normal 2 17 4 4 4" xfId="24261" xr:uid="{25886785-5C59-4AAB-A698-E2B366617CAD}"/>
    <cellStyle name="Normal 2 17 4 5" xfId="24262" xr:uid="{1D40F718-70D6-4C39-A43E-5F2A2E588587}"/>
    <cellStyle name="Normal 2 17 4 5 2" xfId="24263" xr:uid="{A5403632-A739-468E-8B07-DC33AE43F80E}"/>
    <cellStyle name="Normal 2 17 4 5 3" xfId="24264" xr:uid="{48DBCBB0-AEBF-487C-AEC9-F0DA5C318690}"/>
    <cellStyle name="Normal 2 17 4 5 4" xfId="24265" xr:uid="{3E52CD99-0021-483E-8623-8B728364EC46}"/>
    <cellStyle name="Normal 2 17 4 6" xfId="24266" xr:uid="{6FE9D314-AFBF-44BE-AD03-D04800450230}"/>
    <cellStyle name="Normal 2 17 4 7" xfId="24267" xr:uid="{43C9660B-D2B4-49B9-BFD6-884FDA604EE8}"/>
    <cellStyle name="Normal 2 17 4 7 2" xfId="24268" xr:uid="{983E265F-917C-4766-B4D5-6D0B2C376F78}"/>
    <cellStyle name="Normal 2 17 4 8" xfId="24269" xr:uid="{6808838C-1A23-4D55-9F72-69B6F5EFA20F}"/>
    <cellStyle name="Normal 2 17 4 9" xfId="24270" xr:uid="{B640EA6B-C966-48DD-847C-92D636F992AE}"/>
    <cellStyle name="Normal 2 17 5" xfId="24271" xr:uid="{AF60A266-F430-4E45-9362-11DBE1B6DAB7}"/>
    <cellStyle name="Normal 2 17 5 10" xfId="24272" xr:uid="{85DB491E-1E78-4B21-B768-DC791FDD3BEB}"/>
    <cellStyle name="Normal 2 17 5 2" xfId="24273" xr:uid="{9B168BC8-46B7-483D-9C92-427572FF907E}"/>
    <cellStyle name="Normal 2 17 5 2 2" xfId="24274" xr:uid="{9854025D-CA7E-427B-BBED-DBA7E09C5F23}"/>
    <cellStyle name="Normal 2 17 5 2 2 2" xfId="24275" xr:uid="{05BE02F3-7E5A-4614-B456-80F8210A5C5B}"/>
    <cellStyle name="Normal 2 17 5 2 2 3" xfId="24276" xr:uid="{CCA5DC63-3412-48CB-A725-445DEFBA0ADF}"/>
    <cellStyle name="Normal 2 17 5 2 2 4" xfId="24277" xr:uid="{B7C7D205-200F-48AA-A799-F9E25880BD95}"/>
    <cellStyle name="Normal 2 17 5 2 3" xfId="24278" xr:uid="{758841B1-1A77-486A-BF4A-B172E806FA27}"/>
    <cellStyle name="Normal 2 17 5 2 3 2" xfId="24279" xr:uid="{BEADFC8A-2CD6-47AE-B8DC-81AA84A57B6F}"/>
    <cellStyle name="Normal 2 17 5 2 3 3" xfId="24280" xr:uid="{ED58542C-B431-49C0-8796-68B94A8039ED}"/>
    <cellStyle name="Normal 2 17 5 2 3 4" xfId="24281" xr:uid="{4E844742-CB89-4011-B3A1-C1297595111E}"/>
    <cellStyle name="Normal 2 17 5 2 4" xfId="24282" xr:uid="{DE9F5395-31C3-4B50-AADE-A01A9EF56A8A}"/>
    <cellStyle name="Normal 2 17 5 2 4 2" xfId="24283" xr:uid="{C8421F88-BD4E-4BCB-8ECE-5B3EC358E671}"/>
    <cellStyle name="Normal 2 17 5 2 5" xfId="24284" xr:uid="{1A1F703C-B979-4927-B887-1844D5B942EB}"/>
    <cellStyle name="Normal 2 17 5 2 6" xfId="24285" xr:uid="{71EADCB7-8DA4-430A-B810-304A19C83816}"/>
    <cellStyle name="Normal 2 17 5 2 7" xfId="24286" xr:uid="{26C6D147-DD08-4A16-9BBF-80BC918BA3B4}"/>
    <cellStyle name="Normal 2 17 5 3" xfId="24287" xr:uid="{E7973B0A-4639-4471-96EB-A70687503CCA}"/>
    <cellStyle name="Normal 2 17 5 3 2" xfId="24288" xr:uid="{FB1FD615-29F5-4570-B052-5BF99A9F66D4}"/>
    <cellStyle name="Normal 2 17 5 3 2 2" xfId="24289" xr:uid="{45F7A807-3333-45BA-B21E-8EA70529B7F3}"/>
    <cellStyle name="Normal 2 17 5 3 2 3" xfId="24290" xr:uid="{E3945899-A946-424F-B0C9-6CFCDADA2CA7}"/>
    <cellStyle name="Normal 2 17 5 3 2 4" xfId="24291" xr:uid="{71E76FDA-DC93-47E7-B48E-509F7396141C}"/>
    <cellStyle name="Normal 2 17 5 3 3" xfId="24292" xr:uid="{6F5D965B-23E2-46A7-80B9-6E0D35241A10}"/>
    <cellStyle name="Normal 2 17 5 3 3 2" xfId="24293" xr:uid="{281EE7A9-34C5-4676-85EF-C98E12BF1761}"/>
    <cellStyle name="Normal 2 17 5 3 3 3" xfId="24294" xr:uid="{3EF4AE47-F1D9-44EC-9547-E14017543CD4}"/>
    <cellStyle name="Normal 2 17 5 3 3 4" xfId="24295" xr:uid="{F42F0C52-B06E-4725-A619-6BDB8534200F}"/>
    <cellStyle name="Normal 2 17 5 3 4" xfId="24296" xr:uid="{9934C9F4-385D-4FE9-81E4-FEBCE5DE4F68}"/>
    <cellStyle name="Normal 2 17 5 3 4 2" xfId="24297" xr:uid="{D97CB456-E3F7-4189-BA9B-2263AF2F7EFA}"/>
    <cellStyle name="Normal 2 17 5 3 5" xfId="24298" xr:uid="{C4EB79E5-D03C-4434-8489-9BEA39160011}"/>
    <cellStyle name="Normal 2 17 5 3 6" xfId="24299" xr:uid="{4FF85922-CCFB-4002-A350-D244011D9D28}"/>
    <cellStyle name="Normal 2 17 5 3 7" xfId="24300" xr:uid="{0EED1174-7492-4D2D-BBD3-D707EF647EA4}"/>
    <cellStyle name="Normal 2 17 5 4" xfId="24301" xr:uid="{276F4ACE-3CA5-43FF-8F20-16542FB08298}"/>
    <cellStyle name="Normal 2 17 5 4 2" xfId="24302" xr:uid="{72B6EE41-E43E-4A6B-9825-E101AB86A087}"/>
    <cellStyle name="Normal 2 17 5 4 3" xfId="24303" xr:uid="{876FF99F-F3AE-4D78-89E7-7B91685D80ED}"/>
    <cellStyle name="Normal 2 17 5 4 4" xfId="24304" xr:uid="{F7DF1A2C-E4A1-4159-9BC1-15C9D7C7BFB5}"/>
    <cellStyle name="Normal 2 17 5 5" xfId="24305" xr:uid="{5ADD4014-FF74-4B9D-9E3C-62A4F56C58CA}"/>
    <cellStyle name="Normal 2 17 5 5 2" xfId="24306" xr:uid="{A05CAFF2-D93A-4E69-B4CE-9C2C9D4160E7}"/>
    <cellStyle name="Normal 2 17 5 5 3" xfId="24307" xr:uid="{E68DB2BE-0C6C-4AC4-8A1B-692236ADE716}"/>
    <cellStyle name="Normal 2 17 5 5 4" xfId="24308" xr:uid="{B490336C-B97D-4C04-BD55-ECF057917F95}"/>
    <cellStyle name="Normal 2 17 5 6" xfId="24309" xr:uid="{65CB3D1B-EC30-4ACF-82B8-3A384FF4692F}"/>
    <cellStyle name="Normal 2 17 5 7" xfId="24310" xr:uid="{AF094B2C-BA8D-4725-88E5-6A5E49C74CC8}"/>
    <cellStyle name="Normal 2 17 5 7 2" xfId="24311" xr:uid="{5E690E81-A007-4C79-AAA7-6F74D95E7D44}"/>
    <cellStyle name="Normal 2 17 5 8" xfId="24312" xr:uid="{5652CB7E-2C39-47B0-927D-E41D4ED1DEDD}"/>
    <cellStyle name="Normal 2 17 5 9" xfId="24313" xr:uid="{B1D9AE0A-A607-40B8-8683-2CEAC90130F3}"/>
    <cellStyle name="Normal 2 17 6" xfId="24314" xr:uid="{6D82B0B8-9F35-4E2F-B6C8-C308AA2597EA}"/>
    <cellStyle name="Normal 2 17 6 10" xfId="24315" xr:uid="{7B99FF19-DE4D-4375-A59F-D943E3C7D256}"/>
    <cellStyle name="Normal 2 17 6 2" xfId="24316" xr:uid="{A51F4A2A-0049-41D3-8643-7D5DAD6E02FB}"/>
    <cellStyle name="Normal 2 17 6 2 2" xfId="24317" xr:uid="{7F70EBAF-C2ED-4661-9118-08945D4B572D}"/>
    <cellStyle name="Normal 2 17 6 2 2 2" xfId="24318" xr:uid="{D910F88C-D9A3-4D3F-A06C-568231460655}"/>
    <cellStyle name="Normal 2 17 6 2 2 3" xfId="24319" xr:uid="{2BE2FB68-92DC-4E07-A3D3-C61233FFE30A}"/>
    <cellStyle name="Normal 2 17 6 2 2 4" xfId="24320" xr:uid="{6BAF7A2D-A2B0-468F-918A-5CBC459FBF80}"/>
    <cellStyle name="Normal 2 17 6 2 3" xfId="24321" xr:uid="{5086E80D-9215-4F81-9922-A71C9D97BF9E}"/>
    <cellStyle name="Normal 2 17 6 2 3 2" xfId="24322" xr:uid="{11E861B4-3179-4D09-BB26-E071B158E517}"/>
    <cellStyle name="Normal 2 17 6 2 3 3" xfId="24323" xr:uid="{C9ED4962-910E-455E-B0B5-E17CBBD22A64}"/>
    <cellStyle name="Normal 2 17 6 2 3 4" xfId="24324" xr:uid="{0E5D662C-5AA2-4A24-BCDA-A20ED108147E}"/>
    <cellStyle name="Normal 2 17 6 2 4" xfId="24325" xr:uid="{D713B011-0F15-41CD-9BF2-91C70E3A7800}"/>
    <cellStyle name="Normal 2 17 6 2 4 2" xfId="24326" xr:uid="{BC2AD79C-EA57-428B-91E8-E2F520B87814}"/>
    <cellStyle name="Normal 2 17 6 2 5" xfId="24327" xr:uid="{04A70FA9-BA6B-4CA3-A93A-C05D8E34745C}"/>
    <cellStyle name="Normal 2 17 6 2 6" xfId="24328" xr:uid="{83B43970-6099-4059-9686-DD0896E0A2FA}"/>
    <cellStyle name="Normal 2 17 6 2 7" xfId="24329" xr:uid="{281E3AAD-0551-4652-8109-146BADE13B2C}"/>
    <cellStyle name="Normal 2 17 6 3" xfId="24330" xr:uid="{4DED6848-BBE6-41DF-8487-DAD64F2FC0BB}"/>
    <cellStyle name="Normal 2 17 6 3 2" xfId="24331" xr:uid="{76DA6B60-6CEE-451F-8011-F91A084692B5}"/>
    <cellStyle name="Normal 2 17 6 3 2 2" xfId="24332" xr:uid="{19A22B1B-0264-41C2-96B4-546D3EB2B37F}"/>
    <cellStyle name="Normal 2 17 6 3 2 3" xfId="24333" xr:uid="{86E4D0B0-7C89-44E3-9471-198347A25963}"/>
    <cellStyle name="Normal 2 17 6 3 2 4" xfId="24334" xr:uid="{4B4B20A8-F936-42EC-9F9D-E5C9F5CEF6DA}"/>
    <cellStyle name="Normal 2 17 6 3 3" xfId="24335" xr:uid="{2FE7A92A-FCA6-49E9-909F-CD3766150476}"/>
    <cellStyle name="Normal 2 17 6 3 3 2" xfId="24336" xr:uid="{03550572-E636-4967-AD19-24A62E13A32A}"/>
    <cellStyle name="Normal 2 17 6 3 3 3" xfId="24337" xr:uid="{985094BE-B40D-46E2-BF2A-13281F4BEAFB}"/>
    <cellStyle name="Normal 2 17 6 3 3 4" xfId="24338" xr:uid="{87B9E69D-882E-439D-BD27-9328F11C9934}"/>
    <cellStyle name="Normal 2 17 6 3 4" xfId="24339" xr:uid="{2F3C408E-5DE3-428A-AB02-2637F9A78FCD}"/>
    <cellStyle name="Normal 2 17 6 3 4 2" xfId="24340" xr:uid="{C4B13F94-DBE3-41CB-BC07-3741D8095330}"/>
    <cellStyle name="Normal 2 17 6 3 5" xfId="24341" xr:uid="{EA2C45E4-1BE6-4352-B30E-33E75D893EA4}"/>
    <cellStyle name="Normal 2 17 6 3 6" xfId="24342" xr:uid="{B4F2AD68-4EF3-47F1-AD19-BF92FB02F087}"/>
    <cellStyle name="Normal 2 17 6 3 7" xfId="24343" xr:uid="{E85B6843-AF54-4852-A668-88BC19381F8E}"/>
    <cellStyle name="Normal 2 17 6 4" xfId="24344" xr:uid="{CDE41364-3667-4D95-9C7D-5436B90107C3}"/>
    <cellStyle name="Normal 2 17 6 4 2" xfId="24345" xr:uid="{4C817201-360D-407F-B3D1-38295BD2376D}"/>
    <cellStyle name="Normal 2 17 6 4 3" xfId="24346" xr:uid="{9445B278-4E6D-41FC-8010-F4F9C91F5FA5}"/>
    <cellStyle name="Normal 2 17 6 4 4" xfId="24347" xr:uid="{014AEA90-E63E-4515-BEA4-0FF907E338EA}"/>
    <cellStyle name="Normal 2 17 6 5" xfId="24348" xr:uid="{58BA346F-8367-4ECE-BF18-3625A48DB2E6}"/>
    <cellStyle name="Normal 2 17 6 5 2" xfId="24349" xr:uid="{4B66813C-8C93-4FE3-B19B-89C779AAB925}"/>
    <cellStyle name="Normal 2 17 6 5 3" xfId="24350" xr:uid="{9A25CD00-DF07-4604-A2C9-8974A7CA0384}"/>
    <cellStyle name="Normal 2 17 6 5 4" xfId="24351" xr:uid="{9151C553-9F63-454C-9E9B-1F024BBD7275}"/>
    <cellStyle name="Normal 2 17 6 6" xfId="24352" xr:uid="{EE35EAD8-F67C-4BB8-B36E-AE51813198C9}"/>
    <cellStyle name="Normal 2 17 6 7" xfId="24353" xr:uid="{90B0F49E-935B-4C12-B82B-1DD56047AAD4}"/>
    <cellStyle name="Normal 2 17 6 7 2" xfId="24354" xr:uid="{310DF7BE-9ACC-4AEC-8B7A-621CF7E7149A}"/>
    <cellStyle name="Normal 2 17 6 8" xfId="24355" xr:uid="{A7C4563D-6B20-464F-8D34-2DAA3E002C7A}"/>
    <cellStyle name="Normal 2 17 6 9" xfId="24356" xr:uid="{83F51541-C920-4AE9-9201-995A8DA1314D}"/>
    <cellStyle name="Normal 2 17 7" xfId="24357" xr:uid="{7E8B831B-1276-4541-9B96-189DE9E4F522}"/>
    <cellStyle name="Normal 2 17 7 10" xfId="24358" xr:uid="{545B6972-2ABC-4502-827D-996973E99545}"/>
    <cellStyle name="Normal 2 17 7 2" xfId="24359" xr:uid="{0D97745B-9279-4BBF-80FE-C7EA8BA04A53}"/>
    <cellStyle name="Normal 2 17 7 2 2" xfId="24360" xr:uid="{3C831583-1B51-4545-9471-B8AC073C61A8}"/>
    <cellStyle name="Normal 2 17 7 2 2 2" xfId="24361" xr:uid="{0C1F33C5-B26F-4C0D-A874-D5C1E04861DE}"/>
    <cellStyle name="Normal 2 17 7 2 2 3" xfId="24362" xr:uid="{ED5CCBD5-C6CD-402D-9628-565370497DC5}"/>
    <cellStyle name="Normal 2 17 7 2 2 4" xfId="24363" xr:uid="{2183B5DA-34D7-4104-A1E7-2C8A294B010C}"/>
    <cellStyle name="Normal 2 17 7 2 3" xfId="24364" xr:uid="{484A2B4C-D36E-4F7C-8B1F-9872ECC346B4}"/>
    <cellStyle name="Normal 2 17 7 2 3 2" xfId="24365" xr:uid="{90F97C45-158F-47AD-8709-3099400B9EE2}"/>
    <cellStyle name="Normal 2 17 7 2 3 3" xfId="24366" xr:uid="{549A978B-B656-420D-80A0-F1B9CC7534DF}"/>
    <cellStyle name="Normal 2 17 7 2 3 4" xfId="24367" xr:uid="{1237B193-4364-4BB2-B970-4A6E0F078613}"/>
    <cellStyle name="Normal 2 17 7 2 4" xfId="24368" xr:uid="{385FB12A-9946-4035-9C8A-9135DB4D7148}"/>
    <cellStyle name="Normal 2 17 7 2 4 2" xfId="24369" xr:uid="{2806F61B-3428-4762-906E-9A13BE93310C}"/>
    <cellStyle name="Normal 2 17 7 2 5" xfId="24370" xr:uid="{60B48A29-8BF7-4959-8800-30BC9B5DF3A7}"/>
    <cellStyle name="Normal 2 17 7 2 6" xfId="24371" xr:uid="{4002E716-78B6-4AF8-A802-ADDDA9DD2723}"/>
    <cellStyle name="Normal 2 17 7 2 7" xfId="24372" xr:uid="{A11A2DCD-BC91-4564-9A40-AE22B822B89B}"/>
    <cellStyle name="Normal 2 17 7 3" xfId="24373" xr:uid="{802F92E2-3EBE-4DDF-8E70-2B00E6C8646C}"/>
    <cellStyle name="Normal 2 17 7 3 2" xfId="24374" xr:uid="{5BEBEBF3-7DDD-490C-836D-550457D1CE2D}"/>
    <cellStyle name="Normal 2 17 7 3 2 2" xfId="24375" xr:uid="{9B5A8927-7158-4AEF-8349-3E44DB973CF7}"/>
    <cellStyle name="Normal 2 17 7 3 2 3" xfId="24376" xr:uid="{9F18EC2F-B27A-41BE-816D-A4A8542EB87F}"/>
    <cellStyle name="Normal 2 17 7 3 2 4" xfId="24377" xr:uid="{37006098-44B3-4968-B32B-3280D1EDE031}"/>
    <cellStyle name="Normal 2 17 7 3 3" xfId="24378" xr:uid="{BDC70D55-6647-43D6-A061-417B57009C67}"/>
    <cellStyle name="Normal 2 17 7 3 3 2" xfId="24379" xr:uid="{3B284A68-E2BB-406A-B3AD-0F5E64D6D189}"/>
    <cellStyle name="Normal 2 17 7 3 3 3" xfId="24380" xr:uid="{27DA80C8-B7B0-4661-A236-55A9C5DA1C25}"/>
    <cellStyle name="Normal 2 17 7 3 3 4" xfId="24381" xr:uid="{ACEC1D62-0B0F-449D-AF5E-A73B815CAB9B}"/>
    <cellStyle name="Normal 2 17 7 3 4" xfId="24382" xr:uid="{7A47238F-999A-4F77-A759-E6C2754260E1}"/>
    <cellStyle name="Normal 2 17 7 3 4 2" xfId="24383" xr:uid="{ECBE3A31-A98B-4BAA-B0D3-1DC3C63091E5}"/>
    <cellStyle name="Normal 2 17 7 3 5" xfId="24384" xr:uid="{31BCA8F5-91C2-428A-8F15-52EDD9F1C374}"/>
    <cellStyle name="Normal 2 17 7 3 6" xfId="24385" xr:uid="{47E3B698-54F9-4D11-9B5F-02784DE65538}"/>
    <cellStyle name="Normal 2 17 7 3 7" xfId="24386" xr:uid="{7229258F-F31F-466B-8CE9-13AAA01D1B58}"/>
    <cellStyle name="Normal 2 17 7 4" xfId="24387" xr:uid="{442E2512-D6D3-4FA6-9ADF-83251AAFEAE1}"/>
    <cellStyle name="Normal 2 17 7 4 2" xfId="24388" xr:uid="{25B71359-9940-4881-A3F8-09EF1EB3953A}"/>
    <cellStyle name="Normal 2 17 7 4 3" xfId="24389" xr:uid="{7EEA885F-CF09-41D1-A0D5-134B77B33EFB}"/>
    <cellStyle name="Normal 2 17 7 4 4" xfId="24390" xr:uid="{D8127E60-9065-4DE3-ACF8-919E2BDD8179}"/>
    <cellStyle name="Normal 2 17 7 5" xfId="24391" xr:uid="{29DA3E93-FA37-4CB9-8FE5-23349346B085}"/>
    <cellStyle name="Normal 2 17 7 5 2" xfId="24392" xr:uid="{AD153019-6793-46A2-B71D-BAA26211B49A}"/>
    <cellStyle name="Normal 2 17 7 5 3" xfId="24393" xr:uid="{D4055988-31CF-4D9E-B340-665F96D5FE38}"/>
    <cellStyle name="Normal 2 17 7 5 4" xfId="24394" xr:uid="{AC88726E-6501-4183-98BF-7FC3F2203F1A}"/>
    <cellStyle name="Normal 2 17 7 6" xfId="24395" xr:uid="{F0B77C99-DA7A-44E9-B915-8657F812F308}"/>
    <cellStyle name="Normal 2 17 7 7" xfId="24396" xr:uid="{4614F375-D170-4A9E-AA69-4D827AF2B210}"/>
    <cellStyle name="Normal 2 17 7 7 2" xfId="24397" xr:uid="{376E6354-93FC-4FB9-9041-46A58EC35E03}"/>
    <cellStyle name="Normal 2 17 7 8" xfId="24398" xr:uid="{BD4A4B2E-2728-4A30-82AD-08D54A590D0F}"/>
    <cellStyle name="Normal 2 17 7 9" xfId="24399" xr:uid="{E917D95E-0C21-48DE-99B4-66209A98231B}"/>
    <cellStyle name="Normal 2 17 8" xfId="24400" xr:uid="{BDE9352D-FC8A-471D-8286-DA2271E73142}"/>
    <cellStyle name="Normal 2 17 8 10" xfId="24401" xr:uid="{2201A4A0-57E6-4A31-944D-73F3FB8B0CCA}"/>
    <cellStyle name="Normal 2 17 8 2" xfId="24402" xr:uid="{877D10E7-A01B-4E14-B87E-001E4A5B66D2}"/>
    <cellStyle name="Normal 2 17 8 2 2" xfId="24403" xr:uid="{14D86653-EF2C-4A3B-B6A1-219811130A94}"/>
    <cellStyle name="Normal 2 17 8 2 2 2" xfId="24404" xr:uid="{01933001-67FB-46CA-B909-96C05F2CA7CF}"/>
    <cellStyle name="Normal 2 17 8 2 2 3" xfId="24405" xr:uid="{817F5829-DE78-417B-B43C-CC87681D2B29}"/>
    <cellStyle name="Normal 2 17 8 2 2 4" xfId="24406" xr:uid="{F433EE7E-5DC3-459A-B62A-5AF9D70B76B0}"/>
    <cellStyle name="Normal 2 17 8 2 3" xfId="24407" xr:uid="{3CECB088-4F7D-45C7-BD4D-93FDEFE0A388}"/>
    <cellStyle name="Normal 2 17 8 2 3 2" xfId="24408" xr:uid="{285CC0B0-B6D5-47AB-B7B2-97D697D9895F}"/>
    <cellStyle name="Normal 2 17 8 2 3 3" xfId="24409" xr:uid="{0908ABAE-343C-4F23-9EAA-1ABAFBA9145B}"/>
    <cellStyle name="Normal 2 17 8 2 3 4" xfId="24410" xr:uid="{F6DD0E11-D202-4D08-A78C-2416CEE54DBA}"/>
    <cellStyle name="Normal 2 17 8 2 4" xfId="24411" xr:uid="{551B9034-C7EE-466B-AB6A-230E4883416B}"/>
    <cellStyle name="Normal 2 17 8 2 4 2" xfId="24412" xr:uid="{AAF77747-1FEB-4DE7-A7DF-7310AA224397}"/>
    <cellStyle name="Normal 2 17 8 2 5" xfId="24413" xr:uid="{555E76A8-3098-4777-A1E4-EA9339021C05}"/>
    <cellStyle name="Normal 2 17 8 2 6" xfId="24414" xr:uid="{F3ACE60E-47F0-482D-A809-A67A43A1FCA5}"/>
    <cellStyle name="Normal 2 17 8 2 7" xfId="24415" xr:uid="{3E378CAD-A617-4C12-9EEB-3576DD084F7A}"/>
    <cellStyle name="Normal 2 17 8 3" xfId="24416" xr:uid="{BC3ACFC1-A35F-428C-B998-D4551968AE19}"/>
    <cellStyle name="Normal 2 17 8 3 2" xfId="24417" xr:uid="{7C224A26-C7E8-44DA-ABED-40148FF16F6C}"/>
    <cellStyle name="Normal 2 17 8 3 2 2" xfId="24418" xr:uid="{6C589B48-AF55-47FE-A250-04DC6C9708B1}"/>
    <cellStyle name="Normal 2 17 8 3 2 3" xfId="24419" xr:uid="{05FF6339-211A-47C0-831E-E95C7B911E4E}"/>
    <cellStyle name="Normal 2 17 8 3 2 4" xfId="24420" xr:uid="{A730C89B-2A80-4080-BE75-090605940EB7}"/>
    <cellStyle name="Normal 2 17 8 3 3" xfId="24421" xr:uid="{F8C5E19D-0E93-47C6-B9E0-A64618A14FD5}"/>
    <cellStyle name="Normal 2 17 8 3 3 2" xfId="24422" xr:uid="{0B9FEE4B-66EB-48BF-A7D1-96D6A4B56EE1}"/>
    <cellStyle name="Normal 2 17 8 3 3 3" xfId="24423" xr:uid="{D705E963-BBF6-4435-B7B1-73675F8114B0}"/>
    <cellStyle name="Normal 2 17 8 3 3 4" xfId="24424" xr:uid="{C72D4425-F22C-4C52-AEA1-1A2F1D382349}"/>
    <cellStyle name="Normal 2 17 8 3 4" xfId="24425" xr:uid="{5C015B1C-752D-449C-B453-0C6AD094E699}"/>
    <cellStyle name="Normal 2 17 8 3 4 2" xfId="24426" xr:uid="{E9289F69-C2E8-44C5-B027-F92E8C380790}"/>
    <cellStyle name="Normal 2 17 8 3 5" xfId="24427" xr:uid="{E79AC903-F78A-4883-B0D3-F410A484FD43}"/>
    <cellStyle name="Normal 2 17 8 3 6" xfId="24428" xr:uid="{1C05B925-468A-4981-A93D-74BD1878F835}"/>
    <cellStyle name="Normal 2 17 8 3 7" xfId="24429" xr:uid="{1A88FA9F-4FD7-4548-BEBF-5996C4F1D57D}"/>
    <cellStyle name="Normal 2 17 8 4" xfId="24430" xr:uid="{6AB4E6D2-2767-4A25-815E-F73BD6A809B5}"/>
    <cellStyle name="Normal 2 17 8 4 2" xfId="24431" xr:uid="{45108266-C680-4660-8EC1-8D55DB80ADF1}"/>
    <cellStyle name="Normal 2 17 8 4 3" xfId="24432" xr:uid="{978270EC-24BD-416A-987B-ED48DB16D3A1}"/>
    <cellStyle name="Normal 2 17 8 4 4" xfId="24433" xr:uid="{0998BDB9-3240-4D43-BB3C-75F54EB52BAD}"/>
    <cellStyle name="Normal 2 17 8 5" xfId="24434" xr:uid="{94BAFA1C-2277-431C-900C-65A3D02716FC}"/>
    <cellStyle name="Normal 2 17 8 5 2" xfId="24435" xr:uid="{A118F8C0-D440-4E25-BB3D-7C4D615530F3}"/>
    <cellStyle name="Normal 2 17 8 5 3" xfId="24436" xr:uid="{DBF9212B-990C-4275-8ED9-4E081F58F93A}"/>
    <cellStyle name="Normal 2 17 8 5 4" xfId="24437" xr:uid="{8978DF41-D8EF-4A56-90D3-AD66E0FAC1B3}"/>
    <cellStyle name="Normal 2 17 8 6" xfId="24438" xr:uid="{734202EE-2848-451B-B086-B023B0A208DE}"/>
    <cellStyle name="Normal 2 17 8 7" xfId="24439" xr:uid="{BEA545F8-7F6D-4FD7-AC22-068C345EAB26}"/>
    <cellStyle name="Normal 2 17 8 7 2" xfId="24440" xr:uid="{31380E51-C5AC-43EF-9FDE-CE364299357E}"/>
    <cellStyle name="Normal 2 17 8 8" xfId="24441" xr:uid="{146A6B55-0BA7-4AD2-9319-2CCC627C2785}"/>
    <cellStyle name="Normal 2 17 8 9" xfId="24442" xr:uid="{A68C6084-D440-42C4-9DFF-0AEE33EAA7B1}"/>
    <cellStyle name="Normal 2 17 9" xfId="24443" xr:uid="{F1B85329-681F-4E84-BCAB-1D240C000C4A}"/>
    <cellStyle name="Normal 2 17 9 10" xfId="24444" xr:uid="{3D1755F7-9AFA-4F4B-A429-8BB204B20948}"/>
    <cellStyle name="Normal 2 17 9 2" xfId="24445" xr:uid="{49F529BF-E15F-4AF4-A4F2-40494F606824}"/>
    <cellStyle name="Normal 2 17 9 2 2" xfId="24446" xr:uid="{59311138-8A04-4DDD-8829-67A679D2A1E0}"/>
    <cellStyle name="Normal 2 17 9 2 2 2" xfId="24447" xr:uid="{5CC61CB7-6307-4236-B772-C1E724A75284}"/>
    <cellStyle name="Normal 2 17 9 2 2 3" xfId="24448" xr:uid="{E4C1314D-01BC-410E-A02D-682C3703A960}"/>
    <cellStyle name="Normal 2 17 9 2 2 4" xfId="24449" xr:uid="{04FFF4F9-DD21-446E-A057-3CAB09A39B30}"/>
    <cellStyle name="Normal 2 17 9 2 3" xfId="24450" xr:uid="{14B26EC1-8225-4165-84E7-8C9836C73EB5}"/>
    <cellStyle name="Normal 2 17 9 2 3 2" xfId="24451" xr:uid="{CB23AFDF-7404-42D8-93E0-66194E0B2F3F}"/>
    <cellStyle name="Normal 2 17 9 2 3 3" xfId="24452" xr:uid="{2F533773-1493-4F8F-A5B5-0272715C7063}"/>
    <cellStyle name="Normal 2 17 9 2 3 4" xfId="24453" xr:uid="{E527550E-2430-4032-A9CB-E96FCB67B180}"/>
    <cellStyle name="Normal 2 17 9 2 4" xfId="24454" xr:uid="{83A80B5C-C190-4C0C-94FA-FF16FC6C7035}"/>
    <cellStyle name="Normal 2 17 9 2 4 2" xfId="24455" xr:uid="{9A19744E-27D4-4791-950C-4B6235739076}"/>
    <cellStyle name="Normal 2 17 9 2 5" xfId="24456" xr:uid="{8D3217CF-8E4B-4F68-A21D-CE1D86010CA2}"/>
    <cellStyle name="Normal 2 17 9 2 6" xfId="24457" xr:uid="{FB85ED42-D220-4A8A-99BE-395119A7009D}"/>
    <cellStyle name="Normal 2 17 9 2 7" xfId="24458" xr:uid="{7EA6AA12-6F5B-4135-B372-D926BD103168}"/>
    <cellStyle name="Normal 2 17 9 3" xfId="24459" xr:uid="{E869034D-B637-4B5C-99DD-867F827DCBA8}"/>
    <cellStyle name="Normal 2 17 9 3 2" xfId="24460" xr:uid="{764EF9CD-D8AA-419A-9CE1-D3789814C10E}"/>
    <cellStyle name="Normal 2 17 9 3 2 2" xfId="24461" xr:uid="{4DFFE66B-75C5-4359-A950-B6EEAC5C210C}"/>
    <cellStyle name="Normal 2 17 9 3 2 3" xfId="24462" xr:uid="{EC4732BF-A2E8-48A2-9E6A-E22CAD505352}"/>
    <cellStyle name="Normal 2 17 9 3 2 4" xfId="24463" xr:uid="{4803CFF3-7FC5-4B53-B73F-C0464E4C989D}"/>
    <cellStyle name="Normal 2 17 9 3 3" xfId="24464" xr:uid="{4C34F2B8-9FAA-4C83-9F00-27B142D9BD92}"/>
    <cellStyle name="Normal 2 17 9 3 3 2" xfId="24465" xr:uid="{D4701626-6265-4E38-A8C7-9CFBCFCD4CB1}"/>
    <cellStyle name="Normal 2 17 9 3 3 3" xfId="24466" xr:uid="{4EB7DBCF-D1C0-48D8-9EBC-972C0CBDF357}"/>
    <cellStyle name="Normal 2 17 9 3 3 4" xfId="24467" xr:uid="{9B1C5BE4-BC9C-4738-8976-7AD979D7981E}"/>
    <cellStyle name="Normal 2 17 9 3 4" xfId="24468" xr:uid="{01792226-89F8-4905-9BFA-192EF18016E9}"/>
    <cellStyle name="Normal 2 17 9 3 4 2" xfId="24469" xr:uid="{7D9532EF-4E90-43EF-A4CC-BBE63DD8FF02}"/>
    <cellStyle name="Normal 2 17 9 3 5" xfId="24470" xr:uid="{CC68F02C-DCFB-493C-B59C-FAEFD89D95A8}"/>
    <cellStyle name="Normal 2 17 9 3 6" xfId="24471" xr:uid="{60BE54CD-2336-4610-95F7-FA20C57DE352}"/>
    <cellStyle name="Normal 2 17 9 3 7" xfId="24472" xr:uid="{2452674E-E235-4ACB-81AE-D98E5CF382B1}"/>
    <cellStyle name="Normal 2 17 9 4" xfId="24473" xr:uid="{EB0013AD-E652-4F65-ACAF-45684AD282F5}"/>
    <cellStyle name="Normal 2 17 9 4 2" xfId="24474" xr:uid="{29534FEA-D736-4AE6-B044-58A4FDD061BE}"/>
    <cellStyle name="Normal 2 17 9 4 3" xfId="24475" xr:uid="{246C4F4E-BFEF-4BFD-9A93-B948BF948E7C}"/>
    <cellStyle name="Normal 2 17 9 4 4" xfId="24476" xr:uid="{287863BB-6ACD-49CC-AC69-D21F56B6B656}"/>
    <cellStyle name="Normal 2 17 9 5" xfId="24477" xr:uid="{863796BC-3B7A-4254-91BF-F89ACDFF622B}"/>
    <cellStyle name="Normal 2 17 9 5 2" xfId="24478" xr:uid="{D325C49B-FBB6-45D9-875A-37A9F066C2FD}"/>
    <cellStyle name="Normal 2 17 9 5 3" xfId="24479" xr:uid="{8B04CE87-81A7-4ECB-997B-6A3934CE02A8}"/>
    <cellStyle name="Normal 2 17 9 5 4" xfId="24480" xr:uid="{9F892433-B8B3-4736-BD0C-0548146F07AA}"/>
    <cellStyle name="Normal 2 17 9 6" xfId="24481" xr:uid="{5BA6AAA2-0FC6-4444-9488-BA1217A321A5}"/>
    <cellStyle name="Normal 2 17 9 7" xfId="24482" xr:uid="{72FB23A5-466B-4556-AD70-A4B3F2BBA53D}"/>
    <cellStyle name="Normal 2 17 9 7 2" xfId="24483" xr:uid="{C7CC346D-54D2-40DF-A077-BC3CC705499D}"/>
    <cellStyle name="Normal 2 17 9 8" xfId="24484" xr:uid="{417881BC-EB40-4F13-9EE6-F7305016EA43}"/>
    <cellStyle name="Normal 2 17 9 9" xfId="24485" xr:uid="{BD070D81-AF81-4152-B078-53F0E5B66803}"/>
    <cellStyle name="Normal 2 18" xfId="24486" xr:uid="{528BB1F3-B95D-4724-9A74-B7EC8FCEA7C5}"/>
    <cellStyle name="Normal 2 18 10" xfId="24487" xr:uid="{2A7E9F65-2982-4FEE-A883-24FADAF66116}"/>
    <cellStyle name="Normal 2 18 10 10" xfId="24488" xr:uid="{66988B54-50CE-4B9A-9774-9DB8C327B15A}"/>
    <cellStyle name="Normal 2 18 10 2" xfId="24489" xr:uid="{C57FA8E1-C688-43CD-A7B6-D6952FB5B22A}"/>
    <cellStyle name="Normal 2 18 10 2 2" xfId="24490" xr:uid="{89DD7FAF-4E91-47BF-9830-312A8B682B41}"/>
    <cellStyle name="Normal 2 18 10 2 2 2" xfId="24491" xr:uid="{4F2AEE11-4180-4A96-9824-938AA40C2274}"/>
    <cellStyle name="Normal 2 18 10 2 2 3" xfId="24492" xr:uid="{826BDF7F-D945-4074-A365-0DFEB94A1713}"/>
    <cellStyle name="Normal 2 18 10 2 2 4" xfId="24493" xr:uid="{30AE6AAF-CD20-4B1F-9345-6E4DB9050E1D}"/>
    <cellStyle name="Normal 2 18 10 2 3" xfId="24494" xr:uid="{05B69755-2E60-4FB1-8D92-78BF1A5FD098}"/>
    <cellStyle name="Normal 2 18 10 2 3 2" xfId="24495" xr:uid="{CEB9F879-6EAF-4CDC-B55F-8E07D2D19A65}"/>
    <cellStyle name="Normal 2 18 10 2 3 3" xfId="24496" xr:uid="{BFF1BA9A-B435-41FB-A9DE-362774C197E3}"/>
    <cellStyle name="Normal 2 18 10 2 3 4" xfId="24497" xr:uid="{4C91A1DF-E6CE-4D8E-804B-A8CCE2D7325A}"/>
    <cellStyle name="Normal 2 18 10 2 4" xfId="24498" xr:uid="{742943B9-BA4C-4489-9EB8-6BA804680745}"/>
    <cellStyle name="Normal 2 18 10 2 4 2" xfId="24499" xr:uid="{0E93DB89-7DB3-43EA-8530-9195E2CA5B16}"/>
    <cellStyle name="Normal 2 18 10 2 5" xfId="24500" xr:uid="{C5B81DDD-D825-4B96-BF55-F49EB5C4A5C5}"/>
    <cellStyle name="Normal 2 18 10 2 6" xfId="24501" xr:uid="{94AFFEC4-B619-4DCB-AD7C-B53D1DFE9DFE}"/>
    <cellStyle name="Normal 2 18 10 2 7" xfId="24502" xr:uid="{9AED74A4-53D0-4111-8F2E-61E06F2CECC7}"/>
    <cellStyle name="Normal 2 18 10 3" xfId="24503" xr:uid="{21510701-A946-44DB-A577-64F163642034}"/>
    <cellStyle name="Normal 2 18 10 3 2" xfId="24504" xr:uid="{E9DDCD82-C8A1-499B-9E11-D6DA80DA031A}"/>
    <cellStyle name="Normal 2 18 10 3 2 2" xfId="24505" xr:uid="{525C4C3E-DD69-4908-8490-4ACF58390C33}"/>
    <cellStyle name="Normal 2 18 10 3 2 3" xfId="24506" xr:uid="{D9947758-CA4E-45EE-B9E8-9E8DFDF42CEA}"/>
    <cellStyle name="Normal 2 18 10 3 2 4" xfId="24507" xr:uid="{3122E935-2059-4CC1-B265-3CA7697268C5}"/>
    <cellStyle name="Normal 2 18 10 3 3" xfId="24508" xr:uid="{DD5BE996-C1B6-4BCF-8D09-B06969B008D5}"/>
    <cellStyle name="Normal 2 18 10 3 3 2" xfId="24509" xr:uid="{4D1B7F34-BF86-4B30-80D3-E0C040D212E7}"/>
    <cellStyle name="Normal 2 18 10 3 3 3" xfId="24510" xr:uid="{EBCC9AA8-A654-468F-8F2F-BFF14335AE2F}"/>
    <cellStyle name="Normal 2 18 10 3 3 4" xfId="24511" xr:uid="{33FD5EAD-7427-40EF-BC0B-3520DF180C67}"/>
    <cellStyle name="Normal 2 18 10 3 4" xfId="24512" xr:uid="{973AC3E5-A6C1-4CAD-90F3-D7906175E357}"/>
    <cellStyle name="Normal 2 18 10 3 4 2" xfId="24513" xr:uid="{4CBD7E2F-48CC-427C-AA2F-FA086D2CF521}"/>
    <cellStyle name="Normal 2 18 10 3 5" xfId="24514" xr:uid="{944CC333-2972-4A49-B548-D4DF022A96BA}"/>
    <cellStyle name="Normal 2 18 10 3 6" xfId="24515" xr:uid="{E6895118-EBBD-4C62-A52C-3AD1189A6654}"/>
    <cellStyle name="Normal 2 18 10 3 7" xfId="24516" xr:uid="{F4BC4FBC-02E0-407F-869C-D0CCD1C45F6A}"/>
    <cellStyle name="Normal 2 18 10 4" xfId="24517" xr:uid="{1CCB1E7B-8F72-45DC-9C2D-172A58352C57}"/>
    <cellStyle name="Normal 2 18 10 4 2" xfId="24518" xr:uid="{3FD49786-DE9B-40A4-A960-72AE55DB7FD8}"/>
    <cellStyle name="Normal 2 18 10 4 3" xfId="24519" xr:uid="{65895DC3-0767-405C-9D93-082B130FD9C6}"/>
    <cellStyle name="Normal 2 18 10 4 4" xfId="24520" xr:uid="{4AC1B55A-EDB1-4970-898C-00D8F3C3E004}"/>
    <cellStyle name="Normal 2 18 10 5" xfId="24521" xr:uid="{F9C38CAD-E94E-4322-9448-AC31E651ECE1}"/>
    <cellStyle name="Normal 2 18 10 5 2" xfId="24522" xr:uid="{C030EDD2-585E-4BF9-ADA1-ECCFB9D8C384}"/>
    <cellStyle name="Normal 2 18 10 5 3" xfId="24523" xr:uid="{859F1B56-D0DE-42DD-9940-0ED51BC292B3}"/>
    <cellStyle name="Normal 2 18 10 5 4" xfId="24524" xr:uid="{1FBF0DE1-837A-4D13-A65D-F099F00B3387}"/>
    <cellStyle name="Normal 2 18 10 6" xfId="24525" xr:uid="{AF3FAADB-B8E7-48E3-AB6D-323468559D95}"/>
    <cellStyle name="Normal 2 18 10 7" xfId="24526" xr:uid="{6F88D787-1953-47DE-ADDE-32055F69479F}"/>
    <cellStyle name="Normal 2 18 10 7 2" xfId="24527" xr:uid="{9871FFC7-20E5-4440-B725-3D198CB40275}"/>
    <cellStyle name="Normal 2 18 10 8" xfId="24528" xr:uid="{91BF971A-7FA1-407F-B5BF-BD7CA5234FCB}"/>
    <cellStyle name="Normal 2 18 10 9" xfId="24529" xr:uid="{AF7A146B-54F3-4D3C-B419-4E6EED865969}"/>
    <cellStyle name="Normal 2 18 11" xfId="24530" xr:uid="{F89B13F4-6F4E-45C7-B4B2-85118D74929B}"/>
    <cellStyle name="Normal 2 18 11 10" xfId="24531" xr:uid="{AA44B903-17DF-4FAD-A8FA-E06FB76D4FCC}"/>
    <cellStyle name="Normal 2 18 11 2" xfId="24532" xr:uid="{DDF01FB1-6F64-48BF-A28D-BDD282FCB22D}"/>
    <cellStyle name="Normal 2 18 11 2 2" xfId="24533" xr:uid="{3830C664-D3CE-44BE-9FDB-6D53218AE19A}"/>
    <cellStyle name="Normal 2 18 11 2 2 2" xfId="24534" xr:uid="{7F23F64D-CC6D-403E-AD5D-27F6476C4AEF}"/>
    <cellStyle name="Normal 2 18 11 2 2 3" xfId="24535" xr:uid="{1696A55C-4386-44DC-BDA6-54DE3011E88E}"/>
    <cellStyle name="Normal 2 18 11 2 2 4" xfId="24536" xr:uid="{846A1DE5-5617-4DA2-A1EB-C780FD32EC8E}"/>
    <cellStyle name="Normal 2 18 11 2 3" xfId="24537" xr:uid="{05697CB3-7F51-49B6-9F0C-EE2FB09467D2}"/>
    <cellStyle name="Normal 2 18 11 2 3 2" xfId="24538" xr:uid="{B2273D2E-28D2-495A-A278-C4EDF563F798}"/>
    <cellStyle name="Normal 2 18 11 2 3 3" xfId="24539" xr:uid="{05A1B7AB-B4C3-41C5-A3E9-ABA87D2E3A88}"/>
    <cellStyle name="Normal 2 18 11 2 3 4" xfId="24540" xr:uid="{6D37671F-317F-48FC-9F7F-270E32C06264}"/>
    <cellStyle name="Normal 2 18 11 2 4" xfId="24541" xr:uid="{D62F5A7D-D79A-4CFB-B889-AB57257FB6C3}"/>
    <cellStyle name="Normal 2 18 11 2 4 2" xfId="24542" xr:uid="{CA666887-669F-4617-AD78-AFFB232B2367}"/>
    <cellStyle name="Normal 2 18 11 2 5" xfId="24543" xr:uid="{A0ED9A1E-D51B-4A58-8E11-B10E7D363B76}"/>
    <cellStyle name="Normal 2 18 11 2 6" xfId="24544" xr:uid="{DE9B0D06-AA77-4111-A388-2FB5F5A883DC}"/>
    <cellStyle name="Normal 2 18 11 2 7" xfId="24545" xr:uid="{5D34DB28-9641-4293-9DFB-181352E90B1E}"/>
    <cellStyle name="Normal 2 18 11 3" xfId="24546" xr:uid="{FAC8209D-6900-44B8-9589-1610988408A3}"/>
    <cellStyle name="Normal 2 18 11 3 2" xfId="24547" xr:uid="{833D32D7-20C2-4FB3-9C97-D1560A5547C5}"/>
    <cellStyle name="Normal 2 18 11 3 2 2" xfId="24548" xr:uid="{670E9BFD-FFD5-433E-AE40-17367744C538}"/>
    <cellStyle name="Normal 2 18 11 3 2 3" xfId="24549" xr:uid="{1FD334FF-765C-4CF7-9558-34380BAE5E1D}"/>
    <cellStyle name="Normal 2 18 11 3 2 4" xfId="24550" xr:uid="{00A845F0-4337-4B83-AAD2-6597A691DA37}"/>
    <cellStyle name="Normal 2 18 11 3 3" xfId="24551" xr:uid="{7E45201E-FEAB-4E53-BAE8-5A5773E595E0}"/>
    <cellStyle name="Normal 2 18 11 3 3 2" xfId="24552" xr:uid="{47667A6B-EDA7-498F-82D3-817F21EFFD0E}"/>
    <cellStyle name="Normal 2 18 11 3 3 3" xfId="24553" xr:uid="{E358457A-98A5-4697-B22E-153514AE6C6A}"/>
    <cellStyle name="Normal 2 18 11 3 3 4" xfId="24554" xr:uid="{039B70F5-3D20-4610-B05D-354B6C852D3A}"/>
    <cellStyle name="Normal 2 18 11 3 4" xfId="24555" xr:uid="{ABDFC5AC-0351-4C4E-A94F-B1BE7492A197}"/>
    <cellStyle name="Normal 2 18 11 3 4 2" xfId="24556" xr:uid="{5352992C-4F6B-435E-AE11-5C3BBAA56418}"/>
    <cellStyle name="Normal 2 18 11 3 5" xfId="24557" xr:uid="{37101633-7412-42D5-8754-535AB6A17A2F}"/>
    <cellStyle name="Normal 2 18 11 3 6" xfId="24558" xr:uid="{1B1D39A9-15D6-482A-A7FE-A83BED4D531A}"/>
    <cellStyle name="Normal 2 18 11 3 7" xfId="24559" xr:uid="{A1BE9D2B-FE5D-4BFC-B007-B1573E8C733D}"/>
    <cellStyle name="Normal 2 18 11 4" xfId="24560" xr:uid="{73432149-C35C-43F4-96A8-C5BB69B33D2A}"/>
    <cellStyle name="Normal 2 18 11 4 2" xfId="24561" xr:uid="{3D57D5B7-0D80-4D64-96C4-FE1363A6CD24}"/>
    <cellStyle name="Normal 2 18 11 4 3" xfId="24562" xr:uid="{8F6E9B95-E2D9-45DF-995E-4F7E93D09587}"/>
    <cellStyle name="Normal 2 18 11 4 4" xfId="24563" xr:uid="{A991C1EF-07AC-4C09-B8BB-E5E04BBE0471}"/>
    <cellStyle name="Normal 2 18 11 5" xfId="24564" xr:uid="{E652F3BA-8A92-4D16-8380-F090E4A1474A}"/>
    <cellStyle name="Normal 2 18 11 5 2" xfId="24565" xr:uid="{B21B0113-8672-4762-BC9E-418AA9D8A713}"/>
    <cellStyle name="Normal 2 18 11 5 3" xfId="24566" xr:uid="{C56D11C0-09C2-4BC3-99FB-3EF3C6E8B4A2}"/>
    <cellStyle name="Normal 2 18 11 5 4" xfId="24567" xr:uid="{FFB8DBFF-9F58-47B3-862B-CB6F80396D1C}"/>
    <cellStyle name="Normal 2 18 11 6" xfId="24568" xr:uid="{0EB34C3E-7423-4591-B1A2-F963D934FE9E}"/>
    <cellStyle name="Normal 2 18 11 7" xfId="24569" xr:uid="{8BB0BE90-45AA-442E-8C91-F4F63D30F148}"/>
    <cellStyle name="Normal 2 18 11 7 2" xfId="24570" xr:uid="{26CF46A0-572D-4156-836E-83E41A2F76AA}"/>
    <cellStyle name="Normal 2 18 11 8" xfId="24571" xr:uid="{25ECD4A8-4840-463B-8DF2-309DFEE57DF8}"/>
    <cellStyle name="Normal 2 18 11 9" xfId="24572" xr:uid="{B362EE2D-83CF-4453-A99C-09A959E312A2}"/>
    <cellStyle name="Normal 2 18 12" xfId="24573" xr:uid="{9C06B633-D3C5-460E-ADC1-92806CB74019}"/>
    <cellStyle name="Normal 2 18 12 10" xfId="24574" xr:uid="{0469AB5B-DA4A-44E1-ACE2-E4BBD75DDA13}"/>
    <cellStyle name="Normal 2 18 12 2" xfId="24575" xr:uid="{691CE79D-6570-419A-BF1B-3BFB305E7FAD}"/>
    <cellStyle name="Normal 2 18 12 2 2" xfId="24576" xr:uid="{A7CF6FE0-9711-4E04-8FE4-9AFB7AB1415D}"/>
    <cellStyle name="Normal 2 18 12 2 2 2" xfId="24577" xr:uid="{F02E0351-281C-4422-B512-D6FFB301127A}"/>
    <cellStyle name="Normal 2 18 12 2 2 3" xfId="24578" xr:uid="{C8B97D29-97FE-4C4F-B2CE-78D1D5354C03}"/>
    <cellStyle name="Normal 2 18 12 2 2 4" xfId="24579" xr:uid="{F0E4ACA8-D1B6-4B6C-8C47-827016484957}"/>
    <cellStyle name="Normal 2 18 12 2 3" xfId="24580" xr:uid="{AF0944A6-A27E-41C0-96C0-757B511FEB20}"/>
    <cellStyle name="Normal 2 18 12 2 3 2" xfId="24581" xr:uid="{B2B22998-5090-4E50-BBAA-81740F128DB3}"/>
    <cellStyle name="Normal 2 18 12 2 3 3" xfId="24582" xr:uid="{AD2259CA-4817-4817-8AFC-7B5C780B54DB}"/>
    <cellStyle name="Normal 2 18 12 2 3 4" xfId="24583" xr:uid="{A3A93D3D-C42E-4828-B677-CA9CA4C1ECFB}"/>
    <cellStyle name="Normal 2 18 12 2 4" xfId="24584" xr:uid="{129FB61B-7B21-4379-BC1A-BA7FD42FD81A}"/>
    <cellStyle name="Normal 2 18 12 2 4 2" xfId="24585" xr:uid="{C7E42B12-E5A6-41F3-BD13-BF7FE8C31F80}"/>
    <cellStyle name="Normal 2 18 12 2 5" xfId="24586" xr:uid="{021354BA-14F1-427F-8EF6-27B7F855DE8F}"/>
    <cellStyle name="Normal 2 18 12 2 6" xfId="24587" xr:uid="{67DD3DCD-8229-4EB8-8F07-8C8E824C7937}"/>
    <cellStyle name="Normal 2 18 12 2 7" xfId="24588" xr:uid="{13EBDC1B-15AC-4C30-91DB-7D1F296DCE78}"/>
    <cellStyle name="Normal 2 18 12 3" xfId="24589" xr:uid="{6706FC37-BC99-4A73-898E-977255220041}"/>
    <cellStyle name="Normal 2 18 12 3 2" xfId="24590" xr:uid="{CE871663-D9B7-426B-8AF0-B205079624B0}"/>
    <cellStyle name="Normal 2 18 12 3 2 2" xfId="24591" xr:uid="{8EB6E299-4A06-40A7-B48D-7234691CD16D}"/>
    <cellStyle name="Normal 2 18 12 3 2 3" xfId="24592" xr:uid="{E360C457-218C-40A0-BD4C-98AE242C7CC5}"/>
    <cellStyle name="Normal 2 18 12 3 2 4" xfId="24593" xr:uid="{57AB0273-F623-4B5C-A14F-4CC6C13D4D79}"/>
    <cellStyle name="Normal 2 18 12 3 3" xfId="24594" xr:uid="{A6928205-DD1D-4D22-B968-37FA7C899DB4}"/>
    <cellStyle name="Normal 2 18 12 3 3 2" xfId="24595" xr:uid="{D0E21FDC-6BA9-4DAE-AF92-A811E4DDA2DB}"/>
    <cellStyle name="Normal 2 18 12 3 3 3" xfId="24596" xr:uid="{C4B4ADC2-ECC7-4495-A78D-7168BAF12FCD}"/>
    <cellStyle name="Normal 2 18 12 3 3 4" xfId="24597" xr:uid="{15AF87BF-C3E4-4722-8C9A-F2495485F339}"/>
    <cellStyle name="Normal 2 18 12 3 4" xfId="24598" xr:uid="{FADBAA00-5504-4342-AFDD-AB8935AF9E8D}"/>
    <cellStyle name="Normal 2 18 12 3 4 2" xfId="24599" xr:uid="{91209B09-82F0-4309-B010-C79F20F83E2A}"/>
    <cellStyle name="Normal 2 18 12 3 5" xfId="24600" xr:uid="{00CA5F9D-7CF6-4974-A339-AC87DA71477B}"/>
    <cellStyle name="Normal 2 18 12 3 6" xfId="24601" xr:uid="{06197EA1-5F00-4ED2-860A-E38F10A18B47}"/>
    <cellStyle name="Normal 2 18 12 3 7" xfId="24602" xr:uid="{004F05C7-E9C1-492E-94F2-F6F636AE0D9B}"/>
    <cellStyle name="Normal 2 18 12 4" xfId="24603" xr:uid="{A937AD91-1F32-40C0-B212-CB07D12ECC77}"/>
    <cellStyle name="Normal 2 18 12 4 2" xfId="24604" xr:uid="{0483E958-7564-4B26-B4ED-81CEC4B56E75}"/>
    <cellStyle name="Normal 2 18 12 4 3" xfId="24605" xr:uid="{E9931A37-F3F5-4CDD-9C05-BE333D88364C}"/>
    <cellStyle name="Normal 2 18 12 4 4" xfId="24606" xr:uid="{52EFB6E9-BAF1-4261-A402-D84E60E6D0DB}"/>
    <cellStyle name="Normal 2 18 12 5" xfId="24607" xr:uid="{228B1C12-A221-4ECD-8471-59F548CE89E5}"/>
    <cellStyle name="Normal 2 18 12 5 2" xfId="24608" xr:uid="{1A20A6C3-19C0-4F95-85E1-A794F32D0D49}"/>
    <cellStyle name="Normal 2 18 12 5 3" xfId="24609" xr:uid="{296FB8B9-9538-4DA7-A30F-FBA70E71E952}"/>
    <cellStyle name="Normal 2 18 12 5 4" xfId="24610" xr:uid="{F8EFB080-5EFA-4864-874F-2A0A8DF78EA3}"/>
    <cellStyle name="Normal 2 18 12 6" xfId="24611" xr:uid="{009D13F1-3BAD-44D4-85A5-9341BEA1BE39}"/>
    <cellStyle name="Normal 2 18 12 7" xfId="24612" xr:uid="{FDE2A54A-94E8-4925-81AB-5F5068C27ADE}"/>
    <cellStyle name="Normal 2 18 12 7 2" xfId="24613" xr:uid="{96EC1701-4A60-4A49-ADD3-9D4B3365A262}"/>
    <cellStyle name="Normal 2 18 12 8" xfId="24614" xr:uid="{25784A10-818D-4E0A-B375-4D4ECAFF705A}"/>
    <cellStyle name="Normal 2 18 12 9" xfId="24615" xr:uid="{35C3413F-AA4C-4E10-AB2B-4B33B144937A}"/>
    <cellStyle name="Normal 2 18 13" xfId="24616" xr:uid="{020DBC67-77E3-436E-8439-2EA8E4202725}"/>
    <cellStyle name="Normal 2 18 13 10" xfId="24617" xr:uid="{F76BF03C-25D9-47F1-902E-CB0CB2423BE9}"/>
    <cellStyle name="Normal 2 18 13 2" xfId="24618" xr:uid="{DDEA363D-E9F0-4A1A-A5B3-8487D5448576}"/>
    <cellStyle name="Normal 2 18 13 2 2" xfId="24619" xr:uid="{93163541-BE1B-4E2F-A88F-D94964A47EEE}"/>
    <cellStyle name="Normal 2 18 13 2 2 2" xfId="24620" xr:uid="{441E3A05-2123-43AF-8F76-B6E6084FC7FF}"/>
    <cellStyle name="Normal 2 18 13 2 2 3" xfId="24621" xr:uid="{CF4D2A9A-6A98-4ABC-9E93-6CEA7B56F4A0}"/>
    <cellStyle name="Normal 2 18 13 2 2 4" xfId="24622" xr:uid="{4D941FB0-7B83-4E7C-9BF7-560443FDD5D8}"/>
    <cellStyle name="Normal 2 18 13 2 3" xfId="24623" xr:uid="{EA209401-EE49-4039-A8E5-AC43F78F06C4}"/>
    <cellStyle name="Normal 2 18 13 2 3 2" xfId="24624" xr:uid="{95669A48-D2EF-4377-9AF3-F8504A541CFC}"/>
    <cellStyle name="Normal 2 18 13 2 3 3" xfId="24625" xr:uid="{04BDD76C-1ABE-445E-9ADB-0CCE3B850180}"/>
    <cellStyle name="Normal 2 18 13 2 3 4" xfId="24626" xr:uid="{7240F59E-CE97-4105-A767-10A6ACAADD75}"/>
    <cellStyle name="Normal 2 18 13 2 4" xfId="24627" xr:uid="{42F71037-1BAD-4D43-B493-57E40AD71394}"/>
    <cellStyle name="Normal 2 18 13 2 4 2" xfId="24628" xr:uid="{BB219760-815B-42CA-B1D1-6F563CA5F5FA}"/>
    <cellStyle name="Normal 2 18 13 2 5" xfId="24629" xr:uid="{8545856B-4085-4E6A-811D-87D5BF3406B4}"/>
    <cellStyle name="Normal 2 18 13 2 6" xfId="24630" xr:uid="{97BCC062-2413-4D37-A40D-898DEA9F15E7}"/>
    <cellStyle name="Normal 2 18 13 2 7" xfId="24631" xr:uid="{5EAF03D1-9CC8-453B-9CA2-DD2CE23A9FCC}"/>
    <cellStyle name="Normal 2 18 13 3" xfId="24632" xr:uid="{80BC7F6F-0D7D-45E7-AF6B-172B06B92C1F}"/>
    <cellStyle name="Normal 2 18 13 3 2" xfId="24633" xr:uid="{3EA737CF-5D5B-46F5-9FDB-982388D17151}"/>
    <cellStyle name="Normal 2 18 13 3 2 2" xfId="24634" xr:uid="{7A0586C6-4D8B-45D9-B151-E739465954FB}"/>
    <cellStyle name="Normal 2 18 13 3 2 3" xfId="24635" xr:uid="{1DF83E3B-7A81-4A41-B5A1-1F509579DBB0}"/>
    <cellStyle name="Normal 2 18 13 3 2 4" xfId="24636" xr:uid="{3C047623-4125-48C8-930C-48CFAE1080E7}"/>
    <cellStyle name="Normal 2 18 13 3 3" xfId="24637" xr:uid="{904A87FF-FEF2-4B9C-AF0D-98519547AEC3}"/>
    <cellStyle name="Normal 2 18 13 3 3 2" xfId="24638" xr:uid="{00279644-F96E-4DDE-8CC7-E07DC38914BE}"/>
    <cellStyle name="Normal 2 18 13 3 3 3" xfId="24639" xr:uid="{1313719B-7E78-4F52-925B-FAEC74A3E594}"/>
    <cellStyle name="Normal 2 18 13 3 3 4" xfId="24640" xr:uid="{614AF0CC-FD2E-4BC6-9A15-B052E7867323}"/>
    <cellStyle name="Normal 2 18 13 3 4" xfId="24641" xr:uid="{B982D800-4A0E-4A78-B747-B67CEA5BB151}"/>
    <cellStyle name="Normal 2 18 13 3 4 2" xfId="24642" xr:uid="{BD731EFA-3758-49D3-812C-F2BD6C09514D}"/>
    <cellStyle name="Normal 2 18 13 3 5" xfId="24643" xr:uid="{2C6F8452-0D38-4327-A112-A8E2BF2A0256}"/>
    <cellStyle name="Normal 2 18 13 3 6" xfId="24644" xr:uid="{8B26505A-5CF5-4B84-BC35-11E2D974E91E}"/>
    <cellStyle name="Normal 2 18 13 3 7" xfId="24645" xr:uid="{39D84410-486C-45E0-A41D-9B3ACB54A08A}"/>
    <cellStyle name="Normal 2 18 13 4" xfId="24646" xr:uid="{3EEA7A1C-78EC-4E46-9A2B-66EAA1034740}"/>
    <cellStyle name="Normal 2 18 13 4 2" xfId="24647" xr:uid="{7955F928-3727-4186-A173-74D9A52F8BD5}"/>
    <cellStyle name="Normal 2 18 13 4 3" xfId="24648" xr:uid="{DEECD412-B026-4E0E-BD40-8D15E3A3F7D6}"/>
    <cellStyle name="Normal 2 18 13 4 4" xfId="24649" xr:uid="{C9407801-8BA9-4B80-BAA1-FCDE907D8E75}"/>
    <cellStyle name="Normal 2 18 13 5" xfId="24650" xr:uid="{DADD7A6F-CC96-492A-9319-79BC6F3F5B9D}"/>
    <cellStyle name="Normal 2 18 13 5 2" xfId="24651" xr:uid="{AE10A311-1AF9-41CA-AC2F-F9AC637CB361}"/>
    <cellStyle name="Normal 2 18 13 5 3" xfId="24652" xr:uid="{427C2BC0-63E9-4061-909A-272D1FC51093}"/>
    <cellStyle name="Normal 2 18 13 5 4" xfId="24653" xr:uid="{26C7D163-44DD-4EDF-A3E6-FC24114575C0}"/>
    <cellStyle name="Normal 2 18 13 6" xfId="24654" xr:uid="{8B879C17-979A-4E3E-8369-1C54474177F4}"/>
    <cellStyle name="Normal 2 18 13 7" xfId="24655" xr:uid="{CCD2AFA1-435A-47D3-BC63-37A785D04DE4}"/>
    <cellStyle name="Normal 2 18 13 7 2" xfId="24656" xr:uid="{3B7E7ED4-98AC-45A8-86AE-36F64FC1709B}"/>
    <cellStyle name="Normal 2 18 13 8" xfId="24657" xr:uid="{8C62AABB-B205-41F5-AD94-AF861AE08EB4}"/>
    <cellStyle name="Normal 2 18 13 9" xfId="24658" xr:uid="{1B9B9B6E-314A-4397-AE60-E4BCAFF81CFB}"/>
    <cellStyle name="Normal 2 18 14" xfId="24659" xr:uid="{AFCC7487-65FB-4BF3-B876-A579366282C6}"/>
    <cellStyle name="Normal 2 18 14 10" xfId="24660" xr:uid="{E83E757E-E748-49CE-8B6E-EC1331BD3D9B}"/>
    <cellStyle name="Normal 2 18 14 2" xfId="24661" xr:uid="{C1A37F5C-F1E2-4468-8C12-4D5D2FD9865D}"/>
    <cellStyle name="Normal 2 18 14 2 2" xfId="24662" xr:uid="{3DE42AB0-734F-4579-B04B-C040C172BDBB}"/>
    <cellStyle name="Normal 2 18 14 2 2 2" xfId="24663" xr:uid="{36A10358-57BE-42F6-9C77-6083BBEEA446}"/>
    <cellStyle name="Normal 2 18 14 2 2 3" xfId="24664" xr:uid="{8F5B6401-A77F-4F4F-97EF-6AEECF8A7459}"/>
    <cellStyle name="Normal 2 18 14 2 2 4" xfId="24665" xr:uid="{E2C30A2E-EC66-4FD2-9D1B-061FC900C88A}"/>
    <cellStyle name="Normal 2 18 14 2 3" xfId="24666" xr:uid="{CB45F599-3033-4E84-B8F1-2A43E1D73D5A}"/>
    <cellStyle name="Normal 2 18 14 2 3 2" xfId="24667" xr:uid="{851F748B-FBB0-488E-B46B-D299A5DFE45A}"/>
    <cellStyle name="Normal 2 18 14 2 3 3" xfId="24668" xr:uid="{08BEEC07-94C6-4035-A60B-55483950C4FC}"/>
    <cellStyle name="Normal 2 18 14 2 3 4" xfId="24669" xr:uid="{330C25D3-014C-4137-BE02-60D4A0A1F51D}"/>
    <cellStyle name="Normal 2 18 14 2 4" xfId="24670" xr:uid="{52DD94AF-D16A-4CCC-A57B-D6ABAA4DBF3E}"/>
    <cellStyle name="Normal 2 18 14 2 4 2" xfId="24671" xr:uid="{0A7A0996-8C1B-410B-9F9F-749733F41671}"/>
    <cellStyle name="Normal 2 18 14 2 5" xfId="24672" xr:uid="{746D1BB7-3987-40C8-BC61-3CEB6DF752C6}"/>
    <cellStyle name="Normal 2 18 14 2 6" xfId="24673" xr:uid="{64C0A517-6207-4795-B1F2-842F814E7295}"/>
    <cellStyle name="Normal 2 18 14 2 7" xfId="24674" xr:uid="{D32E850E-D630-46AA-BEE2-D11CDC3CC5C1}"/>
    <cellStyle name="Normal 2 18 14 3" xfId="24675" xr:uid="{20B1C36B-35AD-4FF6-83AA-AF273A9DC3EA}"/>
    <cellStyle name="Normal 2 18 14 3 2" xfId="24676" xr:uid="{F856760F-4F3B-452B-96A1-BC157DA46755}"/>
    <cellStyle name="Normal 2 18 14 3 2 2" xfId="24677" xr:uid="{ECCD95F9-4463-4558-BC76-0AE8C4DD296A}"/>
    <cellStyle name="Normal 2 18 14 3 2 3" xfId="24678" xr:uid="{ED4F4425-5853-459C-825B-69E0AAB1B5B1}"/>
    <cellStyle name="Normal 2 18 14 3 2 4" xfId="24679" xr:uid="{CC66E47B-0AAF-4C8C-95DE-172F6DC82A10}"/>
    <cellStyle name="Normal 2 18 14 3 3" xfId="24680" xr:uid="{BB244FE3-C35D-4694-8C3D-43D6274D8C73}"/>
    <cellStyle name="Normal 2 18 14 3 3 2" xfId="24681" xr:uid="{17552C6B-9EEF-44B9-8C77-49EFD4EDE5F4}"/>
    <cellStyle name="Normal 2 18 14 3 3 3" xfId="24682" xr:uid="{A72DD719-EE54-46B1-9002-D67C5B465E4A}"/>
    <cellStyle name="Normal 2 18 14 3 3 4" xfId="24683" xr:uid="{2635F92A-C908-456E-A578-67368469589C}"/>
    <cellStyle name="Normal 2 18 14 3 4" xfId="24684" xr:uid="{E6BDDBA5-77B9-4F6D-A124-5E8C285EEEB8}"/>
    <cellStyle name="Normal 2 18 14 3 4 2" xfId="24685" xr:uid="{B7BF3278-675D-4508-BA87-F6C359C44B5A}"/>
    <cellStyle name="Normal 2 18 14 3 5" xfId="24686" xr:uid="{67D56A4E-578F-4637-85E8-9FCC45CC7CD4}"/>
    <cellStyle name="Normal 2 18 14 3 6" xfId="24687" xr:uid="{E4BD32F7-BEBF-4EDB-A221-197660590BF7}"/>
    <cellStyle name="Normal 2 18 14 3 7" xfId="24688" xr:uid="{5AE5A626-82CD-4BC2-A147-92A60026E4C0}"/>
    <cellStyle name="Normal 2 18 14 4" xfId="24689" xr:uid="{D523E915-5E91-45CE-B546-BF17EA712E83}"/>
    <cellStyle name="Normal 2 18 14 4 2" xfId="24690" xr:uid="{5DDE12FA-14A6-49C8-8E96-6F27D64A80E7}"/>
    <cellStyle name="Normal 2 18 14 4 3" xfId="24691" xr:uid="{49577840-B830-4259-B98E-7C455DAFD72B}"/>
    <cellStyle name="Normal 2 18 14 4 4" xfId="24692" xr:uid="{B95AA660-19AA-4B9F-969E-9B8B2D4D66D7}"/>
    <cellStyle name="Normal 2 18 14 5" xfId="24693" xr:uid="{124DB1D5-A59C-4E13-9507-D4577B27A10A}"/>
    <cellStyle name="Normal 2 18 14 5 2" xfId="24694" xr:uid="{C7D6B41A-9098-40E7-B850-6941D13B0353}"/>
    <cellStyle name="Normal 2 18 14 5 3" xfId="24695" xr:uid="{395BA3C9-2685-4BC0-AAA6-8CE487B0A88B}"/>
    <cellStyle name="Normal 2 18 14 5 4" xfId="24696" xr:uid="{09D616F0-D682-4424-B439-3DDD3F7E546C}"/>
    <cellStyle name="Normal 2 18 14 6" xfId="24697" xr:uid="{4D6F60B3-E599-4A74-82A1-603AA7A100E7}"/>
    <cellStyle name="Normal 2 18 14 7" xfId="24698" xr:uid="{D6939395-1787-4EF8-BA99-747976F12DF2}"/>
    <cellStyle name="Normal 2 18 14 7 2" xfId="24699" xr:uid="{6E7B7B9F-0319-4319-89F9-2387130FD602}"/>
    <cellStyle name="Normal 2 18 14 8" xfId="24700" xr:uid="{AB1C8248-3889-497F-94A1-CA2ED6F7C8EF}"/>
    <cellStyle name="Normal 2 18 14 9" xfId="24701" xr:uid="{327CB525-0CB9-4401-90D1-263FCC747A65}"/>
    <cellStyle name="Normal 2 18 15" xfId="24702" xr:uid="{8D1B6B61-03EF-4F77-8B5F-C32F81F08ECF}"/>
    <cellStyle name="Normal 2 18 15 10" xfId="24703" xr:uid="{7B5B511E-F36B-47A1-8551-144C1CBA238F}"/>
    <cellStyle name="Normal 2 18 15 2" xfId="24704" xr:uid="{E58FCA0F-88AA-406D-A51C-81DE71D1B0DD}"/>
    <cellStyle name="Normal 2 18 15 2 2" xfId="24705" xr:uid="{3E682332-BB98-4768-9C4E-B7608B334369}"/>
    <cellStyle name="Normal 2 18 15 2 2 2" xfId="24706" xr:uid="{413CB600-EA4B-4576-A97D-1A4E1B6B368D}"/>
    <cellStyle name="Normal 2 18 15 2 2 3" xfId="24707" xr:uid="{075316D4-9FB9-41C7-958A-D1B10552B3AD}"/>
    <cellStyle name="Normal 2 18 15 2 2 4" xfId="24708" xr:uid="{3D2B216B-7334-45D1-B642-87B083C4513E}"/>
    <cellStyle name="Normal 2 18 15 2 3" xfId="24709" xr:uid="{434FF730-3695-4661-A0D5-636C55A72169}"/>
    <cellStyle name="Normal 2 18 15 2 3 2" xfId="24710" xr:uid="{07215292-98C8-44AE-BFE4-3AF47D6CC4F1}"/>
    <cellStyle name="Normal 2 18 15 2 3 3" xfId="24711" xr:uid="{12EBC36D-BADC-47D6-A552-7FD03B877A66}"/>
    <cellStyle name="Normal 2 18 15 2 3 4" xfId="24712" xr:uid="{94521DB8-2E29-456E-85BE-E91AFB88DEF2}"/>
    <cellStyle name="Normal 2 18 15 2 4" xfId="24713" xr:uid="{367003E4-0B95-4668-BFF9-40D01943A255}"/>
    <cellStyle name="Normal 2 18 15 2 4 2" xfId="24714" xr:uid="{99CCA285-B875-4990-85E0-2BD66A5915AD}"/>
    <cellStyle name="Normal 2 18 15 2 5" xfId="24715" xr:uid="{C977CBB2-E6C1-41E1-91BA-57BF736021D9}"/>
    <cellStyle name="Normal 2 18 15 2 6" xfId="24716" xr:uid="{8759CA0E-0B37-4FD6-AC5C-BC066FA9D0C4}"/>
    <cellStyle name="Normal 2 18 15 2 7" xfId="24717" xr:uid="{2294AD22-C803-4454-B214-BD12C862D2B2}"/>
    <cellStyle name="Normal 2 18 15 3" xfId="24718" xr:uid="{6A92493B-DDC7-485B-B262-4E0039ED69B8}"/>
    <cellStyle name="Normal 2 18 15 3 2" xfId="24719" xr:uid="{5BF9958A-5FF3-4A59-A121-B7A49B0227B3}"/>
    <cellStyle name="Normal 2 18 15 3 2 2" xfId="24720" xr:uid="{5761F697-E9F9-410B-98B7-097E2B6D2B99}"/>
    <cellStyle name="Normal 2 18 15 3 2 3" xfId="24721" xr:uid="{3C484F13-93BC-47DC-B077-4E46B87F642F}"/>
    <cellStyle name="Normal 2 18 15 3 2 4" xfId="24722" xr:uid="{871F52E8-7B95-40E7-9266-294960E472C7}"/>
    <cellStyle name="Normal 2 18 15 3 3" xfId="24723" xr:uid="{AEFC8841-A5E4-448D-A88D-0AB30CAEF1EB}"/>
    <cellStyle name="Normal 2 18 15 3 3 2" xfId="24724" xr:uid="{DF8AE816-CD6F-4F18-826F-E25D36457376}"/>
    <cellStyle name="Normal 2 18 15 3 3 3" xfId="24725" xr:uid="{C73567FC-0817-40A8-BC19-140735295B72}"/>
    <cellStyle name="Normal 2 18 15 3 3 4" xfId="24726" xr:uid="{57B41A5B-53F5-4C20-9747-23F4CA3165D3}"/>
    <cellStyle name="Normal 2 18 15 3 4" xfId="24727" xr:uid="{7FFA77C4-AAB3-4745-99F8-ADA3E6BD15C0}"/>
    <cellStyle name="Normal 2 18 15 3 4 2" xfId="24728" xr:uid="{4F5FDD28-00DC-4609-B150-D9AE9C14BE70}"/>
    <cellStyle name="Normal 2 18 15 3 5" xfId="24729" xr:uid="{32F904E3-6B2F-4551-A9C4-619D6C0B89D7}"/>
    <cellStyle name="Normal 2 18 15 3 6" xfId="24730" xr:uid="{80F73C0C-7DD7-4A15-96A5-CEEAB6B65314}"/>
    <cellStyle name="Normal 2 18 15 3 7" xfId="24731" xr:uid="{E7C0D2C3-D220-4350-AA53-E538046D4315}"/>
    <cellStyle name="Normal 2 18 15 4" xfId="24732" xr:uid="{2372C9EE-CB40-4E6B-8955-4D2D29EC7C47}"/>
    <cellStyle name="Normal 2 18 15 4 2" xfId="24733" xr:uid="{A097A2E4-800D-4B0F-961F-DAE08D32F81B}"/>
    <cellStyle name="Normal 2 18 15 4 3" xfId="24734" xr:uid="{426C9D67-4FFE-4095-8532-6ABA6217FB71}"/>
    <cellStyle name="Normal 2 18 15 4 4" xfId="24735" xr:uid="{10572F23-ED93-41F0-990E-DA251C36DD16}"/>
    <cellStyle name="Normal 2 18 15 5" xfId="24736" xr:uid="{F85E2AB7-40BC-449F-A187-E6513D368074}"/>
    <cellStyle name="Normal 2 18 15 5 2" xfId="24737" xr:uid="{989B5835-7EA0-4CC7-BA3C-0283FEB3E9DC}"/>
    <cellStyle name="Normal 2 18 15 5 3" xfId="24738" xr:uid="{4F94D8E0-8949-4DFB-8F78-5CD3C3B9AD54}"/>
    <cellStyle name="Normal 2 18 15 5 4" xfId="24739" xr:uid="{61BB95FC-094B-4425-8279-631570EA8436}"/>
    <cellStyle name="Normal 2 18 15 6" xfId="24740" xr:uid="{31A1C4AB-CAE2-4777-8A0B-A80F71AC9744}"/>
    <cellStyle name="Normal 2 18 15 7" xfId="24741" xr:uid="{76954FF6-46C4-4420-AE36-DC2BE026F992}"/>
    <cellStyle name="Normal 2 18 15 7 2" xfId="24742" xr:uid="{B05E2506-CF67-4A1D-A910-768BE8DB09AA}"/>
    <cellStyle name="Normal 2 18 15 8" xfId="24743" xr:uid="{A287FB1C-C2E8-4B1E-B1B8-97D0CD2F299D}"/>
    <cellStyle name="Normal 2 18 15 9" xfId="24744" xr:uid="{CCB3CDEC-40EF-4540-AD1B-8B04C8DF3F4A}"/>
    <cellStyle name="Normal 2 18 16" xfId="24745" xr:uid="{FB98078D-1F06-45E5-8BE6-417FB0622642}"/>
    <cellStyle name="Normal 2 18 16 10" xfId="24746" xr:uid="{69AA84FA-57E0-4C30-8E14-FB7AE8B87BE1}"/>
    <cellStyle name="Normal 2 18 16 2" xfId="24747" xr:uid="{AB3B7AF7-7C48-475D-B093-74BF12FB7783}"/>
    <cellStyle name="Normal 2 18 16 2 2" xfId="24748" xr:uid="{964E88A8-DCA4-4C42-B729-1E82947A7244}"/>
    <cellStyle name="Normal 2 18 16 2 2 2" xfId="24749" xr:uid="{50983C8A-9CF5-407D-B8FE-58EB3942D5B6}"/>
    <cellStyle name="Normal 2 18 16 2 2 3" xfId="24750" xr:uid="{B4A9F679-0739-4818-B4B3-5A074E4B4A9B}"/>
    <cellStyle name="Normal 2 18 16 2 2 4" xfId="24751" xr:uid="{5C34B8AA-E70C-467B-91A8-5D7550B50714}"/>
    <cellStyle name="Normal 2 18 16 2 3" xfId="24752" xr:uid="{5768BEAA-13D9-49BA-8968-D8AB7E65C074}"/>
    <cellStyle name="Normal 2 18 16 2 3 2" xfId="24753" xr:uid="{0DA89496-FA44-4BC7-ABBB-952177CBBC4C}"/>
    <cellStyle name="Normal 2 18 16 2 3 3" xfId="24754" xr:uid="{F9AB7128-7C85-4B38-BBAC-A4DB713433A4}"/>
    <cellStyle name="Normal 2 18 16 2 3 4" xfId="24755" xr:uid="{798DA1D6-8F33-4451-9DA8-0B4EF159DAD9}"/>
    <cellStyle name="Normal 2 18 16 2 4" xfId="24756" xr:uid="{B1CBA830-4FE5-4372-BDDF-BFA370484332}"/>
    <cellStyle name="Normal 2 18 16 2 4 2" xfId="24757" xr:uid="{D2A3BECA-4FBB-4665-BAF9-17A674F56842}"/>
    <cellStyle name="Normal 2 18 16 2 5" xfId="24758" xr:uid="{62BB9864-68D3-43E7-8F69-BC9AF579D712}"/>
    <cellStyle name="Normal 2 18 16 2 6" xfId="24759" xr:uid="{277C883D-F04E-42CC-B1A1-3A0D7E1EE0D4}"/>
    <cellStyle name="Normal 2 18 16 2 7" xfId="24760" xr:uid="{ED165EE4-85EC-4877-A900-8A6648312775}"/>
    <cellStyle name="Normal 2 18 16 3" xfId="24761" xr:uid="{8C84DF01-05F6-47B6-9C9C-672521C318EB}"/>
    <cellStyle name="Normal 2 18 16 3 2" xfId="24762" xr:uid="{315A7098-4155-4D84-BC61-3BBC5BEC2032}"/>
    <cellStyle name="Normal 2 18 16 3 2 2" xfId="24763" xr:uid="{DCFCEFC8-8C23-4C3A-A1DB-92E5F5D20D0F}"/>
    <cellStyle name="Normal 2 18 16 3 2 3" xfId="24764" xr:uid="{9C7F3403-59BE-42EB-9EB9-392A087FF506}"/>
    <cellStyle name="Normal 2 18 16 3 2 4" xfId="24765" xr:uid="{4D043D1D-D685-4FFB-A19F-3476448AB7F4}"/>
    <cellStyle name="Normal 2 18 16 3 3" xfId="24766" xr:uid="{76CE1BF7-E414-448D-8BCB-ADBC1C0807F5}"/>
    <cellStyle name="Normal 2 18 16 3 3 2" xfId="24767" xr:uid="{54C50E49-8762-4348-85B2-D4A01EAB0FA0}"/>
    <cellStyle name="Normal 2 18 16 3 3 3" xfId="24768" xr:uid="{BF03FEB3-2D47-451D-A6E8-8EC5DF78ED92}"/>
    <cellStyle name="Normal 2 18 16 3 3 4" xfId="24769" xr:uid="{4CE159E1-ACFE-4DB3-8A19-03E4C6233B89}"/>
    <cellStyle name="Normal 2 18 16 3 4" xfId="24770" xr:uid="{B54DD476-F54B-4C8E-8260-3BB114255948}"/>
    <cellStyle name="Normal 2 18 16 3 4 2" xfId="24771" xr:uid="{39F840F3-289C-45C9-AF3C-6AA079690C3D}"/>
    <cellStyle name="Normal 2 18 16 3 5" xfId="24772" xr:uid="{762A9258-6738-42B4-A28C-7BA4DB4CB09D}"/>
    <cellStyle name="Normal 2 18 16 3 6" xfId="24773" xr:uid="{AABAD62B-9A59-4ED5-A6AD-DE3F04388CBC}"/>
    <cellStyle name="Normal 2 18 16 3 7" xfId="24774" xr:uid="{8FA626C0-A0E2-4E06-82F5-126B86C0080F}"/>
    <cellStyle name="Normal 2 18 16 4" xfId="24775" xr:uid="{B9E9E47B-872D-44E6-B390-AAC3DF9362A3}"/>
    <cellStyle name="Normal 2 18 16 4 2" xfId="24776" xr:uid="{10817242-6082-442D-BE8A-9A80CA84170C}"/>
    <cellStyle name="Normal 2 18 16 4 3" xfId="24777" xr:uid="{F5A94FF0-380A-48CF-A699-62A05D6695BD}"/>
    <cellStyle name="Normal 2 18 16 4 4" xfId="24778" xr:uid="{D2CD7024-090C-4DEE-8E00-1B00675E26BC}"/>
    <cellStyle name="Normal 2 18 16 5" xfId="24779" xr:uid="{49B406CB-8B1E-4F31-BC03-FC1B1B5DD478}"/>
    <cellStyle name="Normal 2 18 16 5 2" xfId="24780" xr:uid="{D395C3CF-BDE7-49F8-8B1F-DE3E7C5D6F6D}"/>
    <cellStyle name="Normal 2 18 16 5 3" xfId="24781" xr:uid="{77D8ED52-968F-40F7-8DF6-FAFDE0E7AE79}"/>
    <cellStyle name="Normal 2 18 16 5 4" xfId="24782" xr:uid="{6B728A16-5100-4255-A917-870DADCCA62C}"/>
    <cellStyle name="Normal 2 18 16 6" xfId="24783" xr:uid="{60E752F1-D239-4A0B-BCC7-0BC6496A2BCF}"/>
    <cellStyle name="Normal 2 18 16 7" xfId="24784" xr:uid="{406566BA-2CBC-43FE-AD60-06B315947A58}"/>
    <cellStyle name="Normal 2 18 16 7 2" xfId="24785" xr:uid="{87BD1291-5080-4A22-91A9-F08ED9B3A552}"/>
    <cellStyle name="Normal 2 18 16 8" xfId="24786" xr:uid="{050EF382-223B-4873-927A-FF8BC814F221}"/>
    <cellStyle name="Normal 2 18 16 9" xfId="24787" xr:uid="{4E2F7686-5639-4716-A4FD-0E9DBC4A1239}"/>
    <cellStyle name="Normal 2 18 17" xfId="24788" xr:uid="{A1F310BD-E9AA-446C-A3B0-712336711ED0}"/>
    <cellStyle name="Normal 2 18 17 10" xfId="24789" xr:uid="{485BA92C-1AD5-48E8-8778-0DFB2AF05F56}"/>
    <cellStyle name="Normal 2 18 17 2" xfId="24790" xr:uid="{FE2EEE3F-4109-4BD9-AB05-9BF6171EF30A}"/>
    <cellStyle name="Normal 2 18 17 2 2" xfId="24791" xr:uid="{D4658B62-5829-4728-9890-8D1F786FA270}"/>
    <cellStyle name="Normal 2 18 17 2 2 2" xfId="24792" xr:uid="{BB2F8C4D-0E8E-4EE7-A609-CBDC13CFD936}"/>
    <cellStyle name="Normal 2 18 17 2 2 3" xfId="24793" xr:uid="{E32E082B-B30E-4D5A-8A5C-229FA5DA3686}"/>
    <cellStyle name="Normal 2 18 17 2 2 4" xfId="24794" xr:uid="{A216B29B-D6CB-4122-9033-932FC0AB39A1}"/>
    <cellStyle name="Normal 2 18 17 2 3" xfId="24795" xr:uid="{EE6802C2-077D-4096-90D7-67A6A127DC80}"/>
    <cellStyle name="Normal 2 18 17 2 3 2" xfId="24796" xr:uid="{B2890972-3B1E-4EB1-AB3C-702A46F6F6F2}"/>
    <cellStyle name="Normal 2 18 17 2 3 3" xfId="24797" xr:uid="{2FE71BC1-1FE3-4E2F-B737-AC281C247A1C}"/>
    <cellStyle name="Normal 2 18 17 2 3 4" xfId="24798" xr:uid="{9872960D-98F6-4E00-BC48-35809B668906}"/>
    <cellStyle name="Normal 2 18 17 2 4" xfId="24799" xr:uid="{E7DBDDCF-BE42-4D3E-93EC-BC50CA445764}"/>
    <cellStyle name="Normal 2 18 17 2 4 2" xfId="24800" xr:uid="{354F2DFF-B429-4134-B771-8AB1A8E27BE6}"/>
    <cellStyle name="Normal 2 18 17 2 5" xfId="24801" xr:uid="{A658D9FE-C2A9-43C1-97DF-4CF184B7CB74}"/>
    <cellStyle name="Normal 2 18 17 2 6" xfId="24802" xr:uid="{6481B9B8-E689-491C-A00A-E25BF151035F}"/>
    <cellStyle name="Normal 2 18 17 2 7" xfId="24803" xr:uid="{A9DA788C-ED67-46EB-9BB7-BB80BA1A02D4}"/>
    <cellStyle name="Normal 2 18 17 3" xfId="24804" xr:uid="{B98D0AAD-41EC-423D-86EA-FD71D1697FE8}"/>
    <cellStyle name="Normal 2 18 17 3 2" xfId="24805" xr:uid="{7E4B779B-6DD7-46CE-A328-C51B5534F852}"/>
    <cellStyle name="Normal 2 18 17 3 2 2" xfId="24806" xr:uid="{91785F8D-5453-4143-8FB5-9CE2A5316917}"/>
    <cellStyle name="Normal 2 18 17 3 2 3" xfId="24807" xr:uid="{8756B72B-F237-413C-A4E0-150268A8EA03}"/>
    <cellStyle name="Normal 2 18 17 3 2 4" xfId="24808" xr:uid="{091B1133-C316-42FB-997C-F40CCB852DC9}"/>
    <cellStyle name="Normal 2 18 17 3 3" xfId="24809" xr:uid="{BE2BC2DE-C2BC-4A5D-BB14-7FA13EA7EAA7}"/>
    <cellStyle name="Normal 2 18 17 3 3 2" xfId="24810" xr:uid="{B524C6CE-A567-4167-89FB-0E8D9E943286}"/>
    <cellStyle name="Normal 2 18 17 3 3 3" xfId="24811" xr:uid="{282D1BD4-514C-49D0-8FCB-229B4C2651F7}"/>
    <cellStyle name="Normal 2 18 17 3 3 4" xfId="24812" xr:uid="{C2EBF71A-4D4B-4220-885A-56FBC95B3C03}"/>
    <cellStyle name="Normal 2 18 17 3 4" xfId="24813" xr:uid="{C7C01ACD-8661-46BA-AABF-BBFD5977EA8F}"/>
    <cellStyle name="Normal 2 18 17 3 4 2" xfId="24814" xr:uid="{CBB6B6BC-FE1A-4AB8-98C1-D5117A74407C}"/>
    <cellStyle name="Normal 2 18 17 3 5" xfId="24815" xr:uid="{0F43B06E-E10C-4713-9D52-2284364BB5E3}"/>
    <cellStyle name="Normal 2 18 17 3 6" xfId="24816" xr:uid="{88B7B251-F6FA-4CC5-9107-20982BDEC3E0}"/>
    <cellStyle name="Normal 2 18 17 3 7" xfId="24817" xr:uid="{2965C742-B67B-4C20-B7EF-F5C7647E7B91}"/>
    <cellStyle name="Normal 2 18 17 4" xfId="24818" xr:uid="{755FAD2A-C48F-4F3D-81C6-C8C04D262CC5}"/>
    <cellStyle name="Normal 2 18 17 4 2" xfId="24819" xr:uid="{6499D920-99A1-4672-A6F8-03FC324E3D49}"/>
    <cellStyle name="Normal 2 18 17 4 3" xfId="24820" xr:uid="{41238C74-F147-4D86-AC36-6510556A098E}"/>
    <cellStyle name="Normal 2 18 17 4 4" xfId="24821" xr:uid="{63A3AAA5-0C12-45C1-91A6-15C44B20D392}"/>
    <cellStyle name="Normal 2 18 17 5" xfId="24822" xr:uid="{95364740-8417-4D39-877F-E1A4E2EEE6BA}"/>
    <cellStyle name="Normal 2 18 17 5 2" xfId="24823" xr:uid="{CEB2CECE-06C3-4CEE-B442-BC804A154573}"/>
    <cellStyle name="Normal 2 18 17 5 3" xfId="24824" xr:uid="{1FCF3078-623F-4D3B-A95E-49B2A3727F86}"/>
    <cellStyle name="Normal 2 18 17 5 4" xfId="24825" xr:uid="{2D29BDC5-23AC-4127-B85D-090811144F2E}"/>
    <cellStyle name="Normal 2 18 17 6" xfId="24826" xr:uid="{B1800D41-669D-400F-98D6-AB00999C53BD}"/>
    <cellStyle name="Normal 2 18 17 7" xfId="24827" xr:uid="{7C2AD845-43C6-4338-9B01-ED3681DCAFA9}"/>
    <cellStyle name="Normal 2 18 17 7 2" xfId="24828" xr:uid="{B75B36C2-6863-4FBD-AFE6-ACC192B62B1A}"/>
    <cellStyle name="Normal 2 18 17 8" xfId="24829" xr:uid="{F0BE4AA2-0AA0-41EA-BCE2-56F2B8041CBA}"/>
    <cellStyle name="Normal 2 18 17 9" xfId="24830" xr:uid="{23608911-825A-4109-865D-34A4B131AF80}"/>
    <cellStyle name="Normal 2 18 18" xfId="24831" xr:uid="{20EDB20D-2D3C-487F-ADC8-356B5677343C}"/>
    <cellStyle name="Normal 2 18 18 10" xfId="24832" xr:uid="{63AC2214-9401-4F77-974A-9BEF89B6F720}"/>
    <cellStyle name="Normal 2 18 18 2" xfId="24833" xr:uid="{6B562538-A565-45A4-92F2-88691FBD2541}"/>
    <cellStyle name="Normal 2 18 18 2 2" xfId="24834" xr:uid="{187690C8-1804-4C53-BD9E-F45A526CE674}"/>
    <cellStyle name="Normal 2 18 18 2 2 2" xfId="24835" xr:uid="{4AAC88AD-7723-4944-8F17-553879AC1187}"/>
    <cellStyle name="Normal 2 18 18 2 2 3" xfId="24836" xr:uid="{D736C9AF-1EFE-4241-8B97-E0488E75356F}"/>
    <cellStyle name="Normal 2 18 18 2 2 4" xfId="24837" xr:uid="{C36D3E3E-79FF-4AA7-AF33-6CE93549F33A}"/>
    <cellStyle name="Normal 2 18 18 2 3" xfId="24838" xr:uid="{BB2454DA-2882-43E7-BDE1-92B00279C8AE}"/>
    <cellStyle name="Normal 2 18 18 2 3 2" xfId="24839" xr:uid="{EAAF13C7-63F1-4DF4-9D82-EA6FE64B903F}"/>
    <cellStyle name="Normal 2 18 18 2 3 3" xfId="24840" xr:uid="{88FD7C95-66DC-4ABB-AD4C-8405C12D13B9}"/>
    <cellStyle name="Normal 2 18 18 2 3 4" xfId="24841" xr:uid="{5DDE5741-91A2-4E18-8683-D516AEB8C5E1}"/>
    <cellStyle name="Normal 2 18 18 2 4" xfId="24842" xr:uid="{AC2284A1-D7B7-48E2-BEDC-7A24E82DB7E8}"/>
    <cellStyle name="Normal 2 18 18 2 4 2" xfId="24843" xr:uid="{39F6B4F8-20F9-404C-B48C-8C43F7B0ECC9}"/>
    <cellStyle name="Normal 2 18 18 2 5" xfId="24844" xr:uid="{0D90E393-1682-448B-B1DA-D048BBC16C14}"/>
    <cellStyle name="Normal 2 18 18 2 6" xfId="24845" xr:uid="{D45891E6-BE1A-4579-BDD2-C0371D946A29}"/>
    <cellStyle name="Normal 2 18 18 2 7" xfId="24846" xr:uid="{27942455-2D53-4505-B091-374876872656}"/>
    <cellStyle name="Normal 2 18 18 3" xfId="24847" xr:uid="{4BC0D6C5-9956-44F4-AD85-41ADBF19E9A8}"/>
    <cellStyle name="Normal 2 18 18 3 2" xfId="24848" xr:uid="{8A4C6CB5-474A-4B52-B52B-FFB773FE1ED5}"/>
    <cellStyle name="Normal 2 18 18 3 2 2" xfId="24849" xr:uid="{A4B3E207-0F42-4C12-B9E8-EDF4386244AF}"/>
    <cellStyle name="Normal 2 18 18 3 2 3" xfId="24850" xr:uid="{F2AF2080-123B-4F80-A6FE-B1556BE378C1}"/>
    <cellStyle name="Normal 2 18 18 3 2 4" xfId="24851" xr:uid="{DEBC048E-C74F-442B-A83B-790604213475}"/>
    <cellStyle name="Normal 2 18 18 3 3" xfId="24852" xr:uid="{44E1FB24-5DC0-42FE-A62E-6F582553DECE}"/>
    <cellStyle name="Normal 2 18 18 3 3 2" xfId="24853" xr:uid="{B8E31D60-4DDA-48F0-B36A-DF162EBEA714}"/>
    <cellStyle name="Normal 2 18 18 3 3 3" xfId="24854" xr:uid="{5ED1DAB8-6A00-4944-8006-BEB50B936115}"/>
    <cellStyle name="Normal 2 18 18 3 3 4" xfId="24855" xr:uid="{3F5338BB-139D-447D-A82C-7BC68F3479CB}"/>
    <cellStyle name="Normal 2 18 18 3 4" xfId="24856" xr:uid="{0ED3FA5C-5D2A-48CE-AF77-ED15E6E1774B}"/>
    <cellStyle name="Normal 2 18 18 3 4 2" xfId="24857" xr:uid="{DE732255-F625-41FD-8949-94DC9DFEED61}"/>
    <cellStyle name="Normal 2 18 18 3 5" xfId="24858" xr:uid="{3B05D7B3-3F6B-4A8B-B555-ECCD768B8302}"/>
    <cellStyle name="Normal 2 18 18 3 6" xfId="24859" xr:uid="{7BD49E06-6971-4E36-8C2F-2D6439378EFB}"/>
    <cellStyle name="Normal 2 18 18 3 7" xfId="24860" xr:uid="{F133F67E-C33F-4562-84CF-89088C7747C4}"/>
    <cellStyle name="Normal 2 18 18 4" xfId="24861" xr:uid="{29F87DA4-4676-43E3-AA1D-28698644DEC1}"/>
    <cellStyle name="Normal 2 18 18 4 2" xfId="24862" xr:uid="{F5E940B8-87A7-430E-AABF-716A7EE0B617}"/>
    <cellStyle name="Normal 2 18 18 4 3" xfId="24863" xr:uid="{C84A70C1-7D01-425F-9CDD-D2492FED7A5E}"/>
    <cellStyle name="Normal 2 18 18 4 4" xfId="24864" xr:uid="{0C65A1E1-952A-463E-A97B-35029156DFEF}"/>
    <cellStyle name="Normal 2 18 18 5" xfId="24865" xr:uid="{D7E8C252-E74E-421C-A6BC-82536B500AE9}"/>
    <cellStyle name="Normal 2 18 18 5 2" xfId="24866" xr:uid="{EC10293D-51F0-4FBA-B35B-AADF3104FC50}"/>
    <cellStyle name="Normal 2 18 18 5 3" xfId="24867" xr:uid="{46BD222E-3054-4A67-A1E1-C0D67BA6B3B3}"/>
    <cellStyle name="Normal 2 18 18 5 4" xfId="24868" xr:uid="{CC9B1677-2E3E-4406-AD48-4598AF9115BC}"/>
    <cellStyle name="Normal 2 18 18 6" xfId="24869" xr:uid="{F6A4F316-36EC-4D6E-BE06-FC7FF08659BE}"/>
    <cellStyle name="Normal 2 18 18 7" xfId="24870" xr:uid="{D76E228F-26D5-45A2-BD62-F1B8B52657CA}"/>
    <cellStyle name="Normal 2 18 18 7 2" xfId="24871" xr:uid="{93ADD226-267B-47DC-AC7C-069E8B90AABE}"/>
    <cellStyle name="Normal 2 18 18 8" xfId="24872" xr:uid="{E30588A8-0F36-4757-A754-763CA3AD7348}"/>
    <cellStyle name="Normal 2 18 18 9" xfId="24873" xr:uid="{F60F7A26-64C4-4AAA-8D3C-600361C1DB90}"/>
    <cellStyle name="Normal 2 18 19" xfId="24874" xr:uid="{627A42B5-C3C2-4ACE-B65E-457C34393267}"/>
    <cellStyle name="Normal 2 18 19 10" xfId="24875" xr:uid="{3A40E4AB-87BE-4B81-B963-76730D59A9CD}"/>
    <cellStyle name="Normal 2 18 19 2" xfId="24876" xr:uid="{CE31A75A-95FF-4010-AF31-3B9DD50F9DBA}"/>
    <cellStyle name="Normal 2 18 19 2 2" xfId="24877" xr:uid="{FAA6A124-18C8-4A8D-B25D-AA9A0D671878}"/>
    <cellStyle name="Normal 2 18 19 2 2 2" xfId="24878" xr:uid="{1005A76D-6938-47E2-B3CE-703218606062}"/>
    <cellStyle name="Normal 2 18 19 2 2 3" xfId="24879" xr:uid="{0A20E806-12F1-4DF7-89A9-303CACD9CA54}"/>
    <cellStyle name="Normal 2 18 19 2 2 4" xfId="24880" xr:uid="{2F2F3A07-A9FD-42BF-B902-52A56B6A8E30}"/>
    <cellStyle name="Normal 2 18 19 2 3" xfId="24881" xr:uid="{EB915918-9269-4F9E-87E8-66CDF23DC2C9}"/>
    <cellStyle name="Normal 2 18 19 2 3 2" xfId="24882" xr:uid="{A8D2E8A7-36EC-4B2A-AEC4-EA680D2B84E8}"/>
    <cellStyle name="Normal 2 18 19 2 3 3" xfId="24883" xr:uid="{7B23A27D-82E3-4920-8D3A-B0F360AD4B91}"/>
    <cellStyle name="Normal 2 18 19 2 3 4" xfId="24884" xr:uid="{21383452-B739-4D69-9D72-823654E31777}"/>
    <cellStyle name="Normal 2 18 19 2 4" xfId="24885" xr:uid="{AF20565E-5D90-4DD9-B28A-8FAAA09AB673}"/>
    <cellStyle name="Normal 2 18 19 2 4 2" xfId="24886" xr:uid="{BF233D59-EA93-4307-8461-D6A7C0A9E890}"/>
    <cellStyle name="Normal 2 18 19 2 5" xfId="24887" xr:uid="{B5A0F2C5-3FA2-4F4C-8864-F3EB0D796CAF}"/>
    <cellStyle name="Normal 2 18 19 2 6" xfId="24888" xr:uid="{A2C217EF-F8CC-4037-9873-1D294862E511}"/>
    <cellStyle name="Normal 2 18 19 2 7" xfId="24889" xr:uid="{A01547EE-AFF6-493F-BE82-D157E589C569}"/>
    <cellStyle name="Normal 2 18 19 3" xfId="24890" xr:uid="{9DAA24FB-86B2-4E2B-9CDB-BDB825E406BB}"/>
    <cellStyle name="Normal 2 18 19 3 2" xfId="24891" xr:uid="{9693BC2C-0711-4B4A-A896-D865AB240EFF}"/>
    <cellStyle name="Normal 2 18 19 3 2 2" xfId="24892" xr:uid="{E1C9B2EE-091D-4B60-BDCF-F3AFBF698F3B}"/>
    <cellStyle name="Normal 2 18 19 3 2 3" xfId="24893" xr:uid="{B4BA5CE1-6982-4368-AB53-B3D8E28C9795}"/>
    <cellStyle name="Normal 2 18 19 3 2 4" xfId="24894" xr:uid="{C5F3BB3D-3D64-4910-9245-0208FD6F6C6E}"/>
    <cellStyle name="Normal 2 18 19 3 3" xfId="24895" xr:uid="{6166F459-658D-4DD9-A261-757A41265984}"/>
    <cellStyle name="Normal 2 18 19 3 3 2" xfId="24896" xr:uid="{2415B070-88B9-4D7A-B5B7-1C60EFEDD043}"/>
    <cellStyle name="Normal 2 18 19 3 3 3" xfId="24897" xr:uid="{BA7AA1C8-BA89-4A2A-8413-BC9B5AF8B170}"/>
    <cellStyle name="Normal 2 18 19 3 3 4" xfId="24898" xr:uid="{F805CEF2-7691-4FB7-B433-CDB018AEB90C}"/>
    <cellStyle name="Normal 2 18 19 3 4" xfId="24899" xr:uid="{EFADDA71-FD34-4E92-8EB0-3E88CEF0E77A}"/>
    <cellStyle name="Normal 2 18 19 3 4 2" xfId="24900" xr:uid="{6D1A7B91-5081-412C-830B-8E7D0A921237}"/>
    <cellStyle name="Normal 2 18 19 3 5" xfId="24901" xr:uid="{B72ED015-0134-4240-9C21-8ABB71BA9067}"/>
    <cellStyle name="Normal 2 18 19 3 6" xfId="24902" xr:uid="{67F206DB-5FF7-48F2-B04E-8A924CBCFB3A}"/>
    <cellStyle name="Normal 2 18 19 3 7" xfId="24903" xr:uid="{FB7B3B16-DDEC-4BB1-97EC-F0A503CF6276}"/>
    <cellStyle name="Normal 2 18 19 4" xfId="24904" xr:uid="{7BC9284A-845F-48F0-ACB3-F872556E800F}"/>
    <cellStyle name="Normal 2 18 19 4 2" xfId="24905" xr:uid="{B48325C9-FCBE-4125-88AF-58A70C2D8CC7}"/>
    <cellStyle name="Normal 2 18 19 4 3" xfId="24906" xr:uid="{A4A09905-56AE-4951-BAED-1D2012D0E172}"/>
    <cellStyle name="Normal 2 18 19 4 4" xfId="24907" xr:uid="{AC75EB0B-CA87-483F-B4A4-3FBF0245FC5C}"/>
    <cellStyle name="Normal 2 18 19 5" xfId="24908" xr:uid="{432696DC-D2E8-4061-B9B8-60A3A588745E}"/>
    <cellStyle name="Normal 2 18 19 5 2" xfId="24909" xr:uid="{536B8C1E-09C2-4971-B3F0-B49BEA54ECE5}"/>
    <cellStyle name="Normal 2 18 19 5 3" xfId="24910" xr:uid="{4DAA8A08-4DD9-47AE-BD70-3C010CEF8438}"/>
    <cellStyle name="Normal 2 18 19 5 4" xfId="24911" xr:uid="{0D2F61A1-5DB8-4771-BD29-16786B66A022}"/>
    <cellStyle name="Normal 2 18 19 6" xfId="24912" xr:uid="{1FE19D94-7008-4F45-8FA9-8802077F22BB}"/>
    <cellStyle name="Normal 2 18 19 7" xfId="24913" xr:uid="{80B5E3C3-7EBF-4E20-9C04-CA72E7D7D982}"/>
    <cellStyle name="Normal 2 18 19 7 2" xfId="24914" xr:uid="{E15C45DA-AD71-40B8-8612-99369974507B}"/>
    <cellStyle name="Normal 2 18 19 8" xfId="24915" xr:uid="{36850D04-10F0-4102-A1D1-62C4CAB7B25B}"/>
    <cellStyle name="Normal 2 18 19 9" xfId="24916" xr:uid="{6174FE39-095B-4118-A282-CF1233F98859}"/>
    <cellStyle name="Normal 2 18 2" xfId="24917" xr:uid="{65635AF2-5EBF-4E8F-9F03-56D23FE2EADF}"/>
    <cellStyle name="Normal 2 18 2 10" xfId="24918" xr:uid="{CEEAE93F-2D65-44C7-9EE1-D17A17868703}"/>
    <cellStyle name="Normal 2 18 2 2" xfId="24919" xr:uid="{BB0EF642-053C-4C03-864F-CBFE5EFF194B}"/>
    <cellStyle name="Normal 2 18 2 2 2" xfId="24920" xr:uid="{D997135E-2ABE-4861-90D0-3308ED3C061F}"/>
    <cellStyle name="Normal 2 18 2 2 2 2" xfId="24921" xr:uid="{EE553A18-ED06-4B2B-B92C-74548E864E4B}"/>
    <cellStyle name="Normal 2 18 2 2 2 3" xfId="24922" xr:uid="{157225CA-ADEA-46E6-A3BF-49891EFBC9C2}"/>
    <cellStyle name="Normal 2 18 2 2 2 4" xfId="24923" xr:uid="{D4521401-13A8-4F05-B2A9-B2E67707A738}"/>
    <cellStyle name="Normal 2 18 2 2 3" xfId="24924" xr:uid="{80EB6D47-AE39-4C6A-8881-A0C4F83F8860}"/>
    <cellStyle name="Normal 2 18 2 2 3 2" xfId="24925" xr:uid="{A29772CB-729C-4895-9323-0483DACDDA37}"/>
    <cellStyle name="Normal 2 18 2 2 3 3" xfId="24926" xr:uid="{AF6781DD-2D15-4C36-9A06-B4092DDC737F}"/>
    <cellStyle name="Normal 2 18 2 2 3 4" xfId="24927" xr:uid="{F27CB241-6194-46E4-93F0-EE2E73E988F7}"/>
    <cellStyle name="Normal 2 18 2 2 4" xfId="24928" xr:uid="{BA0B193B-31A2-4A28-A11D-D5A5AE5CF118}"/>
    <cellStyle name="Normal 2 18 2 2 4 2" xfId="24929" xr:uid="{6BC64460-4B7E-421A-A1A1-712040D873A7}"/>
    <cellStyle name="Normal 2 18 2 2 5" xfId="24930" xr:uid="{AAF05539-EA04-4DC2-B499-3384ECE4E448}"/>
    <cellStyle name="Normal 2 18 2 2 6" xfId="24931" xr:uid="{68511249-8D1E-409C-9FA4-A60392F6FF7B}"/>
    <cellStyle name="Normal 2 18 2 2 7" xfId="24932" xr:uid="{A954048B-5A79-4DB6-B8E2-3DF254E504BB}"/>
    <cellStyle name="Normal 2 18 2 3" xfId="24933" xr:uid="{D0C5A070-AB62-412C-9E02-92BB1CCD340A}"/>
    <cellStyle name="Normal 2 18 2 3 2" xfId="24934" xr:uid="{285D915B-4AE9-418A-BD28-BFEF9466164E}"/>
    <cellStyle name="Normal 2 18 2 3 2 2" xfId="24935" xr:uid="{B1BF209D-2C9B-4EF0-AD3C-4587A89F5C7F}"/>
    <cellStyle name="Normal 2 18 2 3 2 3" xfId="24936" xr:uid="{E8272405-09A1-4496-9345-321127557DF0}"/>
    <cellStyle name="Normal 2 18 2 3 2 4" xfId="24937" xr:uid="{49ED5D45-3850-4699-8BB8-18C077F914D9}"/>
    <cellStyle name="Normal 2 18 2 3 3" xfId="24938" xr:uid="{F11190C3-D3B0-46DF-AFE1-38BF57A9F056}"/>
    <cellStyle name="Normal 2 18 2 3 3 2" xfId="24939" xr:uid="{6ACD0AD9-D1D7-4EDA-BCDD-697B8B488FAC}"/>
    <cellStyle name="Normal 2 18 2 3 3 3" xfId="24940" xr:uid="{35D61028-100F-4464-A83D-02A591B89DF0}"/>
    <cellStyle name="Normal 2 18 2 3 3 4" xfId="24941" xr:uid="{21909C80-5D6B-46FE-86FE-C5661BB2D1E3}"/>
    <cellStyle name="Normal 2 18 2 3 4" xfId="24942" xr:uid="{4D85583F-500C-4EA6-8E3E-5135FB9DB3A5}"/>
    <cellStyle name="Normal 2 18 2 3 4 2" xfId="24943" xr:uid="{F5C39BD2-DBAD-4EBF-A71E-57F8E29AEEC1}"/>
    <cellStyle name="Normal 2 18 2 3 5" xfId="24944" xr:uid="{0CDCAB1C-623C-4497-9A9A-7E4A7DD096EA}"/>
    <cellStyle name="Normal 2 18 2 3 6" xfId="24945" xr:uid="{3F72596E-C28C-43A5-895F-BE7705E4D003}"/>
    <cellStyle name="Normal 2 18 2 3 7" xfId="24946" xr:uid="{E1671506-AEC4-464B-AD83-DBBB524B06A8}"/>
    <cellStyle name="Normal 2 18 2 4" xfId="24947" xr:uid="{ECCE9AA1-4EE2-4A7D-A24B-0460E837E0E0}"/>
    <cellStyle name="Normal 2 18 2 4 2" xfId="24948" xr:uid="{BE265B19-8C76-4E8B-8075-78017BEAB775}"/>
    <cellStyle name="Normal 2 18 2 4 3" xfId="24949" xr:uid="{C44EADE8-867C-4C9A-B0D6-9D20C7EE6F3C}"/>
    <cellStyle name="Normal 2 18 2 4 4" xfId="24950" xr:uid="{A903833F-406C-4498-861C-3BB5A4D08285}"/>
    <cellStyle name="Normal 2 18 2 5" xfId="24951" xr:uid="{700A41B7-B043-4F7F-8B9D-E1830B4582B3}"/>
    <cellStyle name="Normal 2 18 2 5 2" xfId="24952" xr:uid="{D7CF3CB2-2DC5-4728-B109-FF59E3DB67D6}"/>
    <cellStyle name="Normal 2 18 2 5 3" xfId="24953" xr:uid="{03BA34B5-F8DF-4496-B9C4-44952793FE02}"/>
    <cellStyle name="Normal 2 18 2 5 4" xfId="24954" xr:uid="{E9644205-97D6-4317-BA3E-527048308DFD}"/>
    <cellStyle name="Normal 2 18 2 6" xfId="24955" xr:uid="{B6286DB9-D750-4724-B6EE-37B5FEDBBC63}"/>
    <cellStyle name="Normal 2 18 2 7" xfId="24956" xr:uid="{454586B1-92BF-475C-9B50-DCCFFD75D5C5}"/>
    <cellStyle name="Normal 2 18 2 7 2" xfId="24957" xr:uid="{359E0289-177A-4DE6-9211-0E2FE9380FB7}"/>
    <cellStyle name="Normal 2 18 2 8" xfId="24958" xr:uid="{5B5A57FB-93E0-4383-A72C-606720C2888E}"/>
    <cellStyle name="Normal 2 18 2 9" xfId="24959" xr:uid="{BEA7A2D3-C633-47AC-95A9-C020AB7F9E00}"/>
    <cellStyle name="Normal 2 18 20" xfId="24960" xr:uid="{1A2408DE-4856-49A1-B5E9-9DE3574F7419}"/>
    <cellStyle name="Normal 2 18 20 10" xfId="24961" xr:uid="{D1216782-035F-4919-A631-01FF1287E44E}"/>
    <cellStyle name="Normal 2 18 20 2" xfId="24962" xr:uid="{7CDE6E99-F25A-4139-80BE-FE20C7477998}"/>
    <cellStyle name="Normal 2 18 20 2 2" xfId="24963" xr:uid="{A67CBB53-C6EE-4831-B2CE-31A084C66CCC}"/>
    <cellStyle name="Normal 2 18 20 2 2 2" xfId="24964" xr:uid="{15F25451-EC89-4899-AFD3-69848453896B}"/>
    <cellStyle name="Normal 2 18 20 2 2 3" xfId="24965" xr:uid="{C53D724E-2F5F-4958-8AE9-6FC6C1BEC9F5}"/>
    <cellStyle name="Normal 2 18 20 2 2 4" xfId="24966" xr:uid="{DFB23C69-4CBA-444F-A4B2-DC5C34011D15}"/>
    <cellStyle name="Normal 2 18 20 2 3" xfId="24967" xr:uid="{FDB8B075-A20C-411D-816D-31083632CDE7}"/>
    <cellStyle name="Normal 2 18 20 2 3 2" xfId="24968" xr:uid="{4CD01366-4161-45B5-B36A-BA96EE5F043F}"/>
    <cellStyle name="Normal 2 18 20 2 3 3" xfId="24969" xr:uid="{A42F7F86-8131-4E22-8198-10CFC630F5C9}"/>
    <cellStyle name="Normal 2 18 20 2 3 4" xfId="24970" xr:uid="{43F74DB1-C47B-4F39-82A9-87CD2D8D3EE5}"/>
    <cellStyle name="Normal 2 18 20 2 4" xfId="24971" xr:uid="{C97CB0FA-57F5-4433-9D31-B41B2F5949D4}"/>
    <cellStyle name="Normal 2 18 20 2 4 2" xfId="24972" xr:uid="{FE415926-57F1-427C-9F2F-587E155C27DF}"/>
    <cellStyle name="Normal 2 18 20 2 5" xfId="24973" xr:uid="{2CF1271D-7CB2-4102-AFBA-D6450582484C}"/>
    <cellStyle name="Normal 2 18 20 2 6" xfId="24974" xr:uid="{E3F693A3-D4D8-45C6-AB87-087C61989FCD}"/>
    <cellStyle name="Normal 2 18 20 2 7" xfId="24975" xr:uid="{451224D6-D3AF-49DC-89C3-AFFF58BBC1CB}"/>
    <cellStyle name="Normal 2 18 20 3" xfId="24976" xr:uid="{D93891EC-41D2-4CC5-9511-46A80F18EED3}"/>
    <cellStyle name="Normal 2 18 20 3 2" xfId="24977" xr:uid="{ED88098E-CCEF-4505-9003-CC2F85BE2B41}"/>
    <cellStyle name="Normal 2 18 20 3 2 2" xfId="24978" xr:uid="{617C4425-08E4-4455-9837-A0B9220029EC}"/>
    <cellStyle name="Normal 2 18 20 3 2 3" xfId="24979" xr:uid="{397003C1-85C4-43C5-9439-14BFF6E43AC8}"/>
    <cellStyle name="Normal 2 18 20 3 2 4" xfId="24980" xr:uid="{D4228090-9133-4EA2-9749-9967E13E5D12}"/>
    <cellStyle name="Normal 2 18 20 3 3" xfId="24981" xr:uid="{26EBB809-B2A4-4585-80C6-8A832506729C}"/>
    <cellStyle name="Normal 2 18 20 3 3 2" xfId="24982" xr:uid="{4362358B-008F-4000-9B73-FB7FCA3340F0}"/>
    <cellStyle name="Normal 2 18 20 3 3 3" xfId="24983" xr:uid="{F4B1F920-6D63-4E2F-ACF0-1F76F2FEF1C3}"/>
    <cellStyle name="Normal 2 18 20 3 3 4" xfId="24984" xr:uid="{4BFA24F0-C761-488B-AA82-88B3FDAA901E}"/>
    <cellStyle name="Normal 2 18 20 3 4" xfId="24985" xr:uid="{4C2981BE-EA00-4E23-AF5F-2A70F6038EF7}"/>
    <cellStyle name="Normal 2 18 20 3 4 2" xfId="24986" xr:uid="{4D4A3D34-6100-455D-BA64-4CBB314600CD}"/>
    <cellStyle name="Normal 2 18 20 3 5" xfId="24987" xr:uid="{37805723-F448-44FB-AB17-6C7D3DCE930A}"/>
    <cellStyle name="Normal 2 18 20 3 6" xfId="24988" xr:uid="{97ADFE3E-BD67-4C60-ADE9-3C3FF45B34FB}"/>
    <cellStyle name="Normal 2 18 20 3 7" xfId="24989" xr:uid="{DA17BD4C-3511-4A81-9FC6-51E347AB7A1A}"/>
    <cellStyle name="Normal 2 18 20 4" xfId="24990" xr:uid="{3B550886-55AF-47C8-8C99-EC0159DB2549}"/>
    <cellStyle name="Normal 2 18 20 4 2" xfId="24991" xr:uid="{07822A2D-C074-46AF-B51D-0BF9A85E98CA}"/>
    <cellStyle name="Normal 2 18 20 4 3" xfId="24992" xr:uid="{EC236879-B926-4924-9633-9C9436B6D41F}"/>
    <cellStyle name="Normal 2 18 20 4 4" xfId="24993" xr:uid="{B233212A-28FC-41AA-94DB-77F93A30ED55}"/>
    <cellStyle name="Normal 2 18 20 5" xfId="24994" xr:uid="{0300A1DC-E8DC-43AE-9707-E9167DE585DE}"/>
    <cellStyle name="Normal 2 18 20 5 2" xfId="24995" xr:uid="{30298B03-5EAB-4100-82E0-DF943567C132}"/>
    <cellStyle name="Normal 2 18 20 5 3" xfId="24996" xr:uid="{679AE42F-9EA9-413D-B096-2C838A3A1047}"/>
    <cellStyle name="Normal 2 18 20 5 4" xfId="24997" xr:uid="{0EC75712-0A9A-4E20-9642-4BB7134D4A59}"/>
    <cellStyle name="Normal 2 18 20 6" xfId="24998" xr:uid="{9724BE65-68BD-43B9-9093-25ACEC32E8D9}"/>
    <cellStyle name="Normal 2 18 20 7" xfId="24999" xr:uid="{657E9435-4950-4508-9944-6FFE584AF5F2}"/>
    <cellStyle name="Normal 2 18 20 7 2" xfId="25000" xr:uid="{97D6C9D1-CEA9-410B-A92E-F5B627D061A8}"/>
    <cellStyle name="Normal 2 18 20 8" xfId="25001" xr:uid="{A86056EA-950E-4A66-AD0F-18AF82DFCCC0}"/>
    <cellStyle name="Normal 2 18 20 9" xfId="25002" xr:uid="{CF75955C-B19A-4FB7-BF99-B1250A321C00}"/>
    <cellStyle name="Normal 2 18 21" xfId="25003" xr:uid="{4CEBF486-FE73-4506-87FA-4AF21C9596D3}"/>
    <cellStyle name="Normal 2 18 21 2" xfId="25004" xr:uid="{D7B5D96B-BDAB-4137-9BC1-D9FDD6881F56}"/>
    <cellStyle name="Normal 2 18 21 2 2" xfId="25005" xr:uid="{FFA9FAF6-379C-45E5-941B-857C034726EC}"/>
    <cellStyle name="Normal 2 18 21 2 2 2" xfId="25006" xr:uid="{04493386-268C-430B-8BEA-F38989D1EB6C}"/>
    <cellStyle name="Normal 2 18 21 2 3" xfId="25007" xr:uid="{6DD9171E-F0B9-40A5-B6EE-51C2C7A29346}"/>
    <cellStyle name="Normal 2 18 21 2 4" xfId="25008" xr:uid="{428ACF53-6FD7-4B01-8C77-97A526C17BA6}"/>
    <cellStyle name="Normal 2 18 21 2 5" xfId="25009" xr:uid="{073B3169-F776-448B-B0BF-3AEB800907AF}"/>
    <cellStyle name="Normal 2 18 21 3" xfId="25010" xr:uid="{84AD1090-D982-41FB-9A29-79703EA0F378}"/>
    <cellStyle name="Normal 2 18 21 3 2" xfId="25011" xr:uid="{8654C871-F438-4D6A-BC47-4680E8AEBF20}"/>
    <cellStyle name="Normal 2 18 21 3 2 2" xfId="25012" xr:uid="{7B0C1F88-4A7C-458F-9233-12EB25B09356}"/>
    <cellStyle name="Normal 2 18 21 3 3" xfId="25013" xr:uid="{65F527A1-FA42-43CA-8D83-67EC54F63C48}"/>
    <cellStyle name="Normal 2 18 21 3 4" xfId="25014" xr:uid="{8B5E3336-53AA-47FD-B445-3C9ED60368DD}"/>
    <cellStyle name="Normal 2 18 21 3 5" xfId="25015" xr:uid="{BB903110-4439-4DB5-8926-CD8D19821ABF}"/>
    <cellStyle name="Normal 2 18 21 4" xfId="25016" xr:uid="{3B410AEA-F93B-4F44-A7FE-C683358D1767}"/>
    <cellStyle name="Normal 2 18 21 5" xfId="25017" xr:uid="{8C7BC584-7340-487C-AC87-DCACD397C30A}"/>
    <cellStyle name="Normal 2 18 21 5 2" xfId="25018" xr:uid="{E1F162F5-398F-49AE-B172-AEF3A3461723}"/>
    <cellStyle name="Normal 2 18 21 6" xfId="25019" xr:uid="{AA32DA7F-64D5-4110-9886-93A2E578DB43}"/>
    <cellStyle name="Normal 2 18 21 7" xfId="25020" xr:uid="{AE2D6C56-C963-4D1E-96F0-4A8CFDB7A48D}"/>
    <cellStyle name="Normal 2 18 21 8" xfId="25021" xr:uid="{B0041CD5-E404-4A0C-8E41-843543C13302}"/>
    <cellStyle name="Normal 2 18 22" xfId="25022" xr:uid="{8B48302D-CDCF-4740-87A1-9954F343DBF0}"/>
    <cellStyle name="Normal 2 18 22 2" xfId="25023" xr:uid="{5E70596B-B4BB-4898-AEE6-03DDDF9C5A92}"/>
    <cellStyle name="Normal 2 18 22 2 2" xfId="25024" xr:uid="{1C8A1984-1596-4F25-A077-7B0A9DC6C562}"/>
    <cellStyle name="Normal 2 18 22 2 2 2" xfId="25025" xr:uid="{AC8DEA2A-742B-4EAA-854F-D3AD884E0C20}"/>
    <cellStyle name="Normal 2 18 22 2 3" xfId="25026" xr:uid="{26A13935-7705-4C93-9B94-87D3E719D363}"/>
    <cellStyle name="Normal 2 18 22 2 4" xfId="25027" xr:uid="{2D332EE7-7EF1-47AC-9487-9860F5712151}"/>
    <cellStyle name="Normal 2 18 22 2 5" xfId="25028" xr:uid="{4C78BEED-103F-4DC1-8CCA-6FFD2AE5B201}"/>
    <cellStyle name="Normal 2 18 22 3" xfId="25029" xr:uid="{E6824A1B-7F9F-4E45-B673-45FE65641C26}"/>
    <cellStyle name="Normal 2 18 22 3 2" xfId="25030" xr:uid="{2E72D896-5883-4B2A-9B53-7363AA050D19}"/>
    <cellStyle name="Normal 2 18 22 3 2 2" xfId="25031" xr:uid="{CB6DB703-7B93-4FFB-9D7B-307017FF56C5}"/>
    <cellStyle name="Normal 2 18 22 3 3" xfId="25032" xr:uid="{238A1580-7F49-4928-B154-0E0E47573DED}"/>
    <cellStyle name="Normal 2 18 22 3 4" xfId="25033" xr:uid="{602FCE7E-AD5A-44B9-85F9-6FC592A5855E}"/>
    <cellStyle name="Normal 2 18 22 3 5" xfId="25034" xr:uid="{E8758B85-92BC-4D75-9292-A7F734CD7F1F}"/>
    <cellStyle name="Normal 2 18 22 4" xfId="25035" xr:uid="{1AE4B616-2CC0-45EE-876C-403EDAC8C9D7}"/>
    <cellStyle name="Normal 2 18 22 5" xfId="25036" xr:uid="{5155E396-3C79-4680-8F32-090715184CC7}"/>
    <cellStyle name="Normal 2 18 22 5 2" xfId="25037" xr:uid="{C3F89D6A-CB87-441E-9126-AB00246CAC81}"/>
    <cellStyle name="Normal 2 18 22 6" xfId="25038" xr:uid="{E894C4DE-FFFA-4837-BD5D-DD983B6420FE}"/>
    <cellStyle name="Normal 2 18 22 7" xfId="25039" xr:uid="{48EC80EC-CA11-4D9A-AE2D-C45749865C55}"/>
    <cellStyle name="Normal 2 18 22 8" xfId="25040" xr:uid="{B0F316AF-25C9-4928-907C-5DBC817B42C9}"/>
    <cellStyle name="Normal 2 18 23" xfId="25041" xr:uid="{060359C6-8C37-44F2-BB19-C3B4EC2ACDDC}"/>
    <cellStyle name="Normal 2 18 23 2" xfId="25042" xr:uid="{0381E285-C052-44BD-BCCC-176BC1FB50A2}"/>
    <cellStyle name="Normal 2 18 23 2 2" xfId="25043" xr:uid="{FA034A28-24DC-4653-8666-2B17EC17D169}"/>
    <cellStyle name="Normal 2 18 23 3" xfId="25044" xr:uid="{EF1CCBCC-7CFF-489D-AF50-B5FBB1203BEF}"/>
    <cellStyle name="Normal 2 18 23 3 2" xfId="25045" xr:uid="{F90E284E-1214-46B3-99CC-26D89861C384}"/>
    <cellStyle name="Normal 2 18 23 3 2 2" xfId="25046" xr:uid="{960E0090-57E9-4F59-A84C-58E3373AE532}"/>
    <cellStyle name="Normal 2 18 23 4" xfId="25047" xr:uid="{A5F51BE9-6E90-4FE6-A933-E72012B074E3}"/>
    <cellStyle name="Normal 2 18 23 5" xfId="25048" xr:uid="{546B37BF-0563-4B0A-A8FE-E8172FB5B35B}"/>
    <cellStyle name="Normal 2 18 23 6" xfId="25049" xr:uid="{702CCD6F-08EA-406C-AA6B-6DD0CA0A9157}"/>
    <cellStyle name="Normal 2 18 24" xfId="25050" xr:uid="{9DDF6073-C6A1-430E-A95B-865847D53339}"/>
    <cellStyle name="Normal 2 18 24 2" xfId="25051" xr:uid="{5E75485A-D10E-42D7-9276-3147362CA8E3}"/>
    <cellStyle name="Normal 2 18 24 2 2" xfId="25052" xr:uid="{F9BB577C-9B73-4E8E-BCB5-D4571CE9EED6}"/>
    <cellStyle name="Normal 2 18 24 3" xfId="25053" xr:uid="{1163F829-93D0-4F20-B654-CF871F3F6AE1}"/>
    <cellStyle name="Normal 2 18 24 3 2" xfId="25054" xr:uid="{314766F2-D48A-4E22-8E6F-DC49C13B29FA}"/>
    <cellStyle name="Normal 2 18 24 3 2 2" xfId="25055" xr:uid="{9F467A07-FDB7-4F52-8F8B-4EB0898942BE}"/>
    <cellStyle name="Normal 2 18 24 4" xfId="25056" xr:uid="{583BDD02-C46B-42D7-820F-09A8C699817A}"/>
    <cellStyle name="Normal 2 18 24 5" xfId="25057" xr:uid="{97B7AC5A-56FC-49CB-A100-25E9294FF76B}"/>
    <cellStyle name="Normal 2 18 24 6" xfId="25058" xr:uid="{15DE317F-6E8D-4201-B7A6-57417E49FEFC}"/>
    <cellStyle name="Normal 2 18 25" xfId="25059" xr:uid="{5B0B1D8F-B387-417C-B9D7-4341CBDC9604}"/>
    <cellStyle name="Normal 2 18 25 2" xfId="25060" xr:uid="{62BE9005-4FF2-4E87-AF9B-69E8647C3363}"/>
    <cellStyle name="Normal 2 18 25 3" xfId="25061" xr:uid="{4C22D3AC-9C47-4478-90CD-DE1708D5DFFA}"/>
    <cellStyle name="Normal 2 18 26" xfId="25062" xr:uid="{F44A066A-EB5C-44D8-8EEE-D83750B8BC69}"/>
    <cellStyle name="Normal 2 18 26 2" xfId="25063" xr:uid="{5790372D-CC68-486C-9A31-7DFD519D7F3E}"/>
    <cellStyle name="Normal 2 18 26 3" xfId="25064" xr:uid="{2B018660-40EF-4990-AA23-B6FCFAA92D25}"/>
    <cellStyle name="Normal 2 18 27" xfId="25065" xr:uid="{1C2EE1C9-42BE-4BD5-9DAA-5E67DCCA708B}"/>
    <cellStyle name="Normal 2 18 27 2" xfId="25066" xr:uid="{C0BE9595-7CAE-495C-A1A7-C8F172877390}"/>
    <cellStyle name="Normal 2 18 27 3" xfId="25067" xr:uid="{8B36ADD6-A857-4450-AE7C-1C0EC522F4E9}"/>
    <cellStyle name="Normal 2 18 28" xfId="25068" xr:uid="{DA52BA74-7047-4EAA-B571-2644D04A3A66}"/>
    <cellStyle name="Normal 2 18 28 2" xfId="25069" xr:uid="{36AF387E-9AC0-4DF2-94B9-722D9EF5E9BC}"/>
    <cellStyle name="Normal 2 18 28 3" xfId="25070" xr:uid="{69F6AEE9-6128-4E3A-8F7F-AB52CBB94CA4}"/>
    <cellStyle name="Normal 2 18 29" xfId="25071" xr:uid="{FF6B277F-EC2C-46D8-A20A-9BE6C88B31DC}"/>
    <cellStyle name="Normal 2 18 29 2" xfId="25072" xr:uid="{3D8CF298-873F-4D49-84EC-5B31C6DA3F0C}"/>
    <cellStyle name="Normal 2 18 29 3" xfId="25073" xr:uid="{86997936-591E-4319-88EF-6D92A918C4F7}"/>
    <cellStyle name="Normal 2 18 29 3 2" xfId="25074" xr:uid="{85D2D825-773E-4508-922F-04C8D84E5AB3}"/>
    <cellStyle name="Normal 2 18 3" xfId="25075" xr:uid="{D8D40622-F5D2-4BA3-810A-E6271E94DB7A}"/>
    <cellStyle name="Normal 2 18 3 10" xfId="25076" xr:uid="{44694713-4A58-4066-9A5E-0079B6ABE74A}"/>
    <cellStyle name="Normal 2 18 3 2" xfId="25077" xr:uid="{5FFAA59F-7E90-4FF9-B738-94A11DA2B289}"/>
    <cellStyle name="Normal 2 18 3 2 2" xfId="25078" xr:uid="{79E6CC1A-ECE6-42AF-8B1F-947D674D87CD}"/>
    <cellStyle name="Normal 2 18 3 2 2 2" xfId="25079" xr:uid="{C1ED66C2-5F17-4654-8654-6EB67C794F4D}"/>
    <cellStyle name="Normal 2 18 3 2 2 3" xfId="25080" xr:uid="{CAF52FBB-C9CA-44A6-9F0E-D47508F64EEF}"/>
    <cellStyle name="Normal 2 18 3 2 2 4" xfId="25081" xr:uid="{D558B06F-ACB3-40CD-B80E-609BE6372CAA}"/>
    <cellStyle name="Normal 2 18 3 2 3" xfId="25082" xr:uid="{A9C6FDDE-D078-4A52-8C70-1E39ADB364AE}"/>
    <cellStyle name="Normal 2 18 3 2 3 2" xfId="25083" xr:uid="{927A0842-6EEA-4471-9F3B-BEBABB989770}"/>
    <cellStyle name="Normal 2 18 3 2 3 3" xfId="25084" xr:uid="{55B9CF53-536E-4D9F-8BB6-A4A8BF3A449F}"/>
    <cellStyle name="Normal 2 18 3 2 3 4" xfId="25085" xr:uid="{B26A971C-F71B-4E3A-BB6E-87DF6EF78B16}"/>
    <cellStyle name="Normal 2 18 3 2 4" xfId="25086" xr:uid="{BF1445FE-587C-4F37-9232-EB39BC825EB6}"/>
    <cellStyle name="Normal 2 18 3 2 4 2" xfId="25087" xr:uid="{B10BE8F5-73CB-4213-82F4-505C14D1E515}"/>
    <cellStyle name="Normal 2 18 3 2 5" xfId="25088" xr:uid="{F7A385BC-A706-4792-B8DE-B33B7D1BCED2}"/>
    <cellStyle name="Normal 2 18 3 2 6" xfId="25089" xr:uid="{88EABB7D-A823-41B0-85DE-2AC4B2ECD007}"/>
    <cellStyle name="Normal 2 18 3 2 7" xfId="25090" xr:uid="{6C47FBC3-C2F6-411A-859D-0A6ADF88142E}"/>
    <cellStyle name="Normal 2 18 3 3" xfId="25091" xr:uid="{1FB2F562-F5F4-4184-B002-A08C93209652}"/>
    <cellStyle name="Normal 2 18 3 3 2" xfId="25092" xr:uid="{A44D4920-C1CC-45D2-BD7C-2FDA2E00A55F}"/>
    <cellStyle name="Normal 2 18 3 3 2 2" xfId="25093" xr:uid="{32D4E5B8-ECDD-491C-A6E2-25F54E5F35FF}"/>
    <cellStyle name="Normal 2 18 3 3 2 3" xfId="25094" xr:uid="{45544346-094F-4F4A-A45F-C211F4C1E09F}"/>
    <cellStyle name="Normal 2 18 3 3 2 4" xfId="25095" xr:uid="{A1D497B8-F03E-43F7-AF03-D9D5F74FFBCD}"/>
    <cellStyle name="Normal 2 18 3 3 3" xfId="25096" xr:uid="{9D2BA78A-4BF2-4467-B444-1AFC7946C485}"/>
    <cellStyle name="Normal 2 18 3 3 3 2" xfId="25097" xr:uid="{1B3176BD-A134-4DD0-BF2D-DCA974E4DB65}"/>
    <cellStyle name="Normal 2 18 3 3 3 3" xfId="25098" xr:uid="{444230F4-18EC-4479-AB73-27094D43EBD6}"/>
    <cellStyle name="Normal 2 18 3 3 3 4" xfId="25099" xr:uid="{D6C65D48-2BED-4D21-BC19-1538357F6450}"/>
    <cellStyle name="Normal 2 18 3 3 4" xfId="25100" xr:uid="{ADB47CE8-323E-4219-9080-B078BB5EA37C}"/>
    <cellStyle name="Normal 2 18 3 3 4 2" xfId="25101" xr:uid="{720D7CC6-7336-479C-90EF-056069FA1E2B}"/>
    <cellStyle name="Normal 2 18 3 3 5" xfId="25102" xr:uid="{87D26AE7-4334-4557-A72B-FC2E3A03901C}"/>
    <cellStyle name="Normal 2 18 3 3 6" xfId="25103" xr:uid="{EACE641F-E283-4A8C-8C6C-B42D33655BD5}"/>
    <cellStyle name="Normal 2 18 3 3 7" xfId="25104" xr:uid="{1A22285D-C1B4-4784-8DF0-7F6B153D0D45}"/>
    <cellStyle name="Normal 2 18 3 4" xfId="25105" xr:uid="{37002987-B065-4E6F-A605-6F165C2B132B}"/>
    <cellStyle name="Normal 2 18 3 4 2" xfId="25106" xr:uid="{E92FD6FE-7CEE-46E5-BBDE-26567EE8D66C}"/>
    <cellStyle name="Normal 2 18 3 4 3" xfId="25107" xr:uid="{14506197-7D53-4768-BBF2-ED42640DB8B4}"/>
    <cellStyle name="Normal 2 18 3 4 4" xfId="25108" xr:uid="{ADDAF7F4-BEF1-437D-989B-4800B6FB5D6A}"/>
    <cellStyle name="Normal 2 18 3 5" xfId="25109" xr:uid="{0CBA285A-7859-4D1C-A435-F9D1CE6C4045}"/>
    <cellStyle name="Normal 2 18 3 5 2" xfId="25110" xr:uid="{16521C2F-71DA-4D95-B7D7-E21D9435776D}"/>
    <cellStyle name="Normal 2 18 3 5 3" xfId="25111" xr:uid="{7C5FC3A4-2651-42DB-A436-7EC1740B9F7E}"/>
    <cellStyle name="Normal 2 18 3 5 4" xfId="25112" xr:uid="{71CACC77-6608-4E59-A77D-05028C5256D2}"/>
    <cellStyle name="Normal 2 18 3 6" xfId="25113" xr:uid="{72068520-E8FF-4754-9179-C3C26E82AB7F}"/>
    <cellStyle name="Normal 2 18 3 7" xfId="25114" xr:uid="{A4C155E9-83CB-4A09-8C9A-EEAD789C323E}"/>
    <cellStyle name="Normal 2 18 3 7 2" xfId="25115" xr:uid="{F728A0CD-96DA-458E-A4C7-900EE61479F2}"/>
    <cellStyle name="Normal 2 18 3 8" xfId="25116" xr:uid="{4417CA74-97A7-4263-BB73-E67D2F601E88}"/>
    <cellStyle name="Normal 2 18 3 9" xfId="25117" xr:uid="{EDA16200-88C7-4E3D-B4D0-007BC53D5B45}"/>
    <cellStyle name="Normal 2 18 30" xfId="25118" xr:uid="{9DF4EFF3-9CBD-4E1D-B4B1-102482A2EB42}"/>
    <cellStyle name="Normal 2 18 31" xfId="25119" xr:uid="{BE0A815C-8D75-48FB-B1FD-D8A1F62D9F4A}"/>
    <cellStyle name="Normal 2 18 32" xfId="25120" xr:uid="{2750BB80-B701-4D0D-A53E-D9A41E3E97A2}"/>
    <cellStyle name="Normal 2 18 33" xfId="25121" xr:uid="{D169C7FE-0F94-412B-AB07-117AC7E21F21}"/>
    <cellStyle name="Normal 2 18 4" xfId="25122" xr:uid="{AF974D34-55D4-4B8E-BCDB-273858F3381C}"/>
    <cellStyle name="Normal 2 18 4 10" xfId="25123" xr:uid="{43A9CC55-AF58-4284-80AA-80D951E7EDFF}"/>
    <cellStyle name="Normal 2 18 4 2" xfId="25124" xr:uid="{3FB5256B-5F21-449B-BED6-0430AFE56EA5}"/>
    <cellStyle name="Normal 2 18 4 2 2" xfId="25125" xr:uid="{92DEBA66-1E7A-4A6E-ABEE-F221A0B345C0}"/>
    <cellStyle name="Normal 2 18 4 2 2 2" xfId="25126" xr:uid="{F9A26DF6-BC15-4C7D-9148-A0265421E246}"/>
    <cellStyle name="Normal 2 18 4 2 2 3" xfId="25127" xr:uid="{4FF10385-FE86-4064-875D-AAAC7F918191}"/>
    <cellStyle name="Normal 2 18 4 2 2 4" xfId="25128" xr:uid="{51337D32-581A-4672-9186-525F33344B26}"/>
    <cellStyle name="Normal 2 18 4 2 3" xfId="25129" xr:uid="{AE76B081-755C-4044-BA43-03A5135CFF2E}"/>
    <cellStyle name="Normal 2 18 4 2 3 2" xfId="25130" xr:uid="{17AB9806-E45C-49FC-9A77-2F2CFDF30DB5}"/>
    <cellStyle name="Normal 2 18 4 2 3 3" xfId="25131" xr:uid="{B899B77B-074F-4316-9B2F-C9F3684BD4D9}"/>
    <cellStyle name="Normal 2 18 4 2 3 4" xfId="25132" xr:uid="{C95C7E24-36BC-4BA6-B86E-D00B2855B1ED}"/>
    <cellStyle name="Normal 2 18 4 2 4" xfId="25133" xr:uid="{39F8AD97-4C4D-4383-91FE-ECC15A7C46B1}"/>
    <cellStyle name="Normal 2 18 4 2 4 2" xfId="25134" xr:uid="{D834BBFE-2759-42DC-9F4C-F01D5F4FE316}"/>
    <cellStyle name="Normal 2 18 4 2 5" xfId="25135" xr:uid="{DE6EC1F7-CE1E-45B7-983B-2E2707AF23A3}"/>
    <cellStyle name="Normal 2 18 4 2 6" xfId="25136" xr:uid="{0F1E88DC-9C38-4301-A6D4-D3C0F56D2015}"/>
    <cellStyle name="Normal 2 18 4 2 7" xfId="25137" xr:uid="{B15BE928-7A1F-46A8-8EA6-3CD48818B278}"/>
    <cellStyle name="Normal 2 18 4 3" xfId="25138" xr:uid="{A37BAD6B-CCA2-469B-A819-CD246054D104}"/>
    <cellStyle name="Normal 2 18 4 3 2" xfId="25139" xr:uid="{64F28450-BE3C-4322-AB3E-37ED40202676}"/>
    <cellStyle name="Normal 2 18 4 3 2 2" xfId="25140" xr:uid="{91C9F98F-DBC2-44A8-9A73-2858B1F86C22}"/>
    <cellStyle name="Normal 2 18 4 3 2 3" xfId="25141" xr:uid="{0569A386-C044-4D76-97FF-A0E3CF34ADA1}"/>
    <cellStyle name="Normal 2 18 4 3 2 4" xfId="25142" xr:uid="{BE014B8A-4FB8-4257-ADD8-BBA815F243D6}"/>
    <cellStyle name="Normal 2 18 4 3 3" xfId="25143" xr:uid="{484D13CF-F45D-4C38-877B-42062B52B987}"/>
    <cellStyle name="Normal 2 18 4 3 3 2" xfId="25144" xr:uid="{9D34EB4B-0E1A-480F-8779-7F728A03A96D}"/>
    <cellStyle name="Normal 2 18 4 3 3 3" xfId="25145" xr:uid="{84435BEB-5717-4B86-994A-5D7C46DAFB43}"/>
    <cellStyle name="Normal 2 18 4 3 3 4" xfId="25146" xr:uid="{F8E9CED5-2F5A-4243-8868-7D10BE601747}"/>
    <cellStyle name="Normal 2 18 4 3 4" xfId="25147" xr:uid="{91EBCD2E-B302-4EE1-8C5E-A05CE768B942}"/>
    <cellStyle name="Normal 2 18 4 3 4 2" xfId="25148" xr:uid="{86F850E1-F49E-4ADB-B760-B3AA9DEFA836}"/>
    <cellStyle name="Normal 2 18 4 3 5" xfId="25149" xr:uid="{E3DF3883-474D-49E8-8F08-E0EDFEE15982}"/>
    <cellStyle name="Normal 2 18 4 3 6" xfId="25150" xr:uid="{4C62E71E-C40B-4462-A3EF-31CF562CBEEF}"/>
    <cellStyle name="Normal 2 18 4 3 7" xfId="25151" xr:uid="{3E646FDB-7343-4FEC-9135-5940DB5A244C}"/>
    <cellStyle name="Normal 2 18 4 4" xfId="25152" xr:uid="{7B5E3E76-9C56-46FE-BC92-49E66FCF2047}"/>
    <cellStyle name="Normal 2 18 4 4 2" xfId="25153" xr:uid="{41B5B047-D339-4E1B-8FD1-B6B02EE09803}"/>
    <cellStyle name="Normal 2 18 4 4 3" xfId="25154" xr:uid="{48E37B81-36C1-45DA-887A-B849BCDFCF42}"/>
    <cellStyle name="Normal 2 18 4 4 4" xfId="25155" xr:uid="{DA09946B-4FA6-419C-9574-ED200285B6BF}"/>
    <cellStyle name="Normal 2 18 4 5" xfId="25156" xr:uid="{A1AF89A0-CE56-44C9-87EF-175FAE24AD8F}"/>
    <cellStyle name="Normal 2 18 4 5 2" xfId="25157" xr:uid="{4DA5A4BB-F5B2-4138-826B-123D6A38DCB9}"/>
    <cellStyle name="Normal 2 18 4 5 3" xfId="25158" xr:uid="{635376DB-DB18-4631-B243-292DECF47A2D}"/>
    <cellStyle name="Normal 2 18 4 5 4" xfId="25159" xr:uid="{17C1ACE3-05EE-4CB6-871D-6CCCC639C8FA}"/>
    <cellStyle name="Normal 2 18 4 6" xfId="25160" xr:uid="{0FB3162F-4599-405D-B733-7560F88F83ED}"/>
    <cellStyle name="Normal 2 18 4 7" xfId="25161" xr:uid="{E58CD915-B7E4-42E4-A33B-89DEC0F1D265}"/>
    <cellStyle name="Normal 2 18 4 7 2" xfId="25162" xr:uid="{C3D1FB50-86C4-44A5-8884-5B41165DCD7A}"/>
    <cellStyle name="Normal 2 18 4 8" xfId="25163" xr:uid="{AE70C2C9-6F9E-49AD-A041-8EC4E85F6B8F}"/>
    <cellStyle name="Normal 2 18 4 9" xfId="25164" xr:uid="{DF85CFCC-A84B-4BA2-B0B2-4572C48CF86E}"/>
    <cellStyle name="Normal 2 18 5" xfId="25165" xr:uid="{2229D23A-AF86-4F2F-84F6-22B30D2C93B8}"/>
    <cellStyle name="Normal 2 18 5 10" xfId="25166" xr:uid="{C34A7A35-38F6-4CA0-B642-368DBA442873}"/>
    <cellStyle name="Normal 2 18 5 2" xfId="25167" xr:uid="{318E401C-04EF-4E6C-BF14-8F56049A4761}"/>
    <cellStyle name="Normal 2 18 5 2 2" xfId="25168" xr:uid="{2BE5D1E1-55E9-4316-B803-985288A26EC9}"/>
    <cellStyle name="Normal 2 18 5 2 2 2" xfId="25169" xr:uid="{F0C366A3-6956-47D8-95C3-A3894353710A}"/>
    <cellStyle name="Normal 2 18 5 2 2 3" xfId="25170" xr:uid="{F4A98767-0B30-430A-8B4D-012D5102390B}"/>
    <cellStyle name="Normal 2 18 5 2 2 4" xfId="25171" xr:uid="{B764ADDC-E994-40D6-8642-DA9145870336}"/>
    <cellStyle name="Normal 2 18 5 2 3" xfId="25172" xr:uid="{7D700498-5887-4E65-9A0D-0A31B73F5881}"/>
    <cellStyle name="Normal 2 18 5 2 3 2" xfId="25173" xr:uid="{B7388581-D3FD-45A6-8687-169032CB2B08}"/>
    <cellStyle name="Normal 2 18 5 2 3 3" xfId="25174" xr:uid="{D339706E-F670-4C5A-83F2-3CE4432FFC05}"/>
    <cellStyle name="Normal 2 18 5 2 3 4" xfId="25175" xr:uid="{8139D446-2523-42F9-A111-C840C0C721C5}"/>
    <cellStyle name="Normal 2 18 5 2 4" xfId="25176" xr:uid="{CD5A906C-FA81-4283-9863-7263FF04F0A4}"/>
    <cellStyle name="Normal 2 18 5 2 4 2" xfId="25177" xr:uid="{E6F39DE6-3C2F-43EF-B7B1-214EDB0565CE}"/>
    <cellStyle name="Normal 2 18 5 2 5" xfId="25178" xr:uid="{54733117-7DE8-4A06-9620-867DA0185CB1}"/>
    <cellStyle name="Normal 2 18 5 2 6" xfId="25179" xr:uid="{228EF0C6-64CE-48CA-B4CE-F80B688F6015}"/>
    <cellStyle name="Normal 2 18 5 2 7" xfId="25180" xr:uid="{80BE02F3-AF69-4C8E-8E95-0DF24A007B69}"/>
    <cellStyle name="Normal 2 18 5 3" xfId="25181" xr:uid="{CF4E7438-50F5-4400-9346-B1F57F6CD77D}"/>
    <cellStyle name="Normal 2 18 5 3 2" xfId="25182" xr:uid="{D2A6DC1A-C589-4ADB-8C2D-0B3A7573108D}"/>
    <cellStyle name="Normal 2 18 5 3 2 2" xfId="25183" xr:uid="{0DB2BFF2-BF37-4F01-9BBF-1472D6C44B96}"/>
    <cellStyle name="Normal 2 18 5 3 2 3" xfId="25184" xr:uid="{70683E84-0965-4186-9119-1854C1A99DF8}"/>
    <cellStyle name="Normal 2 18 5 3 2 4" xfId="25185" xr:uid="{CA33C48C-A42E-4348-B3BC-FED53637D8EF}"/>
    <cellStyle name="Normal 2 18 5 3 3" xfId="25186" xr:uid="{5BB28C3E-4624-4C98-BF61-5516833A1454}"/>
    <cellStyle name="Normal 2 18 5 3 3 2" xfId="25187" xr:uid="{8D670A8F-09A3-42B6-A745-E1760ED61BF9}"/>
    <cellStyle name="Normal 2 18 5 3 3 3" xfId="25188" xr:uid="{6EB6B72C-8712-43E7-B9DB-DAB3450560C9}"/>
    <cellStyle name="Normal 2 18 5 3 3 4" xfId="25189" xr:uid="{4285F768-E762-49DF-9BE7-3615D46838BF}"/>
    <cellStyle name="Normal 2 18 5 3 4" xfId="25190" xr:uid="{DF2E32A1-C2E9-4736-903F-CED4DD0154A0}"/>
    <cellStyle name="Normal 2 18 5 3 4 2" xfId="25191" xr:uid="{F0459CB2-0F5D-48B1-BE02-119BC49BFFF2}"/>
    <cellStyle name="Normal 2 18 5 3 5" xfId="25192" xr:uid="{0D106FA6-DFFE-4B68-9EA0-5EC62D03FE65}"/>
    <cellStyle name="Normal 2 18 5 3 6" xfId="25193" xr:uid="{AD62425E-CA26-4361-A8D6-EC91A0D6ECCC}"/>
    <cellStyle name="Normal 2 18 5 3 7" xfId="25194" xr:uid="{C0FAC843-E14B-4F7D-A70E-DC49A7BD6FF4}"/>
    <cellStyle name="Normal 2 18 5 4" xfId="25195" xr:uid="{DB3CDC8F-F521-43AA-9256-31855A890887}"/>
    <cellStyle name="Normal 2 18 5 4 2" xfId="25196" xr:uid="{7F1831C9-85B1-42A5-82E3-43694CA3D7ED}"/>
    <cellStyle name="Normal 2 18 5 4 3" xfId="25197" xr:uid="{D156F19C-F593-4E9F-932E-0EDB4DE2ECEF}"/>
    <cellStyle name="Normal 2 18 5 4 4" xfId="25198" xr:uid="{FA6E685C-47A0-432B-960F-D01CEB40A5B9}"/>
    <cellStyle name="Normal 2 18 5 5" xfId="25199" xr:uid="{63AA6FD8-3725-46C7-B2FB-D342D0D1F3DB}"/>
    <cellStyle name="Normal 2 18 5 5 2" xfId="25200" xr:uid="{DA17496B-F750-473F-A09B-4C0FF1F8B8B7}"/>
    <cellStyle name="Normal 2 18 5 5 3" xfId="25201" xr:uid="{9E5F8710-8875-462B-9638-50DD40C8F69C}"/>
    <cellStyle name="Normal 2 18 5 5 4" xfId="25202" xr:uid="{4F1C0A03-95CC-4889-B0C4-487853B18EF8}"/>
    <cellStyle name="Normal 2 18 5 6" xfId="25203" xr:uid="{8F992B94-9B41-42CE-90FA-300666F62681}"/>
    <cellStyle name="Normal 2 18 5 7" xfId="25204" xr:uid="{4E5803DE-62C5-4F8A-921B-44E63FB0EC8E}"/>
    <cellStyle name="Normal 2 18 5 7 2" xfId="25205" xr:uid="{9D75578D-9C80-4241-9233-43E511C7F427}"/>
    <cellStyle name="Normal 2 18 5 8" xfId="25206" xr:uid="{0835BC01-AD7C-4484-8EA3-B144DD4585A5}"/>
    <cellStyle name="Normal 2 18 5 9" xfId="25207" xr:uid="{75AC53E4-D974-4EF3-A547-F9627830E9F8}"/>
    <cellStyle name="Normal 2 18 6" xfId="25208" xr:uid="{3FAAC32D-FB75-4F65-9C7F-F480D58ECC36}"/>
    <cellStyle name="Normal 2 18 6 10" xfId="25209" xr:uid="{45F0D266-FDAA-4723-9F88-EA2F1BF0B611}"/>
    <cellStyle name="Normal 2 18 6 2" xfId="25210" xr:uid="{7567EAEE-E910-44F6-BBD7-4C19668974F6}"/>
    <cellStyle name="Normal 2 18 6 2 2" xfId="25211" xr:uid="{5232569C-7B0F-4152-89E1-E50B288F94AB}"/>
    <cellStyle name="Normal 2 18 6 2 2 2" xfId="25212" xr:uid="{1397EBED-94DD-45D2-BFC0-6BA475210801}"/>
    <cellStyle name="Normal 2 18 6 2 2 3" xfId="25213" xr:uid="{378CCAC3-0CFD-4364-9B62-83223F25EDF4}"/>
    <cellStyle name="Normal 2 18 6 2 2 4" xfId="25214" xr:uid="{886BE8CF-4498-4EAA-8D1D-E5F9895EDF3F}"/>
    <cellStyle name="Normal 2 18 6 2 3" xfId="25215" xr:uid="{8B85D934-669F-43F7-B32E-9AB9CD09D36D}"/>
    <cellStyle name="Normal 2 18 6 2 3 2" xfId="25216" xr:uid="{2033F604-F762-4E08-87DD-2D0A0F7E1745}"/>
    <cellStyle name="Normal 2 18 6 2 3 3" xfId="25217" xr:uid="{F749DBEF-CD55-4D6B-96FB-ACADA82DB8EA}"/>
    <cellStyle name="Normal 2 18 6 2 3 4" xfId="25218" xr:uid="{FD1EC8D4-CCFE-425A-A46A-26198232E75E}"/>
    <cellStyle name="Normal 2 18 6 2 4" xfId="25219" xr:uid="{C44ABED3-D1D9-4C2D-98F1-E615B6D91B91}"/>
    <cellStyle name="Normal 2 18 6 2 4 2" xfId="25220" xr:uid="{915797E3-412E-4D77-82B0-B98FC4CFF84F}"/>
    <cellStyle name="Normal 2 18 6 2 5" xfId="25221" xr:uid="{16CD1E1D-E156-428D-8122-B7514A53F9E7}"/>
    <cellStyle name="Normal 2 18 6 2 6" xfId="25222" xr:uid="{10331E57-2C1D-4A03-871E-5A2B8F7AAD06}"/>
    <cellStyle name="Normal 2 18 6 2 7" xfId="25223" xr:uid="{3C027999-D7FB-4984-8260-D1704D0AD141}"/>
    <cellStyle name="Normal 2 18 6 3" xfId="25224" xr:uid="{CE7FB3F0-1776-462A-AAD1-5076BB5CF37F}"/>
    <cellStyle name="Normal 2 18 6 3 2" xfId="25225" xr:uid="{4D4CDF19-9673-49C4-9E64-BEAC22101D30}"/>
    <cellStyle name="Normal 2 18 6 3 2 2" xfId="25226" xr:uid="{7979FAFA-AD91-4874-858A-28E36488A7A6}"/>
    <cellStyle name="Normal 2 18 6 3 2 3" xfId="25227" xr:uid="{E5F9BBD5-278C-4A95-87E6-30E713F5F016}"/>
    <cellStyle name="Normal 2 18 6 3 2 4" xfId="25228" xr:uid="{02FB72F1-D0E7-46AA-B3B7-061A84D05355}"/>
    <cellStyle name="Normal 2 18 6 3 3" xfId="25229" xr:uid="{09ABABCF-930E-4967-AA03-6EB994A0F76F}"/>
    <cellStyle name="Normal 2 18 6 3 3 2" xfId="25230" xr:uid="{125690B8-0780-4B84-9849-2ABD74547327}"/>
    <cellStyle name="Normal 2 18 6 3 3 3" xfId="25231" xr:uid="{DC0AAD76-BB78-44E2-9CB1-6B0171341350}"/>
    <cellStyle name="Normal 2 18 6 3 3 4" xfId="25232" xr:uid="{7BA04C56-0511-48FB-8B0C-3C43A80A1122}"/>
    <cellStyle name="Normal 2 18 6 3 4" xfId="25233" xr:uid="{BB285178-6567-4F0B-A525-404E0C5783BB}"/>
    <cellStyle name="Normal 2 18 6 3 4 2" xfId="25234" xr:uid="{18A9B025-7B2F-40BB-87E5-34E365FCBF87}"/>
    <cellStyle name="Normal 2 18 6 3 5" xfId="25235" xr:uid="{79175A7E-2F30-43F3-95D7-E0D69E963816}"/>
    <cellStyle name="Normal 2 18 6 3 6" xfId="25236" xr:uid="{AACFAC05-0ED5-4716-98EF-5D6A1F5A0E57}"/>
    <cellStyle name="Normal 2 18 6 3 7" xfId="25237" xr:uid="{451D24FC-EFB4-4FD6-AEF1-F6F4C80E2A82}"/>
    <cellStyle name="Normal 2 18 6 4" xfId="25238" xr:uid="{D8D79975-E75B-4D11-91DF-B2F51C9BF5AC}"/>
    <cellStyle name="Normal 2 18 6 4 2" xfId="25239" xr:uid="{A2C240BF-6F39-4483-8B33-D61A7D1AB0B9}"/>
    <cellStyle name="Normal 2 18 6 4 3" xfId="25240" xr:uid="{FA8FE631-497A-4B95-B0EB-1153E1C1E6EE}"/>
    <cellStyle name="Normal 2 18 6 4 4" xfId="25241" xr:uid="{C505B103-90A9-42D8-99D3-955031426656}"/>
    <cellStyle name="Normal 2 18 6 5" xfId="25242" xr:uid="{6E56D0F5-2C57-4FB8-8BC1-B7B46C02270C}"/>
    <cellStyle name="Normal 2 18 6 5 2" xfId="25243" xr:uid="{469540A6-F8C5-478C-B8EF-77AABA7C6226}"/>
    <cellStyle name="Normal 2 18 6 5 3" xfId="25244" xr:uid="{1BD6D0E7-6B51-44BB-BADE-68F7EE3871F9}"/>
    <cellStyle name="Normal 2 18 6 5 4" xfId="25245" xr:uid="{4D09902A-F6DC-47B5-8255-9ADF53110C90}"/>
    <cellStyle name="Normal 2 18 6 6" xfId="25246" xr:uid="{D3F0A378-4E5F-4656-9929-1D787F2AA059}"/>
    <cellStyle name="Normal 2 18 6 7" xfId="25247" xr:uid="{04F05DDA-14C3-470D-9D2B-F06D9675CF9E}"/>
    <cellStyle name="Normal 2 18 6 7 2" xfId="25248" xr:uid="{001D3B59-0465-4BCB-B716-689C58A400B5}"/>
    <cellStyle name="Normal 2 18 6 8" xfId="25249" xr:uid="{73B34FDE-DBA3-4B7B-A34D-E9002D5BFB74}"/>
    <cellStyle name="Normal 2 18 6 9" xfId="25250" xr:uid="{71711A69-C858-4E00-8C5F-CA2240092AAF}"/>
    <cellStyle name="Normal 2 18 7" xfId="25251" xr:uid="{6C0419C1-8165-4835-B405-5D91949E75A7}"/>
    <cellStyle name="Normal 2 18 7 10" xfId="25252" xr:uid="{A3FEA340-93BE-43E6-BA54-ED7CC97297BF}"/>
    <cellStyle name="Normal 2 18 7 2" xfId="25253" xr:uid="{EF3C79AB-FDD0-43ED-AC19-88D7D7BF6DDA}"/>
    <cellStyle name="Normal 2 18 7 2 2" xfId="25254" xr:uid="{3E2CCF9E-C927-45B3-A6E0-F0940BF436FA}"/>
    <cellStyle name="Normal 2 18 7 2 2 2" xfId="25255" xr:uid="{DDA9EC27-DCCC-4696-BF7D-A64F5015643C}"/>
    <cellStyle name="Normal 2 18 7 2 2 3" xfId="25256" xr:uid="{292AAFDC-302B-4B78-A506-7B4FC90EC39F}"/>
    <cellStyle name="Normal 2 18 7 2 2 4" xfId="25257" xr:uid="{FFE14348-0D1B-4947-AFF5-14E658E63995}"/>
    <cellStyle name="Normal 2 18 7 2 3" xfId="25258" xr:uid="{B071236F-08B9-4154-A5AA-0D8DF10BB5FE}"/>
    <cellStyle name="Normal 2 18 7 2 3 2" xfId="25259" xr:uid="{538E7AEC-BE37-46D6-9663-34D4561D80C4}"/>
    <cellStyle name="Normal 2 18 7 2 3 3" xfId="25260" xr:uid="{709C476F-9939-4C07-BC15-95758CA38D9C}"/>
    <cellStyle name="Normal 2 18 7 2 3 4" xfId="25261" xr:uid="{BCFC88AD-BE5F-4376-8DAA-0C4E0B8AD8D8}"/>
    <cellStyle name="Normal 2 18 7 2 4" xfId="25262" xr:uid="{C9AFCB11-1CEF-41CD-AB98-77D088F6F119}"/>
    <cellStyle name="Normal 2 18 7 2 4 2" xfId="25263" xr:uid="{2760A03C-4851-4625-AE6B-3D27A273B19B}"/>
    <cellStyle name="Normal 2 18 7 2 5" xfId="25264" xr:uid="{F3932B5E-4500-47E5-B255-FF0D783628CD}"/>
    <cellStyle name="Normal 2 18 7 2 6" xfId="25265" xr:uid="{A27323F2-3916-4356-AEE1-48E533CD7690}"/>
    <cellStyle name="Normal 2 18 7 2 7" xfId="25266" xr:uid="{A37C51D7-41F9-4ADC-B243-41A4217A5C2D}"/>
    <cellStyle name="Normal 2 18 7 3" xfId="25267" xr:uid="{C4C65598-F31C-4704-815B-577DF3FA4FD7}"/>
    <cellStyle name="Normal 2 18 7 3 2" xfId="25268" xr:uid="{BDFB8625-37AF-4433-A136-E3B7A8D610E0}"/>
    <cellStyle name="Normal 2 18 7 3 2 2" xfId="25269" xr:uid="{82A4293D-C618-4745-B421-7D1A245E04D7}"/>
    <cellStyle name="Normal 2 18 7 3 2 3" xfId="25270" xr:uid="{775BC5D3-8B11-40D8-B960-DFDE2F0B816D}"/>
    <cellStyle name="Normal 2 18 7 3 2 4" xfId="25271" xr:uid="{B17A4CCD-C166-4E17-8B8B-78FBDBFF8C4D}"/>
    <cellStyle name="Normal 2 18 7 3 3" xfId="25272" xr:uid="{E736803A-C1C2-401B-B1BD-4FD5D9723453}"/>
    <cellStyle name="Normal 2 18 7 3 3 2" xfId="25273" xr:uid="{0EF3F5F1-A8C9-4DB7-81F1-CF2152F859AF}"/>
    <cellStyle name="Normal 2 18 7 3 3 3" xfId="25274" xr:uid="{B8C3136E-F87C-4DCD-ADF8-5F91A9DD3332}"/>
    <cellStyle name="Normal 2 18 7 3 3 4" xfId="25275" xr:uid="{3CB102A6-EB30-4C12-AF05-DFBB559E7534}"/>
    <cellStyle name="Normal 2 18 7 3 4" xfId="25276" xr:uid="{56963E7F-A387-49D3-833D-21C4FB1A43B4}"/>
    <cellStyle name="Normal 2 18 7 3 4 2" xfId="25277" xr:uid="{DB552F6A-F654-4BCE-BA24-AB940EDD4C2D}"/>
    <cellStyle name="Normal 2 18 7 3 5" xfId="25278" xr:uid="{A33FB3D1-D968-43B2-97C1-8F82F22982A5}"/>
    <cellStyle name="Normal 2 18 7 3 6" xfId="25279" xr:uid="{529A9840-4F3C-4CAA-8DAE-1F209DA7C834}"/>
    <cellStyle name="Normal 2 18 7 3 7" xfId="25280" xr:uid="{A4286F44-11F8-4E4B-BD55-BB7595DC6717}"/>
    <cellStyle name="Normal 2 18 7 4" xfId="25281" xr:uid="{36BE82B4-F2C7-48D5-B3CE-1D52DAAF7722}"/>
    <cellStyle name="Normal 2 18 7 4 2" xfId="25282" xr:uid="{D03E1858-9F3F-467A-B7C6-F20D38AA92D4}"/>
    <cellStyle name="Normal 2 18 7 4 3" xfId="25283" xr:uid="{0DE4D3B3-0153-447A-A6B9-E2657E012CA0}"/>
    <cellStyle name="Normal 2 18 7 4 4" xfId="25284" xr:uid="{4E6F78A5-4D47-44B2-AFB6-6DCBD4A8FE10}"/>
    <cellStyle name="Normal 2 18 7 5" xfId="25285" xr:uid="{8CDA6CD4-8649-4084-9BC3-663A7E1682D8}"/>
    <cellStyle name="Normal 2 18 7 5 2" xfId="25286" xr:uid="{00B34916-9D50-4DB0-95D7-BDBD933830B7}"/>
    <cellStyle name="Normal 2 18 7 5 3" xfId="25287" xr:uid="{E35F07D0-3EF4-4E48-8872-0401767F74F4}"/>
    <cellStyle name="Normal 2 18 7 5 4" xfId="25288" xr:uid="{5B262874-73BB-43BD-BA2E-3E94D53E3B46}"/>
    <cellStyle name="Normal 2 18 7 6" xfId="25289" xr:uid="{C030FBA5-4AA3-4A6B-A7B7-B3E4D703500D}"/>
    <cellStyle name="Normal 2 18 7 7" xfId="25290" xr:uid="{271AF8F6-10AC-4CF8-A912-843649D7AA2A}"/>
    <cellStyle name="Normal 2 18 7 7 2" xfId="25291" xr:uid="{5B82785E-DBD4-43E1-A275-4A09EE05096B}"/>
    <cellStyle name="Normal 2 18 7 8" xfId="25292" xr:uid="{20096CD2-D8A5-48B6-B551-49AE5CEF6314}"/>
    <cellStyle name="Normal 2 18 7 9" xfId="25293" xr:uid="{38C518AA-8EF2-4EAA-B104-B973545A8E6C}"/>
    <cellStyle name="Normal 2 18 8" xfId="25294" xr:uid="{9FFA7D4E-7528-48D4-AA91-5F7E8AD4CE85}"/>
    <cellStyle name="Normal 2 18 8 10" xfId="25295" xr:uid="{86B2CB13-5501-429F-AE55-0325968E1177}"/>
    <cellStyle name="Normal 2 18 8 2" xfId="25296" xr:uid="{589F62BD-900C-42D7-838A-75B1EE6A821D}"/>
    <cellStyle name="Normal 2 18 8 2 2" xfId="25297" xr:uid="{0DC836D8-1BC4-4FAE-B399-2082764938A3}"/>
    <cellStyle name="Normal 2 18 8 2 2 2" xfId="25298" xr:uid="{7A231456-9C7A-4C6D-9733-7A5D75D594B3}"/>
    <cellStyle name="Normal 2 18 8 2 2 3" xfId="25299" xr:uid="{B8D631BF-5FCE-44C7-9EEE-02E8340343CA}"/>
    <cellStyle name="Normal 2 18 8 2 2 4" xfId="25300" xr:uid="{FA142B10-4B6F-4D3B-BDA1-ED4FA0F21DCA}"/>
    <cellStyle name="Normal 2 18 8 2 3" xfId="25301" xr:uid="{A5FECB22-294E-42E3-BD71-110A808F5724}"/>
    <cellStyle name="Normal 2 18 8 2 3 2" xfId="25302" xr:uid="{16F5C994-AFE6-42E3-A843-F7EE7554395D}"/>
    <cellStyle name="Normal 2 18 8 2 3 3" xfId="25303" xr:uid="{9C76F851-CDBC-4E60-BC24-D66AD8C83914}"/>
    <cellStyle name="Normal 2 18 8 2 3 4" xfId="25304" xr:uid="{CA4B176B-B265-4223-8BE8-B914BAF203F1}"/>
    <cellStyle name="Normal 2 18 8 2 4" xfId="25305" xr:uid="{9C41FF01-F295-4F70-8F27-A70B56C1A3EA}"/>
    <cellStyle name="Normal 2 18 8 2 4 2" xfId="25306" xr:uid="{BF12F5B8-4729-4B2A-B7F2-7E627B8D41DC}"/>
    <cellStyle name="Normal 2 18 8 2 5" xfId="25307" xr:uid="{AE200F98-F00B-4E10-8968-A526FB869539}"/>
    <cellStyle name="Normal 2 18 8 2 6" xfId="25308" xr:uid="{E56092C5-977B-4C6C-905E-1C8729E118A8}"/>
    <cellStyle name="Normal 2 18 8 2 7" xfId="25309" xr:uid="{C4CEDAD0-5C12-429E-B601-18443B20F8E1}"/>
    <cellStyle name="Normal 2 18 8 3" xfId="25310" xr:uid="{54E54045-2F79-4AD3-B40B-A0DC9E38DE1F}"/>
    <cellStyle name="Normal 2 18 8 3 2" xfId="25311" xr:uid="{A0DC22C5-4B08-4480-B0F0-63CF49C26C0A}"/>
    <cellStyle name="Normal 2 18 8 3 2 2" xfId="25312" xr:uid="{4027B7F9-7D8A-489D-AF2B-B5A9FA593E67}"/>
    <cellStyle name="Normal 2 18 8 3 2 3" xfId="25313" xr:uid="{BD075901-CA4E-47F0-AE96-38A3038ED430}"/>
    <cellStyle name="Normal 2 18 8 3 2 4" xfId="25314" xr:uid="{5135BED2-65F4-4A74-A100-4042034FBE5C}"/>
    <cellStyle name="Normal 2 18 8 3 3" xfId="25315" xr:uid="{D87C8D31-FB9A-4C52-AB90-F1D49E9CDA41}"/>
    <cellStyle name="Normal 2 18 8 3 3 2" xfId="25316" xr:uid="{EFBE0F3E-4A87-4A80-9CDE-4141DCFED4D2}"/>
    <cellStyle name="Normal 2 18 8 3 3 3" xfId="25317" xr:uid="{B483548B-4A90-44B5-BFC9-807BA027D725}"/>
    <cellStyle name="Normal 2 18 8 3 3 4" xfId="25318" xr:uid="{1C969A7E-7029-4A2A-8E4F-F7252387C64F}"/>
    <cellStyle name="Normal 2 18 8 3 4" xfId="25319" xr:uid="{4501E802-9755-43D4-8347-FD8C57574DAE}"/>
    <cellStyle name="Normal 2 18 8 3 4 2" xfId="25320" xr:uid="{8F244F4B-A183-4D13-8B6E-BD0BCDE33F02}"/>
    <cellStyle name="Normal 2 18 8 3 5" xfId="25321" xr:uid="{67F14EEF-E2E8-4F28-A27A-727E49F67B51}"/>
    <cellStyle name="Normal 2 18 8 3 6" xfId="25322" xr:uid="{EF3855C9-982B-46F7-8463-B61FE900B123}"/>
    <cellStyle name="Normal 2 18 8 3 7" xfId="25323" xr:uid="{5F39C02A-7E71-476A-BEFD-7F443028D0C4}"/>
    <cellStyle name="Normal 2 18 8 4" xfId="25324" xr:uid="{429A4655-CDC5-493E-89B0-E4337C578C6E}"/>
    <cellStyle name="Normal 2 18 8 4 2" xfId="25325" xr:uid="{A4168089-663B-4930-BFC5-9729412E04AD}"/>
    <cellStyle name="Normal 2 18 8 4 3" xfId="25326" xr:uid="{51C1E8C0-1733-41CD-827A-2EF9A70F1B90}"/>
    <cellStyle name="Normal 2 18 8 4 4" xfId="25327" xr:uid="{8F4F18AF-84A6-4CD2-921B-71A03EDC3051}"/>
    <cellStyle name="Normal 2 18 8 5" xfId="25328" xr:uid="{80E39CE0-3F78-45F6-8FEF-3E299E961D39}"/>
    <cellStyle name="Normal 2 18 8 5 2" xfId="25329" xr:uid="{E7AD762F-80F7-4EAB-AA5A-A1C0C0D0A0E3}"/>
    <cellStyle name="Normal 2 18 8 5 3" xfId="25330" xr:uid="{768BE5F9-A5B9-476F-9A7A-7DC39214DDB6}"/>
    <cellStyle name="Normal 2 18 8 5 4" xfId="25331" xr:uid="{F2252B93-7854-4534-8A15-E777DC5DAC91}"/>
    <cellStyle name="Normal 2 18 8 6" xfId="25332" xr:uid="{AAF6EE68-0A89-47AA-8F01-91420BB0F4BF}"/>
    <cellStyle name="Normal 2 18 8 7" xfId="25333" xr:uid="{38507C54-DDF5-4DC7-8A99-556014EE6A9C}"/>
    <cellStyle name="Normal 2 18 8 7 2" xfId="25334" xr:uid="{62D84BC4-1C58-44A1-88D2-6285BAAAD13C}"/>
    <cellStyle name="Normal 2 18 8 8" xfId="25335" xr:uid="{A30E1BC6-6A72-4571-9829-7AD725DF932C}"/>
    <cellStyle name="Normal 2 18 8 9" xfId="25336" xr:uid="{3EDFBBB4-EDAB-4B88-976D-4E479237E7C6}"/>
    <cellStyle name="Normal 2 18 9" xfId="25337" xr:uid="{10418F5E-76A2-4090-82CC-861E55FD123C}"/>
    <cellStyle name="Normal 2 18 9 10" xfId="25338" xr:uid="{D6A8557F-CAB8-496F-89D6-69E9D3FA9693}"/>
    <cellStyle name="Normal 2 18 9 2" xfId="25339" xr:uid="{8A18F46F-4C30-450D-B067-0D11F80D439B}"/>
    <cellStyle name="Normal 2 18 9 2 2" xfId="25340" xr:uid="{37FA1FCA-AC86-4459-A01E-63A7BC5FD505}"/>
    <cellStyle name="Normal 2 18 9 2 2 2" xfId="25341" xr:uid="{A3840A5A-A90F-4E97-9210-9D1B53CD1B37}"/>
    <cellStyle name="Normal 2 18 9 2 2 3" xfId="25342" xr:uid="{38589669-F91F-462B-9F4F-047256AE1DB4}"/>
    <cellStyle name="Normal 2 18 9 2 2 4" xfId="25343" xr:uid="{528186F4-2833-486E-8240-3BF745DA47D2}"/>
    <cellStyle name="Normal 2 18 9 2 3" xfId="25344" xr:uid="{32763B53-15AB-4C99-9736-DCAD793427A7}"/>
    <cellStyle name="Normal 2 18 9 2 3 2" xfId="25345" xr:uid="{FD5AE3B6-AE74-48B0-8917-2E1C36C2472F}"/>
    <cellStyle name="Normal 2 18 9 2 3 3" xfId="25346" xr:uid="{964059C2-58CB-46AB-92B0-38A1D8B8A3C5}"/>
    <cellStyle name="Normal 2 18 9 2 3 4" xfId="25347" xr:uid="{12212824-8742-4512-8DD3-6E4F1572EA50}"/>
    <cellStyle name="Normal 2 18 9 2 4" xfId="25348" xr:uid="{AA962C6A-57FF-42EB-B99F-3E5D278E510D}"/>
    <cellStyle name="Normal 2 18 9 2 4 2" xfId="25349" xr:uid="{5CBB8A99-DFF4-47A2-9056-F08088C089E6}"/>
    <cellStyle name="Normal 2 18 9 2 5" xfId="25350" xr:uid="{706BD71F-9E88-44B2-B0C7-5286E194428D}"/>
    <cellStyle name="Normal 2 18 9 2 6" xfId="25351" xr:uid="{8E3C090B-3188-405F-B100-D6C8557A5210}"/>
    <cellStyle name="Normal 2 18 9 2 7" xfId="25352" xr:uid="{2555307A-E1CF-4F6F-9594-AEDCA34417E3}"/>
    <cellStyle name="Normal 2 18 9 3" xfId="25353" xr:uid="{5AEEFA3A-67D1-42F8-B6E3-070481159B78}"/>
    <cellStyle name="Normal 2 18 9 3 2" xfId="25354" xr:uid="{0FCC8A7E-D665-4ECF-AF5E-01F232AD7188}"/>
    <cellStyle name="Normal 2 18 9 3 2 2" xfId="25355" xr:uid="{ED25D03E-2DCE-4BDD-8D5A-6A9C87F0598B}"/>
    <cellStyle name="Normal 2 18 9 3 2 3" xfId="25356" xr:uid="{4BA891CF-0A27-4FB1-83C8-C8AAE264C2D9}"/>
    <cellStyle name="Normal 2 18 9 3 2 4" xfId="25357" xr:uid="{1EB7726A-F173-4C9C-A297-233CE173A841}"/>
    <cellStyle name="Normal 2 18 9 3 3" xfId="25358" xr:uid="{E35CA431-5091-45E3-9BFE-7B817AD3517B}"/>
    <cellStyle name="Normal 2 18 9 3 3 2" xfId="25359" xr:uid="{B50BA7ED-C0E0-42C1-A3C7-0CD1409D80A4}"/>
    <cellStyle name="Normal 2 18 9 3 3 3" xfId="25360" xr:uid="{C53F1C3F-3AC1-4A01-A869-957B1D7DDFDF}"/>
    <cellStyle name="Normal 2 18 9 3 3 4" xfId="25361" xr:uid="{59DCD3AA-ADED-4EE6-AB98-47A12C423529}"/>
    <cellStyle name="Normal 2 18 9 3 4" xfId="25362" xr:uid="{3572532E-E208-4341-A48B-62A296D07776}"/>
    <cellStyle name="Normal 2 18 9 3 4 2" xfId="25363" xr:uid="{619103AE-1BF2-425C-9303-331D0780820A}"/>
    <cellStyle name="Normal 2 18 9 3 5" xfId="25364" xr:uid="{6D95FDDA-0A4E-471F-80F7-088F7ECCE92A}"/>
    <cellStyle name="Normal 2 18 9 3 6" xfId="25365" xr:uid="{6F8A06DC-372B-4589-8A0C-7B506B70BCC8}"/>
    <cellStyle name="Normal 2 18 9 3 7" xfId="25366" xr:uid="{49D92A6C-2909-4F33-9700-4E67B267F2C7}"/>
    <cellStyle name="Normal 2 18 9 4" xfId="25367" xr:uid="{388C35C5-5035-4506-9893-155152D8465D}"/>
    <cellStyle name="Normal 2 18 9 4 2" xfId="25368" xr:uid="{04592086-3AB0-4F8F-B256-B8307742AC51}"/>
    <cellStyle name="Normal 2 18 9 4 3" xfId="25369" xr:uid="{18F9E02F-692C-4E0E-A4A2-83C82F0BC634}"/>
    <cellStyle name="Normal 2 18 9 4 4" xfId="25370" xr:uid="{AAE35A34-CD89-4A72-8EEE-B50E37CDEC06}"/>
    <cellStyle name="Normal 2 18 9 5" xfId="25371" xr:uid="{C9FEDDC9-1E0C-4A79-AFF7-1E49AB41A85D}"/>
    <cellStyle name="Normal 2 18 9 5 2" xfId="25372" xr:uid="{40AA6C5F-3494-4439-BB80-CB7337824111}"/>
    <cellStyle name="Normal 2 18 9 5 3" xfId="25373" xr:uid="{4FCAE7DA-6ADF-4A0C-82C5-542BBB3EBCB4}"/>
    <cellStyle name="Normal 2 18 9 5 4" xfId="25374" xr:uid="{F5E7A06F-510A-41DC-A575-70D492F9F9BB}"/>
    <cellStyle name="Normal 2 18 9 6" xfId="25375" xr:uid="{3BC9E358-DE23-4EF1-ADA1-09AD153E766B}"/>
    <cellStyle name="Normal 2 18 9 7" xfId="25376" xr:uid="{CE35DD46-D8C3-4B31-AF94-63BB7086C3D7}"/>
    <cellStyle name="Normal 2 18 9 7 2" xfId="25377" xr:uid="{3EB26B8F-2AE7-4127-82B5-0DD6E91CF688}"/>
    <cellStyle name="Normal 2 18 9 8" xfId="25378" xr:uid="{0C0ED9E3-1CE5-4E1A-9214-07CF9EE87AA1}"/>
    <cellStyle name="Normal 2 18 9 9" xfId="25379" xr:uid="{7B261F24-4503-4569-893A-07C9ED719F98}"/>
    <cellStyle name="Normal 2 19" xfId="25380" xr:uid="{6B754E7D-96F2-4C1F-95E8-BFBD8CD9F0F6}"/>
    <cellStyle name="Normal 2 19 10" xfId="25381" xr:uid="{94E33909-CBFB-49D2-8D35-E545ECA09718}"/>
    <cellStyle name="Normal 2 19 10 10" xfId="25382" xr:uid="{7DB31DEB-BF54-487D-B376-02D5DEB13971}"/>
    <cellStyle name="Normal 2 19 10 2" xfId="25383" xr:uid="{8F6A4073-9E6C-4ABB-85D3-E6138069BE78}"/>
    <cellStyle name="Normal 2 19 10 2 2" xfId="25384" xr:uid="{A4202314-B435-45BF-898E-6BDBEA702834}"/>
    <cellStyle name="Normal 2 19 10 2 2 2" xfId="25385" xr:uid="{C4144F19-35DC-4F4E-838C-51832FFF4BE4}"/>
    <cellStyle name="Normal 2 19 10 2 2 3" xfId="25386" xr:uid="{2EAAB67B-1037-4C25-8D0E-BBDA65EA73BA}"/>
    <cellStyle name="Normal 2 19 10 2 2 4" xfId="25387" xr:uid="{3F03D34A-983C-4FA4-80C2-FA8C8FA30D82}"/>
    <cellStyle name="Normal 2 19 10 2 3" xfId="25388" xr:uid="{A74C61FE-E3B8-4A1F-A0FC-CEFA78BC6DA3}"/>
    <cellStyle name="Normal 2 19 10 2 3 2" xfId="25389" xr:uid="{68F0D926-5989-41A3-BD71-7A2A30D90885}"/>
    <cellStyle name="Normal 2 19 10 2 3 3" xfId="25390" xr:uid="{E25A502E-14F8-4F68-81B5-C9C82E55E7D1}"/>
    <cellStyle name="Normal 2 19 10 2 3 4" xfId="25391" xr:uid="{AAEEE8AA-CEFE-402D-B5EA-7E65F5E52DB4}"/>
    <cellStyle name="Normal 2 19 10 2 4" xfId="25392" xr:uid="{B27BAD92-67AE-43E6-99D6-29972481D4FF}"/>
    <cellStyle name="Normal 2 19 10 2 4 2" xfId="25393" xr:uid="{CD4DD137-542A-4385-B3AB-0EDE80D1C43C}"/>
    <cellStyle name="Normal 2 19 10 2 5" xfId="25394" xr:uid="{79EE7367-91E6-4EAB-AA8F-E61E7A065B73}"/>
    <cellStyle name="Normal 2 19 10 2 6" xfId="25395" xr:uid="{99E6FDBA-A0B0-498B-83C3-EDB3296371F0}"/>
    <cellStyle name="Normal 2 19 10 2 7" xfId="25396" xr:uid="{66AAF064-408C-47B9-B959-AEF18E4DD814}"/>
    <cellStyle name="Normal 2 19 10 3" xfId="25397" xr:uid="{F289E9FD-EC5A-421B-9093-F3E9561DB19C}"/>
    <cellStyle name="Normal 2 19 10 3 2" xfId="25398" xr:uid="{D0BB66A8-E3D0-4649-8C5C-3C65FE406D41}"/>
    <cellStyle name="Normal 2 19 10 3 2 2" xfId="25399" xr:uid="{59A0137B-A1B2-42A1-BB9C-46B2B73E6ADD}"/>
    <cellStyle name="Normal 2 19 10 3 2 3" xfId="25400" xr:uid="{FB4001E9-E504-4B05-9903-76673464C758}"/>
    <cellStyle name="Normal 2 19 10 3 2 4" xfId="25401" xr:uid="{AC9069C3-080B-41C1-AE26-C042D40F8A00}"/>
    <cellStyle name="Normal 2 19 10 3 3" xfId="25402" xr:uid="{A06FBD99-288C-44F1-AC2F-1353F0EF2648}"/>
    <cellStyle name="Normal 2 19 10 3 3 2" xfId="25403" xr:uid="{D76099CD-8CCE-47B9-AF6B-AD350726CC5F}"/>
    <cellStyle name="Normal 2 19 10 3 3 3" xfId="25404" xr:uid="{1C770524-683C-404F-8BA0-472F0080C73E}"/>
    <cellStyle name="Normal 2 19 10 3 3 4" xfId="25405" xr:uid="{3B317B62-C3BA-41B0-883F-72B0C395407F}"/>
    <cellStyle name="Normal 2 19 10 3 4" xfId="25406" xr:uid="{5C297486-61AA-446D-80D9-3C14080CA030}"/>
    <cellStyle name="Normal 2 19 10 3 4 2" xfId="25407" xr:uid="{25275050-73B0-402F-89B6-B1420E327621}"/>
    <cellStyle name="Normal 2 19 10 3 5" xfId="25408" xr:uid="{F0352E1F-952B-40D8-95DA-BB1C203B8C34}"/>
    <cellStyle name="Normal 2 19 10 3 6" xfId="25409" xr:uid="{896C493C-6735-4A67-A3BC-8229E612C662}"/>
    <cellStyle name="Normal 2 19 10 3 7" xfId="25410" xr:uid="{EDC0D508-90BE-4B58-A80D-763A770EAB60}"/>
    <cellStyle name="Normal 2 19 10 4" xfId="25411" xr:uid="{0A70C2C5-DCE6-4E9D-B8E1-A542D1410154}"/>
    <cellStyle name="Normal 2 19 10 4 2" xfId="25412" xr:uid="{5E258EBD-10C4-4BAA-A5C0-D44AF982760B}"/>
    <cellStyle name="Normal 2 19 10 4 3" xfId="25413" xr:uid="{3E3AE01B-692A-47D2-9007-D0B8229E34E3}"/>
    <cellStyle name="Normal 2 19 10 4 4" xfId="25414" xr:uid="{CEF861F5-96BF-40C7-97C2-6BA7B611F3C8}"/>
    <cellStyle name="Normal 2 19 10 5" xfId="25415" xr:uid="{7BB3F606-C060-4E34-BD4E-A7C9167F4282}"/>
    <cellStyle name="Normal 2 19 10 5 2" xfId="25416" xr:uid="{1AC3D5F1-6646-41CE-9B60-FB1C164D47F8}"/>
    <cellStyle name="Normal 2 19 10 5 3" xfId="25417" xr:uid="{67C71572-505B-43D0-82C5-F37748ECDF0B}"/>
    <cellStyle name="Normal 2 19 10 5 4" xfId="25418" xr:uid="{88226D74-0F97-4434-8B15-43066817E532}"/>
    <cellStyle name="Normal 2 19 10 6" xfId="25419" xr:uid="{740BD8B9-69C9-48F5-B9D3-373B1510FE4F}"/>
    <cellStyle name="Normal 2 19 10 7" xfId="25420" xr:uid="{D7CE89C5-CBFC-4951-A48A-EE7A1F2E2A5A}"/>
    <cellStyle name="Normal 2 19 10 7 2" xfId="25421" xr:uid="{DEE2E79B-6B55-4193-947E-AEABC0093F88}"/>
    <cellStyle name="Normal 2 19 10 8" xfId="25422" xr:uid="{C00ECFD8-A1FE-4406-8196-C34A54860F8B}"/>
    <cellStyle name="Normal 2 19 10 9" xfId="25423" xr:uid="{6E8294C6-0708-4DBA-9F71-B0584E2841A8}"/>
    <cellStyle name="Normal 2 19 11" xfId="25424" xr:uid="{7ECC2D1B-69BD-49BC-B361-16AD0027F431}"/>
    <cellStyle name="Normal 2 19 11 10" xfId="25425" xr:uid="{D3BE844F-19AA-494A-8FD8-5425745CCF95}"/>
    <cellStyle name="Normal 2 19 11 2" xfId="25426" xr:uid="{33133315-1188-4A61-B36C-946F5C60D983}"/>
    <cellStyle name="Normal 2 19 11 2 2" xfId="25427" xr:uid="{1795A81F-A1FF-4084-A2E5-DFF96A8F68DD}"/>
    <cellStyle name="Normal 2 19 11 2 2 2" xfId="25428" xr:uid="{EDC0759E-227D-43DE-98CD-25643902E7C0}"/>
    <cellStyle name="Normal 2 19 11 2 2 3" xfId="25429" xr:uid="{039D8C33-9653-410C-ABDB-B6606F2D66E6}"/>
    <cellStyle name="Normal 2 19 11 2 2 4" xfId="25430" xr:uid="{F6B86623-6C11-4BC7-8722-7E061BCA4BFD}"/>
    <cellStyle name="Normal 2 19 11 2 3" xfId="25431" xr:uid="{41B4235C-9609-4989-B86F-E2213F9E6A6C}"/>
    <cellStyle name="Normal 2 19 11 2 3 2" xfId="25432" xr:uid="{EE4FBFBD-C373-4A16-9D94-3C7440A43D69}"/>
    <cellStyle name="Normal 2 19 11 2 3 3" xfId="25433" xr:uid="{D2DC3964-5BD7-44EA-BA55-F8F9BD0C793F}"/>
    <cellStyle name="Normal 2 19 11 2 3 4" xfId="25434" xr:uid="{DDEF084B-89CE-4C05-BC07-881BB35E8E86}"/>
    <cellStyle name="Normal 2 19 11 2 4" xfId="25435" xr:uid="{BEC81F91-FBF7-4AE2-B1C9-1E5B251721D4}"/>
    <cellStyle name="Normal 2 19 11 2 4 2" xfId="25436" xr:uid="{51879ABF-6436-423A-B229-4C0891063737}"/>
    <cellStyle name="Normal 2 19 11 2 5" xfId="25437" xr:uid="{003043C0-CE8D-4F07-B150-34D627B70856}"/>
    <cellStyle name="Normal 2 19 11 2 6" xfId="25438" xr:uid="{E36D9897-8D9C-411D-B9E6-2DC01817783E}"/>
    <cellStyle name="Normal 2 19 11 2 7" xfId="25439" xr:uid="{38C8CBF9-9715-48F8-8571-A8C118464BD0}"/>
    <cellStyle name="Normal 2 19 11 3" xfId="25440" xr:uid="{40BE6E31-455E-4FB0-B9ED-EE8F31EBD0D7}"/>
    <cellStyle name="Normal 2 19 11 3 2" xfId="25441" xr:uid="{FED6426C-F1EA-4B75-A976-A61BC44317AA}"/>
    <cellStyle name="Normal 2 19 11 3 2 2" xfId="25442" xr:uid="{C767F949-4C01-44B8-97C5-7D9651803BDB}"/>
    <cellStyle name="Normal 2 19 11 3 2 3" xfId="25443" xr:uid="{1C6DCA29-FF40-455E-A8EC-B3C91515973E}"/>
    <cellStyle name="Normal 2 19 11 3 2 4" xfId="25444" xr:uid="{A2AD4411-6597-484A-B8D4-E34457DEE9F1}"/>
    <cellStyle name="Normal 2 19 11 3 3" xfId="25445" xr:uid="{B5767521-EE20-4D0F-BA7D-809F0FEDD980}"/>
    <cellStyle name="Normal 2 19 11 3 3 2" xfId="25446" xr:uid="{1C7FF747-E2D2-4C50-82C3-7D3B85AE6B6E}"/>
    <cellStyle name="Normal 2 19 11 3 3 3" xfId="25447" xr:uid="{7DFD8B8E-829B-4E59-8DEC-F93909735650}"/>
    <cellStyle name="Normal 2 19 11 3 3 4" xfId="25448" xr:uid="{2A8B30E7-3BC4-40D6-8585-A3F9D47D4416}"/>
    <cellStyle name="Normal 2 19 11 3 4" xfId="25449" xr:uid="{13CE93E9-DD03-4613-972E-5A2B1C208C1A}"/>
    <cellStyle name="Normal 2 19 11 3 4 2" xfId="25450" xr:uid="{CCA4A6A5-477C-4233-BD68-BDA013A62C6B}"/>
    <cellStyle name="Normal 2 19 11 3 5" xfId="25451" xr:uid="{1924A09F-EC4A-4FFA-8059-1E295EC46F84}"/>
    <cellStyle name="Normal 2 19 11 3 6" xfId="25452" xr:uid="{9388F309-01C2-4A38-B7A8-53B16E62E398}"/>
    <cellStyle name="Normal 2 19 11 3 7" xfId="25453" xr:uid="{9DD95F00-3113-4D25-9411-DBA62B1D9A6F}"/>
    <cellStyle name="Normal 2 19 11 4" xfId="25454" xr:uid="{8EB53937-60B1-4B6D-8F3B-F6E0B8310690}"/>
    <cellStyle name="Normal 2 19 11 4 2" xfId="25455" xr:uid="{F237251A-6D95-4769-89FC-731E391411B3}"/>
    <cellStyle name="Normal 2 19 11 4 3" xfId="25456" xr:uid="{A55D1675-AFA4-4DCF-86FB-D9A3EFD70D24}"/>
    <cellStyle name="Normal 2 19 11 4 4" xfId="25457" xr:uid="{FB5C162E-DA7C-4064-AD8E-C797F04EF6B5}"/>
    <cellStyle name="Normal 2 19 11 5" xfId="25458" xr:uid="{E6EB710A-75F0-4159-B589-5D1898ED24DE}"/>
    <cellStyle name="Normal 2 19 11 5 2" xfId="25459" xr:uid="{4D546113-CDFA-4852-A809-DE915ED5F56F}"/>
    <cellStyle name="Normal 2 19 11 5 3" xfId="25460" xr:uid="{631A820A-BDC4-4B20-8BF5-808E257016FF}"/>
    <cellStyle name="Normal 2 19 11 5 4" xfId="25461" xr:uid="{F1C3CA20-3F03-4F83-B850-A5384A287C78}"/>
    <cellStyle name="Normal 2 19 11 6" xfId="25462" xr:uid="{A8340468-51AF-4113-80AC-1F46DFB13BB3}"/>
    <cellStyle name="Normal 2 19 11 7" xfId="25463" xr:uid="{CC3B50D9-9B14-469E-8C06-FC7A6F3EAA45}"/>
    <cellStyle name="Normal 2 19 11 7 2" xfId="25464" xr:uid="{398AA5AE-6097-4312-8581-80F2420D800A}"/>
    <cellStyle name="Normal 2 19 11 8" xfId="25465" xr:uid="{28ECDE4D-5153-474D-8389-A98074D2A45D}"/>
    <cellStyle name="Normal 2 19 11 9" xfId="25466" xr:uid="{BDA041F1-5C9F-4A90-ACF4-61928560B37B}"/>
    <cellStyle name="Normal 2 19 12" xfId="25467" xr:uid="{9A2251D2-CFD4-4A92-93A2-8BC508CB4943}"/>
    <cellStyle name="Normal 2 19 12 10" xfId="25468" xr:uid="{E1C78C9C-2333-4865-B6E5-9A1D8B8EE3CF}"/>
    <cellStyle name="Normal 2 19 12 2" xfId="25469" xr:uid="{57A4843A-19B7-4140-825E-6DFEB8061833}"/>
    <cellStyle name="Normal 2 19 12 2 2" xfId="25470" xr:uid="{14C0A124-089C-405C-B15C-B160D9201BBC}"/>
    <cellStyle name="Normal 2 19 12 2 2 2" xfId="25471" xr:uid="{7690D6FC-48CF-4290-89E6-A5B610A2D485}"/>
    <cellStyle name="Normal 2 19 12 2 2 3" xfId="25472" xr:uid="{0D5FD7E0-266B-48A5-86C2-10D7D7678D87}"/>
    <cellStyle name="Normal 2 19 12 2 2 4" xfId="25473" xr:uid="{6E16368E-1380-460D-BFB9-8379DE7AB4AF}"/>
    <cellStyle name="Normal 2 19 12 2 3" xfId="25474" xr:uid="{E2287526-B0BB-4619-8B64-ABFEF8400B5D}"/>
    <cellStyle name="Normal 2 19 12 2 3 2" xfId="25475" xr:uid="{22FF2444-21E3-4641-A359-D50A455AF3A7}"/>
    <cellStyle name="Normal 2 19 12 2 3 3" xfId="25476" xr:uid="{CCCAC85F-3C90-45C6-9CF6-A0B1E331A9B8}"/>
    <cellStyle name="Normal 2 19 12 2 3 4" xfId="25477" xr:uid="{D0BA876C-EA21-48A8-A9D3-6941E2CFDEE7}"/>
    <cellStyle name="Normal 2 19 12 2 4" xfId="25478" xr:uid="{7CB5F0E7-B039-4189-B6CC-D1A604164B86}"/>
    <cellStyle name="Normal 2 19 12 2 4 2" xfId="25479" xr:uid="{721F9089-683E-4B34-92FA-3D90095A40E5}"/>
    <cellStyle name="Normal 2 19 12 2 5" xfId="25480" xr:uid="{65DF61EC-4035-4FBF-8DE4-D72909F290E9}"/>
    <cellStyle name="Normal 2 19 12 2 6" xfId="25481" xr:uid="{9470A671-40BA-4064-914C-4A93494E0514}"/>
    <cellStyle name="Normal 2 19 12 2 7" xfId="25482" xr:uid="{BE338100-D55C-45E4-9E5C-D9320B381042}"/>
    <cellStyle name="Normal 2 19 12 3" xfId="25483" xr:uid="{311C01F8-7BF4-4E1A-9540-F6B786BF313F}"/>
    <cellStyle name="Normal 2 19 12 3 2" xfId="25484" xr:uid="{F3CD289E-97B4-4BF9-8E56-FDC47B3431F6}"/>
    <cellStyle name="Normal 2 19 12 3 2 2" xfId="25485" xr:uid="{749400E9-28CD-4739-BF6E-E3DE53110515}"/>
    <cellStyle name="Normal 2 19 12 3 2 3" xfId="25486" xr:uid="{975AA40D-F520-4E5B-AF11-366FEC515547}"/>
    <cellStyle name="Normal 2 19 12 3 2 4" xfId="25487" xr:uid="{A3DBAE66-0193-4F2B-AA68-B544B52FD61C}"/>
    <cellStyle name="Normal 2 19 12 3 3" xfId="25488" xr:uid="{864D5BB7-A249-4593-82C5-21F3771F3372}"/>
    <cellStyle name="Normal 2 19 12 3 3 2" xfId="25489" xr:uid="{21458602-B8A4-4C35-B701-2926465086EE}"/>
    <cellStyle name="Normal 2 19 12 3 3 3" xfId="25490" xr:uid="{2604754E-CA75-4AF1-B6CF-4E5418895DA9}"/>
    <cellStyle name="Normal 2 19 12 3 3 4" xfId="25491" xr:uid="{7F3F2313-D41F-40F1-B35C-FB98C13906F8}"/>
    <cellStyle name="Normal 2 19 12 3 4" xfId="25492" xr:uid="{9D1C1CFA-9F9D-497E-A0A0-1D45A31E16C0}"/>
    <cellStyle name="Normal 2 19 12 3 4 2" xfId="25493" xr:uid="{F1369E0D-F768-4C64-BA9A-073B43570926}"/>
    <cellStyle name="Normal 2 19 12 3 5" xfId="25494" xr:uid="{7EAA96AE-B5A8-4866-9869-C48C65E839A8}"/>
    <cellStyle name="Normal 2 19 12 3 6" xfId="25495" xr:uid="{A533F9C5-F3AF-4AB5-9F82-BFEB7FFD94C1}"/>
    <cellStyle name="Normal 2 19 12 3 7" xfId="25496" xr:uid="{A737126D-7792-4D97-BFD4-7C680C5EADB9}"/>
    <cellStyle name="Normal 2 19 12 4" xfId="25497" xr:uid="{E4100510-28BB-4330-9BA5-2FC94D0E82F3}"/>
    <cellStyle name="Normal 2 19 12 4 2" xfId="25498" xr:uid="{A9761AF7-636D-44B1-9740-29EB2A936B89}"/>
    <cellStyle name="Normal 2 19 12 4 3" xfId="25499" xr:uid="{B6A5BA2A-5655-4EE7-BB40-4961CBEE62C4}"/>
    <cellStyle name="Normal 2 19 12 4 4" xfId="25500" xr:uid="{F342C4BE-63E2-4F1E-899D-5E9BB5E400B7}"/>
    <cellStyle name="Normal 2 19 12 5" xfId="25501" xr:uid="{5123A70A-64F4-463D-A327-DA446B180855}"/>
    <cellStyle name="Normal 2 19 12 5 2" xfId="25502" xr:uid="{DE09AF1C-19CF-4437-9F7E-B8E3E8691679}"/>
    <cellStyle name="Normal 2 19 12 5 3" xfId="25503" xr:uid="{2097A7D4-8F7E-445E-8209-BD86BD959FDD}"/>
    <cellStyle name="Normal 2 19 12 5 4" xfId="25504" xr:uid="{8C4E6646-13A6-4799-95B8-E9FF39D8B43D}"/>
    <cellStyle name="Normal 2 19 12 6" xfId="25505" xr:uid="{7090F8E0-7253-4EA9-BA25-D4D2F8C44C75}"/>
    <cellStyle name="Normal 2 19 12 7" xfId="25506" xr:uid="{9E5C0A6C-8405-49AF-9CBC-74C5EBE900F4}"/>
    <cellStyle name="Normal 2 19 12 7 2" xfId="25507" xr:uid="{340425F3-BD42-434D-9100-6A2D3C4641A5}"/>
    <cellStyle name="Normal 2 19 12 8" xfId="25508" xr:uid="{D9B2A9E1-D18E-4FAF-A07A-8763DE6704D6}"/>
    <cellStyle name="Normal 2 19 12 9" xfId="25509" xr:uid="{C61FFD6B-B0B1-4E56-86DE-B73FFCA4E9E8}"/>
    <cellStyle name="Normal 2 19 13" xfId="25510" xr:uid="{070CC36A-3E93-467D-8A2C-C2584D3677CC}"/>
    <cellStyle name="Normal 2 19 13 10" xfId="25511" xr:uid="{9A96395B-DA2B-492C-A3E0-E9D61A7FA236}"/>
    <cellStyle name="Normal 2 19 13 2" xfId="25512" xr:uid="{7A98CE2F-CBCF-48B0-B709-6E5AE72F2C70}"/>
    <cellStyle name="Normal 2 19 13 2 2" xfId="25513" xr:uid="{37763985-3A77-41BA-98D1-C29AFBB51AA6}"/>
    <cellStyle name="Normal 2 19 13 2 2 2" xfId="25514" xr:uid="{62234B58-B47A-4D75-8968-D5D85976C723}"/>
    <cellStyle name="Normal 2 19 13 2 2 3" xfId="25515" xr:uid="{0B6476CF-F7C5-4364-AFA5-0E13CC35DE7F}"/>
    <cellStyle name="Normal 2 19 13 2 2 4" xfId="25516" xr:uid="{331AA7E2-A6A5-486C-B91B-71B33249B3D6}"/>
    <cellStyle name="Normal 2 19 13 2 3" xfId="25517" xr:uid="{26F1A226-BA8C-4476-A364-18853DE9DF62}"/>
    <cellStyle name="Normal 2 19 13 2 3 2" xfId="25518" xr:uid="{92863FBB-ABDB-46E6-9EC2-E924FE16C5F7}"/>
    <cellStyle name="Normal 2 19 13 2 3 3" xfId="25519" xr:uid="{918FFB21-8FD5-4A1E-A00D-1E35D6582CF1}"/>
    <cellStyle name="Normal 2 19 13 2 3 4" xfId="25520" xr:uid="{67873DBE-6969-46AC-B720-C842A5F0CCCC}"/>
    <cellStyle name="Normal 2 19 13 2 4" xfId="25521" xr:uid="{E36A3CA1-7DF1-4A24-893E-0DF850B06772}"/>
    <cellStyle name="Normal 2 19 13 2 4 2" xfId="25522" xr:uid="{5A5A31D0-A164-467E-9A87-D31E929B5682}"/>
    <cellStyle name="Normal 2 19 13 2 5" xfId="25523" xr:uid="{6C2558F8-4AF3-47A7-9CAA-E500E67C0C66}"/>
    <cellStyle name="Normal 2 19 13 2 6" xfId="25524" xr:uid="{7AB2C2E5-C7D5-440E-B1BE-69999F06ACD8}"/>
    <cellStyle name="Normal 2 19 13 2 7" xfId="25525" xr:uid="{4911CD00-B91F-42A2-9BFF-B1CE6FEE163A}"/>
    <cellStyle name="Normal 2 19 13 3" xfId="25526" xr:uid="{14146A37-6915-49C9-BDB2-FE2EE1937BE2}"/>
    <cellStyle name="Normal 2 19 13 3 2" xfId="25527" xr:uid="{F0E8B1EE-A6B2-444F-8AD4-F715F334E7AB}"/>
    <cellStyle name="Normal 2 19 13 3 2 2" xfId="25528" xr:uid="{2DC19630-3EB1-43FF-9EAD-B539575EC222}"/>
    <cellStyle name="Normal 2 19 13 3 2 3" xfId="25529" xr:uid="{4BA2D039-9529-4078-91A9-E039120175B4}"/>
    <cellStyle name="Normal 2 19 13 3 2 4" xfId="25530" xr:uid="{BBDEB3D8-0618-477A-BDE6-8BE5DCA0E5AF}"/>
    <cellStyle name="Normal 2 19 13 3 3" xfId="25531" xr:uid="{3C580D7B-30BD-46DC-9D6D-8ED3BB2D5F37}"/>
    <cellStyle name="Normal 2 19 13 3 3 2" xfId="25532" xr:uid="{25C8B593-D4B2-4ED2-825A-BC8F3E62CF1E}"/>
    <cellStyle name="Normal 2 19 13 3 3 3" xfId="25533" xr:uid="{526F547B-461D-44D8-A328-B2746C48C64B}"/>
    <cellStyle name="Normal 2 19 13 3 3 4" xfId="25534" xr:uid="{1942DAA1-3FA9-4C1B-ACB1-0E0EEAC48B24}"/>
    <cellStyle name="Normal 2 19 13 3 4" xfId="25535" xr:uid="{66256358-5CB7-413E-8CCF-293EFDF519F2}"/>
    <cellStyle name="Normal 2 19 13 3 4 2" xfId="25536" xr:uid="{1257E397-843E-4350-911B-8A4D26491A03}"/>
    <cellStyle name="Normal 2 19 13 3 5" xfId="25537" xr:uid="{01F591C9-71EA-4906-88BE-A2D33DFAD83B}"/>
    <cellStyle name="Normal 2 19 13 3 6" xfId="25538" xr:uid="{BC942619-6949-4003-83BC-97370918BABE}"/>
    <cellStyle name="Normal 2 19 13 3 7" xfId="25539" xr:uid="{6AF87F3E-F564-4D0E-B3BE-49DA1358C515}"/>
    <cellStyle name="Normal 2 19 13 4" xfId="25540" xr:uid="{4468E0B5-6EAE-40D6-B3C4-4DB8B22317AD}"/>
    <cellStyle name="Normal 2 19 13 4 2" xfId="25541" xr:uid="{A159C70C-F3E4-40C6-AB77-71F8654F51E5}"/>
    <cellStyle name="Normal 2 19 13 4 3" xfId="25542" xr:uid="{0473A6EE-A09C-44E4-B699-5F50BE17DD1F}"/>
    <cellStyle name="Normal 2 19 13 4 4" xfId="25543" xr:uid="{C2DF0B4A-C154-4B1E-AD6A-1E27908C7364}"/>
    <cellStyle name="Normal 2 19 13 5" xfId="25544" xr:uid="{ADE6A68C-D164-4DB3-B72F-CA0CD4754556}"/>
    <cellStyle name="Normal 2 19 13 5 2" xfId="25545" xr:uid="{39744597-A540-471B-AB7B-2ACB931BED2C}"/>
    <cellStyle name="Normal 2 19 13 5 3" xfId="25546" xr:uid="{AB05F281-0463-4377-B904-F8FA96D8B9F4}"/>
    <cellStyle name="Normal 2 19 13 5 4" xfId="25547" xr:uid="{7BCF5929-1C9D-4A7C-B522-DB37D097FE0A}"/>
    <cellStyle name="Normal 2 19 13 6" xfId="25548" xr:uid="{D9484061-CF5C-4AD0-80D3-4731C4935BD4}"/>
    <cellStyle name="Normal 2 19 13 7" xfId="25549" xr:uid="{37C92A01-3AAF-46B4-9E20-2A184896A4AC}"/>
    <cellStyle name="Normal 2 19 13 7 2" xfId="25550" xr:uid="{BE582E3C-B376-42F2-A898-88181FFD6797}"/>
    <cellStyle name="Normal 2 19 13 8" xfId="25551" xr:uid="{2F13B93F-0CB6-4897-902A-DA04E0C7D062}"/>
    <cellStyle name="Normal 2 19 13 9" xfId="25552" xr:uid="{04CF0B3A-6C07-4968-B8AF-74256998E65B}"/>
    <cellStyle name="Normal 2 19 14" xfId="25553" xr:uid="{7EF1E1DB-B6E3-4AF9-AC42-895429CBBAAD}"/>
    <cellStyle name="Normal 2 19 14 10" xfId="25554" xr:uid="{A9EF69B5-1882-4A51-88F8-002878ABC00B}"/>
    <cellStyle name="Normal 2 19 14 2" xfId="25555" xr:uid="{93D4BBCC-EBB5-400A-8280-18B46BCCD7F9}"/>
    <cellStyle name="Normal 2 19 14 2 2" xfId="25556" xr:uid="{FB46DE94-AB96-4CBA-BF74-FEC8B42BE589}"/>
    <cellStyle name="Normal 2 19 14 2 2 2" xfId="25557" xr:uid="{239FF79C-B8B1-4432-9CB0-5954F062003A}"/>
    <cellStyle name="Normal 2 19 14 2 2 3" xfId="25558" xr:uid="{871FD892-9C07-443B-9511-51388EE95A5F}"/>
    <cellStyle name="Normal 2 19 14 2 2 4" xfId="25559" xr:uid="{F42D8C49-CA02-4579-BFEA-74E1C37427B8}"/>
    <cellStyle name="Normal 2 19 14 2 3" xfId="25560" xr:uid="{5D0976EF-DAB9-4FCD-9142-96E94BB1F569}"/>
    <cellStyle name="Normal 2 19 14 2 3 2" xfId="25561" xr:uid="{6290ECC5-8E71-4C1A-A18F-E79499696F14}"/>
    <cellStyle name="Normal 2 19 14 2 3 3" xfId="25562" xr:uid="{591A92EB-801B-4E0D-9EC6-B6AC62B1B2E3}"/>
    <cellStyle name="Normal 2 19 14 2 3 4" xfId="25563" xr:uid="{4EFB7BD2-6937-455A-B4A6-BD9EA7A33BC8}"/>
    <cellStyle name="Normal 2 19 14 2 4" xfId="25564" xr:uid="{9777BD9C-E55A-47C7-AC58-57DE18FAD324}"/>
    <cellStyle name="Normal 2 19 14 2 4 2" xfId="25565" xr:uid="{C3368B07-B82B-40B5-BA3F-A90CBBAEC03E}"/>
    <cellStyle name="Normal 2 19 14 2 5" xfId="25566" xr:uid="{64D52C89-8533-41B6-ACEB-EAFDFA804EB5}"/>
    <cellStyle name="Normal 2 19 14 2 6" xfId="25567" xr:uid="{BF602BA1-88EB-4123-9C77-300BC06926D7}"/>
    <cellStyle name="Normal 2 19 14 2 7" xfId="25568" xr:uid="{FB449E58-E0BC-4878-B53D-1FB6CDE7DF88}"/>
    <cellStyle name="Normal 2 19 14 3" xfId="25569" xr:uid="{E65391A6-3B81-40D9-854F-855D1862EFC0}"/>
    <cellStyle name="Normal 2 19 14 3 2" xfId="25570" xr:uid="{90C27FDC-D16B-49C1-A874-DB8995AE4FC2}"/>
    <cellStyle name="Normal 2 19 14 3 2 2" xfId="25571" xr:uid="{D6D44E6E-0816-40C1-9618-199396CF40BD}"/>
    <cellStyle name="Normal 2 19 14 3 2 3" xfId="25572" xr:uid="{25500243-C08A-4386-B335-1474E9218711}"/>
    <cellStyle name="Normal 2 19 14 3 2 4" xfId="25573" xr:uid="{8E725703-E807-45C9-9A76-9E79C203CCAC}"/>
    <cellStyle name="Normal 2 19 14 3 3" xfId="25574" xr:uid="{D943DFB1-A0C3-4880-B472-5CB2401533C3}"/>
    <cellStyle name="Normal 2 19 14 3 3 2" xfId="25575" xr:uid="{0DB9AFF7-403E-4766-9183-F0A56CF7537A}"/>
    <cellStyle name="Normal 2 19 14 3 3 3" xfId="25576" xr:uid="{2EDD30F3-ECE8-479F-A74B-34464AB12939}"/>
    <cellStyle name="Normal 2 19 14 3 3 4" xfId="25577" xr:uid="{34786A8C-8BEB-445C-8579-F0E38022B15F}"/>
    <cellStyle name="Normal 2 19 14 3 4" xfId="25578" xr:uid="{7F45EE52-2DE5-4D3C-B5C4-15D0AE2102A6}"/>
    <cellStyle name="Normal 2 19 14 3 4 2" xfId="25579" xr:uid="{3E351827-D670-42E1-AA80-C64381850A5F}"/>
    <cellStyle name="Normal 2 19 14 3 5" xfId="25580" xr:uid="{F1AA9FCF-62AC-4F88-BFAF-C0DE2C96D05E}"/>
    <cellStyle name="Normal 2 19 14 3 6" xfId="25581" xr:uid="{7B660099-D87B-4857-B633-E915A84E3885}"/>
    <cellStyle name="Normal 2 19 14 3 7" xfId="25582" xr:uid="{F5BFCE91-3208-47E0-A2CF-4AC069FD26F2}"/>
    <cellStyle name="Normal 2 19 14 4" xfId="25583" xr:uid="{680DFB23-8A4C-4A91-91FE-39882F4FE4D6}"/>
    <cellStyle name="Normal 2 19 14 4 2" xfId="25584" xr:uid="{9A929844-CD37-4BB9-92BD-97DE2E32CEA5}"/>
    <cellStyle name="Normal 2 19 14 4 3" xfId="25585" xr:uid="{E6DD445A-8CEC-48D8-9AD2-DC274D1D4C11}"/>
    <cellStyle name="Normal 2 19 14 4 4" xfId="25586" xr:uid="{3262DEFD-F6F1-42B1-8F32-E7516FCE0F8E}"/>
    <cellStyle name="Normal 2 19 14 5" xfId="25587" xr:uid="{BECB9B61-770D-459D-9DE5-DBBF1BD6F115}"/>
    <cellStyle name="Normal 2 19 14 5 2" xfId="25588" xr:uid="{BB25577D-1A68-4004-8E56-C0BB4AF1338F}"/>
    <cellStyle name="Normal 2 19 14 5 3" xfId="25589" xr:uid="{254DD409-BFD1-4C08-9287-299D75F81ACF}"/>
    <cellStyle name="Normal 2 19 14 5 4" xfId="25590" xr:uid="{58ABD4D5-F72C-4092-8CD1-2539091D63C2}"/>
    <cellStyle name="Normal 2 19 14 6" xfId="25591" xr:uid="{EF631A1B-785B-4FAE-B6F1-CDCE18258FFF}"/>
    <cellStyle name="Normal 2 19 14 7" xfId="25592" xr:uid="{28EC3479-8B3D-44CB-B2A3-295DE9CF6252}"/>
    <cellStyle name="Normal 2 19 14 7 2" xfId="25593" xr:uid="{20FA46FE-5D29-465C-90B9-059722C97512}"/>
    <cellStyle name="Normal 2 19 14 8" xfId="25594" xr:uid="{87C8FAD3-12BE-4B5F-9A78-57A2CF0AAF31}"/>
    <cellStyle name="Normal 2 19 14 9" xfId="25595" xr:uid="{B88CEEFD-625C-440B-A034-A1C25732D293}"/>
    <cellStyle name="Normal 2 19 15" xfId="25596" xr:uid="{2B9D7FCE-1BDF-4B63-BBC6-9924223B155F}"/>
    <cellStyle name="Normal 2 19 15 10" xfId="25597" xr:uid="{E06D241C-2202-464B-92BE-C8956A1D223A}"/>
    <cellStyle name="Normal 2 19 15 2" xfId="25598" xr:uid="{F86B6D5D-ACC6-4FAC-A923-FE5EA6EB2DBC}"/>
    <cellStyle name="Normal 2 19 15 2 2" xfId="25599" xr:uid="{13C764B7-0F94-417A-B568-BF05EDBE5E9F}"/>
    <cellStyle name="Normal 2 19 15 2 2 2" xfId="25600" xr:uid="{920BC73F-CBC2-4C7B-927E-0B87916FC07E}"/>
    <cellStyle name="Normal 2 19 15 2 2 3" xfId="25601" xr:uid="{F18BF78A-6638-4B68-9CBC-A756A0526A17}"/>
    <cellStyle name="Normal 2 19 15 2 2 4" xfId="25602" xr:uid="{1A0B2724-56C0-45E1-8168-2DA130B93724}"/>
    <cellStyle name="Normal 2 19 15 2 3" xfId="25603" xr:uid="{3A2406CA-1A06-4C08-8D79-D05797C82768}"/>
    <cellStyle name="Normal 2 19 15 2 3 2" xfId="25604" xr:uid="{47BD8AC9-B251-4451-B6A7-C66A24904C5A}"/>
    <cellStyle name="Normal 2 19 15 2 3 3" xfId="25605" xr:uid="{DFF874B7-8DDD-4766-B02B-2B5173F54A2C}"/>
    <cellStyle name="Normal 2 19 15 2 3 4" xfId="25606" xr:uid="{9C134CB1-AEF7-4C8F-88C2-3F8CA1036E95}"/>
    <cellStyle name="Normal 2 19 15 2 4" xfId="25607" xr:uid="{5999CF01-8E2E-4729-A711-8A8A14C30BA3}"/>
    <cellStyle name="Normal 2 19 15 2 4 2" xfId="25608" xr:uid="{35D2EFD1-8285-4D3D-B5C8-105787CC2CAC}"/>
    <cellStyle name="Normal 2 19 15 2 5" xfId="25609" xr:uid="{774121C2-D9D9-4D2B-BB1B-419E1595BDC1}"/>
    <cellStyle name="Normal 2 19 15 2 6" xfId="25610" xr:uid="{5D2CAF22-EDC0-450C-97DE-7F0A9348B538}"/>
    <cellStyle name="Normal 2 19 15 2 7" xfId="25611" xr:uid="{BA006384-0C8E-472D-922A-C10A316DA00F}"/>
    <cellStyle name="Normal 2 19 15 3" xfId="25612" xr:uid="{55D5989E-7C73-4B64-8E2D-12A019AFD0B1}"/>
    <cellStyle name="Normal 2 19 15 3 2" xfId="25613" xr:uid="{8E08382C-1E3C-45FE-81C5-87ABA8A64C50}"/>
    <cellStyle name="Normal 2 19 15 3 2 2" xfId="25614" xr:uid="{E9D4FD35-5074-4C5B-BE9E-2883BB887787}"/>
    <cellStyle name="Normal 2 19 15 3 2 3" xfId="25615" xr:uid="{9A113AD4-076F-4E7C-AE19-B21F1A2AE164}"/>
    <cellStyle name="Normal 2 19 15 3 2 4" xfId="25616" xr:uid="{9DE6EED2-D79F-4038-93DE-C8D32D39DA33}"/>
    <cellStyle name="Normal 2 19 15 3 3" xfId="25617" xr:uid="{B39BC61E-36E4-4964-80A5-E4EEFA518AA5}"/>
    <cellStyle name="Normal 2 19 15 3 3 2" xfId="25618" xr:uid="{053B149E-7EE3-445F-BE90-600FE5EAA632}"/>
    <cellStyle name="Normal 2 19 15 3 3 3" xfId="25619" xr:uid="{44736C31-3AD3-4D58-A572-38E1507597B4}"/>
    <cellStyle name="Normal 2 19 15 3 3 4" xfId="25620" xr:uid="{E71AD4A4-BFFA-4E1B-A45B-7711B37B1BB7}"/>
    <cellStyle name="Normal 2 19 15 3 4" xfId="25621" xr:uid="{563F8785-1951-45BB-B67D-1705C8B41157}"/>
    <cellStyle name="Normal 2 19 15 3 4 2" xfId="25622" xr:uid="{BD1BCE8C-2911-4583-8A75-C0560C70ED0F}"/>
    <cellStyle name="Normal 2 19 15 3 5" xfId="25623" xr:uid="{FC8AA9EC-A6B9-4ECF-90E9-1BE76D8183D5}"/>
    <cellStyle name="Normal 2 19 15 3 6" xfId="25624" xr:uid="{B7BF8B47-80C8-4428-A81B-5566EA4BD523}"/>
    <cellStyle name="Normal 2 19 15 3 7" xfId="25625" xr:uid="{43A9808A-21E5-4075-988F-4C3E14FACDF4}"/>
    <cellStyle name="Normal 2 19 15 4" xfId="25626" xr:uid="{4C085D0F-A3AD-46AF-BC4B-B46070D4EE78}"/>
    <cellStyle name="Normal 2 19 15 4 2" xfId="25627" xr:uid="{110EA66F-1643-47B5-AEA4-C5DA283030B4}"/>
    <cellStyle name="Normal 2 19 15 4 3" xfId="25628" xr:uid="{7A6E1BD9-D64A-4CF9-9611-36E4A1CAD0A1}"/>
    <cellStyle name="Normal 2 19 15 4 4" xfId="25629" xr:uid="{416611BF-A21E-4718-94CF-7672E4C663F9}"/>
    <cellStyle name="Normal 2 19 15 5" xfId="25630" xr:uid="{4D651F00-D32E-42F7-9FCE-829F2DBBBFB5}"/>
    <cellStyle name="Normal 2 19 15 5 2" xfId="25631" xr:uid="{55E7EC29-6CA2-417B-A2B5-6CA35E43FDDB}"/>
    <cellStyle name="Normal 2 19 15 5 3" xfId="25632" xr:uid="{2CBEDD41-9BE3-4CEF-8D83-32CD2067EF71}"/>
    <cellStyle name="Normal 2 19 15 5 4" xfId="25633" xr:uid="{3C4699A5-A7DF-41B4-B6EA-0C1E0F945591}"/>
    <cellStyle name="Normal 2 19 15 6" xfId="25634" xr:uid="{DE60C3C7-D5D7-42C2-BD35-08532A3F1472}"/>
    <cellStyle name="Normal 2 19 15 7" xfId="25635" xr:uid="{47030C99-A9B2-41AF-84E7-39AB84C0C5A6}"/>
    <cellStyle name="Normal 2 19 15 7 2" xfId="25636" xr:uid="{252EB61E-14C5-485A-8CC7-F0904B98AC5A}"/>
    <cellStyle name="Normal 2 19 15 8" xfId="25637" xr:uid="{A4488D98-975F-4044-A36E-20C3A8DA7D01}"/>
    <cellStyle name="Normal 2 19 15 9" xfId="25638" xr:uid="{17B470DD-82E9-48E8-A556-5D70E9907360}"/>
    <cellStyle name="Normal 2 19 16" xfId="25639" xr:uid="{E7EEAACE-ACB7-4970-AF86-9B7228045435}"/>
    <cellStyle name="Normal 2 19 16 10" xfId="25640" xr:uid="{CC3D50C3-51F2-4321-A212-5254FCAE0240}"/>
    <cellStyle name="Normal 2 19 16 2" xfId="25641" xr:uid="{CA8C1301-505A-42B5-837B-8E7CFE1F6FEF}"/>
    <cellStyle name="Normal 2 19 16 2 2" xfId="25642" xr:uid="{307A24FF-55A3-482D-8207-DCD052863151}"/>
    <cellStyle name="Normal 2 19 16 2 2 2" xfId="25643" xr:uid="{C23EB8E3-F0AA-42AD-983C-CB55E61CEB3E}"/>
    <cellStyle name="Normal 2 19 16 2 2 3" xfId="25644" xr:uid="{88BCCC39-B735-489E-AADB-9CD481B37893}"/>
    <cellStyle name="Normal 2 19 16 2 2 4" xfId="25645" xr:uid="{67362D7C-6B4D-44A6-8C86-7442F038968B}"/>
    <cellStyle name="Normal 2 19 16 2 3" xfId="25646" xr:uid="{76E14B09-CC68-40C0-AE47-264D77538046}"/>
    <cellStyle name="Normal 2 19 16 2 3 2" xfId="25647" xr:uid="{8E7AD20C-9C01-481A-9ABE-70CF3F58AE37}"/>
    <cellStyle name="Normal 2 19 16 2 3 3" xfId="25648" xr:uid="{D4783B5C-A1B6-415B-B7AD-A8F76F763CB7}"/>
    <cellStyle name="Normal 2 19 16 2 3 4" xfId="25649" xr:uid="{A8B7E4F9-ED1D-494D-9780-F502A29381CB}"/>
    <cellStyle name="Normal 2 19 16 2 4" xfId="25650" xr:uid="{E18A9792-7E33-4409-8277-5FC8D0CE159D}"/>
    <cellStyle name="Normal 2 19 16 2 4 2" xfId="25651" xr:uid="{CC7E047F-A166-4729-886C-6357EFDC4203}"/>
    <cellStyle name="Normal 2 19 16 2 5" xfId="25652" xr:uid="{84765433-7694-45C0-AC32-8915FBF140BE}"/>
    <cellStyle name="Normal 2 19 16 2 6" xfId="25653" xr:uid="{993A3660-AE35-4110-AE72-6154967CAB8F}"/>
    <cellStyle name="Normal 2 19 16 2 7" xfId="25654" xr:uid="{8E0FB20F-19EB-456D-A202-BA3A147A4A57}"/>
    <cellStyle name="Normal 2 19 16 3" xfId="25655" xr:uid="{58468B8A-FA1A-4626-B82D-7B66D5EE716F}"/>
    <cellStyle name="Normal 2 19 16 3 2" xfId="25656" xr:uid="{F4057A42-64C0-4CA8-806F-3DE49E21FDBA}"/>
    <cellStyle name="Normal 2 19 16 3 2 2" xfId="25657" xr:uid="{EA44B13A-23CB-4099-AE14-EF945C173094}"/>
    <cellStyle name="Normal 2 19 16 3 2 3" xfId="25658" xr:uid="{0A582072-F97E-4EFC-BD37-7CB31313D6E5}"/>
    <cellStyle name="Normal 2 19 16 3 2 4" xfId="25659" xr:uid="{ECBEDBC6-0200-4F5B-B0C9-0AF2EE23694D}"/>
    <cellStyle name="Normal 2 19 16 3 3" xfId="25660" xr:uid="{B5ACFE81-25A4-4B10-AAB9-B2A78296BD77}"/>
    <cellStyle name="Normal 2 19 16 3 3 2" xfId="25661" xr:uid="{C3473B8B-2AA4-4A19-912C-0819AD6BFEE1}"/>
    <cellStyle name="Normal 2 19 16 3 3 3" xfId="25662" xr:uid="{13B53A38-D4B1-40F7-A86D-C712E75DB844}"/>
    <cellStyle name="Normal 2 19 16 3 3 4" xfId="25663" xr:uid="{BA5F76B7-0446-429F-8FC0-F2A7C0414D1B}"/>
    <cellStyle name="Normal 2 19 16 3 4" xfId="25664" xr:uid="{12003033-C6D6-49C7-AC1F-714CD64B0893}"/>
    <cellStyle name="Normal 2 19 16 3 4 2" xfId="25665" xr:uid="{D73C5CB0-7A1F-471D-B1AC-0FB73C0D1C1E}"/>
    <cellStyle name="Normal 2 19 16 3 5" xfId="25666" xr:uid="{A383F5A5-BC4F-44C0-A4E1-E795B3C0B26E}"/>
    <cellStyle name="Normal 2 19 16 3 6" xfId="25667" xr:uid="{41331571-A9CB-42A2-9D9B-3D0E2A187BDD}"/>
    <cellStyle name="Normal 2 19 16 3 7" xfId="25668" xr:uid="{D400C0B3-AFCD-4D5F-B48E-F4904CC6089C}"/>
    <cellStyle name="Normal 2 19 16 4" xfId="25669" xr:uid="{34622213-0F7E-4CF6-9D6B-7D9BC1783375}"/>
    <cellStyle name="Normal 2 19 16 4 2" xfId="25670" xr:uid="{549080E6-1895-4D7E-A498-A443C7C56822}"/>
    <cellStyle name="Normal 2 19 16 4 3" xfId="25671" xr:uid="{F3CF84B0-BC91-4928-ADEF-E8A113ED54AC}"/>
    <cellStyle name="Normal 2 19 16 4 4" xfId="25672" xr:uid="{DCE76DDB-3663-4C95-9A56-8E6F433DE272}"/>
    <cellStyle name="Normal 2 19 16 5" xfId="25673" xr:uid="{0AF6F69C-463E-4793-BC98-9E39AC3CCBD3}"/>
    <cellStyle name="Normal 2 19 16 5 2" xfId="25674" xr:uid="{20296480-E76C-4572-ACF7-CE50D2330DBB}"/>
    <cellStyle name="Normal 2 19 16 5 3" xfId="25675" xr:uid="{43C6842E-7216-4463-906F-85A8A8FF44E2}"/>
    <cellStyle name="Normal 2 19 16 5 4" xfId="25676" xr:uid="{A493D32D-14FE-4542-AD67-AFAEA5BAC5A9}"/>
    <cellStyle name="Normal 2 19 16 6" xfId="25677" xr:uid="{3DFE96A7-9321-4B8E-A90B-40D22A6AC025}"/>
    <cellStyle name="Normal 2 19 16 7" xfId="25678" xr:uid="{FA98C6FA-F01B-4BE7-B80F-4010C6826F0D}"/>
    <cellStyle name="Normal 2 19 16 7 2" xfId="25679" xr:uid="{14BB2981-60C1-484E-9BA7-8E1A976032FE}"/>
    <cellStyle name="Normal 2 19 16 8" xfId="25680" xr:uid="{4286275E-E944-4F2F-B512-C376D49A49E1}"/>
    <cellStyle name="Normal 2 19 16 9" xfId="25681" xr:uid="{2BD767FD-C173-4443-976E-BE3B57283E6A}"/>
    <cellStyle name="Normal 2 19 17" xfId="25682" xr:uid="{E0D1056E-5712-4F8C-8CE1-1EFCDBCC19FB}"/>
    <cellStyle name="Normal 2 19 17 10" xfId="25683" xr:uid="{04076586-41F2-488E-BD67-DBCFA59338C5}"/>
    <cellStyle name="Normal 2 19 17 2" xfId="25684" xr:uid="{C53DA5EA-8868-4FCD-83BD-18DE1D7F6120}"/>
    <cellStyle name="Normal 2 19 17 2 2" xfId="25685" xr:uid="{9A25D2D5-58FA-4360-894A-E0044AEE2365}"/>
    <cellStyle name="Normal 2 19 17 2 2 2" xfId="25686" xr:uid="{18637E1B-0D17-4945-992B-E802753E0E44}"/>
    <cellStyle name="Normal 2 19 17 2 2 3" xfId="25687" xr:uid="{A2AC3FBA-AFDC-413E-AC57-A9EA074F992C}"/>
    <cellStyle name="Normal 2 19 17 2 2 4" xfId="25688" xr:uid="{5090FC0E-4D94-4B1A-A2DF-B606778CA371}"/>
    <cellStyle name="Normal 2 19 17 2 3" xfId="25689" xr:uid="{4D812DD5-2D29-4E17-BE51-86011499703D}"/>
    <cellStyle name="Normal 2 19 17 2 3 2" xfId="25690" xr:uid="{B0B8DDAA-1FF2-43E4-BC49-064845C36BBE}"/>
    <cellStyle name="Normal 2 19 17 2 3 3" xfId="25691" xr:uid="{3E820621-0CB2-41C2-9804-5CF1CADB552C}"/>
    <cellStyle name="Normal 2 19 17 2 3 4" xfId="25692" xr:uid="{7A08187C-3D67-474D-9AD8-20F59E40DA0C}"/>
    <cellStyle name="Normal 2 19 17 2 4" xfId="25693" xr:uid="{1DB74544-FD01-41D0-A2F6-7D66B1843949}"/>
    <cellStyle name="Normal 2 19 17 2 4 2" xfId="25694" xr:uid="{39AC7CC1-54B2-4B80-BED6-EB49B0BF001D}"/>
    <cellStyle name="Normal 2 19 17 2 5" xfId="25695" xr:uid="{CD82068E-1C16-45DA-A6B5-44B141067B73}"/>
    <cellStyle name="Normal 2 19 17 2 6" xfId="25696" xr:uid="{3FF484C4-4557-49FF-AB77-A3AAED1C5365}"/>
    <cellStyle name="Normal 2 19 17 2 7" xfId="25697" xr:uid="{7E18FD0E-3D60-4D83-9C1A-3388B160DA4B}"/>
    <cellStyle name="Normal 2 19 17 3" xfId="25698" xr:uid="{53F38BE4-13DD-4FAA-AF5C-6F6BEEE401EB}"/>
    <cellStyle name="Normal 2 19 17 3 2" xfId="25699" xr:uid="{DA429D2D-F4B0-4C7A-BD53-5CCE2EE7509D}"/>
    <cellStyle name="Normal 2 19 17 3 2 2" xfId="25700" xr:uid="{1D8997AA-6AC0-4279-83F4-ED197CC71B73}"/>
    <cellStyle name="Normal 2 19 17 3 2 3" xfId="25701" xr:uid="{A1BD981F-AFC9-4928-A51B-0F57D6977580}"/>
    <cellStyle name="Normal 2 19 17 3 2 4" xfId="25702" xr:uid="{C7C2CE71-FFBC-466F-B9EB-BFD3DE6E8EDF}"/>
    <cellStyle name="Normal 2 19 17 3 3" xfId="25703" xr:uid="{01411111-5C0A-43DD-A216-5F5E16747E6B}"/>
    <cellStyle name="Normal 2 19 17 3 3 2" xfId="25704" xr:uid="{1871A5DF-ACCF-4957-9D62-5F51CA24D2A8}"/>
    <cellStyle name="Normal 2 19 17 3 3 3" xfId="25705" xr:uid="{2C24E3C6-22BB-4327-AB27-D993218162F2}"/>
    <cellStyle name="Normal 2 19 17 3 3 4" xfId="25706" xr:uid="{A804BBDB-4996-46DE-BE49-A9365EA65551}"/>
    <cellStyle name="Normal 2 19 17 3 4" xfId="25707" xr:uid="{2FC8D25D-02B0-494D-8215-A0A2546B49A1}"/>
    <cellStyle name="Normal 2 19 17 3 4 2" xfId="25708" xr:uid="{9121B0E2-90CB-4C84-BDA2-ABCDACC62A8B}"/>
    <cellStyle name="Normal 2 19 17 3 5" xfId="25709" xr:uid="{03D13263-0D05-419A-84E3-FD646D087B3C}"/>
    <cellStyle name="Normal 2 19 17 3 6" xfId="25710" xr:uid="{FD3CF9F3-2411-4D3F-A1B5-27E014482536}"/>
    <cellStyle name="Normal 2 19 17 3 7" xfId="25711" xr:uid="{BC595C57-AD53-4C3E-9F42-BA01C29CC484}"/>
    <cellStyle name="Normal 2 19 17 4" xfId="25712" xr:uid="{5EFF18B1-FF3B-4A01-9C70-F9B23F58F8C8}"/>
    <cellStyle name="Normal 2 19 17 4 2" xfId="25713" xr:uid="{5D5BD82E-2516-40CE-BD6C-A309949810A3}"/>
    <cellStyle name="Normal 2 19 17 4 3" xfId="25714" xr:uid="{0EA87EE6-144F-4F06-857E-4F415106FF55}"/>
    <cellStyle name="Normal 2 19 17 4 4" xfId="25715" xr:uid="{74F1282A-ADBF-427A-8FDD-AC382BBF1E85}"/>
    <cellStyle name="Normal 2 19 17 5" xfId="25716" xr:uid="{EC818FB0-58B4-4F22-9D2D-3903ED869814}"/>
    <cellStyle name="Normal 2 19 17 5 2" xfId="25717" xr:uid="{DF1BF2E5-40D0-4BC1-AD1E-F3FC3A9AE3A0}"/>
    <cellStyle name="Normal 2 19 17 5 3" xfId="25718" xr:uid="{43B268C8-287F-45F2-81C3-787F1864E399}"/>
    <cellStyle name="Normal 2 19 17 5 4" xfId="25719" xr:uid="{F3328CB3-D2E9-4886-B004-4C2E575C61A9}"/>
    <cellStyle name="Normal 2 19 17 6" xfId="25720" xr:uid="{41C2E087-5435-4327-BF6F-B9A2CAFE7064}"/>
    <cellStyle name="Normal 2 19 17 7" xfId="25721" xr:uid="{7DA3C7FA-2287-4E21-BC29-4B6CCA0B5E3C}"/>
    <cellStyle name="Normal 2 19 17 7 2" xfId="25722" xr:uid="{F316DDBE-56CD-42E8-ABDB-51ECB552788D}"/>
    <cellStyle name="Normal 2 19 17 8" xfId="25723" xr:uid="{FDAAD7AB-AD9C-41F5-B415-45CB4EA0E361}"/>
    <cellStyle name="Normal 2 19 17 9" xfId="25724" xr:uid="{B77062DE-C5CD-4E12-AD91-C7D171B2AA45}"/>
    <cellStyle name="Normal 2 19 18" xfId="25725" xr:uid="{D79E948B-CE7D-4E05-8053-CCB9845176F0}"/>
    <cellStyle name="Normal 2 19 18 10" xfId="25726" xr:uid="{40FA26A3-8A96-4543-98EB-0FE7C8256167}"/>
    <cellStyle name="Normal 2 19 18 2" xfId="25727" xr:uid="{5FF94D3F-BF6E-4056-9255-81C5D16E4877}"/>
    <cellStyle name="Normal 2 19 18 2 2" xfId="25728" xr:uid="{9D357AD3-4CD3-437E-8030-A11772459F06}"/>
    <cellStyle name="Normal 2 19 18 2 2 2" xfId="25729" xr:uid="{A98ED79B-2AED-45CA-AAD4-1E30A67FEAAC}"/>
    <cellStyle name="Normal 2 19 18 2 2 3" xfId="25730" xr:uid="{6BDF6A92-BDB7-4C4A-A2B2-B7B76A67985A}"/>
    <cellStyle name="Normal 2 19 18 2 2 4" xfId="25731" xr:uid="{89A8102D-4577-4B29-9862-B1F3E1DF169B}"/>
    <cellStyle name="Normal 2 19 18 2 3" xfId="25732" xr:uid="{E283654A-01ED-4603-A474-1944FBE9AA29}"/>
    <cellStyle name="Normal 2 19 18 2 3 2" xfId="25733" xr:uid="{7167CBD3-99C6-4DFA-9AEB-42D20FCF800A}"/>
    <cellStyle name="Normal 2 19 18 2 3 3" xfId="25734" xr:uid="{39A23D72-C0EA-45C8-B43F-A697EA96DE55}"/>
    <cellStyle name="Normal 2 19 18 2 3 4" xfId="25735" xr:uid="{DAB2DC7C-3A09-4365-A4A9-8F111408A601}"/>
    <cellStyle name="Normal 2 19 18 2 4" xfId="25736" xr:uid="{25063799-1449-4E91-827E-254BD6D378CF}"/>
    <cellStyle name="Normal 2 19 18 2 4 2" xfId="25737" xr:uid="{58971F42-F207-4B9B-935D-C2613B0A98AB}"/>
    <cellStyle name="Normal 2 19 18 2 5" xfId="25738" xr:uid="{1536C589-82D5-4E5B-AECB-799A1F4AA613}"/>
    <cellStyle name="Normal 2 19 18 2 6" xfId="25739" xr:uid="{09C3BFA1-C8A1-40C6-BBDD-89551D76169E}"/>
    <cellStyle name="Normal 2 19 18 2 7" xfId="25740" xr:uid="{AAB0FBA3-21EB-461B-B7C7-B8B18C61B222}"/>
    <cellStyle name="Normal 2 19 18 3" xfId="25741" xr:uid="{B354E3F5-2FE7-4755-8D6B-EC15E0D557B9}"/>
    <cellStyle name="Normal 2 19 18 3 2" xfId="25742" xr:uid="{8A6A4807-2B67-4FE7-966F-8B963A5033CD}"/>
    <cellStyle name="Normal 2 19 18 3 2 2" xfId="25743" xr:uid="{88FAF68B-BFAA-4A75-B6E5-CC9CC6AB8678}"/>
    <cellStyle name="Normal 2 19 18 3 2 3" xfId="25744" xr:uid="{D1DB35CA-CDBD-4EB7-B627-08F58732FC63}"/>
    <cellStyle name="Normal 2 19 18 3 2 4" xfId="25745" xr:uid="{00DDD8F0-BB45-4C22-9D85-7CFD7DF40ABA}"/>
    <cellStyle name="Normal 2 19 18 3 3" xfId="25746" xr:uid="{7A1A799F-E3ED-4770-97EE-600165000BCA}"/>
    <cellStyle name="Normal 2 19 18 3 3 2" xfId="25747" xr:uid="{F7D46963-17D7-42CA-BE03-BD9AB1E71105}"/>
    <cellStyle name="Normal 2 19 18 3 3 3" xfId="25748" xr:uid="{FD6827D0-B23F-4538-BDFF-8AA6F96D1309}"/>
    <cellStyle name="Normal 2 19 18 3 3 4" xfId="25749" xr:uid="{D7396C3D-6478-443F-983A-572396C7432F}"/>
    <cellStyle name="Normal 2 19 18 3 4" xfId="25750" xr:uid="{80E996F0-CA84-480C-BCE4-D06C07CD57D7}"/>
    <cellStyle name="Normal 2 19 18 3 4 2" xfId="25751" xr:uid="{EAB04E2C-D1F6-4B1C-BC40-714998B0FECB}"/>
    <cellStyle name="Normal 2 19 18 3 5" xfId="25752" xr:uid="{852AE19E-C33B-4095-A14F-B8BE926CF91D}"/>
    <cellStyle name="Normal 2 19 18 3 6" xfId="25753" xr:uid="{2BEA54B0-EAE9-4E7C-B1C1-E2F636C620AE}"/>
    <cellStyle name="Normal 2 19 18 3 7" xfId="25754" xr:uid="{244CFC2A-9E6A-442C-A4B1-A6CB372EEB1B}"/>
    <cellStyle name="Normal 2 19 18 4" xfId="25755" xr:uid="{328BA811-2A77-463C-9F67-3D6E0D8205D4}"/>
    <cellStyle name="Normal 2 19 18 4 2" xfId="25756" xr:uid="{5968DC84-2011-4D9F-8BCC-1B24B02BF41A}"/>
    <cellStyle name="Normal 2 19 18 4 3" xfId="25757" xr:uid="{B0FF68C6-68C7-4C6B-BA72-05DFEE8E7858}"/>
    <cellStyle name="Normal 2 19 18 4 4" xfId="25758" xr:uid="{AEF760CD-3860-4A69-A994-11D2FEEA5724}"/>
    <cellStyle name="Normal 2 19 18 5" xfId="25759" xr:uid="{6EC82562-F4F6-4D24-B1C1-0303B679EDA0}"/>
    <cellStyle name="Normal 2 19 18 5 2" xfId="25760" xr:uid="{8B15EE0C-2CF5-4099-9BDC-D307130845D4}"/>
    <cellStyle name="Normal 2 19 18 5 3" xfId="25761" xr:uid="{B0E65F73-76D1-474E-ADD4-FF99D75B1D2C}"/>
    <cellStyle name="Normal 2 19 18 5 4" xfId="25762" xr:uid="{9811C270-8DE7-4034-8541-842871FACBDF}"/>
    <cellStyle name="Normal 2 19 18 6" xfId="25763" xr:uid="{6885CD31-4163-4DDD-8431-C8D0572E4F60}"/>
    <cellStyle name="Normal 2 19 18 7" xfId="25764" xr:uid="{54D60012-324D-4A79-86B2-BD02335F0AD2}"/>
    <cellStyle name="Normal 2 19 18 7 2" xfId="25765" xr:uid="{8C67AC95-17AB-4CAC-8F23-179424DFDE41}"/>
    <cellStyle name="Normal 2 19 18 8" xfId="25766" xr:uid="{A5707064-8E8B-4EE1-A439-CC5777E72925}"/>
    <cellStyle name="Normal 2 19 18 9" xfId="25767" xr:uid="{9361FE18-7F91-43D3-8634-C6DE0319F8B6}"/>
    <cellStyle name="Normal 2 19 19" xfId="25768" xr:uid="{20176004-C933-4341-AC78-67B1E1015BAE}"/>
    <cellStyle name="Normal 2 19 19 10" xfId="25769" xr:uid="{12E5DAD1-0DB1-4709-94F6-0C2DF4BB66DE}"/>
    <cellStyle name="Normal 2 19 19 2" xfId="25770" xr:uid="{25B35367-B899-46E0-93A6-D10FD512CC45}"/>
    <cellStyle name="Normal 2 19 19 2 2" xfId="25771" xr:uid="{B4535FB6-C215-4F55-BDA3-94F6353CB3D7}"/>
    <cellStyle name="Normal 2 19 19 2 2 2" xfId="25772" xr:uid="{6164B9FD-9D2D-46E3-9EB2-01DC578E460C}"/>
    <cellStyle name="Normal 2 19 19 2 2 3" xfId="25773" xr:uid="{0AFC3116-1121-447A-9DF9-E8B8C861DF0E}"/>
    <cellStyle name="Normal 2 19 19 2 2 4" xfId="25774" xr:uid="{E6556DE1-B43A-42C1-9506-1C60DC6B1E0D}"/>
    <cellStyle name="Normal 2 19 19 2 3" xfId="25775" xr:uid="{0EC260EE-AAEE-4DC2-BED6-20081DEF35FF}"/>
    <cellStyle name="Normal 2 19 19 2 3 2" xfId="25776" xr:uid="{3C33EA74-5AE1-4D02-8FED-1FE788E0EF6D}"/>
    <cellStyle name="Normal 2 19 19 2 3 3" xfId="25777" xr:uid="{2EC8225C-3F35-4318-90F4-ABBA13648240}"/>
    <cellStyle name="Normal 2 19 19 2 3 4" xfId="25778" xr:uid="{1E4AF1C5-BACA-40D9-8F6D-D1435BF1E3D6}"/>
    <cellStyle name="Normal 2 19 19 2 4" xfId="25779" xr:uid="{542CDEC1-1440-4DC8-9AD2-D9972A92BC0C}"/>
    <cellStyle name="Normal 2 19 19 2 4 2" xfId="25780" xr:uid="{EDA6DE74-3DBB-4AAD-ADE4-38D683DE9622}"/>
    <cellStyle name="Normal 2 19 19 2 5" xfId="25781" xr:uid="{D790458D-1C8A-4522-8D73-4A662CB2D1DB}"/>
    <cellStyle name="Normal 2 19 19 2 6" xfId="25782" xr:uid="{BC352D60-AB7F-41C1-9F77-157338E027EA}"/>
    <cellStyle name="Normal 2 19 19 2 7" xfId="25783" xr:uid="{834FC6D7-513F-4006-82D4-422E0D46BD37}"/>
    <cellStyle name="Normal 2 19 19 3" xfId="25784" xr:uid="{D8AF4C30-3C34-4C6B-BE1D-7971B84AB381}"/>
    <cellStyle name="Normal 2 19 19 3 2" xfId="25785" xr:uid="{D370B044-9AC0-45F1-A7B6-B1D2059330A2}"/>
    <cellStyle name="Normal 2 19 19 3 2 2" xfId="25786" xr:uid="{A5F8F035-CC88-4C87-B2E7-8C6DF1D06777}"/>
    <cellStyle name="Normal 2 19 19 3 2 3" xfId="25787" xr:uid="{318504E5-C955-491E-B638-153464465CEE}"/>
    <cellStyle name="Normal 2 19 19 3 2 4" xfId="25788" xr:uid="{13263275-09E1-4B3C-B5F7-95E8A9F0C337}"/>
    <cellStyle name="Normal 2 19 19 3 3" xfId="25789" xr:uid="{3C3D05BD-BF5F-4FC5-B20E-4EC5E846850D}"/>
    <cellStyle name="Normal 2 19 19 3 3 2" xfId="25790" xr:uid="{04B3529C-A2EF-4649-BCFC-4E128ED9C5C4}"/>
    <cellStyle name="Normal 2 19 19 3 3 3" xfId="25791" xr:uid="{D3F717FC-B36D-4B8D-A64C-4EADFF4F8564}"/>
    <cellStyle name="Normal 2 19 19 3 3 4" xfId="25792" xr:uid="{DF75964E-4D07-4220-92A5-A224C89717EA}"/>
    <cellStyle name="Normal 2 19 19 3 4" xfId="25793" xr:uid="{B02F2463-54BE-4388-BCAC-7547C247F3A2}"/>
    <cellStyle name="Normal 2 19 19 3 4 2" xfId="25794" xr:uid="{F667D386-FF61-4F5C-89AC-B7DCF4D7443A}"/>
    <cellStyle name="Normal 2 19 19 3 5" xfId="25795" xr:uid="{6FE34F11-A9EF-4C3D-A021-71A819EA62CE}"/>
    <cellStyle name="Normal 2 19 19 3 6" xfId="25796" xr:uid="{781C7080-E672-4D1C-865A-122508C9FF46}"/>
    <cellStyle name="Normal 2 19 19 3 7" xfId="25797" xr:uid="{D7F5ED7A-4C49-42E7-B086-C37694D954F2}"/>
    <cellStyle name="Normal 2 19 19 4" xfId="25798" xr:uid="{30EEC931-B887-4D55-9159-196CC30D0FD7}"/>
    <cellStyle name="Normal 2 19 19 4 2" xfId="25799" xr:uid="{624CE6FE-781C-47A5-A80E-215D51349A1F}"/>
    <cellStyle name="Normal 2 19 19 4 3" xfId="25800" xr:uid="{6F2627BC-E271-48FC-B60F-60921412B208}"/>
    <cellStyle name="Normal 2 19 19 4 4" xfId="25801" xr:uid="{C218D16E-8387-4A0E-B4BA-64C6F572FD2C}"/>
    <cellStyle name="Normal 2 19 19 5" xfId="25802" xr:uid="{A2A21919-880D-408A-819C-9E4D1F96396F}"/>
    <cellStyle name="Normal 2 19 19 5 2" xfId="25803" xr:uid="{A2F38304-6246-411D-92F4-32F26A975163}"/>
    <cellStyle name="Normal 2 19 19 5 3" xfId="25804" xr:uid="{FDFCBD07-CBDE-4425-B6E6-2E54A6592DBF}"/>
    <cellStyle name="Normal 2 19 19 5 4" xfId="25805" xr:uid="{58408B18-9684-42EE-8DA1-A13A47285B82}"/>
    <cellStyle name="Normal 2 19 19 6" xfId="25806" xr:uid="{323114AC-7960-41B4-87F8-C6475FBBB8F4}"/>
    <cellStyle name="Normal 2 19 19 7" xfId="25807" xr:uid="{B91CEC74-0E97-482A-B144-8862CB1439E5}"/>
    <cellStyle name="Normal 2 19 19 7 2" xfId="25808" xr:uid="{926B7B75-890C-45F2-8F90-9FCACCFBE309}"/>
    <cellStyle name="Normal 2 19 19 8" xfId="25809" xr:uid="{0DF84BCC-9341-4257-BE0B-E2E4A1EB1DFC}"/>
    <cellStyle name="Normal 2 19 19 9" xfId="25810" xr:uid="{DB5283F9-C164-40BA-848A-77D03330A55D}"/>
    <cellStyle name="Normal 2 19 2" xfId="25811" xr:uid="{79FD5686-D228-4272-85D3-5D0EE83F7D00}"/>
    <cellStyle name="Normal 2 19 2 10" xfId="25812" xr:uid="{E00CC51B-6655-4F73-9448-F9E18623DCD2}"/>
    <cellStyle name="Normal 2 19 2 2" xfId="25813" xr:uid="{9D2A2494-71BF-4D36-82C9-C18B275AFBC5}"/>
    <cellStyle name="Normal 2 19 2 2 2" xfId="25814" xr:uid="{F07C744E-9029-4A07-8D5C-14B316171283}"/>
    <cellStyle name="Normal 2 19 2 2 2 2" xfId="25815" xr:uid="{08A21F3D-4FD3-4E56-9653-ED8F0FDE3405}"/>
    <cellStyle name="Normal 2 19 2 2 2 3" xfId="25816" xr:uid="{7715C818-B583-41BA-B152-FE505675C7E6}"/>
    <cellStyle name="Normal 2 19 2 2 2 4" xfId="25817" xr:uid="{5E6DC3E0-2373-42ED-A903-76CC49CEF641}"/>
    <cellStyle name="Normal 2 19 2 2 3" xfId="25818" xr:uid="{84B9EED1-9FF5-44B5-B88E-2F7B020F598B}"/>
    <cellStyle name="Normal 2 19 2 2 3 2" xfId="25819" xr:uid="{07D56C78-8EE9-463F-8645-FFA19B22F889}"/>
    <cellStyle name="Normal 2 19 2 2 3 3" xfId="25820" xr:uid="{7026935C-7E62-4E14-9935-151968C9DD53}"/>
    <cellStyle name="Normal 2 19 2 2 3 4" xfId="25821" xr:uid="{ACD02C30-52DA-4F1F-8A56-0E22CEA50E26}"/>
    <cellStyle name="Normal 2 19 2 2 4" xfId="25822" xr:uid="{28DB4AE4-59A6-4205-B17F-D6E62D46EA87}"/>
    <cellStyle name="Normal 2 19 2 2 4 2" xfId="25823" xr:uid="{BE526D48-4F82-4030-A590-D4756C106EA8}"/>
    <cellStyle name="Normal 2 19 2 2 5" xfId="25824" xr:uid="{30A01573-6860-4974-B77E-BEB48B63D859}"/>
    <cellStyle name="Normal 2 19 2 2 6" xfId="25825" xr:uid="{CE60CE81-668A-4E5E-8709-E3CAD9543F31}"/>
    <cellStyle name="Normal 2 19 2 2 7" xfId="25826" xr:uid="{DB3C7DC5-D965-403D-8B72-69C8256CD704}"/>
    <cellStyle name="Normal 2 19 2 3" xfId="25827" xr:uid="{E6236D75-1CC1-42DD-A0B8-071C37309477}"/>
    <cellStyle name="Normal 2 19 2 3 2" xfId="25828" xr:uid="{820545BF-4B98-4020-AE0C-C118118E9B12}"/>
    <cellStyle name="Normal 2 19 2 3 2 2" xfId="25829" xr:uid="{42DDA754-DFA6-49B0-B5C2-73E2A058C8D6}"/>
    <cellStyle name="Normal 2 19 2 3 2 3" xfId="25830" xr:uid="{005D268A-FD15-4C12-A688-2B83AA49728A}"/>
    <cellStyle name="Normal 2 19 2 3 2 4" xfId="25831" xr:uid="{2B2A825B-9A75-417D-8529-68E3FA18C73F}"/>
    <cellStyle name="Normal 2 19 2 3 3" xfId="25832" xr:uid="{F50FC1D1-B90A-4162-A226-B266A1CCF404}"/>
    <cellStyle name="Normal 2 19 2 3 3 2" xfId="25833" xr:uid="{9FE2CBFC-6399-4D1B-B801-9EF0E84509C4}"/>
    <cellStyle name="Normal 2 19 2 3 3 3" xfId="25834" xr:uid="{E603573A-30D7-4057-936D-2EC6FDDD834B}"/>
    <cellStyle name="Normal 2 19 2 3 3 4" xfId="25835" xr:uid="{CE8727E5-ACE1-43A3-99EF-51A6724401AD}"/>
    <cellStyle name="Normal 2 19 2 3 4" xfId="25836" xr:uid="{C2CD625D-EFB2-48ED-8BEC-B8826F68B11C}"/>
    <cellStyle name="Normal 2 19 2 3 4 2" xfId="25837" xr:uid="{7AC5A6BF-1DFD-4C3C-89BA-0D4DAF57332E}"/>
    <cellStyle name="Normal 2 19 2 3 5" xfId="25838" xr:uid="{1E808E7C-27A0-45CD-B7E5-1B55C073F5FE}"/>
    <cellStyle name="Normal 2 19 2 3 6" xfId="25839" xr:uid="{D07BD7B5-8349-4E29-B3C3-E08A240F1442}"/>
    <cellStyle name="Normal 2 19 2 3 7" xfId="25840" xr:uid="{87ECB498-C0ED-4BF9-8446-E6AADEB0CD30}"/>
    <cellStyle name="Normal 2 19 2 4" xfId="25841" xr:uid="{171B5F0F-D489-4306-96B3-4C834DFAB439}"/>
    <cellStyle name="Normal 2 19 2 4 2" xfId="25842" xr:uid="{C5AE2E7C-636D-4BCC-A61A-E528C96C0A0F}"/>
    <cellStyle name="Normal 2 19 2 4 3" xfId="25843" xr:uid="{4E4A1519-9AEE-418C-A30B-F8E85B0E6DAF}"/>
    <cellStyle name="Normal 2 19 2 4 4" xfId="25844" xr:uid="{4DE8C8CA-1B26-40D6-B5BC-ADDA320E0645}"/>
    <cellStyle name="Normal 2 19 2 5" xfId="25845" xr:uid="{4D26B168-0E1C-41C7-84F3-51A6308795DF}"/>
    <cellStyle name="Normal 2 19 2 5 2" xfId="25846" xr:uid="{248BC842-FF7A-484F-BD5A-0245AA35FFD9}"/>
    <cellStyle name="Normal 2 19 2 5 3" xfId="25847" xr:uid="{349D9303-2ED5-4967-B5B7-4329451E45AC}"/>
    <cellStyle name="Normal 2 19 2 5 4" xfId="25848" xr:uid="{2B77A408-50A8-4902-BD2E-EA62CADD49F0}"/>
    <cellStyle name="Normal 2 19 2 6" xfId="25849" xr:uid="{C9E8BCFB-600A-45BB-9495-B3086BD5BB0C}"/>
    <cellStyle name="Normal 2 19 2 7" xfId="25850" xr:uid="{5909F22A-6005-457D-94D3-97DA01F88A7B}"/>
    <cellStyle name="Normal 2 19 2 7 2" xfId="25851" xr:uid="{3F3084B9-DF2F-415B-BBBC-588A47E5FEA8}"/>
    <cellStyle name="Normal 2 19 2 8" xfId="25852" xr:uid="{C19F4646-7FF0-433A-9C80-0E97AE127C4A}"/>
    <cellStyle name="Normal 2 19 2 9" xfId="25853" xr:uid="{EA7CF7E2-2551-481E-A6DD-DF19181D2669}"/>
    <cellStyle name="Normal 2 19 20" xfId="25854" xr:uid="{9C4EA691-B35D-4A61-A69B-4A1170058556}"/>
    <cellStyle name="Normal 2 19 20 10" xfId="25855" xr:uid="{74A596AD-F332-4691-A2F4-E5D7656E39D7}"/>
    <cellStyle name="Normal 2 19 20 2" xfId="25856" xr:uid="{88C650F2-5BFD-4C6C-8E7A-01BDAE5438EC}"/>
    <cellStyle name="Normal 2 19 20 2 2" xfId="25857" xr:uid="{9A116BD1-B79B-4EBD-A4FC-0F288311225A}"/>
    <cellStyle name="Normal 2 19 20 2 2 2" xfId="25858" xr:uid="{43C0B9D3-DB87-498B-B7FE-2DFA2B0F9511}"/>
    <cellStyle name="Normal 2 19 20 2 2 3" xfId="25859" xr:uid="{7D403D5B-9612-4895-85FB-95B497ED98F5}"/>
    <cellStyle name="Normal 2 19 20 2 2 4" xfId="25860" xr:uid="{13925275-437B-4036-9BA3-CA19E4CE382D}"/>
    <cellStyle name="Normal 2 19 20 2 3" xfId="25861" xr:uid="{C1B1C7CB-4165-4181-AF16-97E4C144A456}"/>
    <cellStyle name="Normal 2 19 20 2 3 2" xfId="25862" xr:uid="{90E056C8-3386-4E6B-B5FD-4A0F4A582456}"/>
    <cellStyle name="Normal 2 19 20 2 3 3" xfId="25863" xr:uid="{D0163E18-3EC7-4B9C-AA61-8BA204487BD7}"/>
    <cellStyle name="Normal 2 19 20 2 3 4" xfId="25864" xr:uid="{6C7784DE-DE7C-4EDF-A0FD-2A33D4758E53}"/>
    <cellStyle name="Normal 2 19 20 2 4" xfId="25865" xr:uid="{E91F50E8-23F3-4ECA-B4EE-68D5902520C8}"/>
    <cellStyle name="Normal 2 19 20 2 4 2" xfId="25866" xr:uid="{7FAC79DA-AA4C-408F-AB74-704917E1578C}"/>
    <cellStyle name="Normal 2 19 20 2 5" xfId="25867" xr:uid="{65CA9D5D-7240-48FA-90CF-A92ED290B2CB}"/>
    <cellStyle name="Normal 2 19 20 2 6" xfId="25868" xr:uid="{FFDDE563-1761-461A-B9C1-F996795C21E0}"/>
    <cellStyle name="Normal 2 19 20 2 7" xfId="25869" xr:uid="{AC03A16C-F0C2-4E05-916F-5196094167A4}"/>
    <cellStyle name="Normal 2 19 20 3" xfId="25870" xr:uid="{7154F05C-2D36-42D7-B158-E77DE4C4E421}"/>
    <cellStyle name="Normal 2 19 20 3 2" xfId="25871" xr:uid="{0EA33358-43BD-4E27-AE5F-47BD5703A6B3}"/>
    <cellStyle name="Normal 2 19 20 3 2 2" xfId="25872" xr:uid="{EDD5B0D3-9B78-45FB-98DA-999006CB4803}"/>
    <cellStyle name="Normal 2 19 20 3 2 3" xfId="25873" xr:uid="{54B7D8EC-D852-4184-A638-3EDB4B0E6F4C}"/>
    <cellStyle name="Normal 2 19 20 3 2 4" xfId="25874" xr:uid="{0C873990-87D8-4859-8FB3-0A19B481F688}"/>
    <cellStyle name="Normal 2 19 20 3 3" xfId="25875" xr:uid="{5B3C8C8A-B962-4E3F-AA39-3E19AFF16F0E}"/>
    <cellStyle name="Normal 2 19 20 3 3 2" xfId="25876" xr:uid="{E86C97D4-D761-409E-BAE8-984D33D617F1}"/>
    <cellStyle name="Normal 2 19 20 3 3 3" xfId="25877" xr:uid="{A3F1C658-4B9C-4823-8925-0430C4C4B04E}"/>
    <cellStyle name="Normal 2 19 20 3 3 4" xfId="25878" xr:uid="{20DAF28A-0079-4A25-866C-DBC71C7EDFE3}"/>
    <cellStyle name="Normal 2 19 20 3 4" xfId="25879" xr:uid="{6827A09B-52C4-45A2-B974-E7ED9FB851B1}"/>
    <cellStyle name="Normal 2 19 20 3 4 2" xfId="25880" xr:uid="{C1DB22F8-DA96-4460-AED6-D6B44C51ED65}"/>
    <cellStyle name="Normal 2 19 20 3 5" xfId="25881" xr:uid="{67226FF6-3D5A-4BC4-B925-F0A23595382E}"/>
    <cellStyle name="Normal 2 19 20 3 6" xfId="25882" xr:uid="{AC87EA27-233D-410C-9FF4-AEFDD63A2002}"/>
    <cellStyle name="Normal 2 19 20 3 7" xfId="25883" xr:uid="{F15C3B7A-9DA8-4B7A-8C1D-268C2300B8E6}"/>
    <cellStyle name="Normal 2 19 20 4" xfId="25884" xr:uid="{F8C15ABD-DF38-4E4F-B7A1-EDEB04A33527}"/>
    <cellStyle name="Normal 2 19 20 4 2" xfId="25885" xr:uid="{F0639BAD-E477-4018-BEE0-F471192C41AE}"/>
    <cellStyle name="Normal 2 19 20 4 3" xfId="25886" xr:uid="{21A8996B-DB61-40D7-BA02-3A9A4C86D4F4}"/>
    <cellStyle name="Normal 2 19 20 4 4" xfId="25887" xr:uid="{3A55912D-6884-41F8-8A02-66D2565B52C9}"/>
    <cellStyle name="Normal 2 19 20 5" xfId="25888" xr:uid="{40692212-ACD8-439C-BAD0-5829D1CAFE7B}"/>
    <cellStyle name="Normal 2 19 20 5 2" xfId="25889" xr:uid="{8E8FFCB1-F81D-4DDA-B8AD-5E95CBEFF4EC}"/>
    <cellStyle name="Normal 2 19 20 5 3" xfId="25890" xr:uid="{A50B9895-5CAE-4A0F-A88C-53043C0FD32D}"/>
    <cellStyle name="Normal 2 19 20 5 4" xfId="25891" xr:uid="{96775D56-DEE2-455B-ADB3-3F3E45E4F079}"/>
    <cellStyle name="Normal 2 19 20 6" xfId="25892" xr:uid="{290F0A5C-0385-4103-9573-61CB7197F14E}"/>
    <cellStyle name="Normal 2 19 20 7" xfId="25893" xr:uid="{9A15DA5C-ECE0-4D82-A448-AAB6923E13C7}"/>
    <cellStyle name="Normal 2 19 20 7 2" xfId="25894" xr:uid="{F2BA082B-1199-4C2E-A5E0-07CE20160D47}"/>
    <cellStyle name="Normal 2 19 20 8" xfId="25895" xr:uid="{DB3DFF3D-1555-4945-8D00-D635991741D7}"/>
    <cellStyle name="Normal 2 19 20 9" xfId="25896" xr:uid="{471B421C-E066-43F6-8D2B-C545450BFCD5}"/>
    <cellStyle name="Normal 2 19 21" xfId="25897" xr:uid="{0516616F-4694-45A0-893F-C432CF527E2D}"/>
    <cellStyle name="Normal 2 19 21 2" xfId="25898" xr:uid="{7A45E820-D684-43B2-8F73-20FC6DB97F42}"/>
    <cellStyle name="Normal 2 19 21 2 2" xfId="25899" xr:uid="{AF230C66-AEFF-4A0C-9128-2D8DBFF56689}"/>
    <cellStyle name="Normal 2 19 21 2 2 2" xfId="25900" xr:uid="{93CBC97D-0951-4E6A-BC99-84B62936890E}"/>
    <cellStyle name="Normal 2 19 21 2 3" xfId="25901" xr:uid="{F07E22A7-C85B-4894-B84D-CDBA202113F0}"/>
    <cellStyle name="Normal 2 19 21 2 4" xfId="25902" xr:uid="{B4E027E3-3BCD-4DE5-A7B0-16D039F5498C}"/>
    <cellStyle name="Normal 2 19 21 2 5" xfId="25903" xr:uid="{422ED231-917B-41F1-A4E9-E5363DE91A68}"/>
    <cellStyle name="Normal 2 19 21 3" xfId="25904" xr:uid="{3B7C7AF9-6EF0-4A38-9FE6-CCEA1E846CA7}"/>
    <cellStyle name="Normal 2 19 21 3 2" xfId="25905" xr:uid="{11A5CC2C-91BF-49BF-8253-FF4CC06E8B50}"/>
    <cellStyle name="Normal 2 19 21 3 2 2" xfId="25906" xr:uid="{C6E0112F-FF96-4328-9390-598F7B0C51D4}"/>
    <cellStyle name="Normal 2 19 21 3 3" xfId="25907" xr:uid="{FEF09813-699F-488D-B0DD-EFAC23C99DA0}"/>
    <cellStyle name="Normal 2 19 21 3 4" xfId="25908" xr:uid="{DC8CB8D9-2A01-4BA6-BF33-F543204EF0AF}"/>
    <cellStyle name="Normal 2 19 21 3 5" xfId="25909" xr:uid="{1135D174-C6EE-43A0-A296-72D26FCEDA3E}"/>
    <cellStyle name="Normal 2 19 21 4" xfId="25910" xr:uid="{71713EE7-7469-468D-A67A-0D4FFB54FAC3}"/>
    <cellStyle name="Normal 2 19 21 5" xfId="25911" xr:uid="{38180ACD-60B4-44F3-BCED-85C53958FED2}"/>
    <cellStyle name="Normal 2 19 21 5 2" xfId="25912" xr:uid="{B6D49C77-84D9-4925-B00C-128C4F38279A}"/>
    <cellStyle name="Normal 2 19 21 6" xfId="25913" xr:uid="{C6954096-BCD3-45BC-9AC5-67248A28B74B}"/>
    <cellStyle name="Normal 2 19 21 7" xfId="25914" xr:uid="{B1ACA32E-6B48-4328-AC52-EDB9249C6F56}"/>
    <cellStyle name="Normal 2 19 21 8" xfId="25915" xr:uid="{2B7FE9C7-EC37-41EE-8A1D-6A2B66647D76}"/>
    <cellStyle name="Normal 2 19 22" xfId="25916" xr:uid="{9E11CDB5-AA33-4947-802A-B49EF26775C8}"/>
    <cellStyle name="Normal 2 19 22 2" xfId="25917" xr:uid="{C38794CB-337D-489A-AF69-69420FD701A1}"/>
    <cellStyle name="Normal 2 19 22 2 2" xfId="25918" xr:uid="{93545045-9B0E-4DD0-8B5A-735179F3E78B}"/>
    <cellStyle name="Normal 2 19 22 2 2 2" xfId="25919" xr:uid="{5AFD01BE-2CFD-4DB7-96DC-D09F9A2367CB}"/>
    <cellStyle name="Normal 2 19 22 2 3" xfId="25920" xr:uid="{10966512-C146-4C96-A494-95CC4055AD69}"/>
    <cellStyle name="Normal 2 19 22 2 4" xfId="25921" xr:uid="{4B2B51B0-B0CB-46E9-8FA3-6BC2A9138774}"/>
    <cellStyle name="Normal 2 19 22 2 5" xfId="25922" xr:uid="{011CE813-F36A-48AD-B9FC-E1E5C78AA77C}"/>
    <cellStyle name="Normal 2 19 22 3" xfId="25923" xr:uid="{1BF21ACF-13AD-4278-AE6C-B7C7A0A899EF}"/>
    <cellStyle name="Normal 2 19 22 3 2" xfId="25924" xr:uid="{AEC3988E-B517-428D-8621-185CEB3F4389}"/>
    <cellStyle name="Normal 2 19 22 3 2 2" xfId="25925" xr:uid="{16FA180E-6410-4ACE-BC81-10AA7ACA466A}"/>
    <cellStyle name="Normal 2 19 22 3 3" xfId="25926" xr:uid="{F9B36B51-1B1F-4193-8084-C7AD2E919F81}"/>
    <cellStyle name="Normal 2 19 22 3 4" xfId="25927" xr:uid="{C4E27A99-4AEB-4A6C-AF8C-7813F97DF7C7}"/>
    <cellStyle name="Normal 2 19 22 3 5" xfId="25928" xr:uid="{081F881F-0E91-4440-BBC1-DFD0438288C0}"/>
    <cellStyle name="Normal 2 19 22 4" xfId="25929" xr:uid="{20A67522-8334-46D9-A4AD-86A349958643}"/>
    <cellStyle name="Normal 2 19 22 5" xfId="25930" xr:uid="{963342A2-71E9-43C0-B530-B616E28AD122}"/>
    <cellStyle name="Normal 2 19 22 5 2" xfId="25931" xr:uid="{4E4C7599-F5F9-43E2-A64C-995D7A484E98}"/>
    <cellStyle name="Normal 2 19 22 6" xfId="25932" xr:uid="{084FDA1D-1C0D-4F61-9998-8D07A21BE41E}"/>
    <cellStyle name="Normal 2 19 22 7" xfId="25933" xr:uid="{A5B30B7C-9DE9-48D3-B4D0-52718D31E179}"/>
    <cellStyle name="Normal 2 19 22 8" xfId="25934" xr:uid="{9AB7E633-2740-4C71-AE07-9AA4AC39AFD3}"/>
    <cellStyle name="Normal 2 19 23" xfId="25935" xr:uid="{C985EED6-005D-4467-961A-8B05681645D4}"/>
    <cellStyle name="Normal 2 19 23 2" xfId="25936" xr:uid="{5865265C-5095-4127-80ED-09AD6FC7D4BD}"/>
    <cellStyle name="Normal 2 19 23 2 2" xfId="25937" xr:uid="{63388A84-ADFC-4E78-B4C3-DBBA758953B6}"/>
    <cellStyle name="Normal 2 19 23 3" xfId="25938" xr:uid="{3DF0AA5A-31C5-4B69-9F77-E59A29D000D0}"/>
    <cellStyle name="Normal 2 19 23 3 2" xfId="25939" xr:uid="{9A801A7F-8368-4AF4-A772-C16AB8197DBC}"/>
    <cellStyle name="Normal 2 19 23 3 2 2" xfId="25940" xr:uid="{9963B6B4-823C-4E88-8C30-354CA4C02ED4}"/>
    <cellStyle name="Normal 2 19 23 4" xfId="25941" xr:uid="{D4E3DFA1-9124-430F-8926-7A3EAA63A9D9}"/>
    <cellStyle name="Normal 2 19 23 5" xfId="25942" xr:uid="{E731A45A-656C-4165-BBB3-61AC4218B6A5}"/>
    <cellStyle name="Normal 2 19 23 6" xfId="25943" xr:uid="{5B96055B-60CE-4E86-9BD1-8527C4B8EF98}"/>
    <cellStyle name="Normal 2 19 24" xfId="25944" xr:uid="{E2653967-3ED8-4553-9DDD-07A591F04063}"/>
    <cellStyle name="Normal 2 19 24 2" xfId="25945" xr:uid="{5FC93644-6215-4B31-A70E-9F025EA9D8D7}"/>
    <cellStyle name="Normal 2 19 24 2 2" xfId="25946" xr:uid="{17D567F0-8753-48CA-97C3-3C708DCB036B}"/>
    <cellStyle name="Normal 2 19 24 3" xfId="25947" xr:uid="{05E079DA-8F20-4FA3-8D21-9AC7C93B5B2A}"/>
    <cellStyle name="Normal 2 19 24 3 2" xfId="25948" xr:uid="{3227840A-A0B3-4144-8F11-9A513BEE9E96}"/>
    <cellStyle name="Normal 2 19 24 3 2 2" xfId="25949" xr:uid="{53ECF320-1B74-46E0-88B8-B2BF3EEE95BF}"/>
    <cellStyle name="Normal 2 19 24 4" xfId="25950" xr:uid="{23F67E4E-40B5-474F-9815-9E7E794C3E15}"/>
    <cellStyle name="Normal 2 19 24 5" xfId="25951" xr:uid="{71A19762-F850-4F71-9CCD-11C13B6415D2}"/>
    <cellStyle name="Normal 2 19 24 6" xfId="25952" xr:uid="{F370DB82-72FE-491A-A6EE-71DD1FA11B07}"/>
    <cellStyle name="Normal 2 19 25" xfId="25953" xr:uid="{D3CC2CE9-A22F-419F-BBC8-6B221B8E477C}"/>
    <cellStyle name="Normal 2 19 25 2" xfId="25954" xr:uid="{A8FCDF42-2AF7-430D-856F-15177952F8B2}"/>
    <cellStyle name="Normal 2 19 25 3" xfId="25955" xr:uid="{3F93C98D-767D-4FBB-9F0A-4BD9F0697CC1}"/>
    <cellStyle name="Normal 2 19 26" xfId="25956" xr:uid="{36166C1B-CDEC-47BF-8CD0-7754D4296510}"/>
    <cellStyle name="Normal 2 19 26 2" xfId="25957" xr:uid="{67AAC1E6-A419-4706-9820-3E3115BBC655}"/>
    <cellStyle name="Normal 2 19 26 3" xfId="25958" xr:uid="{1FBDD8EC-4BF0-4ED0-9626-F861DEE6A8EB}"/>
    <cellStyle name="Normal 2 19 27" xfId="25959" xr:uid="{2A058F30-AF7F-444B-9489-955E2FB38C1F}"/>
    <cellStyle name="Normal 2 19 27 2" xfId="25960" xr:uid="{94E90FF6-189A-4E17-A142-D3ABC02B524F}"/>
    <cellStyle name="Normal 2 19 27 3" xfId="25961" xr:uid="{65EEF6A1-4865-45AC-9165-1C416A3B14B9}"/>
    <cellStyle name="Normal 2 19 28" xfId="25962" xr:uid="{0C1CC509-E6FD-49B6-8348-5AE09743F29E}"/>
    <cellStyle name="Normal 2 19 28 2" xfId="25963" xr:uid="{743E7523-E3A0-47B1-AB37-6F24AD960AE1}"/>
    <cellStyle name="Normal 2 19 28 3" xfId="25964" xr:uid="{3629E4F0-F602-4D7F-9A1C-E88358AF52B8}"/>
    <cellStyle name="Normal 2 19 29" xfId="25965" xr:uid="{F1216F7E-6453-4764-AC6D-9BE4FAA3D83C}"/>
    <cellStyle name="Normal 2 19 29 2" xfId="25966" xr:uid="{5A44C03E-9420-4B78-9361-B053F2EF7D99}"/>
    <cellStyle name="Normal 2 19 29 3" xfId="25967" xr:uid="{09C90AE3-A2BA-4AF1-B411-F8187E7E786B}"/>
    <cellStyle name="Normal 2 19 29 3 2" xfId="25968" xr:uid="{BF53E633-4245-4174-9F08-51010215CCAA}"/>
    <cellStyle name="Normal 2 19 3" xfId="25969" xr:uid="{0910CCF9-CDDE-4F33-AE02-DF2D76017EBF}"/>
    <cellStyle name="Normal 2 19 3 10" xfId="25970" xr:uid="{8D07A2D0-624F-49A0-849A-6C859A10A48B}"/>
    <cellStyle name="Normal 2 19 3 2" xfId="25971" xr:uid="{1E301298-BDD5-421D-B9D1-AB6E1DB0ADCA}"/>
    <cellStyle name="Normal 2 19 3 2 2" xfId="25972" xr:uid="{BB164357-1267-456C-B797-7D54A187C3DF}"/>
    <cellStyle name="Normal 2 19 3 2 2 2" xfId="25973" xr:uid="{2142B135-F4D5-4EEB-AC55-2188FBE8497B}"/>
    <cellStyle name="Normal 2 19 3 2 2 3" xfId="25974" xr:uid="{5F2E3073-CECF-4D89-B1CD-E1A464B470DD}"/>
    <cellStyle name="Normal 2 19 3 2 2 4" xfId="25975" xr:uid="{8D603F59-F76B-46E0-BA5B-530CC2359B4A}"/>
    <cellStyle name="Normal 2 19 3 2 3" xfId="25976" xr:uid="{785651C1-5568-49B7-AB71-16502069F817}"/>
    <cellStyle name="Normal 2 19 3 2 3 2" xfId="25977" xr:uid="{CA4FEBEC-D888-4C2D-A9C2-5F4FEC18B738}"/>
    <cellStyle name="Normal 2 19 3 2 3 3" xfId="25978" xr:uid="{4A62C26F-90FC-4DEC-8D4B-E95F7980B35F}"/>
    <cellStyle name="Normal 2 19 3 2 3 4" xfId="25979" xr:uid="{04755FBC-A0E5-4B65-AB98-B35E42A09E14}"/>
    <cellStyle name="Normal 2 19 3 2 4" xfId="25980" xr:uid="{AC1836C4-FB4F-4A04-B123-0EFF08E2A2C6}"/>
    <cellStyle name="Normal 2 19 3 2 4 2" xfId="25981" xr:uid="{11870C17-A654-4F95-8A64-4A67F0027EB7}"/>
    <cellStyle name="Normal 2 19 3 2 5" xfId="25982" xr:uid="{A52B30D0-E5AA-4AEF-B85B-E54835118554}"/>
    <cellStyle name="Normal 2 19 3 2 6" xfId="25983" xr:uid="{26C40BAE-D642-4DBE-9DF7-D703D167C43E}"/>
    <cellStyle name="Normal 2 19 3 2 7" xfId="25984" xr:uid="{82D9632F-65F0-46FD-AFDA-2714EAD52A0B}"/>
    <cellStyle name="Normal 2 19 3 3" xfId="25985" xr:uid="{F3BE4354-1611-44CB-B776-A4A90D12972A}"/>
    <cellStyle name="Normal 2 19 3 3 2" xfId="25986" xr:uid="{BD003D77-E917-45E2-AEA2-F6F735C37E60}"/>
    <cellStyle name="Normal 2 19 3 3 2 2" xfId="25987" xr:uid="{5EFCD7FE-C9DE-4190-BD4E-52255EBA999F}"/>
    <cellStyle name="Normal 2 19 3 3 2 3" xfId="25988" xr:uid="{43D51648-CF35-4CA6-B417-D7804B1AB84D}"/>
    <cellStyle name="Normal 2 19 3 3 2 4" xfId="25989" xr:uid="{2663D028-8D37-48F1-9134-15B86A2ECA4F}"/>
    <cellStyle name="Normal 2 19 3 3 3" xfId="25990" xr:uid="{3EF250CD-1B81-4C28-9B44-8A4B6D46F7F9}"/>
    <cellStyle name="Normal 2 19 3 3 3 2" xfId="25991" xr:uid="{FF35F60C-8F0D-4225-88A1-4F22772B9B89}"/>
    <cellStyle name="Normal 2 19 3 3 3 3" xfId="25992" xr:uid="{944BC490-250B-429B-B7E3-864C5B4797C9}"/>
    <cellStyle name="Normal 2 19 3 3 3 4" xfId="25993" xr:uid="{433CDA54-400B-4D94-8D0E-E4B5747E3711}"/>
    <cellStyle name="Normal 2 19 3 3 4" xfId="25994" xr:uid="{DC9F7AFD-68AC-485F-A6C5-8158472C64F0}"/>
    <cellStyle name="Normal 2 19 3 3 4 2" xfId="25995" xr:uid="{6A5F0BC7-E211-4283-8341-6EB13E20FD4C}"/>
    <cellStyle name="Normal 2 19 3 3 5" xfId="25996" xr:uid="{46CF53E0-E694-476B-96D8-571E43DD83EA}"/>
    <cellStyle name="Normal 2 19 3 3 6" xfId="25997" xr:uid="{F95639B8-325C-46FC-AA03-248E4971CFBA}"/>
    <cellStyle name="Normal 2 19 3 3 7" xfId="25998" xr:uid="{4803F499-93F3-4B4D-9B3A-3CC67F347B5C}"/>
    <cellStyle name="Normal 2 19 3 4" xfId="25999" xr:uid="{2975C29D-495C-48CE-B67E-9E53532BCC1B}"/>
    <cellStyle name="Normal 2 19 3 4 2" xfId="26000" xr:uid="{D993B5DF-DEFB-49D7-84BE-1BC277FE6893}"/>
    <cellStyle name="Normal 2 19 3 4 3" xfId="26001" xr:uid="{7FA3B07B-005D-41BD-87E4-0985F75100FC}"/>
    <cellStyle name="Normal 2 19 3 4 4" xfId="26002" xr:uid="{6A746C11-0554-4374-9498-FEB0DBB05C98}"/>
    <cellStyle name="Normal 2 19 3 5" xfId="26003" xr:uid="{DBE26130-CFA8-4FFA-A466-C401E7D64A63}"/>
    <cellStyle name="Normal 2 19 3 5 2" xfId="26004" xr:uid="{567226BC-6C45-4A15-9625-B89B889772DC}"/>
    <cellStyle name="Normal 2 19 3 5 3" xfId="26005" xr:uid="{12544004-AC09-4E69-B79F-D697E9E0C7F2}"/>
    <cellStyle name="Normal 2 19 3 5 4" xfId="26006" xr:uid="{D54CBC2F-B673-4FB9-9452-EAD6EFF416BA}"/>
    <cellStyle name="Normal 2 19 3 6" xfId="26007" xr:uid="{4B42E910-796F-44D3-843D-4CFD69780357}"/>
    <cellStyle name="Normal 2 19 3 7" xfId="26008" xr:uid="{6991A603-232F-432A-935C-2123F56B4547}"/>
    <cellStyle name="Normal 2 19 3 7 2" xfId="26009" xr:uid="{7A322B84-F533-47C4-A145-B99E8B40B5B5}"/>
    <cellStyle name="Normal 2 19 3 8" xfId="26010" xr:uid="{E7D0C616-6E05-4682-A9D0-FBDF91B6EC98}"/>
    <cellStyle name="Normal 2 19 3 9" xfId="26011" xr:uid="{E006D000-D5C5-4037-AF64-041FB00155AB}"/>
    <cellStyle name="Normal 2 19 30" xfId="26012" xr:uid="{DE5219AB-1E1B-4F77-B0FE-B30BF4A72C7F}"/>
    <cellStyle name="Normal 2 19 31" xfId="26013" xr:uid="{D00805DB-9DDA-4BF5-9AD6-4DCDD531A6D6}"/>
    <cellStyle name="Normal 2 19 32" xfId="26014" xr:uid="{13D48D60-330D-4FE1-9C5E-F81EF565B953}"/>
    <cellStyle name="Normal 2 19 33" xfId="26015" xr:uid="{5A7634C8-2B3C-4B21-BCE4-25728F2C096D}"/>
    <cellStyle name="Normal 2 19 4" xfId="26016" xr:uid="{9A8F7A1C-454E-4064-ABCF-2F5C248CA584}"/>
    <cellStyle name="Normal 2 19 4 10" xfId="26017" xr:uid="{49D1FF83-99FC-4D49-A380-D5BC37C66537}"/>
    <cellStyle name="Normal 2 19 4 2" xfId="26018" xr:uid="{1FE95684-B355-4BED-A3B2-A6660D405202}"/>
    <cellStyle name="Normal 2 19 4 2 2" xfId="26019" xr:uid="{D539B1E6-BE41-47BE-AAD0-9FE56A33989C}"/>
    <cellStyle name="Normal 2 19 4 2 2 2" xfId="26020" xr:uid="{6B1AF53C-E983-4E0E-A32E-25E44823E642}"/>
    <cellStyle name="Normal 2 19 4 2 2 3" xfId="26021" xr:uid="{D5902DC4-6B38-4DD1-AAFE-21BEA4CA3E0A}"/>
    <cellStyle name="Normal 2 19 4 2 2 4" xfId="26022" xr:uid="{FE298B62-3DE2-4813-BB73-2781891DEFD0}"/>
    <cellStyle name="Normal 2 19 4 2 3" xfId="26023" xr:uid="{8B194EFB-49A7-406C-AB0B-05A5AACE639E}"/>
    <cellStyle name="Normal 2 19 4 2 3 2" xfId="26024" xr:uid="{8A3885ED-AE27-469D-B1D1-190090CCBC2D}"/>
    <cellStyle name="Normal 2 19 4 2 3 3" xfId="26025" xr:uid="{1C7A627F-AEFD-482E-B15F-860F65BC5C50}"/>
    <cellStyle name="Normal 2 19 4 2 3 4" xfId="26026" xr:uid="{B481C04C-1458-4406-B715-B0B51D405F25}"/>
    <cellStyle name="Normal 2 19 4 2 4" xfId="26027" xr:uid="{49F556EC-E443-40A9-9E5C-8A40EBC630F2}"/>
    <cellStyle name="Normal 2 19 4 2 4 2" xfId="26028" xr:uid="{2507E7B0-0729-456A-9F03-63DEC08E57A6}"/>
    <cellStyle name="Normal 2 19 4 2 5" xfId="26029" xr:uid="{F8651D6E-B769-4315-911A-79650E205DA8}"/>
    <cellStyle name="Normal 2 19 4 2 6" xfId="26030" xr:uid="{0C8D7180-EB59-431B-A376-958E2E878B20}"/>
    <cellStyle name="Normal 2 19 4 2 7" xfId="26031" xr:uid="{6BB432A1-7066-4334-A2BF-D0EEAFF0FE3E}"/>
    <cellStyle name="Normal 2 19 4 3" xfId="26032" xr:uid="{2A2A5B68-A62B-42E8-95A6-8F378510E3D8}"/>
    <cellStyle name="Normal 2 19 4 3 2" xfId="26033" xr:uid="{12BC3F02-EB30-4FCC-869F-279C546FE65F}"/>
    <cellStyle name="Normal 2 19 4 3 2 2" xfId="26034" xr:uid="{DF4A5494-91F4-4154-A7DE-F5B11F8CFFB0}"/>
    <cellStyle name="Normal 2 19 4 3 2 3" xfId="26035" xr:uid="{EE8D54E6-CAA7-4EF3-AF48-58D00081D6C8}"/>
    <cellStyle name="Normal 2 19 4 3 2 4" xfId="26036" xr:uid="{7E5BB2FE-A9F2-4DBA-81E3-414920871599}"/>
    <cellStyle name="Normal 2 19 4 3 3" xfId="26037" xr:uid="{D3E7E9DE-233B-4DD3-A284-323A1C49617D}"/>
    <cellStyle name="Normal 2 19 4 3 3 2" xfId="26038" xr:uid="{F9AB8883-7646-4481-BE13-1EE4BE24BECC}"/>
    <cellStyle name="Normal 2 19 4 3 3 3" xfId="26039" xr:uid="{AE6B97B2-AB8C-42FD-990C-728F4C8B2C6B}"/>
    <cellStyle name="Normal 2 19 4 3 3 4" xfId="26040" xr:uid="{E7A13668-0F7C-4A3B-A8BA-470B1ABDC22A}"/>
    <cellStyle name="Normal 2 19 4 3 4" xfId="26041" xr:uid="{84C271B6-6157-47CC-9FEA-180C75597A77}"/>
    <cellStyle name="Normal 2 19 4 3 4 2" xfId="26042" xr:uid="{6C2CD013-C6E6-48A2-AB67-9516F07E484B}"/>
    <cellStyle name="Normal 2 19 4 3 5" xfId="26043" xr:uid="{01836274-5412-4A2B-99ED-0FCCBB1DF6EE}"/>
    <cellStyle name="Normal 2 19 4 3 6" xfId="26044" xr:uid="{4520F457-DE4E-4546-8495-19C421B729D4}"/>
    <cellStyle name="Normal 2 19 4 3 7" xfId="26045" xr:uid="{5FD6FEA8-53AC-409E-907B-C3D44B40FBBC}"/>
    <cellStyle name="Normal 2 19 4 4" xfId="26046" xr:uid="{2E4B2CC2-7264-4CF1-981B-0833D44BD25F}"/>
    <cellStyle name="Normal 2 19 4 4 2" xfId="26047" xr:uid="{BFDC57F8-00AA-48E8-875B-72EDB14CD82D}"/>
    <cellStyle name="Normal 2 19 4 4 3" xfId="26048" xr:uid="{03E94471-F8A7-4148-A1D4-1848A230619E}"/>
    <cellStyle name="Normal 2 19 4 4 4" xfId="26049" xr:uid="{91B9DC6C-D973-480F-AB98-F6FD6D387CCB}"/>
    <cellStyle name="Normal 2 19 4 5" xfId="26050" xr:uid="{DF8D0317-AF7C-4B20-958D-CC95ED2561B8}"/>
    <cellStyle name="Normal 2 19 4 5 2" xfId="26051" xr:uid="{5E8CF8DE-D045-479B-A322-E698164494DF}"/>
    <cellStyle name="Normal 2 19 4 5 3" xfId="26052" xr:uid="{2C1244D8-482A-44E0-8F97-165CAEA77C6E}"/>
    <cellStyle name="Normal 2 19 4 5 4" xfId="26053" xr:uid="{1B076342-30AE-4CE5-9A02-6984EB50A831}"/>
    <cellStyle name="Normal 2 19 4 6" xfId="26054" xr:uid="{F6E1C792-6A63-45BD-9F3D-7D6A9184C110}"/>
    <cellStyle name="Normal 2 19 4 7" xfId="26055" xr:uid="{9B6818AA-25C8-4E43-8408-5CD7BB263E63}"/>
    <cellStyle name="Normal 2 19 4 7 2" xfId="26056" xr:uid="{F3C671EC-A32F-46BB-88E4-D869A6B06590}"/>
    <cellStyle name="Normal 2 19 4 8" xfId="26057" xr:uid="{C9B28AC3-0509-4430-A011-2D95E297DA84}"/>
    <cellStyle name="Normal 2 19 4 9" xfId="26058" xr:uid="{35A03453-22C4-44C1-BCD6-99B8944E6922}"/>
    <cellStyle name="Normal 2 19 5" xfId="26059" xr:uid="{F1C9BDC4-5BB9-41AC-A66B-69C370727151}"/>
    <cellStyle name="Normal 2 19 5 10" xfId="26060" xr:uid="{A205A1F7-E8B1-436C-8A83-A4CB674B8357}"/>
    <cellStyle name="Normal 2 19 5 2" xfId="26061" xr:uid="{39027CDB-DAE2-4197-B0C0-4AAFD9E86ED8}"/>
    <cellStyle name="Normal 2 19 5 2 2" xfId="26062" xr:uid="{0A40308A-1728-4EDD-AA82-B8E4E897B1CF}"/>
    <cellStyle name="Normal 2 19 5 2 2 2" xfId="26063" xr:uid="{4670070C-C24D-49D5-9ECA-F5E6CD3CC5DE}"/>
    <cellStyle name="Normal 2 19 5 2 2 3" xfId="26064" xr:uid="{2D6E26E6-5F95-4928-B93C-0C54CB920BCC}"/>
    <cellStyle name="Normal 2 19 5 2 2 4" xfId="26065" xr:uid="{14D1EDD2-2C15-4A6E-A5D7-2051D2FA88A1}"/>
    <cellStyle name="Normal 2 19 5 2 3" xfId="26066" xr:uid="{A808A509-7700-44A2-AAF2-7D905DD23B6F}"/>
    <cellStyle name="Normal 2 19 5 2 3 2" xfId="26067" xr:uid="{E460767C-0536-4362-B423-A87626A95857}"/>
    <cellStyle name="Normal 2 19 5 2 3 3" xfId="26068" xr:uid="{E6A18345-9381-4DDF-A5B2-4EB98134184A}"/>
    <cellStyle name="Normal 2 19 5 2 3 4" xfId="26069" xr:uid="{5202E60F-C07B-44D4-BCBC-060907C23670}"/>
    <cellStyle name="Normal 2 19 5 2 4" xfId="26070" xr:uid="{3D78D462-0D70-4C7F-8D14-1C8C56F8E6EB}"/>
    <cellStyle name="Normal 2 19 5 2 4 2" xfId="26071" xr:uid="{EA2B2263-B7CD-40A3-88B3-4AFABFF49D21}"/>
    <cellStyle name="Normal 2 19 5 2 5" xfId="26072" xr:uid="{3A592AA8-3FE7-48D4-A538-504035E67E4D}"/>
    <cellStyle name="Normal 2 19 5 2 6" xfId="26073" xr:uid="{032ED859-72BE-4457-87F9-5E00270ECC76}"/>
    <cellStyle name="Normal 2 19 5 2 7" xfId="26074" xr:uid="{691A36D2-5BAB-43A5-A832-11917FAAE2DD}"/>
    <cellStyle name="Normal 2 19 5 3" xfId="26075" xr:uid="{B049B8AC-F773-47EC-9B24-F55E4FCBF666}"/>
    <cellStyle name="Normal 2 19 5 3 2" xfId="26076" xr:uid="{4D345C01-9350-4ACB-A163-D703A593B71C}"/>
    <cellStyle name="Normal 2 19 5 3 2 2" xfId="26077" xr:uid="{53372103-74C0-4A4F-A627-EE2A7D814047}"/>
    <cellStyle name="Normal 2 19 5 3 2 3" xfId="26078" xr:uid="{C6C06B92-3320-4349-A093-207CD31D6F64}"/>
    <cellStyle name="Normal 2 19 5 3 2 4" xfId="26079" xr:uid="{2C09A2D3-A51C-4253-B27D-B5A1D30A5722}"/>
    <cellStyle name="Normal 2 19 5 3 3" xfId="26080" xr:uid="{137A1CDE-3FC5-409D-A8A1-F196DD013969}"/>
    <cellStyle name="Normal 2 19 5 3 3 2" xfId="26081" xr:uid="{5B2C99EA-1428-4AA7-A715-9FBDF119B0C4}"/>
    <cellStyle name="Normal 2 19 5 3 3 3" xfId="26082" xr:uid="{01C07C76-090B-4D75-B278-8B045CC7D655}"/>
    <cellStyle name="Normal 2 19 5 3 3 4" xfId="26083" xr:uid="{8222BF8E-089A-49CB-94CB-DE8C25553103}"/>
    <cellStyle name="Normal 2 19 5 3 4" xfId="26084" xr:uid="{DCCAE3BE-4E68-4D22-BDF5-8E3FFE66D3A5}"/>
    <cellStyle name="Normal 2 19 5 3 4 2" xfId="26085" xr:uid="{805F4FD4-A950-4B05-8452-F0026909FF64}"/>
    <cellStyle name="Normal 2 19 5 3 5" xfId="26086" xr:uid="{AF770778-3A45-41C5-AF7A-7199291A97A0}"/>
    <cellStyle name="Normal 2 19 5 3 6" xfId="26087" xr:uid="{F88F4E77-CA17-4DDE-88A9-63846B534862}"/>
    <cellStyle name="Normal 2 19 5 3 7" xfId="26088" xr:uid="{28D9D659-4E60-45AA-AECA-DE3D0D11BDFD}"/>
    <cellStyle name="Normal 2 19 5 4" xfId="26089" xr:uid="{A1704D83-EC21-43C8-92A0-A42A307585D3}"/>
    <cellStyle name="Normal 2 19 5 4 2" xfId="26090" xr:uid="{75FCF1E3-EB72-4336-9FCC-E003BD52B948}"/>
    <cellStyle name="Normal 2 19 5 4 3" xfId="26091" xr:uid="{9157263D-0AC5-4DBA-AA72-BA696F7C38ED}"/>
    <cellStyle name="Normal 2 19 5 4 4" xfId="26092" xr:uid="{A73D554C-5F92-4522-8EE8-B43CE7F06A04}"/>
    <cellStyle name="Normal 2 19 5 5" xfId="26093" xr:uid="{D3BD9CC4-DF32-4E60-B3D9-27D8355C1DB5}"/>
    <cellStyle name="Normal 2 19 5 5 2" xfId="26094" xr:uid="{98702340-7B73-4959-9DBA-67BF2EC3DA32}"/>
    <cellStyle name="Normal 2 19 5 5 3" xfId="26095" xr:uid="{0A874006-48B9-439F-8B7B-AE87C4275AFE}"/>
    <cellStyle name="Normal 2 19 5 5 4" xfId="26096" xr:uid="{86B7FD3A-D274-428B-AF25-5E71B6598845}"/>
    <cellStyle name="Normal 2 19 5 6" xfId="26097" xr:uid="{906579C0-82CC-4DD8-B365-865AAD3FCAEC}"/>
    <cellStyle name="Normal 2 19 5 7" xfId="26098" xr:uid="{58159DD1-28D0-42EF-A66E-37698B8192A9}"/>
    <cellStyle name="Normal 2 19 5 7 2" xfId="26099" xr:uid="{26143508-FA29-45B5-A6C7-CB07E842A285}"/>
    <cellStyle name="Normal 2 19 5 8" xfId="26100" xr:uid="{9D3C2E4A-E77B-4CBB-9462-B1A103531C8E}"/>
    <cellStyle name="Normal 2 19 5 9" xfId="26101" xr:uid="{0EEC5BF6-00CB-45AB-90CE-E335835E828C}"/>
    <cellStyle name="Normal 2 19 6" xfId="26102" xr:uid="{22B76204-26AB-4269-856D-C6073E14AE36}"/>
    <cellStyle name="Normal 2 19 6 10" xfId="26103" xr:uid="{142A82C4-41DD-49A9-B3F2-8F8E42E6F34B}"/>
    <cellStyle name="Normal 2 19 6 2" xfId="26104" xr:uid="{2802787E-15D6-4FEF-98FC-42035E1078E1}"/>
    <cellStyle name="Normal 2 19 6 2 2" xfId="26105" xr:uid="{D092CD72-9799-4747-9ED4-4F7371734103}"/>
    <cellStyle name="Normal 2 19 6 2 2 2" xfId="26106" xr:uid="{73B2FFDC-C07A-4141-8BF5-36105104E94C}"/>
    <cellStyle name="Normal 2 19 6 2 2 3" xfId="26107" xr:uid="{FF2F3A15-6AAA-4D8E-81CA-D2C0998B569B}"/>
    <cellStyle name="Normal 2 19 6 2 2 4" xfId="26108" xr:uid="{ED2188A4-CD41-4734-B6CE-08FC445A69C8}"/>
    <cellStyle name="Normal 2 19 6 2 3" xfId="26109" xr:uid="{D1BF0B64-EC75-4A87-B8B4-47DDB9905074}"/>
    <cellStyle name="Normal 2 19 6 2 3 2" xfId="26110" xr:uid="{60948055-1E2F-4876-9C2D-F4EF6C040271}"/>
    <cellStyle name="Normal 2 19 6 2 3 3" xfId="26111" xr:uid="{941AF76A-1864-45B3-A610-CEEF87D9AED0}"/>
    <cellStyle name="Normal 2 19 6 2 3 4" xfId="26112" xr:uid="{93CA3B16-3A2C-4C5E-855F-E660D7DB6F27}"/>
    <cellStyle name="Normal 2 19 6 2 4" xfId="26113" xr:uid="{9B4C3750-32E3-4478-84CC-CAE63710B702}"/>
    <cellStyle name="Normal 2 19 6 2 4 2" xfId="26114" xr:uid="{6C81795B-A082-4D41-B9CC-B3034DA87374}"/>
    <cellStyle name="Normal 2 19 6 2 5" xfId="26115" xr:uid="{52DA8B25-9816-4D0D-A642-3BED41E8E6CC}"/>
    <cellStyle name="Normal 2 19 6 2 6" xfId="26116" xr:uid="{F80892FE-A901-4CD1-A09A-E6FC7E400066}"/>
    <cellStyle name="Normal 2 19 6 2 7" xfId="26117" xr:uid="{485BC9FA-3A4D-4D5A-937D-FFEE3942D1A5}"/>
    <cellStyle name="Normal 2 19 6 3" xfId="26118" xr:uid="{568A21FF-86D5-404F-83D9-881AD097206D}"/>
    <cellStyle name="Normal 2 19 6 3 2" xfId="26119" xr:uid="{992C21C9-C583-4A17-ACD4-F7FD1B35687B}"/>
    <cellStyle name="Normal 2 19 6 3 2 2" xfId="26120" xr:uid="{8BD0564A-C9F4-43E3-9C0C-F250241DFECA}"/>
    <cellStyle name="Normal 2 19 6 3 2 3" xfId="26121" xr:uid="{4890151B-3DE0-41AA-904D-53F5438ADDFC}"/>
    <cellStyle name="Normal 2 19 6 3 2 4" xfId="26122" xr:uid="{52A546A5-8FF0-416D-982B-946E54ADA3FA}"/>
    <cellStyle name="Normal 2 19 6 3 3" xfId="26123" xr:uid="{C045145A-0154-454A-8EA1-BA05719FAF23}"/>
    <cellStyle name="Normal 2 19 6 3 3 2" xfId="26124" xr:uid="{48564555-7863-4BAD-B165-C9C2AF9D4578}"/>
    <cellStyle name="Normal 2 19 6 3 3 3" xfId="26125" xr:uid="{8535283F-1B39-4E23-BEAE-34B9BFCA9D88}"/>
    <cellStyle name="Normal 2 19 6 3 3 4" xfId="26126" xr:uid="{F4D96E9A-C0A2-45A8-96BE-83E7C9A348A0}"/>
    <cellStyle name="Normal 2 19 6 3 4" xfId="26127" xr:uid="{2EB01EE4-8EDC-421C-9402-7F234C840E1D}"/>
    <cellStyle name="Normal 2 19 6 3 4 2" xfId="26128" xr:uid="{CFE1308B-AC88-4B03-A39E-A526B957F809}"/>
    <cellStyle name="Normal 2 19 6 3 5" xfId="26129" xr:uid="{27EE1C95-3811-4F22-BAFD-74EF0807AF3E}"/>
    <cellStyle name="Normal 2 19 6 3 6" xfId="26130" xr:uid="{047CC327-C473-4D71-B59C-B596389A05C1}"/>
    <cellStyle name="Normal 2 19 6 3 7" xfId="26131" xr:uid="{1EFB1695-B04E-427E-B744-D540B5F89FBF}"/>
    <cellStyle name="Normal 2 19 6 4" xfId="26132" xr:uid="{AB221DC6-1967-4984-AA73-F95EF2808BCD}"/>
    <cellStyle name="Normal 2 19 6 4 2" xfId="26133" xr:uid="{91B9D4B5-3DF6-4174-B89A-B363CD264A60}"/>
    <cellStyle name="Normal 2 19 6 4 3" xfId="26134" xr:uid="{FEFF7341-4DE7-4BFB-BD0D-1CBF8DE47B21}"/>
    <cellStyle name="Normal 2 19 6 4 4" xfId="26135" xr:uid="{CFC7EA77-13B9-44D7-BB29-73C9944DC9C3}"/>
    <cellStyle name="Normal 2 19 6 5" xfId="26136" xr:uid="{6ABA1851-993D-4B41-8802-4F30F178B073}"/>
    <cellStyle name="Normal 2 19 6 5 2" xfId="26137" xr:uid="{2238D2B3-DBCE-445D-A2F4-4F6FE8528332}"/>
    <cellStyle name="Normal 2 19 6 5 3" xfId="26138" xr:uid="{31A7985B-9F20-4107-8671-0509C9ECD299}"/>
    <cellStyle name="Normal 2 19 6 5 4" xfId="26139" xr:uid="{C64B87E2-711F-495A-9151-B2CF0C3D1D42}"/>
    <cellStyle name="Normal 2 19 6 6" xfId="26140" xr:uid="{3E3AD1C0-16E3-4085-AE98-681C34983F35}"/>
    <cellStyle name="Normal 2 19 6 7" xfId="26141" xr:uid="{C8D84908-E943-4830-A828-26D7D0E3DED4}"/>
    <cellStyle name="Normal 2 19 6 7 2" xfId="26142" xr:uid="{14E719A0-ED99-4BE8-985D-4FEE02E36FA8}"/>
    <cellStyle name="Normal 2 19 6 8" xfId="26143" xr:uid="{D04F8286-2CB6-4EB3-8C63-8E86585C75D6}"/>
    <cellStyle name="Normal 2 19 6 9" xfId="26144" xr:uid="{2FB64FFB-36E1-41D8-A452-FAC8F8CD17A4}"/>
    <cellStyle name="Normal 2 19 7" xfId="26145" xr:uid="{C1FA4BE5-DE01-470E-AE27-C954D9F96A29}"/>
    <cellStyle name="Normal 2 19 7 10" xfId="26146" xr:uid="{E9E6F7C1-9D42-4F50-81DE-48C37B79B329}"/>
    <cellStyle name="Normal 2 19 7 2" xfId="26147" xr:uid="{CB13CE93-2CF9-40CD-9B73-24089EBCE8AE}"/>
    <cellStyle name="Normal 2 19 7 2 2" xfId="26148" xr:uid="{814DE87D-A903-4CA5-9718-AE6D8B36E0DA}"/>
    <cellStyle name="Normal 2 19 7 2 2 2" xfId="26149" xr:uid="{4C75F712-5C41-46D6-98AA-F7D180277ECA}"/>
    <cellStyle name="Normal 2 19 7 2 2 3" xfId="26150" xr:uid="{B93D2D35-3BCC-430E-9F54-1C2ABC17561B}"/>
    <cellStyle name="Normal 2 19 7 2 2 4" xfId="26151" xr:uid="{8F91BA49-E4E9-4BD1-AD2D-2DEF08CF54A4}"/>
    <cellStyle name="Normal 2 19 7 2 3" xfId="26152" xr:uid="{9A2E37D0-207C-42B0-8AFE-708985FADBF0}"/>
    <cellStyle name="Normal 2 19 7 2 3 2" xfId="26153" xr:uid="{37487196-CA47-4D72-8DD5-A4A0BB323084}"/>
    <cellStyle name="Normal 2 19 7 2 3 3" xfId="26154" xr:uid="{2F7F9AB7-E1EF-421F-A260-946AA4BDD021}"/>
    <cellStyle name="Normal 2 19 7 2 3 4" xfId="26155" xr:uid="{4A882C45-8B9F-4F86-BB53-D68C7268440D}"/>
    <cellStyle name="Normal 2 19 7 2 4" xfId="26156" xr:uid="{2F6EF2CD-54FC-4CAA-81A5-2912637EEF46}"/>
    <cellStyle name="Normal 2 19 7 2 4 2" xfId="26157" xr:uid="{4EBCDB01-D3FA-4759-B892-545B697BA810}"/>
    <cellStyle name="Normal 2 19 7 2 5" xfId="26158" xr:uid="{4B66A67C-9EF0-458A-BDD5-FF9DD94A773D}"/>
    <cellStyle name="Normal 2 19 7 2 6" xfId="26159" xr:uid="{5343098B-C165-44D1-AE07-DC2F8CFF695A}"/>
    <cellStyle name="Normal 2 19 7 2 7" xfId="26160" xr:uid="{44D3D89E-DE0F-4958-B781-769100E30390}"/>
    <cellStyle name="Normal 2 19 7 3" xfId="26161" xr:uid="{BE7EA8E7-FD91-460F-9842-8078236A0B5E}"/>
    <cellStyle name="Normal 2 19 7 3 2" xfId="26162" xr:uid="{12501DDD-97BA-46CD-9EA7-72C344C75088}"/>
    <cellStyle name="Normal 2 19 7 3 2 2" xfId="26163" xr:uid="{A69ADEE4-561A-4FC6-B2A9-3EBE12410F41}"/>
    <cellStyle name="Normal 2 19 7 3 2 3" xfId="26164" xr:uid="{85EF411A-E386-477E-A972-657E1158FFA5}"/>
    <cellStyle name="Normal 2 19 7 3 2 4" xfId="26165" xr:uid="{92D2E273-9D83-4EED-89B2-D861EE32E2D4}"/>
    <cellStyle name="Normal 2 19 7 3 3" xfId="26166" xr:uid="{2D52EFDE-14B5-4723-B09B-51B50569C3FB}"/>
    <cellStyle name="Normal 2 19 7 3 3 2" xfId="26167" xr:uid="{71783BE6-4EC7-497C-AC86-0A8F399B9D09}"/>
    <cellStyle name="Normal 2 19 7 3 3 3" xfId="26168" xr:uid="{4F7012C3-D784-44AE-BE5E-4FF37FC2E177}"/>
    <cellStyle name="Normal 2 19 7 3 3 4" xfId="26169" xr:uid="{4FA6C36F-FC9D-447D-8598-6B3E2F593D34}"/>
    <cellStyle name="Normal 2 19 7 3 4" xfId="26170" xr:uid="{7D5373C5-BABC-41B4-89E2-FAB42EBAC0CA}"/>
    <cellStyle name="Normal 2 19 7 3 4 2" xfId="26171" xr:uid="{C4C4FBD5-9469-4341-94CB-8BDE3B13C1C7}"/>
    <cellStyle name="Normal 2 19 7 3 5" xfId="26172" xr:uid="{1027D2D7-4168-45B6-BA19-4C5FCEF3740D}"/>
    <cellStyle name="Normal 2 19 7 3 6" xfId="26173" xr:uid="{A55C77BF-70A4-41A1-A93E-21833A422CB9}"/>
    <cellStyle name="Normal 2 19 7 3 7" xfId="26174" xr:uid="{F2E557DE-8A73-4C21-BDA1-0F41AB34CF3B}"/>
    <cellStyle name="Normal 2 19 7 4" xfId="26175" xr:uid="{8C1F8B21-8614-4058-99B2-CF75EDB560C3}"/>
    <cellStyle name="Normal 2 19 7 4 2" xfId="26176" xr:uid="{2C317A8E-E7C6-4A5F-93ED-610497E5E9BD}"/>
    <cellStyle name="Normal 2 19 7 4 3" xfId="26177" xr:uid="{D9F08AD2-94B6-46BF-97BB-A8BFEB02BAFF}"/>
    <cellStyle name="Normal 2 19 7 4 4" xfId="26178" xr:uid="{A986C0BE-A17B-44FC-96F3-9561189BD6D3}"/>
    <cellStyle name="Normal 2 19 7 5" xfId="26179" xr:uid="{EE670C11-D7A1-4E7D-A905-4D7E6DD051F3}"/>
    <cellStyle name="Normal 2 19 7 5 2" xfId="26180" xr:uid="{1B03F3EE-C90A-47D0-9C62-C6090EA647AB}"/>
    <cellStyle name="Normal 2 19 7 5 3" xfId="26181" xr:uid="{B9F50A9A-8E32-429B-9970-F4F41B160040}"/>
    <cellStyle name="Normal 2 19 7 5 4" xfId="26182" xr:uid="{5E891C02-9BDE-44B1-8D45-2C45A8465BDA}"/>
    <cellStyle name="Normal 2 19 7 6" xfId="26183" xr:uid="{58DFD654-F0C4-4446-94EE-957529E5F617}"/>
    <cellStyle name="Normal 2 19 7 7" xfId="26184" xr:uid="{198D2001-6CF9-4081-8E7F-4C462D659EC9}"/>
    <cellStyle name="Normal 2 19 7 7 2" xfId="26185" xr:uid="{85DC52E3-7E05-4D80-8A5F-975FCDC2A990}"/>
    <cellStyle name="Normal 2 19 7 8" xfId="26186" xr:uid="{132F7B97-D044-41B6-9D16-360E17937BCE}"/>
    <cellStyle name="Normal 2 19 7 9" xfId="26187" xr:uid="{0FE4BF6F-6394-42FC-8646-822F9933FC9F}"/>
    <cellStyle name="Normal 2 19 8" xfId="26188" xr:uid="{C9A0B3B3-3F61-497C-A997-BD79563B1F95}"/>
    <cellStyle name="Normal 2 19 8 10" xfId="26189" xr:uid="{45B60769-20C8-4E22-95EB-E1D749624F61}"/>
    <cellStyle name="Normal 2 19 8 2" xfId="26190" xr:uid="{DF8058B6-F4CB-44B3-A4E8-F4F6EA491FC9}"/>
    <cellStyle name="Normal 2 19 8 2 2" xfId="26191" xr:uid="{71AA0B7A-294C-4FFA-B1F1-98CB53AA8586}"/>
    <cellStyle name="Normal 2 19 8 2 2 2" xfId="26192" xr:uid="{1BD78012-3C93-4AA6-92B8-C8E06A42FCE2}"/>
    <cellStyle name="Normal 2 19 8 2 2 3" xfId="26193" xr:uid="{513E6BF0-FDAF-4155-837B-680F4C4018AF}"/>
    <cellStyle name="Normal 2 19 8 2 2 4" xfId="26194" xr:uid="{4A3C625C-13D1-42C1-AAF9-2131F1B81124}"/>
    <cellStyle name="Normal 2 19 8 2 3" xfId="26195" xr:uid="{BABFDBA3-8EB4-4DE3-8221-8C8005461315}"/>
    <cellStyle name="Normal 2 19 8 2 3 2" xfId="26196" xr:uid="{7EA42920-2597-43A9-985A-2BD45C68453C}"/>
    <cellStyle name="Normal 2 19 8 2 3 3" xfId="26197" xr:uid="{6CFCE101-B4EC-4822-94B6-EC5901C1DDF4}"/>
    <cellStyle name="Normal 2 19 8 2 3 4" xfId="26198" xr:uid="{3DA24450-905D-40AC-A4C1-35DB48882595}"/>
    <cellStyle name="Normal 2 19 8 2 4" xfId="26199" xr:uid="{50D1E063-FAC2-439D-9976-8B309E221D4A}"/>
    <cellStyle name="Normal 2 19 8 2 4 2" xfId="26200" xr:uid="{6AD6B32C-4AD8-463B-B428-3E31A3846410}"/>
    <cellStyle name="Normal 2 19 8 2 5" xfId="26201" xr:uid="{3D1A89FE-A4D8-42C9-BBC7-12E9605DF06A}"/>
    <cellStyle name="Normal 2 19 8 2 6" xfId="26202" xr:uid="{3DD82764-771E-4152-9B10-D2D98968742B}"/>
    <cellStyle name="Normal 2 19 8 2 7" xfId="26203" xr:uid="{A44B5AC0-4CBC-4672-9EC4-4EF7F28F8E49}"/>
    <cellStyle name="Normal 2 19 8 3" xfId="26204" xr:uid="{0B004438-8060-4590-A423-927E1B1DFCF2}"/>
    <cellStyle name="Normal 2 19 8 3 2" xfId="26205" xr:uid="{926CDF8B-F526-4FC9-96DE-62D83A7A705B}"/>
    <cellStyle name="Normal 2 19 8 3 2 2" xfId="26206" xr:uid="{E7578C4F-067A-48E7-88ED-E15040DF12D1}"/>
    <cellStyle name="Normal 2 19 8 3 2 3" xfId="26207" xr:uid="{02424E17-28A1-4471-8209-E012B466FB43}"/>
    <cellStyle name="Normal 2 19 8 3 2 4" xfId="26208" xr:uid="{78C52EB0-0CF7-4A96-A8A4-E55AFF1A735C}"/>
    <cellStyle name="Normal 2 19 8 3 3" xfId="26209" xr:uid="{C0A5FDDF-B406-47B6-91C3-39C8A2D72A30}"/>
    <cellStyle name="Normal 2 19 8 3 3 2" xfId="26210" xr:uid="{10366E77-5703-415B-A733-0970DAC6E9C2}"/>
    <cellStyle name="Normal 2 19 8 3 3 3" xfId="26211" xr:uid="{516F3275-9E21-4632-BD33-7D26EB9A1EB3}"/>
    <cellStyle name="Normal 2 19 8 3 3 4" xfId="26212" xr:uid="{1D2971CC-EDCD-4EAA-BCA2-918AACF5F10D}"/>
    <cellStyle name="Normal 2 19 8 3 4" xfId="26213" xr:uid="{C6F8147C-33D0-43D3-94E1-D6E1ECC6B875}"/>
    <cellStyle name="Normal 2 19 8 3 4 2" xfId="26214" xr:uid="{F7540134-7951-43DC-9300-FEC6390BDD85}"/>
    <cellStyle name="Normal 2 19 8 3 5" xfId="26215" xr:uid="{D43C024E-6AE5-485B-BB23-716C24C7B81A}"/>
    <cellStyle name="Normal 2 19 8 3 6" xfId="26216" xr:uid="{76FBDDF5-6EEC-47F8-8BC8-28C6040E3975}"/>
    <cellStyle name="Normal 2 19 8 3 7" xfId="26217" xr:uid="{5F85BABE-E730-4E53-8628-A6A00D765441}"/>
    <cellStyle name="Normal 2 19 8 4" xfId="26218" xr:uid="{999B547C-7197-45CA-ADE9-A0A618EB2F5A}"/>
    <cellStyle name="Normal 2 19 8 4 2" xfId="26219" xr:uid="{45B6E233-B606-4226-ADA9-39625AAE2526}"/>
    <cellStyle name="Normal 2 19 8 4 3" xfId="26220" xr:uid="{0918C878-B498-46C8-AA03-CCE3B606A9BF}"/>
    <cellStyle name="Normal 2 19 8 4 4" xfId="26221" xr:uid="{6078356C-BC07-434F-846D-B6EC205E5484}"/>
    <cellStyle name="Normal 2 19 8 5" xfId="26222" xr:uid="{AFB775E7-9129-44D5-B457-5A72CBA7560F}"/>
    <cellStyle name="Normal 2 19 8 5 2" xfId="26223" xr:uid="{17E08623-D77B-4EC4-997F-C50590B63789}"/>
    <cellStyle name="Normal 2 19 8 5 3" xfId="26224" xr:uid="{70E5EFAB-787E-42E7-BC49-17D48158D519}"/>
    <cellStyle name="Normal 2 19 8 5 4" xfId="26225" xr:uid="{6ADD764E-9113-4A95-9936-554B7A6D52FF}"/>
    <cellStyle name="Normal 2 19 8 6" xfId="26226" xr:uid="{983083A0-E643-4DD0-B7F4-766F78E6CBF5}"/>
    <cellStyle name="Normal 2 19 8 7" xfId="26227" xr:uid="{582C8C93-E0E8-4076-B130-8DB35DC982BA}"/>
    <cellStyle name="Normal 2 19 8 7 2" xfId="26228" xr:uid="{6443FA4C-FDE5-4205-87A4-48F3F8575409}"/>
    <cellStyle name="Normal 2 19 8 8" xfId="26229" xr:uid="{BF83FEB5-3FFF-42A3-BB9C-43D3CC358FD8}"/>
    <cellStyle name="Normal 2 19 8 9" xfId="26230" xr:uid="{2F308A0A-4580-41F0-8729-0691B4B19BA2}"/>
    <cellStyle name="Normal 2 19 9" xfId="26231" xr:uid="{0021597E-1E68-4767-BD3C-9825DEFC0E81}"/>
    <cellStyle name="Normal 2 19 9 10" xfId="26232" xr:uid="{5B114837-AD57-465B-A489-8C62A9A11FDB}"/>
    <cellStyle name="Normal 2 19 9 2" xfId="26233" xr:uid="{95338D60-154E-48AE-BF93-3779631FA143}"/>
    <cellStyle name="Normal 2 19 9 2 2" xfId="26234" xr:uid="{D476746C-EEB8-4DA5-8202-24FA81544E77}"/>
    <cellStyle name="Normal 2 19 9 2 2 2" xfId="26235" xr:uid="{FF80D260-14DB-4D6A-BD08-FE9030F06CCB}"/>
    <cellStyle name="Normal 2 19 9 2 2 3" xfId="26236" xr:uid="{0F46D8D1-1621-433F-94A5-91087451CA09}"/>
    <cellStyle name="Normal 2 19 9 2 2 4" xfId="26237" xr:uid="{BB42E4B8-A299-4AAC-BA69-B0297D180B9E}"/>
    <cellStyle name="Normal 2 19 9 2 3" xfId="26238" xr:uid="{FEC916A2-B71A-4743-AA57-C241588DA9B4}"/>
    <cellStyle name="Normal 2 19 9 2 3 2" xfId="26239" xr:uid="{9219118E-6CD5-4B72-836D-C9B557AEE289}"/>
    <cellStyle name="Normal 2 19 9 2 3 3" xfId="26240" xr:uid="{5AA7FA19-49AD-4B05-A7A3-04DCD9F97531}"/>
    <cellStyle name="Normal 2 19 9 2 3 4" xfId="26241" xr:uid="{7B1E211D-B5CB-4EE1-A7AF-A6CB93BC92B8}"/>
    <cellStyle name="Normal 2 19 9 2 4" xfId="26242" xr:uid="{FF499FF0-A9AC-4B2E-A5BC-95766F469F43}"/>
    <cellStyle name="Normal 2 19 9 2 4 2" xfId="26243" xr:uid="{6ED456A8-6336-4C2A-BBE6-A3356107A8C3}"/>
    <cellStyle name="Normal 2 19 9 2 5" xfId="26244" xr:uid="{C3117FDD-5BEA-4C9E-8AE6-F1D9D86955D4}"/>
    <cellStyle name="Normal 2 19 9 2 6" xfId="26245" xr:uid="{05AFE0CD-0748-4894-A0DF-89A381411C6E}"/>
    <cellStyle name="Normal 2 19 9 2 7" xfId="26246" xr:uid="{5881AF93-DE10-41D2-9318-12C96F5F7410}"/>
    <cellStyle name="Normal 2 19 9 3" xfId="26247" xr:uid="{74E2352B-A959-4B9F-88DD-F390D838A3F0}"/>
    <cellStyle name="Normal 2 19 9 3 2" xfId="26248" xr:uid="{5CB30F83-E351-4F30-ADED-DA9BF652CB72}"/>
    <cellStyle name="Normal 2 19 9 3 2 2" xfId="26249" xr:uid="{ECD8F102-2B96-4B6C-A152-D1C8AFAC381A}"/>
    <cellStyle name="Normal 2 19 9 3 2 3" xfId="26250" xr:uid="{5FDCEEB9-092E-42E6-84FC-8D383F2522A3}"/>
    <cellStyle name="Normal 2 19 9 3 2 4" xfId="26251" xr:uid="{09F8B9B2-47E0-401B-8B6B-24CEC82D75BF}"/>
    <cellStyle name="Normal 2 19 9 3 3" xfId="26252" xr:uid="{136651CD-A059-4CDE-B863-31D58AE14F64}"/>
    <cellStyle name="Normal 2 19 9 3 3 2" xfId="26253" xr:uid="{9717A0E8-07BE-4FBB-85C4-C7A53FA87D94}"/>
    <cellStyle name="Normal 2 19 9 3 3 3" xfId="26254" xr:uid="{46F598A4-33CE-4B58-9208-73159B33341E}"/>
    <cellStyle name="Normal 2 19 9 3 3 4" xfId="26255" xr:uid="{655D325D-8B7B-436D-8DD6-6A29DDAC0957}"/>
    <cellStyle name="Normal 2 19 9 3 4" xfId="26256" xr:uid="{BA86B5DF-FE6F-4D8E-8A45-3F89384F77A5}"/>
    <cellStyle name="Normal 2 19 9 3 4 2" xfId="26257" xr:uid="{DB7D27E6-1906-4E62-890E-23616844CD7A}"/>
    <cellStyle name="Normal 2 19 9 3 5" xfId="26258" xr:uid="{B75D7F1C-0392-48B5-BD0D-AC7A7FBC2C04}"/>
    <cellStyle name="Normal 2 19 9 3 6" xfId="26259" xr:uid="{242248BE-120B-4EEF-A906-AD6FD54D634E}"/>
    <cellStyle name="Normal 2 19 9 3 7" xfId="26260" xr:uid="{7ACA3C8E-6C60-4511-B02E-5C84FAC3C1CE}"/>
    <cellStyle name="Normal 2 19 9 4" xfId="26261" xr:uid="{48AEA444-6021-4844-B9B0-BF359B238E63}"/>
    <cellStyle name="Normal 2 19 9 4 2" xfId="26262" xr:uid="{6D7FDC8C-4668-48A6-BB5A-7EC86D5AF385}"/>
    <cellStyle name="Normal 2 19 9 4 3" xfId="26263" xr:uid="{ECE54C2D-E5F2-404B-BF18-292584E01187}"/>
    <cellStyle name="Normal 2 19 9 4 4" xfId="26264" xr:uid="{AE000BC4-33BB-4E89-B337-DC3088A41D79}"/>
    <cellStyle name="Normal 2 19 9 5" xfId="26265" xr:uid="{25463DB0-2368-497A-BBF9-C85D89FE2E95}"/>
    <cellStyle name="Normal 2 19 9 5 2" xfId="26266" xr:uid="{E96639F1-FC36-4CC8-9EEC-FF34CB5382B3}"/>
    <cellStyle name="Normal 2 19 9 5 3" xfId="26267" xr:uid="{0E1A0EB8-5106-461E-85DF-6965F2644750}"/>
    <cellStyle name="Normal 2 19 9 5 4" xfId="26268" xr:uid="{7A36966F-7F94-4C50-AC0D-762EA06F86E0}"/>
    <cellStyle name="Normal 2 19 9 6" xfId="26269" xr:uid="{CE1D6EFE-C65A-4DE8-A7B1-46C7EEC68679}"/>
    <cellStyle name="Normal 2 19 9 7" xfId="26270" xr:uid="{639B1D8E-6753-4D89-B428-B9764F872164}"/>
    <cellStyle name="Normal 2 19 9 7 2" xfId="26271" xr:uid="{90DE4D3B-54D6-4A13-951C-12909D25BA7E}"/>
    <cellStyle name="Normal 2 19 9 8" xfId="26272" xr:uid="{315B229F-0305-4688-8082-10120539CECD}"/>
    <cellStyle name="Normal 2 19 9 9" xfId="26273" xr:uid="{CCFA15E0-38FB-45CB-9A57-A7F5F058DC8A}"/>
    <cellStyle name="Normal 2 2" xfId="85" xr:uid="{F6454785-6AEB-43DC-BDAA-23A1809D6496}"/>
    <cellStyle name="Normál 2 2" xfId="58814" xr:uid="{FF86AFE4-2FB6-4D4F-AB6F-8562BDB47E4A}"/>
    <cellStyle name="Normal 2 2 10" xfId="26274" xr:uid="{1834FDE0-7AA8-4DFC-8405-C88C644FD359}"/>
    <cellStyle name="Normal 2 2 10 2" xfId="26275" xr:uid="{6A767496-A09A-4248-8F68-35040E0E90CF}"/>
    <cellStyle name="Normal 2 2 10 3" xfId="26276" xr:uid="{C5BDAD75-0AD3-42D2-BBCA-90929C004E60}"/>
    <cellStyle name="Normal 2 2 10 4" xfId="26277" xr:uid="{2E0C4040-E23A-4402-81C5-B569BE1A5B40}"/>
    <cellStyle name="Normal 2 2 11" xfId="26278" xr:uid="{42E462EE-CFB8-4F6F-B469-6C0CF88EE4DC}"/>
    <cellStyle name="Normal 2 2 11 2" xfId="26279" xr:uid="{3F680866-4718-4E5B-A06F-BE302118C58D}"/>
    <cellStyle name="Normal 2 2 11 3" xfId="26280" xr:uid="{2E9256D1-EF92-46A0-9B40-D0E43E9EFA80}"/>
    <cellStyle name="Normal 2 2 11 4" xfId="26281" xr:uid="{F40FAE95-DED4-449A-A2C9-147F1895A883}"/>
    <cellStyle name="Normal 2 2 12" xfId="26282" xr:uid="{AE06FB83-29C8-4D87-BEEB-2FC16D55D395}"/>
    <cellStyle name="Normal 2 2 12 2" xfId="26283" xr:uid="{FE9EE06A-0890-4E99-BC94-744AD712E99E}"/>
    <cellStyle name="Normal 2 2 12 3" xfId="26284" xr:uid="{8A5BCA37-79BA-4059-9141-06E41B0FA907}"/>
    <cellStyle name="Normal 2 2 12 4" xfId="26285" xr:uid="{18FF31BB-745C-4ECE-BCE1-8FF1AC1D9298}"/>
    <cellStyle name="Normal 2 2 13" xfId="26286" xr:uid="{93704CBF-F7F0-4E05-B8C7-AB8B3F4039EA}"/>
    <cellStyle name="Normal 2 2 13 2" xfId="26287" xr:uid="{8C07E713-FA42-42A8-9D1D-24270992EF8B}"/>
    <cellStyle name="Normal 2 2 13 3" xfId="26288" xr:uid="{1461B3C3-8DD8-4B82-8A48-471847BD5307}"/>
    <cellStyle name="Normal 2 2 13 4" xfId="26289" xr:uid="{4435E837-E313-4FB1-BFAE-EF2A99FEAF8F}"/>
    <cellStyle name="Normal 2 2 14" xfId="26290" xr:uid="{5E88D29A-417F-49C3-A1A6-154F911E989E}"/>
    <cellStyle name="Normal 2 2 14 2" xfId="26291" xr:uid="{7AEA89D7-4958-4DAC-A60B-D92DCD57E3F1}"/>
    <cellStyle name="Normal 2 2 14 3" xfId="26292" xr:uid="{2D4FBFA4-8888-4688-A215-4C682BBE49ED}"/>
    <cellStyle name="Normal 2 2 14 4" xfId="26293" xr:uid="{431487A5-A66E-4A49-B5D2-4E45E4F883D2}"/>
    <cellStyle name="Normal 2 2 15" xfId="26294" xr:uid="{744F0D9E-6F5B-4B31-9CCC-F96DB5A5C763}"/>
    <cellStyle name="Normal 2 2 15 2" xfId="26295" xr:uid="{66B5F1B0-DC06-40AA-972C-2D26F4FA41C5}"/>
    <cellStyle name="Normal 2 2 15 3" xfId="26296" xr:uid="{ADB0AD16-09A4-4DAE-9E5D-6729594BED22}"/>
    <cellStyle name="Normal 2 2 15 4" xfId="26297" xr:uid="{C3992460-F478-4262-BA3F-DCB6F0B8B883}"/>
    <cellStyle name="Normal 2 2 16" xfId="26298" xr:uid="{10E992F6-397B-4232-AD1C-621E87E82400}"/>
    <cellStyle name="Normal 2 2 16 2" xfId="26299" xr:uid="{2B3967C4-8E89-49FB-B781-AE21B7B1198F}"/>
    <cellStyle name="Normal 2 2 16 3" xfId="26300" xr:uid="{E89A0BE0-A5E5-443C-8115-3228C9DDE777}"/>
    <cellStyle name="Normal 2 2 16 4" xfId="26301" xr:uid="{45F2BC83-18B3-4D84-9D88-BEEB7A88D2D2}"/>
    <cellStyle name="Normal 2 2 17" xfId="26302" xr:uid="{0F891608-EF1B-4CA7-8B10-10F8BD1189F8}"/>
    <cellStyle name="Normal 2 2 17 2" xfId="26303" xr:uid="{9AAF1612-9046-463D-AFBF-3D3916080CCA}"/>
    <cellStyle name="Normal 2 2 17 3" xfId="26304" xr:uid="{5A5874A3-05F7-423C-861C-C6223297C74E}"/>
    <cellStyle name="Normal 2 2 17 4" xfId="26305" xr:uid="{A163F665-BE45-4EBE-8E35-6D2A89E1F778}"/>
    <cellStyle name="Normal 2 2 18" xfId="26306" xr:uid="{225B7ABA-C64A-42DB-B509-BAC72C5FB95C}"/>
    <cellStyle name="Normal 2 2 18 2" xfId="26307" xr:uid="{5A5947A8-0A0A-4B9A-AF7E-72D48CB5AB5C}"/>
    <cellStyle name="Normal 2 2 18 3" xfId="26308" xr:uid="{32BCA759-6B0A-44A8-8B7D-7D7070992555}"/>
    <cellStyle name="Normal 2 2 18 4" xfId="26309" xr:uid="{8F9267B0-89D2-4473-A874-8E902F136175}"/>
    <cellStyle name="Normal 2 2 19" xfId="26310" xr:uid="{BB93469F-95F8-4D79-B65D-E4FE331D9A82}"/>
    <cellStyle name="Normal 2 2 19 2" xfId="26311" xr:uid="{98D9F375-29E6-4C9E-B05B-443B62B6E5FC}"/>
    <cellStyle name="Normal 2 2 19 3" xfId="26312" xr:uid="{31D0D9E4-D761-41A0-8C6D-C789A5FD265C}"/>
    <cellStyle name="Normal 2 2 19 4" xfId="26313" xr:uid="{D9BF00BB-DDAF-43DA-9140-F8061F587F71}"/>
    <cellStyle name="Normal 2 2 2" xfId="116" xr:uid="{81AB5443-4118-41A0-98E6-3A5B8DE1346D}"/>
    <cellStyle name="Normal 2 2 2 10" xfId="26314" xr:uid="{F285D518-9950-4E12-811D-7DA2F62EEB23}"/>
    <cellStyle name="Normal 2 2 2 10 10" xfId="26315" xr:uid="{581D817B-0290-4AD3-BD44-A5C8465DCF43}"/>
    <cellStyle name="Normal 2 2 2 10 2" xfId="26316" xr:uid="{2DDC76F2-1ECF-4D31-8B77-9EA22CFD2EE5}"/>
    <cellStyle name="Normal 2 2 2 10 2 2" xfId="26317" xr:uid="{75BC8CE7-DD07-472A-AE96-13F695A79B1C}"/>
    <cellStyle name="Normal 2 2 2 10 2 2 2" xfId="26318" xr:uid="{AF5DE5FE-9D0D-48D9-993F-E5F678A11AA5}"/>
    <cellStyle name="Normal 2 2 2 10 2 2 3" xfId="26319" xr:uid="{4A3FBD7F-4019-4050-BE13-49F243E4A333}"/>
    <cellStyle name="Normal 2 2 2 10 2 2 4" xfId="26320" xr:uid="{D2D5FA1F-4044-405D-8578-03089D273CCF}"/>
    <cellStyle name="Normal 2 2 2 10 2 3" xfId="26321" xr:uid="{3AE7CF41-2580-444F-B1EE-C7DE2F722498}"/>
    <cellStyle name="Normal 2 2 2 10 2 3 2" xfId="26322" xr:uid="{3D39F135-5C52-4DF1-B71A-2A24923613D2}"/>
    <cellStyle name="Normal 2 2 2 10 2 3 3" xfId="26323" xr:uid="{49F629DB-AE8B-4071-9B8B-765B26A85799}"/>
    <cellStyle name="Normal 2 2 2 10 2 3 4" xfId="26324" xr:uid="{0C0745B3-33D0-4124-8082-093F533A19A6}"/>
    <cellStyle name="Normal 2 2 2 10 2 4" xfId="26325" xr:uid="{350C002B-F7A6-4905-B587-B9E4B001A177}"/>
    <cellStyle name="Normal 2 2 2 10 2 4 2" xfId="26326" xr:uid="{6A9673D0-84A7-4DEF-904C-6BCA114C7DFA}"/>
    <cellStyle name="Normal 2 2 2 10 2 5" xfId="26327" xr:uid="{36965F5F-4C2B-4969-81B1-37C334B210C6}"/>
    <cellStyle name="Normal 2 2 2 10 2 5 2" xfId="26328" xr:uid="{6EE1C18B-09DC-4D4F-88CE-587368439D91}"/>
    <cellStyle name="Normal 2 2 2 10 2 6" xfId="26329" xr:uid="{3815C807-FADD-4F1A-B038-24A786A44F8F}"/>
    <cellStyle name="Normal 2 2 2 10 2 7" xfId="26330" xr:uid="{5943A272-3B41-40A3-BCC3-B5560840B0AA}"/>
    <cellStyle name="Normal 2 2 2 10 2 8" xfId="26331" xr:uid="{655663B0-3644-4F32-9A74-94486955E828}"/>
    <cellStyle name="Normal 2 2 2 10 3" xfId="26332" xr:uid="{4260BBD8-C13A-42B7-B286-7EAC2F0BA2A6}"/>
    <cellStyle name="Normal 2 2 2 10 3 2" xfId="26333" xr:uid="{C05A827A-8FF8-4E3D-9890-8383A2FBAD40}"/>
    <cellStyle name="Normal 2 2 2 10 3 2 2" xfId="26334" xr:uid="{643853C6-F10A-496D-B34C-229F5804EF58}"/>
    <cellStyle name="Normal 2 2 2 10 3 2 3" xfId="26335" xr:uid="{2D07FA86-B427-4B09-9890-65CED986FAE8}"/>
    <cellStyle name="Normal 2 2 2 10 3 2 4" xfId="26336" xr:uid="{FAAE428C-D649-4EAF-B2B4-5FBE2BEFBDC7}"/>
    <cellStyle name="Normal 2 2 2 10 3 3" xfId="26337" xr:uid="{5A73545F-22C2-419C-9F54-35ECFC5AD7D9}"/>
    <cellStyle name="Normal 2 2 2 10 3 3 2" xfId="26338" xr:uid="{3876BA04-AB5D-4249-871A-1C0CF162CD62}"/>
    <cellStyle name="Normal 2 2 2 10 3 3 3" xfId="26339" xr:uid="{401AE950-72B1-4AE0-8CD7-9FEF8957B4E6}"/>
    <cellStyle name="Normal 2 2 2 10 3 3 4" xfId="26340" xr:uid="{15708074-AB8D-4525-BA7A-CCD1A4F82BE8}"/>
    <cellStyle name="Normal 2 2 2 10 3 4" xfId="26341" xr:uid="{D1B221A1-3C2B-4A50-BB33-05E04EA281BB}"/>
    <cellStyle name="Normal 2 2 2 10 3 5" xfId="26342" xr:uid="{7B4C9B97-1CDD-4F90-B4DD-586BC74A3FDB}"/>
    <cellStyle name="Normal 2 2 2 10 3 6" xfId="26343" xr:uid="{D922CE3F-CACE-4101-91CE-51B0F6793C58}"/>
    <cellStyle name="Normal 2 2 2 10 4" xfId="26344" xr:uid="{7D2D939E-9631-41E1-A14E-88C2DC224C9D}"/>
    <cellStyle name="Normal 2 2 2 10 4 2" xfId="26345" xr:uid="{0CB94B5A-2C07-4133-90D1-7904880F72F7}"/>
    <cellStyle name="Normal 2 2 2 10 4 3" xfId="26346" xr:uid="{DC973532-A219-4AE2-917A-B0BB37F8550E}"/>
    <cellStyle name="Normal 2 2 2 10 4 4" xfId="26347" xr:uid="{DBE6A5AA-FC78-4732-9550-5FC8C9C20DC8}"/>
    <cellStyle name="Normal 2 2 2 10 5" xfId="26348" xr:uid="{E858F254-9F90-4FE2-8B48-693F10EDDDC2}"/>
    <cellStyle name="Normal 2 2 2 10 5 2" xfId="26349" xr:uid="{A988BAF6-983A-41D3-B177-C65459E83A5E}"/>
    <cellStyle name="Normal 2 2 2 10 5 3" xfId="26350" xr:uid="{C67B10ED-5ADB-4169-9074-62A242AA9565}"/>
    <cellStyle name="Normal 2 2 2 10 5 4" xfId="26351" xr:uid="{A7223F18-E938-419B-BD32-48D74777E86F}"/>
    <cellStyle name="Normal 2 2 2 10 6" xfId="26352" xr:uid="{65CF4FA1-EBA7-4100-805C-DA7352D6EAAE}"/>
    <cellStyle name="Normal 2 2 2 10 6 2" xfId="26353" xr:uid="{255B4030-CB03-4E86-870B-A0BB83796C87}"/>
    <cellStyle name="Normal 2 2 2 10 7" xfId="26354" xr:uid="{77D70BC4-5CCE-4580-8251-C263FF14B49E}"/>
    <cellStyle name="Normal 2 2 2 10 7 2" xfId="26355" xr:uid="{D654E641-0B56-4D15-8B1D-DE3CB0E64647}"/>
    <cellStyle name="Normal 2 2 2 10 8" xfId="26356" xr:uid="{D859F142-8F80-4A56-9D07-F330CBCBEF7C}"/>
    <cellStyle name="Normal 2 2 2 10 9" xfId="26357" xr:uid="{D7FA54D6-1FD7-41E3-B9F5-0D927BA07BDF}"/>
    <cellStyle name="Normal 2 2 2 11" xfId="26358" xr:uid="{90593B77-3E19-44F9-BC9D-2AE5B686FF43}"/>
    <cellStyle name="Normal 2 2 2 11 10" xfId="26359" xr:uid="{F6843B6D-1055-40F1-B130-130E7075A49E}"/>
    <cellStyle name="Normal 2 2 2 11 2" xfId="26360" xr:uid="{C2574CEA-8CB2-495D-A9AA-A03BFEB2BF67}"/>
    <cellStyle name="Normal 2 2 2 11 2 2" xfId="26361" xr:uid="{CF50AB75-7F2D-44C5-8B85-8B49C8DCCBE1}"/>
    <cellStyle name="Normal 2 2 2 11 2 2 2" xfId="26362" xr:uid="{2A26CD3D-0E5F-44A0-B7DE-9434A1DFAB70}"/>
    <cellStyle name="Normal 2 2 2 11 2 2 3" xfId="26363" xr:uid="{274E2A1B-E643-4A50-BD3F-957071DB8A74}"/>
    <cellStyle name="Normal 2 2 2 11 2 2 4" xfId="26364" xr:uid="{1D5E53A0-216A-4A86-8E2D-C728CF1F8DF2}"/>
    <cellStyle name="Normal 2 2 2 11 2 3" xfId="26365" xr:uid="{1B87789E-69F4-44E2-8D94-2B15CF0D65E7}"/>
    <cellStyle name="Normal 2 2 2 11 2 3 2" xfId="26366" xr:uid="{666FF22D-D76E-4C5A-AA12-A9A627BEBDBD}"/>
    <cellStyle name="Normal 2 2 2 11 2 3 3" xfId="26367" xr:uid="{2C4E6300-2B0C-4FDB-B24B-029E44897850}"/>
    <cellStyle name="Normal 2 2 2 11 2 3 4" xfId="26368" xr:uid="{01F03A16-14BB-49E2-AFFD-CD880AC0FFAF}"/>
    <cellStyle name="Normal 2 2 2 11 2 4" xfId="26369" xr:uid="{EE44F261-4C83-4DEF-B4FD-529BC682E8B0}"/>
    <cellStyle name="Normal 2 2 2 11 2 4 2" xfId="26370" xr:uid="{07B33A67-D0E3-4179-BB82-0F520C82FADF}"/>
    <cellStyle name="Normal 2 2 2 11 2 5" xfId="26371" xr:uid="{68CC069D-F17A-4C2C-9ADC-5C61316C2212}"/>
    <cellStyle name="Normal 2 2 2 11 2 5 2" xfId="26372" xr:uid="{6E83C722-965A-4870-AED2-E44322A5032A}"/>
    <cellStyle name="Normal 2 2 2 11 2 6" xfId="26373" xr:uid="{414E2E7E-5D17-43E2-9C4B-D9BBD8F5DCD9}"/>
    <cellStyle name="Normal 2 2 2 11 2 7" xfId="26374" xr:uid="{24B4082B-D0DA-4F5F-8CD5-CD6D8F9407ED}"/>
    <cellStyle name="Normal 2 2 2 11 2 8" xfId="26375" xr:uid="{FD7E8271-5819-4F1A-A5A0-B9BD64B80AAF}"/>
    <cellStyle name="Normal 2 2 2 11 3" xfId="26376" xr:uid="{99B00853-8ECE-42EA-BD66-29D0E0EE5637}"/>
    <cellStyle name="Normal 2 2 2 11 3 2" xfId="26377" xr:uid="{86A49F39-029A-4E28-B670-4F0E4F349B64}"/>
    <cellStyle name="Normal 2 2 2 11 3 2 2" xfId="26378" xr:uid="{D1CDBC9B-566A-42FB-865E-93C458B1A62B}"/>
    <cellStyle name="Normal 2 2 2 11 3 2 3" xfId="26379" xr:uid="{4D998E4A-9BDD-4354-ACCC-046B4AB8E648}"/>
    <cellStyle name="Normal 2 2 2 11 3 2 4" xfId="26380" xr:uid="{C004746F-EE95-43E9-B83C-9A8168A363D6}"/>
    <cellStyle name="Normal 2 2 2 11 3 3" xfId="26381" xr:uid="{0817AE01-BD14-4145-90AE-D491A2EB0402}"/>
    <cellStyle name="Normal 2 2 2 11 3 3 2" xfId="26382" xr:uid="{92077D0D-4DF1-4DAD-A316-006E4640425E}"/>
    <cellStyle name="Normal 2 2 2 11 3 3 3" xfId="26383" xr:uid="{06F1DC8E-8842-4BD9-92F7-3E238EB429D8}"/>
    <cellStyle name="Normal 2 2 2 11 3 3 4" xfId="26384" xr:uid="{BB4CBD00-D272-4601-B2F0-8BFA8BFDB47B}"/>
    <cellStyle name="Normal 2 2 2 11 3 4" xfId="26385" xr:uid="{1F4A820B-EE50-41A7-9311-C2D6A9FB62D5}"/>
    <cellStyle name="Normal 2 2 2 11 3 5" xfId="26386" xr:uid="{85D0517B-D429-44FA-A646-95F49798767E}"/>
    <cellStyle name="Normal 2 2 2 11 3 6" xfId="26387" xr:uid="{853F959F-F593-4271-8DDA-40AA4172C09D}"/>
    <cellStyle name="Normal 2 2 2 11 4" xfId="26388" xr:uid="{2DFB7D76-3AE3-406E-AE7B-D5E3AFA3EF01}"/>
    <cellStyle name="Normal 2 2 2 11 4 2" xfId="26389" xr:uid="{BD16A9A7-42A5-443E-BF00-D0C191744D82}"/>
    <cellStyle name="Normal 2 2 2 11 4 3" xfId="26390" xr:uid="{37EB0F26-2FC7-411D-9C39-AC72521F28AC}"/>
    <cellStyle name="Normal 2 2 2 11 4 4" xfId="26391" xr:uid="{E246BB78-A405-4376-9A9E-C6B05A3B8890}"/>
    <cellStyle name="Normal 2 2 2 11 5" xfId="26392" xr:uid="{1F8FE0C2-0BC3-4282-9596-00AFE500EBB6}"/>
    <cellStyle name="Normal 2 2 2 11 5 2" xfId="26393" xr:uid="{9E1F425F-B672-456F-A98A-BA2A29108338}"/>
    <cellStyle name="Normal 2 2 2 11 5 3" xfId="26394" xr:uid="{151194BA-A5AB-4840-846A-03A1FB566566}"/>
    <cellStyle name="Normal 2 2 2 11 5 4" xfId="26395" xr:uid="{368FAB7D-5DD0-4B77-9F5B-0056A8783B2C}"/>
    <cellStyle name="Normal 2 2 2 11 6" xfId="26396" xr:uid="{01ED8DF7-62D7-4DD0-B8EF-A9BEF50FBD0B}"/>
    <cellStyle name="Normal 2 2 2 11 6 2" xfId="26397" xr:uid="{18171DB8-BE33-41B7-AA35-D1A9F3825439}"/>
    <cellStyle name="Normal 2 2 2 11 7" xfId="26398" xr:uid="{9617E8F4-F1CF-4FBA-8E15-85AFEC11745C}"/>
    <cellStyle name="Normal 2 2 2 11 7 2" xfId="26399" xr:uid="{A7D718D9-07B2-4DD4-AE2C-E9ED7C51AF95}"/>
    <cellStyle name="Normal 2 2 2 11 8" xfId="26400" xr:uid="{68A71BFD-E4FB-4E01-8A6E-3C60F9D227B6}"/>
    <cellStyle name="Normal 2 2 2 11 9" xfId="26401" xr:uid="{6A03D2F1-2721-4A30-8E1F-66F59CA94B01}"/>
    <cellStyle name="Normal 2 2 2 12" xfId="26402" xr:uid="{D5DFDF42-A7CE-4D81-84F0-78D3A4E336EF}"/>
    <cellStyle name="Normal 2 2 2 12 10" xfId="26403" xr:uid="{60B410D1-7D1B-485D-A940-CC782395504E}"/>
    <cellStyle name="Normal 2 2 2 12 2" xfId="26404" xr:uid="{1CF3640C-0264-44D7-B397-243952413A67}"/>
    <cellStyle name="Normal 2 2 2 12 2 2" xfId="26405" xr:uid="{3C6029C5-4952-4D43-92DD-A0E6871A8074}"/>
    <cellStyle name="Normal 2 2 2 12 2 2 2" xfId="26406" xr:uid="{37A8C7B6-5D36-4ACD-9798-6364C5064CAA}"/>
    <cellStyle name="Normal 2 2 2 12 2 2 3" xfId="26407" xr:uid="{C9B4165A-C7F5-4CD8-B4E5-A98F91D387A8}"/>
    <cellStyle name="Normal 2 2 2 12 2 2 4" xfId="26408" xr:uid="{31CFE0F5-0C7D-4E4D-BDE1-465D50CE288F}"/>
    <cellStyle name="Normal 2 2 2 12 2 3" xfId="26409" xr:uid="{2519E7DB-9AE0-4CA6-864D-B5AD1F715EC3}"/>
    <cellStyle name="Normal 2 2 2 12 2 3 2" xfId="26410" xr:uid="{142EF407-A7CD-4688-A7C8-048CDCF440B2}"/>
    <cellStyle name="Normal 2 2 2 12 2 3 3" xfId="26411" xr:uid="{9985EB5F-B9B3-428F-80C3-273486264EA9}"/>
    <cellStyle name="Normal 2 2 2 12 2 3 4" xfId="26412" xr:uid="{1AC94343-FE8B-4664-9428-0EC63EB65931}"/>
    <cellStyle name="Normal 2 2 2 12 2 4" xfId="26413" xr:uid="{AADA6780-C541-4427-A0C4-B265F214E920}"/>
    <cellStyle name="Normal 2 2 2 12 2 4 2" xfId="26414" xr:uid="{01CDD8D7-B611-4341-8299-9D456B098BD8}"/>
    <cellStyle name="Normal 2 2 2 12 2 5" xfId="26415" xr:uid="{818A521F-61BA-4DB8-86D1-32B2B66F4CF0}"/>
    <cellStyle name="Normal 2 2 2 12 2 5 2" xfId="26416" xr:uid="{389B753F-6AA8-497F-8A71-6F44EBB251A9}"/>
    <cellStyle name="Normal 2 2 2 12 2 6" xfId="26417" xr:uid="{3EF24733-1902-4B7E-98C0-52985888EA5F}"/>
    <cellStyle name="Normal 2 2 2 12 2 7" xfId="26418" xr:uid="{54DCBF66-0EF9-4EA2-B40D-ADB07EC10E30}"/>
    <cellStyle name="Normal 2 2 2 12 2 8" xfId="26419" xr:uid="{48F5A981-5342-4E92-B678-07E09CCFA1A7}"/>
    <cellStyle name="Normal 2 2 2 12 3" xfId="26420" xr:uid="{497032F2-8ED9-4E1E-A7AA-F61720C65913}"/>
    <cellStyle name="Normal 2 2 2 12 3 2" xfId="26421" xr:uid="{F130CED3-07A1-4D2B-890E-FCDFE05D316F}"/>
    <cellStyle name="Normal 2 2 2 12 3 2 2" xfId="26422" xr:uid="{5A333927-0431-4B01-A090-47C1CE2E8973}"/>
    <cellStyle name="Normal 2 2 2 12 3 2 3" xfId="26423" xr:uid="{F795D990-287E-48C2-9B95-17B104FCDC50}"/>
    <cellStyle name="Normal 2 2 2 12 3 2 4" xfId="26424" xr:uid="{5D088B77-F5B7-40CB-99BF-AF90A15D4A7C}"/>
    <cellStyle name="Normal 2 2 2 12 3 3" xfId="26425" xr:uid="{92622015-B7A4-4F8D-8C2A-339B3EF1015E}"/>
    <cellStyle name="Normal 2 2 2 12 3 3 2" xfId="26426" xr:uid="{51175131-EEA0-4F00-83C7-DA5608443E8F}"/>
    <cellStyle name="Normal 2 2 2 12 3 3 3" xfId="26427" xr:uid="{34C0F875-FF89-437F-A797-BBCB5AB4AB1C}"/>
    <cellStyle name="Normal 2 2 2 12 3 3 4" xfId="26428" xr:uid="{589B28D4-75A9-4338-A248-2DCD34948EED}"/>
    <cellStyle name="Normal 2 2 2 12 3 4" xfId="26429" xr:uid="{EB1E6061-B869-40C3-9F75-62ED1541A481}"/>
    <cellStyle name="Normal 2 2 2 12 3 5" xfId="26430" xr:uid="{B50E5085-E8DE-4279-9C24-A5562C17C308}"/>
    <cellStyle name="Normal 2 2 2 12 3 6" xfId="26431" xr:uid="{DE1DC7B9-AFB6-4F3E-A02D-E4E680F9FF6D}"/>
    <cellStyle name="Normal 2 2 2 12 4" xfId="26432" xr:uid="{CE363086-1815-48A5-847A-4F5CD48EFD46}"/>
    <cellStyle name="Normal 2 2 2 12 4 2" xfId="26433" xr:uid="{EF4A881A-8A7C-4556-BED1-7C3FD5DA65BC}"/>
    <cellStyle name="Normal 2 2 2 12 4 3" xfId="26434" xr:uid="{53403F6C-A3FA-49D5-9442-04CAFF3BFBA5}"/>
    <cellStyle name="Normal 2 2 2 12 4 4" xfId="26435" xr:uid="{A965185D-A90B-4AD3-BCB8-C83373CB20A6}"/>
    <cellStyle name="Normal 2 2 2 12 5" xfId="26436" xr:uid="{1116F0A9-788F-4E51-8135-0ABD348443BF}"/>
    <cellStyle name="Normal 2 2 2 12 5 2" xfId="26437" xr:uid="{DF88E057-0B13-4152-B406-8BE8D97B35A0}"/>
    <cellStyle name="Normal 2 2 2 12 5 3" xfId="26438" xr:uid="{90BA8B54-F8A8-43DC-A18F-432A3DC13918}"/>
    <cellStyle name="Normal 2 2 2 12 5 4" xfId="26439" xr:uid="{535917D9-F3DF-4B2B-BF48-2CA161F59C3E}"/>
    <cellStyle name="Normal 2 2 2 12 6" xfId="26440" xr:uid="{1E51D13D-D3B8-4B0A-B3F0-64EEFF7907C7}"/>
    <cellStyle name="Normal 2 2 2 12 6 2" xfId="26441" xr:uid="{7FA13288-9191-4355-AA57-A477A4738EF7}"/>
    <cellStyle name="Normal 2 2 2 12 7" xfId="26442" xr:uid="{578FEB97-AB70-485B-AE94-DD25820ACCF7}"/>
    <cellStyle name="Normal 2 2 2 12 7 2" xfId="26443" xr:uid="{E0888A89-D7A5-44F6-8218-5F9ACA1A7BFD}"/>
    <cellStyle name="Normal 2 2 2 12 8" xfId="26444" xr:uid="{C0AA58A4-64EA-4F75-9B32-283EFD2699AE}"/>
    <cellStyle name="Normal 2 2 2 12 9" xfId="26445" xr:uid="{26273D25-18A9-49BF-99A6-8D37322661EB}"/>
    <cellStyle name="Normal 2 2 2 13" xfId="26446" xr:uid="{1370788F-3C65-490F-8B59-CCDF4830C04D}"/>
    <cellStyle name="Normal 2 2 2 13 10" xfId="26447" xr:uid="{646564FE-1186-47A4-8E6D-AA28E1D70CEE}"/>
    <cellStyle name="Normal 2 2 2 13 2" xfId="26448" xr:uid="{C05616BB-D7B8-4883-85C2-90A79A6F7AF3}"/>
    <cellStyle name="Normal 2 2 2 13 2 2" xfId="26449" xr:uid="{3C8EDC6C-D795-432F-A2D6-1E3FA1764BE1}"/>
    <cellStyle name="Normal 2 2 2 13 2 2 2" xfId="26450" xr:uid="{140EF071-BB42-4846-AD32-3D9A69FC8ED7}"/>
    <cellStyle name="Normal 2 2 2 13 2 2 3" xfId="26451" xr:uid="{E3783B68-BCA4-4588-B211-1CE9D49A49B7}"/>
    <cellStyle name="Normal 2 2 2 13 2 2 4" xfId="26452" xr:uid="{644A1593-ED98-4DB1-92F9-E36EAA6AF4C7}"/>
    <cellStyle name="Normal 2 2 2 13 2 3" xfId="26453" xr:uid="{0245B9E6-160B-4263-8F5C-248CC0D39A4A}"/>
    <cellStyle name="Normal 2 2 2 13 2 3 2" xfId="26454" xr:uid="{C60AA1D8-6C3A-456B-B034-FD752A081633}"/>
    <cellStyle name="Normal 2 2 2 13 2 3 3" xfId="26455" xr:uid="{4D4BA673-F702-4B38-982E-3F7BE30A0BC0}"/>
    <cellStyle name="Normal 2 2 2 13 2 3 4" xfId="26456" xr:uid="{69C7770A-760A-4AD5-BEA2-9E13591D15BB}"/>
    <cellStyle name="Normal 2 2 2 13 2 4" xfId="26457" xr:uid="{4E8A7D29-C75D-4905-97EC-AE4D27FB041E}"/>
    <cellStyle name="Normal 2 2 2 13 2 4 2" xfId="26458" xr:uid="{61135148-7523-4B84-913F-8A0FFA5DCFE1}"/>
    <cellStyle name="Normal 2 2 2 13 2 5" xfId="26459" xr:uid="{FB5B3CFB-94F0-450F-A62D-A481CF0EC9AC}"/>
    <cellStyle name="Normal 2 2 2 13 2 5 2" xfId="26460" xr:uid="{E1CF7C6E-8ACF-4C06-A86F-5910A81247D8}"/>
    <cellStyle name="Normal 2 2 2 13 2 6" xfId="26461" xr:uid="{5B8A783E-3D67-4882-9AF7-2D5F47C560A6}"/>
    <cellStyle name="Normal 2 2 2 13 2 7" xfId="26462" xr:uid="{A6D756BE-C054-47E9-B8BE-E2B14A4CD3BD}"/>
    <cellStyle name="Normal 2 2 2 13 2 8" xfId="26463" xr:uid="{173E3678-9215-4242-BAAD-5D9C79C47D9D}"/>
    <cellStyle name="Normal 2 2 2 13 3" xfId="26464" xr:uid="{85B048D4-9ACD-41E1-A5E4-27282327C4DA}"/>
    <cellStyle name="Normal 2 2 2 13 3 2" xfId="26465" xr:uid="{8CAB4CC6-48F7-4EA5-93A1-8ACE492EE232}"/>
    <cellStyle name="Normal 2 2 2 13 3 2 2" xfId="26466" xr:uid="{C7366C1E-EFDA-40EA-8EF2-D4E8DCE467E8}"/>
    <cellStyle name="Normal 2 2 2 13 3 2 3" xfId="26467" xr:uid="{9F240F0C-CC0D-4BD6-BF4A-A6F2D6E46B14}"/>
    <cellStyle name="Normal 2 2 2 13 3 2 4" xfId="26468" xr:uid="{D39E8B48-73D6-465B-8953-B99E6735CFE0}"/>
    <cellStyle name="Normal 2 2 2 13 3 3" xfId="26469" xr:uid="{D779E186-474F-4811-9FC5-7D9E4473B1A7}"/>
    <cellStyle name="Normal 2 2 2 13 3 3 2" xfId="26470" xr:uid="{AEF40939-60A7-47A6-AF17-2170D9DCAFDB}"/>
    <cellStyle name="Normal 2 2 2 13 3 3 3" xfId="26471" xr:uid="{C69FA8A8-9456-41F1-A2B5-3019222BE0EC}"/>
    <cellStyle name="Normal 2 2 2 13 3 3 4" xfId="26472" xr:uid="{CF79C629-8E5B-4E78-8E10-E18EC1AA5CCE}"/>
    <cellStyle name="Normal 2 2 2 13 3 4" xfId="26473" xr:uid="{17A104DA-EEB1-4C13-B3BB-7C0889D4BF5B}"/>
    <cellStyle name="Normal 2 2 2 13 3 5" xfId="26474" xr:uid="{ED5F50ED-B22E-4B5E-B066-5ED5A688AC79}"/>
    <cellStyle name="Normal 2 2 2 13 3 6" xfId="26475" xr:uid="{E321BB1A-BBD7-48C0-BDE7-68F3B4C5128E}"/>
    <cellStyle name="Normal 2 2 2 13 4" xfId="26476" xr:uid="{B679FAA7-44CA-46F8-9769-07F24979AAB3}"/>
    <cellStyle name="Normal 2 2 2 13 4 2" xfId="26477" xr:uid="{A603A1C2-CDF6-4348-9616-72818050BFD6}"/>
    <cellStyle name="Normal 2 2 2 13 4 3" xfId="26478" xr:uid="{D0F0BA19-9F2D-48EE-9535-55934D3F0181}"/>
    <cellStyle name="Normal 2 2 2 13 4 4" xfId="26479" xr:uid="{E942F0DC-AF00-4200-B875-AD248276CD1D}"/>
    <cellStyle name="Normal 2 2 2 13 5" xfId="26480" xr:uid="{D313149D-ABDF-4551-8C42-E96185DAB77E}"/>
    <cellStyle name="Normal 2 2 2 13 5 2" xfId="26481" xr:uid="{5C4A839B-7F1C-4F21-AC12-645FB17E4963}"/>
    <cellStyle name="Normal 2 2 2 13 5 3" xfId="26482" xr:uid="{5A69CF04-1D7B-48AE-9637-F514F4CDA0AF}"/>
    <cellStyle name="Normal 2 2 2 13 5 4" xfId="26483" xr:uid="{5D0A72F7-2674-4BC9-8063-C6F825F6FAC8}"/>
    <cellStyle name="Normal 2 2 2 13 6" xfId="26484" xr:uid="{30DB8D5A-0EB3-4698-8237-F6D663098F8D}"/>
    <cellStyle name="Normal 2 2 2 13 6 2" xfId="26485" xr:uid="{7366669E-5AC6-4C2D-AADF-60173B5700B1}"/>
    <cellStyle name="Normal 2 2 2 13 7" xfId="26486" xr:uid="{741ECAA3-6B8B-4727-8ED0-C9B0878A4F14}"/>
    <cellStyle name="Normal 2 2 2 13 7 2" xfId="26487" xr:uid="{06257014-90B1-4BB2-82B2-18F685700605}"/>
    <cellStyle name="Normal 2 2 2 13 8" xfId="26488" xr:uid="{4B5086BE-31BF-457A-BEBE-E29E4C41306B}"/>
    <cellStyle name="Normal 2 2 2 13 9" xfId="26489" xr:uid="{B3D77F54-BF3F-4725-B97D-7F840F3C4B78}"/>
    <cellStyle name="Normal 2 2 2 14" xfId="26490" xr:uid="{244792CD-27B1-41CA-9814-2B3F979F64AC}"/>
    <cellStyle name="Normal 2 2 2 14 10" xfId="26491" xr:uid="{1BFC8E5C-8D6F-4825-815C-76DFB1621539}"/>
    <cellStyle name="Normal 2 2 2 14 2" xfId="26492" xr:uid="{AB31951C-3491-4B67-85C2-CE39A600FF0B}"/>
    <cellStyle name="Normal 2 2 2 14 2 2" xfId="26493" xr:uid="{6F24DB56-C62D-49CC-A859-08FBB7C28C5D}"/>
    <cellStyle name="Normal 2 2 2 14 2 2 2" xfId="26494" xr:uid="{01D088CF-368C-4DBA-85C3-7BCF83D975AD}"/>
    <cellStyle name="Normal 2 2 2 14 2 2 3" xfId="26495" xr:uid="{E9E0138E-2549-4470-93FA-23C790044828}"/>
    <cellStyle name="Normal 2 2 2 14 2 2 4" xfId="26496" xr:uid="{913AB6F2-A5C6-4D1B-AE5B-74C1711194DD}"/>
    <cellStyle name="Normal 2 2 2 14 2 3" xfId="26497" xr:uid="{30A4796B-E145-4E97-881E-4C14B2C9F6BE}"/>
    <cellStyle name="Normal 2 2 2 14 2 3 2" xfId="26498" xr:uid="{344AE1E0-527E-47EC-9AB3-DD561584A6DE}"/>
    <cellStyle name="Normal 2 2 2 14 2 3 3" xfId="26499" xr:uid="{1661547C-A92C-4D30-8C99-FC63AAD85898}"/>
    <cellStyle name="Normal 2 2 2 14 2 3 4" xfId="26500" xr:uid="{BDC438A5-0ECF-4AF9-B15D-F9530400C38E}"/>
    <cellStyle name="Normal 2 2 2 14 2 4" xfId="26501" xr:uid="{AFF6F008-95AB-41DB-970D-26D3B88892D2}"/>
    <cellStyle name="Normal 2 2 2 14 2 4 2" xfId="26502" xr:uid="{3E723289-9738-4A77-81D4-DFDE38651AC4}"/>
    <cellStyle name="Normal 2 2 2 14 2 5" xfId="26503" xr:uid="{07BF61BF-9095-4499-A972-F2862ADA49AF}"/>
    <cellStyle name="Normal 2 2 2 14 2 5 2" xfId="26504" xr:uid="{2202C00C-4E35-40E4-A2C8-173569502DE4}"/>
    <cellStyle name="Normal 2 2 2 14 2 6" xfId="26505" xr:uid="{BF999B5E-0227-482A-830E-1BBEA262F04D}"/>
    <cellStyle name="Normal 2 2 2 14 2 7" xfId="26506" xr:uid="{052A9DD0-4B31-4100-A019-8ACC601BB740}"/>
    <cellStyle name="Normal 2 2 2 14 2 8" xfId="26507" xr:uid="{11168965-C68E-4B12-8F55-8B05E4E8864A}"/>
    <cellStyle name="Normal 2 2 2 14 3" xfId="26508" xr:uid="{E6AA4D52-4FA3-455C-88AE-D02F256B87B9}"/>
    <cellStyle name="Normal 2 2 2 14 3 2" xfId="26509" xr:uid="{8008F79F-3BB2-4D76-828D-B3AC7115F430}"/>
    <cellStyle name="Normal 2 2 2 14 3 2 2" xfId="26510" xr:uid="{75ED44A2-27F5-4866-AB0E-924BCAF44A7F}"/>
    <cellStyle name="Normal 2 2 2 14 3 2 3" xfId="26511" xr:uid="{D6158BF9-2C8F-40D5-AC33-7EDC22FC51A1}"/>
    <cellStyle name="Normal 2 2 2 14 3 2 4" xfId="26512" xr:uid="{E9B758C8-17DC-4636-82E5-2F5128759807}"/>
    <cellStyle name="Normal 2 2 2 14 3 3" xfId="26513" xr:uid="{08D9806F-4EF5-4BAA-9C84-41D09C0E1DD2}"/>
    <cellStyle name="Normal 2 2 2 14 3 3 2" xfId="26514" xr:uid="{8DAF475F-F804-4FA9-A5DE-9D43BDDEEBEE}"/>
    <cellStyle name="Normal 2 2 2 14 3 3 3" xfId="26515" xr:uid="{59198230-7D52-46F7-B388-A53C5246187C}"/>
    <cellStyle name="Normal 2 2 2 14 3 3 4" xfId="26516" xr:uid="{8538D0FD-778D-4D76-9569-C18E2E3ECD02}"/>
    <cellStyle name="Normal 2 2 2 14 3 4" xfId="26517" xr:uid="{794D68F8-24DE-4589-B202-7F452968AB9B}"/>
    <cellStyle name="Normal 2 2 2 14 3 5" xfId="26518" xr:uid="{820DB0D9-7548-45D3-BC24-BDE07821B011}"/>
    <cellStyle name="Normal 2 2 2 14 3 6" xfId="26519" xr:uid="{93ED611F-B197-47A2-90B7-DFADFA496E60}"/>
    <cellStyle name="Normal 2 2 2 14 4" xfId="26520" xr:uid="{2776EABA-EFA7-4C63-A964-EE7D2A70FF06}"/>
    <cellStyle name="Normal 2 2 2 14 4 2" xfId="26521" xr:uid="{E063D805-FA2A-4C09-88CC-00C98E4EDF52}"/>
    <cellStyle name="Normal 2 2 2 14 4 3" xfId="26522" xr:uid="{588E9E10-0347-4269-9AB2-6A351268CFAE}"/>
    <cellStyle name="Normal 2 2 2 14 4 4" xfId="26523" xr:uid="{675E61FE-7986-45D4-B9CE-DADE28C7592E}"/>
    <cellStyle name="Normal 2 2 2 14 5" xfId="26524" xr:uid="{A7184079-5329-4E8D-BEC0-965C742991AC}"/>
    <cellStyle name="Normal 2 2 2 14 5 2" xfId="26525" xr:uid="{874608F7-4AF5-4A01-898A-41A055389246}"/>
    <cellStyle name="Normal 2 2 2 14 5 3" xfId="26526" xr:uid="{75FE1BBC-6417-4FC8-B776-2D302C373EAC}"/>
    <cellStyle name="Normal 2 2 2 14 5 4" xfId="26527" xr:uid="{C43D1B69-7A01-493E-BE71-E3AFA951331C}"/>
    <cellStyle name="Normal 2 2 2 14 6" xfId="26528" xr:uid="{A32EF7B8-394B-4AFD-9139-BFE813CF044D}"/>
    <cellStyle name="Normal 2 2 2 14 6 2" xfId="26529" xr:uid="{53AB9664-C3DB-459F-AA7A-DC277BFE9880}"/>
    <cellStyle name="Normal 2 2 2 14 7" xfId="26530" xr:uid="{1A8EFD8A-792D-439D-A2E5-4B31C4EDD43A}"/>
    <cellStyle name="Normal 2 2 2 14 7 2" xfId="26531" xr:uid="{733CBF71-95C5-40FC-9535-80DC6A887142}"/>
    <cellStyle name="Normal 2 2 2 14 8" xfId="26532" xr:uid="{3838458A-67AE-473A-A46D-BC8A8771F9A6}"/>
    <cellStyle name="Normal 2 2 2 14 9" xfId="26533" xr:uid="{F1D5C3AF-07E7-4504-99D4-8BAA5CAE6BC4}"/>
    <cellStyle name="Normal 2 2 2 15" xfId="26534" xr:uid="{B834174E-E0C6-4AD2-B217-54B396CB8B7B}"/>
    <cellStyle name="Normal 2 2 2 15 10" xfId="26535" xr:uid="{F5696B09-71A5-4D1A-9010-B60B549116EA}"/>
    <cellStyle name="Normal 2 2 2 15 2" xfId="26536" xr:uid="{6C186EE0-0D00-41A1-BB50-2EA1DF980274}"/>
    <cellStyle name="Normal 2 2 2 15 2 2" xfId="26537" xr:uid="{3C1AD537-D6AD-499E-941F-17494C639A8D}"/>
    <cellStyle name="Normal 2 2 2 15 2 2 2" xfId="26538" xr:uid="{16EF97B8-D3BA-40D4-B156-36CF02597F0B}"/>
    <cellStyle name="Normal 2 2 2 15 2 2 3" xfId="26539" xr:uid="{F7155E83-F0F1-46B7-AFF6-2C17A535C320}"/>
    <cellStyle name="Normal 2 2 2 15 2 2 4" xfId="26540" xr:uid="{B15BC437-9EF1-4EAE-8FE0-7B7168824642}"/>
    <cellStyle name="Normal 2 2 2 15 2 3" xfId="26541" xr:uid="{363D4390-53F5-424E-ABF3-C011E5E1F710}"/>
    <cellStyle name="Normal 2 2 2 15 2 3 2" xfId="26542" xr:uid="{8C595145-1CAD-4FA0-9E97-BFC406D93AC2}"/>
    <cellStyle name="Normal 2 2 2 15 2 3 3" xfId="26543" xr:uid="{4FE0B012-4F11-44CD-A581-C97E00D47F01}"/>
    <cellStyle name="Normal 2 2 2 15 2 3 4" xfId="26544" xr:uid="{D3A4FAD6-184F-4FB1-BB35-FBB7E000774B}"/>
    <cellStyle name="Normal 2 2 2 15 2 4" xfId="26545" xr:uid="{1F81F1EB-4E44-454D-B3ED-9F808F0C4F16}"/>
    <cellStyle name="Normal 2 2 2 15 2 4 2" xfId="26546" xr:uid="{19BDCFFF-8E7F-4CE8-AA55-208D03836928}"/>
    <cellStyle name="Normal 2 2 2 15 2 5" xfId="26547" xr:uid="{6915F646-07FA-4F73-A115-5512B7034215}"/>
    <cellStyle name="Normal 2 2 2 15 2 5 2" xfId="26548" xr:uid="{075E7E23-634D-431F-BB8D-91D46B5E4EA5}"/>
    <cellStyle name="Normal 2 2 2 15 2 6" xfId="26549" xr:uid="{8F5FD579-0FAE-4481-83DE-04917625AE4D}"/>
    <cellStyle name="Normal 2 2 2 15 2 7" xfId="26550" xr:uid="{967B5815-E16E-4170-9D14-A32D6D842F1B}"/>
    <cellStyle name="Normal 2 2 2 15 2 8" xfId="26551" xr:uid="{03BA6BB9-18FB-4604-A742-EB755617ABD1}"/>
    <cellStyle name="Normal 2 2 2 15 3" xfId="26552" xr:uid="{9A1C1D07-055D-4E84-AECC-779EFA026AA2}"/>
    <cellStyle name="Normal 2 2 2 15 3 2" xfId="26553" xr:uid="{DC460805-B78B-46D2-B0A5-6328D0105986}"/>
    <cellStyle name="Normal 2 2 2 15 3 2 2" xfId="26554" xr:uid="{7E420630-4534-40A2-BFD2-5203194C102D}"/>
    <cellStyle name="Normal 2 2 2 15 3 2 3" xfId="26555" xr:uid="{A6DBD177-907A-4DC0-A1F1-2F19647E7734}"/>
    <cellStyle name="Normal 2 2 2 15 3 2 4" xfId="26556" xr:uid="{F9F11706-11C5-4783-82F8-EF608664DCBC}"/>
    <cellStyle name="Normal 2 2 2 15 3 3" xfId="26557" xr:uid="{2F190338-24DA-4EC8-841B-8591F61FB646}"/>
    <cellStyle name="Normal 2 2 2 15 3 3 2" xfId="26558" xr:uid="{0906FC18-44A6-48C2-BC2D-39D1AAFA439A}"/>
    <cellStyle name="Normal 2 2 2 15 3 3 3" xfId="26559" xr:uid="{96E9ED6C-1B2D-4B2A-8352-CAAA351B8BE7}"/>
    <cellStyle name="Normal 2 2 2 15 3 3 4" xfId="26560" xr:uid="{E71E04B3-74FE-4A1A-993E-DABCAE5C8494}"/>
    <cellStyle name="Normal 2 2 2 15 3 4" xfId="26561" xr:uid="{398E2B43-4A3B-4E1A-B76E-DA9E58E5C7EB}"/>
    <cellStyle name="Normal 2 2 2 15 3 5" xfId="26562" xr:uid="{5987D957-3DD0-45DE-B7E3-1A7155B615C0}"/>
    <cellStyle name="Normal 2 2 2 15 3 6" xfId="26563" xr:uid="{A09D9C20-8F04-4397-810A-595F98569B14}"/>
    <cellStyle name="Normal 2 2 2 15 4" xfId="26564" xr:uid="{219254B7-AFCA-4376-8DC9-25DFFA980671}"/>
    <cellStyle name="Normal 2 2 2 15 4 2" xfId="26565" xr:uid="{D3B7CD26-5CA8-4563-A92C-A95B824BF131}"/>
    <cellStyle name="Normal 2 2 2 15 4 3" xfId="26566" xr:uid="{FBF6CFBE-F9A5-47B3-8222-E1161702A330}"/>
    <cellStyle name="Normal 2 2 2 15 4 4" xfId="26567" xr:uid="{F3E17E72-77B7-49DD-A7CA-F0C7A674AD77}"/>
    <cellStyle name="Normal 2 2 2 15 5" xfId="26568" xr:uid="{6B848D4D-9CD3-4DFC-B5DF-DBA01808ACA2}"/>
    <cellStyle name="Normal 2 2 2 15 5 2" xfId="26569" xr:uid="{F0163880-2E8A-4ABB-95ED-F6774F356615}"/>
    <cellStyle name="Normal 2 2 2 15 5 3" xfId="26570" xr:uid="{F94F81B3-87FB-4B8C-AE2F-F5A7F35B59BE}"/>
    <cellStyle name="Normal 2 2 2 15 5 4" xfId="26571" xr:uid="{47DC2FDA-BEA5-42DF-BE4E-88E9AE8CD41C}"/>
    <cellStyle name="Normal 2 2 2 15 6" xfId="26572" xr:uid="{CBAD9565-8BD5-46FA-B213-F74B3C986ABB}"/>
    <cellStyle name="Normal 2 2 2 15 6 2" xfId="26573" xr:uid="{77019498-4299-4B77-95C8-46121098E265}"/>
    <cellStyle name="Normal 2 2 2 15 7" xfId="26574" xr:uid="{CEB7378F-BCEF-40A8-9F1F-DBD8B7CB3D80}"/>
    <cellStyle name="Normal 2 2 2 15 7 2" xfId="26575" xr:uid="{E50F3F52-62FB-453A-9722-EBDF422DCB2A}"/>
    <cellStyle name="Normal 2 2 2 15 8" xfId="26576" xr:uid="{22549885-CE2C-4444-B0BD-190DEE7A800E}"/>
    <cellStyle name="Normal 2 2 2 15 9" xfId="26577" xr:uid="{EAB25E68-0A73-4E61-AE21-775596A8A942}"/>
    <cellStyle name="Normal 2 2 2 16" xfId="26578" xr:uid="{6302CB89-D1FC-45A3-AAA6-6C387B152752}"/>
    <cellStyle name="Normal 2 2 2 16 10" xfId="26579" xr:uid="{94B2E0DD-7D8D-4375-974F-1D314EDAA9CC}"/>
    <cellStyle name="Normal 2 2 2 16 2" xfId="26580" xr:uid="{5C3266D9-7BA3-4B89-9B73-5D4EB89E6D6B}"/>
    <cellStyle name="Normal 2 2 2 16 2 2" xfId="26581" xr:uid="{4BCE7DF2-E301-46C6-AAB3-F09F5B896CAC}"/>
    <cellStyle name="Normal 2 2 2 16 2 2 2" xfId="26582" xr:uid="{1A1C380C-0A73-49B8-9660-B9C9303F11A4}"/>
    <cellStyle name="Normal 2 2 2 16 2 2 3" xfId="26583" xr:uid="{C67126F4-C3CA-4FF7-83B3-DE9C6F6F2746}"/>
    <cellStyle name="Normal 2 2 2 16 2 2 4" xfId="26584" xr:uid="{1EBAAC22-E19C-41D7-A70E-9E111AEB25E9}"/>
    <cellStyle name="Normal 2 2 2 16 2 3" xfId="26585" xr:uid="{0062FC86-7867-43CF-86B5-112B33B7DAF6}"/>
    <cellStyle name="Normal 2 2 2 16 2 3 2" xfId="26586" xr:uid="{BF4967D4-23F2-4566-84E2-43A1A1180748}"/>
    <cellStyle name="Normal 2 2 2 16 2 3 3" xfId="26587" xr:uid="{31171C80-44F6-459C-A13E-15EC69E529FC}"/>
    <cellStyle name="Normal 2 2 2 16 2 3 4" xfId="26588" xr:uid="{B91B6BED-4FA1-4371-A0CA-C52565DA081E}"/>
    <cellStyle name="Normal 2 2 2 16 2 4" xfId="26589" xr:uid="{3D445F29-9874-445D-8BA5-CF272CF477F6}"/>
    <cellStyle name="Normal 2 2 2 16 2 4 2" xfId="26590" xr:uid="{62C03727-3296-4006-BD5A-49C9A243286D}"/>
    <cellStyle name="Normal 2 2 2 16 2 5" xfId="26591" xr:uid="{8F66104B-5259-43BC-B7AD-CE5CB1906098}"/>
    <cellStyle name="Normal 2 2 2 16 2 5 2" xfId="26592" xr:uid="{0C68E81C-EA98-412E-B8CF-6E1A99E734FF}"/>
    <cellStyle name="Normal 2 2 2 16 2 6" xfId="26593" xr:uid="{9E9050D8-95DF-4F5B-9620-16B59EEE505A}"/>
    <cellStyle name="Normal 2 2 2 16 2 7" xfId="26594" xr:uid="{D53D65CC-35AA-40CE-94FF-C3845D3A4CEF}"/>
    <cellStyle name="Normal 2 2 2 16 2 8" xfId="26595" xr:uid="{3C438358-AF4C-4BD9-BD3D-8F4EF6386804}"/>
    <cellStyle name="Normal 2 2 2 16 3" xfId="26596" xr:uid="{812AEC5D-F3EA-4B1C-B744-C0E75BA252D0}"/>
    <cellStyle name="Normal 2 2 2 16 3 2" xfId="26597" xr:uid="{332E3DB0-0BC1-4F70-9C97-BA59138F8B3C}"/>
    <cellStyle name="Normal 2 2 2 16 3 2 2" xfId="26598" xr:uid="{764CC938-660F-4657-8FA0-5FB32E0B026A}"/>
    <cellStyle name="Normal 2 2 2 16 3 2 3" xfId="26599" xr:uid="{8D36206D-12D7-455C-833D-84B04FB66BD3}"/>
    <cellStyle name="Normal 2 2 2 16 3 2 4" xfId="26600" xr:uid="{104EAF35-E27C-454D-B81B-6E89B21CA0EF}"/>
    <cellStyle name="Normal 2 2 2 16 3 3" xfId="26601" xr:uid="{C20AFFC6-9E97-42F6-A6CC-7F6D5DA7E6C6}"/>
    <cellStyle name="Normal 2 2 2 16 3 3 2" xfId="26602" xr:uid="{0FDB2320-115E-4870-A16B-F270066869F4}"/>
    <cellStyle name="Normal 2 2 2 16 3 3 3" xfId="26603" xr:uid="{C7AEF059-24FA-4D0A-BF24-78D3E0C5A22D}"/>
    <cellStyle name="Normal 2 2 2 16 3 3 4" xfId="26604" xr:uid="{ADED842F-7A51-4C58-88A0-DC30D0111CD8}"/>
    <cellStyle name="Normal 2 2 2 16 3 4" xfId="26605" xr:uid="{1E7DA049-428B-42BA-8633-D4C9EABD82E8}"/>
    <cellStyle name="Normal 2 2 2 16 3 5" xfId="26606" xr:uid="{CBDDB7D8-A384-4B9B-AE07-9984C89E9631}"/>
    <cellStyle name="Normal 2 2 2 16 3 6" xfId="26607" xr:uid="{7E187CBD-331F-4E3C-BF24-4695005EB513}"/>
    <cellStyle name="Normal 2 2 2 16 4" xfId="26608" xr:uid="{9EE35B62-43F4-443F-88C7-E04DAAE4087C}"/>
    <cellStyle name="Normal 2 2 2 16 4 2" xfId="26609" xr:uid="{F5E0D4D2-C77F-46B5-94D8-EF9506A1C3F1}"/>
    <cellStyle name="Normal 2 2 2 16 4 3" xfId="26610" xr:uid="{B545B56F-B81E-482E-8660-C1F6FE0ABB65}"/>
    <cellStyle name="Normal 2 2 2 16 4 4" xfId="26611" xr:uid="{54FD0A50-AB10-476F-9CEB-ED641B7BEA53}"/>
    <cellStyle name="Normal 2 2 2 16 5" xfId="26612" xr:uid="{E5199F19-69D0-4322-AF45-89F6A3C3E941}"/>
    <cellStyle name="Normal 2 2 2 16 5 2" xfId="26613" xr:uid="{F079523E-D975-4EB6-9D03-FD7D639B885A}"/>
    <cellStyle name="Normal 2 2 2 16 5 3" xfId="26614" xr:uid="{2E5B7D27-83AA-4C06-8FCC-0E5B3FCFC3B4}"/>
    <cellStyle name="Normal 2 2 2 16 5 4" xfId="26615" xr:uid="{344CA9E9-4794-44D7-AEAC-0B582D57E4CF}"/>
    <cellStyle name="Normal 2 2 2 16 6" xfId="26616" xr:uid="{DCEC60BC-AB4F-4CCB-8FE5-EE7A93B55EB8}"/>
    <cellStyle name="Normal 2 2 2 16 6 2" xfId="26617" xr:uid="{52097C77-B8F1-4DAA-B3F2-A4FEEC9D5FC0}"/>
    <cellStyle name="Normal 2 2 2 16 7" xfId="26618" xr:uid="{5C017E21-5530-4780-9820-18697E4EA9AB}"/>
    <cellStyle name="Normal 2 2 2 16 7 2" xfId="26619" xr:uid="{BDBECE47-FC13-4069-AEA8-1DD2CDC9E33F}"/>
    <cellStyle name="Normal 2 2 2 16 8" xfId="26620" xr:uid="{2A953002-05CC-4499-96D5-38CE779BDB55}"/>
    <cellStyle name="Normal 2 2 2 16 9" xfId="26621" xr:uid="{619A7E25-25BC-449D-A1DC-5792795B946E}"/>
    <cellStyle name="Normal 2 2 2 17" xfId="26622" xr:uid="{FC8A814D-B402-411E-9FCD-4F51913C262A}"/>
    <cellStyle name="Normal 2 2 2 17 10" xfId="26623" xr:uid="{B9149C0B-ABBF-4FE6-A146-29ACBD53ADD0}"/>
    <cellStyle name="Normal 2 2 2 17 2" xfId="26624" xr:uid="{1C33D242-F841-4C75-9547-7FEC73C2B096}"/>
    <cellStyle name="Normal 2 2 2 17 2 2" xfId="26625" xr:uid="{920E304C-F20F-4C11-BC3F-66FD8E7CBFFA}"/>
    <cellStyle name="Normal 2 2 2 17 2 2 2" xfId="26626" xr:uid="{10A9EC66-0AC2-4EA0-9F5E-57CCB4A6C11D}"/>
    <cellStyle name="Normal 2 2 2 17 2 2 3" xfId="26627" xr:uid="{639C96E0-55E4-45BA-A60A-91E6147ACF2A}"/>
    <cellStyle name="Normal 2 2 2 17 2 2 4" xfId="26628" xr:uid="{59EAD7A3-D97A-4C9B-B665-22099688320D}"/>
    <cellStyle name="Normal 2 2 2 17 2 3" xfId="26629" xr:uid="{F18E40E1-75A3-49D9-BFC0-147DF15D5F24}"/>
    <cellStyle name="Normal 2 2 2 17 2 3 2" xfId="26630" xr:uid="{C4E8F55C-8CC8-4345-A1D8-AB57C105BB87}"/>
    <cellStyle name="Normal 2 2 2 17 2 3 3" xfId="26631" xr:uid="{AEBF629A-4DC1-4075-BE66-F0167934F841}"/>
    <cellStyle name="Normal 2 2 2 17 2 3 4" xfId="26632" xr:uid="{D349E782-3AFF-42B9-BBE5-48F3EAABABD6}"/>
    <cellStyle name="Normal 2 2 2 17 2 4" xfId="26633" xr:uid="{2A8D3420-74AC-479D-B26F-43F7CF284DDD}"/>
    <cellStyle name="Normal 2 2 2 17 2 4 2" xfId="26634" xr:uid="{15C3A4E0-F744-46DF-AF88-29012BED4DD7}"/>
    <cellStyle name="Normal 2 2 2 17 2 5" xfId="26635" xr:uid="{763C11A7-4A8F-48BE-BFEE-5C60DAE0C0A9}"/>
    <cellStyle name="Normal 2 2 2 17 2 5 2" xfId="26636" xr:uid="{A87676F7-C574-4350-9808-A9FA6C0C65D5}"/>
    <cellStyle name="Normal 2 2 2 17 2 6" xfId="26637" xr:uid="{E70F588F-E174-4CDC-856E-4D2150FF3B7E}"/>
    <cellStyle name="Normal 2 2 2 17 2 7" xfId="26638" xr:uid="{3BD885B1-F17E-42D6-9852-6917C258F013}"/>
    <cellStyle name="Normal 2 2 2 17 2 8" xfId="26639" xr:uid="{C4994509-7CAF-46F4-BF11-71E7C4F52047}"/>
    <cellStyle name="Normal 2 2 2 17 3" xfId="26640" xr:uid="{01554555-A54F-400B-8AE7-7937CEE29A57}"/>
    <cellStyle name="Normal 2 2 2 17 3 2" xfId="26641" xr:uid="{1E22091B-FE50-4176-8455-CF191CBC7381}"/>
    <cellStyle name="Normal 2 2 2 17 3 2 2" xfId="26642" xr:uid="{34A08868-1A15-4D1B-B63B-BB5A4C8F4BE5}"/>
    <cellStyle name="Normal 2 2 2 17 3 2 3" xfId="26643" xr:uid="{2A9D4EB0-3679-40E4-83C4-5854B0624318}"/>
    <cellStyle name="Normal 2 2 2 17 3 2 4" xfId="26644" xr:uid="{5F7AFBD6-0619-4AE6-8C9A-3F3A5CD98BC6}"/>
    <cellStyle name="Normal 2 2 2 17 3 3" xfId="26645" xr:uid="{F9D68C03-FB21-4928-B6D3-FFF0071232F7}"/>
    <cellStyle name="Normal 2 2 2 17 3 3 2" xfId="26646" xr:uid="{8B2ABD17-70BA-459B-9EBA-60979444AE08}"/>
    <cellStyle name="Normal 2 2 2 17 3 3 3" xfId="26647" xr:uid="{1331B97F-CAB9-433F-9EEB-12D2D10BD265}"/>
    <cellStyle name="Normal 2 2 2 17 3 3 4" xfId="26648" xr:uid="{7FD86505-AD45-4DA2-A5B2-B0B42EFCDE77}"/>
    <cellStyle name="Normal 2 2 2 17 3 4" xfId="26649" xr:uid="{6EC75846-5C09-45B1-9F70-48C8067F9620}"/>
    <cellStyle name="Normal 2 2 2 17 3 5" xfId="26650" xr:uid="{3BFE2F5D-8142-40DA-B7FF-BC7DACF05682}"/>
    <cellStyle name="Normal 2 2 2 17 3 6" xfId="26651" xr:uid="{D5A39E52-1306-4BC0-BBA2-92C8D7C040F9}"/>
    <cellStyle name="Normal 2 2 2 17 4" xfId="26652" xr:uid="{05BC88D1-DD7D-4C06-8448-47C78F1599DD}"/>
    <cellStyle name="Normal 2 2 2 17 4 2" xfId="26653" xr:uid="{168C1900-50D4-4891-A136-388B73222FCD}"/>
    <cellStyle name="Normal 2 2 2 17 4 3" xfId="26654" xr:uid="{8D89A083-5EC4-4B22-B965-85A6E96319D4}"/>
    <cellStyle name="Normal 2 2 2 17 4 4" xfId="26655" xr:uid="{FC674A57-16F8-4D92-8875-EBE89E53CF61}"/>
    <cellStyle name="Normal 2 2 2 17 5" xfId="26656" xr:uid="{32FC14DA-30F7-420E-8442-AEAB12E28AB6}"/>
    <cellStyle name="Normal 2 2 2 17 5 2" xfId="26657" xr:uid="{FC480CEB-1A22-4FC8-B6F1-550B44E5090C}"/>
    <cellStyle name="Normal 2 2 2 17 5 3" xfId="26658" xr:uid="{DAD43D65-FCEC-4025-A335-452FB0EC6B99}"/>
    <cellStyle name="Normal 2 2 2 17 5 4" xfId="26659" xr:uid="{65676E08-FF27-4F7D-98A8-6C2F11A2F535}"/>
    <cellStyle name="Normal 2 2 2 17 6" xfId="26660" xr:uid="{81C7BBC3-E7EF-4127-B3F4-99D18A6CBF16}"/>
    <cellStyle name="Normal 2 2 2 17 6 2" xfId="26661" xr:uid="{9C5B4B2C-E706-40B9-9BF1-A6FA9D150389}"/>
    <cellStyle name="Normal 2 2 2 17 7" xfId="26662" xr:uid="{98BFB046-87F4-428D-B1DB-A72ACE3852EF}"/>
    <cellStyle name="Normal 2 2 2 17 7 2" xfId="26663" xr:uid="{101DE49C-ABDF-4035-A477-CCD2AC11A946}"/>
    <cellStyle name="Normal 2 2 2 17 8" xfId="26664" xr:uid="{8F0098B2-B62A-4C92-9202-D46D129E2C98}"/>
    <cellStyle name="Normal 2 2 2 17 9" xfId="26665" xr:uid="{1E309EE9-B172-41EF-B278-E5EB3100E15E}"/>
    <cellStyle name="Normal 2 2 2 18" xfId="26666" xr:uid="{5A61F71D-C8A9-4776-A7D7-3B5E54580ED3}"/>
    <cellStyle name="Normal 2 2 2 18 10" xfId="26667" xr:uid="{EF2FFF51-9C1C-4F9D-9220-DDCFA7FA3052}"/>
    <cellStyle name="Normal 2 2 2 18 2" xfId="26668" xr:uid="{14A8ADD4-E6B3-4C1B-8320-832886D74D76}"/>
    <cellStyle name="Normal 2 2 2 18 2 2" xfId="26669" xr:uid="{FAC864E5-38FB-4FA8-9217-B4AD44CFFD13}"/>
    <cellStyle name="Normal 2 2 2 18 2 2 2" xfId="26670" xr:uid="{479B5BC9-83FC-478A-8BD1-AA52CB02ECB1}"/>
    <cellStyle name="Normal 2 2 2 18 2 2 3" xfId="26671" xr:uid="{D2F6CFA2-0A65-4A7C-B42B-532FF8BA09D7}"/>
    <cellStyle name="Normal 2 2 2 18 2 2 4" xfId="26672" xr:uid="{6FE31A68-6327-460A-84F6-E7E6D3AA923A}"/>
    <cellStyle name="Normal 2 2 2 18 2 3" xfId="26673" xr:uid="{212D9514-C2C2-4407-86A5-7824B3D69D14}"/>
    <cellStyle name="Normal 2 2 2 18 2 3 2" xfId="26674" xr:uid="{15251CBD-3DCA-4AC6-98F2-8C9145441E68}"/>
    <cellStyle name="Normal 2 2 2 18 2 3 3" xfId="26675" xr:uid="{72164BF1-DB3D-4E2F-8FA5-D221676DB960}"/>
    <cellStyle name="Normal 2 2 2 18 2 3 4" xfId="26676" xr:uid="{EFBFC4DA-8C6B-4ABB-B318-E65D9CECDE91}"/>
    <cellStyle name="Normal 2 2 2 18 2 4" xfId="26677" xr:uid="{142FAB56-247D-4C28-9243-8EB12C872455}"/>
    <cellStyle name="Normal 2 2 2 18 2 4 2" xfId="26678" xr:uid="{38AD91D8-B8E7-4B79-BF45-80B870AFD330}"/>
    <cellStyle name="Normal 2 2 2 18 2 5" xfId="26679" xr:uid="{15612309-50A3-43A0-896B-BFCCEBC518ED}"/>
    <cellStyle name="Normal 2 2 2 18 2 5 2" xfId="26680" xr:uid="{2862BD8B-69F7-45C9-8A10-EE577B68F528}"/>
    <cellStyle name="Normal 2 2 2 18 2 6" xfId="26681" xr:uid="{6B033626-50F2-40B4-B44A-1FF743C7DB8A}"/>
    <cellStyle name="Normal 2 2 2 18 2 7" xfId="26682" xr:uid="{57A45BCF-4912-4D17-A86C-01268ED1B55D}"/>
    <cellStyle name="Normal 2 2 2 18 2 8" xfId="26683" xr:uid="{2B0A9BFD-5960-4ACE-A5C8-5ABCB4FD6C6F}"/>
    <cellStyle name="Normal 2 2 2 18 3" xfId="26684" xr:uid="{E4988990-7DBB-4D5F-A680-93D163F21430}"/>
    <cellStyle name="Normal 2 2 2 18 3 2" xfId="26685" xr:uid="{7E7DA0F7-8F77-46CF-8504-DF5FF7E9349C}"/>
    <cellStyle name="Normal 2 2 2 18 3 2 2" xfId="26686" xr:uid="{6971A889-14B5-43D3-B930-9EC83F938B48}"/>
    <cellStyle name="Normal 2 2 2 18 3 2 3" xfId="26687" xr:uid="{36BC60E9-E65C-4DA1-9484-04DD98C14469}"/>
    <cellStyle name="Normal 2 2 2 18 3 2 4" xfId="26688" xr:uid="{06C8BE70-C435-4FB3-A898-FE9E56C1182F}"/>
    <cellStyle name="Normal 2 2 2 18 3 3" xfId="26689" xr:uid="{804E16C1-2700-4E1B-B4FD-72C5EC25E9E3}"/>
    <cellStyle name="Normal 2 2 2 18 3 3 2" xfId="26690" xr:uid="{F08CE912-6A60-4D1A-9629-44D73240434E}"/>
    <cellStyle name="Normal 2 2 2 18 3 3 3" xfId="26691" xr:uid="{42D14F99-F0B3-4F3E-95B6-809941F6B7A4}"/>
    <cellStyle name="Normal 2 2 2 18 3 3 4" xfId="26692" xr:uid="{D92B264C-B3F5-410C-8B12-66D818F9A649}"/>
    <cellStyle name="Normal 2 2 2 18 3 4" xfId="26693" xr:uid="{B24DD64A-6141-4506-BCBA-2628BB8AC550}"/>
    <cellStyle name="Normal 2 2 2 18 3 5" xfId="26694" xr:uid="{9AE9DBDB-207D-4A12-9C1F-4D33A4A4A3F4}"/>
    <cellStyle name="Normal 2 2 2 18 3 6" xfId="26695" xr:uid="{42C85DB1-30F2-453C-8BB0-60365FB98F15}"/>
    <cellStyle name="Normal 2 2 2 18 4" xfId="26696" xr:uid="{07082856-09F7-4753-8ED9-589C5D40D573}"/>
    <cellStyle name="Normal 2 2 2 18 4 2" xfId="26697" xr:uid="{9B390A59-37BC-4E64-980F-CDB4518E74FA}"/>
    <cellStyle name="Normal 2 2 2 18 4 3" xfId="26698" xr:uid="{3EC3D302-BCD5-418F-AC42-5B87F4F57885}"/>
    <cellStyle name="Normal 2 2 2 18 4 4" xfId="26699" xr:uid="{305A729D-7A1F-4C73-9CC1-D0A828D9F23D}"/>
    <cellStyle name="Normal 2 2 2 18 5" xfId="26700" xr:uid="{26FBF7F4-602D-4B17-BFFA-A8F1825E4ECA}"/>
    <cellStyle name="Normal 2 2 2 18 5 2" xfId="26701" xr:uid="{22D4EC3F-B9ED-40C9-8469-77F56BA0A7D2}"/>
    <cellStyle name="Normal 2 2 2 18 5 3" xfId="26702" xr:uid="{363DD0F6-DE8C-4915-84D8-A8F677B48CF7}"/>
    <cellStyle name="Normal 2 2 2 18 5 4" xfId="26703" xr:uid="{6FF3A8B7-BFBE-40E3-BA1A-DF96923EB4D3}"/>
    <cellStyle name="Normal 2 2 2 18 6" xfId="26704" xr:uid="{64F74617-5C90-4F54-A4B1-02D6AD43A6C9}"/>
    <cellStyle name="Normal 2 2 2 18 6 2" xfId="26705" xr:uid="{3AB949B6-C489-4306-AD8E-5445E9373862}"/>
    <cellStyle name="Normal 2 2 2 18 7" xfId="26706" xr:uid="{E4F52BA1-45A6-4065-8C68-07C19BA61AA1}"/>
    <cellStyle name="Normal 2 2 2 18 7 2" xfId="26707" xr:uid="{E66036B8-9373-4BE5-AD53-8BA2B1FB8130}"/>
    <cellStyle name="Normal 2 2 2 18 8" xfId="26708" xr:uid="{D24A822F-0647-47BD-847B-53755D7739C1}"/>
    <cellStyle name="Normal 2 2 2 18 9" xfId="26709" xr:uid="{5E705FFB-F7EB-42C6-A6F1-5A66ADB2215E}"/>
    <cellStyle name="Normal 2 2 2 19" xfId="26710" xr:uid="{0103B037-A4EB-4D91-93A2-415D39049393}"/>
    <cellStyle name="Normal 2 2 2 19 10" xfId="26711" xr:uid="{DCD2D99D-6275-478B-BD1E-C51D71C33899}"/>
    <cellStyle name="Normal 2 2 2 19 2" xfId="26712" xr:uid="{73D2E937-73CE-4DB9-8753-4DA194187D35}"/>
    <cellStyle name="Normal 2 2 2 19 2 2" xfId="26713" xr:uid="{22635BC6-05DE-4A22-9105-F1C2035A1D43}"/>
    <cellStyle name="Normal 2 2 2 19 2 2 2" xfId="26714" xr:uid="{E1FBD7ED-A3EA-46EF-9260-256C066C907F}"/>
    <cellStyle name="Normal 2 2 2 19 2 2 3" xfId="26715" xr:uid="{D0A7E295-4398-431A-A3D4-B8958CE4088A}"/>
    <cellStyle name="Normal 2 2 2 19 2 2 4" xfId="26716" xr:uid="{93DBB659-069D-4788-81AC-A07F1E851EF6}"/>
    <cellStyle name="Normal 2 2 2 19 2 3" xfId="26717" xr:uid="{13745C45-DC43-46BF-8590-6931440C3E28}"/>
    <cellStyle name="Normal 2 2 2 19 2 3 2" xfId="26718" xr:uid="{ECBBFEF0-EE75-46D6-B3EB-E43F804AD047}"/>
    <cellStyle name="Normal 2 2 2 19 2 3 3" xfId="26719" xr:uid="{FEE6016D-F955-4030-AF25-AE627AC5645F}"/>
    <cellStyle name="Normal 2 2 2 19 2 3 4" xfId="26720" xr:uid="{27077FA5-D45B-49A9-85F0-442C27803D39}"/>
    <cellStyle name="Normal 2 2 2 19 2 4" xfId="26721" xr:uid="{D4458396-8A60-4D99-8B04-BEF63C880639}"/>
    <cellStyle name="Normal 2 2 2 19 2 4 2" xfId="26722" xr:uid="{BE823A43-7093-40FB-8D3D-65066905557A}"/>
    <cellStyle name="Normal 2 2 2 19 2 5" xfId="26723" xr:uid="{664811DF-F3AC-4B5B-BD07-B16F186F9D35}"/>
    <cellStyle name="Normal 2 2 2 19 2 5 2" xfId="26724" xr:uid="{DFA90614-8DFB-4EA5-A5FF-8FCADC52A8B0}"/>
    <cellStyle name="Normal 2 2 2 19 2 6" xfId="26725" xr:uid="{5EB0EA64-3B55-470B-B97C-40F27DB9AF38}"/>
    <cellStyle name="Normal 2 2 2 19 2 7" xfId="26726" xr:uid="{6FC6A392-F80F-4AD2-B0EA-6F7AC03DC2AF}"/>
    <cellStyle name="Normal 2 2 2 19 2 8" xfId="26727" xr:uid="{62EE72CE-39B2-48E2-A9E2-19EDE701A73C}"/>
    <cellStyle name="Normal 2 2 2 19 3" xfId="26728" xr:uid="{E94B46F4-790F-4785-AA26-EC6396C14986}"/>
    <cellStyle name="Normal 2 2 2 19 3 2" xfId="26729" xr:uid="{9915440A-276F-4598-A36D-A0919FEF403B}"/>
    <cellStyle name="Normal 2 2 2 19 3 2 2" xfId="26730" xr:uid="{A8E27597-3814-47FA-9F46-935F7DF59036}"/>
    <cellStyle name="Normal 2 2 2 19 3 2 3" xfId="26731" xr:uid="{643ADCFB-C4A7-4D35-B5EA-239D7DF34281}"/>
    <cellStyle name="Normal 2 2 2 19 3 2 4" xfId="26732" xr:uid="{A61116DF-4B59-4FF1-8C04-251BB43FF160}"/>
    <cellStyle name="Normal 2 2 2 19 3 3" xfId="26733" xr:uid="{9F5B54CB-9F86-4822-B47A-2BD9A6CAD624}"/>
    <cellStyle name="Normal 2 2 2 19 3 3 2" xfId="26734" xr:uid="{C7B93842-BEC8-464B-9E11-76CC8B08A928}"/>
    <cellStyle name="Normal 2 2 2 19 3 3 3" xfId="26735" xr:uid="{A36BC8ED-C75E-4209-8EE6-79D44BFE3092}"/>
    <cellStyle name="Normal 2 2 2 19 3 3 4" xfId="26736" xr:uid="{8CDC7125-1888-415D-A2E4-20013A603025}"/>
    <cellStyle name="Normal 2 2 2 19 3 4" xfId="26737" xr:uid="{00C2CD53-F2B5-4E64-8FFC-496723D336F4}"/>
    <cellStyle name="Normal 2 2 2 19 3 5" xfId="26738" xr:uid="{01FA41A2-EABB-4A23-B02E-E3681BAEB0C6}"/>
    <cellStyle name="Normal 2 2 2 19 3 6" xfId="26739" xr:uid="{EE8D5ED9-AE9E-4707-9BFC-040A7AB4F096}"/>
    <cellStyle name="Normal 2 2 2 19 4" xfId="26740" xr:uid="{5630F723-DF12-4F61-9697-6C4505D70BBD}"/>
    <cellStyle name="Normal 2 2 2 19 4 2" xfId="26741" xr:uid="{861FF52F-8B13-494E-AD01-EAF42DA7AF97}"/>
    <cellStyle name="Normal 2 2 2 19 4 3" xfId="26742" xr:uid="{A699239F-8C2D-4BF0-915F-C85B5C5ABF76}"/>
    <cellStyle name="Normal 2 2 2 19 4 4" xfId="26743" xr:uid="{FFF87BBF-F097-446B-966C-54E54165F2D0}"/>
    <cellStyle name="Normal 2 2 2 19 5" xfId="26744" xr:uid="{C8FAD8CC-696C-4744-8BD4-DC2539CE262A}"/>
    <cellStyle name="Normal 2 2 2 19 5 2" xfId="26745" xr:uid="{74497995-8EB0-4F5D-8505-0ADD24FA43ED}"/>
    <cellStyle name="Normal 2 2 2 19 5 3" xfId="26746" xr:uid="{9A304FD9-2DC4-45C3-B438-D8FCD05EA523}"/>
    <cellStyle name="Normal 2 2 2 19 5 4" xfId="26747" xr:uid="{376EA972-0A4E-4BB7-B5E2-DFB6AC949932}"/>
    <cellStyle name="Normal 2 2 2 19 6" xfId="26748" xr:uid="{C09DAFB9-BB88-4E48-A43F-BDAE5779AA53}"/>
    <cellStyle name="Normal 2 2 2 19 6 2" xfId="26749" xr:uid="{1155A30F-1FAB-4C29-B220-93257388DFBD}"/>
    <cellStyle name="Normal 2 2 2 19 7" xfId="26750" xr:uid="{439912FA-562D-4F70-96DC-35B62A078DF9}"/>
    <cellStyle name="Normal 2 2 2 19 7 2" xfId="26751" xr:uid="{2FABBF28-E3DC-47D6-81B7-4486DAAF5788}"/>
    <cellStyle name="Normal 2 2 2 19 8" xfId="26752" xr:uid="{2E258E8B-065E-4004-81F1-D950068357D0}"/>
    <cellStyle name="Normal 2 2 2 19 9" xfId="26753" xr:uid="{D02400B7-B3D4-41E7-8348-6D08FB51976F}"/>
    <cellStyle name="Normal 2 2 2 2" xfId="26754" xr:uid="{E71E18B4-5C38-40D0-A0A5-8C2F2CC41643}"/>
    <cellStyle name="Normal 2 2 2 2 10" xfId="26755" xr:uid="{959CCB61-F8BC-4A36-9E2E-421001244C36}"/>
    <cellStyle name="Normal 2 2 2 2 11" xfId="26756" xr:uid="{332C75F1-6589-46F4-A68C-DEC4C831E80F}"/>
    <cellStyle name="Normal 2 2 2 2 12" xfId="26757" xr:uid="{72A237CC-87A2-44F5-9ED9-61E51DC9597D}"/>
    <cellStyle name="Normal 2 2 2 2 13" xfId="26758" xr:uid="{B02510C9-04AA-4C03-A49F-67001C262680}"/>
    <cellStyle name="Normal 2 2 2 2 14" xfId="26759" xr:uid="{31C461DC-DFE0-4C9B-BE7A-9D8686F3434A}"/>
    <cellStyle name="Normal 2 2 2 2 15" xfId="26760" xr:uid="{204F519B-9ACD-45F3-BD81-0EE31846A1EE}"/>
    <cellStyle name="Normal 2 2 2 2 16" xfId="26761" xr:uid="{F5E3CA16-734A-4694-9122-0761B526DA0C}"/>
    <cellStyle name="Normal 2 2 2 2 17" xfId="26762" xr:uid="{62892005-DD8D-4E49-85A1-0FE8D3CFD3E2}"/>
    <cellStyle name="Normal 2 2 2 2 18" xfId="26763" xr:uid="{FE7740C4-04A6-485D-9F98-BB312E3065FF}"/>
    <cellStyle name="Normal 2 2 2 2 19" xfId="26764" xr:uid="{9533516D-E1D7-484B-B42A-E4DDA6BE9D28}"/>
    <cellStyle name="Normal 2 2 2 2 2" xfId="26765" xr:uid="{F39FFC00-A09D-4EB4-92CA-48153E55DE8D}"/>
    <cellStyle name="Normal 2 2 2 2 2 10" xfId="26766" xr:uid="{A28815FB-E43B-4B78-B4E3-907870F6741F}"/>
    <cellStyle name="Normal 2 2 2 2 2 10 2" xfId="26767" xr:uid="{E0C38FB5-A4B5-49F5-86E6-167676EA47D2}"/>
    <cellStyle name="Normal 2 2 2 2 2 10 2 2" xfId="26768" xr:uid="{5397BE6F-026F-4E1B-A610-9CEC337ECD87}"/>
    <cellStyle name="Normal 2 2 2 2 2 10 2 2 2" xfId="26769" xr:uid="{0FEAA3E8-BFA7-4454-BE3B-EBDA71E567B6}"/>
    <cellStyle name="Normal 2 2 2 2 2 10 2 2 3" xfId="26770" xr:uid="{18DAF095-3B38-470A-96DD-C3FB767A4766}"/>
    <cellStyle name="Normal 2 2 2 2 2 10 2 2 4" xfId="26771" xr:uid="{60D14FCD-8D32-43C7-B4BD-9B29123B1158}"/>
    <cellStyle name="Normal 2 2 2 2 2 10 2 3" xfId="26772" xr:uid="{F3E5C4D2-48AF-4DC5-A7ED-E79C8EF96F97}"/>
    <cellStyle name="Normal 2 2 2 2 2 10 2 3 2" xfId="26773" xr:uid="{77519AA2-C9F7-4655-BDBF-FD3AEB87429C}"/>
    <cellStyle name="Normal 2 2 2 2 2 10 2 3 3" xfId="26774" xr:uid="{49442BA8-CFE7-4D20-9222-56463974037C}"/>
    <cellStyle name="Normal 2 2 2 2 2 10 2 3 4" xfId="26775" xr:uid="{D3870944-8F08-4F42-BE49-BFF25F70F210}"/>
    <cellStyle name="Normal 2 2 2 2 2 10 2 4" xfId="26776" xr:uid="{6F689B6B-7458-4785-A701-AAFF1284C02E}"/>
    <cellStyle name="Normal 2 2 2 2 2 10 2 5" xfId="26777" xr:uid="{6F3438EA-DC9B-4C6C-B616-974A985B7A00}"/>
    <cellStyle name="Normal 2 2 2 2 2 10 2 6" xfId="26778" xr:uid="{04E2F4F1-D03A-4907-AC52-ABA477537468}"/>
    <cellStyle name="Normal 2 2 2 2 2 10 3" xfId="26779" xr:uid="{39638500-64FD-4552-A1CD-8E72901C89DB}"/>
    <cellStyle name="Normal 2 2 2 2 2 10 3 2" xfId="26780" xr:uid="{200A33AA-9129-4AFA-8580-D583E9CE16F0}"/>
    <cellStyle name="Normal 2 2 2 2 2 10 3 2 2" xfId="26781" xr:uid="{89CAE19D-806F-4F6D-89EE-3740F720AD7D}"/>
    <cellStyle name="Normal 2 2 2 2 2 10 3 2 3" xfId="26782" xr:uid="{45C9C66F-2BCD-4EFB-B10B-A3F66D4A8326}"/>
    <cellStyle name="Normal 2 2 2 2 2 10 3 2 4" xfId="26783" xr:uid="{FB747C6D-1562-463D-B6DD-5CBB8C279F8F}"/>
    <cellStyle name="Normal 2 2 2 2 2 10 3 3" xfId="26784" xr:uid="{5459F6D7-E954-4E5D-824F-D5E0259D5371}"/>
    <cellStyle name="Normal 2 2 2 2 2 10 3 3 2" xfId="26785" xr:uid="{F83485C8-35CA-4F89-9296-C179B0B107EE}"/>
    <cellStyle name="Normal 2 2 2 2 2 10 3 3 3" xfId="26786" xr:uid="{6DFB0730-1053-4198-9DB4-FDE957FC332E}"/>
    <cellStyle name="Normal 2 2 2 2 2 10 3 3 4" xfId="26787" xr:uid="{02BF3686-4359-405D-8B83-CBCF7D55F4AC}"/>
    <cellStyle name="Normal 2 2 2 2 2 10 3 4" xfId="26788" xr:uid="{B8B5DC55-753A-41F6-9CB1-5DF7931D9BC3}"/>
    <cellStyle name="Normal 2 2 2 2 2 10 3 5" xfId="26789" xr:uid="{88380DB1-F0B8-44EC-B9A6-F6EA23B2D7F6}"/>
    <cellStyle name="Normal 2 2 2 2 2 10 3 6" xfId="26790" xr:uid="{7A311168-60D7-4861-92FF-EF810C37B93A}"/>
    <cellStyle name="Normal 2 2 2 2 2 10 4" xfId="26791" xr:uid="{098DAB06-0554-4AFF-A14F-83D90DE20D09}"/>
    <cellStyle name="Normal 2 2 2 2 2 10 4 2" xfId="26792" xr:uid="{4AE71A05-595F-47C0-B9BD-2811F39EAECF}"/>
    <cellStyle name="Normal 2 2 2 2 2 10 4 3" xfId="26793" xr:uid="{B740DE21-01A5-4D24-BD6D-8C591E48448E}"/>
    <cellStyle name="Normal 2 2 2 2 2 10 4 4" xfId="26794" xr:uid="{0A448C36-5549-4B77-A973-E0A264EE796F}"/>
    <cellStyle name="Normal 2 2 2 2 2 10 5" xfId="26795" xr:uid="{0B611E9A-0404-4239-A2E7-29515F687856}"/>
    <cellStyle name="Normal 2 2 2 2 2 10 5 2" xfId="26796" xr:uid="{EE9CE9B4-03A0-4599-A9B7-4B51DDB89E1D}"/>
    <cellStyle name="Normal 2 2 2 2 2 10 5 3" xfId="26797" xr:uid="{48E38F91-57F0-4847-B801-3F7AC136ACD2}"/>
    <cellStyle name="Normal 2 2 2 2 2 10 5 4" xfId="26798" xr:uid="{52A4D403-7B44-4D36-A74D-817102B13F52}"/>
    <cellStyle name="Normal 2 2 2 2 2 10 6" xfId="26799" xr:uid="{9183EF62-878A-47F3-B536-13E75264E0D7}"/>
    <cellStyle name="Normal 2 2 2 2 2 10 7" xfId="26800" xr:uid="{4A45402B-4253-4B93-ADFA-36BC7581E99E}"/>
    <cellStyle name="Normal 2 2 2 2 2 10 8" xfId="26801" xr:uid="{BED878AD-132A-49DC-9B95-502071EFDF7D}"/>
    <cellStyle name="Normal 2 2 2 2 2 11" xfId="26802" xr:uid="{4F573F59-270B-4F9A-B353-03D2BDF8E342}"/>
    <cellStyle name="Normal 2 2 2 2 2 11 2" xfId="26803" xr:uid="{35462FC5-70F2-47FC-B5C2-7673D8010754}"/>
    <cellStyle name="Normal 2 2 2 2 2 11 2 2" xfId="26804" xr:uid="{DC425922-279F-4B5B-B87A-EEFE244EC97F}"/>
    <cellStyle name="Normal 2 2 2 2 2 11 2 2 2" xfId="26805" xr:uid="{02C7D11F-5D30-4025-B9A1-D1DA2C37429E}"/>
    <cellStyle name="Normal 2 2 2 2 2 11 2 2 3" xfId="26806" xr:uid="{22249F48-9340-4594-9452-5F5BC089FD96}"/>
    <cellStyle name="Normal 2 2 2 2 2 11 2 2 4" xfId="26807" xr:uid="{310BD0A9-14A4-4403-A165-20DF166AFF01}"/>
    <cellStyle name="Normal 2 2 2 2 2 11 2 3" xfId="26808" xr:uid="{8CFBE5D2-102F-46BA-A47A-3E7D77603DB2}"/>
    <cellStyle name="Normal 2 2 2 2 2 11 2 3 2" xfId="26809" xr:uid="{ED37AC6C-5523-443A-B33D-18B4D284327D}"/>
    <cellStyle name="Normal 2 2 2 2 2 11 2 3 3" xfId="26810" xr:uid="{E728F587-9AC4-41DB-A09F-78F16772C79A}"/>
    <cellStyle name="Normal 2 2 2 2 2 11 2 3 4" xfId="26811" xr:uid="{EBDC536A-4FBC-4137-8441-EA34E374088B}"/>
    <cellStyle name="Normal 2 2 2 2 2 11 2 4" xfId="26812" xr:uid="{51B01483-F00F-411D-BA6D-EA7C35B3B22B}"/>
    <cellStyle name="Normal 2 2 2 2 2 11 2 5" xfId="26813" xr:uid="{E184A908-311E-406D-8F21-6DEBC697973A}"/>
    <cellStyle name="Normal 2 2 2 2 2 11 2 6" xfId="26814" xr:uid="{ABDE623B-646C-459E-9227-5ED7911FE1B6}"/>
    <cellStyle name="Normal 2 2 2 2 2 11 3" xfId="26815" xr:uid="{86689083-BB63-4776-A0BF-AFF4D457D47E}"/>
    <cellStyle name="Normal 2 2 2 2 2 11 3 2" xfId="26816" xr:uid="{00DBCE6E-5E9A-4AA1-B1AB-5D35E1E69DC4}"/>
    <cellStyle name="Normal 2 2 2 2 2 11 3 2 2" xfId="26817" xr:uid="{43CBAF63-5717-400E-A8CA-D61BCD4EE217}"/>
    <cellStyle name="Normal 2 2 2 2 2 11 3 2 3" xfId="26818" xr:uid="{DBA97336-4154-4929-A099-5EA22DEDB733}"/>
    <cellStyle name="Normal 2 2 2 2 2 11 3 2 4" xfId="26819" xr:uid="{11E656D0-69A6-4645-A33E-50D67CE1F0B7}"/>
    <cellStyle name="Normal 2 2 2 2 2 11 3 3" xfId="26820" xr:uid="{C98356EC-E01D-4C7B-9A8A-055D18D27D58}"/>
    <cellStyle name="Normal 2 2 2 2 2 11 3 3 2" xfId="26821" xr:uid="{6593E8CC-55EF-4926-B9A4-D19847E25C86}"/>
    <cellStyle name="Normal 2 2 2 2 2 11 3 3 3" xfId="26822" xr:uid="{FF0F09FC-5D66-41D3-B8BB-8A2F8EE097A6}"/>
    <cellStyle name="Normal 2 2 2 2 2 11 3 3 4" xfId="26823" xr:uid="{802581BF-234C-40D6-B938-A7BD0BAA8DFA}"/>
    <cellStyle name="Normal 2 2 2 2 2 11 3 4" xfId="26824" xr:uid="{1C83054C-BE2A-4624-881B-CA878797984E}"/>
    <cellStyle name="Normal 2 2 2 2 2 11 3 5" xfId="26825" xr:uid="{FC3979F6-C7E0-425B-819C-A1987C265597}"/>
    <cellStyle name="Normal 2 2 2 2 2 11 3 6" xfId="26826" xr:uid="{7C36EF27-A175-4DAB-AB25-D02782BC7683}"/>
    <cellStyle name="Normal 2 2 2 2 2 11 4" xfId="26827" xr:uid="{DEE78AFF-3DA0-4672-B0BE-B88534384BC8}"/>
    <cellStyle name="Normal 2 2 2 2 2 11 4 2" xfId="26828" xr:uid="{E128F784-322A-4C97-8338-0043189AE244}"/>
    <cellStyle name="Normal 2 2 2 2 2 11 4 3" xfId="26829" xr:uid="{0D7AD41A-FBA2-4AE7-947E-C9FCFD7B8B77}"/>
    <cellStyle name="Normal 2 2 2 2 2 11 4 4" xfId="26830" xr:uid="{ECDE34E8-1B66-4403-8B34-D389D008A20D}"/>
    <cellStyle name="Normal 2 2 2 2 2 11 5" xfId="26831" xr:uid="{973BD128-472D-4201-97F1-43219ABB3E59}"/>
    <cellStyle name="Normal 2 2 2 2 2 11 5 2" xfId="26832" xr:uid="{E78AA06E-EC5C-49D8-93DD-E6B984B37222}"/>
    <cellStyle name="Normal 2 2 2 2 2 11 5 3" xfId="26833" xr:uid="{EBF490D0-4E3F-4D5D-83B4-5717ED48BD2C}"/>
    <cellStyle name="Normal 2 2 2 2 2 11 5 4" xfId="26834" xr:uid="{F436C84D-AB2C-4A5D-83D7-30465476D060}"/>
    <cellStyle name="Normal 2 2 2 2 2 11 6" xfId="26835" xr:uid="{285BFC8A-9805-4C9E-B6C8-EB8951D7FCEF}"/>
    <cellStyle name="Normal 2 2 2 2 2 11 7" xfId="26836" xr:uid="{7F67C5FA-1168-47C6-A27B-E1B6B5BD6562}"/>
    <cellStyle name="Normal 2 2 2 2 2 11 8" xfId="26837" xr:uid="{F33A98A5-2534-4A8E-9150-FD778B647E1A}"/>
    <cellStyle name="Normal 2 2 2 2 2 12" xfId="26838" xr:uid="{CE642B6A-D066-4052-AE03-999E95432B16}"/>
    <cellStyle name="Normal 2 2 2 2 2 12 2" xfId="26839" xr:uid="{7DB1C214-67CE-4128-A4EE-714D2CEF9708}"/>
    <cellStyle name="Normal 2 2 2 2 2 12 2 2" xfId="26840" xr:uid="{7CFB69DA-445F-4E02-883A-50F3092FAD2B}"/>
    <cellStyle name="Normal 2 2 2 2 2 12 2 2 2" xfId="26841" xr:uid="{B2EE08ED-6B1A-47D5-992F-6ABB11A7A3E9}"/>
    <cellStyle name="Normal 2 2 2 2 2 12 2 2 3" xfId="26842" xr:uid="{AACC26D9-2D0C-4D91-96D2-F956360162E8}"/>
    <cellStyle name="Normal 2 2 2 2 2 12 2 2 4" xfId="26843" xr:uid="{1DFBF2F2-8368-43EF-917F-664089D6810F}"/>
    <cellStyle name="Normal 2 2 2 2 2 12 2 3" xfId="26844" xr:uid="{830E3652-0F46-4630-AEAE-B66CFAC0ED76}"/>
    <cellStyle name="Normal 2 2 2 2 2 12 2 3 2" xfId="26845" xr:uid="{E2E5C59A-DD72-4745-97EB-BE7DF7694D3A}"/>
    <cellStyle name="Normal 2 2 2 2 2 12 2 3 3" xfId="26846" xr:uid="{34C39F85-C318-4431-8481-B8283FA4B416}"/>
    <cellStyle name="Normal 2 2 2 2 2 12 2 3 4" xfId="26847" xr:uid="{D090E67E-FB69-4237-958C-A70AC39FE614}"/>
    <cellStyle name="Normal 2 2 2 2 2 12 2 4" xfId="26848" xr:uid="{70891102-B9EA-400B-804C-1483878C6C49}"/>
    <cellStyle name="Normal 2 2 2 2 2 12 2 5" xfId="26849" xr:uid="{90282E06-39F4-4138-8EC7-72C5A0FA80E8}"/>
    <cellStyle name="Normal 2 2 2 2 2 12 2 6" xfId="26850" xr:uid="{5A37F2CE-5196-4E08-A8E6-3578DD422EFD}"/>
    <cellStyle name="Normal 2 2 2 2 2 12 3" xfId="26851" xr:uid="{2DDF3E44-F90F-4C45-9B97-9AA62FB5197D}"/>
    <cellStyle name="Normal 2 2 2 2 2 12 3 2" xfId="26852" xr:uid="{57898E6E-5EDD-4ADE-859D-6AC375AC0747}"/>
    <cellStyle name="Normal 2 2 2 2 2 12 3 2 2" xfId="26853" xr:uid="{C0E8462D-FEDC-44CB-B1FD-8DB989D9DCFD}"/>
    <cellStyle name="Normal 2 2 2 2 2 12 3 2 3" xfId="26854" xr:uid="{C7AE8A59-35BC-4A35-B905-A3406ADA1D7B}"/>
    <cellStyle name="Normal 2 2 2 2 2 12 3 2 4" xfId="26855" xr:uid="{C8E6699F-776E-46DD-9E6A-DFAC55831186}"/>
    <cellStyle name="Normal 2 2 2 2 2 12 3 3" xfId="26856" xr:uid="{41FE865D-F03C-46E6-ACE3-82337682373D}"/>
    <cellStyle name="Normal 2 2 2 2 2 12 3 3 2" xfId="26857" xr:uid="{63DFC272-78D8-4B1A-A877-CF67C7D96531}"/>
    <cellStyle name="Normal 2 2 2 2 2 12 3 3 3" xfId="26858" xr:uid="{35B8B7D3-2987-4049-A8C2-21B562020BC1}"/>
    <cellStyle name="Normal 2 2 2 2 2 12 3 3 4" xfId="26859" xr:uid="{0A5B4836-7B6E-4C07-A9DB-164E57F97F42}"/>
    <cellStyle name="Normal 2 2 2 2 2 12 3 4" xfId="26860" xr:uid="{1EC984F4-851B-4017-A9ED-21B9B4CC9907}"/>
    <cellStyle name="Normal 2 2 2 2 2 12 3 5" xfId="26861" xr:uid="{42F7587E-7385-4A6E-A2A2-2C942FBD0AFE}"/>
    <cellStyle name="Normal 2 2 2 2 2 12 3 6" xfId="26862" xr:uid="{355C242E-9F07-4E8F-BE3D-BD53D322251B}"/>
    <cellStyle name="Normal 2 2 2 2 2 12 4" xfId="26863" xr:uid="{E160DB33-C5CB-422E-9551-6E6DA5A9B661}"/>
    <cellStyle name="Normal 2 2 2 2 2 12 4 2" xfId="26864" xr:uid="{32A7B978-FE50-4216-AA89-8CA1B54CA1CC}"/>
    <cellStyle name="Normal 2 2 2 2 2 12 4 3" xfId="26865" xr:uid="{774DC225-A3E7-4EEA-B6E2-A37E23E48AC1}"/>
    <cellStyle name="Normal 2 2 2 2 2 12 4 4" xfId="26866" xr:uid="{2E64AE09-E2B6-4AA8-8250-27E5C25B24F2}"/>
    <cellStyle name="Normal 2 2 2 2 2 12 5" xfId="26867" xr:uid="{497A6D6E-5FA7-4365-87B5-81D2B4B41C26}"/>
    <cellStyle name="Normal 2 2 2 2 2 12 5 2" xfId="26868" xr:uid="{A585A686-4301-4BBD-9DF8-BD756D4A268F}"/>
    <cellStyle name="Normal 2 2 2 2 2 12 5 3" xfId="26869" xr:uid="{9F61585A-A74F-4977-8423-4B1F0B4328EB}"/>
    <cellStyle name="Normal 2 2 2 2 2 12 5 4" xfId="26870" xr:uid="{74D8FE27-BE24-491F-B70B-DAB07538990B}"/>
    <cellStyle name="Normal 2 2 2 2 2 12 6" xfId="26871" xr:uid="{7EAD8F1D-71D8-4029-9E6D-0A9B110E2955}"/>
    <cellStyle name="Normal 2 2 2 2 2 12 7" xfId="26872" xr:uid="{BC1FB18D-F98E-430F-8ECE-CF18197CED1F}"/>
    <cellStyle name="Normal 2 2 2 2 2 12 8" xfId="26873" xr:uid="{7A97D9D1-D477-44B5-9E6B-E9C53C017475}"/>
    <cellStyle name="Normal 2 2 2 2 2 13" xfId="26874" xr:uid="{352D798D-330F-4EB0-824E-9FF9BE012C9D}"/>
    <cellStyle name="Normal 2 2 2 2 2 13 2" xfId="26875" xr:uid="{B44FD450-7352-4F3D-A7A8-682F48B64103}"/>
    <cellStyle name="Normal 2 2 2 2 2 13 2 2" xfId="26876" xr:uid="{25641522-B395-48D1-80F4-07982DE89C9D}"/>
    <cellStyle name="Normal 2 2 2 2 2 13 2 2 2" xfId="26877" xr:uid="{DDB97B17-F379-4E75-B085-C64E898A4D4E}"/>
    <cellStyle name="Normal 2 2 2 2 2 13 2 2 3" xfId="26878" xr:uid="{36DCB26E-A95F-40AF-AEB8-ACDDFFA46003}"/>
    <cellStyle name="Normal 2 2 2 2 2 13 2 2 4" xfId="26879" xr:uid="{99C83BEF-B598-40BA-90DE-D66DC89D63BB}"/>
    <cellStyle name="Normal 2 2 2 2 2 13 2 3" xfId="26880" xr:uid="{8A02575F-4810-4E91-BD4F-ED08B7667C5C}"/>
    <cellStyle name="Normal 2 2 2 2 2 13 2 3 2" xfId="26881" xr:uid="{FB80F272-9D45-4023-B5F0-07760F8681C0}"/>
    <cellStyle name="Normal 2 2 2 2 2 13 2 3 3" xfId="26882" xr:uid="{59623EC8-0A41-458A-BAC2-F22555F2232D}"/>
    <cellStyle name="Normal 2 2 2 2 2 13 2 3 4" xfId="26883" xr:uid="{13CB138F-DF90-4042-AC13-579C93488D7B}"/>
    <cellStyle name="Normal 2 2 2 2 2 13 2 4" xfId="26884" xr:uid="{9DCC8A12-D3A0-406D-97CD-BF0AB2E62B4A}"/>
    <cellStyle name="Normal 2 2 2 2 2 13 2 5" xfId="26885" xr:uid="{BA6B82C5-5569-49FF-8080-8612E3687678}"/>
    <cellStyle name="Normal 2 2 2 2 2 13 2 6" xfId="26886" xr:uid="{18924C24-097D-450B-9643-B35D9F1CCB50}"/>
    <cellStyle name="Normal 2 2 2 2 2 13 3" xfId="26887" xr:uid="{C36B2594-7434-4F88-A627-C4FE142F212A}"/>
    <cellStyle name="Normal 2 2 2 2 2 13 3 2" xfId="26888" xr:uid="{94EAF5F8-004E-489E-92C0-2E36CBFA3809}"/>
    <cellStyle name="Normal 2 2 2 2 2 13 3 2 2" xfId="26889" xr:uid="{0BBA4076-930D-458D-A956-9FFF1308B7B6}"/>
    <cellStyle name="Normal 2 2 2 2 2 13 3 2 3" xfId="26890" xr:uid="{C5DEA070-8B01-491C-8E8A-B34AA3F7D1AC}"/>
    <cellStyle name="Normal 2 2 2 2 2 13 3 2 4" xfId="26891" xr:uid="{5A874B3F-3D37-452E-AE80-93D11529AA62}"/>
    <cellStyle name="Normal 2 2 2 2 2 13 3 3" xfId="26892" xr:uid="{86F7776F-D032-4225-BBB2-13A9C25C9697}"/>
    <cellStyle name="Normal 2 2 2 2 2 13 3 3 2" xfId="26893" xr:uid="{6F4F4951-D4DA-4784-A09F-DF5B4EE0DA32}"/>
    <cellStyle name="Normal 2 2 2 2 2 13 3 3 3" xfId="26894" xr:uid="{FB614A5C-665E-4269-9B41-B3912E2A239C}"/>
    <cellStyle name="Normal 2 2 2 2 2 13 3 3 4" xfId="26895" xr:uid="{228DD5A2-CA98-4F34-B2DB-962991CCBF5D}"/>
    <cellStyle name="Normal 2 2 2 2 2 13 3 4" xfId="26896" xr:uid="{A4C82E53-021A-41FE-A5EC-5CC315D7945A}"/>
    <cellStyle name="Normal 2 2 2 2 2 13 3 5" xfId="26897" xr:uid="{7D4F624F-1917-4B47-8AB3-9DC2272E8206}"/>
    <cellStyle name="Normal 2 2 2 2 2 13 3 6" xfId="26898" xr:uid="{BBCD668A-60C5-46F2-86D1-EE69010DA8A2}"/>
    <cellStyle name="Normal 2 2 2 2 2 13 4" xfId="26899" xr:uid="{CB2D64DF-1A65-4F06-85C3-9DE02F56D0DB}"/>
    <cellStyle name="Normal 2 2 2 2 2 13 4 2" xfId="26900" xr:uid="{6CCEC14F-8A10-4492-B7D9-EDAB9F57BF69}"/>
    <cellStyle name="Normal 2 2 2 2 2 13 4 3" xfId="26901" xr:uid="{F11434EB-0937-4F2C-9223-120B0FE4CC04}"/>
    <cellStyle name="Normal 2 2 2 2 2 13 4 4" xfId="26902" xr:uid="{8AD4FEFA-C432-4DC2-A2AB-3DC2977E7A63}"/>
    <cellStyle name="Normal 2 2 2 2 2 13 5" xfId="26903" xr:uid="{5894B6E3-BA55-4D4D-A2E4-8409D6556A84}"/>
    <cellStyle name="Normal 2 2 2 2 2 13 5 2" xfId="26904" xr:uid="{DA761169-7AB6-4E52-A1F3-748470314E41}"/>
    <cellStyle name="Normal 2 2 2 2 2 13 5 3" xfId="26905" xr:uid="{61BFE79D-DD08-4AB5-9D51-ACCA828CC85F}"/>
    <cellStyle name="Normal 2 2 2 2 2 13 5 4" xfId="26906" xr:uid="{3EE1EF20-F8BF-4D68-AF0B-756168530DFA}"/>
    <cellStyle name="Normal 2 2 2 2 2 13 6" xfId="26907" xr:uid="{638B11EC-6A11-4C8A-816B-C2B986B95024}"/>
    <cellStyle name="Normal 2 2 2 2 2 13 7" xfId="26908" xr:uid="{F3C4BC3B-1FAF-45A2-B26F-E4115701736A}"/>
    <cellStyle name="Normal 2 2 2 2 2 13 8" xfId="26909" xr:uid="{D1B61185-AC51-457E-847F-7012FC24555A}"/>
    <cellStyle name="Normal 2 2 2 2 2 14" xfId="26910" xr:uid="{71DC6AE7-5F8A-4F54-AE87-13DAD5838456}"/>
    <cellStyle name="Normal 2 2 2 2 2 14 2" xfId="26911" xr:uid="{2A78D32D-D306-429D-8C99-3BD938317B3A}"/>
    <cellStyle name="Normal 2 2 2 2 2 14 2 2" xfId="26912" xr:uid="{B45F10FA-F122-476E-B446-C5F444FAF6E1}"/>
    <cellStyle name="Normal 2 2 2 2 2 14 2 2 2" xfId="26913" xr:uid="{CFB0F659-B0AA-4C1F-BC7E-74DB07219AAC}"/>
    <cellStyle name="Normal 2 2 2 2 2 14 2 2 3" xfId="26914" xr:uid="{35741CDC-D4D7-447C-B132-1D43493044E6}"/>
    <cellStyle name="Normal 2 2 2 2 2 14 2 2 4" xfId="26915" xr:uid="{BC850D9F-06B2-4787-B7C9-F6088A64B35D}"/>
    <cellStyle name="Normal 2 2 2 2 2 14 2 3" xfId="26916" xr:uid="{AB895EAF-81AA-4236-B5A0-47DFB21023F7}"/>
    <cellStyle name="Normal 2 2 2 2 2 14 2 3 2" xfId="26917" xr:uid="{A9E79AE2-A838-4C25-818C-16A5D2057A9E}"/>
    <cellStyle name="Normal 2 2 2 2 2 14 2 3 3" xfId="26918" xr:uid="{E1E86BFB-B3A7-4180-9822-D8A3FA9E99B8}"/>
    <cellStyle name="Normal 2 2 2 2 2 14 2 3 4" xfId="26919" xr:uid="{433B0B5E-5DD6-4CD3-A271-17AAFDAD08E7}"/>
    <cellStyle name="Normal 2 2 2 2 2 14 2 4" xfId="26920" xr:uid="{3F551198-51AE-485A-BEF6-805C4B55F94E}"/>
    <cellStyle name="Normal 2 2 2 2 2 14 2 5" xfId="26921" xr:uid="{B0CD9B51-4E66-4C7E-846F-60E263B13174}"/>
    <cellStyle name="Normal 2 2 2 2 2 14 2 6" xfId="26922" xr:uid="{935F61EB-81A3-4C5F-B8D6-2703D2A9C87C}"/>
    <cellStyle name="Normal 2 2 2 2 2 14 3" xfId="26923" xr:uid="{F10AEEDF-FBBA-401A-9B3F-D7710C69704D}"/>
    <cellStyle name="Normal 2 2 2 2 2 14 3 2" xfId="26924" xr:uid="{95FBA40F-1B09-4103-A97B-596C52C56C8F}"/>
    <cellStyle name="Normal 2 2 2 2 2 14 3 2 2" xfId="26925" xr:uid="{F3923406-0F89-43E4-A784-B12EFCD33482}"/>
    <cellStyle name="Normal 2 2 2 2 2 14 3 2 3" xfId="26926" xr:uid="{7D6AF347-BB59-4455-A329-E78B9AD0D51C}"/>
    <cellStyle name="Normal 2 2 2 2 2 14 3 2 4" xfId="26927" xr:uid="{FA787CE7-C2B6-4C7E-9B37-5AA3608D0A3A}"/>
    <cellStyle name="Normal 2 2 2 2 2 14 3 3" xfId="26928" xr:uid="{50E193F0-C8FA-402B-8A89-023A645F504C}"/>
    <cellStyle name="Normal 2 2 2 2 2 14 3 3 2" xfId="26929" xr:uid="{7DB3E23E-A4DF-4A8D-B3D2-8AFA426C4989}"/>
    <cellStyle name="Normal 2 2 2 2 2 14 3 3 3" xfId="26930" xr:uid="{3D8579DA-899C-4885-8007-2ED0A2900327}"/>
    <cellStyle name="Normal 2 2 2 2 2 14 3 3 4" xfId="26931" xr:uid="{1039A8DA-6A3C-4A6D-81CF-2EB049B34BBE}"/>
    <cellStyle name="Normal 2 2 2 2 2 14 3 4" xfId="26932" xr:uid="{817E1369-7968-4FE3-883B-FCF22B6CE59E}"/>
    <cellStyle name="Normal 2 2 2 2 2 14 3 5" xfId="26933" xr:uid="{3FB565F1-B0D4-41B0-9D56-0E713548E7BD}"/>
    <cellStyle name="Normal 2 2 2 2 2 14 3 6" xfId="26934" xr:uid="{4E149A0F-58C8-4667-BB6E-797F40F64886}"/>
    <cellStyle name="Normal 2 2 2 2 2 14 4" xfId="26935" xr:uid="{7F5563BC-8036-47BA-B522-73189CA05F11}"/>
    <cellStyle name="Normal 2 2 2 2 2 14 4 2" xfId="26936" xr:uid="{66EDC8B4-480C-4414-AFFD-3E6F0698B18E}"/>
    <cellStyle name="Normal 2 2 2 2 2 14 4 3" xfId="26937" xr:uid="{E6DC582E-8F19-4713-A9D4-9A2A03E1BAF8}"/>
    <cellStyle name="Normal 2 2 2 2 2 14 4 4" xfId="26938" xr:uid="{C619D42A-7B3B-42B4-AF31-A1414626640F}"/>
    <cellStyle name="Normal 2 2 2 2 2 14 5" xfId="26939" xr:uid="{5D26D0D7-177D-4D0E-A675-E90857C16028}"/>
    <cellStyle name="Normal 2 2 2 2 2 14 5 2" xfId="26940" xr:uid="{FD8D4545-2844-4309-B9D9-74D50243BA16}"/>
    <cellStyle name="Normal 2 2 2 2 2 14 5 3" xfId="26941" xr:uid="{83CC0DB9-FBC9-4055-B350-47B2E2B19BFB}"/>
    <cellStyle name="Normal 2 2 2 2 2 14 5 4" xfId="26942" xr:uid="{4A92678B-0F16-4F90-85CF-5440F228E8C5}"/>
    <cellStyle name="Normal 2 2 2 2 2 14 6" xfId="26943" xr:uid="{CB984D0D-3FFC-4D3E-96AC-55C3482F2993}"/>
    <cellStyle name="Normal 2 2 2 2 2 14 7" xfId="26944" xr:uid="{63F1806C-100A-40CC-B89F-39D4B31B20A5}"/>
    <cellStyle name="Normal 2 2 2 2 2 14 8" xfId="26945" xr:uid="{2C5A5ECC-C946-4240-886A-D04C3EB12F13}"/>
    <cellStyle name="Normal 2 2 2 2 2 15" xfId="26946" xr:uid="{914F893C-CA3A-4C24-91E6-49BD2132624C}"/>
    <cellStyle name="Normal 2 2 2 2 2 15 2" xfId="26947" xr:uid="{45566E18-9B30-449B-AF4F-8E9C598FF139}"/>
    <cellStyle name="Normal 2 2 2 2 2 15 2 2" xfId="26948" xr:uid="{F2A31BAE-C068-4E71-B0B4-29D7BB3D7A82}"/>
    <cellStyle name="Normal 2 2 2 2 2 15 2 2 2" xfId="26949" xr:uid="{E39A0BE7-E1AF-49F7-93F2-08022EE5C06C}"/>
    <cellStyle name="Normal 2 2 2 2 2 15 2 2 3" xfId="26950" xr:uid="{6743CCAC-902F-42B7-8FD0-C0A4EAA51BC5}"/>
    <cellStyle name="Normal 2 2 2 2 2 15 2 2 4" xfId="26951" xr:uid="{5577863D-3058-441C-8362-A6E3FCF9971E}"/>
    <cellStyle name="Normal 2 2 2 2 2 15 2 3" xfId="26952" xr:uid="{6736090D-9F11-4442-B11E-8E9954A5BA96}"/>
    <cellStyle name="Normal 2 2 2 2 2 15 2 3 2" xfId="26953" xr:uid="{F47BD38C-E056-467D-9FFF-7E106B374F21}"/>
    <cellStyle name="Normal 2 2 2 2 2 15 2 3 3" xfId="26954" xr:uid="{6D52405A-C2D6-4331-90D5-FD06356D50BD}"/>
    <cellStyle name="Normal 2 2 2 2 2 15 2 3 4" xfId="26955" xr:uid="{39EF22A3-3C1D-477C-983D-12C9EDA4F0ED}"/>
    <cellStyle name="Normal 2 2 2 2 2 15 2 4" xfId="26956" xr:uid="{82AD31B6-BA5A-4B49-B1B5-F0228E255FE1}"/>
    <cellStyle name="Normal 2 2 2 2 2 15 2 5" xfId="26957" xr:uid="{525D6B70-5605-4A6E-94C6-C6C16E3BF98D}"/>
    <cellStyle name="Normal 2 2 2 2 2 15 2 6" xfId="26958" xr:uid="{6E6FABEF-1CE5-46FD-8468-C82E0DE4F352}"/>
    <cellStyle name="Normal 2 2 2 2 2 15 3" xfId="26959" xr:uid="{5AAC0914-EAF3-4134-B15E-54702B9C286E}"/>
    <cellStyle name="Normal 2 2 2 2 2 15 3 2" xfId="26960" xr:uid="{7F7F7F5B-0640-4B8D-A835-2D54F0C8F733}"/>
    <cellStyle name="Normal 2 2 2 2 2 15 3 2 2" xfId="26961" xr:uid="{E37D6B3B-CA69-44AE-A00E-D5196D5BFBCB}"/>
    <cellStyle name="Normal 2 2 2 2 2 15 3 2 3" xfId="26962" xr:uid="{C95FBD00-077A-414A-8553-269CFFE3D8E8}"/>
    <cellStyle name="Normal 2 2 2 2 2 15 3 2 4" xfId="26963" xr:uid="{3FE409E3-C411-42BA-99FA-9EF4AD95260D}"/>
    <cellStyle name="Normal 2 2 2 2 2 15 3 3" xfId="26964" xr:uid="{48B72595-D22A-4877-BE65-31B0AB73B28C}"/>
    <cellStyle name="Normal 2 2 2 2 2 15 3 3 2" xfId="26965" xr:uid="{BE38675D-807E-481E-A7AB-9CE0E06F22D6}"/>
    <cellStyle name="Normal 2 2 2 2 2 15 3 3 3" xfId="26966" xr:uid="{6D41A73A-9596-4948-98E9-CB3ACD21DAE4}"/>
    <cellStyle name="Normal 2 2 2 2 2 15 3 3 4" xfId="26967" xr:uid="{2CF96061-D016-4652-9DD4-A95E9F67A5AB}"/>
    <cellStyle name="Normal 2 2 2 2 2 15 3 4" xfId="26968" xr:uid="{090D90F8-668D-4E86-8538-EA33B4EF151A}"/>
    <cellStyle name="Normal 2 2 2 2 2 15 3 5" xfId="26969" xr:uid="{1AC312D4-EE6C-4528-8415-8F433E5D8586}"/>
    <cellStyle name="Normal 2 2 2 2 2 15 3 6" xfId="26970" xr:uid="{E08C2C16-66A6-4626-91B3-DC75855469C8}"/>
    <cellStyle name="Normal 2 2 2 2 2 15 4" xfId="26971" xr:uid="{0AB51330-B81A-45B4-9351-9367997A7530}"/>
    <cellStyle name="Normal 2 2 2 2 2 15 4 2" xfId="26972" xr:uid="{1571288D-5C46-4A84-90E4-56C82CA52E2F}"/>
    <cellStyle name="Normal 2 2 2 2 2 15 4 3" xfId="26973" xr:uid="{0E260EC1-7E8A-4A9C-862C-A58E725BD302}"/>
    <cellStyle name="Normal 2 2 2 2 2 15 4 4" xfId="26974" xr:uid="{41C89894-8BA9-455F-8866-94821211EDF2}"/>
    <cellStyle name="Normal 2 2 2 2 2 15 5" xfId="26975" xr:uid="{7E435CEC-4BF7-4D4B-9F45-1BD8A6F8048D}"/>
    <cellStyle name="Normal 2 2 2 2 2 15 5 2" xfId="26976" xr:uid="{FCF611BE-0D5A-4376-90BF-A66042F2AA6F}"/>
    <cellStyle name="Normal 2 2 2 2 2 15 5 3" xfId="26977" xr:uid="{B90225AE-688F-4034-BB27-DC828B2307C8}"/>
    <cellStyle name="Normal 2 2 2 2 2 15 5 4" xfId="26978" xr:uid="{C5EA3B65-3326-4FA4-8D45-A5735DCC2038}"/>
    <cellStyle name="Normal 2 2 2 2 2 15 6" xfId="26979" xr:uid="{0161B308-5C16-45EA-9FF9-823B159A7AFD}"/>
    <cellStyle name="Normal 2 2 2 2 2 15 7" xfId="26980" xr:uid="{0DECBDE7-4645-4C39-A093-4CE2E630B2CC}"/>
    <cellStyle name="Normal 2 2 2 2 2 15 8" xfId="26981" xr:uid="{93E98FFF-E8F7-4549-A2DD-ED7DE6070BE2}"/>
    <cellStyle name="Normal 2 2 2 2 2 16" xfId="26982" xr:uid="{9DA763B2-4BB4-4A4C-9CAC-E3E9A90B7FC7}"/>
    <cellStyle name="Normal 2 2 2 2 2 16 2" xfId="26983" xr:uid="{F2D44510-8579-4C9A-9B83-76160CD02359}"/>
    <cellStyle name="Normal 2 2 2 2 2 16 2 2" xfId="26984" xr:uid="{B49D2BD0-CD6C-44E3-A55D-6244ED022876}"/>
    <cellStyle name="Normal 2 2 2 2 2 16 2 2 2" xfId="26985" xr:uid="{8B00023D-8CEA-4B78-A519-9DC2AF620F20}"/>
    <cellStyle name="Normal 2 2 2 2 2 16 2 2 3" xfId="26986" xr:uid="{17A1ACCF-B815-4ACE-AB5F-B0EC3EB7765C}"/>
    <cellStyle name="Normal 2 2 2 2 2 16 2 2 4" xfId="26987" xr:uid="{9DFB5355-4659-4879-BB45-9FB2710E6493}"/>
    <cellStyle name="Normal 2 2 2 2 2 16 2 3" xfId="26988" xr:uid="{2141B871-EDB2-4F54-9C3F-626C88B74EA7}"/>
    <cellStyle name="Normal 2 2 2 2 2 16 2 3 2" xfId="26989" xr:uid="{711CA4E6-4DE2-4DFF-9BCB-E695F07C38AC}"/>
    <cellStyle name="Normal 2 2 2 2 2 16 2 3 3" xfId="26990" xr:uid="{75E99124-E1BB-4884-BBEC-67833D2748B4}"/>
    <cellStyle name="Normal 2 2 2 2 2 16 2 3 4" xfId="26991" xr:uid="{9A64C107-8327-46AC-9802-7A4232E2B153}"/>
    <cellStyle name="Normal 2 2 2 2 2 16 2 4" xfId="26992" xr:uid="{405226B6-3E7B-43E7-9DC8-0E1C9B61BDD0}"/>
    <cellStyle name="Normal 2 2 2 2 2 16 2 5" xfId="26993" xr:uid="{5A817349-A385-44C1-ADF0-17D67574F1FF}"/>
    <cellStyle name="Normal 2 2 2 2 2 16 2 6" xfId="26994" xr:uid="{8C6411C3-3A82-4F0F-A7F7-B93773B6DE61}"/>
    <cellStyle name="Normal 2 2 2 2 2 16 3" xfId="26995" xr:uid="{717BD362-D68C-476D-9D1F-3E7D29A70EDD}"/>
    <cellStyle name="Normal 2 2 2 2 2 16 3 2" xfId="26996" xr:uid="{8E88B397-36EB-465E-9F6B-B6B99EEB25D9}"/>
    <cellStyle name="Normal 2 2 2 2 2 16 3 2 2" xfId="26997" xr:uid="{8EE31759-846E-4D3E-A28D-9B4FE0DCE083}"/>
    <cellStyle name="Normal 2 2 2 2 2 16 3 2 3" xfId="26998" xr:uid="{B92D99B3-D5F0-4B24-9E7A-119C1B90F47A}"/>
    <cellStyle name="Normal 2 2 2 2 2 16 3 2 4" xfId="26999" xr:uid="{795DF1F5-0D5A-45D1-AFFB-53FDC4182DE5}"/>
    <cellStyle name="Normal 2 2 2 2 2 16 3 3" xfId="27000" xr:uid="{5C381F43-E596-4774-910B-20945C860484}"/>
    <cellStyle name="Normal 2 2 2 2 2 16 3 3 2" xfId="27001" xr:uid="{94BFEE7D-EA3D-49F4-B969-7B26E10AB69D}"/>
    <cellStyle name="Normal 2 2 2 2 2 16 3 3 3" xfId="27002" xr:uid="{53F8AC41-0647-469C-A731-301B74BF9FA3}"/>
    <cellStyle name="Normal 2 2 2 2 2 16 3 3 4" xfId="27003" xr:uid="{BB4DDB31-EDBD-40D5-A6F0-D534C7F1C871}"/>
    <cellStyle name="Normal 2 2 2 2 2 16 3 4" xfId="27004" xr:uid="{6310A4A6-65E6-416C-872E-0D7ECEF24DFE}"/>
    <cellStyle name="Normal 2 2 2 2 2 16 3 5" xfId="27005" xr:uid="{EE632515-B4C7-4FF1-88E0-3078893C7252}"/>
    <cellStyle name="Normal 2 2 2 2 2 16 3 6" xfId="27006" xr:uid="{78FA2D2A-053B-43A9-BC76-836172EA2854}"/>
    <cellStyle name="Normal 2 2 2 2 2 16 4" xfId="27007" xr:uid="{4C73629E-E70F-42A5-BD50-1152B7E6D7E4}"/>
    <cellStyle name="Normal 2 2 2 2 2 16 4 2" xfId="27008" xr:uid="{67C3AE5F-4794-451B-ADB2-C04702F17FF7}"/>
    <cellStyle name="Normal 2 2 2 2 2 16 4 3" xfId="27009" xr:uid="{99765C6D-257B-4E4D-8554-55EFC37CDA7C}"/>
    <cellStyle name="Normal 2 2 2 2 2 16 4 4" xfId="27010" xr:uid="{338F011C-0D20-4E03-926B-9952A09D2D7B}"/>
    <cellStyle name="Normal 2 2 2 2 2 16 5" xfId="27011" xr:uid="{5853ECC2-9F33-464B-A547-067A90C0ED1E}"/>
    <cellStyle name="Normal 2 2 2 2 2 16 5 2" xfId="27012" xr:uid="{82D8C0FF-830C-42BD-A141-066AD0B8E8D2}"/>
    <cellStyle name="Normal 2 2 2 2 2 16 5 3" xfId="27013" xr:uid="{03D07B74-3A5D-44C1-9925-551ABA961AFD}"/>
    <cellStyle name="Normal 2 2 2 2 2 16 5 4" xfId="27014" xr:uid="{5E27A285-66AF-45F2-8C6C-938AC5AC190A}"/>
    <cellStyle name="Normal 2 2 2 2 2 16 6" xfId="27015" xr:uid="{D3F01659-A150-44EC-B445-2D508E3ECAB5}"/>
    <cellStyle name="Normal 2 2 2 2 2 16 7" xfId="27016" xr:uid="{F983CFB7-5156-472D-8456-AB1F781633E8}"/>
    <cellStyle name="Normal 2 2 2 2 2 16 8" xfId="27017" xr:uid="{82080CD4-4A6C-41A5-BC9D-14CC4485D0DF}"/>
    <cellStyle name="Normal 2 2 2 2 2 17" xfId="27018" xr:uid="{25E5BC90-0E10-4875-862F-62BA2ED8CA87}"/>
    <cellStyle name="Normal 2 2 2 2 2 17 2" xfId="27019" xr:uid="{CD75C287-6458-47DD-8549-3E70E84CBD28}"/>
    <cellStyle name="Normal 2 2 2 2 2 17 2 2" xfId="27020" xr:uid="{39006064-2D12-4E04-978F-0C6C5393D88F}"/>
    <cellStyle name="Normal 2 2 2 2 2 17 2 2 2" xfId="27021" xr:uid="{931EA1CC-382F-4330-89C3-41D3325C4C8B}"/>
    <cellStyle name="Normal 2 2 2 2 2 17 2 2 3" xfId="27022" xr:uid="{2605C6E5-CB73-4F40-873A-25B49BF66CE4}"/>
    <cellStyle name="Normal 2 2 2 2 2 17 2 2 4" xfId="27023" xr:uid="{6A086D16-D8DF-4113-AE8B-7AB24FAE6B2A}"/>
    <cellStyle name="Normal 2 2 2 2 2 17 2 3" xfId="27024" xr:uid="{613716FE-24C9-447B-A7EB-A92EA395B5C9}"/>
    <cellStyle name="Normal 2 2 2 2 2 17 2 3 2" xfId="27025" xr:uid="{B83BF0B7-E3DB-4D06-9BAE-93CEC87791B5}"/>
    <cellStyle name="Normal 2 2 2 2 2 17 2 3 3" xfId="27026" xr:uid="{09FD1136-5023-4D19-8C16-98E03BA44343}"/>
    <cellStyle name="Normal 2 2 2 2 2 17 2 3 4" xfId="27027" xr:uid="{70D4ECBF-51F8-4C12-95EF-4C41A35280FB}"/>
    <cellStyle name="Normal 2 2 2 2 2 17 2 4" xfId="27028" xr:uid="{95FD3D49-A8D4-4AC7-8BC6-A275DBB7ED31}"/>
    <cellStyle name="Normal 2 2 2 2 2 17 2 5" xfId="27029" xr:uid="{DFB853F3-48D2-41C6-8610-5B6CA0C2EB80}"/>
    <cellStyle name="Normal 2 2 2 2 2 17 2 6" xfId="27030" xr:uid="{10834322-52AE-455D-84C5-1AFAA4AF4C09}"/>
    <cellStyle name="Normal 2 2 2 2 2 17 3" xfId="27031" xr:uid="{C10BC47F-F6D9-4FAE-9069-4468B1CDA460}"/>
    <cellStyle name="Normal 2 2 2 2 2 17 3 2" xfId="27032" xr:uid="{AB0E803B-7DD4-4F73-A42A-1EB61E175C8A}"/>
    <cellStyle name="Normal 2 2 2 2 2 17 3 2 2" xfId="27033" xr:uid="{127154BF-6790-4D4B-85A3-7FB74236EE85}"/>
    <cellStyle name="Normal 2 2 2 2 2 17 3 2 3" xfId="27034" xr:uid="{43BFBEDE-8E4B-4B19-BD3B-F1E92AE6F98F}"/>
    <cellStyle name="Normal 2 2 2 2 2 17 3 2 4" xfId="27035" xr:uid="{E41D6C65-D287-4769-9790-0889E97DAC22}"/>
    <cellStyle name="Normal 2 2 2 2 2 17 3 3" xfId="27036" xr:uid="{2905067B-E8A7-4B0D-91F3-B059E8CF11BC}"/>
    <cellStyle name="Normal 2 2 2 2 2 17 3 3 2" xfId="27037" xr:uid="{612C6D98-E333-4071-985D-32A7AD54A072}"/>
    <cellStyle name="Normal 2 2 2 2 2 17 3 3 3" xfId="27038" xr:uid="{FAAF968F-F49E-44BF-9D94-0EF21D5FCF88}"/>
    <cellStyle name="Normal 2 2 2 2 2 17 3 3 4" xfId="27039" xr:uid="{C6D0FCC8-B734-4512-AB80-03EE495FA554}"/>
    <cellStyle name="Normal 2 2 2 2 2 17 3 4" xfId="27040" xr:uid="{A2CE470A-B92E-4095-A532-1B5A9D02B2E0}"/>
    <cellStyle name="Normal 2 2 2 2 2 17 3 5" xfId="27041" xr:uid="{8AC10643-A8B3-4D6A-91E2-6F4A47FC7B8B}"/>
    <cellStyle name="Normal 2 2 2 2 2 17 3 6" xfId="27042" xr:uid="{A53A541E-B0DF-460A-8A66-F71EF5FD9A9D}"/>
    <cellStyle name="Normal 2 2 2 2 2 17 4" xfId="27043" xr:uid="{1E6233C6-F57E-4CBB-9F8F-F4041CB62F36}"/>
    <cellStyle name="Normal 2 2 2 2 2 17 4 2" xfId="27044" xr:uid="{1CE0E853-1077-4E1D-B08D-1062B24C560E}"/>
    <cellStyle name="Normal 2 2 2 2 2 17 4 3" xfId="27045" xr:uid="{F97ED7B7-D514-4F94-90DA-71B0CEBBEE17}"/>
    <cellStyle name="Normal 2 2 2 2 2 17 4 4" xfId="27046" xr:uid="{8DE8799B-95AE-4911-9730-4D122A9C9DF5}"/>
    <cellStyle name="Normal 2 2 2 2 2 17 5" xfId="27047" xr:uid="{8B5A84ED-1506-4896-A749-8E44C6626BC6}"/>
    <cellStyle name="Normal 2 2 2 2 2 17 5 2" xfId="27048" xr:uid="{E1233779-AD76-47D9-82B3-760B78B6C2F8}"/>
    <cellStyle name="Normal 2 2 2 2 2 17 5 3" xfId="27049" xr:uid="{F1FB7C6F-D5A1-451E-A4DA-4C25358C8C16}"/>
    <cellStyle name="Normal 2 2 2 2 2 17 5 4" xfId="27050" xr:uid="{FA819917-25EA-47E7-9CBD-E0282E5A6958}"/>
    <cellStyle name="Normal 2 2 2 2 2 17 6" xfId="27051" xr:uid="{3023185C-9F1D-4FFC-99D6-A919F296125C}"/>
    <cellStyle name="Normal 2 2 2 2 2 17 7" xfId="27052" xr:uid="{90D96E61-2999-412E-B9E7-DFB71D2C4631}"/>
    <cellStyle name="Normal 2 2 2 2 2 17 8" xfId="27053" xr:uid="{8A6AA13A-9982-42AC-AB02-B6936BA4A80B}"/>
    <cellStyle name="Normal 2 2 2 2 2 18" xfId="27054" xr:uid="{2DF4E4F0-F1F8-4317-8C7C-9B38DFFB610C}"/>
    <cellStyle name="Normal 2 2 2 2 2 18 2" xfId="27055" xr:uid="{78349214-88E3-43AE-B396-7475255D044B}"/>
    <cellStyle name="Normal 2 2 2 2 2 18 2 2" xfId="27056" xr:uid="{07A4582E-D87E-4ED0-93B0-B597FA13D4CF}"/>
    <cellStyle name="Normal 2 2 2 2 2 18 2 2 2" xfId="27057" xr:uid="{BB741F69-0977-4A6D-A063-E66E2D66D589}"/>
    <cellStyle name="Normal 2 2 2 2 2 18 2 2 3" xfId="27058" xr:uid="{BB463CA3-681D-47D1-9ED8-AA003452B20C}"/>
    <cellStyle name="Normal 2 2 2 2 2 18 2 2 4" xfId="27059" xr:uid="{5C2E46E5-6287-47DF-AD9A-D0E7B67A1A2C}"/>
    <cellStyle name="Normal 2 2 2 2 2 18 2 3" xfId="27060" xr:uid="{CF21190F-BC6F-4EA7-A3C1-6CA0672297FE}"/>
    <cellStyle name="Normal 2 2 2 2 2 18 2 3 2" xfId="27061" xr:uid="{B10B983A-CA90-4445-B8A1-970BE5D011AA}"/>
    <cellStyle name="Normal 2 2 2 2 2 18 2 3 3" xfId="27062" xr:uid="{8FB021E9-4A7B-48C3-AB51-5AF3763BEB0B}"/>
    <cellStyle name="Normal 2 2 2 2 2 18 2 3 4" xfId="27063" xr:uid="{D1E5D378-2E03-4141-8E39-860956F5ABA0}"/>
    <cellStyle name="Normal 2 2 2 2 2 18 2 4" xfId="27064" xr:uid="{E0ED9030-F2F1-4EFC-A649-DBBDE01DE49D}"/>
    <cellStyle name="Normal 2 2 2 2 2 18 2 5" xfId="27065" xr:uid="{907DA850-397D-41F7-9420-1B3D5BAE7338}"/>
    <cellStyle name="Normal 2 2 2 2 2 18 2 6" xfId="27066" xr:uid="{447B95CE-F05F-47BE-91DF-84F718691579}"/>
    <cellStyle name="Normal 2 2 2 2 2 18 3" xfId="27067" xr:uid="{717BB0EB-9D6C-4F83-8F11-EEAAE3539870}"/>
    <cellStyle name="Normal 2 2 2 2 2 18 3 2" xfId="27068" xr:uid="{1104B788-982B-47BA-B02F-88269899D4EB}"/>
    <cellStyle name="Normal 2 2 2 2 2 18 3 2 2" xfId="27069" xr:uid="{518D1D19-2331-4904-8BC2-1723E39C0627}"/>
    <cellStyle name="Normal 2 2 2 2 2 18 3 2 3" xfId="27070" xr:uid="{3368EF8D-994B-4423-B2ED-3B14147D66A0}"/>
    <cellStyle name="Normal 2 2 2 2 2 18 3 2 4" xfId="27071" xr:uid="{050BFFE0-53B7-4FEB-9C28-8B3824F497E1}"/>
    <cellStyle name="Normal 2 2 2 2 2 18 3 3" xfId="27072" xr:uid="{17730C78-A511-4E6B-B885-127CAA4E21F0}"/>
    <cellStyle name="Normal 2 2 2 2 2 18 3 3 2" xfId="27073" xr:uid="{B0DAA66D-7797-4F8E-A8E5-DF31D9F88572}"/>
    <cellStyle name="Normal 2 2 2 2 2 18 3 3 3" xfId="27074" xr:uid="{9B65D373-70D3-43D4-BF2B-6DD1F5FD691F}"/>
    <cellStyle name="Normal 2 2 2 2 2 18 3 3 4" xfId="27075" xr:uid="{CF5EF78A-285D-479F-8664-6B0C7F9236AC}"/>
    <cellStyle name="Normal 2 2 2 2 2 18 3 4" xfId="27076" xr:uid="{5BAD2BE7-2A0B-4219-8F2A-75523068CD43}"/>
    <cellStyle name="Normal 2 2 2 2 2 18 3 5" xfId="27077" xr:uid="{A6086CC8-70AD-406B-AAAF-567506A604F5}"/>
    <cellStyle name="Normal 2 2 2 2 2 18 3 6" xfId="27078" xr:uid="{85AB16EB-2475-488B-BFA1-7CA0C18CDC01}"/>
    <cellStyle name="Normal 2 2 2 2 2 18 4" xfId="27079" xr:uid="{0D60724C-AF89-4E76-A56C-122DE8B2DC4C}"/>
    <cellStyle name="Normal 2 2 2 2 2 18 4 2" xfId="27080" xr:uid="{2375140E-48AB-49BE-A095-1998F37C1149}"/>
    <cellStyle name="Normal 2 2 2 2 2 18 4 3" xfId="27081" xr:uid="{61E48703-0066-40D5-9954-27A1A66AE941}"/>
    <cellStyle name="Normal 2 2 2 2 2 18 4 4" xfId="27082" xr:uid="{DE00D297-F623-4846-B017-FA049CEDB919}"/>
    <cellStyle name="Normal 2 2 2 2 2 18 5" xfId="27083" xr:uid="{07B716F2-07AE-4DB4-903D-4325A1A3E17E}"/>
    <cellStyle name="Normal 2 2 2 2 2 18 5 2" xfId="27084" xr:uid="{850CE3B2-60C9-45BD-B39E-B5E7E7D11575}"/>
    <cellStyle name="Normal 2 2 2 2 2 18 5 3" xfId="27085" xr:uid="{876C167E-BC47-46F0-A7A4-A193B6DE853A}"/>
    <cellStyle name="Normal 2 2 2 2 2 18 5 4" xfId="27086" xr:uid="{FF521402-A130-4E77-A888-665F4B94083A}"/>
    <cellStyle name="Normal 2 2 2 2 2 18 6" xfId="27087" xr:uid="{F2794A11-9FD9-4DEA-8D5D-B667DA50948A}"/>
    <cellStyle name="Normal 2 2 2 2 2 18 7" xfId="27088" xr:uid="{62F727D9-7F40-4EE6-A7D1-59893CD678CB}"/>
    <cellStyle name="Normal 2 2 2 2 2 18 8" xfId="27089" xr:uid="{B22BF26E-A00D-46AF-B5A8-A93EE096C200}"/>
    <cellStyle name="Normal 2 2 2 2 2 19" xfId="27090" xr:uid="{0B592D11-1A8A-4DA5-86A1-4CDF260B513F}"/>
    <cellStyle name="Normal 2 2 2 2 2 19 2" xfId="27091" xr:uid="{D8A026D6-D75F-4F1E-8F46-39EEE1E8637A}"/>
    <cellStyle name="Normal 2 2 2 2 2 19 2 2" xfId="27092" xr:uid="{63E3841A-769D-4275-BB13-1EEF44627F0B}"/>
    <cellStyle name="Normal 2 2 2 2 2 19 2 2 2" xfId="27093" xr:uid="{76FB29E0-4E37-48B1-9CE1-C7A4B24F0EB8}"/>
    <cellStyle name="Normal 2 2 2 2 2 19 2 2 3" xfId="27094" xr:uid="{6A85040C-A581-40AA-85DA-BDEBA4FD7721}"/>
    <cellStyle name="Normal 2 2 2 2 2 19 2 2 4" xfId="27095" xr:uid="{22C532BA-1671-425E-A128-15C209CB6241}"/>
    <cellStyle name="Normal 2 2 2 2 2 19 2 3" xfId="27096" xr:uid="{073008BF-12D6-479C-BF22-DF06E6FF5C18}"/>
    <cellStyle name="Normal 2 2 2 2 2 19 2 3 2" xfId="27097" xr:uid="{7614CA42-58DB-4BE1-9445-C793825B8075}"/>
    <cellStyle name="Normal 2 2 2 2 2 19 2 3 3" xfId="27098" xr:uid="{455BFF89-554E-461F-9611-527CA956176E}"/>
    <cellStyle name="Normal 2 2 2 2 2 19 2 3 4" xfId="27099" xr:uid="{39C5FFE9-8E2B-4C4F-81B8-F0176B000AEF}"/>
    <cellStyle name="Normal 2 2 2 2 2 19 2 4" xfId="27100" xr:uid="{FE89303B-648F-4D0F-9E15-B7FBCE531A78}"/>
    <cellStyle name="Normal 2 2 2 2 2 19 2 5" xfId="27101" xr:uid="{910771C1-382D-4FB7-9938-86F03BD98A5F}"/>
    <cellStyle name="Normal 2 2 2 2 2 19 2 6" xfId="27102" xr:uid="{040FAB13-2035-4B12-AD2E-DF3A2FE8B68D}"/>
    <cellStyle name="Normal 2 2 2 2 2 19 3" xfId="27103" xr:uid="{A7A8DBFC-DADD-41DF-97F4-1D14FA6F69A2}"/>
    <cellStyle name="Normal 2 2 2 2 2 19 3 2" xfId="27104" xr:uid="{7FF7AB28-518C-453B-93B6-BF90FA275E01}"/>
    <cellStyle name="Normal 2 2 2 2 2 19 3 2 2" xfId="27105" xr:uid="{3408B901-9E21-4E16-91C8-760B1D387ECF}"/>
    <cellStyle name="Normal 2 2 2 2 2 19 3 2 3" xfId="27106" xr:uid="{9CC1DB34-AA17-421E-AC1E-7B1FCEBF7940}"/>
    <cellStyle name="Normal 2 2 2 2 2 19 3 2 4" xfId="27107" xr:uid="{C783C599-6B8D-40DB-8070-A52E4EE605DB}"/>
    <cellStyle name="Normal 2 2 2 2 2 19 3 3" xfId="27108" xr:uid="{D5C8C14E-2EB0-409E-A96B-7064272BF6A1}"/>
    <cellStyle name="Normal 2 2 2 2 2 19 3 3 2" xfId="27109" xr:uid="{717E3269-1302-479D-A90D-DF22420EFFAB}"/>
    <cellStyle name="Normal 2 2 2 2 2 19 3 3 3" xfId="27110" xr:uid="{87DB2BC7-910D-402A-A978-A68BB3046150}"/>
    <cellStyle name="Normal 2 2 2 2 2 19 3 3 4" xfId="27111" xr:uid="{1737E36A-B951-4550-AFAD-A86BFFA3648C}"/>
    <cellStyle name="Normal 2 2 2 2 2 19 3 4" xfId="27112" xr:uid="{DBF140D8-4921-4541-94C1-DA68769B51F3}"/>
    <cellStyle name="Normal 2 2 2 2 2 19 3 5" xfId="27113" xr:uid="{50B85025-1815-41A8-AD31-EB52AFEA60E8}"/>
    <cellStyle name="Normal 2 2 2 2 2 19 3 6" xfId="27114" xr:uid="{180E92A1-0B4D-47C4-A63D-A9D91C8B2204}"/>
    <cellStyle name="Normal 2 2 2 2 2 19 4" xfId="27115" xr:uid="{DFAE79AB-29EF-45B2-BBD9-FB463E06B785}"/>
    <cellStyle name="Normal 2 2 2 2 2 19 4 2" xfId="27116" xr:uid="{F83B26B0-4F3D-4D20-B1EE-6294A0F811C0}"/>
    <cellStyle name="Normal 2 2 2 2 2 19 4 3" xfId="27117" xr:uid="{857B915A-F87F-46BF-BF92-459D107D3F0F}"/>
    <cellStyle name="Normal 2 2 2 2 2 19 4 4" xfId="27118" xr:uid="{1062687F-471F-4AF8-AC60-4AB00284AB68}"/>
    <cellStyle name="Normal 2 2 2 2 2 19 5" xfId="27119" xr:uid="{E0279753-2438-4067-BF2E-CA19768DC101}"/>
    <cellStyle name="Normal 2 2 2 2 2 19 5 2" xfId="27120" xr:uid="{71907DF6-ACF1-40D9-A164-54FECDA6DD0E}"/>
    <cellStyle name="Normal 2 2 2 2 2 19 5 3" xfId="27121" xr:uid="{181AE4B0-319F-47D4-AA75-21C15AEE5183}"/>
    <cellStyle name="Normal 2 2 2 2 2 19 5 4" xfId="27122" xr:uid="{BC55D5BE-8EB4-4756-96D2-81723A2C1298}"/>
    <cellStyle name="Normal 2 2 2 2 2 19 6" xfId="27123" xr:uid="{28071F2B-508C-4F21-A340-025A0C97EF61}"/>
    <cellStyle name="Normal 2 2 2 2 2 19 7" xfId="27124" xr:uid="{C7CEC4E4-BE59-435A-B539-67932250EF80}"/>
    <cellStyle name="Normal 2 2 2 2 2 19 8" xfId="27125" xr:uid="{9809ED91-78F8-4EAA-A138-7688E4D36071}"/>
    <cellStyle name="Normal 2 2 2 2 2 2" xfId="27126" xr:uid="{086AE48D-AB62-42B2-B98A-8B36D98EFCC7}"/>
    <cellStyle name="Normal 2 2 2 2 2 2 10" xfId="27127" xr:uid="{300F9016-8DC1-4310-AD63-ECFDE4C7A7D9}"/>
    <cellStyle name="Normal 2 2 2 2 2 2 11" xfId="27128" xr:uid="{322ACB57-6F82-456B-B156-4E192E7A944E}"/>
    <cellStyle name="Normal 2 2 2 2 2 2 12" xfId="27129" xr:uid="{F11E67D2-DB58-45EC-94D1-5729E48849C5}"/>
    <cellStyle name="Normal 2 2 2 2 2 2 2" xfId="27130" xr:uid="{3842ABEC-292E-4040-B06E-9BD6EB11C35B}"/>
    <cellStyle name="Normal 2 2 2 2 2 2 2 2" xfId="27131" xr:uid="{3BE57891-1C40-43F4-8326-1C475D295084}"/>
    <cellStyle name="Normal 2 2 2 2 2 2 2 2 2" xfId="27132" xr:uid="{245E13E6-64D4-4DF1-8DC1-0367EEFE8122}"/>
    <cellStyle name="Normal 2 2 2 2 2 2 2 2 2 2" xfId="27133" xr:uid="{144B7A0E-EB42-4B91-8501-11938B3001BE}"/>
    <cellStyle name="Normal 2 2 2 2 2 2 2 2 2 2 2" xfId="27134" xr:uid="{175D02E7-A302-4E99-90A5-0796F31C7C5A}"/>
    <cellStyle name="Normal 2 2 2 2 2 2 2 2 2 2 3" xfId="27135" xr:uid="{134DB000-9D89-4A4A-9B20-287883F4225B}"/>
    <cellStyle name="Normal 2 2 2 2 2 2 2 2 2 2 4" xfId="27136" xr:uid="{3E6CC6E1-2AAD-46E6-9C8E-847D3685FD6C}"/>
    <cellStyle name="Normal 2 2 2 2 2 2 2 2 2 3" xfId="27137" xr:uid="{C7505459-23D2-4977-9699-3690CA0FCF55}"/>
    <cellStyle name="Normal 2 2 2 2 2 2 2 2 2 3 2" xfId="27138" xr:uid="{19F62C4F-9BA5-4AAD-AFD2-5A47394040AA}"/>
    <cellStyle name="Normal 2 2 2 2 2 2 2 2 2 3 3" xfId="27139" xr:uid="{039E6FC6-9258-47F5-BC2A-64CDC3ACADBB}"/>
    <cellStyle name="Normal 2 2 2 2 2 2 2 2 2 3 4" xfId="27140" xr:uid="{AAF79AFC-C373-44AA-BEEA-223566438962}"/>
    <cellStyle name="Normal 2 2 2 2 2 2 2 2 3" xfId="27141" xr:uid="{C1560259-6120-4352-84AA-EAA8DE111CFB}"/>
    <cellStyle name="Normal 2 2 2 2 2 2 2 2 3 2" xfId="27142" xr:uid="{B9447C6A-8459-49C8-A240-89584792DB0A}"/>
    <cellStyle name="Normal 2 2 2 2 2 2 2 2 3 3" xfId="27143" xr:uid="{5CF73F6C-53F7-4C13-9D61-1884E7575340}"/>
    <cellStyle name="Normal 2 2 2 2 2 2 2 2 3 4" xfId="27144" xr:uid="{76598EA2-9E9B-426B-AE1F-0D1B676CE986}"/>
    <cellStyle name="Normal 2 2 2 2 2 2 2 2 4" xfId="27145" xr:uid="{7C6BCDF4-1A7E-48D3-9990-21FA5116C454}"/>
    <cellStyle name="Normal 2 2 2 2 2 2 2 2 5" xfId="27146" xr:uid="{CEE55A9F-238E-4CB4-A0D1-11B7FD165733}"/>
    <cellStyle name="Normal 2 2 2 2 2 2 2 2 6" xfId="27147" xr:uid="{360D6C1E-FC2F-41C1-A30C-FE75FBC3F11B}"/>
    <cellStyle name="Normal 2 2 2 2 2 2 2 2 7" xfId="27148" xr:uid="{2C4288BB-7C85-4FA0-9C5C-07949C8DFD59}"/>
    <cellStyle name="Normal 2 2 2 2 2 2 2 2 8" xfId="27149" xr:uid="{A4B03508-B1D0-4AD9-88A0-848E88A9371F}"/>
    <cellStyle name="Normal 2 2 2 2 2 2 2 3" xfId="27150" xr:uid="{CCD26B66-3324-4959-BB0E-FE8CD576537E}"/>
    <cellStyle name="Normal 2 2 2 2 2 2 2 3 2" xfId="27151" xr:uid="{DE6679DA-8630-4869-9304-EB07CB37A2E7}"/>
    <cellStyle name="Normal 2 2 2 2 2 2 2 3 2 2" xfId="27152" xr:uid="{5A048868-70CD-4A1F-85F8-E69D17B30253}"/>
    <cellStyle name="Normal 2 2 2 2 2 2 2 3 2 3" xfId="27153" xr:uid="{A5B76024-62C9-42C2-815C-04986A5B4009}"/>
    <cellStyle name="Normal 2 2 2 2 2 2 2 3 2 4" xfId="27154" xr:uid="{8F530426-2E25-433D-95C9-331C183EAD9F}"/>
    <cellStyle name="Normal 2 2 2 2 2 2 2 3 3" xfId="27155" xr:uid="{635704C2-1853-4C4A-9618-FE106B5BEAD4}"/>
    <cellStyle name="Normal 2 2 2 2 2 2 2 3 3 2" xfId="27156" xr:uid="{26C3BB03-4EB5-4D18-B1D7-0FB6E00B6F25}"/>
    <cellStyle name="Normal 2 2 2 2 2 2 2 3 3 3" xfId="27157" xr:uid="{BAA16A9C-02F3-442A-B149-37179B7CEFC4}"/>
    <cellStyle name="Normal 2 2 2 2 2 2 2 3 3 4" xfId="27158" xr:uid="{29C40F85-903A-48D2-A0D6-671D70082920}"/>
    <cellStyle name="Normal 2 2 2 2 2 2 2 3 4" xfId="27159" xr:uid="{637F889E-4AE9-4292-9D8E-1C79C0895001}"/>
    <cellStyle name="Normal 2 2 2 2 2 2 2 3 5" xfId="27160" xr:uid="{FFA35E72-7DEF-4FBE-87C2-B656901A826A}"/>
    <cellStyle name="Normal 2 2 2 2 2 2 2 3 6" xfId="27161" xr:uid="{14990543-45D1-4669-8CD9-58DCC48741B9}"/>
    <cellStyle name="Normal 2 2 2 2 2 2 2 4" xfId="27162" xr:uid="{73E48145-8B20-4A3F-83A7-40AC9AA56936}"/>
    <cellStyle name="Normal 2 2 2 2 2 2 2 4 2" xfId="27163" xr:uid="{23B04540-02D9-4349-A12E-8AE20FD8FB12}"/>
    <cellStyle name="Normal 2 2 2 2 2 2 2 4 3" xfId="27164" xr:uid="{4FE849B1-098C-4022-96C4-15D64D65D86A}"/>
    <cellStyle name="Normal 2 2 2 2 2 2 2 4 4" xfId="27165" xr:uid="{2C634E3E-094F-4734-BA76-4091C7A8D1CA}"/>
    <cellStyle name="Normal 2 2 2 2 2 2 2 4 5" xfId="27166" xr:uid="{567F4F6D-9C3E-4425-ACE4-6E42C0210972}"/>
    <cellStyle name="Normal 2 2 2 2 2 2 2 4 6" xfId="27167" xr:uid="{D28008F4-FBC6-467B-869D-21F4012975DF}"/>
    <cellStyle name="Normal 2 2 2 2 2 2 2 5" xfId="27168" xr:uid="{CE5ABD60-6D0B-4A47-9402-217CAE53FD50}"/>
    <cellStyle name="Normal 2 2 2 2 2 2 2 5 2" xfId="27169" xr:uid="{70A881D4-8E50-466D-A270-08A364F2D333}"/>
    <cellStyle name="Normal 2 2 2 2 2 2 2 5 3" xfId="27170" xr:uid="{C07B2279-A691-429D-82EC-2A7A76AC33EC}"/>
    <cellStyle name="Normal 2 2 2 2 2 2 2 5 4" xfId="27171" xr:uid="{96AB8B6F-A5EB-49EA-85D7-FEE2B53707EE}"/>
    <cellStyle name="Normal 2 2 2 2 2 2 2 6" xfId="58815" xr:uid="{BD05499A-8D88-4F3D-8CBF-5E6AE6037ACB}"/>
    <cellStyle name="Normal 2 2 2 2 2 2 3" xfId="27172" xr:uid="{7EC75C09-196D-4130-9F3D-24ECC177FABC}"/>
    <cellStyle name="Normal 2 2 2 2 2 2 3 2" xfId="27173" xr:uid="{738D42FF-A2A7-4BC7-B8B0-8F26903E75C7}"/>
    <cellStyle name="Normal 2 2 2 2 2 2 3 2 2" xfId="27174" xr:uid="{00E7CDF1-BE03-4863-BB7C-1D86F60B3B6B}"/>
    <cellStyle name="Normal 2 2 2 2 2 2 3 2 3" xfId="27175" xr:uid="{6C588C6E-EEE8-4497-8540-EB3BE0CF7A39}"/>
    <cellStyle name="Normal 2 2 2 2 2 2 3 2 4" xfId="27176" xr:uid="{BA7C04BC-E493-4C5A-AF40-B77490D251FA}"/>
    <cellStyle name="Normal 2 2 2 2 2 2 3 3" xfId="27177" xr:uid="{28F5389B-EC61-4FA1-9A67-8F8784E9C307}"/>
    <cellStyle name="Normal 2 2 2 2 2 2 3 3 2" xfId="27178" xr:uid="{958D5003-9580-4AE9-946C-07580A0CF866}"/>
    <cellStyle name="Normal 2 2 2 2 2 2 3 3 3" xfId="27179" xr:uid="{FC2111CD-1C37-40E4-BAE5-53A6A5828AC3}"/>
    <cellStyle name="Normal 2 2 2 2 2 2 3 3 4" xfId="27180" xr:uid="{1101633C-44D1-4E76-9A47-DB39AC62B441}"/>
    <cellStyle name="Normal 2 2 2 2 2 2 3 4" xfId="27181" xr:uid="{21AA5DA5-ADC0-4022-8A8F-B4BE69DD4990}"/>
    <cellStyle name="Normal 2 2 2 2 2 2 3 5" xfId="27182" xr:uid="{0FF8C987-F920-4671-A047-DEA89F7C646C}"/>
    <cellStyle name="Normal 2 2 2 2 2 2 3 6" xfId="27183" xr:uid="{5C940C3A-D1FE-4CEE-8A1C-1ABD62A135A6}"/>
    <cellStyle name="Normal 2 2 2 2 2 2 4" xfId="27184" xr:uid="{58FF1CFF-E6F7-40EA-B8FE-2AF077FB6936}"/>
    <cellStyle name="Normal 2 2 2 2 2 2 4 2" xfId="27185" xr:uid="{6DD83F72-5D81-40C5-AA42-EC14DE4870E6}"/>
    <cellStyle name="Normal 2 2 2 2 2 2 4 2 2" xfId="27186" xr:uid="{10C80512-A034-4211-8ED4-43AF2F9C4FFD}"/>
    <cellStyle name="Normal 2 2 2 2 2 2 4 2 3" xfId="27187" xr:uid="{EBCA1525-FE65-47D9-BC5B-41B370002B41}"/>
    <cellStyle name="Normal 2 2 2 2 2 2 4 2 4" xfId="27188" xr:uid="{43499D62-75FD-4B74-BEE9-B7ED223DF1DB}"/>
    <cellStyle name="Normal 2 2 2 2 2 2 4 3" xfId="27189" xr:uid="{C9499D9F-70AE-4B87-8A72-36E2A9193B38}"/>
    <cellStyle name="Normal 2 2 2 2 2 2 4 3 2" xfId="27190" xr:uid="{DF279E1C-17CB-4003-B3CA-C93698B38917}"/>
    <cellStyle name="Normal 2 2 2 2 2 2 4 3 3" xfId="27191" xr:uid="{97621467-6D73-484A-84E3-74149BD3F6FD}"/>
    <cellStyle name="Normal 2 2 2 2 2 2 4 3 4" xfId="27192" xr:uid="{0F34BD13-D7AE-4BB7-B68F-98036DF5E579}"/>
    <cellStyle name="Normal 2 2 2 2 2 2 4 4" xfId="27193" xr:uid="{2B78A789-8189-4D3D-81BC-8DBB9B1361C3}"/>
    <cellStyle name="Normal 2 2 2 2 2 2 4 5" xfId="27194" xr:uid="{AE6F39F8-D8F0-4411-B5A9-AC99CACC6F57}"/>
    <cellStyle name="Normal 2 2 2 2 2 2 4 6" xfId="27195" xr:uid="{84ACE78D-F58A-4B31-9F0E-C5D43D58335B}"/>
    <cellStyle name="Normal 2 2 2 2 2 2 5" xfId="27196" xr:uid="{12DCC882-C484-4B6A-AB66-A201E78986CA}"/>
    <cellStyle name="Normal 2 2 2 2 2 2 5 2" xfId="27197" xr:uid="{26439D1C-6C9A-4DEC-AA09-56F505877B6E}"/>
    <cellStyle name="Normal 2 2 2 2 2 2 5 2 2" xfId="27198" xr:uid="{F7AB6E2E-A39D-499A-B625-2047E171F533}"/>
    <cellStyle name="Normal 2 2 2 2 2 2 5 2 3" xfId="27199" xr:uid="{B9511A93-655A-4CE1-BFFB-8353FA887BA9}"/>
    <cellStyle name="Normal 2 2 2 2 2 2 5 2 4" xfId="27200" xr:uid="{D853F4A7-D356-4A51-9159-B211330BB506}"/>
    <cellStyle name="Normal 2 2 2 2 2 2 5 3" xfId="27201" xr:uid="{2D97C67D-EA4B-4718-A7CE-AAB7240CA7F1}"/>
    <cellStyle name="Normal 2 2 2 2 2 2 5 3 2" xfId="27202" xr:uid="{4B1148A3-1FC6-4242-93F5-3FEC3776B2A2}"/>
    <cellStyle name="Normal 2 2 2 2 2 2 5 3 3" xfId="27203" xr:uid="{55EE0CC8-F35C-4AA0-8BC6-4054B4CCD161}"/>
    <cellStyle name="Normal 2 2 2 2 2 2 5 3 4" xfId="27204" xr:uid="{CA0AD24A-A9E1-4B1E-AC5E-2411660DA801}"/>
    <cellStyle name="Normal 2 2 2 2 2 2 5 4" xfId="27205" xr:uid="{D37DE4C4-E4CB-4A00-870C-FD4EAFA8A087}"/>
    <cellStyle name="Normal 2 2 2 2 2 2 5 5" xfId="27206" xr:uid="{C746F4B1-85F7-453D-B952-47B21226DC10}"/>
    <cellStyle name="Normal 2 2 2 2 2 2 5 6" xfId="27207" xr:uid="{BC7002EA-902D-44A0-934F-48FC794C42C1}"/>
    <cellStyle name="Normal 2 2 2 2 2 2 6" xfId="27208" xr:uid="{59D0D18F-37F4-4A6B-AF9D-A8F3664BF371}"/>
    <cellStyle name="Normal 2 2 2 2 2 2 6 2" xfId="27209" xr:uid="{21023A35-E4C0-4672-B75E-BFDDB84C17FE}"/>
    <cellStyle name="Normal 2 2 2 2 2 2 6 2 2" xfId="27210" xr:uid="{81F5DE03-B659-4EB4-B906-F2FC2B21C52E}"/>
    <cellStyle name="Normal 2 2 2 2 2 2 6 2 3" xfId="27211" xr:uid="{2391DF1C-D3D7-40DE-9D6E-DF69924EB00A}"/>
    <cellStyle name="Normal 2 2 2 2 2 2 6 2 4" xfId="27212" xr:uid="{9A5ADE07-2A3A-45E9-A838-7C40652B159C}"/>
    <cellStyle name="Normal 2 2 2 2 2 2 6 3" xfId="27213" xr:uid="{E9AB1BDA-7386-4339-91DD-82FF425E4EDD}"/>
    <cellStyle name="Normal 2 2 2 2 2 2 6 3 2" xfId="27214" xr:uid="{881D51BE-C098-4D08-97D2-043EF83BF36C}"/>
    <cellStyle name="Normal 2 2 2 2 2 2 6 3 3" xfId="27215" xr:uid="{C038B2FE-40A8-4B9D-A067-9EC726C5EE26}"/>
    <cellStyle name="Normal 2 2 2 2 2 2 6 3 4" xfId="27216" xr:uid="{D6C897B8-A734-4FED-803E-BAC00D9CF1D5}"/>
    <cellStyle name="Normal 2 2 2 2 2 2 6 4" xfId="27217" xr:uid="{18ACEBCD-53AD-4F85-AFFB-54DC4C23A5D3}"/>
    <cellStyle name="Normal 2 2 2 2 2 2 6 5" xfId="27218" xr:uid="{857B95A8-20E9-4193-B70B-49742913074C}"/>
    <cellStyle name="Normal 2 2 2 2 2 2 6 6" xfId="27219" xr:uid="{69EABFDD-0B8F-415D-80F4-7051772E9B9D}"/>
    <cellStyle name="Normal 2 2 2 2 2 2 7" xfId="27220" xr:uid="{1E12E081-8164-42FB-B121-98C660D7A45B}"/>
    <cellStyle name="Normal 2 2 2 2 2 2 8" xfId="27221" xr:uid="{4725121A-BD13-49B3-B888-8E6E64324E3A}"/>
    <cellStyle name="Normal 2 2 2 2 2 2 8 2" xfId="27222" xr:uid="{0F8464B3-A1BF-45E0-BBC2-4AC262680A7B}"/>
    <cellStyle name="Normal 2 2 2 2 2 2 8 2 2" xfId="27223" xr:uid="{92EDA30C-C403-4ED4-AB53-C7512C29E2A4}"/>
    <cellStyle name="Normal 2 2 2 2 2 2 8 2 3" xfId="27224" xr:uid="{2DC41590-DA9B-4B3D-A057-0917DCD54150}"/>
    <cellStyle name="Normal 2 2 2 2 2 2 8 2 4" xfId="27225" xr:uid="{C8FFF286-9A37-4E5F-8612-D6276D4DE0ED}"/>
    <cellStyle name="Normal 2 2 2 2 2 2 8 3" xfId="27226" xr:uid="{3966375C-F16D-47EA-92EF-9C951EDC4BFC}"/>
    <cellStyle name="Normal 2 2 2 2 2 2 8 3 2" xfId="27227" xr:uid="{60321799-90B3-4E5A-A447-65A75983A597}"/>
    <cellStyle name="Normal 2 2 2 2 2 2 8 3 3" xfId="27228" xr:uid="{9F287040-521B-40F6-9FD7-7DEDDF6741D7}"/>
    <cellStyle name="Normal 2 2 2 2 2 2 8 3 4" xfId="27229" xr:uid="{34EBC8F0-C884-4D69-B5B4-AF54404E1147}"/>
    <cellStyle name="Normal 2 2 2 2 2 2 9" xfId="27230" xr:uid="{E12778E3-BEDC-4B28-9A74-3EC1096F925F}"/>
    <cellStyle name="Normal 2 2 2 2 2 20" xfId="27231" xr:uid="{C44F9B46-5EB9-4DFB-B0B0-82DBC404920C}"/>
    <cellStyle name="Normal 2 2 2 2 2 20 2" xfId="27232" xr:uid="{073644B8-73A7-49C4-B2F1-2893BB07E340}"/>
    <cellStyle name="Normal 2 2 2 2 2 20 3" xfId="27233" xr:uid="{AEAE7D83-2D7B-47DE-BE0F-122FFAF96309}"/>
    <cellStyle name="Normal 2 2 2 2 2 20 4" xfId="27234" xr:uid="{42C1ED68-87C5-4EA3-AC3C-B00DB6388699}"/>
    <cellStyle name="Normal 2 2 2 2 2 20 4 2" xfId="27235" xr:uid="{9B24DC72-A3EF-4665-887B-0137A1608058}"/>
    <cellStyle name="Normal 2 2 2 2 2 20 4 3" xfId="27236" xr:uid="{A3C6D81A-94A6-4B70-918A-44C59153FEAA}"/>
    <cellStyle name="Normal 2 2 2 2 2 20 4 4" xfId="27237" xr:uid="{F50E96A5-15C8-432C-A516-4CA0183B4BFE}"/>
    <cellStyle name="Normal 2 2 2 2 2 20 5" xfId="27238" xr:uid="{05147629-B219-438D-BA15-4FCB19978E68}"/>
    <cellStyle name="Normal 2 2 2 2 2 20 5 2" xfId="27239" xr:uid="{3C5D56D0-45FA-433C-8513-5B999CB567F2}"/>
    <cellStyle name="Normal 2 2 2 2 2 20 5 3" xfId="27240" xr:uid="{64628067-3C0B-429A-BFCD-E80AF14D80AD}"/>
    <cellStyle name="Normal 2 2 2 2 2 20 5 4" xfId="27241" xr:uid="{E5A94B2B-7CFA-42F8-B3B1-749B89AA2D8C}"/>
    <cellStyle name="Normal 2 2 2 2 2 20 6" xfId="27242" xr:uid="{E2370ABD-3202-4E3D-A89C-4311D30D4C09}"/>
    <cellStyle name="Normal 2 2 2 2 2 20 7" xfId="27243" xr:uid="{3646B5D5-16F2-4C97-8175-98BE6C95C8F0}"/>
    <cellStyle name="Normal 2 2 2 2 2 20 8" xfId="27244" xr:uid="{A3EAE9DB-4062-4A83-AFD4-CE0E4FF4ED2A}"/>
    <cellStyle name="Normal 2 2 2 2 2 21" xfId="27245" xr:uid="{1C0802F8-C3BD-4C8F-8BEB-358854126A73}"/>
    <cellStyle name="Normal 2 2 2 2 2 22" xfId="27246" xr:uid="{811E2A3A-0490-43BC-8EDE-BC6445861870}"/>
    <cellStyle name="Normal 2 2 2 2 2 23" xfId="27247" xr:uid="{C8557898-10DA-4CF0-A1E6-81AA0E25F2F0}"/>
    <cellStyle name="Normal 2 2 2 2 2 24" xfId="27248" xr:uid="{A08A60FE-F577-4A7B-92A6-02BD2CE2FC27}"/>
    <cellStyle name="Normal 2 2 2 2 2 24 2" xfId="27249" xr:uid="{6F6123AC-3EDE-46FF-88DD-0D704ED862F9}"/>
    <cellStyle name="Normal 2 2 2 2 2 24 2 2" xfId="27250" xr:uid="{908D0A80-2D26-4D0B-984E-9E11E367C7DB}"/>
    <cellStyle name="Normal 2 2 2 2 2 24 2 3" xfId="27251" xr:uid="{D623EAD2-DE98-4074-8C3E-4A7DF9C18A76}"/>
    <cellStyle name="Normal 2 2 2 2 2 24 2 4" xfId="27252" xr:uid="{AF158B2B-B734-4880-9BD2-FEBC15075788}"/>
    <cellStyle name="Normal 2 2 2 2 2 24 3" xfId="27253" xr:uid="{EE8F34F4-3413-48A8-B2F3-1AA2D7164252}"/>
    <cellStyle name="Normal 2 2 2 2 2 24 3 2" xfId="27254" xr:uid="{E66B1CE8-D1A7-4339-8528-CB8A2A202BCA}"/>
    <cellStyle name="Normal 2 2 2 2 2 24 3 3" xfId="27255" xr:uid="{D7AD8B02-16E3-42D5-88AC-CC1CE4AB7552}"/>
    <cellStyle name="Normal 2 2 2 2 2 24 3 4" xfId="27256" xr:uid="{DEB02EF5-3178-41CA-815B-8F15195183FD}"/>
    <cellStyle name="Normal 2 2 2 2 2 24 4" xfId="27257" xr:uid="{E56CD44D-8E11-4476-B452-1BED1EAB93F0}"/>
    <cellStyle name="Normal 2 2 2 2 2 24 5" xfId="27258" xr:uid="{6FD4B43F-5133-4C5E-87C2-08B07F994334}"/>
    <cellStyle name="Normal 2 2 2 2 2 24 6" xfId="27259" xr:uid="{D92C6629-67E7-4DAC-BEF5-7B18985C9487}"/>
    <cellStyle name="Normal 2 2 2 2 2 25" xfId="27260" xr:uid="{18A29682-5E68-46D1-8F85-74A16E64D52F}"/>
    <cellStyle name="Normal 2 2 2 2 2 25 2" xfId="27261" xr:uid="{C740EEE9-FF52-4A0F-8162-6141F20F8D07}"/>
    <cellStyle name="Normal 2 2 2 2 2 25 3" xfId="27262" xr:uid="{0C04E191-3A53-484E-89C4-46CE7992EBF0}"/>
    <cellStyle name="Normal 2 2 2 2 2 25 4" xfId="27263" xr:uid="{C773C6B2-AADA-4540-91EB-28C013BF5C55}"/>
    <cellStyle name="Normal 2 2 2 2 2 25 5" xfId="27264" xr:uid="{77870B51-5BED-495A-98F7-088E312A41B4}"/>
    <cellStyle name="Normal 2 2 2 2 2 25 6" xfId="27265" xr:uid="{C8E9C1C9-5BEE-43D4-A0F3-33D86D0D30A8}"/>
    <cellStyle name="Normal 2 2 2 2 2 26" xfId="27266" xr:uid="{AEB8140D-01CA-4323-8D02-CBA0B3C44BE8}"/>
    <cellStyle name="Normal 2 2 2 2 2 26 2" xfId="27267" xr:uid="{8248A287-268C-4971-950F-DED2DA8018CF}"/>
    <cellStyle name="Normal 2 2 2 2 2 26 3" xfId="27268" xr:uid="{0AFDA3D4-5B1D-4F0F-8515-B31A4B8D7FE3}"/>
    <cellStyle name="Normal 2 2 2 2 2 26 4" xfId="27269" xr:uid="{81E84C75-7D84-455C-8CE8-B9DC9A27870B}"/>
    <cellStyle name="Normal 2 2 2 2 2 27" xfId="27270" xr:uid="{1E78F5BF-AF3F-45B4-9A55-BAB35DAB3427}"/>
    <cellStyle name="Normal 2 2 2 2 2 28" xfId="27271" xr:uid="{67BE7919-7A42-4706-A991-2B1415C0F7E4}"/>
    <cellStyle name="Normal 2 2 2 2 2 29" xfId="58816" xr:uid="{D1A93C26-A614-467F-A355-AA2156B3C6A9}"/>
    <cellStyle name="Normal 2 2 2 2 2 3" xfId="27272" xr:uid="{8AB8E4ED-0B0A-464B-8AC3-05B4DCBB69AD}"/>
    <cellStyle name="Normal 2 2 2 2 2 3 2" xfId="27273" xr:uid="{CA7643F7-32FC-408C-A868-B5A3031F7B1E}"/>
    <cellStyle name="Normal 2 2 2 2 2 3 2 2" xfId="27274" xr:uid="{636BFA0C-B65E-41DF-8A47-2395112D2454}"/>
    <cellStyle name="Normal 2 2 2 2 2 3 2 2 2" xfId="27275" xr:uid="{0715D927-99C7-4DF4-A076-1BF9EE3918E6}"/>
    <cellStyle name="Normal 2 2 2 2 2 3 2 2 3" xfId="27276" xr:uid="{A67A530A-8616-4354-979F-CB15B8015238}"/>
    <cellStyle name="Normal 2 2 2 2 2 3 2 2 4" xfId="27277" xr:uid="{14437096-B016-4DEB-AF81-DB91C110A8D4}"/>
    <cellStyle name="Normal 2 2 2 2 2 3 2 3" xfId="27278" xr:uid="{D26446EB-D7D2-4715-8163-2A1B2427E6C1}"/>
    <cellStyle name="Normal 2 2 2 2 2 3 2 3 2" xfId="27279" xr:uid="{D53966D2-BD96-441D-80EC-AEC86F0B4690}"/>
    <cellStyle name="Normal 2 2 2 2 2 3 2 3 3" xfId="27280" xr:uid="{3DE2F534-8664-444F-97D0-241FE71A534B}"/>
    <cellStyle name="Normal 2 2 2 2 2 3 2 3 4" xfId="27281" xr:uid="{2D32BAC1-D164-4846-A2D8-AE20BC0250EB}"/>
    <cellStyle name="Normal 2 2 2 2 2 3 2 4" xfId="27282" xr:uid="{CBD37F40-6CC6-488E-8FDC-DD3E76A95823}"/>
    <cellStyle name="Normal 2 2 2 2 2 3 2 5" xfId="27283" xr:uid="{21B895C5-5FE1-4B0F-9A04-E6A7F7CF09FF}"/>
    <cellStyle name="Normal 2 2 2 2 2 3 2 6" xfId="27284" xr:uid="{D40A107F-5BFB-42CD-BFA1-E0FC0AC7A948}"/>
    <cellStyle name="Normal 2 2 2 2 2 3 3" xfId="27285" xr:uid="{9C7EA171-5127-403E-9824-2B5D4CF32F83}"/>
    <cellStyle name="Normal 2 2 2 2 2 3 3 2" xfId="27286" xr:uid="{9A08CB98-7A0B-4B02-87C0-0E48708CB247}"/>
    <cellStyle name="Normal 2 2 2 2 2 3 3 2 2" xfId="27287" xr:uid="{3CBD3C3D-C9DF-41A4-9407-DAD9E3887856}"/>
    <cellStyle name="Normal 2 2 2 2 2 3 3 2 3" xfId="27288" xr:uid="{3EE4C95F-41DE-4998-8A87-A883FA083F8E}"/>
    <cellStyle name="Normal 2 2 2 2 2 3 3 2 4" xfId="27289" xr:uid="{F5E6F8FC-09F5-4214-86D8-04C028469C3A}"/>
    <cellStyle name="Normal 2 2 2 2 2 3 3 3" xfId="27290" xr:uid="{BDEB7A38-D22B-4431-B395-6A46F23FB0D9}"/>
    <cellStyle name="Normal 2 2 2 2 2 3 3 3 2" xfId="27291" xr:uid="{4937CE52-1CF3-4071-9585-23F2B9ADE0F6}"/>
    <cellStyle name="Normal 2 2 2 2 2 3 3 3 3" xfId="27292" xr:uid="{7A25D56C-EC65-490E-9DAD-C4875FDE2DBA}"/>
    <cellStyle name="Normal 2 2 2 2 2 3 3 3 4" xfId="27293" xr:uid="{7BBEDF1C-E196-4754-9A49-4DC78949BC21}"/>
    <cellStyle name="Normal 2 2 2 2 2 3 3 4" xfId="27294" xr:uid="{94AED31C-CE45-4C78-92CF-D84896C51E04}"/>
    <cellStyle name="Normal 2 2 2 2 2 3 3 5" xfId="27295" xr:uid="{EE6044CF-6F9A-432C-9CDF-42BC4E9CDBBA}"/>
    <cellStyle name="Normal 2 2 2 2 2 3 3 6" xfId="27296" xr:uid="{8F66D0EC-3CFE-498E-9BA4-C684E397ABA6}"/>
    <cellStyle name="Normal 2 2 2 2 2 3 4" xfId="27297" xr:uid="{75D3E330-56F7-4616-A02C-B9FB13727BBB}"/>
    <cellStyle name="Normal 2 2 2 2 2 3 4 2" xfId="27298" xr:uid="{6DBB3DB4-0710-4FAF-823A-9296250FADDB}"/>
    <cellStyle name="Normal 2 2 2 2 2 3 4 3" xfId="27299" xr:uid="{82F7B7B6-927B-4E21-BA94-48879291F7FC}"/>
    <cellStyle name="Normal 2 2 2 2 2 3 4 4" xfId="27300" xr:uid="{607E0F3A-CDB6-4764-83BA-2BB62C9CD27B}"/>
    <cellStyle name="Normal 2 2 2 2 2 3 5" xfId="27301" xr:uid="{7C86BD2C-559B-4060-9AF9-96AA04C64CA8}"/>
    <cellStyle name="Normal 2 2 2 2 2 3 5 2" xfId="27302" xr:uid="{639989C0-230F-4D23-9F71-0CBAFDAE3578}"/>
    <cellStyle name="Normal 2 2 2 2 2 3 5 3" xfId="27303" xr:uid="{21945003-90E2-4F21-954C-3440FAB01D47}"/>
    <cellStyle name="Normal 2 2 2 2 2 3 5 4" xfId="27304" xr:uid="{C264AE1E-5291-40E2-BBA2-F87E5145F295}"/>
    <cellStyle name="Normal 2 2 2 2 2 3 6" xfId="27305" xr:uid="{CA69888F-6346-47B9-9D7E-93B5BA086244}"/>
    <cellStyle name="Normal 2 2 2 2 2 3 7" xfId="27306" xr:uid="{CD395376-9680-4B08-A96A-E6217E66615B}"/>
    <cellStyle name="Normal 2 2 2 2 2 3 8" xfId="27307" xr:uid="{8D2263D3-BA63-4C56-A496-5A4F7D65535B}"/>
    <cellStyle name="Normal 2 2 2 2 2 4" xfId="27308" xr:uid="{694F5FE8-B2B2-4EC6-A4E6-11B51B5603C9}"/>
    <cellStyle name="Normal 2 2 2 2 2 4 2" xfId="27309" xr:uid="{6CC8449D-DE7C-41E9-BFFA-D8F6C59779A2}"/>
    <cellStyle name="Normal 2 2 2 2 2 4 2 2" xfId="27310" xr:uid="{3F6A07F0-AE2E-4020-9E6B-2076ABF747AC}"/>
    <cellStyle name="Normal 2 2 2 2 2 4 2 2 2" xfId="27311" xr:uid="{D40351AE-5CAF-4F6E-B8C4-206DC7C6BBB4}"/>
    <cellStyle name="Normal 2 2 2 2 2 4 2 2 3" xfId="27312" xr:uid="{4C32E12B-2745-4A03-B524-7EF3AAF93D42}"/>
    <cellStyle name="Normal 2 2 2 2 2 4 2 2 4" xfId="27313" xr:uid="{596D0836-19B2-473D-A1E5-85175C9C2F04}"/>
    <cellStyle name="Normal 2 2 2 2 2 4 2 3" xfId="27314" xr:uid="{BEDA99C3-1C37-4DD2-B523-D6816FC5972C}"/>
    <cellStyle name="Normal 2 2 2 2 2 4 2 3 2" xfId="27315" xr:uid="{A7AE8E92-9172-48FA-ABD4-1AABA8FA07CA}"/>
    <cellStyle name="Normal 2 2 2 2 2 4 2 3 3" xfId="27316" xr:uid="{B68108EB-B43E-4BDF-B312-7936FDD1F99E}"/>
    <cellStyle name="Normal 2 2 2 2 2 4 2 3 4" xfId="27317" xr:uid="{6BB1C186-3053-42B6-BB44-98D335F3F9B0}"/>
    <cellStyle name="Normal 2 2 2 2 2 4 2 4" xfId="27318" xr:uid="{3CEAD78D-B476-4D1D-A1D6-5FCBC9EE7EEA}"/>
    <cellStyle name="Normal 2 2 2 2 2 4 2 5" xfId="27319" xr:uid="{FD15A60C-7EEB-4223-AA1D-87D6AC441506}"/>
    <cellStyle name="Normal 2 2 2 2 2 4 2 6" xfId="27320" xr:uid="{02FC97B5-3B6E-437C-AB6C-BCCA3909FA01}"/>
    <cellStyle name="Normal 2 2 2 2 2 4 3" xfId="27321" xr:uid="{CE18C284-2671-48D9-A107-76C86D48A503}"/>
    <cellStyle name="Normal 2 2 2 2 2 4 3 2" xfId="27322" xr:uid="{83F46C61-86D2-48E9-99BB-A9768EB7E090}"/>
    <cellStyle name="Normal 2 2 2 2 2 4 3 2 2" xfId="27323" xr:uid="{6D830C6F-C536-4B74-9A9A-7902F91FF68A}"/>
    <cellStyle name="Normal 2 2 2 2 2 4 3 2 3" xfId="27324" xr:uid="{571A402D-2BBD-4E2D-90C7-21AEF7F9BB75}"/>
    <cellStyle name="Normal 2 2 2 2 2 4 3 2 4" xfId="27325" xr:uid="{8A2CB374-3B68-42DE-B036-A18CE7D178C1}"/>
    <cellStyle name="Normal 2 2 2 2 2 4 3 3" xfId="27326" xr:uid="{B87A2A61-CBED-4D5C-8756-7AFF2F5AECDF}"/>
    <cellStyle name="Normal 2 2 2 2 2 4 3 3 2" xfId="27327" xr:uid="{7DEDE76A-12FA-4B85-9872-FD3CA116359E}"/>
    <cellStyle name="Normal 2 2 2 2 2 4 3 3 3" xfId="27328" xr:uid="{7941C324-73BF-43A0-87A2-CA36D4E4AC64}"/>
    <cellStyle name="Normal 2 2 2 2 2 4 3 3 4" xfId="27329" xr:uid="{09DB7875-B4A5-438D-9D16-47A4738E4785}"/>
    <cellStyle name="Normal 2 2 2 2 2 4 3 4" xfId="27330" xr:uid="{548D90CD-7425-446D-91F4-17840F08A163}"/>
    <cellStyle name="Normal 2 2 2 2 2 4 3 5" xfId="27331" xr:uid="{ADDFF6B8-87E7-4384-BF01-11E90B06AF74}"/>
    <cellStyle name="Normal 2 2 2 2 2 4 3 6" xfId="27332" xr:uid="{D48EB652-76C8-4750-8B06-0DCE1B23A151}"/>
    <cellStyle name="Normal 2 2 2 2 2 4 4" xfId="27333" xr:uid="{95E44427-E67A-4C31-934F-38059BE4EA36}"/>
    <cellStyle name="Normal 2 2 2 2 2 4 4 2" xfId="27334" xr:uid="{B03830BF-E74B-4F2B-95CE-F38F399E8EC9}"/>
    <cellStyle name="Normal 2 2 2 2 2 4 4 3" xfId="27335" xr:uid="{A56557F2-5B3D-4BA5-96DF-B01605032317}"/>
    <cellStyle name="Normal 2 2 2 2 2 4 4 4" xfId="27336" xr:uid="{4E3A6C97-3C24-4F78-AB72-1379BDD03B62}"/>
    <cellStyle name="Normal 2 2 2 2 2 4 5" xfId="27337" xr:uid="{0756770C-7C5A-419C-B1A2-E3675971FDE7}"/>
    <cellStyle name="Normal 2 2 2 2 2 4 5 2" xfId="27338" xr:uid="{1289E194-EC3E-4A8E-9DE3-6A8BEE0B8583}"/>
    <cellStyle name="Normal 2 2 2 2 2 4 5 3" xfId="27339" xr:uid="{E693AD50-E824-4C0C-83B3-66FF033B0D39}"/>
    <cellStyle name="Normal 2 2 2 2 2 4 5 4" xfId="27340" xr:uid="{5F04057B-B0C3-4B89-8427-FCC1EC02A38F}"/>
    <cellStyle name="Normal 2 2 2 2 2 4 6" xfId="27341" xr:uid="{33FDEEA3-F0DA-43EE-A206-FA1A4C0BFC82}"/>
    <cellStyle name="Normal 2 2 2 2 2 4 7" xfId="27342" xr:uid="{2F4DCEB8-B010-4E22-800E-9549BD140FBE}"/>
    <cellStyle name="Normal 2 2 2 2 2 4 8" xfId="27343" xr:uid="{B7CA7606-E83D-4AA1-8999-89D6905E3516}"/>
    <cellStyle name="Normal 2 2 2 2 2 4 9" xfId="58817" xr:uid="{18400924-ACEA-4E8D-82A7-C269FD4E6E88}"/>
    <cellStyle name="Normal 2 2 2 2 2 5" xfId="27344" xr:uid="{078D79F3-81F9-4A36-8060-EDD57982DC33}"/>
    <cellStyle name="Normal 2 2 2 2 2 5 2" xfId="27345" xr:uid="{79D1FC9B-2676-4C23-A562-55F13487EE24}"/>
    <cellStyle name="Normal 2 2 2 2 2 5 2 2" xfId="27346" xr:uid="{A51538C6-CCE8-4FEE-ACCA-BF9E1A345DE3}"/>
    <cellStyle name="Normal 2 2 2 2 2 5 2 2 2" xfId="27347" xr:uid="{C7A52459-1C15-49C3-885C-1E997AF90807}"/>
    <cellStyle name="Normal 2 2 2 2 2 5 2 2 3" xfId="27348" xr:uid="{B2E33FE7-D01C-4F5B-AC60-94FD12F9C06C}"/>
    <cellStyle name="Normal 2 2 2 2 2 5 2 2 4" xfId="27349" xr:uid="{1E244A3C-2538-49A6-A6F5-84D634F8EB35}"/>
    <cellStyle name="Normal 2 2 2 2 2 5 2 3" xfId="27350" xr:uid="{7D144C9E-FBE9-43F4-9730-5B5E4FD3261C}"/>
    <cellStyle name="Normal 2 2 2 2 2 5 2 3 2" xfId="27351" xr:uid="{8EA4536F-5252-48E1-BC00-ACA7EBDFC0CB}"/>
    <cellStyle name="Normal 2 2 2 2 2 5 2 3 3" xfId="27352" xr:uid="{CB5DC455-9D6C-4643-82E4-73F255462D1C}"/>
    <cellStyle name="Normal 2 2 2 2 2 5 2 3 4" xfId="27353" xr:uid="{D364157A-DB28-4885-A99F-208B9863560F}"/>
    <cellStyle name="Normal 2 2 2 2 2 5 2 4" xfId="27354" xr:uid="{578AA67D-ACA8-461F-89C1-B88DD1AB2C75}"/>
    <cellStyle name="Normal 2 2 2 2 2 5 2 5" xfId="27355" xr:uid="{39F04A6C-9A5C-4034-8203-F92B0BE9A73D}"/>
    <cellStyle name="Normal 2 2 2 2 2 5 2 6" xfId="27356" xr:uid="{D955002A-F561-4F4D-8FE4-CB899A8A945D}"/>
    <cellStyle name="Normal 2 2 2 2 2 5 3" xfId="27357" xr:uid="{17D3F752-73A0-4DE4-AB87-5D5DAEEDA7D5}"/>
    <cellStyle name="Normal 2 2 2 2 2 5 3 2" xfId="27358" xr:uid="{1186A5CF-03AD-45D3-9227-EBCC15AA7490}"/>
    <cellStyle name="Normal 2 2 2 2 2 5 3 2 2" xfId="27359" xr:uid="{2EEDB6FD-E8F4-4BFE-A7AB-F4863376BF45}"/>
    <cellStyle name="Normal 2 2 2 2 2 5 3 2 3" xfId="27360" xr:uid="{1F313776-655C-4D23-93B2-BBD18D3A2597}"/>
    <cellStyle name="Normal 2 2 2 2 2 5 3 2 4" xfId="27361" xr:uid="{830C865E-9B4B-468B-8AD0-BB0853BFAD37}"/>
    <cellStyle name="Normal 2 2 2 2 2 5 3 3" xfId="27362" xr:uid="{B4A323CB-C42B-48D5-BC4A-C8C7C8469A20}"/>
    <cellStyle name="Normal 2 2 2 2 2 5 3 3 2" xfId="27363" xr:uid="{7CAAE390-037D-4003-95FC-4DC6AE84F848}"/>
    <cellStyle name="Normal 2 2 2 2 2 5 3 3 3" xfId="27364" xr:uid="{B376090D-033D-4C6B-A9BC-461D56B2B571}"/>
    <cellStyle name="Normal 2 2 2 2 2 5 3 3 4" xfId="27365" xr:uid="{34A9B2B2-18CC-4403-B0D4-D352CCE578D2}"/>
    <cellStyle name="Normal 2 2 2 2 2 5 3 4" xfId="27366" xr:uid="{0F302A65-3ED6-4355-AC8B-FD512495DBD4}"/>
    <cellStyle name="Normal 2 2 2 2 2 5 3 5" xfId="27367" xr:uid="{DF3B0C51-9851-40D9-B9A2-0988F24D5502}"/>
    <cellStyle name="Normal 2 2 2 2 2 5 3 6" xfId="27368" xr:uid="{791B40FE-CE1E-400E-B42A-C4077CEBCDC8}"/>
    <cellStyle name="Normal 2 2 2 2 2 5 4" xfId="27369" xr:uid="{A1C135DD-0F18-4FE6-8F46-DA79845FB04A}"/>
    <cellStyle name="Normal 2 2 2 2 2 5 4 2" xfId="27370" xr:uid="{41363653-4184-4C3A-B3E0-B6B717D74B87}"/>
    <cellStyle name="Normal 2 2 2 2 2 5 4 3" xfId="27371" xr:uid="{2D5DABF8-E238-4F4E-A534-955AA48CCDC3}"/>
    <cellStyle name="Normal 2 2 2 2 2 5 4 4" xfId="27372" xr:uid="{E27485E1-A821-402C-A096-B0737DD91221}"/>
    <cellStyle name="Normal 2 2 2 2 2 5 5" xfId="27373" xr:uid="{BBD78A4E-919E-4216-B68E-1F983040EFE5}"/>
    <cellStyle name="Normal 2 2 2 2 2 5 5 2" xfId="27374" xr:uid="{9112D6F2-9DBE-4F8B-8F71-17F486447632}"/>
    <cellStyle name="Normal 2 2 2 2 2 5 5 3" xfId="27375" xr:uid="{A9032161-E04A-4344-BC8F-90AEE025A47A}"/>
    <cellStyle name="Normal 2 2 2 2 2 5 5 4" xfId="27376" xr:uid="{1AA68BD6-4102-4B30-9D7A-8A91E11FB54F}"/>
    <cellStyle name="Normal 2 2 2 2 2 5 6" xfId="27377" xr:uid="{94855A4F-521A-4FDF-9DBC-E95E98686255}"/>
    <cellStyle name="Normal 2 2 2 2 2 5 7" xfId="27378" xr:uid="{E344D516-6650-4ED3-BB64-8F1C60093D5C}"/>
    <cellStyle name="Normal 2 2 2 2 2 5 8" xfId="27379" xr:uid="{5C198327-CC64-4D25-BCD7-33C1C2A1A069}"/>
    <cellStyle name="Normal 2 2 2 2 2 6" xfId="27380" xr:uid="{9F3F6273-D0C4-428F-8D00-E5FB67E2E5B5}"/>
    <cellStyle name="Normal 2 2 2 2 2 6 2" xfId="27381" xr:uid="{336CADD8-F085-41DA-B3DB-C50E09323927}"/>
    <cellStyle name="Normal 2 2 2 2 2 6 2 2" xfId="27382" xr:uid="{D827FAE8-5291-4356-AC96-1D33A2E9E0C9}"/>
    <cellStyle name="Normal 2 2 2 2 2 6 2 2 2" xfId="27383" xr:uid="{232803F0-5587-45F0-BC1B-4F1F7048A6B9}"/>
    <cellStyle name="Normal 2 2 2 2 2 6 2 2 3" xfId="27384" xr:uid="{F4498E4A-E3CA-4EDE-9629-1DFCFA8F0531}"/>
    <cellStyle name="Normal 2 2 2 2 2 6 2 2 4" xfId="27385" xr:uid="{054846CC-BC3B-48BE-8110-D52D412545D2}"/>
    <cellStyle name="Normal 2 2 2 2 2 6 2 3" xfId="27386" xr:uid="{1AD6E2F0-F810-42CD-8E2F-5C354014B03C}"/>
    <cellStyle name="Normal 2 2 2 2 2 6 2 3 2" xfId="27387" xr:uid="{322F3E93-8047-4F8F-B846-E2D0374286C7}"/>
    <cellStyle name="Normal 2 2 2 2 2 6 2 3 3" xfId="27388" xr:uid="{3523929D-579C-40EC-81BF-F40D04EC5BA6}"/>
    <cellStyle name="Normal 2 2 2 2 2 6 2 3 4" xfId="27389" xr:uid="{C6DEC0D5-4D14-4630-B7BD-D15703276A5A}"/>
    <cellStyle name="Normal 2 2 2 2 2 6 2 4" xfId="27390" xr:uid="{45E3F9B2-92D1-4B10-8D9D-C79F50EF40BE}"/>
    <cellStyle name="Normal 2 2 2 2 2 6 2 5" xfId="27391" xr:uid="{35248C93-46CA-4B80-9AAB-E5D06546C556}"/>
    <cellStyle name="Normal 2 2 2 2 2 6 2 6" xfId="27392" xr:uid="{07B93E5B-F39D-43D5-ABCB-EA5C9418713B}"/>
    <cellStyle name="Normal 2 2 2 2 2 6 3" xfId="27393" xr:uid="{712541CC-1C98-4B36-B055-10719EC066CC}"/>
    <cellStyle name="Normal 2 2 2 2 2 6 3 2" xfId="27394" xr:uid="{5450893E-73D0-4589-90A6-12AF69261388}"/>
    <cellStyle name="Normal 2 2 2 2 2 6 3 2 2" xfId="27395" xr:uid="{C6434320-018C-4215-8565-BA74BC85ABB2}"/>
    <cellStyle name="Normal 2 2 2 2 2 6 3 2 3" xfId="27396" xr:uid="{CA6BE852-3B14-400E-BB11-A26B27A79FFE}"/>
    <cellStyle name="Normal 2 2 2 2 2 6 3 2 4" xfId="27397" xr:uid="{969551F2-367C-47C0-9589-520C17E883FA}"/>
    <cellStyle name="Normal 2 2 2 2 2 6 3 3" xfId="27398" xr:uid="{E192EC25-5EAB-417A-98D8-CC1657C12158}"/>
    <cellStyle name="Normal 2 2 2 2 2 6 3 3 2" xfId="27399" xr:uid="{DFEFA28D-3AB7-4A6A-B4BC-854F75E5469B}"/>
    <cellStyle name="Normal 2 2 2 2 2 6 3 3 3" xfId="27400" xr:uid="{1CBA5BD3-CE95-440C-AA03-7F3D2D148CFB}"/>
    <cellStyle name="Normal 2 2 2 2 2 6 3 3 4" xfId="27401" xr:uid="{F27EE151-9434-4C09-8DAE-631820EC057C}"/>
    <cellStyle name="Normal 2 2 2 2 2 6 3 4" xfId="27402" xr:uid="{171B6587-21C9-462B-BA55-171B5E9FFC35}"/>
    <cellStyle name="Normal 2 2 2 2 2 6 3 5" xfId="27403" xr:uid="{4B61B777-049B-4383-8A70-582EA8976ABF}"/>
    <cellStyle name="Normal 2 2 2 2 2 6 3 6" xfId="27404" xr:uid="{DF51C54A-C0CF-499E-9662-12B5424D7AB2}"/>
    <cellStyle name="Normal 2 2 2 2 2 6 4" xfId="27405" xr:uid="{A5D089AA-D1E6-4B2B-B925-268B57646CD2}"/>
    <cellStyle name="Normal 2 2 2 2 2 6 4 2" xfId="27406" xr:uid="{DFF54D09-3C45-4480-BFBB-68527306FBE3}"/>
    <cellStyle name="Normal 2 2 2 2 2 6 4 3" xfId="27407" xr:uid="{66A89507-7F98-4340-BAD5-20BD0C69D009}"/>
    <cellStyle name="Normal 2 2 2 2 2 6 4 4" xfId="27408" xr:uid="{13580F9D-630A-4321-A310-39AD018C72A1}"/>
    <cellStyle name="Normal 2 2 2 2 2 6 5" xfId="27409" xr:uid="{B90B1F41-6B28-486A-B1D0-97B365BEC4D6}"/>
    <cellStyle name="Normal 2 2 2 2 2 6 5 2" xfId="27410" xr:uid="{F408BC68-EC0F-41CF-91A2-8777037C75AC}"/>
    <cellStyle name="Normal 2 2 2 2 2 6 5 3" xfId="27411" xr:uid="{A86DB831-B8F1-4B8F-890A-51EBC0F09C9D}"/>
    <cellStyle name="Normal 2 2 2 2 2 6 5 4" xfId="27412" xr:uid="{4103F37D-8FCD-4236-B2A7-097EBDA93157}"/>
    <cellStyle name="Normal 2 2 2 2 2 6 6" xfId="27413" xr:uid="{46D9768C-B175-4643-B685-CBA6F9BE9ADF}"/>
    <cellStyle name="Normal 2 2 2 2 2 6 7" xfId="27414" xr:uid="{AEDE0366-E766-4B78-BB15-2B39FFDF4115}"/>
    <cellStyle name="Normal 2 2 2 2 2 6 8" xfId="27415" xr:uid="{9A9DD4B2-1AC0-48E0-9DE7-A7A2735A5E0B}"/>
    <cellStyle name="Normal 2 2 2 2 2 7" xfId="27416" xr:uid="{AA7CF928-08F0-4C54-A8EE-CD74391D14F9}"/>
    <cellStyle name="Normal 2 2 2 2 2 7 2" xfId="27417" xr:uid="{E51AE223-65E2-4ED6-BFF2-2839C604D4F3}"/>
    <cellStyle name="Normal 2 2 2 2 2 7 2 2" xfId="27418" xr:uid="{D9FC1851-2DD4-4423-A053-BFA6B87890D5}"/>
    <cellStyle name="Normal 2 2 2 2 2 7 2 2 2" xfId="27419" xr:uid="{369A7F57-3889-423E-BF11-0E56D1172767}"/>
    <cellStyle name="Normal 2 2 2 2 2 7 2 2 3" xfId="27420" xr:uid="{CFBCC6E2-4EC7-4B0D-8E1F-0C7BBCB57B23}"/>
    <cellStyle name="Normal 2 2 2 2 2 7 2 2 4" xfId="27421" xr:uid="{E5261A32-BE78-4A02-AF7B-FAEC9AF1503E}"/>
    <cellStyle name="Normal 2 2 2 2 2 7 2 3" xfId="27422" xr:uid="{0B583D41-4BEC-4138-9B92-86D4CD7ADD52}"/>
    <cellStyle name="Normal 2 2 2 2 2 7 2 3 2" xfId="27423" xr:uid="{49CCCFD2-61AB-480F-99CE-F8C250FB9ADE}"/>
    <cellStyle name="Normal 2 2 2 2 2 7 2 3 3" xfId="27424" xr:uid="{429CB57E-945D-41BB-9E04-65281F4D1607}"/>
    <cellStyle name="Normal 2 2 2 2 2 7 2 3 4" xfId="27425" xr:uid="{EBC83C00-2F44-40B3-8C94-08C54D62CBEE}"/>
    <cellStyle name="Normal 2 2 2 2 2 7 2 4" xfId="27426" xr:uid="{B2CBC492-B90E-4E37-810D-C6D91BEEA17F}"/>
    <cellStyle name="Normal 2 2 2 2 2 7 2 5" xfId="27427" xr:uid="{B4086BB5-2423-46E1-8CD2-F12540C3E21D}"/>
    <cellStyle name="Normal 2 2 2 2 2 7 2 6" xfId="27428" xr:uid="{1B5FD1A2-06E3-4723-8CE2-A7EC22D8B881}"/>
    <cellStyle name="Normal 2 2 2 2 2 7 3" xfId="27429" xr:uid="{0BE23A24-9FD8-4D1D-92A3-3EB8364AD236}"/>
    <cellStyle name="Normal 2 2 2 2 2 7 3 2" xfId="27430" xr:uid="{776B405B-E032-45A9-A075-FB12A64B39AA}"/>
    <cellStyle name="Normal 2 2 2 2 2 7 3 2 2" xfId="27431" xr:uid="{A709076C-324D-4BB5-B3F1-6F15BABA8498}"/>
    <cellStyle name="Normal 2 2 2 2 2 7 3 2 3" xfId="27432" xr:uid="{9EEAA8D0-3DAE-4F24-965F-F29E8F30858E}"/>
    <cellStyle name="Normal 2 2 2 2 2 7 3 2 4" xfId="27433" xr:uid="{93ECB105-17E9-463E-92FE-62C149D457C1}"/>
    <cellStyle name="Normal 2 2 2 2 2 7 3 3" xfId="27434" xr:uid="{93744C32-4E5F-4504-9116-9F6C7B2ECA7F}"/>
    <cellStyle name="Normal 2 2 2 2 2 7 3 3 2" xfId="27435" xr:uid="{6B72FE5B-5799-4688-843F-0BEDBE3AA3A9}"/>
    <cellStyle name="Normal 2 2 2 2 2 7 3 3 3" xfId="27436" xr:uid="{B77583C4-C58D-4B1E-9F21-95C59AAC8DFF}"/>
    <cellStyle name="Normal 2 2 2 2 2 7 3 3 4" xfId="27437" xr:uid="{943C717B-A299-4D7D-90E9-9E4331CF610A}"/>
    <cellStyle name="Normal 2 2 2 2 2 7 3 4" xfId="27438" xr:uid="{AE61A914-45F0-4D20-A941-0498997735D9}"/>
    <cellStyle name="Normal 2 2 2 2 2 7 3 5" xfId="27439" xr:uid="{2E90561E-7727-449A-8746-461E23C783ED}"/>
    <cellStyle name="Normal 2 2 2 2 2 7 3 6" xfId="27440" xr:uid="{BFF1A7DE-A555-424B-BE61-33426BA06FAA}"/>
    <cellStyle name="Normal 2 2 2 2 2 7 4" xfId="27441" xr:uid="{7F63A257-0E04-4FC2-9731-59D9412F29F2}"/>
    <cellStyle name="Normal 2 2 2 2 2 7 4 2" xfId="27442" xr:uid="{B49A3640-6723-48B7-8823-88E1137437F1}"/>
    <cellStyle name="Normal 2 2 2 2 2 7 4 3" xfId="27443" xr:uid="{0B0F7897-E5FC-4603-A2B6-4CC195F270C5}"/>
    <cellStyle name="Normal 2 2 2 2 2 7 4 4" xfId="27444" xr:uid="{FC763443-1D1F-4D2D-B41B-E792F55CCD2F}"/>
    <cellStyle name="Normal 2 2 2 2 2 7 5" xfId="27445" xr:uid="{0A652662-4A0A-4F7B-8F36-A1E35F363DF8}"/>
    <cellStyle name="Normal 2 2 2 2 2 7 5 2" xfId="27446" xr:uid="{1F241D79-68E9-46A3-B5E3-B25FBF46C24D}"/>
    <cellStyle name="Normal 2 2 2 2 2 7 5 3" xfId="27447" xr:uid="{70932605-1824-4C0C-8E64-06CFB42B7758}"/>
    <cellStyle name="Normal 2 2 2 2 2 7 5 4" xfId="27448" xr:uid="{D5F9BAEF-000C-41A1-935F-053B3FEFD126}"/>
    <cellStyle name="Normal 2 2 2 2 2 7 6" xfId="27449" xr:uid="{1F3AA38A-E6A5-4966-BFBC-FB0951252BD4}"/>
    <cellStyle name="Normal 2 2 2 2 2 7 7" xfId="27450" xr:uid="{BF2BB31F-A627-41C7-A16E-49D0C81BEB9E}"/>
    <cellStyle name="Normal 2 2 2 2 2 7 8" xfId="27451" xr:uid="{379BC730-EEF8-4259-A495-A4AAB8181809}"/>
    <cellStyle name="Normal 2 2 2 2 2 8" xfId="27452" xr:uid="{2B6A0C00-7058-43E3-8580-EBA2E09780A5}"/>
    <cellStyle name="Normal 2 2 2 2 2 8 2" xfId="27453" xr:uid="{CE89E900-2ED8-4E21-B681-675EEE78F406}"/>
    <cellStyle name="Normal 2 2 2 2 2 8 2 2" xfId="27454" xr:uid="{D07651F2-9689-43A0-A0F7-DF4A38C43A5E}"/>
    <cellStyle name="Normal 2 2 2 2 2 8 2 2 2" xfId="27455" xr:uid="{1D886DBF-AF8F-4CF4-B952-F743A5A372DF}"/>
    <cellStyle name="Normal 2 2 2 2 2 8 2 2 3" xfId="27456" xr:uid="{9A2B4C9A-4CE5-4D2E-B62F-0ABEFA2243E6}"/>
    <cellStyle name="Normal 2 2 2 2 2 8 2 2 4" xfId="27457" xr:uid="{DE28B2DA-4279-4548-AB71-8442DB428450}"/>
    <cellStyle name="Normal 2 2 2 2 2 8 2 3" xfId="27458" xr:uid="{ECE753C6-8407-40AA-A62C-DEDEBE0FDF08}"/>
    <cellStyle name="Normal 2 2 2 2 2 8 2 3 2" xfId="27459" xr:uid="{2EF1B986-9034-43D4-BEC3-747E4B298F0B}"/>
    <cellStyle name="Normal 2 2 2 2 2 8 2 3 3" xfId="27460" xr:uid="{0840F9B2-83C4-441C-8BF7-DD7DD9E5AB14}"/>
    <cellStyle name="Normal 2 2 2 2 2 8 2 3 4" xfId="27461" xr:uid="{94664C56-F194-4363-885F-3F822F34CAB2}"/>
    <cellStyle name="Normal 2 2 2 2 2 8 2 4" xfId="27462" xr:uid="{5F9123E7-5B5A-4BC7-8EA6-B6E24AE14B7C}"/>
    <cellStyle name="Normal 2 2 2 2 2 8 2 5" xfId="27463" xr:uid="{451AAC9F-F3C1-4062-B8D5-1F9F440AA0B7}"/>
    <cellStyle name="Normal 2 2 2 2 2 8 2 6" xfId="27464" xr:uid="{C2834004-734A-4116-BEA4-9CF6D7354840}"/>
    <cellStyle name="Normal 2 2 2 2 2 8 3" xfId="27465" xr:uid="{C936CBC1-DCBF-4941-820D-4D39B68B72A1}"/>
    <cellStyle name="Normal 2 2 2 2 2 8 3 2" xfId="27466" xr:uid="{29B16436-ECD6-485E-A1B3-486714D8B47E}"/>
    <cellStyle name="Normal 2 2 2 2 2 8 3 2 2" xfId="27467" xr:uid="{A25B646F-D904-45AA-945F-11F973F14A2C}"/>
    <cellStyle name="Normal 2 2 2 2 2 8 3 2 3" xfId="27468" xr:uid="{5578B0BD-D0A0-47BA-9010-FC371D626DA8}"/>
    <cellStyle name="Normal 2 2 2 2 2 8 3 2 4" xfId="27469" xr:uid="{AC81AC53-8C7C-4140-91F8-3E6A476BBC8A}"/>
    <cellStyle name="Normal 2 2 2 2 2 8 3 3" xfId="27470" xr:uid="{F55A60C2-4F01-4201-A325-72D96B3E124E}"/>
    <cellStyle name="Normal 2 2 2 2 2 8 3 3 2" xfId="27471" xr:uid="{4254C8C1-FB24-4D2F-A445-8689C693382E}"/>
    <cellStyle name="Normal 2 2 2 2 2 8 3 3 3" xfId="27472" xr:uid="{22B49A56-ABBC-4ED9-9FF4-32D3F64D467A}"/>
    <cellStyle name="Normal 2 2 2 2 2 8 3 3 4" xfId="27473" xr:uid="{8F59AC29-8F4F-4E30-A326-01EB25C8586C}"/>
    <cellStyle name="Normal 2 2 2 2 2 8 3 4" xfId="27474" xr:uid="{46ECA0ED-99A9-4788-855D-5EFED06FD42C}"/>
    <cellStyle name="Normal 2 2 2 2 2 8 3 5" xfId="27475" xr:uid="{F23404B6-CD01-499D-8305-EBE844A75D45}"/>
    <cellStyle name="Normal 2 2 2 2 2 8 3 6" xfId="27476" xr:uid="{E8C5C1D0-3C67-4FFA-85DE-26CB01B568C0}"/>
    <cellStyle name="Normal 2 2 2 2 2 8 4" xfId="27477" xr:uid="{F9D11B5B-E4E5-493F-9E4A-F6A3169B11E4}"/>
    <cellStyle name="Normal 2 2 2 2 2 8 4 2" xfId="27478" xr:uid="{5B928A9F-6DB0-41BB-96EB-6BB874C158E4}"/>
    <cellStyle name="Normal 2 2 2 2 2 8 4 3" xfId="27479" xr:uid="{475234E3-9813-4E2F-8F06-019F59C5A060}"/>
    <cellStyle name="Normal 2 2 2 2 2 8 4 4" xfId="27480" xr:uid="{D4451AB3-EA17-4954-AD04-FDE9262B7FA6}"/>
    <cellStyle name="Normal 2 2 2 2 2 8 5" xfId="27481" xr:uid="{E452886E-008C-4902-BD08-D6A93786340F}"/>
    <cellStyle name="Normal 2 2 2 2 2 8 5 2" xfId="27482" xr:uid="{126B7938-BE91-4E3F-A8D0-49E8FE50C9C2}"/>
    <cellStyle name="Normal 2 2 2 2 2 8 5 3" xfId="27483" xr:uid="{8E12759A-F053-438C-958D-044869908394}"/>
    <cellStyle name="Normal 2 2 2 2 2 8 5 4" xfId="27484" xr:uid="{DE2276EA-3F25-4D88-9E2F-14AD94E53160}"/>
    <cellStyle name="Normal 2 2 2 2 2 8 6" xfId="27485" xr:uid="{F506238F-3079-447E-8FF0-25ABF506BD99}"/>
    <cellStyle name="Normal 2 2 2 2 2 8 7" xfId="27486" xr:uid="{3F7D368C-ED71-44FB-B100-DC6958947D0B}"/>
    <cellStyle name="Normal 2 2 2 2 2 8 8" xfId="27487" xr:uid="{0D166ECD-C3AF-4C53-8911-EA7AC0D6E951}"/>
    <cellStyle name="Normal 2 2 2 2 2 9" xfId="27488" xr:uid="{4975DFE9-AEAE-4B10-A6EF-7E82CAA3F942}"/>
    <cellStyle name="Normal 2 2 2 2 2 9 2" xfId="27489" xr:uid="{E9069A79-5DB0-44AE-B801-0529CACDCA91}"/>
    <cellStyle name="Normal 2 2 2 2 2 9 2 2" xfId="27490" xr:uid="{31601F69-6949-444B-8C87-9B4FDDD1712F}"/>
    <cellStyle name="Normal 2 2 2 2 2 9 2 2 2" xfId="27491" xr:uid="{86E5681F-6EBD-4686-BEF5-DFDCE0E07C1C}"/>
    <cellStyle name="Normal 2 2 2 2 2 9 2 2 3" xfId="27492" xr:uid="{D264EF08-A91F-456F-A0FA-5DC0D6EACC0F}"/>
    <cellStyle name="Normal 2 2 2 2 2 9 2 2 4" xfId="27493" xr:uid="{17DDC44D-988A-435E-AD6C-C649AD7C4FBC}"/>
    <cellStyle name="Normal 2 2 2 2 2 9 2 3" xfId="27494" xr:uid="{A0CA1D37-E100-41C1-9A0D-B5588FAFAC75}"/>
    <cellStyle name="Normal 2 2 2 2 2 9 2 3 2" xfId="27495" xr:uid="{FB8A88CA-B5B0-4C6C-99D3-118AF69DBAC7}"/>
    <cellStyle name="Normal 2 2 2 2 2 9 2 3 3" xfId="27496" xr:uid="{37980C9C-7057-4303-8DE1-5E0212D348A2}"/>
    <cellStyle name="Normal 2 2 2 2 2 9 2 3 4" xfId="27497" xr:uid="{A5516BDC-02CC-478C-84E4-D0B6F585CF6E}"/>
    <cellStyle name="Normal 2 2 2 2 2 9 2 4" xfId="27498" xr:uid="{E01FB9F2-CAD5-4036-8D76-D43F578A5256}"/>
    <cellStyle name="Normal 2 2 2 2 2 9 2 5" xfId="27499" xr:uid="{E379ABB8-66E5-401E-B0E3-56F05A3C1FD0}"/>
    <cellStyle name="Normal 2 2 2 2 2 9 2 6" xfId="27500" xr:uid="{F52C290C-816D-4908-9933-82C66BDCC806}"/>
    <cellStyle name="Normal 2 2 2 2 2 9 3" xfId="27501" xr:uid="{28AC8E41-FE13-4F4D-92E5-499C7AAB0138}"/>
    <cellStyle name="Normal 2 2 2 2 2 9 3 2" xfId="27502" xr:uid="{C598DA09-F10F-423F-8003-3920EF4BE9E2}"/>
    <cellStyle name="Normal 2 2 2 2 2 9 3 2 2" xfId="27503" xr:uid="{DA4D206E-81FF-45B7-A28E-9FB1B31EE3E2}"/>
    <cellStyle name="Normal 2 2 2 2 2 9 3 2 3" xfId="27504" xr:uid="{15EB834D-1A2A-484E-BEA9-13D68A8930F6}"/>
    <cellStyle name="Normal 2 2 2 2 2 9 3 2 4" xfId="27505" xr:uid="{38F648D9-E9A9-45EB-9EA1-BFA29B2297E2}"/>
    <cellStyle name="Normal 2 2 2 2 2 9 3 3" xfId="27506" xr:uid="{DB573B61-4FF8-411D-9638-7D707C27AB0E}"/>
    <cellStyle name="Normal 2 2 2 2 2 9 3 3 2" xfId="27507" xr:uid="{9B2A76E8-14D3-430D-A811-024C861A9FA4}"/>
    <cellStyle name="Normal 2 2 2 2 2 9 3 3 3" xfId="27508" xr:uid="{42180C39-B415-449A-B5F3-7B32E3EE22D8}"/>
    <cellStyle name="Normal 2 2 2 2 2 9 3 3 4" xfId="27509" xr:uid="{8EB959C2-518A-4775-9DED-FDF622460D60}"/>
    <cellStyle name="Normal 2 2 2 2 2 9 3 4" xfId="27510" xr:uid="{9C089FE7-3425-4603-81F5-AEB0498995B2}"/>
    <cellStyle name="Normal 2 2 2 2 2 9 3 5" xfId="27511" xr:uid="{9CD54B87-586A-4337-9D54-40A2AD3D42CA}"/>
    <cellStyle name="Normal 2 2 2 2 2 9 3 6" xfId="27512" xr:uid="{E1443C59-E7BA-4F87-BF12-DBCAACD25FD0}"/>
    <cellStyle name="Normal 2 2 2 2 2 9 4" xfId="27513" xr:uid="{265181CF-1A70-43A2-9E49-061C1AEC1CCC}"/>
    <cellStyle name="Normal 2 2 2 2 2 9 4 2" xfId="27514" xr:uid="{93812D10-014B-4D79-B8C6-8E597CB85030}"/>
    <cellStyle name="Normal 2 2 2 2 2 9 4 3" xfId="27515" xr:uid="{75EF3C9B-37DF-4102-9419-5B79CC657A41}"/>
    <cellStyle name="Normal 2 2 2 2 2 9 4 4" xfId="27516" xr:uid="{B101D196-F048-4A90-ACE2-A8508833936A}"/>
    <cellStyle name="Normal 2 2 2 2 2 9 5" xfId="27517" xr:uid="{3DBED330-587F-47E1-A2E3-5E307DDD3155}"/>
    <cellStyle name="Normal 2 2 2 2 2 9 5 2" xfId="27518" xr:uid="{32B3C7EA-8164-4D38-BD55-BA0467457BA7}"/>
    <cellStyle name="Normal 2 2 2 2 2 9 5 3" xfId="27519" xr:uid="{6BF039D0-2009-4F47-A70B-F143247FD865}"/>
    <cellStyle name="Normal 2 2 2 2 2 9 5 4" xfId="27520" xr:uid="{E3DE0934-C763-44E5-B693-5CBBB30C38FD}"/>
    <cellStyle name="Normal 2 2 2 2 2 9 6" xfId="27521" xr:uid="{658C3A1A-F3F5-4361-B318-A650C6A75CAF}"/>
    <cellStyle name="Normal 2 2 2 2 2 9 7" xfId="27522" xr:uid="{85FE9AB1-320A-42C3-AC31-9326C3983064}"/>
    <cellStyle name="Normal 2 2 2 2 2 9 8" xfId="27523" xr:uid="{FD19698B-EFFD-40FF-9FD6-C2CBE2B29D1D}"/>
    <cellStyle name="Normal 2 2 2 2 20" xfId="27524" xr:uid="{E8943140-9932-4E7E-9578-941C59CA03D1}"/>
    <cellStyle name="Normal 2 2 2 2 20 2" xfId="27525" xr:uid="{EE50B566-88EF-46C2-9647-2DAC9F91C697}"/>
    <cellStyle name="Normal 2 2 2 2 20 2 2" xfId="27526" xr:uid="{5654231E-2EBC-4344-AE9A-F1CBCAD61BE1}"/>
    <cellStyle name="Normal 2 2 2 2 20 2 2 2" xfId="27527" xr:uid="{04E79BD8-7494-4275-B5CE-0EA6C0CD485E}"/>
    <cellStyle name="Normal 2 2 2 2 20 2 2 3" xfId="27528" xr:uid="{82921DC8-86BC-44A9-A255-552DD234BF03}"/>
    <cellStyle name="Normal 2 2 2 2 20 2 2 4" xfId="27529" xr:uid="{696D46DF-990D-4324-81D7-1CEB5E0B285F}"/>
    <cellStyle name="Normal 2 2 2 2 20 2 3" xfId="27530" xr:uid="{C0D8CAD2-AA7E-482D-B899-270A00113469}"/>
    <cellStyle name="Normal 2 2 2 2 20 2 3 2" xfId="27531" xr:uid="{5A44A033-46DF-45F7-A75B-6E0F8B756D4A}"/>
    <cellStyle name="Normal 2 2 2 2 20 2 3 3" xfId="27532" xr:uid="{3EC8A98E-2B06-44C5-9011-7D0BACB0568A}"/>
    <cellStyle name="Normal 2 2 2 2 20 2 3 4" xfId="27533" xr:uid="{14A3B8D0-5881-48C0-B063-573E4EBB8D10}"/>
    <cellStyle name="Normal 2 2 2 2 20 2 4" xfId="27534" xr:uid="{CC1C3289-C9E0-4E55-B79D-F6E06CE1457D}"/>
    <cellStyle name="Normal 2 2 2 2 20 2 5" xfId="27535" xr:uid="{1F8C674D-AD87-4A42-8D34-772B14285221}"/>
    <cellStyle name="Normal 2 2 2 2 20 2 6" xfId="27536" xr:uid="{12203397-71DB-40DB-B520-58A9EA27C4A2}"/>
    <cellStyle name="Normal 2 2 2 2 20 3" xfId="27537" xr:uid="{91465034-BAAA-41E9-9E7D-F54D1C880526}"/>
    <cellStyle name="Normal 2 2 2 2 20 3 2" xfId="27538" xr:uid="{41686BD1-BDD1-4160-82AD-FF04E2C90CA5}"/>
    <cellStyle name="Normal 2 2 2 2 20 3 2 2" xfId="27539" xr:uid="{2B1BD69E-7514-4F1A-91B7-A02642A8AFA7}"/>
    <cellStyle name="Normal 2 2 2 2 20 3 2 3" xfId="27540" xr:uid="{1C195998-D021-4DD7-B571-083BF138C6C9}"/>
    <cellStyle name="Normal 2 2 2 2 20 3 2 4" xfId="27541" xr:uid="{45BD336B-14E2-43BF-BE9F-84A9536E81D0}"/>
    <cellStyle name="Normal 2 2 2 2 20 3 3" xfId="27542" xr:uid="{466E99E9-2A5E-4DDD-865D-E02DF22CB083}"/>
    <cellStyle name="Normal 2 2 2 2 20 3 3 2" xfId="27543" xr:uid="{552985E5-13A2-4AED-A39A-D3CD2956F667}"/>
    <cellStyle name="Normal 2 2 2 2 20 3 3 3" xfId="27544" xr:uid="{C9E17E9D-6F41-43F2-B2C3-B43EF1337CA2}"/>
    <cellStyle name="Normal 2 2 2 2 20 3 3 4" xfId="27545" xr:uid="{86221923-34D4-4718-A32C-18C6B60DBB6D}"/>
    <cellStyle name="Normal 2 2 2 2 20 3 4" xfId="27546" xr:uid="{072F7792-42E9-4F82-ABB0-C239041EF803}"/>
    <cellStyle name="Normal 2 2 2 2 20 3 5" xfId="27547" xr:uid="{B3DC197F-5691-4F11-B4CA-65984BDC85D4}"/>
    <cellStyle name="Normal 2 2 2 2 20 3 6" xfId="27548" xr:uid="{A82E9559-1DB6-4C53-A2C9-76574E1B3C69}"/>
    <cellStyle name="Normal 2 2 2 2 21" xfId="27549" xr:uid="{97541D0F-DEA4-45A4-8E05-CB26D9216F4E}"/>
    <cellStyle name="Normal 2 2 2 2 21 2" xfId="27550" xr:uid="{66EE6525-6372-4AAE-8FC8-7B5B0349BE7E}"/>
    <cellStyle name="Normal 2 2 2 2 21 2 2" xfId="27551" xr:uid="{E869191A-BA57-4956-BCE7-B328DBD1818F}"/>
    <cellStyle name="Normal 2 2 2 2 21 2 3" xfId="27552" xr:uid="{708F8CE3-393C-4DDE-B664-4B24C5E41C02}"/>
    <cellStyle name="Normal 2 2 2 2 21 2 4" xfId="27553" xr:uid="{32AB2374-A23E-4756-9392-508E2C582103}"/>
    <cellStyle name="Normal 2 2 2 2 21 3" xfId="27554" xr:uid="{4965012B-2EA0-49FF-AE72-A84A28D9EDD5}"/>
    <cellStyle name="Normal 2 2 2 2 21 3 2" xfId="27555" xr:uid="{1ED6D237-6F50-4226-9C1C-0131E867DA48}"/>
    <cellStyle name="Normal 2 2 2 2 21 3 3" xfId="27556" xr:uid="{8355D6A3-4BF4-42A4-AE2D-43411A8F356B}"/>
    <cellStyle name="Normal 2 2 2 2 21 3 4" xfId="27557" xr:uid="{2D7F609D-CA99-40AB-A6E1-A705D6D8BF15}"/>
    <cellStyle name="Normal 2 2 2 2 21 4" xfId="27558" xr:uid="{EBF66505-B768-401C-A572-9227C3E0A312}"/>
    <cellStyle name="Normal 2 2 2 2 21 5" xfId="27559" xr:uid="{E687AC19-48F5-49A4-A0BD-BABDE4543976}"/>
    <cellStyle name="Normal 2 2 2 2 21 6" xfId="27560" xr:uid="{C0225269-2226-4C16-8AB6-85A963B6D175}"/>
    <cellStyle name="Normal 2 2 2 2 22" xfId="27561" xr:uid="{F58D5249-DFF5-4768-A877-A75A3CF609FA}"/>
    <cellStyle name="Normal 2 2 2 2 22 2" xfId="27562" xr:uid="{ED0FE501-1F52-43A6-89DB-3392D4A29E5D}"/>
    <cellStyle name="Normal 2 2 2 2 22 2 2" xfId="27563" xr:uid="{9259D1E4-25A0-4BB7-B8FF-DFA00BCF703A}"/>
    <cellStyle name="Normal 2 2 2 2 22 2 3" xfId="27564" xr:uid="{84A6E58A-4FE6-44D6-AC1E-0F5CBC8C8634}"/>
    <cellStyle name="Normal 2 2 2 2 22 2 4" xfId="27565" xr:uid="{133EDAEE-DDE3-4AD0-A948-4F89AC3FDA14}"/>
    <cellStyle name="Normal 2 2 2 2 22 3" xfId="27566" xr:uid="{6013A912-D9EA-42BB-B736-3476D3A0A702}"/>
    <cellStyle name="Normal 2 2 2 2 22 3 2" xfId="27567" xr:uid="{CFC9C31F-A393-4F9F-99CD-FA809C05D99A}"/>
    <cellStyle name="Normal 2 2 2 2 22 3 3" xfId="27568" xr:uid="{94343546-FC09-426A-920F-79B1C4764BBD}"/>
    <cellStyle name="Normal 2 2 2 2 22 3 4" xfId="27569" xr:uid="{D9DB9E81-AB48-47D0-A595-D29894B31546}"/>
    <cellStyle name="Normal 2 2 2 2 22 4" xfId="27570" xr:uid="{BDD9198B-F23E-4091-AE07-B65E31089CEC}"/>
    <cellStyle name="Normal 2 2 2 2 22 5" xfId="27571" xr:uid="{33920F86-F025-419D-8F96-FFFC554BCD7F}"/>
    <cellStyle name="Normal 2 2 2 2 22 6" xfId="27572" xr:uid="{8F557C29-F056-46BE-9526-BDAFBEFADC38}"/>
    <cellStyle name="Normal 2 2 2 2 23" xfId="27573" xr:uid="{4A67B344-5E61-491C-8514-292FCED8A455}"/>
    <cellStyle name="Normal 2 2 2 2 23 2" xfId="27574" xr:uid="{38D02E17-3E86-446A-9FD5-746DD49CF47A}"/>
    <cellStyle name="Normal 2 2 2 2 23 2 2" xfId="27575" xr:uid="{06C628E0-9E31-4045-9B18-7F5C41093708}"/>
    <cellStyle name="Normal 2 2 2 2 23 2 3" xfId="27576" xr:uid="{0C58EC5A-15B9-407D-9536-9D17B279647C}"/>
    <cellStyle name="Normal 2 2 2 2 23 2 4" xfId="27577" xr:uid="{EC33355D-B21C-41B1-A939-285E96E251A7}"/>
    <cellStyle name="Normal 2 2 2 2 23 3" xfId="27578" xr:uid="{98B3FA6D-53B1-4AC9-9B71-8AA0257AA2DA}"/>
    <cellStyle name="Normal 2 2 2 2 23 3 2" xfId="27579" xr:uid="{8CD7DE0A-F3D1-415C-AB85-353211E7D4BF}"/>
    <cellStyle name="Normal 2 2 2 2 23 3 3" xfId="27580" xr:uid="{B40D4A6A-1FE5-4FCA-8A03-E7A3C31B9BFA}"/>
    <cellStyle name="Normal 2 2 2 2 23 3 4" xfId="27581" xr:uid="{DCBECE4D-C8A7-484D-8175-110D238E2F4C}"/>
    <cellStyle name="Normal 2 2 2 2 23 4" xfId="27582" xr:uid="{6DCEF7D5-F3C9-436F-A2F8-9E4DF87E8420}"/>
    <cellStyle name="Normal 2 2 2 2 23 5" xfId="27583" xr:uid="{311CB91E-9998-4061-BFD5-17A44A203311}"/>
    <cellStyle name="Normal 2 2 2 2 23 6" xfId="27584" xr:uid="{85C76169-BE59-46C9-B457-DD4F4009ED4C}"/>
    <cellStyle name="Normal 2 2 2 2 24" xfId="27585" xr:uid="{14DF7042-E82A-4AB0-B580-A936E913361B}"/>
    <cellStyle name="Normal 2 2 2 2 25" xfId="27586" xr:uid="{981D7117-995E-4DA6-B5E1-EA7F99B5D65B}"/>
    <cellStyle name="Normal 2 2 2 2 26" xfId="27587" xr:uid="{90127802-6BCE-433C-B425-B74397E468B0}"/>
    <cellStyle name="Normal 2 2 2 2 27" xfId="27588" xr:uid="{72382938-5522-4B5A-AD4B-6FEC7C8578F2}"/>
    <cellStyle name="Normal 2 2 2 2 28" xfId="27589" xr:uid="{3A23C051-6EE7-4265-A95A-F71586E325FA}"/>
    <cellStyle name="Normal 2 2 2 2 29" xfId="27590" xr:uid="{274C7975-519C-4313-8C19-BB3311928B22}"/>
    <cellStyle name="Normal 2 2 2 2 29 2" xfId="27591" xr:uid="{55BF608E-C7F9-4F1C-8E1B-87FE54E9551C}"/>
    <cellStyle name="Normal 2 2 2 2 29 2 2" xfId="27592" xr:uid="{DBBF6F50-8074-4DC0-A3D1-186859295C0E}"/>
    <cellStyle name="Normal 2 2 2 2 29 2 3" xfId="27593" xr:uid="{17B51757-67EA-494E-B4F4-459505C37233}"/>
    <cellStyle name="Normal 2 2 2 2 29 2 4" xfId="27594" xr:uid="{DB87448C-01E4-4489-AEC1-14C1FA26913F}"/>
    <cellStyle name="Normal 2 2 2 2 29 3" xfId="27595" xr:uid="{94A436D6-D6FE-4EBA-B5D6-E4B01A0F48D4}"/>
    <cellStyle name="Normal 2 2 2 2 29 3 2" xfId="27596" xr:uid="{87B0B878-E9C9-4370-B67D-89E08C1042E6}"/>
    <cellStyle name="Normal 2 2 2 2 29 3 3" xfId="27597" xr:uid="{1B4FBB81-9CF1-4B2F-A1F0-4BAFC6996CE2}"/>
    <cellStyle name="Normal 2 2 2 2 29 3 4" xfId="27598" xr:uid="{CD3BB986-876F-4BC4-8E8D-598347DD801C}"/>
    <cellStyle name="Normal 2 2 2 2 3" xfId="27599" xr:uid="{0BF7020F-109F-4746-8B6D-A0DC75DD6694}"/>
    <cellStyle name="Normal 2 2 2 2 3 2" xfId="27600" xr:uid="{14D8CB3B-30FD-4543-8FDE-F4283BE8048F}"/>
    <cellStyle name="Normal 2 2 2 2 3 3" xfId="27601" xr:uid="{28E84BF3-6277-4BBA-80B2-63F78C34D532}"/>
    <cellStyle name="Normal 2 2 2 2 30" xfId="27602" xr:uid="{B13263EB-71D9-4DE2-A995-176F4E17FD78}"/>
    <cellStyle name="Normal 2 2 2 2 31" xfId="27603" xr:uid="{C46F7936-AEC0-44B1-BED9-35BD0E34711A}"/>
    <cellStyle name="Normal 2 2 2 2 31 2" xfId="27604" xr:uid="{FCC129F8-60DC-4230-B5F9-D5FA8BAC5709}"/>
    <cellStyle name="Normal 2 2 2 2 32" xfId="27605" xr:uid="{B0DEBD67-FD6B-4C2A-A8A6-EBA1B302B0EF}"/>
    <cellStyle name="Normal 2 2 2 2 33" xfId="27606" xr:uid="{CC7C04AB-4D3D-450F-87F9-FD573EB21CAA}"/>
    <cellStyle name="Normal 2 2 2 2 34" xfId="27607" xr:uid="{24A9798D-AB3A-4DD0-9F04-23B8023F93CC}"/>
    <cellStyle name="Normal 2 2 2 2 4" xfId="27608" xr:uid="{6EFAECF2-4232-457B-9D01-6C38639C7FC6}"/>
    <cellStyle name="Normal 2 2 2 2 5" xfId="27609" xr:uid="{3C5975A6-5E24-45CB-884B-70FB97249B0D}"/>
    <cellStyle name="Normal 2 2 2 2 6" xfId="27610" xr:uid="{23B7476F-3F9F-4224-9E5A-916C7B628466}"/>
    <cellStyle name="Normal 2 2 2 2 7" xfId="27611" xr:uid="{37261233-48C7-47C6-88E4-61C66256A46D}"/>
    <cellStyle name="Normal 2 2 2 2 8" xfId="27612" xr:uid="{8EECDC1C-8AF8-40AF-8A89-E025D25E3BEC}"/>
    <cellStyle name="Normal 2 2 2 2 9" xfId="27613" xr:uid="{FBBAA76C-4898-4442-AC38-587DEF8F704B}"/>
    <cellStyle name="Normal 2 2 2 20" xfId="27614" xr:uid="{6B237F5D-CE6D-404B-96E2-E690A87CF5CC}"/>
    <cellStyle name="Normal 2 2 2 20 10" xfId="27615" xr:uid="{293C48E1-BED4-4391-9AEA-8391EE308069}"/>
    <cellStyle name="Normal 2 2 2 20 2" xfId="27616" xr:uid="{3468069D-6EF4-47EE-853A-5339C6D59418}"/>
    <cellStyle name="Normal 2 2 2 20 2 2" xfId="27617" xr:uid="{500EE227-873D-4499-99CB-3EF73632B298}"/>
    <cellStyle name="Normal 2 2 2 20 2 2 2" xfId="27618" xr:uid="{FF516538-4A61-415F-B289-24083F7845E9}"/>
    <cellStyle name="Normal 2 2 2 20 2 2 3" xfId="27619" xr:uid="{B2CF9B4B-0983-4CBD-B1EB-D3D696BBDF8E}"/>
    <cellStyle name="Normal 2 2 2 20 2 2 4" xfId="27620" xr:uid="{A5D0DC19-BB16-475F-AC15-9EE5E06517D6}"/>
    <cellStyle name="Normal 2 2 2 20 2 3" xfId="27621" xr:uid="{03B41069-305A-4F42-8635-BD2F966F8BFE}"/>
    <cellStyle name="Normal 2 2 2 20 2 3 2" xfId="27622" xr:uid="{5566E7E7-A86C-4903-8BA6-3EFBFBC14E56}"/>
    <cellStyle name="Normal 2 2 2 20 2 3 3" xfId="27623" xr:uid="{F02823B9-E39F-48F4-B2FE-B0C728105103}"/>
    <cellStyle name="Normal 2 2 2 20 2 3 4" xfId="27624" xr:uid="{87DD69FD-9775-40DE-A24A-E547B0D5D86F}"/>
    <cellStyle name="Normal 2 2 2 20 2 4" xfId="27625" xr:uid="{17370998-2947-47A7-933F-3E5B0BB6C870}"/>
    <cellStyle name="Normal 2 2 2 20 2 4 2" xfId="27626" xr:uid="{9CF3B735-09FA-4689-9E63-893A5A69F8E0}"/>
    <cellStyle name="Normal 2 2 2 20 2 5" xfId="27627" xr:uid="{0E7D8200-9B32-4FFD-A2DD-10DB2BEEA898}"/>
    <cellStyle name="Normal 2 2 2 20 2 5 2" xfId="27628" xr:uid="{04E27808-9531-4E51-B875-436270DA9A28}"/>
    <cellStyle name="Normal 2 2 2 20 2 6" xfId="27629" xr:uid="{6E77EA94-69D4-4BC2-BBB8-7B0B24B282FD}"/>
    <cellStyle name="Normal 2 2 2 20 2 7" xfId="27630" xr:uid="{49492B9E-72C6-4F6E-9544-21868F712CDC}"/>
    <cellStyle name="Normal 2 2 2 20 2 8" xfId="27631" xr:uid="{5F10BD57-C4AE-4FC1-903D-38E44A113005}"/>
    <cellStyle name="Normal 2 2 2 20 3" xfId="27632" xr:uid="{2002D0C8-81DD-4346-9E73-953422CDB771}"/>
    <cellStyle name="Normal 2 2 2 20 3 2" xfId="27633" xr:uid="{66392C52-8F36-4E64-8286-C171A9774EEC}"/>
    <cellStyle name="Normal 2 2 2 20 3 2 2" xfId="27634" xr:uid="{D01195B4-5429-42B5-9CA2-0EDC527B5BB2}"/>
    <cellStyle name="Normal 2 2 2 20 3 2 3" xfId="27635" xr:uid="{DA90922A-C2A7-49F8-8ED9-EE9613B24CE7}"/>
    <cellStyle name="Normal 2 2 2 20 3 2 4" xfId="27636" xr:uid="{0E3A7182-3B39-4B6F-ACDF-EA03FFF999D9}"/>
    <cellStyle name="Normal 2 2 2 20 3 3" xfId="27637" xr:uid="{ADE09AB4-9D4B-4EA4-8B6E-366558850582}"/>
    <cellStyle name="Normal 2 2 2 20 3 3 2" xfId="27638" xr:uid="{D5B47608-4DBE-41FF-A0F7-3103F474F839}"/>
    <cellStyle name="Normal 2 2 2 20 3 3 3" xfId="27639" xr:uid="{B1BE0E05-1AEB-4A2C-9E30-DA0E6B2E248A}"/>
    <cellStyle name="Normal 2 2 2 20 3 3 4" xfId="27640" xr:uid="{22E85947-D1F1-4F32-B835-4DFADBCD298C}"/>
    <cellStyle name="Normal 2 2 2 20 3 4" xfId="27641" xr:uid="{4FBD0F12-E7B9-49AF-9049-31BD037DAD48}"/>
    <cellStyle name="Normal 2 2 2 20 3 5" xfId="27642" xr:uid="{94F9CBB0-4B2E-489E-BE69-C1051855613D}"/>
    <cellStyle name="Normal 2 2 2 20 3 6" xfId="27643" xr:uid="{4E868B9C-638F-4591-8D9D-9831AC8A91FF}"/>
    <cellStyle name="Normal 2 2 2 20 4" xfId="27644" xr:uid="{BEA90EDD-F286-425D-9695-FFB9570DB141}"/>
    <cellStyle name="Normal 2 2 2 20 4 2" xfId="27645" xr:uid="{FEFF515B-C74F-4B39-B04E-B455D647A2FF}"/>
    <cellStyle name="Normal 2 2 2 20 4 3" xfId="27646" xr:uid="{3338249E-4A04-40F9-8A32-872F2A076C70}"/>
    <cellStyle name="Normal 2 2 2 20 4 4" xfId="27647" xr:uid="{7663CEDE-9539-4102-9E29-C72475377A4A}"/>
    <cellStyle name="Normal 2 2 2 20 5" xfId="27648" xr:uid="{1B2F91F6-1C15-47D0-A10B-67744FC23E2C}"/>
    <cellStyle name="Normal 2 2 2 20 5 2" xfId="27649" xr:uid="{449D5C40-F89A-4DE2-8EA8-0528DA96ABDC}"/>
    <cellStyle name="Normal 2 2 2 20 5 3" xfId="27650" xr:uid="{67C61BBB-831E-46B9-8DAD-2369161403CA}"/>
    <cellStyle name="Normal 2 2 2 20 5 4" xfId="27651" xr:uid="{F5E446B4-8A4E-4C6E-B24F-58E627642BA0}"/>
    <cellStyle name="Normal 2 2 2 20 6" xfId="27652" xr:uid="{0DDFF8A1-E0F6-4E6A-9C8C-C9FB10708A12}"/>
    <cellStyle name="Normal 2 2 2 20 6 2" xfId="27653" xr:uid="{93190C70-0733-4C02-A9E6-672C0C7118F0}"/>
    <cellStyle name="Normal 2 2 2 20 7" xfId="27654" xr:uid="{118560F0-127E-4A89-A3E1-543E3857D045}"/>
    <cellStyle name="Normal 2 2 2 20 7 2" xfId="27655" xr:uid="{77772992-E599-447B-8ECA-B2522E2747E6}"/>
    <cellStyle name="Normal 2 2 2 20 8" xfId="27656" xr:uid="{45D3F0B3-7F5E-440D-9135-FE4086072017}"/>
    <cellStyle name="Normal 2 2 2 20 9" xfId="27657" xr:uid="{69476CBD-8114-4440-8CE2-B8E83D27DFD5}"/>
    <cellStyle name="Normal 2 2 2 21" xfId="27658" xr:uid="{4E6BD3AC-982B-4DE2-9D08-DBEAEBBD7DE0}"/>
    <cellStyle name="Normal 2 2 2 21 10" xfId="27659" xr:uid="{6221E0FE-0C81-4B02-A285-1BD4E48E2C5C}"/>
    <cellStyle name="Normal 2 2 2 21 2" xfId="27660" xr:uid="{663E5B16-9CB2-4E0D-BD8E-DF7E108E85C1}"/>
    <cellStyle name="Normal 2 2 2 21 2 2" xfId="27661" xr:uid="{ED26FDC8-83D4-462A-BBDF-813522A3ADC0}"/>
    <cellStyle name="Normal 2 2 2 21 2 3" xfId="27662" xr:uid="{09EB27AF-BD4C-43E7-B729-BBCC4FE23EB4}"/>
    <cellStyle name="Normal 2 2 2 21 2 3 2" xfId="27663" xr:uid="{4DAF2931-9CE4-471C-B72D-3A1207470A44}"/>
    <cellStyle name="Normal 2 2 2 21 2 4" xfId="27664" xr:uid="{4F443D48-7864-496A-9333-C013918D7156}"/>
    <cellStyle name="Normal 2 2 2 21 3" xfId="27665" xr:uid="{EB283B58-CE17-42D8-88CE-E3A8772CEDF2}"/>
    <cellStyle name="Normal 2 2 2 21 4" xfId="27666" xr:uid="{ED85F288-D646-4074-BA82-D7336DFC2179}"/>
    <cellStyle name="Normal 2 2 2 21 4 2" xfId="27667" xr:uid="{503D93A5-89E3-466B-BF9B-B78FBBA53F69}"/>
    <cellStyle name="Normal 2 2 2 21 4 3" xfId="27668" xr:uid="{DB8CC794-D244-4D30-A408-B2CB621F44FC}"/>
    <cellStyle name="Normal 2 2 2 21 4 4" xfId="27669" xr:uid="{8315EA4F-70DB-43F4-8357-83EE544B271B}"/>
    <cellStyle name="Normal 2 2 2 21 5" xfId="27670" xr:uid="{19FDB95A-9BE9-44ED-B2D8-47543563A789}"/>
    <cellStyle name="Normal 2 2 2 21 5 2" xfId="27671" xr:uid="{B462DBD6-2049-4D99-8DB2-6E6C5DA8A4B9}"/>
    <cellStyle name="Normal 2 2 2 21 5 3" xfId="27672" xr:uid="{F9A57098-0D45-4B5D-B1C7-4634A90961EB}"/>
    <cellStyle name="Normal 2 2 2 21 5 4" xfId="27673" xr:uid="{19FC50C0-42C2-4B82-B692-65649E26E9AB}"/>
    <cellStyle name="Normal 2 2 2 21 6" xfId="27674" xr:uid="{72F34F06-4ED0-49C8-A2E1-F84669217AA3}"/>
    <cellStyle name="Normal 2 2 2 21 6 2" xfId="27675" xr:uid="{8CB6C7AB-BCA3-4113-9C8B-8623685215EA}"/>
    <cellStyle name="Normal 2 2 2 21 7" xfId="27676" xr:uid="{0085A50E-046B-41F0-AB0D-14905A992E7D}"/>
    <cellStyle name="Normal 2 2 2 21 7 2" xfId="27677" xr:uid="{5B2E1D66-6BAE-4444-A11C-C56599F7BEA4}"/>
    <cellStyle name="Normal 2 2 2 21 8" xfId="27678" xr:uid="{A1DB47F1-2A9A-4D98-AD7A-E5DCD381584F}"/>
    <cellStyle name="Normal 2 2 2 21 9" xfId="27679" xr:uid="{72E1AF18-A14A-4F13-8CF7-066D95D90237}"/>
    <cellStyle name="Normal 2 2 2 22" xfId="27680" xr:uid="{142B60A2-8E45-49E7-A23B-127218ADF589}"/>
    <cellStyle name="Normal 2 2 2 22 2" xfId="27681" xr:uid="{513F28E6-37E7-4FD1-86B1-6B3D2BC47315}"/>
    <cellStyle name="Normal 2 2 2 22 2 2" xfId="27682" xr:uid="{751C7D84-A8B3-48CE-93BE-BF40778E3F05}"/>
    <cellStyle name="Normal 2 2 2 22 2 2 2" xfId="27683" xr:uid="{9C4F5649-1D90-4109-8FCA-C5696D4859CB}"/>
    <cellStyle name="Normal 2 2 2 22 2 3" xfId="27684" xr:uid="{1B919B88-DC38-4783-89B0-478A2FAA3319}"/>
    <cellStyle name="Normal 2 2 2 22 3" xfId="27685" xr:uid="{31FFD214-5BA4-473F-8E0E-586CA3469BC8}"/>
    <cellStyle name="Normal 2 2 2 22 4" xfId="27686" xr:uid="{F8E413C5-8022-429D-B0A8-58EA5EF43714}"/>
    <cellStyle name="Normal 2 2 2 22 4 2" xfId="27687" xr:uid="{2698F2CD-8BCA-43D5-AE44-398B98A438B7}"/>
    <cellStyle name="Normal 2 2 2 22 5" xfId="27688" xr:uid="{1F27749F-83EB-43AE-9DC4-1C9B163782C3}"/>
    <cellStyle name="Normal 2 2 2 23" xfId="27689" xr:uid="{2EEBC666-8DF8-4511-8199-CB68331CEFA7}"/>
    <cellStyle name="Normal 2 2 2 23 2" xfId="27690" xr:uid="{E80A804B-0A89-4567-A627-C16797EEBF25}"/>
    <cellStyle name="Normal 2 2 2 23 2 2" xfId="27691" xr:uid="{73739535-5DCF-4D4B-A35A-F0C1443E398E}"/>
    <cellStyle name="Normal 2 2 2 23 2 2 2" xfId="27692" xr:uid="{3BBC6091-B59F-4727-A952-8CFE25437B57}"/>
    <cellStyle name="Normal 2 2 2 23 2 3" xfId="27693" xr:uid="{2B9A4DAE-9B4C-43A4-803C-5BCB00CE34E2}"/>
    <cellStyle name="Normal 2 2 2 23 3" xfId="27694" xr:uid="{BFE6AD6E-F590-4863-9621-EDDCEE0FB86D}"/>
    <cellStyle name="Normal 2 2 2 23 4" xfId="27695" xr:uid="{E0B38F0B-5B91-4309-9CA4-8BC38BFA8B2D}"/>
    <cellStyle name="Normal 2 2 2 23 4 2" xfId="27696" xr:uid="{4309CA52-646B-4BAC-B17D-0D477E32AB97}"/>
    <cellStyle name="Normal 2 2 2 23 5" xfId="27697" xr:uid="{345AE161-65D0-480A-9C23-66848C8C347D}"/>
    <cellStyle name="Normal 2 2 2 24" xfId="27698" xr:uid="{7C6A5B9B-1826-4AE6-814C-B992E0888D27}"/>
    <cellStyle name="Normal 2 2 2 24 2" xfId="27699" xr:uid="{5312803E-6F55-4B84-A28D-70238B79B9A8}"/>
    <cellStyle name="Normal 2 2 2 24 2 2" xfId="27700" xr:uid="{7D8BF905-6E03-41B9-8A42-CED4A7628D38}"/>
    <cellStyle name="Normal 2 2 2 24 2 2 2" xfId="27701" xr:uid="{C573EB55-850F-41B1-9D67-13945404B381}"/>
    <cellStyle name="Normal 2 2 2 24 2 3" xfId="27702" xr:uid="{C2354999-3ED4-4C05-B842-EF068F42D278}"/>
    <cellStyle name="Normal 2 2 2 24 3" xfId="27703" xr:uid="{5036A166-84E5-403B-AF1E-58FCB5728E7A}"/>
    <cellStyle name="Normal 2 2 2 24 4" xfId="27704" xr:uid="{2BAAB482-D5F0-4A25-AC28-4D48DA765D03}"/>
    <cellStyle name="Normal 2 2 2 24 4 2" xfId="27705" xr:uid="{6D6101A5-B55C-4B80-86C7-EE10A774A16C}"/>
    <cellStyle name="Normal 2 2 2 24 5" xfId="27706" xr:uid="{04B0E0D7-5BAA-463B-ABE5-97319DE8F076}"/>
    <cellStyle name="Normal 2 2 2 25" xfId="27707" xr:uid="{B99312C6-76CE-4024-9E44-072DA0D52631}"/>
    <cellStyle name="Normal 2 2 2 25 2" xfId="27708" xr:uid="{43CE94EA-9511-491C-BBFC-DB57E9124F61}"/>
    <cellStyle name="Normal 2 2 2 25 2 2" xfId="27709" xr:uid="{AA5099D1-7BDF-4E69-9974-06EF305B2251}"/>
    <cellStyle name="Normal 2 2 2 25 2 2 2" xfId="27710" xr:uid="{F3F13F7C-F3A5-43D4-9D82-0912B189D61F}"/>
    <cellStyle name="Normal 2 2 2 25 2 3" xfId="27711" xr:uid="{DC8C2583-2760-4C95-BE28-EAA80610FC07}"/>
    <cellStyle name="Normal 2 2 2 25 2 3 2" xfId="27712" xr:uid="{0F155B6D-6B2E-4AEF-8404-F7C98DAD9985}"/>
    <cellStyle name="Normal 2 2 2 25 2 4" xfId="27713" xr:uid="{B37A07AA-D529-4D07-BEBA-FBEC32EB531A}"/>
    <cellStyle name="Normal 2 2 2 25 2 5" xfId="27714" xr:uid="{B95E4EAA-59E3-47D2-8E33-A235977EE4F5}"/>
    <cellStyle name="Normal 2 2 2 25 2 6" xfId="27715" xr:uid="{62C60DF0-5BD4-47CB-8AB3-4491F1933DC0}"/>
    <cellStyle name="Normal 2 2 2 25 3" xfId="27716" xr:uid="{827DFC90-FC80-4733-BFAC-B73DC02D7C83}"/>
    <cellStyle name="Normal 2 2 2 25 3 2" xfId="27717" xr:uid="{31872B56-70AB-4765-A1D2-56C3AB170B26}"/>
    <cellStyle name="Normal 2 2 2 25 3 3" xfId="27718" xr:uid="{3B22DB28-2CF5-4237-9A1D-CD697A9C4814}"/>
    <cellStyle name="Normal 2 2 2 25 3 4" xfId="27719" xr:uid="{6D42047F-87F0-4CFA-8DEC-54EAA03895A8}"/>
    <cellStyle name="Normal 2 2 2 25 4" xfId="27720" xr:uid="{0BE0FA56-D2DA-47F4-8FA1-400A0B7E9772}"/>
    <cellStyle name="Normal 2 2 2 25 4 2" xfId="27721" xr:uid="{DC740B33-AC37-478A-9D1E-616B8A535681}"/>
    <cellStyle name="Normal 2 2 2 25 5" xfId="27722" xr:uid="{8251CA2A-2149-4A91-A810-589F78A537E4}"/>
    <cellStyle name="Normal 2 2 2 25 5 2" xfId="27723" xr:uid="{14EA71D2-1FC8-4361-9A1B-BC8703B8CF34}"/>
    <cellStyle name="Normal 2 2 2 25 6" xfId="27724" xr:uid="{CF9E4889-37CB-4D10-9643-BE95BA36566D}"/>
    <cellStyle name="Normal 2 2 2 25 7" xfId="27725" xr:uid="{6F527166-4BDD-479E-91D9-368F5B133363}"/>
    <cellStyle name="Normal 2 2 2 25 8" xfId="27726" xr:uid="{BEAF355C-BE8B-42AC-9CF3-0FC980541E32}"/>
    <cellStyle name="Normal 2 2 2 26" xfId="27727" xr:uid="{D8E20630-0B34-4AD8-BC27-49EDF839F19B}"/>
    <cellStyle name="Normal 2 2 2 26 2" xfId="27728" xr:uid="{D9B203E4-20AC-45E9-83F0-D4914AC43003}"/>
    <cellStyle name="Normal 2 2 2 26 2 2" xfId="27729" xr:uid="{D9B7B56F-9786-46AD-BD3D-988ED016BF65}"/>
    <cellStyle name="Normal 2 2 2 26 2 2 2" xfId="27730" xr:uid="{23CC6AE7-7609-466C-88A6-E0A4CE979940}"/>
    <cellStyle name="Normal 2 2 2 26 2 3" xfId="27731" xr:uid="{DE1D048F-8668-4648-A857-FFDBF8B12C01}"/>
    <cellStyle name="Normal 2 2 2 26 3" xfId="27732" xr:uid="{BA64A252-8D6C-4CB3-B4E8-21305414E51B}"/>
    <cellStyle name="Normal 2 2 2 26 3 2" xfId="27733" xr:uid="{99E3FDEB-3D5E-4A58-9903-69EF2DD985DE}"/>
    <cellStyle name="Normal 2 2 2 26 4" xfId="27734" xr:uid="{EF386EA6-F999-46B3-BE01-33A5A150E9BE}"/>
    <cellStyle name="Normal 2 2 2 26 4 2" xfId="27735" xr:uid="{B828490C-B304-4CD5-9CDE-B4CE45B45E60}"/>
    <cellStyle name="Normal 2 2 2 26 5" xfId="27736" xr:uid="{16CC9B04-6CAE-4C4F-B0D2-FC9EA352CD2E}"/>
    <cellStyle name="Normal 2 2 2 26 6" xfId="27737" xr:uid="{D747B4D3-913C-4A5E-B2F3-3D36A436E80A}"/>
    <cellStyle name="Normal 2 2 2 26 7" xfId="27738" xr:uid="{9C87DDEA-DBB3-4F65-8A24-66323BD75CE9}"/>
    <cellStyle name="Normal 2 2 2 27" xfId="27739" xr:uid="{AEDF8F0F-80D2-4601-B152-653912AA27C9}"/>
    <cellStyle name="Normal 2 2 2 27 2" xfId="27740" xr:uid="{04FA7EFC-42F4-4B03-8025-D062A073895E}"/>
    <cellStyle name="Normal 2 2 2 27 2 2" xfId="27741" xr:uid="{EE305F72-A4D0-49F3-B776-A751200CC849}"/>
    <cellStyle name="Normal 2 2 2 27 2 2 2" xfId="27742" xr:uid="{321E3000-00B4-44E7-82DD-70E0B61E791E}"/>
    <cellStyle name="Normal 2 2 2 27 2 3" xfId="27743" xr:uid="{45BB1D0F-5B57-448A-8F49-8AD5DE559707}"/>
    <cellStyle name="Normal 2 2 2 27 3" xfId="27744" xr:uid="{55C3C7F8-7808-46F1-9211-3E81DF6974E7}"/>
    <cellStyle name="Normal 2 2 2 27 3 2" xfId="27745" xr:uid="{822E2958-26EE-4D09-A7A6-A0BAD4B9530B}"/>
    <cellStyle name="Normal 2 2 2 27 4" xfId="27746" xr:uid="{CF55C9E6-7642-4DA3-BBFE-14273CA96DD8}"/>
    <cellStyle name="Normal 2 2 2 27 4 2" xfId="27747" xr:uid="{DF4EAAA8-D0F1-4B28-9194-305E97C5E3C1}"/>
    <cellStyle name="Normal 2 2 2 27 5" xfId="27748" xr:uid="{9415E3DE-2E41-444E-A795-7CA864B91CBB}"/>
    <cellStyle name="Normal 2 2 2 27 6" xfId="27749" xr:uid="{6D851C11-F9E8-45B1-8ABC-6FDFFB0A2CBA}"/>
    <cellStyle name="Normal 2 2 2 27 7" xfId="27750" xr:uid="{BB48E559-C05D-48ED-B2BE-1F27F04F5BB0}"/>
    <cellStyle name="Normal 2 2 2 28" xfId="27751" xr:uid="{86124F9C-2BF7-48D1-8C96-D520EF974DE4}"/>
    <cellStyle name="Normal 2 2 2 28 2" xfId="27752" xr:uid="{B00403BA-F652-4F8F-91A2-31EFD0E17D73}"/>
    <cellStyle name="Normal 2 2 2 28 2 2" xfId="27753" xr:uid="{859BCD07-FC85-4ABA-BB1D-B0160375C888}"/>
    <cellStyle name="Normal 2 2 2 28 2 2 2" xfId="27754" xr:uid="{C015C066-A085-4DBF-A3DF-603C248CDBC1}"/>
    <cellStyle name="Normal 2 2 2 28 2 3" xfId="27755" xr:uid="{71405AD0-B47B-48DE-8572-B7B3133AE72F}"/>
    <cellStyle name="Normal 2 2 2 28 3" xfId="27756" xr:uid="{5095A715-EC7A-4F63-9A57-917697E704BC}"/>
    <cellStyle name="Normal 2 2 2 28 3 2" xfId="27757" xr:uid="{544A6702-4D2E-415F-A17C-9FD39B38E0D7}"/>
    <cellStyle name="Normal 2 2 2 28 4" xfId="27758" xr:uid="{AEF5F17E-3FE4-4FE6-ABCC-227AEB0639BB}"/>
    <cellStyle name="Normal 2 2 2 28 4 2" xfId="27759" xr:uid="{181FD5F7-BE61-4EDC-8010-BBC5C826B315}"/>
    <cellStyle name="Normal 2 2 2 28 5" xfId="27760" xr:uid="{095D2C51-2D81-4CC7-8CB7-03AF8B1A859C}"/>
    <cellStyle name="Normal 2 2 2 28 6" xfId="27761" xr:uid="{F26E959F-5E14-443D-8C46-13687CC842CB}"/>
    <cellStyle name="Normal 2 2 2 28 7" xfId="27762" xr:uid="{DF4C32FA-7223-4EF1-BE04-DB0898F86CF0}"/>
    <cellStyle name="Normal 2 2 2 29" xfId="27763" xr:uid="{93F305B8-04E9-4F57-8AE2-46F4BC46FE83}"/>
    <cellStyle name="Normal 2 2 2 29 2" xfId="27764" xr:uid="{914FB7CB-5365-481F-BE87-321E05118953}"/>
    <cellStyle name="Normal 2 2 2 29 2 2" xfId="27765" xr:uid="{C583D482-A8A9-4A10-8CFC-69CE72B50DE2}"/>
    <cellStyle name="Normal 2 2 2 29 2 2 2" xfId="27766" xr:uid="{7BA4F715-DD13-4019-839A-DE7F50D61F8C}"/>
    <cellStyle name="Normal 2 2 2 29 2 3" xfId="27767" xr:uid="{D4908B8B-94EE-4CD9-B6A1-1C1C229AA84E}"/>
    <cellStyle name="Normal 2 2 2 29 3" xfId="27768" xr:uid="{6CC52274-E2F3-456F-A388-A7CD3AC3082F}"/>
    <cellStyle name="Normal 2 2 2 29 3 2" xfId="27769" xr:uid="{3F6B7B2B-66AA-48AA-8650-32336AF14DFA}"/>
    <cellStyle name="Normal 2 2 2 29 4" xfId="27770" xr:uid="{F89386F8-86D7-44A4-8BED-3AD1E9F7F9CB}"/>
    <cellStyle name="Normal 2 2 2 29 4 2" xfId="27771" xr:uid="{6A60ECB3-903D-4BBC-8349-7B4ED03C2432}"/>
    <cellStyle name="Normal 2 2 2 29 5" xfId="27772" xr:uid="{6BF4217C-5ABA-4775-AEB3-A9238535FA82}"/>
    <cellStyle name="Normal 2 2 2 29 6" xfId="27773" xr:uid="{33071E3F-070C-4ED2-B0AC-7CE8CD2111FD}"/>
    <cellStyle name="Normal 2 2 2 29 7" xfId="27774" xr:uid="{E59DBDBE-E5D5-4E4A-BE02-D796F87B7648}"/>
    <cellStyle name="Normal 2 2 2 3" xfId="27775" xr:uid="{C6607A7A-D03A-47D7-B00F-1908011D022D}"/>
    <cellStyle name="Normal 2 2 2 3 10" xfId="27776" xr:uid="{9449A0D5-715A-459C-9452-7FB6B3C7840D}"/>
    <cellStyle name="Normal 2 2 2 3 2" xfId="27777" xr:uid="{C8385C3C-0667-4FAE-A893-665539686E20}"/>
    <cellStyle name="Normal 2 2 2 3 2 2" xfId="27778" xr:uid="{1538D7C8-FE75-45F0-A743-66A79445A6FA}"/>
    <cellStyle name="Normal 2 2 2 3 2 2 2" xfId="27779" xr:uid="{D091AD9E-FA3B-4E30-9DDF-886C2B3D54DC}"/>
    <cellStyle name="Normal 2 2 2 3 2 2 3" xfId="27780" xr:uid="{1E995492-B99F-4066-90F8-EDB43D28C885}"/>
    <cellStyle name="Normal 2 2 2 3 2 2 4" xfId="27781" xr:uid="{2C27364F-A8E6-4749-91E8-FFB5BBF78C92}"/>
    <cellStyle name="Normal 2 2 2 3 2 3" xfId="27782" xr:uid="{D948489D-D3D6-43AE-923D-3B8143BDC7C7}"/>
    <cellStyle name="Normal 2 2 2 3 2 3 2" xfId="27783" xr:uid="{8CC3EA71-390B-4DC3-9BB7-CC74EFD54B4C}"/>
    <cellStyle name="Normal 2 2 2 3 2 3 3" xfId="27784" xr:uid="{AC026843-36D0-4316-A61E-D3C42C7A9F98}"/>
    <cellStyle name="Normal 2 2 2 3 2 3 4" xfId="27785" xr:uid="{B5B46784-D8CE-4838-88EE-784534E55495}"/>
    <cellStyle name="Normal 2 2 2 3 2 4" xfId="27786" xr:uid="{AA8FFE67-7B88-4D05-AEF7-E94C2659B7C1}"/>
    <cellStyle name="Normal 2 2 2 3 2 5" xfId="27787" xr:uid="{D492F1D8-367D-4DCF-B9FB-5B38A6E3BF8F}"/>
    <cellStyle name="Normal 2 2 2 3 2 6" xfId="27788" xr:uid="{E13E860F-D53C-4460-93C2-4C0F28546C46}"/>
    <cellStyle name="Normal 2 2 2 3 3" xfId="27789" xr:uid="{88CDA77B-3FD4-4F29-8E60-AF91E9B05723}"/>
    <cellStyle name="Normal 2 2 2 3 3 2" xfId="27790" xr:uid="{2743B5C2-C56C-4CBB-A89E-D3BA57D8691A}"/>
    <cellStyle name="Normal 2 2 2 3 3 2 2" xfId="27791" xr:uid="{4E7EF7FE-AEFA-4C90-A98E-E92ECB64F6F2}"/>
    <cellStyle name="Normal 2 2 2 3 3 2 3" xfId="27792" xr:uid="{5A3FFF20-FC96-4E0B-BEE9-D5F35C512F98}"/>
    <cellStyle name="Normal 2 2 2 3 3 2 4" xfId="27793" xr:uid="{4134EB4A-FAA9-487F-B67F-D1C8FC181194}"/>
    <cellStyle name="Normal 2 2 2 3 3 3" xfId="27794" xr:uid="{03615DF4-FE97-4036-949D-FF20117773AD}"/>
    <cellStyle name="Normal 2 2 2 3 3 3 2" xfId="27795" xr:uid="{A0FD008A-7683-411A-B53D-D045326077F2}"/>
    <cellStyle name="Normal 2 2 2 3 3 3 3" xfId="27796" xr:uid="{7B7ED17C-5411-4458-B25A-F30647F82015}"/>
    <cellStyle name="Normal 2 2 2 3 3 3 4" xfId="27797" xr:uid="{677F669B-DBE7-4D90-B65B-1F184B495739}"/>
    <cellStyle name="Normal 2 2 2 3 3 4" xfId="27798" xr:uid="{108E1566-39EA-4BAA-B036-F57EF937FECF}"/>
    <cellStyle name="Normal 2 2 2 3 3 5" xfId="27799" xr:uid="{DBC63BF6-E9BA-42BA-A681-26988ED456D8}"/>
    <cellStyle name="Normal 2 2 2 3 3 6" xfId="27800" xr:uid="{A687EE70-1864-4865-B3AD-F317148575A4}"/>
    <cellStyle name="Normal 2 2 2 3 4" xfId="27801" xr:uid="{1930BB15-9299-4F67-9ECB-08599B321C9D}"/>
    <cellStyle name="Normal 2 2 2 3 4 2" xfId="27802" xr:uid="{3511BEB0-1271-4F5B-B390-50157EEE82A2}"/>
    <cellStyle name="Normal 2 2 2 3 4 2 2" xfId="27803" xr:uid="{53FE3225-7CD3-4912-B72C-6BBE9D155102}"/>
    <cellStyle name="Normal 2 2 2 3 4 2 3" xfId="27804" xr:uid="{45454B8F-BC55-46AC-942A-1ADC4124011F}"/>
    <cellStyle name="Normal 2 2 2 3 4 2 4" xfId="27805" xr:uid="{7DD57CBF-0F44-4C94-8E81-BAAFE9E2C63E}"/>
    <cellStyle name="Normal 2 2 2 3 4 3" xfId="27806" xr:uid="{610248E4-FD4A-4EFE-8DC9-6B0211DABCB6}"/>
    <cellStyle name="Normal 2 2 2 3 4 3 2" xfId="27807" xr:uid="{83213926-B235-48F4-B941-CD0F72417F36}"/>
    <cellStyle name="Normal 2 2 2 3 4 3 3" xfId="27808" xr:uid="{BC2A5584-9C14-4225-993B-4453F157297C}"/>
    <cellStyle name="Normal 2 2 2 3 4 3 4" xfId="27809" xr:uid="{EDFC8CE8-F649-4409-9F52-EF43928B9411}"/>
    <cellStyle name="Normal 2 2 2 3 5" xfId="27810" xr:uid="{FD3E115E-4920-4A35-BEFF-C29F387F6FA5}"/>
    <cellStyle name="Normal 2 2 2 3 6" xfId="27811" xr:uid="{AB2855A1-967D-4967-8DA9-7A6AEDCC6F38}"/>
    <cellStyle name="Normal 2 2 2 3 6 2" xfId="27812" xr:uid="{F4986E67-039F-4981-8F72-E12555370785}"/>
    <cellStyle name="Normal 2 2 2 3 7" xfId="27813" xr:uid="{B92AFAB6-D1AC-43AB-B027-E3F323CD96F7}"/>
    <cellStyle name="Normal 2 2 2 3 8" xfId="27814" xr:uid="{348E8373-CD7B-4D99-AAA6-BE5480E2108A}"/>
    <cellStyle name="Normal 2 2 2 3 9" xfId="27815" xr:uid="{9A6121B9-AF43-48BE-B13C-5B00ED2FFB23}"/>
    <cellStyle name="Normal 2 2 2 30" xfId="27816" xr:uid="{FC6E15BE-FF40-4806-A5FE-A91BEC23E86F}"/>
    <cellStyle name="Normal 2 2 2 30 2" xfId="27817" xr:uid="{A2BF1837-94E6-4BD5-8E60-842015561EF1}"/>
    <cellStyle name="Normal 2 2 2 30 2 2" xfId="27818" xr:uid="{F3F373E4-995E-49BF-8B8B-DDD5C26BB618}"/>
    <cellStyle name="Normal 2 2 2 30 2 3" xfId="27819" xr:uid="{E182739C-5E3E-4D99-AED8-2B4F5666F3AA}"/>
    <cellStyle name="Normal 2 2 2 30 2 3 2" xfId="27820" xr:uid="{C5DD0AA7-FD58-49AB-8A4B-E12EBC62F19C}"/>
    <cellStyle name="Normal 2 2 2 30 2 4" xfId="27821" xr:uid="{6851AC32-667C-42FE-96D9-C1964A226DAE}"/>
    <cellStyle name="Normal 2 2 2 30 3" xfId="27822" xr:uid="{C1AEDECD-C164-40C4-836A-CB25C91C3B75}"/>
    <cellStyle name="Normal 2 2 2 30 4" xfId="27823" xr:uid="{0157846F-FA3A-4A13-82DD-CA3E50569CA7}"/>
    <cellStyle name="Normal 2 2 2 30 4 2" xfId="27824" xr:uid="{45C8BD32-86C3-4A24-AB99-DC97376D8F10}"/>
    <cellStyle name="Normal 2 2 2 30 5" xfId="27825" xr:uid="{A5901636-48AC-4F48-B284-BD49A370A138}"/>
    <cellStyle name="Normal 2 2 2 30 5 2" xfId="27826" xr:uid="{5D7E007D-B0F7-4C11-BC1E-96FC078ED9D2}"/>
    <cellStyle name="Normal 2 2 2 30 6" xfId="27827" xr:uid="{7D72A8A7-CC09-4114-BE86-763723FE74E0}"/>
    <cellStyle name="Normal 2 2 2 30 7" xfId="27828" xr:uid="{205060D3-82BC-4AF3-9A37-263AEADF42C7}"/>
    <cellStyle name="Normal 2 2 2 30 8" xfId="27829" xr:uid="{B5CFD05E-F8A3-4E16-ABAC-B50613E34677}"/>
    <cellStyle name="Normal 2 2 2 31" xfId="27830" xr:uid="{417D2C28-E087-4278-91F5-A7082E27BC73}"/>
    <cellStyle name="Normal 2 2 2 31 2" xfId="27831" xr:uid="{F26F6784-86D7-417F-A591-DFF6BBD22C5B}"/>
    <cellStyle name="Normal 2 2 2 31 2 2" xfId="27832" xr:uid="{D234E5A5-DD46-495A-81A9-5590E1963557}"/>
    <cellStyle name="Normal 2 2 2 31 2 2 2" xfId="27833" xr:uid="{D7106312-7729-4CDB-A042-E16D9ACA0DAB}"/>
    <cellStyle name="Normal 2 2 2 31 2 3" xfId="27834" xr:uid="{1F02CC5B-5763-4395-A815-AC2DB99EFDE0}"/>
    <cellStyle name="Normal 2 2 2 31 3" xfId="27835" xr:uid="{4C02D15C-A388-430C-A60C-B4C0CEEDFE6E}"/>
    <cellStyle name="Normal 2 2 2 31 3 2" xfId="27836" xr:uid="{DAD94BD9-44FF-4FAF-84DA-5A37849C0200}"/>
    <cellStyle name="Normal 2 2 2 31 4" xfId="27837" xr:uid="{0632174F-0833-4688-84D0-980B2A403A06}"/>
    <cellStyle name="Normal 2 2 2 31 4 2" xfId="27838" xr:uid="{60728135-6DBE-4419-AECF-CE9CDEA578CD}"/>
    <cellStyle name="Normal 2 2 2 31 5" xfId="27839" xr:uid="{AC5C03DE-4240-40D5-9542-9F03C82D1E73}"/>
    <cellStyle name="Normal 2 2 2 31 6" xfId="27840" xr:uid="{CF4078C8-F3EF-45CE-825E-896AC8E675A9}"/>
    <cellStyle name="Normal 2 2 2 31 7" xfId="27841" xr:uid="{9E2AB04C-3373-405B-AA60-A4E2E26101DF}"/>
    <cellStyle name="Normal 2 2 2 32" xfId="27842" xr:uid="{DCA8A848-5C16-4730-BDDC-472C8132FC95}"/>
    <cellStyle name="Normal 2 2 2 32 2" xfId="27843" xr:uid="{05494948-3013-44DE-BEC2-75F66A29E1D9}"/>
    <cellStyle name="Normal 2 2 2 32 2 2" xfId="27844" xr:uid="{EC9395F9-4595-4D49-A354-7B46865324AD}"/>
    <cellStyle name="Normal 2 2 2 32 2 2 2" xfId="27845" xr:uid="{D95C9ACF-B5A8-412E-8053-65109509DEF5}"/>
    <cellStyle name="Normal 2 2 2 32 2 3" xfId="27846" xr:uid="{EAA83674-588E-4434-BFB6-84DE2FB77349}"/>
    <cellStyle name="Normal 2 2 2 32 3" xfId="27847" xr:uid="{FA873E16-CB32-4265-A98E-79EFE56D727F}"/>
    <cellStyle name="Normal 2 2 2 32 4" xfId="27848" xr:uid="{C24AD2AC-31DD-418B-AFAB-B9CFA3F554F5}"/>
    <cellStyle name="Normal 2 2 2 32 4 2" xfId="27849" xr:uid="{60E314ED-61BE-40A3-BF59-1D8619660495}"/>
    <cellStyle name="Normal 2 2 2 32 5" xfId="27850" xr:uid="{731FCA91-C95B-4208-B090-481C53855C46}"/>
    <cellStyle name="Normal 2 2 2 33" xfId="27851" xr:uid="{CD0C47B7-8EC8-4F33-AC18-6C7EA509DB4D}"/>
    <cellStyle name="Normal 2 2 2 33 2" xfId="27852" xr:uid="{5AA33EAC-0195-4BF1-96C3-74472A09E46D}"/>
    <cellStyle name="Normal 2 2 2 33 2 2" xfId="27853" xr:uid="{BB2972D7-03F5-496C-A817-6E4B0A11FA0E}"/>
    <cellStyle name="Normal 2 2 2 33 2 2 2" xfId="27854" xr:uid="{769CA8DB-75A3-4310-9F6E-CA31619F8D23}"/>
    <cellStyle name="Normal 2 2 2 33 2 3" xfId="27855" xr:uid="{4AF46EAF-5173-4230-B1C7-FE4493148BED}"/>
    <cellStyle name="Normal 2 2 2 33 3" xfId="27856" xr:uid="{12CEFFAA-06FE-4BFD-873D-12B5312BAD81}"/>
    <cellStyle name="Normal 2 2 2 33 3 2" xfId="27857" xr:uid="{21E09DCE-9337-494F-9A5D-58B4DC0B0BC8}"/>
    <cellStyle name="Normal 2 2 2 33 4" xfId="27858" xr:uid="{06DFF1A2-852B-409A-B9BE-DBF6340DB9DE}"/>
    <cellStyle name="Normal 2 2 2 34" xfId="27859" xr:uid="{116969AA-562B-4FDE-A107-91189556AA27}"/>
    <cellStyle name="Normal 2 2 2 35" xfId="27860" xr:uid="{B7B2A387-3A98-42AF-9B9E-327B6E48DD97}"/>
    <cellStyle name="Normal 2 2 2 4" xfId="27861" xr:uid="{223AD264-34C8-4825-8A23-18AF6C90BD12}"/>
    <cellStyle name="Normal 2 2 2 4 10" xfId="27862" xr:uid="{28661F9A-6D46-40DE-A8A0-914FBB7709D3}"/>
    <cellStyle name="Normal 2 2 2 4 2" xfId="27863" xr:uid="{904215E9-4B63-42C8-9FC9-BE698D944F32}"/>
    <cellStyle name="Normal 2 2 2 4 2 2" xfId="27864" xr:uid="{1E48E5E3-BEE5-4A83-87E8-DEAD5B217DC4}"/>
    <cellStyle name="Normal 2 2 2 4 2 2 2" xfId="27865" xr:uid="{407B2564-1FC0-4F22-A44B-E9C341C6042F}"/>
    <cellStyle name="Normal 2 2 2 4 2 2 3" xfId="27866" xr:uid="{B3F7E70A-2C8C-4FFA-8E6E-9366C22BAEA1}"/>
    <cellStyle name="Normal 2 2 2 4 2 2 4" xfId="27867" xr:uid="{7EEE047B-67C6-4AA9-B7AD-ED3AA1896CB0}"/>
    <cellStyle name="Normal 2 2 2 4 2 3" xfId="27868" xr:uid="{4862FF57-7E4A-4F3F-8CD5-39B224A07094}"/>
    <cellStyle name="Normal 2 2 2 4 2 3 2" xfId="27869" xr:uid="{71F372E0-C5D4-45C9-8FB1-AD2146F8728D}"/>
    <cellStyle name="Normal 2 2 2 4 2 3 3" xfId="27870" xr:uid="{8A40FFF7-00A3-4DF1-A824-3D3AFC924AD2}"/>
    <cellStyle name="Normal 2 2 2 4 2 3 4" xfId="27871" xr:uid="{B7E7B10B-1E0D-480C-A44E-E0B1C10DD0A8}"/>
    <cellStyle name="Normal 2 2 2 4 2 4" xfId="27872" xr:uid="{A373E3E5-47CB-4B6C-92E4-CFBC5F16CCAD}"/>
    <cellStyle name="Normal 2 2 2 4 2 4 2" xfId="27873" xr:uid="{5813D811-A899-443B-A46C-B17F855D121D}"/>
    <cellStyle name="Normal 2 2 2 4 2 5" xfId="27874" xr:uid="{6574CF62-C960-4C7D-BDD8-653B4092EC96}"/>
    <cellStyle name="Normal 2 2 2 4 2 5 2" xfId="27875" xr:uid="{43E805AC-50A2-4C20-9EAA-0C350C0BD03C}"/>
    <cellStyle name="Normal 2 2 2 4 2 6" xfId="27876" xr:uid="{BFE94A68-1218-4757-8566-FA31025C644F}"/>
    <cellStyle name="Normal 2 2 2 4 2 7" xfId="27877" xr:uid="{B607FC96-5F64-4D89-A42E-55930A577C99}"/>
    <cellStyle name="Normal 2 2 2 4 2 8" xfId="27878" xr:uid="{A13989D4-94F5-4DE4-83AB-30DC4E4B20FF}"/>
    <cellStyle name="Normal 2 2 2 4 3" xfId="27879" xr:uid="{3D28926A-5F14-4080-80C5-875E69F012F5}"/>
    <cellStyle name="Normal 2 2 2 4 3 2" xfId="27880" xr:uid="{DC4B44DD-C06A-4407-9740-6D48F35E1882}"/>
    <cellStyle name="Normal 2 2 2 4 3 2 2" xfId="27881" xr:uid="{0D51427C-99DA-4E29-A595-5B9EF2DB228D}"/>
    <cellStyle name="Normal 2 2 2 4 3 2 3" xfId="27882" xr:uid="{63D9306E-86A6-4188-BB28-888513883FEC}"/>
    <cellStyle name="Normal 2 2 2 4 3 2 4" xfId="27883" xr:uid="{694F1226-6544-474A-BBD0-61D9FB776F37}"/>
    <cellStyle name="Normal 2 2 2 4 3 3" xfId="27884" xr:uid="{B060FBB7-4E2B-4436-88E8-494EBB58341D}"/>
    <cellStyle name="Normal 2 2 2 4 3 3 2" xfId="27885" xr:uid="{1D6892FA-BCFF-4F67-A6A5-D1417CFD2E0F}"/>
    <cellStyle name="Normal 2 2 2 4 3 3 3" xfId="27886" xr:uid="{E1B1E37F-BFF4-4D66-8922-4EAB4619E927}"/>
    <cellStyle name="Normal 2 2 2 4 3 3 4" xfId="27887" xr:uid="{B8B8F5BD-D8F3-40A2-8BCB-3043C30C35B4}"/>
    <cellStyle name="Normal 2 2 2 4 3 4" xfId="27888" xr:uid="{6018993C-741A-458A-B8DF-CC4C46B36B5C}"/>
    <cellStyle name="Normal 2 2 2 4 3 5" xfId="27889" xr:uid="{03FA5B4B-0341-4103-AC40-6830E01FF6E6}"/>
    <cellStyle name="Normal 2 2 2 4 3 6" xfId="27890" xr:uid="{CB4AEC90-2D5B-42ED-89E7-7089730BC66C}"/>
    <cellStyle name="Normal 2 2 2 4 4" xfId="27891" xr:uid="{99C22387-FC5B-4ECA-B272-4E12218CD973}"/>
    <cellStyle name="Normal 2 2 2 4 4 2" xfId="27892" xr:uid="{7D481D92-1ABB-4ABE-B4D4-43939943327B}"/>
    <cellStyle name="Normal 2 2 2 4 4 3" xfId="27893" xr:uid="{7FA29DB8-9419-4DC5-A118-F3B402996DA8}"/>
    <cellStyle name="Normal 2 2 2 4 4 4" xfId="27894" xr:uid="{C126917A-005E-4342-B370-151CE12B9042}"/>
    <cellStyle name="Normal 2 2 2 4 5" xfId="27895" xr:uid="{CF2BB11D-2351-4B11-8C99-FAC5A2A75F21}"/>
    <cellStyle name="Normal 2 2 2 4 5 2" xfId="27896" xr:uid="{72097A16-64EB-4911-82E0-6023EF496A58}"/>
    <cellStyle name="Normal 2 2 2 4 5 3" xfId="27897" xr:uid="{88FFD884-6605-4858-B702-D9F9D1140CC9}"/>
    <cellStyle name="Normal 2 2 2 4 5 4" xfId="27898" xr:uid="{21B81FA0-C98B-4F03-AC73-93A8F7B8E1DD}"/>
    <cellStyle name="Normal 2 2 2 4 6" xfId="27899" xr:uid="{6BC17521-B3C5-4012-8704-563D1D664626}"/>
    <cellStyle name="Normal 2 2 2 4 6 2" xfId="27900" xr:uid="{0F5E3C6F-706C-4557-AE7E-EA1CCD020A15}"/>
    <cellStyle name="Normal 2 2 2 4 7" xfId="27901" xr:uid="{8D082CD4-86CE-4704-B54C-D512D1F2A8C3}"/>
    <cellStyle name="Normal 2 2 2 4 7 2" xfId="27902" xr:uid="{C0A5BF39-E201-43CF-BAFA-E9447B606002}"/>
    <cellStyle name="Normal 2 2 2 4 8" xfId="27903" xr:uid="{19AAF79A-D81D-4B11-8CB6-301199DAD589}"/>
    <cellStyle name="Normal 2 2 2 4 9" xfId="27904" xr:uid="{3CF74632-B341-4484-8318-503A941B6B08}"/>
    <cellStyle name="Normal 2 2 2 5" xfId="27905" xr:uid="{3487205A-3134-4364-A70A-AAFA2DCAD35A}"/>
    <cellStyle name="Normal 2 2 2 5 10" xfId="27906" xr:uid="{8166D25D-CB18-4300-A948-8FA5466AAF00}"/>
    <cellStyle name="Normal 2 2 2 5 2" xfId="27907" xr:uid="{ADEDF794-FCB5-4339-A6DB-14529DF7DA4C}"/>
    <cellStyle name="Normal 2 2 2 5 2 2" xfId="27908" xr:uid="{AA19C978-EC51-455F-9B7C-A7F786831D16}"/>
    <cellStyle name="Normal 2 2 2 5 2 2 2" xfId="27909" xr:uid="{6809A4CF-787E-449C-BC7E-E229648A3E81}"/>
    <cellStyle name="Normal 2 2 2 5 2 2 3" xfId="27910" xr:uid="{6C863839-1D13-4C35-8C58-75BFB3E4F94F}"/>
    <cellStyle name="Normal 2 2 2 5 2 2 4" xfId="27911" xr:uid="{D70D660D-FDF6-48AF-BF74-C179A6149C81}"/>
    <cellStyle name="Normal 2 2 2 5 2 3" xfId="27912" xr:uid="{88E64BAE-BDA6-4F90-9005-0F66E16445F3}"/>
    <cellStyle name="Normal 2 2 2 5 2 3 2" xfId="27913" xr:uid="{1369AC23-74DC-4B17-9F7D-89BA03289A94}"/>
    <cellStyle name="Normal 2 2 2 5 2 3 3" xfId="27914" xr:uid="{1F83110D-2A30-436E-BBF9-636443FAF2C7}"/>
    <cellStyle name="Normal 2 2 2 5 2 3 4" xfId="27915" xr:uid="{F44CA959-C02C-4DDF-BB87-5A9B02BC25F0}"/>
    <cellStyle name="Normal 2 2 2 5 2 4" xfId="27916" xr:uid="{89C81289-6283-4670-90DB-D80B1500602A}"/>
    <cellStyle name="Normal 2 2 2 5 2 4 2" xfId="27917" xr:uid="{656F44DB-6908-4BCE-BA94-F649E9B6111E}"/>
    <cellStyle name="Normal 2 2 2 5 2 5" xfId="27918" xr:uid="{BCC0B04F-4D7F-46F8-8B06-DD4BA5822DB1}"/>
    <cellStyle name="Normal 2 2 2 5 2 5 2" xfId="27919" xr:uid="{91252A4F-3623-4FD1-B711-8639D304C12E}"/>
    <cellStyle name="Normal 2 2 2 5 2 6" xfId="27920" xr:uid="{5F3AC575-8B3B-4495-8F2B-8131416BB3BA}"/>
    <cellStyle name="Normal 2 2 2 5 2 7" xfId="27921" xr:uid="{7711EEAB-170C-4C74-897F-AA61453F945D}"/>
    <cellStyle name="Normal 2 2 2 5 2 8" xfId="27922" xr:uid="{469C0013-5943-4CD8-81A1-DF1AAA525725}"/>
    <cellStyle name="Normal 2 2 2 5 3" xfId="27923" xr:uid="{99C10EBA-7D16-4CB0-AACC-B4ADC883BEC5}"/>
    <cellStyle name="Normal 2 2 2 5 3 2" xfId="27924" xr:uid="{27D8C4F2-5D18-47FE-8300-4344E012A100}"/>
    <cellStyle name="Normal 2 2 2 5 3 2 2" xfId="27925" xr:uid="{F426B217-8762-4A4A-BAD7-8EF73EB77628}"/>
    <cellStyle name="Normal 2 2 2 5 3 2 3" xfId="27926" xr:uid="{84AEE349-6FE4-4330-8201-205693E0BDBD}"/>
    <cellStyle name="Normal 2 2 2 5 3 2 4" xfId="27927" xr:uid="{D3CE1A3C-682D-4571-9BB5-9F339D581E30}"/>
    <cellStyle name="Normal 2 2 2 5 3 3" xfId="27928" xr:uid="{E501CA2A-C209-4C39-AE11-E41E4CFE6C1A}"/>
    <cellStyle name="Normal 2 2 2 5 3 3 2" xfId="27929" xr:uid="{DDF01CEA-22D4-4BF6-B34B-F89D2729C6B1}"/>
    <cellStyle name="Normal 2 2 2 5 3 3 3" xfId="27930" xr:uid="{0ACF5ABA-662E-4B42-8C71-E813A033AA23}"/>
    <cellStyle name="Normal 2 2 2 5 3 3 4" xfId="27931" xr:uid="{23C3FC55-9DCB-4797-A3DE-C86FC9A185DF}"/>
    <cellStyle name="Normal 2 2 2 5 3 4" xfId="27932" xr:uid="{8581E537-FC2F-4B53-BD8E-55B215E0B9AC}"/>
    <cellStyle name="Normal 2 2 2 5 3 5" xfId="27933" xr:uid="{DA97182B-B7DE-4361-B047-9567839BAFC8}"/>
    <cellStyle name="Normal 2 2 2 5 3 6" xfId="27934" xr:uid="{115E77C4-BD8B-4BAF-A40B-C2706E492F70}"/>
    <cellStyle name="Normal 2 2 2 5 4" xfId="27935" xr:uid="{DB239792-6FBC-404E-91F1-C886E1523DB3}"/>
    <cellStyle name="Normal 2 2 2 5 4 2" xfId="27936" xr:uid="{04154904-70AD-41F6-A85C-38441BEF6A2F}"/>
    <cellStyle name="Normal 2 2 2 5 4 3" xfId="27937" xr:uid="{96C24226-D9E1-4854-98BF-DE772E6C3462}"/>
    <cellStyle name="Normal 2 2 2 5 4 4" xfId="27938" xr:uid="{67D95867-E160-405D-8132-4DB2BE2F163F}"/>
    <cellStyle name="Normal 2 2 2 5 5" xfId="27939" xr:uid="{86418005-AC8A-4F29-ACBA-17A097BD16E9}"/>
    <cellStyle name="Normal 2 2 2 5 5 2" xfId="27940" xr:uid="{35648570-5474-4A58-BB26-375775475220}"/>
    <cellStyle name="Normal 2 2 2 5 5 3" xfId="27941" xr:uid="{95ECD3E9-47EF-4180-B919-F8D90445BE8C}"/>
    <cellStyle name="Normal 2 2 2 5 5 4" xfId="27942" xr:uid="{AD90CBBC-2A24-4622-B48D-4FD7738BDFF6}"/>
    <cellStyle name="Normal 2 2 2 5 6" xfId="27943" xr:uid="{774A28A1-950B-472A-B031-0A3C4F680E9A}"/>
    <cellStyle name="Normal 2 2 2 5 6 2" xfId="27944" xr:uid="{7EB7BA4B-9F5E-4370-A4DE-DC7E322C772E}"/>
    <cellStyle name="Normal 2 2 2 5 7" xfId="27945" xr:uid="{04CA22E8-EC29-4DAA-8350-43DC3DFE6E55}"/>
    <cellStyle name="Normal 2 2 2 5 7 2" xfId="27946" xr:uid="{34F285AE-C4B7-4C2B-9189-481ABE64A0F7}"/>
    <cellStyle name="Normal 2 2 2 5 8" xfId="27947" xr:uid="{E45F0C70-691E-40A0-98BF-8D80F8669DD4}"/>
    <cellStyle name="Normal 2 2 2 5 9" xfId="27948" xr:uid="{2FA110FE-BB06-4B92-B46B-0C956DBFC1C6}"/>
    <cellStyle name="Normal 2 2 2 6" xfId="27949" xr:uid="{4B5A0B0E-6078-4D37-A731-793408A69835}"/>
    <cellStyle name="Normal 2 2 2 6 10" xfId="27950" xr:uid="{247DC30E-C2C8-4510-A556-94CFC15D893B}"/>
    <cellStyle name="Normal 2 2 2 6 2" xfId="27951" xr:uid="{F6D526BF-56E3-4487-AE48-3D7408437AEE}"/>
    <cellStyle name="Normal 2 2 2 6 2 2" xfId="27952" xr:uid="{42A6CC23-6229-44BD-8CC0-7E015FEEB59F}"/>
    <cellStyle name="Normal 2 2 2 6 2 2 2" xfId="27953" xr:uid="{D2F82F0B-8143-4117-B953-E41F4840879E}"/>
    <cellStyle name="Normal 2 2 2 6 2 2 3" xfId="27954" xr:uid="{DE7A5C39-0B3A-453B-BE37-47AB3B845ECC}"/>
    <cellStyle name="Normal 2 2 2 6 2 2 4" xfId="27955" xr:uid="{C792ECA1-F4AA-4500-9B35-43720183EF60}"/>
    <cellStyle name="Normal 2 2 2 6 2 3" xfId="27956" xr:uid="{161ECE45-3C5A-4426-865B-51FA8754C4B2}"/>
    <cellStyle name="Normal 2 2 2 6 2 3 2" xfId="27957" xr:uid="{BA6742E2-C5B4-4C54-AE92-9BEAD8FEF259}"/>
    <cellStyle name="Normal 2 2 2 6 2 3 3" xfId="27958" xr:uid="{33F1D3A0-B109-4A25-9400-9ED0D1A74AB8}"/>
    <cellStyle name="Normal 2 2 2 6 2 3 4" xfId="27959" xr:uid="{699E872B-A18F-4BBD-9BE5-E049A913EC42}"/>
    <cellStyle name="Normal 2 2 2 6 2 4" xfId="27960" xr:uid="{34C8DC1C-1388-41C2-9DF7-718C2E15E928}"/>
    <cellStyle name="Normal 2 2 2 6 2 4 2" xfId="27961" xr:uid="{40BEAD7E-D0B5-48C0-B658-A71968E11C5A}"/>
    <cellStyle name="Normal 2 2 2 6 2 5" xfId="27962" xr:uid="{D3147D10-B28A-4958-955F-E0A41851EA5D}"/>
    <cellStyle name="Normal 2 2 2 6 2 5 2" xfId="27963" xr:uid="{C8680DB5-7B1B-44CD-8733-A7D42FA7D841}"/>
    <cellStyle name="Normal 2 2 2 6 2 6" xfId="27964" xr:uid="{CD04BF1D-6355-4164-8AA4-FAAE95D22F7F}"/>
    <cellStyle name="Normal 2 2 2 6 2 7" xfId="27965" xr:uid="{4798B6AC-5E56-4745-B3E7-8DD15F5AE920}"/>
    <cellStyle name="Normal 2 2 2 6 2 8" xfId="27966" xr:uid="{4029DA8E-B871-428F-9635-C9401BBC2BDF}"/>
    <cellStyle name="Normal 2 2 2 6 3" xfId="27967" xr:uid="{6251FC0F-3FD8-455B-BF6E-A2A8475D1448}"/>
    <cellStyle name="Normal 2 2 2 6 3 2" xfId="27968" xr:uid="{B961954E-4E91-49CB-BD83-8C12DEFED937}"/>
    <cellStyle name="Normal 2 2 2 6 3 2 2" xfId="27969" xr:uid="{E149714E-BB7F-44C5-8A5B-5951C42922E4}"/>
    <cellStyle name="Normal 2 2 2 6 3 2 3" xfId="27970" xr:uid="{4D1A1D37-09CE-4F7E-99FD-6BFF1E9CCECD}"/>
    <cellStyle name="Normal 2 2 2 6 3 2 4" xfId="27971" xr:uid="{A9C6C4BE-4A9A-48E6-98E3-E42881F5F07C}"/>
    <cellStyle name="Normal 2 2 2 6 3 3" xfId="27972" xr:uid="{49A9F202-DB47-487A-A92C-D811DC6EC15B}"/>
    <cellStyle name="Normal 2 2 2 6 3 3 2" xfId="27973" xr:uid="{79A9CBA3-8207-48F8-9A4F-A3E37F75E6BE}"/>
    <cellStyle name="Normal 2 2 2 6 3 3 3" xfId="27974" xr:uid="{74062761-1811-4496-9C7A-948CDAA58DFC}"/>
    <cellStyle name="Normal 2 2 2 6 3 3 4" xfId="27975" xr:uid="{FA1C3129-57AC-4876-BD9E-BA65D59CC53D}"/>
    <cellStyle name="Normal 2 2 2 6 3 4" xfId="27976" xr:uid="{601A400B-DB35-4620-8707-D1695C6092BD}"/>
    <cellStyle name="Normal 2 2 2 6 3 5" xfId="27977" xr:uid="{EC1C6D6E-4187-4BB0-A735-13DC297AD7F1}"/>
    <cellStyle name="Normal 2 2 2 6 3 6" xfId="27978" xr:uid="{B22D699E-D592-4E30-82A8-CE4405B9A2C4}"/>
    <cellStyle name="Normal 2 2 2 6 4" xfId="27979" xr:uid="{530E6381-32BC-4CD9-9898-D33EF0D2482F}"/>
    <cellStyle name="Normal 2 2 2 6 4 2" xfId="27980" xr:uid="{85D3F7DC-0400-4252-A69F-B9569BCDF012}"/>
    <cellStyle name="Normal 2 2 2 6 4 3" xfId="27981" xr:uid="{CF35F4FB-E926-4645-AD50-17E11260A7D5}"/>
    <cellStyle name="Normal 2 2 2 6 4 4" xfId="27982" xr:uid="{1D0F908C-84AC-4A3B-8665-9C9531064426}"/>
    <cellStyle name="Normal 2 2 2 6 5" xfId="27983" xr:uid="{2D0474C7-7043-48EC-9677-2E4FCCE1D6B4}"/>
    <cellStyle name="Normal 2 2 2 6 5 2" xfId="27984" xr:uid="{5043AE8D-DE59-40DC-964D-7D975C51CEC7}"/>
    <cellStyle name="Normal 2 2 2 6 5 3" xfId="27985" xr:uid="{F1E99501-0734-4DDF-AA8B-EE416B7A6859}"/>
    <cellStyle name="Normal 2 2 2 6 5 4" xfId="27986" xr:uid="{E846FF28-4C28-4DE8-B716-9D9FE62CC245}"/>
    <cellStyle name="Normal 2 2 2 6 6" xfId="27987" xr:uid="{7E84B77C-D662-4BB1-8C9E-C139AFFBE7D1}"/>
    <cellStyle name="Normal 2 2 2 6 6 2" xfId="27988" xr:uid="{CE9C6D94-30F2-4F66-84BF-840E0C5D8FEB}"/>
    <cellStyle name="Normal 2 2 2 6 7" xfId="27989" xr:uid="{71A852D6-BEDB-4816-8FE2-502919A45423}"/>
    <cellStyle name="Normal 2 2 2 6 7 2" xfId="27990" xr:uid="{D6A35F48-AE4E-4A37-9A17-E55E26928317}"/>
    <cellStyle name="Normal 2 2 2 6 8" xfId="27991" xr:uid="{88644CEF-1C49-47D4-BD22-8B6F5D9BE2B9}"/>
    <cellStyle name="Normal 2 2 2 6 9" xfId="27992" xr:uid="{4109BE43-3871-4A7B-A21C-707E5014CDB6}"/>
    <cellStyle name="Normal 2 2 2 7" xfId="27993" xr:uid="{E26E87C7-2EE2-427E-8C50-D3ED9C744356}"/>
    <cellStyle name="Normal 2 2 2 7 10" xfId="27994" xr:uid="{EC331962-601F-447C-90B3-F8FB32B579CD}"/>
    <cellStyle name="Normal 2 2 2 7 2" xfId="27995" xr:uid="{9F30B04C-5741-4EE4-BDB2-EA5C3B4A6540}"/>
    <cellStyle name="Normal 2 2 2 7 2 2" xfId="27996" xr:uid="{88B31467-5845-4E61-86C0-7DACBB7C8AEE}"/>
    <cellStyle name="Normal 2 2 2 7 2 2 2" xfId="27997" xr:uid="{A7C6E691-D9F2-4497-9F04-3466FC89ED8A}"/>
    <cellStyle name="Normal 2 2 2 7 2 2 3" xfId="27998" xr:uid="{B00F8036-156F-405A-AAA6-B7E7B5BEDBB6}"/>
    <cellStyle name="Normal 2 2 2 7 2 2 4" xfId="27999" xr:uid="{1883A63C-A112-4F26-A334-296BEF054A07}"/>
    <cellStyle name="Normal 2 2 2 7 2 3" xfId="28000" xr:uid="{4176A004-DAF4-4311-899E-0ADB3582E480}"/>
    <cellStyle name="Normal 2 2 2 7 2 3 2" xfId="28001" xr:uid="{A34E3362-5633-460E-95E9-EDA64300FF3E}"/>
    <cellStyle name="Normal 2 2 2 7 2 3 3" xfId="28002" xr:uid="{5F200A87-DC48-4433-B7ED-03012C6E9064}"/>
    <cellStyle name="Normal 2 2 2 7 2 3 4" xfId="28003" xr:uid="{118B9BDD-2BBB-437E-A9F9-971176F9AF3D}"/>
    <cellStyle name="Normal 2 2 2 7 2 4" xfId="28004" xr:uid="{91404196-6E49-48EF-80F4-AB650D19BEE9}"/>
    <cellStyle name="Normal 2 2 2 7 2 4 2" xfId="28005" xr:uid="{EC302FE8-D46A-46BC-B9F4-5D07D20E20C9}"/>
    <cellStyle name="Normal 2 2 2 7 2 5" xfId="28006" xr:uid="{D46382FD-6C89-4F98-B96E-29DF65516756}"/>
    <cellStyle name="Normal 2 2 2 7 2 5 2" xfId="28007" xr:uid="{0D92E67E-E9A5-4C7E-B51A-AA5BF157B1E3}"/>
    <cellStyle name="Normal 2 2 2 7 2 6" xfId="28008" xr:uid="{82C3DFAB-DF01-4640-AB4A-DE60ABC2DE4E}"/>
    <cellStyle name="Normal 2 2 2 7 2 7" xfId="28009" xr:uid="{00C13741-86FC-4174-8D02-7B2F89A28A22}"/>
    <cellStyle name="Normal 2 2 2 7 2 8" xfId="28010" xr:uid="{CF58C5A2-EB77-4B0A-9331-20A99111DCEE}"/>
    <cellStyle name="Normal 2 2 2 7 3" xfId="28011" xr:uid="{22AA01B1-E4C9-4B44-B1A5-5DA519C4F53D}"/>
    <cellStyle name="Normal 2 2 2 7 3 2" xfId="28012" xr:uid="{5FAC8A62-3F81-4134-BA39-B767ADE683C4}"/>
    <cellStyle name="Normal 2 2 2 7 3 2 2" xfId="28013" xr:uid="{5769503F-A3DE-4E19-A3EF-B4F5F749134E}"/>
    <cellStyle name="Normal 2 2 2 7 3 2 3" xfId="28014" xr:uid="{DFEEB0AA-C99B-4F81-ADBA-6AD54D1CD3C6}"/>
    <cellStyle name="Normal 2 2 2 7 3 2 4" xfId="28015" xr:uid="{010BD766-98C6-4D7D-B749-5EFAC2B09151}"/>
    <cellStyle name="Normal 2 2 2 7 3 3" xfId="28016" xr:uid="{DE53581C-2123-40B7-8CA5-1347AD8A37F1}"/>
    <cellStyle name="Normal 2 2 2 7 3 3 2" xfId="28017" xr:uid="{7C2D1D19-437C-4415-8E8E-14849EAD9ED4}"/>
    <cellStyle name="Normal 2 2 2 7 3 3 3" xfId="28018" xr:uid="{ECC643C3-FBD3-466A-997E-FC54041E2D1B}"/>
    <cellStyle name="Normal 2 2 2 7 3 3 4" xfId="28019" xr:uid="{9FC2BDE1-23D3-454F-93F9-49B6D7D5C3A6}"/>
    <cellStyle name="Normal 2 2 2 7 3 4" xfId="28020" xr:uid="{B57435BA-D1A5-4F20-AB35-728120FB35CB}"/>
    <cellStyle name="Normal 2 2 2 7 3 5" xfId="28021" xr:uid="{E06C5CA6-761A-47AC-B679-55FDD1BBAB45}"/>
    <cellStyle name="Normal 2 2 2 7 3 6" xfId="28022" xr:uid="{23B4E9CA-484B-4723-A83D-BA1933E52A4B}"/>
    <cellStyle name="Normal 2 2 2 7 4" xfId="28023" xr:uid="{732B8FAE-8A92-40F9-BD25-E640A617A224}"/>
    <cellStyle name="Normal 2 2 2 7 4 2" xfId="28024" xr:uid="{A2234E94-956D-45A1-83DD-F9BAAFA6D61C}"/>
    <cellStyle name="Normal 2 2 2 7 4 3" xfId="28025" xr:uid="{EFEBCD1A-1C70-4018-BD4A-3AA7B6B340B1}"/>
    <cellStyle name="Normal 2 2 2 7 4 4" xfId="28026" xr:uid="{E6C2F0D0-D8DA-4709-9BB3-87025F0249C3}"/>
    <cellStyle name="Normal 2 2 2 7 5" xfId="28027" xr:uid="{C63B1CC2-B840-41AF-BA76-4089EB51BFC7}"/>
    <cellStyle name="Normal 2 2 2 7 5 2" xfId="28028" xr:uid="{AE678F04-716B-48F5-BA28-2358DB46EF20}"/>
    <cellStyle name="Normal 2 2 2 7 5 3" xfId="28029" xr:uid="{7825EE36-C1DA-471B-B672-20CF72424CA5}"/>
    <cellStyle name="Normal 2 2 2 7 5 4" xfId="28030" xr:uid="{67285AE9-229B-4F0A-BCF4-6BF1A4615A34}"/>
    <cellStyle name="Normal 2 2 2 7 6" xfId="28031" xr:uid="{C24C94B4-9E1B-41C5-B77B-ABBBCABB27E1}"/>
    <cellStyle name="Normal 2 2 2 7 6 2" xfId="28032" xr:uid="{D9D3B5BE-0FB9-473E-9E3B-35DC223B6BDF}"/>
    <cellStyle name="Normal 2 2 2 7 7" xfId="28033" xr:uid="{908EB87D-AF28-4C93-BFE5-40E59CAF44C4}"/>
    <cellStyle name="Normal 2 2 2 7 7 2" xfId="28034" xr:uid="{89BF5419-1D98-407B-A244-D1C12D8C161E}"/>
    <cellStyle name="Normal 2 2 2 7 8" xfId="28035" xr:uid="{503CB3B4-B9FA-4F88-81D1-ACA88FA565BE}"/>
    <cellStyle name="Normal 2 2 2 7 9" xfId="28036" xr:uid="{605F540D-327C-4647-A664-C5E58E60121E}"/>
    <cellStyle name="Normal 2 2 2 8" xfId="28037" xr:uid="{6D568C47-0317-4DA7-AAB3-6132C1BAB8E0}"/>
    <cellStyle name="Normal 2 2 2 8 10" xfId="28038" xr:uid="{9A9DFCED-A1C6-46B1-88D9-3979CE973A27}"/>
    <cellStyle name="Normal 2 2 2 8 2" xfId="28039" xr:uid="{BDFA4DBC-3C4A-493E-AE8E-6B7E9F7335A7}"/>
    <cellStyle name="Normal 2 2 2 8 2 2" xfId="28040" xr:uid="{CCF9151E-C22C-4AD9-B15E-E0667921E01F}"/>
    <cellStyle name="Normal 2 2 2 8 2 2 2" xfId="28041" xr:uid="{9A04D940-9955-428A-902B-B3BCE06975F9}"/>
    <cellStyle name="Normal 2 2 2 8 2 2 3" xfId="28042" xr:uid="{5F4B05FD-F51A-4405-B87E-EE48B43BE669}"/>
    <cellStyle name="Normal 2 2 2 8 2 2 4" xfId="28043" xr:uid="{2A2DC791-B7D2-4CE1-986B-D105AECCD275}"/>
    <cellStyle name="Normal 2 2 2 8 2 3" xfId="28044" xr:uid="{FC9A6025-1EA0-4ABC-81F3-7CDA69D600B2}"/>
    <cellStyle name="Normal 2 2 2 8 2 3 2" xfId="28045" xr:uid="{EC004E96-9A59-4D3E-88DD-5108821546CD}"/>
    <cellStyle name="Normal 2 2 2 8 2 3 3" xfId="28046" xr:uid="{5B9ACB7E-7360-4788-A7B8-3BE76ACF8D78}"/>
    <cellStyle name="Normal 2 2 2 8 2 3 4" xfId="28047" xr:uid="{24D9A793-638B-4F06-B85A-83A6D3630E54}"/>
    <cellStyle name="Normal 2 2 2 8 2 4" xfId="28048" xr:uid="{7AC26DD2-A179-4DCF-9AEF-EA1D61A81E4A}"/>
    <cellStyle name="Normal 2 2 2 8 2 4 2" xfId="28049" xr:uid="{90F74DFC-7E0C-44D7-B30C-89BE080687AA}"/>
    <cellStyle name="Normal 2 2 2 8 2 5" xfId="28050" xr:uid="{47B1657F-C2AD-432D-B9A7-CC5E5BE45BD3}"/>
    <cellStyle name="Normal 2 2 2 8 2 5 2" xfId="28051" xr:uid="{DBBD65EA-20D7-4BA5-986E-965FABBB363C}"/>
    <cellStyle name="Normal 2 2 2 8 2 6" xfId="28052" xr:uid="{AE7C44C3-2A03-48ED-B7D9-422D4437C852}"/>
    <cellStyle name="Normal 2 2 2 8 2 7" xfId="28053" xr:uid="{2451BAE8-A14E-49B9-9C10-CA691E1AC014}"/>
    <cellStyle name="Normal 2 2 2 8 2 8" xfId="28054" xr:uid="{54F5560B-FAA1-4261-9E2C-1FADBD0981BF}"/>
    <cellStyle name="Normal 2 2 2 8 3" xfId="28055" xr:uid="{F2B13302-4CEB-4CF0-88C8-66795F68B7B3}"/>
    <cellStyle name="Normal 2 2 2 8 3 2" xfId="28056" xr:uid="{D02C880F-5271-4836-8EBF-3C8E2921C19D}"/>
    <cellStyle name="Normal 2 2 2 8 3 2 2" xfId="28057" xr:uid="{B06D98AC-0047-4098-BC84-A1B93A6384E7}"/>
    <cellStyle name="Normal 2 2 2 8 3 2 3" xfId="28058" xr:uid="{EDA3F83B-57AF-43E1-A5FE-31DB8BA69C1E}"/>
    <cellStyle name="Normal 2 2 2 8 3 2 4" xfId="28059" xr:uid="{D17E4A6D-B070-41E7-80D3-23865C31E5DB}"/>
    <cellStyle name="Normal 2 2 2 8 3 3" xfId="28060" xr:uid="{DAE8923C-0A97-4174-9FA0-2C2347229E9D}"/>
    <cellStyle name="Normal 2 2 2 8 3 3 2" xfId="28061" xr:uid="{6B58578B-D687-4C04-923B-528D194230E7}"/>
    <cellStyle name="Normal 2 2 2 8 3 3 3" xfId="28062" xr:uid="{FF2D8058-3C5C-4BEF-B309-ABF4C9031F72}"/>
    <cellStyle name="Normal 2 2 2 8 3 3 4" xfId="28063" xr:uid="{8132A890-650E-446D-8975-31016D49EC6F}"/>
    <cellStyle name="Normal 2 2 2 8 3 4" xfId="28064" xr:uid="{43375755-D2D0-4632-8979-9443CA3971AC}"/>
    <cellStyle name="Normal 2 2 2 8 3 5" xfId="28065" xr:uid="{B9C9C42B-E2F6-4602-8EAF-15C0E293F2B8}"/>
    <cellStyle name="Normal 2 2 2 8 3 6" xfId="28066" xr:uid="{CCF7E14F-9FC7-4038-9911-D121AB3EF644}"/>
    <cellStyle name="Normal 2 2 2 8 4" xfId="28067" xr:uid="{8A57CEBA-B2B4-43D4-9B50-F5D73FBC6302}"/>
    <cellStyle name="Normal 2 2 2 8 4 2" xfId="28068" xr:uid="{A8114B98-E780-419D-AB0B-EE84F9486A93}"/>
    <cellStyle name="Normal 2 2 2 8 4 3" xfId="28069" xr:uid="{2C536DC6-5CBE-4067-9D24-E0CAECF721EC}"/>
    <cellStyle name="Normal 2 2 2 8 4 4" xfId="28070" xr:uid="{624B0845-15A7-4E7F-9EC5-FF68B49817AE}"/>
    <cellStyle name="Normal 2 2 2 8 5" xfId="28071" xr:uid="{5C9D7D89-E220-4EB1-8DD2-B4648E8B4AD5}"/>
    <cellStyle name="Normal 2 2 2 8 5 2" xfId="28072" xr:uid="{C62072BB-2756-4893-9399-2D45CFBF5BE9}"/>
    <cellStyle name="Normal 2 2 2 8 5 3" xfId="28073" xr:uid="{FEE7B503-BC2F-4C16-AB6B-E18A9CAA0C20}"/>
    <cellStyle name="Normal 2 2 2 8 5 4" xfId="28074" xr:uid="{0174AE8E-402C-4C59-9136-072283C96507}"/>
    <cellStyle name="Normal 2 2 2 8 6" xfId="28075" xr:uid="{B3B048BD-9401-4811-A543-8F4A45FCF269}"/>
    <cellStyle name="Normal 2 2 2 8 6 2" xfId="28076" xr:uid="{B09D5EFE-5DBE-46A8-BF7B-04B91661AC70}"/>
    <cellStyle name="Normal 2 2 2 8 7" xfId="28077" xr:uid="{88AF8266-3816-40D6-86AF-D510AFCB42F9}"/>
    <cellStyle name="Normal 2 2 2 8 7 2" xfId="28078" xr:uid="{ECC52192-BCBC-456E-827E-391895E2B8EB}"/>
    <cellStyle name="Normal 2 2 2 8 8" xfId="28079" xr:uid="{4042F997-15CE-4046-AC1C-8F27A23DBEB6}"/>
    <cellStyle name="Normal 2 2 2 8 9" xfId="28080" xr:uid="{8E140D11-9DD8-4E95-BA01-41654F42D492}"/>
    <cellStyle name="Normal 2 2 2 9" xfId="28081" xr:uid="{52D99DB3-268F-4FB2-8AEF-727AD6173949}"/>
    <cellStyle name="Normal 2 2 2 9 10" xfId="28082" xr:uid="{8194C57E-2A25-47B9-93E3-6AFDE14442D1}"/>
    <cellStyle name="Normal 2 2 2 9 2" xfId="28083" xr:uid="{B72F2D79-34FA-492C-B04A-B810BB0DFBF0}"/>
    <cellStyle name="Normal 2 2 2 9 2 2" xfId="28084" xr:uid="{1E356868-33D9-4B80-B1EA-AC6EF71778F5}"/>
    <cellStyle name="Normal 2 2 2 9 2 2 2" xfId="28085" xr:uid="{88994829-8EB6-4F6F-A70E-E9B831C74438}"/>
    <cellStyle name="Normal 2 2 2 9 2 2 3" xfId="28086" xr:uid="{E424990F-7C91-49FD-8236-86D376CD6A38}"/>
    <cellStyle name="Normal 2 2 2 9 2 2 4" xfId="28087" xr:uid="{94FA275F-AB46-4240-BB04-2A2CAFD79C80}"/>
    <cellStyle name="Normal 2 2 2 9 2 3" xfId="28088" xr:uid="{742E1B4D-9C73-4B39-B18E-BDAB5E8E7B6D}"/>
    <cellStyle name="Normal 2 2 2 9 2 3 2" xfId="28089" xr:uid="{1FCB8601-D9A0-41D9-8896-A062EB8000CE}"/>
    <cellStyle name="Normal 2 2 2 9 2 3 3" xfId="28090" xr:uid="{3D141C9B-F473-44B4-B5C1-4D3C86C13BF8}"/>
    <cellStyle name="Normal 2 2 2 9 2 3 4" xfId="28091" xr:uid="{AE0C697E-F916-4E7A-808B-A4A29BCEE3B3}"/>
    <cellStyle name="Normal 2 2 2 9 2 4" xfId="28092" xr:uid="{72E419AA-1319-4E70-8F38-853878998981}"/>
    <cellStyle name="Normal 2 2 2 9 2 4 2" xfId="28093" xr:uid="{ACE1FD80-ED4B-4AF7-9CC0-AC76340338CA}"/>
    <cellStyle name="Normal 2 2 2 9 2 5" xfId="28094" xr:uid="{9F07F5CB-93CC-409A-BAA4-EDE645EFB03E}"/>
    <cellStyle name="Normal 2 2 2 9 2 5 2" xfId="28095" xr:uid="{4957C73E-4758-4176-89B0-0FE7712C9878}"/>
    <cellStyle name="Normal 2 2 2 9 2 6" xfId="28096" xr:uid="{F532F0A9-5412-46D0-A357-37C60F0817A5}"/>
    <cellStyle name="Normal 2 2 2 9 2 7" xfId="28097" xr:uid="{582D83CD-C361-4983-84EF-1A64BFC4AFCB}"/>
    <cellStyle name="Normal 2 2 2 9 2 8" xfId="28098" xr:uid="{99C08EE3-B007-4048-9989-B6377834AFCE}"/>
    <cellStyle name="Normal 2 2 2 9 3" xfId="28099" xr:uid="{2855B66E-96F5-41A1-B1E0-B85C41EC5A91}"/>
    <cellStyle name="Normal 2 2 2 9 3 2" xfId="28100" xr:uid="{B0DE3DA3-AF49-4D49-976A-0EBA4AE63296}"/>
    <cellStyle name="Normal 2 2 2 9 3 2 2" xfId="28101" xr:uid="{DA727184-7954-463B-B714-B9B1D75796C8}"/>
    <cellStyle name="Normal 2 2 2 9 3 2 3" xfId="28102" xr:uid="{5A804ACB-95E9-4A02-9AE5-0C4E74B263D5}"/>
    <cellStyle name="Normal 2 2 2 9 3 2 4" xfId="28103" xr:uid="{C81161FC-12BB-4D3C-A4A7-93B3B96C1B22}"/>
    <cellStyle name="Normal 2 2 2 9 3 3" xfId="28104" xr:uid="{4CEE77E9-7F70-479B-ADA1-27CC73104673}"/>
    <cellStyle name="Normal 2 2 2 9 3 3 2" xfId="28105" xr:uid="{9D8C4F17-6796-446C-8B52-1B3A7632EB0B}"/>
    <cellStyle name="Normal 2 2 2 9 3 3 3" xfId="28106" xr:uid="{9F3AA8DA-6B57-40D8-A558-BE9F295E91EB}"/>
    <cellStyle name="Normal 2 2 2 9 3 3 4" xfId="28107" xr:uid="{1FBAB3C2-DBA7-456E-B4E6-9E095DD61945}"/>
    <cellStyle name="Normal 2 2 2 9 3 4" xfId="28108" xr:uid="{ACA689A8-0BD2-461F-8813-6EC9148F679D}"/>
    <cellStyle name="Normal 2 2 2 9 3 5" xfId="28109" xr:uid="{6A351680-B37D-4994-8D69-5EB06105D2E5}"/>
    <cellStyle name="Normal 2 2 2 9 3 6" xfId="28110" xr:uid="{4483D03E-1B23-45D8-90AB-09C367ED000B}"/>
    <cellStyle name="Normal 2 2 2 9 4" xfId="28111" xr:uid="{3E176ECE-EA3E-40C5-90AD-15B518E91FD9}"/>
    <cellStyle name="Normal 2 2 2 9 4 2" xfId="28112" xr:uid="{7CC89D72-99D2-4897-A789-3F9B0C5B581E}"/>
    <cellStyle name="Normal 2 2 2 9 4 3" xfId="28113" xr:uid="{20E8FBA7-8BC1-4B9B-99E8-DA3E1173C3FC}"/>
    <cellStyle name="Normal 2 2 2 9 4 4" xfId="28114" xr:uid="{79CD8A71-BB03-4F17-AAC8-F9299BE37742}"/>
    <cellStyle name="Normal 2 2 2 9 5" xfId="28115" xr:uid="{F0B8225C-270D-4B1D-9666-165FC76BC8D3}"/>
    <cellStyle name="Normal 2 2 2 9 5 2" xfId="28116" xr:uid="{9E81227D-1ACE-4E78-B890-9849E2452302}"/>
    <cellStyle name="Normal 2 2 2 9 5 3" xfId="28117" xr:uid="{98E4841E-E393-4AE5-A225-F3FC737FB1A5}"/>
    <cellStyle name="Normal 2 2 2 9 5 4" xfId="28118" xr:uid="{0FD2BC18-8C77-435B-A6F3-E221E13D0F9B}"/>
    <cellStyle name="Normal 2 2 2 9 6" xfId="28119" xr:uid="{27E23659-B2D5-4B23-A8B6-9D4EF287A5D1}"/>
    <cellStyle name="Normal 2 2 2 9 6 2" xfId="28120" xr:uid="{F41B47B7-CBA4-413C-90F0-04F9D2410B3F}"/>
    <cellStyle name="Normal 2 2 2 9 7" xfId="28121" xr:uid="{7209D3ED-E0C5-458F-9551-B5A40DE071CA}"/>
    <cellStyle name="Normal 2 2 2 9 7 2" xfId="28122" xr:uid="{4E7F947F-0FE5-4437-935E-9C3640A04C81}"/>
    <cellStyle name="Normal 2 2 2 9 8" xfId="28123" xr:uid="{5750D384-ADC3-4FB2-9CAD-0149BC51121D}"/>
    <cellStyle name="Normal 2 2 2 9 9" xfId="28124" xr:uid="{5C9BF207-919F-4641-9060-C361C7DEFF99}"/>
    <cellStyle name="Normal 2 2 20" xfId="28125" xr:uid="{CAEF6A08-4946-43A2-8A56-C629B9D4A0ED}"/>
    <cellStyle name="Normal 2 2 20 2" xfId="28126" xr:uid="{657FC08C-A469-4692-9E00-1FA07AC64BB6}"/>
    <cellStyle name="Normal 2 2 20 3" xfId="28127" xr:uid="{85A5AD92-931B-4631-ABB1-FE5E9AE01DD0}"/>
    <cellStyle name="Normal 2 2 20 4" xfId="28128" xr:uid="{B3828E49-8079-4E68-97DC-EAE73630F5A6}"/>
    <cellStyle name="Normal 2 2 21" xfId="28129" xr:uid="{C882F180-0037-4646-A8FB-C8DE78904E8F}"/>
    <cellStyle name="Normal 2 2 21 2" xfId="28130" xr:uid="{6765F901-56B2-4B99-A5F8-6562E558AEDD}"/>
    <cellStyle name="Normal 2 2 21 2 2" xfId="28131" xr:uid="{5A44EF58-F7D5-4C5D-A326-7454DD031764}"/>
    <cellStyle name="Normal 2 2 21 2 2 2" xfId="28132" xr:uid="{683B66E4-D871-484C-892F-235B52E523C9}"/>
    <cellStyle name="Normal 2 2 21 2 2 3" xfId="28133" xr:uid="{A435EEAE-E5F4-4CA0-A3F8-670382059126}"/>
    <cellStyle name="Normal 2 2 21 2 2 4" xfId="28134" xr:uid="{A3CDC600-E440-4680-82B0-A5EBB841A154}"/>
    <cellStyle name="Normal 2 2 21 2 3" xfId="28135" xr:uid="{31078A04-7EAD-4780-8282-26DEF72CCF4C}"/>
    <cellStyle name="Normal 2 2 21 2 3 2" xfId="28136" xr:uid="{E41EE843-DA70-4DF6-97F8-611F8FA63211}"/>
    <cellStyle name="Normal 2 2 21 2 3 3" xfId="28137" xr:uid="{00DAA45A-F35D-4DEE-878F-2C9295222A5F}"/>
    <cellStyle name="Normal 2 2 21 2 3 4" xfId="28138" xr:uid="{B3467C65-42FF-4030-81DF-396BF7CC4571}"/>
    <cellStyle name="Normal 2 2 21 2 4" xfId="28139" xr:uid="{296EB8DE-5F19-466B-A559-382E424ECF7E}"/>
    <cellStyle name="Normal 2 2 21 2 4 2" xfId="28140" xr:uid="{D484C23B-B920-435B-9F79-5415543B7CD6}"/>
    <cellStyle name="Normal 2 2 21 2 5" xfId="28141" xr:uid="{002B6D04-87C0-49C6-B3BE-6D4A95E91F10}"/>
    <cellStyle name="Normal 2 2 21 2 6" xfId="28142" xr:uid="{2CD4CB7B-7EFB-454B-AFA8-F36A49164E02}"/>
    <cellStyle name="Normal 2 2 21 2 7" xfId="28143" xr:uid="{B1174B85-DCA5-4DB7-BA5A-D6E70F84FDA0}"/>
    <cellStyle name="Normal 2 2 21 3" xfId="28144" xr:uid="{18D8F6C1-C702-45A9-ACD2-CDEF850AE38D}"/>
    <cellStyle name="Normal 2 2 21 3 2" xfId="28145" xr:uid="{0B6E1733-A6DD-428B-A4B0-1EDF3B9CD5BD}"/>
    <cellStyle name="Normal 2 2 21 3 2 2" xfId="28146" xr:uid="{14089BD6-E2E4-4C48-AD3E-9569ED2E31B9}"/>
    <cellStyle name="Normal 2 2 21 3 2 3" xfId="28147" xr:uid="{C6E3C00C-1972-4FB9-AAA7-242D1195A158}"/>
    <cellStyle name="Normal 2 2 21 3 2 4" xfId="28148" xr:uid="{05E91542-6F54-4AA7-ADC5-C307CEE5414D}"/>
    <cellStyle name="Normal 2 2 21 3 3" xfId="28149" xr:uid="{92B05376-85DD-4F69-91B9-AFC8866287DB}"/>
    <cellStyle name="Normal 2 2 21 3 3 2" xfId="28150" xr:uid="{80ED5F9D-7ADC-4382-BC0F-229F73C08DBB}"/>
    <cellStyle name="Normal 2 2 21 3 3 3" xfId="28151" xr:uid="{FDB442BE-2857-42F7-87BB-A9E678ECB97D}"/>
    <cellStyle name="Normal 2 2 21 3 3 4" xfId="28152" xr:uid="{BA0941FE-56F8-40D7-9CEF-B24650C4618F}"/>
    <cellStyle name="Normal 2 2 21 3 4" xfId="28153" xr:uid="{ACCC5141-0D09-43BC-A48B-F40678D7185A}"/>
    <cellStyle name="Normal 2 2 21 3 5" xfId="28154" xr:uid="{92BC6464-F086-4B6E-9544-4B4914863D68}"/>
    <cellStyle name="Normal 2 2 21 3 6" xfId="28155" xr:uid="{39CC7A44-94C1-4CDD-94AD-D275ADBA6559}"/>
    <cellStyle name="Normal 2 2 21 4" xfId="28156" xr:uid="{62AC0751-B508-4336-B1BA-DADF7CCBB158}"/>
    <cellStyle name="Normal 2 2 21 5" xfId="28157" xr:uid="{9087E4F5-FD64-4462-B59E-4B463D630ABF}"/>
    <cellStyle name="Normal 2 2 21 6" xfId="28158" xr:uid="{142C9479-4F84-4882-93C3-352DD40C31A9}"/>
    <cellStyle name="Normal 2 2 22" xfId="28159" xr:uid="{37708674-39F6-4639-B5DD-C557658FAC1C}"/>
    <cellStyle name="Normal 2 2 22 2" xfId="28160" xr:uid="{9D37F034-D7A7-4FB9-8B5F-9AA7AB43AF84}"/>
    <cellStyle name="Normal 2 2 22 2 2" xfId="28161" xr:uid="{416690DC-2FD5-4C15-AB01-B32D00F53499}"/>
    <cellStyle name="Normal 2 2 22 2 2 2" xfId="28162" xr:uid="{37E647E6-3C6B-4947-8B46-E1177FD045D2}"/>
    <cellStyle name="Normal 2 2 22 2 3" xfId="28163" xr:uid="{1B1EFACA-B7D9-435E-9C49-19A0FECA7B20}"/>
    <cellStyle name="Normal 2 2 22 2 4" xfId="28164" xr:uid="{A16C4738-2DB2-447B-A47E-005FE4313EE0}"/>
    <cellStyle name="Normal 2 2 22 2 5" xfId="28165" xr:uid="{45FE05AF-A619-4FE4-B92A-EE748B8A081B}"/>
    <cellStyle name="Normal 2 2 22 3" xfId="28166" xr:uid="{31E666B2-81AE-4B25-BFD0-7DF037E965A1}"/>
    <cellStyle name="Normal 2 2 22 3 2" xfId="28167" xr:uid="{A36ED745-7B49-4C8A-9D5D-EE75876F6314}"/>
    <cellStyle name="Normal 2 2 22 3 3" xfId="28168" xr:uid="{1E0629C1-72A3-4D06-8B96-774C9A4ADBB5}"/>
    <cellStyle name="Normal 2 2 22 3 4" xfId="28169" xr:uid="{1023D903-D1BD-42A1-8B09-C16CFDFBC026}"/>
    <cellStyle name="Normal 2 2 22 4" xfId="28170" xr:uid="{9765AA06-9E57-4DFD-A845-7B831AFCB5C6}"/>
    <cellStyle name="Normal 2 2 22 5" xfId="28171" xr:uid="{D5BFDDA9-0D83-4B92-BC2E-F7F9B4C347C4}"/>
    <cellStyle name="Normal 2 2 22 5 2" xfId="28172" xr:uid="{0AAFAD5E-4A5E-4CEB-8993-F183BCBB541C}"/>
    <cellStyle name="Normal 2 2 22 6" xfId="28173" xr:uid="{7B759D91-A4BF-414C-A63C-3D2FA06ED3A6}"/>
    <cellStyle name="Normal 2 2 22 7" xfId="28174" xr:uid="{03ECDF38-35E0-46D1-AA82-5C6668B8B646}"/>
    <cellStyle name="Normal 2 2 22 8" xfId="28175" xr:uid="{33AC33EB-2B80-4357-975C-36D6EF024392}"/>
    <cellStyle name="Normal 2 2 23" xfId="28176" xr:uid="{9232E9E1-D0BA-472D-9138-042D32DD59B6}"/>
    <cellStyle name="Normal 2 2 23 2" xfId="28177" xr:uid="{F31E81CD-A7CB-4F76-840E-078339BD43B8}"/>
    <cellStyle name="Normal 2 2 23 2 2" xfId="28178" xr:uid="{B3826B6F-4915-4248-94C5-5FCCC903B9E6}"/>
    <cellStyle name="Normal 2 2 23 2 2 2" xfId="28179" xr:uid="{6DE0B281-6A0D-4B97-A763-BFA95873AE06}"/>
    <cellStyle name="Normal 2 2 23 2 3" xfId="28180" xr:uid="{35B4E050-AD9D-490C-A5A4-D59900F11278}"/>
    <cellStyle name="Normal 2 2 23 2 4" xfId="28181" xr:uid="{8157E594-6FAC-4130-9844-2DE8185D9A8A}"/>
    <cellStyle name="Normal 2 2 23 2 5" xfId="28182" xr:uid="{573AED10-4066-4488-827C-7A3B38BD11FC}"/>
    <cellStyle name="Normal 2 2 23 3" xfId="28183" xr:uid="{AA27180D-E5EA-45D2-AA8A-997AB5DB6AF2}"/>
    <cellStyle name="Normal 2 2 23 3 2" xfId="28184" xr:uid="{78F8B403-2A36-41A2-9A2F-C5D6C585C749}"/>
    <cellStyle name="Normal 2 2 23 3 3" xfId="28185" xr:uid="{D7D8381E-265F-4422-BB50-D6887BA83ABC}"/>
    <cellStyle name="Normal 2 2 23 3 4" xfId="28186" xr:uid="{7B05F872-69E0-4DA6-880F-5B9F3DB95D8B}"/>
    <cellStyle name="Normal 2 2 23 4" xfId="28187" xr:uid="{B21C9762-78E0-46D2-BA27-AB86CA6961D6}"/>
    <cellStyle name="Normal 2 2 23 5" xfId="28188" xr:uid="{578A60A9-69CE-42DD-985B-B51D1F7A6BA1}"/>
    <cellStyle name="Normal 2 2 23 5 2" xfId="28189" xr:uid="{54D392B5-728C-464D-86C9-C0003500E3DF}"/>
    <cellStyle name="Normal 2 2 23 6" xfId="28190" xr:uid="{F6EFB175-9BC1-4E34-8442-A53FC8F2112D}"/>
    <cellStyle name="Normal 2 2 23 7" xfId="28191" xr:uid="{9F2EBFDE-C10A-40C3-87D5-A816E30BEDE0}"/>
    <cellStyle name="Normal 2 2 23 8" xfId="28192" xr:uid="{24880831-110D-4044-90BB-1F96CFF5782F}"/>
    <cellStyle name="Normal 2 2 24" xfId="28193" xr:uid="{5660E78C-F8E1-41D5-9024-261D6FEF21CD}"/>
    <cellStyle name="Normal 2 2 24 2" xfId="28194" xr:uid="{3EDA9EF7-3038-4A9D-8D76-C8E39521EEAB}"/>
    <cellStyle name="Normal 2 2 24 2 2" xfId="28195" xr:uid="{7E86D873-317E-4332-9C66-8196D9E61BF8}"/>
    <cellStyle name="Normal 2 2 24 2 2 2" xfId="28196" xr:uid="{00324A5A-FA31-466E-AA89-E9EA433A1C58}"/>
    <cellStyle name="Normal 2 2 24 2 3" xfId="28197" xr:uid="{9F09B3D0-F136-4CD5-9561-A3715248CD99}"/>
    <cellStyle name="Normal 2 2 24 2 4" xfId="28198" xr:uid="{2FDAF578-F340-4520-A844-446E31E397DB}"/>
    <cellStyle name="Normal 2 2 24 2 5" xfId="28199" xr:uid="{04340AA9-43C0-4939-B6AF-75C854A1B445}"/>
    <cellStyle name="Normal 2 2 24 3" xfId="28200" xr:uid="{A2ED1487-B817-4D7C-B906-0F3BF54CC1A1}"/>
    <cellStyle name="Normal 2 2 24 3 2" xfId="28201" xr:uid="{BF93E021-E1B4-48B3-8EAA-1A90320E237A}"/>
    <cellStyle name="Normal 2 2 24 3 3" xfId="28202" xr:uid="{268BBCF9-F545-4993-B386-752A02EE4DAC}"/>
    <cellStyle name="Normal 2 2 24 3 4" xfId="28203" xr:uid="{7D760825-3C85-47FB-9248-2437103B74E8}"/>
    <cellStyle name="Normal 2 2 24 4" xfId="28204" xr:uid="{353E2479-C516-4ADB-B89F-E857F127EE74}"/>
    <cellStyle name="Normal 2 2 24 5" xfId="28205" xr:uid="{0EC8B7B8-C925-4B2B-A0D8-15766EDBD1A5}"/>
    <cellStyle name="Normal 2 2 24 5 2" xfId="28206" xr:uid="{8BD231D8-A9A2-45E2-B00F-4BC99D2CFB89}"/>
    <cellStyle name="Normal 2 2 24 6" xfId="28207" xr:uid="{A1F050CF-B81D-4687-BE65-E786AB4267D4}"/>
    <cellStyle name="Normal 2 2 24 7" xfId="28208" xr:uid="{61F15E4D-2DCE-461C-B3A5-12B19D50550D}"/>
    <cellStyle name="Normal 2 2 24 8" xfId="28209" xr:uid="{3D702C7D-5510-42C6-B77E-6B7E966BF6E4}"/>
    <cellStyle name="Normal 2 2 25" xfId="28210" xr:uid="{B26B7BBC-E345-4493-B38F-EB94817E9F85}"/>
    <cellStyle name="Normal 2 2 25 2" xfId="28211" xr:uid="{D8DA94BD-8AAA-4DC3-9D88-CA1AB362B459}"/>
    <cellStyle name="Normal 2 2 25 3" xfId="28212" xr:uid="{E5451D90-8FEB-4D09-B5F3-68AB2FF82D8C}"/>
    <cellStyle name="Normal 2 2 25 4" xfId="28213" xr:uid="{6D7F2D2A-6D7E-4ACC-9573-0CA14FD1CE11}"/>
    <cellStyle name="Normal 2 2 26" xfId="28214" xr:uid="{2589686E-4CC9-49AF-9DF2-118CBFB732A9}"/>
    <cellStyle name="Normal 2 2 26 2" xfId="28215" xr:uid="{F17D795A-52C8-4D65-BB23-CDC38E5799F4}"/>
    <cellStyle name="Normal 2 2 26 3" xfId="28216" xr:uid="{4C8C75DC-54CB-4451-ACEF-50265FC2FC66}"/>
    <cellStyle name="Normal 2 2 26 4" xfId="28217" xr:uid="{F2C4A60E-C6FF-46EA-9431-4B20269B2A7D}"/>
    <cellStyle name="Normal 2 2 27" xfId="28218" xr:uid="{3691F4C5-0F1E-4BDA-9815-3531108A84EA}"/>
    <cellStyle name="Normal 2 2 27 2" xfId="28219" xr:uid="{53EB56A5-18D1-457B-A3FD-E106944EC525}"/>
    <cellStyle name="Normal 2 2 27 3" xfId="28220" xr:uid="{6DA8BB2A-33AB-47E6-B6A3-F083EDAFB817}"/>
    <cellStyle name="Normal 2 2 27 4" xfId="28221" xr:uid="{6C1A77BF-91BA-4CBB-9DEB-6430C19E30E4}"/>
    <cellStyle name="Normal 2 2 28" xfId="28222" xr:uid="{9BC14D0E-2908-4975-88BC-4578EC444AF6}"/>
    <cellStyle name="Normal 2 2 28 2" xfId="28223" xr:uid="{0236EC3C-9778-4EE7-983B-F54EF8A7B6A5}"/>
    <cellStyle name="Normal 2 2 28 3" xfId="28224" xr:uid="{B3855F8D-027C-4D06-B685-55FB385DE365}"/>
    <cellStyle name="Normal 2 2 28 4" xfId="28225" xr:uid="{39CDE40F-2863-4A8E-A820-488BDDC6C8DB}"/>
    <cellStyle name="Normal 2 2 29" xfId="28226" xr:uid="{8B1589F6-993B-4F57-8CFD-C3AD2ADCD513}"/>
    <cellStyle name="Normal 2 2 29 2" xfId="28227" xr:uid="{DBF6B649-E247-4F58-B7A5-50159247F9E2}"/>
    <cellStyle name="Normal 2 2 29 3" xfId="28228" xr:uid="{1935FDB9-9CF5-43B2-89C9-02963685C442}"/>
    <cellStyle name="Normal 2 2 29 4" xfId="28229" xr:uid="{EC76AB70-75C2-400A-BB65-9542B559300A}"/>
    <cellStyle name="Normal 2 2 3" xfId="28230" xr:uid="{C0786FE8-F779-4586-8FB2-21E78E1A11F9}"/>
    <cellStyle name="Normal 2 2 3 10" xfId="28231" xr:uid="{EA6520E8-363F-411B-A2B7-8D33B9F0CFF2}"/>
    <cellStyle name="Normal 2 2 3 10 2" xfId="28232" xr:uid="{A784D360-961B-438E-8FC9-8CEF2136E1F4}"/>
    <cellStyle name="Normal 2 2 3 10 2 2" xfId="28233" xr:uid="{0B7553F6-BB89-42EB-8412-AD0C7FD941F7}"/>
    <cellStyle name="Normal 2 2 3 10 2 2 2" xfId="28234" xr:uid="{4DFD7284-2D32-4BA6-BD7D-456804C89001}"/>
    <cellStyle name="Normal 2 2 3 10 2 2 3" xfId="28235" xr:uid="{CAF7595E-4FDF-4C17-B392-254998B3A5B1}"/>
    <cellStyle name="Normal 2 2 3 10 2 2 4" xfId="28236" xr:uid="{D2B76BEA-054C-4A20-BB2D-5C9AA90FEABC}"/>
    <cellStyle name="Normal 2 2 3 10 2 3" xfId="28237" xr:uid="{4F775510-D321-40C0-90E4-839E076FA1D2}"/>
    <cellStyle name="Normal 2 2 3 10 2 3 2" xfId="28238" xr:uid="{1E3AEB99-4504-4130-807E-F32FF8DF219A}"/>
    <cellStyle name="Normal 2 2 3 10 2 3 3" xfId="28239" xr:uid="{D9A06D34-6A2A-4093-B88A-BEAB42A7C208}"/>
    <cellStyle name="Normal 2 2 3 10 2 3 4" xfId="28240" xr:uid="{FD017F6B-E4CF-4280-B92C-FB81B06D5ACE}"/>
    <cellStyle name="Normal 2 2 3 10 2 4" xfId="28241" xr:uid="{287C2B10-A632-45B3-98AB-F5A93FD216B8}"/>
    <cellStyle name="Normal 2 2 3 10 2 5" xfId="28242" xr:uid="{50B32E97-F7CA-4102-85BD-F9B79DAA07FF}"/>
    <cellStyle name="Normal 2 2 3 10 2 6" xfId="28243" xr:uid="{49BB4E96-B1A8-44A6-9220-D2B9B06EE0B7}"/>
    <cellStyle name="Normal 2 2 3 10 3" xfId="28244" xr:uid="{48D942D2-3124-4C98-B792-046ED088923F}"/>
    <cellStyle name="Normal 2 2 3 10 3 2" xfId="28245" xr:uid="{DD3794E7-799A-4F05-A915-A30098702976}"/>
    <cellStyle name="Normal 2 2 3 10 3 2 2" xfId="28246" xr:uid="{A83815E2-7CCD-4032-A421-00B21420479D}"/>
    <cellStyle name="Normal 2 2 3 10 3 2 3" xfId="28247" xr:uid="{7576CB46-78DF-48FD-B467-AB0DEB68F496}"/>
    <cellStyle name="Normal 2 2 3 10 3 2 4" xfId="28248" xr:uid="{3C6AED6D-D2BD-4B6A-875E-F797B2F95499}"/>
    <cellStyle name="Normal 2 2 3 10 3 3" xfId="28249" xr:uid="{21FDE171-9529-44F1-B2C8-66AD2C73DEAB}"/>
    <cellStyle name="Normal 2 2 3 10 3 3 2" xfId="28250" xr:uid="{66DDA2A9-14EB-4CA6-8C3D-D8C106730284}"/>
    <cellStyle name="Normal 2 2 3 10 3 3 3" xfId="28251" xr:uid="{3FAE08A5-98BB-49B9-9B13-3C44559689B7}"/>
    <cellStyle name="Normal 2 2 3 10 3 3 4" xfId="28252" xr:uid="{5ABE7565-A0B5-4D58-8A7C-480CBA4300A2}"/>
    <cellStyle name="Normal 2 2 3 10 3 4" xfId="28253" xr:uid="{54619C9E-9DB5-4A33-B3A6-5E2F68907E3A}"/>
    <cellStyle name="Normal 2 2 3 10 3 5" xfId="28254" xr:uid="{A8F9ECA4-A07B-44A4-9D68-2C45849596B7}"/>
    <cellStyle name="Normal 2 2 3 10 3 6" xfId="28255" xr:uid="{9F05000D-B2F9-4E72-AA3C-8EF912FC35B8}"/>
    <cellStyle name="Normal 2 2 3 10 4" xfId="28256" xr:uid="{1F993AA6-EC01-456A-A799-B7FD584576CC}"/>
    <cellStyle name="Normal 2 2 3 10 4 2" xfId="28257" xr:uid="{64F6AAD2-EBA6-416F-8055-1AC37A454480}"/>
    <cellStyle name="Normal 2 2 3 10 4 3" xfId="28258" xr:uid="{2794FDA4-57B5-49BB-8159-2990C2C9AA63}"/>
    <cellStyle name="Normal 2 2 3 10 4 4" xfId="28259" xr:uid="{033525D9-35EF-42B0-81E3-E1C0D6E0BA27}"/>
    <cellStyle name="Normal 2 2 3 10 5" xfId="28260" xr:uid="{0D744265-DED6-4425-BEFE-890AAA723FAC}"/>
    <cellStyle name="Normal 2 2 3 10 5 2" xfId="28261" xr:uid="{C524F913-A34C-4EC7-A15D-C95C838A2996}"/>
    <cellStyle name="Normal 2 2 3 10 5 3" xfId="28262" xr:uid="{A832DBA7-64AC-4663-9857-223CCE444E0D}"/>
    <cellStyle name="Normal 2 2 3 10 5 4" xfId="28263" xr:uid="{0BA688EE-FC4D-4645-837F-30EBBB700BCD}"/>
    <cellStyle name="Normal 2 2 3 10 6" xfId="28264" xr:uid="{23C81B26-863A-44E0-B695-BCE78E3CAEAF}"/>
    <cellStyle name="Normal 2 2 3 10 7" xfId="28265" xr:uid="{0759401E-1C14-4A1E-AC14-519196DD8CE9}"/>
    <cellStyle name="Normal 2 2 3 10 8" xfId="28266" xr:uid="{738EF37C-D12F-4500-908A-E2B8F0BD9DE3}"/>
    <cellStyle name="Normal 2 2 3 11" xfId="28267" xr:uid="{0108B8B6-AF02-4A1E-955B-A2487B82364B}"/>
    <cellStyle name="Normal 2 2 3 11 2" xfId="28268" xr:uid="{B1CF592D-4A87-44D4-BF3F-097020B47B8D}"/>
    <cellStyle name="Normal 2 2 3 11 2 2" xfId="28269" xr:uid="{A7EB7503-8D51-4CBA-9194-A5D6A5DF62B1}"/>
    <cellStyle name="Normal 2 2 3 11 2 2 2" xfId="28270" xr:uid="{764BBB62-0A6F-44BF-A7B2-AC31090DD22C}"/>
    <cellStyle name="Normal 2 2 3 11 2 2 3" xfId="28271" xr:uid="{87C25820-FD88-4794-8DE6-E5BD23FCD67D}"/>
    <cellStyle name="Normal 2 2 3 11 2 2 4" xfId="28272" xr:uid="{1E38620C-A038-4DEF-A437-DC8B4B8B2854}"/>
    <cellStyle name="Normal 2 2 3 11 2 3" xfId="28273" xr:uid="{658C9B9E-A662-47F7-832A-9F1259FFECBF}"/>
    <cellStyle name="Normal 2 2 3 11 2 3 2" xfId="28274" xr:uid="{4458A14D-8FA1-4705-BE53-CA6145BDD980}"/>
    <cellStyle name="Normal 2 2 3 11 2 3 3" xfId="28275" xr:uid="{1E5B8619-2A1B-401E-86E4-194ECC983F4A}"/>
    <cellStyle name="Normal 2 2 3 11 2 3 4" xfId="28276" xr:uid="{0D0A130B-7F2D-4E27-857B-14F221CF56EF}"/>
    <cellStyle name="Normal 2 2 3 11 2 4" xfId="28277" xr:uid="{0A90908D-0240-41A8-9DFE-40B119BCC03D}"/>
    <cellStyle name="Normal 2 2 3 11 2 5" xfId="28278" xr:uid="{A064CBBA-D385-4828-BF59-A87C7255A7A7}"/>
    <cellStyle name="Normal 2 2 3 11 2 6" xfId="28279" xr:uid="{AA4B55C7-6D6C-4657-997A-B56344D98A59}"/>
    <cellStyle name="Normal 2 2 3 11 3" xfId="28280" xr:uid="{24E22DFB-A959-4108-A6F7-10A8AA732AF6}"/>
    <cellStyle name="Normal 2 2 3 11 3 2" xfId="28281" xr:uid="{D522DAAF-F6EB-4296-95B7-152FA391BEA5}"/>
    <cellStyle name="Normal 2 2 3 11 3 2 2" xfId="28282" xr:uid="{B24CDB1D-C006-4B8E-86EF-4B4CA6771D51}"/>
    <cellStyle name="Normal 2 2 3 11 3 2 3" xfId="28283" xr:uid="{76E7D491-6ECA-470C-A368-AE64E6442546}"/>
    <cellStyle name="Normal 2 2 3 11 3 2 4" xfId="28284" xr:uid="{E314B73B-CEF6-4AAE-80A7-0FAB760C7CF8}"/>
    <cellStyle name="Normal 2 2 3 11 3 3" xfId="28285" xr:uid="{B24D4358-02D0-4A65-82DD-072802F70F99}"/>
    <cellStyle name="Normal 2 2 3 11 3 3 2" xfId="28286" xr:uid="{6727375B-68F0-49F3-B46A-C69FDD3E06C0}"/>
    <cellStyle name="Normal 2 2 3 11 3 3 3" xfId="28287" xr:uid="{6E96A0D2-190F-4984-865F-91A37FD8783E}"/>
    <cellStyle name="Normal 2 2 3 11 3 3 4" xfId="28288" xr:uid="{32F04A08-F127-4C67-8717-0EBA3C870F56}"/>
    <cellStyle name="Normal 2 2 3 11 3 4" xfId="28289" xr:uid="{C1C9F3F4-15B8-4610-8B3F-6298DB96E8BB}"/>
    <cellStyle name="Normal 2 2 3 11 3 5" xfId="28290" xr:uid="{7DD8915C-726B-44EF-B21A-C0FA16399648}"/>
    <cellStyle name="Normal 2 2 3 11 3 6" xfId="28291" xr:uid="{39CCD093-C744-4A93-A979-782DE5D171D0}"/>
    <cellStyle name="Normal 2 2 3 11 4" xfId="28292" xr:uid="{7646C6BB-DBFE-4143-AFFF-940C27C57658}"/>
    <cellStyle name="Normal 2 2 3 11 4 2" xfId="28293" xr:uid="{4E548CE9-6BEE-45FF-844A-1E7BD3AE7209}"/>
    <cellStyle name="Normal 2 2 3 11 4 3" xfId="28294" xr:uid="{CCA8377E-1A7D-420A-9A99-77593891F189}"/>
    <cellStyle name="Normal 2 2 3 11 4 4" xfId="28295" xr:uid="{F478242F-5BB6-4FA2-94D3-DC6E152DA0D5}"/>
    <cellStyle name="Normal 2 2 3 11 5" xfId="28296" xr:uid="{05E6E6A0-29F5-40D0-AA9B-CD8C6A1E6F2D}"/>
    <cellStyle name="Normal 2 2 3 11 5 2" xfId="28297" xr:uid="{56AB7BC0-D741-4CF2-94EE-874B98E5F1C7}"/>
    <cellStyle name="Normal 2 2 3 11 5 3" xfId="28298" xr:uid="{12705B3A-1221-40A5-A8A2-677584E090EE}"/>
    <cellStyle name="Normal 2 2 3 11 5 4" xfId="28299" xr:uid="{FED3ABC5-FCF8-427F-997C-BFD493AED068}"/>
    <cellStyle name="Normal 2 2 3 11 6" xfId="28300" xr:uid="{365DFE08-2A47-4A1C-91F3-A94C0C2D3301}"/>
    <cellStyle name="Normal 2 2 3 11 7" xfId="28301" xr:uid="{A534D95F-BAAB-4652-B8F4-60E35931BB59}"/>
    <cellStyle name="Normal 2 2 3 11 8" xfId="28302" xr:uid="{E54D2303-EB0B-4985-8BDA-1891D43C66E9}"/>
    <cellStyle name="Normal 2 2 3 12" xfId="28303" xr:uid="{029038BA-26F1-4E17-87B2-C5C3FCAB3A14}"/>
    <cellStyle name="Normal 2 2 3 12 2" xfId="28304" xr:uid="{4C494B93-34B4-44A3-959F-8924F86A3A90}"/>
    <cellStyle name="Normal 2 2 3 12 2 2" xfId="28305" xr:uid="{0119EE52-CA6D-4D07-BED1-68738731F72C}"/>
    <cellStyle name="Normal 2 2 3 12 2 2 2" xfId="28306" xr:uid="{E61D26F5-DAA0-4B1B-83FB-838740A4A887}"/>
    <cellStyle name="Normal 2 2 3 12 2 2 3" xfId="28307" xr:uid="{954D40AA-F206-4142-A867-B3FAE44746AD}"/>
    <cellStyle name="Normal 2 2 3 12 2 2 4" xfId="28308" xr:uid="{D11AC8DC-1799-4BE7-A7DE-0E80F1A985C3}"/>
    <cellStyle name="Normal 2 2 3 12 2 3" xfId="28309" xr:uid="{0920F71E-ACDC-41FD-861B-A9A5D6B1FB16}"/>
    <cellStyle name="Normal 2 2 3 12 2 3 2" xfId="28310" xr:uid="{D321CADB-CCFE-4C7E-B4EB-6337D422C4EC}"/>
    <cellStyle name="Normal 2 2 3 12 2 3 3" xfId="28311" xr:uid="{06951300-641E-4A8F-A10F-836EA51D6084}"/>
    <cellStyle name="Normal 2 2 3 12 2 3 4" xfId="28312" xr:uid="{A1A1D6C4-D726-4048-A6D1-786A7B52C3C0}"/>
    <cellStyle name="Normal 2 2 3 12 2 4" xfId="28313" xr:uid="{FF1B79C5-8D3C-4232-A1AE-3A09BF8B2A30}"/>
    <cellStyle name="Normal 2 2 3 12 2 5" xfId="28314" xr:uid="{F71D5AF4-9DC8-4ADE-9191-D1D0A228E2DB}"/>
    <cellStyle name="Normal 2 2 3 12 2 6" xfId="28315" xr:uid="{22528A08-6019-4374-A66B-5A23D3C0B173}"/>
    <cellStyle name="Normal 2 2 3 12 3" xfId="28316" xr:uid="{89DE5A36-B5A8-4F92-924D-CB39634FEBBE}"/>
    <cellStyle name="Normal 2 2 3 12 3 2" xfId="28317" xr:uid="{715193CD-D171-4136-B33D-41F3B0822881}"/>
    <cellStyle name="Normal 2 2 3 12 3 2 2" xfId="28318" xr:uid="{E947B203-EAE4-4CD0-BABF-6DDBBDC800A6}"/>
    <cellStyle name="Normal 2 2 3 12 3 2 3" xfId="28319" xr:uid="{B0E1136B-AD00-4186-9D39-410A5E3D3AA7}"/>
    <cellStyle name="Normal 2 2 3 12 3 2 4" xfId="28320" xr:uid="{820A6AE2-D9CD-4365-B1E4-1378FB7B6B04}"/>
    <cellStyle name="Normal 2 2 3 12 3 3" xfId="28321" xr:uid="{27CC586C-F94F-4F90-BAE3-E40984A853B3}"/>
    <cellStyle name="Normal 2 2 3 12 3 3 2" xfId="28322" xr:uid="{B37DC098-D39A-4937-BF9D-A21B7EF9E9E8}"/>
    <cellStyle name="Normal 2 2 3 12 3 3 3" xfId="28323" xr:uid="{5F5E8F41-E67F-44EA-9AA2-D778DE45A075}"/>
    <cellStyle name="Normal 2 2 3 12 3 3 4" xfId="28324" xr:uid="{C98F51B1-6E07-4159-A1F0-84B8C2C76A78}"/>
    <cellStyle name="Normal 2 2 3 12 3 4" xfId="28325" xr:uid="{12254BBD-2EAE-4334-A03A-DC81DE4B06F5}"/>
    <cellStyle name="Normal 2 2 3 12 3 5" xfId="28326" xr:uid="{97CA3C20-35F0-4B07-8E79-38D196FA198B}"/>
    <cellStyle name="Normal 2 2 3 12 3 6" xfId="28327" xr:uid="{0161397E-4379-413D-8CCC-28048AA00AF5}"/>
    <cellStyle name="Normal 2 2 3 12 4" xfId="28328" xr:uid="{739BD385-8763-4DA2-BADC-E16AE327C5B6}"/>
    <cellStyle name="Normal 2 2 3 12 4 2" xfId="28329" xr:uid="{142DC229-C5C6-4832-9FEA-69D865071BC7}"/>
    <cellStyle name="Normal 2 2 3 12 4 3" xfId="28330" xr:uid="{83E2E8AF-8F1D-459C-9125-AF63DB57248E}"/>
    <cellStyle name="Normal 2 2 3 12 4 4" xfId="28331" xr:uid="{2ABE39FF-0940-44FD-A088-C5C556AB0F92}"/>
    <cellStyle name="Normal 2 2 3 12 5" xfId="28332" xr:uid="{0754B5C2-34B4-496A-A0D3-D25151667505}"/>
    <cellStyle name="Normal 2 2 3 12 5 2" xfId="28333" xr:uid="{B22913BF-0AF5-4CDD-BED8-78F7D8AB09F1}"/>
    <cellStyle name="Normal 2 2 3 12 5 3" xfId="28334" xr:uid="{9D058DF4-D217-40B7-B3EF-73EC9777A3CB}"/>
    <cellStyle name="Normal 2 2 3 12 5 4" xfId="28335" xr:uid="{09867435-3259-4333-BB7F-5A63A0B803BD}"/>
    <cellStyle name="Normal 2 2 3 12 6" xfId="28336" xr:uid="{29F07C38-F955-4940-ABAF-DE6234A74059}"/>
    <cellStyle name="Normal 2 2 3 12 7" xfId="28337" xr:uid="{C51FE176-A01C-459F-8932-33C0F8B4BFE1}"/>
    <cellStyle name="Normal 2 2 3 12 8" xfId="28338" xr:uid="{62B20380-B8A8-44E8-8507-4CC02E82B2F2}"/>
    <cellStyle name="Normal 2 2 3 13" xfId="28339" xr:uid="{AE29AFEB-D562-4A00-9856-8049BB8E05E3}"/>
    <cellStyle name="Normal 2 2 3 13 2" xfId="28340" xr:uid="{F745084A-7814-4326-BEA5-A444892FDF02}"/>
    <cellStyle name="Normal 2 2 3 13 2 2" xfId="28341" xr:uid="{BD56D068-C2A8-404D-9DCC-532A69ED4D42}"/>
    <cellStyle name="Normal 2 2 3 13 2 2 2" xfId="28342" xr:uid="{57912121-05A7-400A-B5C0-F89FEE0DF23C}"/>
    <cellStyle name="Normal 2 2 3 13 2 2 3" xfId="28343" xr:uid="{DBF60AB4-BC16-4621-8A56-922A0DF5164B}"/>
    <cellStyle name="Normal 2 2 3 13 2 2 4" xfId="28344" xr:uid="{2915C42F-116D-4B9A-B5B5-1853C046EBA2}"/>
    <cellStyle name="Normal 2 2 3 13 2 3" xfId="28345" xr:uid="{591D1055-3821-4332-959F-B5F74A163353}"/>
    <cellStyle name="Normal 2 2 3 13 2 3 2" xfId="28346" xr:uid="{33EE343C-94FA-4BFA-95AE-DE2E4D664B4C}"/>
    <cellStyle name="Normal 2 2 3 13 2 3 3" xfId="28347" xr:uid="{D7081768-DE09-45DE-BB07-D45A98D866F5}"/>
    <cellStyle name="Normal 2 2 3 13 2 3 4" xfId="28348" xr:uid="{8191A9C4-B474-4A19-8966-E81A9C65E7BA}"/>
    <cellStyle name="Normal 2 2 3 13 2 4" xfId="28349" xr:uid="{A471F70E-C57C-4811-808C-B5128D9FC9A2}"/>
    <cellStyle name="Normal 2 2 3 13 2 5" xfId="28350" xr:uid="{FCD67599-9198-4809-B0E7-1B4DE17DE8AA}"/>
    <cellStyle name="Normal 2 2 3 13 2 6" xfId="28351" xr:uid="{11FACF95-946A-4E00-A601-EA7834A17840}"/>
    <cellStyle name="Normal 2 2 3 13 3" xfId="28352" xr:uid="{21A8F183-425C-4061-A384-B622F0A4FB23}"/>
    <cellStyle name="Normal 2 2 3 13 3 2" xfId="28353" xr:uid="{114CAB30-8ABB-4C48-9BFA-8955E92A8172}"/>
    <cellStyle name="Normal 2 2 3 13 3 2 2" xfId="28354" xr:uid="{D65FE885-DA90-4E7E-9E3E-057C5AB67959}"/>
    <cellStyle name="Normal 2 2 3 13 3 2 3" xfId="28355" xr:uid="{FC3CADF6-3560-4F30-A59F-B401793E62DC}"/>
    <cellStyle name="Normal 2 2 3 13 3 2 4" xfId="28356" xr:uid="{00566ED8-90CA-4F22-8765-04B4A6E216FD}"/>
    <cellStyle name="Normal 2 2 3 13 3 3" xfId="28357" xr:uid="{F097C57D-6A2C-41DB-9153-2ECAC57DFF15}"/>
    <cellStyle name="Normal 2 2 3 13 3 3 2" xfId="28358" xr:uid="{336AD230-3895-4A56-8952-E61F02D2F7BF}"/>
    <cellStyle name="Normal 2 2 3 13 3 3 3" xfId="28359" xr:uid="{F692B5EB-09C5-4586-8E63-021548E2A674}"/>
    <cellStyle name="Normal 2 2 3 13 3 3 4" xfId="28360" xr:uid="{DC4AA03A-1E7D-48DB-B085-6301C49978BB}"/>
    <cellStyle name="Normal 2 2 3 13 3 4" xfId="28361" xr:uid="{C10810D3-3AB1-4E0D-AF49-14B1D93B5547}"/>
    <cellStyle name="Normal 2 2 3 13 3 5" xfId="28362" xr:uid="{EE696F24-FD5B-4F02-BEB0-A77B41BDD6DA}"/>
    <cellStyle name="Normal 2 2 3 13 3 6" xfId="28363" xr:uid="{8F56353E-C3FA-4D06-9498-1EBC1A87D3F9}"/>
    <cellStyle name="Normal 2 2 3 13 4" xfId="28364" xr:uid="{364725D3-9A19-4621-97D1-7A8A45403078}"/>
    <cellStyle name="Normal 2 2 3 13 4 2" xfId="28365" xr:uid="{9117D1AA-79A5-4D45-AAD8-BE69756C0D43}"/>
    <cellStyle name="Normal 2 2 3 13 4 3" xfId="28366" xr:uid="{58F93D82-9C31-4EEC-9B99-34367E862259}"/>
    <cellStyle name="Normal 2 2 3 13 4 4" xfId="28367" xr:uid="{C3667838-2D90-467D-8B56-DD3F25D3EE57}"/>
    <cellStyle name="Normal 2 2 3 13 5" xfId="28368" xr:uid="{F9AE5635-AA40-46C9-83A8-B5FDC1EFAB70}"/>
    <cellStyle name="Normal 2 2 3 13 5 2" xfId="28369" xr:uid="{4B027564-007F-4C65-AEA3-C593F4413C10}"/>
    <cellStyle name="Normal 2 2 3 13 5 3" xfId="28370" xr:uid="{8879E8BA-4890-45B7-8A4D-FCD6F212C9A8}"/>
    <cellStyle name="Normal 2 2 3 13 5 4" xfId="28371" xr:uid="{3F81B0C5-9CED-4305-A1A1-F176C7EAEE1F}"/>
    <cellStyle name="Normal 2 2 3 13 6" xfId="28372" xr:uid="{FFF28A4D-978F-435A-9420-579A0F26552A}"/>
    <cellStyle name="Normal 2 2 3 13 7" xfId="28373" xr:uid="{716D75D8-B62F-4506-B10D-A3BA2A729532}"/>
    <cellStyle name="Normal 2 2 3 13 8" xfId="28374" xr:uid="{602C1BC6-708C-46EB-8B8F-67EB6215DDC5}"/>
    <cellStyle name="Normal 2 2 3 14" xfId="28375" xr:uid="{0D10B7A0-1029-4F84-B596-A9785A183DB3}"/>
    <cellStyle name="Normal 2 2 3 14 2" xfId="28376" xr:uid="{4F1AEB0A-31E1-41A3-B06D-0429813D1666}"/>
    <cellStyle name="Normal 2 2 3 14 2 2" xfId="28377" xr:uid="{8EE24F2D-3890-468F-BD54-012E7A698593}"/>
    <cellStyle name="Normal 2 2 3 14 2 2 2" xfId="28378" xr:uid="{E3EE8E32-8411-4262-AB40-13714C36DAAE}"/>
    <cellStyle name="Normal 2 2 3 14 2 2 3" xfId="28379" xr:uid="{2DC9C39D-5E30-4EE0-863A-99EA762A7492}"/>
    <cellStyle name="Normal 2 2 3 14 2 2 4" xfId="28380" xr:uid="{248FEF4F-A7A6-4BC2-B2FB-825BBA386EDF}"/>
    <cellStyle name="Normal 2 2 3 14 2 3" xfId="28381" xr:uid="{B46F0BE6-65A9-4963-ABBB-51A243D0FE61}"/>
    <cellStyle name="Normal 2 2 3 14 2 3 2" xfId="28382" xr:uid="{B5B1B77C-495A-4093-BA80-790E31AB66C7}"/>
    <cellStyle name="Normal 2 2 3 14 2 3 3" xfId="28383" xr:uid="{9DB3EDA6-E1E0-4A76-B5B5-5C087203971D}"/>
    <cellStyle name="Normal 2 2 3 14 2 3 4" xfId="28384" xr:uid="{9CD2470F-C644-4742-927A-BF8F6040DE75}"/>
    <cellStyle name="Normal 2 2 3 14 2 4" xfId="28385" xr:uid="{173A43B2-EE02-41CA-AB2A-42A34E98B6A4}"/>
    <cellStyle name="Normal 2 2 3 14 2 5" xfId="28386" xr:uid="{31A91AFE-B58A-462E-9208-5BC502F10DB1}"/>
    <cellStyle name="Normal 2 2 3 14 2 6" xfId="28387" xr:uid="{0CF2DC07-5F32-421D-BB89-945FF9983C62}"/>
    <cellStyle name="Normal 2 2 3 14 3" xfId="28388" xr:uid="{1F80C16B-E2A0-49E2-ACF8-E9A9E9908FAA}"/>
    <cellStyle name="Normal 2 2 3 14 3 2" xfId="28389" xr:uid="{5D283447-F025-4960-8DCB-D2AB1AA3CAEC}"/>
    <cellStyle name="Normal 2 2 3 14 3 2 2" xfId="28390" xr:uid="{0352E0C4-664C-4745-8D70-AAE283C5B789}"/>
    <cellStyle name="Normal 2 2 3 14 3 2 3" xfId="28391" xr:uid="{C933153B-8E20-4351-9872-C6A82543D0F7}"/>
    <cellStyle name="Normal 2 2 3 14 3 2 4" xfId="28392" xr:uid="{1EEDD3CE-06ED-425F-A682-F3F609F7D715}"/>
    <cellStyle name="Normal 2 2 3 14 3 3" xfId="28393" xr:uid="{B9ADAE3E-1DDC-4B44-BC0C-A887FAB7D430}"/>
    <cellStyle name="Normal 2 2 3 14 3 3 2" xfId="28394" xr:uid="{087EE053-7F6D-48EE-8E15-2BE082F2BB28}"/>
    <cellStyle name="Normal 2 2 3 14 3 3 3" xfId="28395" xr:uid="{FFFD4951-D387-45C2-A92D-16A81F96080F}"/>
    <cellStyle name="Normal 2 2 3 14 3 3 4" xfId="28396" xr:uid="{A0C49688-EF42-4988-B6B9-7E88EA82C7CC}"/>
    <cellStyle name="Normal 2 2 3 14 3 4" xfId="28397" xr:uid="{B1E69866-9B05-4CCE-AB84-4AEF4C0A43E1}"/>
    <cellStyle name="Normal 2 2 3 14 3 5" xfId="28398" xr:uid="{88B2A427-5E3A-414E-8CA9-C2BABA200C8C}"/>
    <cellStyle name="Normal 2 2 3 14 3 6" xfId="28399" xr:uid="{736C4ED5-2EB7-415F-9C11-795D71B16A5B}"/>
    <cellStyle name="Normal 2 2 3 14 4" xfId="28400" xr:uid="{A2DFC9B2-AC4C-4A0D-987A-5209AA9FF874}"/>
    <cellStyle name="Normal 2 2 3 14 4 2" xfId="28401" xr:uid="{9F13D58E-07C2-4C8E-B90B-2CF6DFB3C778}"/>
    <cellStyle name="Normal 2 2 3 14 4 3" xfId="28402" xr:uid="{5771FBA9-AA9D-41DE-B88B-B5F5AC124AD5}"/>
    <cellStyle name="Normal 2 2 3 14 4 4" xfId="28403" xr:uid="{732B55E9-0E98-4E69-9A63-C65D64A42757}"/>
    <cellStyle name="Normal 2 2 3 14 5" xfId="28404" xr:uid="{8C7F9A79-47A3-4D1D-B852-669307583AC5}"/>
    <cellStyle name="Normal 2 2 3 14 5 2" xfId="28405" xr:uid="{78CC24BD-1946-4739-9F05-6EC30A3F8DB9}"/>
    <cellStyle name="Normal 2 2 3 14 5 3" xfId="28406" xr:uid="{55BEB319-B964-4168-81A2-955CAFAAF500}"/>
    <cellStyle name="Normal 2 2 3 14 5 4" xfId="28407" xr:uid="{EEC094DB-36F6-4791-9A26-2DABD5D97958}"/>
    <cellStyle name="Normal 2 2 3 14 6" xfId="28408" xr:uid="{0C685570-4C37-4B90-B360-B4D1E27AB6E4}"/>
    <cellStyle name="Normal 2 2 3 14 7" xfId="28409" xr:uid="{2F29B7B4-A87F-48F9-8F54-89F99A43C233}"/>
    <cellStyle name="Normal 2 2 3 14 8" xfId="28410" xr:uid="{A5815CC2-223C-41CB-839C-A4C88BB2626E}"/>
    <cellStyle name="Normal 2 2 3 15" xfId="28411" xr:uid="{302D8D4C-92F4-43BA-BE40-1DC523784A6A}"/>
    <cellStyle name="Normal 2 2 3 15 2" xfId="28412" xr:uid="{54DBA486-BB5A-41D8-B6C9-7B77196180E0}"/>
    <cellStyle name="Normal 2 2 3 15 2 2" xfId="28413" xr:uid="{E8A38106-F536-4804-9848-3DFA2A5CC65E}"/>
    <cellStyle name="Normal 2 2 3 15 2 2 2" xfId="28414" xr:uid="{5314779B-4D7A-459F-9FBC-5B947E793583}"/>
    <cellStyle name="Normal 2 2 3 15 2 2 3" xfId="28415" xr:uid="{BA9DC51F-8734-4FD9-BD7F-F647345424F2}"/>
    <cellStyle name="Normal 2 2 3 15 2 2 4" xfId="28416" xr:uid="{BD26E133-199B-48D6-B2D5-6BE0CA7E87DD}"/>
    <cellStyle name="Normal 2 2 3 15 2 3" xfId="28417" xr:uid="{9A384DC8-0A6E-4750-B2B4-4F8700207107}"/>
    <cellStyle name="Normal 2 2 3 15 2 3 2" xfId="28418" xr:uid="{D8371B7D-4138-40BB-8BA4-F858ED71377C}"/>
    <cellStyle name="Normal 2 2 3 15 2 3 3" xfId="28419" xr:uid="{981C9360-0854-44B1-8B1D-9F6267392D79}"/>
    <cellStyle name="Normal 2 2 3 15 2 3 4" xfId="28420" xr:uid="{1D9E14DE-4977-468B-8A48-A780076AF7C6}"/>
    <cellStyle name="Normal 2 2 3 15 2 4" xfId="28421" xr:uid="{048D6050-930C-4A67-B968-FF3949532F0D}"/>
    <cellStyle name="Normal 2 2 3 15 2 5" xfId="28422" xr:uid="{D5D9D35C-15EC-4608-9286-D3179C778A9A}"/>
    <cellStyle name="Normal 2 2 3 15 2 6" xfId="28423" xr:uid="{7466C572-5121-45D4-85D2-BF1E0F18BF64}"/>
    <cellStyle name="Normal 2 2 3 15 3" xfId="28424" xr:uid="{7B87BE19-687D-40A5-AB25-666220F0305E}"/>
    <cellStyle name="Normal 2 2 3 15 3 2" xfId="28425" xr:uid="{C14DE181-9AE5-41B3-BC0B-C9619E6F5703}"/>
    <cellStyle name="Normal 2 2 3 15 3 2 2" xfId="28426" xr:uid="{428487AF-3391-4383-89C3-29D78E0C6A7A}"/>
    <cellStyle name="Normal 2 2 3 15 3 2 3" xfId="28427" xr:uid="{09CF1DCE-B65D-4277-A92B-A698E623F20E}"/>
    <cellStyle name="Normal 2 2 3 15 3 2 4" xfId="28428" xr:uid="{B9C21FAA-FC40-414B-B5C1-1745A35B9981}"/>
    <cellStyle name="Normal 2 2 3 15 3 3" xfId="28429" xr:uid="{9A468055-756A-4FD0-B740-A1055CC51B51}"/>
    <cellStyle name="Normal 2 2 3 15 3 3 2" xfId="28430" xr:uid="{E03D3798-8DF6-4A5C-807E-2127E88635FF}"/>
    <cellStyle name="Normal 2 2 3 15 3 3 3" xfId="28431" xr:uid="{75B85B28-A945-4F0A-A101-26794870262A}"/>
    <cellStyle name="Normal 2 2 3 15 3 3 4" xfId="28432" xr:uid="{D31B735F-26B9-401B-BA01-01A3BDE23591}"/>
    <cellStyle name="Normal 2 2 3 15 3 4" xfId="28433" xr:uid="{75D9F8D2-1340-49F4-B0F2-C3961FF36F59}"/>
    <cellStyle name="Normal 2 2 3 15 3 5" xfId="28434" xr:uid="{47553E30-CF10-4B28-ABE3-4C8C4A54984C}"/>
    <cellStyle name="Normal 2 2 3 15 3 6" xfId="28435" xr:uid="{BB757DAB-9A46-4679-B67A-EC404233FEDD}"/>
    <cellStyle name="Normal 2 2 3 15 4" xfId="28436" xr:uid="{33163CAE-51AD-411A-BB45-2AE4944CF3CA}"/>
    <cellStyle name="Normal 2 2 3 15 4 2" xfId="28437" xr:uid="{18C60101-D2DD-42DD-B230-93D49B4E4C8C}"/>
    <cellStyle name="Normal 2 2 3 15 4 3" xfId="28438" xr:uid="{ACB9837F-F4BC-49B3-B544-7C997D5FF6F7}"/>
    <cellStyle name="Normal 2 2 3 15 4 4" xfId="28439" xr:uid="{D0B12BFD-506F-4285-941C-A0ACF2736BFC}"/>
    <cellStyle name="Normal 2 2 3 15 5" xfId="28440" xr:uid="{C969D5D6-6ED1-4BF7-BBB7-9A177B3C1E2B}"/>
    <cellStyle name="Normal 2 2 3 15 5 2" xfId="28441" xr:uid="{4B987428-8AAA-4E01-884A-2952FE8715CB}"/>
    <cellStyle name="Normal 2 2 3 15 5 3" xfId="28442" xr:uid="{FA6A0ECF-C745-43B1-B7C1-8C7F74E26112}"/>
    <cellStyle name="Normal 2 2 3 15 5 4" xfId="28443" xr:uid="{D031C94F-5AC3-471E-9523-A53406F7333E}"/>
    <cellStyle name="Normal 2 2 3 15 6" xfId="28444" xr:uid="{FF568F0A-188B-4921-89F6-F3E9126ACD75}"/>
    <cellStyle name="Normal 2 2 3 15 7" xfId="28445" xr:uid="{CF2720A9-D697-4FA2-B3DA-DF7149EE8D6E}"/>
    <cellStyle name="Normal 2 2 3 15 8" xfId="28446" xr:uid="{EAB312DA-C287-4A23-BDA0-3DD94218D54A}"/>
    <cellStyle name="Normal 2 2 3 16" xfId="28447" xr:uid="{79BA67CB-70F0-467F-8233-516C32CA72F0}"/>
    <cellStyle name="Normal 2 2 3 16 2" xfId="28448" xr:uid="{8CAC49B5-9A5A-4994-B21A-E8D4C3F2A4B0}"/>
    <cellStyle name="Normal 2 2 3 16 2 2" xfId="28449" xr:uid="{F32FAFD2-F5F3-4144-9B39-DCD803FEA0E7}"/>
    <cellStyle name="Normal 2 2 3 16 2 2 2" xfId="28450" xr:uid="{95578476-CE14-47B4-9938-05B53FAC92EE}"/>
    <cellStyle name="Normal 2 2 3 16 2 2 3" xfId="28451" xr:uid="{13FA1A42-B103-4940-9EEC-68218B1B103A}"/>
    <cellStyle name="Normal 2 2 3 16 2 2 4" xfId="28452" xr:uid="{35ACAECE-8B90-4D04-9E9A-E3E6A69B558C}"/>
    <cellStyle name="Normal 2 2 3 16 2 3" xfId="28453" xr:uid="{C08A97A3-5EAB-4317-BBCE-187B64C434FB}"/>
    <cellStyle name="Normal 2 2 3 16 2 3 2" xfId="28454" xr:uid="{32F2F2E2-06C6-4F48-A091-57618E455C94}"/>
    <cellStyle name="Normal 2 2 3 16 2 3 3" xfId="28455" xr:uid="{809D55F6-B8B1-450F-8B71-ECD7D63E018E}"/>
    <cellStyle name="Normal 2 2 3 16 2 3 4" xfId="28456" xr:uid="{43C0597B-7046-4898-A93E-2B85505142F1}"/>
    <cellStyle name="Normal 2 2 3 16 2 4" xfId="28457" xr:uid="{8AEF3898-13B1-4C16-B273-B5F3D3087D65}"/>
    <cellStyle name="Normal 2 2 3 16 2 5" xfId="28458" xr:uid="{A737FB4D-5F0F-4E2A-8B26-073D2CE30E39}"/>
    <cellStyle name="Normal 2 2 3 16 2 6" xfId="28459" xr:uid="{27D7079A-D87F-497D-A51A-F9D3644E0005}"/>
    <cellStyle name="Normal 2 2 3 16 3" xfId="28460" xr:uid="{769C3E51-9C7E-4585-8BD0-39C1452A2897}"/>
    <cellStyle name="Normal 2 2 3 16 3 2" xfId="28461" xr:uid="{76CD11F3-EBBE-4CBF-8139-747F504E5AB4}"/>
    <cellStyle name="Normal 2 2 3 16 3 2 2" xfId="28462" xr:uid="{DC348103-FD8F-43EE-9C5D-4AC605F1B1D1}"/>
    <cellStyle name="Normal 2 2 3 16 3 2 3" xfId="28463" xr:uid="{09CB75AC-9FA3-4932-B8CF-BC19242C293E}"/>
    <cellStyle name="Normal 2 2 3 16 3 2 4" xfId="28464" xr:uid="{75AA322C-A68B-4CAC-B44E-E978EF9416AE}"/>
    <cellStyle name="Normal 2 2 3 16 3 3" xfId="28465" xr:uid="{2449A048-1A98-4338-B2A4-54798FE1D039}"/>
    <cellStyle name="Normal 2 2 3 16 3 3 2" xfId="28466" xr:uid="{3DD24D56-2E55-4791-90C2-DC8E9CB04382}"/>
    <cellStyle name="Normal 2 2 3 16 3 3 3" xfId="28467" xr:uid="{46D21331-F61B-4450-A1DD-282C70F47939}"/>
    <cellStyle name="Normal 2 2 3 16 3 3 4" xfId="28468" xr:uid="{FB5F920B-1B6F-4F3C-85CE-AB3AF766B17A}"/>
    <cellStyle name="Normal 2 2 3 16 3 4" xfId="28469" xr:uid="{DEC5705D-2A46-4AA1-B409-0E131B722AB9}"/>
    <cellStyle name="Normal 2 2 3 16 3 5" xfId="28470" xr:uid="{2513B429-FD1C-4474-B319-365571213F08}"/>
    <cellStyle name="Normal 2 2 3 16 3 6" xfId="28471" xr:uid="{90D90D34-ED5F-4B81-A694-065C47AB7DAA}"/>
    <cellStyle name="Normal 2 2 3 16 4" xfId="28472" xr:uid="{4C37656C-9A56-4DEB-B4DB-1D68ACC48057}"/>
    <cellStyle name="Normal 2 2 3 16 4 2" xfId="28473" xr:uid="{357D58CE-9D9D-4E59-8885-A06B2153351F}"/>
    <cellStyle name="Normal 2 2 3 16 4 3" xfId="28474" xr:uid="{D0C2A124-F92F-49A7-B07A-46A6EDDA1350}"/>
    <cellStyle name="Normal 2 2 3 16 4 4" xfId="28475" xr:uid="{73E86030-E74F-4A58-9A4F-B77407725529}"/>
    <cellStyle name="Normal 2 2 3 16 5" xfId="28476" xr:uid="{6D25E6F8-1680-429D-A1C6-53A05F991DC1}"/>
    <cellStyle name="Normal 2 2 3 16 5 2" xfId="28477" xr:uid="{EEC0E35A-F0AF-46FB-87D6-419C2C22A0E6}"/>
    <cellStyle name="Normal 2 2 3 16 5 3" xfId="28478" xr:uid="{8190C8C7-CED9-4266-B7D4-5F09954D2992}"/>
    <cellStyle name="Normal 2 2 3 16 5 4" xfId="28479" xr:uid="{E5524580-389E-40EA-9D06-A9E3E3AEF867}"/>
    <cellStyle name="Normal 2 2 3 16 6" xfId="28480" xr:uid="{D19028D3-7BE5-42A5-A971-9C7491B7BBC3}"/>
    <cellStyle name="Normal 2 2 3 16 7" xfId="28481" xr:uid="{A503E7FA-1F4B-4819-8DFC-6746CEC92D88}"/>
    <cellStyle name="Normal 2 2 3 16 8" xfId="28482" xr:uid="{84E1A1B6-E3EF-4552-9720-B0F1D65EC865}"/>
    <cellStyle name="Normal 2 2 3 17" xfId="28483" xr:uid="{AD592BEE-9659-4AE1-A084-EC106B83F672}"/>
    <cellStyle name="Normal 2 2 3 17 2" xfId="28484" xr:uid="{61AA85D0-4A83-4EA9-8280-B90CC155CFF2}"/>
    <cellStyle name="Normal 2 2 3 17 2 2" xfId="28485" xr:uid="{236E6EB9-693C-43E8-89B0-34EF75C9C58A}"/>
    <cellStyle name="Normal 2 2 3 17 2 2 2" xfId="28486" xr:uid="{CF4527FF-5A35-47F5-BC87-121F569FD15E}"/>
    <cellStyle name="Normal 2 2 3 17 2 2 3" xfId="28487" xr:uid="{4FE29F27-7D61-4231-9ED6-16BC5170F8D2}"/>
    <cellStyle name="Normal 2 2 3 17 2 2 4" xfId="28488" xr:uid="{94B2875F-AF1C-456B-BE7D-FA9DC40DB534}"/>
    <cellStyle name="Normal 2 2 3 17 2 3" xfId="28489" xr:uid="{4AED7539-3A44-4AA8-BFDF-5A72D6BFF4E8}"/>
    <cellStyle name="Normal 2 2 3 17 2 3 2" xfId="28490" xr:uid="{7FF6C898-3B5E-4173-9FE4-242191F859E0}"/>
    <cellStyle name="Normal 2 2 3 17 2 3 3" xfId="28491" xr:uid="{861F5795-B4EA-4791-9EB4-557C61D72BF3}"/>
    <cellStyle name="Normal 2 2 3 17 2 3 4" xfId="28492" xr:uid="{9A6DAE3B-F66F-46AB-8B49-689161344174}"/>
    <cellStyle name="Normal 2 2 3 17 2 4" xfId="28493" xr:uid="{3EDC913B-D0C3-4DD1-9810-A09225AFC801}"/>
    <cellStyle name="Normal 2 2 3 17 2 5" xfId="28494" xr:uid="{40D15221-0CA3-448F-935D-067DB8596945}"/>
    <cellStyle name="Normal 2 2 3 17 2 6" xfId="28495" xr:uid="{A57888A6-0631-4DD7-887A-0D20BE82911D}"/>
    <cellStyle name="Normal 2 2 3 17 3" xfId="28496" xr:uid="{6EBA8948-A214-4B66-9771-B805024DAB3F}"/>
    <cellStyle name="Normal 2 2 3 17 3 2" xfId="28497" xr:uid="{47A51EBB-DF9C-40C9-9E68-4E90F21A21D3}"/>
    <cellStyle name="Normal 2 2 3 17 3 2 2" xfId="28498" xr:uid="{215F3667-5A14-4F9E-835C-A25F6CF326A2}"/>
    <cellStyle name="Normal 2 2 3 17 3 2 3" xfId="28499" xr:uid="{8C0FC15F-88DE-4CAA-B2FB-66727714E19A}"/>
    <cellStyle name="Normal 2 2 3 17 3 2 4" xfId="28500" xr:uid="{083D8C35-8712-46E1-A9DD-7D429ACB8FC3}"/>
    <cellStyle name="Normal 2 2 3 17 3 3" xfId="28501" xr:uid="{F1854338-C00A-418D-9395-F2761E5577E5}"/>
    <cellStyle name="Normal 2 2 3 17 3 3 2" xfId="28502" xr:uid="{BB9562EB-BA02-485D-A992-2393C9AEC194}"/>
    <cellStyle name="Normal 2 2 3 17 3 3 3" xfId="28503" xr:uid="{A334EAB3-110C-44B7-9DAE-C5C5B49C7A46}"/>
    <cellStyle name="Normal 2 2 3 17 3 3 4" xfId="28504" xr:uid="{7F183783-51BB-492D-BB93-7F392C9686F9}"/>
    <cellStyle name="Normal 2 2 3 17 3 4" xfId="28505" xr:uid="{FB3A7EB1-5A54-4CAB-BA8E-7BFCB1ABB63E}"/>
    <cellStyle name="Normal 2 2 3 17 3 5" xfId="28506" xr:uid="{BB464B21-A625-4932-81C4-68D7958FD8FB}"/>
    <cellStyle name="Normal 2 2 3 17 3 6" xfId="28507" xr:uid="{120823E2-DB57-44ED-861E-B20354E89145}"/>
    <cellStyle name="Normal 2 2 3 17 4" xfId="28508" xr:uid="{303B26F9-21B0-44EC-A5C7-9B65983FF730}"/>
    <cellStyle name="Normal 2 2 3 17 4 2" xfId="28509" xr:uid="{642FECD4-BDCD-4965-95EB-22A50BFE8899}"/>
    <cellStyle name="Normal 2 2 3 17 4 3" xfId="28510" xr:uid="{25D32F7F-402C-4C26-B486-A43905D2CC5C}"/>
    <cellStyle name="Normal 2 2 3 17 4 4" xfId="28511" xr:uid="{B99D9FA7-A9DE-460A-B5B9-EAAFEB658573}"/>
    <cellStyle name="Normal 2 2 3 17 5" xfId="28512" xr:uid="{528188E7-4E82-45E9-9A6A-12FDBE93B4FD}"/>
    <cellStyle name="Normal 2 2 3 17 5 2" xfId="28513" xr:uid="{D805C04F-46EC-41D9-A330-7A25B49A1260}"/>
    <cellStyle name="Normal 2 2 3 17 5 3" xfId="28514" xr:uid="{C007C941-6CEA-48D8-9C9F-9A56CC07E678}"/>
    <cellStyle name="Normal 2 2 3 17 5 4" xfId="28515" xr:uid="{EEA46F1C-42ED-42DA-8FC4-9BCEB4C8D1A0}"/>
    <cellStyle name="Normal 2 2 3 17 6" xfId="28516" xr:uid="{032D95C0-A84A-44FD-909F-F89C3C2AB391}"/>
    <cellStyle name="Normal 2 2 3 17 7" xfId="28517" xr:uid="{EF9F9D9A-249C-4B2C-94BC-285AB520D49F}"/>
    <cellStyle name="Normal 2 2 3 17 8" xfId="28518" xr:uid="{3239DE4A-76C5-49E4-BB87-9A5E14F59718}"/>
    <cellStyle name="Normal 2 2 3 18" xfId="28519" xr:uid="{DE4483DB-4ED2-4B9C-8297-11ECBD2C3CAE}"/>
    <cellStyle name="Normal 2 2 3 18 2" xfId="28520" xr:uid="{07F59675-96CF-4C33-842D-3B7A338E573C}"/>
    <cellStyle name="Normal 2 2 3 18 2 2" xfId="28521" xr:uid="{02FE4FAA-AD5B-42E5-993F-ECBFF73F4012}"/>
    <cellStyle name="Normal 2 2 3 18 2 2 2" xfId="28522" xr:uid="{A13A616D-42B7-469A-9749-EACEAFCD53B3}"/>
    <cellStyle name="Normal 2 2 3 18 2 2 3" xfId="28523" xr:uid="{0E591400-7A5D-47FC-84F7-1159DD2773B2}"/>
    <cellStyle name="Normal 2 2 3 18 2 2 4" xfId="28524" xr:uid="{A05D231D-8B3F-4BF1-B02E-23F4C0D076AB}"/>
    <cellStyle name="Normal 2 2 3 18 2 3" xfId="28525" xr:uid="{D87B936C-7D8C-48F3-A401-8A577FBFDA05}"/>
    <cellStyle name="Normal 2 2 3 18 2 3 2" xfId="28526" xr:uid="{13148813-CB41-4982-847B-D709B16B556F}"/>
    <cellStyle name="Normal 2 2 3 18 2 3 3" xfId="28527" xr:uid="{FB9FBE8A-FBF9-4CD7-BE0F-F2595C65A8BF}"/>
    <cellStyle name="Normal 2 2 3 18 2 3 4" xfId="28528" xr:uid="{CC595285-EA0A-4F60-B11B-A0F2A8FEB531}"/>
    <cellStyle name="Normal 2 2 3 18 2 4" xfId="28529" xr:uid="{EA5C95DD-8C4E-4F9C-93CB-B604EC0ECB34}"/>
    <cellStyle name="Normal 2 2 3 18 2 5" xfId="28530" xr:uid="{AC86CEE3-F235-4999-B217-B40887311BA0}"/>
    <cellStyle name="Normal 2 2 3 18 2 6" xfId="28531" xr:uid="{D546F455-85FE-48C0-BFA5-FF082F015AA7}"/>
    <cellStyle name="Normal 2 2 3 18 3" xfId="28532" xr:uid="{C8BD5BFA-EE43-43F1-B2F6-E995E8E59FD7}"/>
    <cellStyle name="Normal 2 2 3 18 3 2" xfId="28533" xr:uid="{C90444C1-459D-45F0-9165-F98109544002}"/>
    <cellStyle name="Normal 2 2 3 18 3 2 2" xfId="28534" xr:uid="{73350B3E-6815-49D6-B7C8-DEDD79510FFF}"/>
    <cellStyle name="Normal 2 2 3 18 3 2 3" xfId="28535" xr:uid="{842D6EE3-BF4F-4CD0-BC39-E660638ACE16}"/>
    <cellStyle name="Normal 2 2 3 18 3 2 4" xfId="28536" xr:uid="{A5AFDC23-C828-4CB9-9AD2-F63C9F0F1BBD}"/>
    <cellStyle name="Normal 2 2 3 18 3 3" xfId="28537" xr:uid="{45BB9810-E177-41D9-A2D2-8DCEF0AFBCEE}"/>
    <cellStyle name="Normal 2 2 3 18 3 3 2" xfId="28538" xr:uid="{5656A359-2880-471F-9DC4-F10DD7A790DE}"/>
    <cellStyle name="Normal 2 2 3 18 3 3 3" xfId="28539" xr:uid="{F0B14ED0-A0DC-49EF-9226-ABE4F1575852}"/>
    <cellStyle name="Normal 2 2 3 18 3 3 4" xfId="28540" xr:uid="{0BEAC6B2-B3B0-4BF9-B916-D7FD5D1E7F13}"/>
    <cellStyle name="Normal 2 2 3 18 3 4" xfId="28541" xr:uid="{11F6080C-3C87-4E83-AFB7-D92F1022F78E}"/>
    <cellStyle name="Normal 2 2 3 18 3 5" xfId="28542" xr:uid="{A93C0599-90D1-45B4-ACB6-39BA1D1C5483}"/>
    <cellStyle name="Normal 2 2 3 18 3 6" xfId="28543" xr:uid="{DB669C48-6A99-4B0C-BAF0-4FB01F60330B}"/>
    <cellStyle name="Normal 2 2 3 18 4" xfId="28544" xr:uid="{A72D114E-9B57-4953-9EDF-CC3FFC3CAD9B}"/>
    <cellStyle name="Normal 2 2 3 18 4 2" xfId="28545" xr:uid="{C6A6C58C-F43B-470C-AABE-70BE9487210C}"/>
    <cellStyle name="Normal 2 2 3 18 4 3" xfId="28546" xr:uid="{B646ED0B-ED0D-4FE9-B9CE-4EA46A05156E}"/>
    <cellStyle name="Normal 2 2 3 18 4 4" xfId="28547" xr:uid="{6DA0EFD6-80E2-4D5B-B303-91C3FD9136C0}"/>
    <cellStyle name="Normal 2 2 3 18 5" xfId="28548" xr:uid="{54D553AF-D44D-4714-84C4-BC8DF44020CD}"/>
    <cellStyle name="Normal 2 2 3 18 5 2" xfId="28549" xr:uid="{1F95C727-6429-4D2E-A2F8-1CA324CBC01C}"/>
    <cellStyle name="Normal 2 2 3 18 5 3" xfId="28550" xr:uid="{C09146CA-4618-446C-8C75-F38B8EC92C4D}"/>
    <cellStyle name="Normal 2 2 3 18 5 4" xfId="28551" xr:uid="{55061C77-3589-4938-BD15-B6B03D0F0B28}"/>
    <cellStyle name="Normal 2 2 3 18 6" xfId="28552" xr:uid="{1BD8A558-51F7-4245-B260-C8C88EE8E1D1}"/>
    <cellStyle name="Normal 2 2 3 18 7" xfId="28553" xr:uid="{76501A97-733B-433B-A649-DF3F4F1E9307}"/>
    <cellStyle name="Normal 2 2 3 18 8" xfId="28554" xr:uid="{04DF31C8-0AE7-464F-A0BE-DD1F05644395}"/>
    <cellStyle name="Normal 2 2 3 19" xfId="28555" xr:uid="{5F697065-6067-4CD6-8FB7-9DF93ACEA0AB}"/>
    <cellStyle name="Normal 2 2 3 19 2" xfId="28556" xr:uid="{1D5C2369-3177-4B0D-84E5-70AF1035A0B0}"/>
    <cellStyle name="Normal 2 2 3 19 2 2" xfId="28557" xr:uid="{B07152FA-AFE8-4E00-B193-3BE587794ECC}"/>
    <cellStyle name="Normal 2 2 3 19 2 2 2" xfId="28558" xr:uid="{298B9CE9-9B01-4B68-9E05-CA95FE0A776F}"/>
    <cellStyle name="Normal 2 2 3 19 2 2 3" xfId="28559" xr:uid="{085E7C1B-5273-44F6-B786-DF4F8F034103}"/>
    <cellStyle name="Normal 2 2 3 19 2 2 4" xfId="28560" xr:uid="{CD7BBAAD-4DF6-40C6-9063-35B4D99E9DDE}"/>
    <cellStyle name="Normal 2 2 3 19 2 3" xfId="28561" xr:uid="{B55C2E21-41E8-4C7E-B33D-55F4F41A15C5}"/>
    <cellStyle name="Normal 2 2 3 19 2 3 2" xfId="28562" xr:uid="{9BAFE061-59AF-4670-ADF6-F698BFC1B43C}"/>
    <cellStyle name="Normal 2 2 3 19 2 3 3" xfId="28563" xr:uid="{CC70D760-6613-4B8A-9DD7-93B1B19D15BF}"/>
    <cellStyle name="Normal 2 2 3 19 2 3 4" xfId="28564" xr:uid="{6C0D0B15-A637-4819-B9F8-E660868A58E1}"/>
    <cellStyle name="Normal 2 2 3 19 2 4" xfId="28565" xr:uid="{46BEE724-0D57-4A8F-AC6F-032814A788EB}"/>
    <cellStyle name="Normal 2 2 3 19 2 5" xfId="28566" xr:uid="{9FC14681-281C-42E6-92B3-37484EC82DAE}"/>
    <cellStyle name="Normal 2 2 3 19 2 6" xfId="28567" xr:uid="{65B29B98-58EA-44AC-A16A-67441DE125F1}"/>
    <cellStyle name="Normal 2 2 3 19 3" xfId="28568" xr:uid="{5F7AC599-158A-4ED8-B977-EAFDE73A3CAB}"/>
    <cellStyle name="Normal 2 2 3 19 3 2" xfId="28569" xr:uid="{BC1CA8E5-B767-4CC7-83BB-900A8679F0ED}"/>
    <cellStyle name="Normal 2 2 3 19 3 2 2" xfId="28570" xr:uid="{23DD9D9A-A63D-4916-9A57-5415C8EC0498}"/>
    <cellStyle name="Normal 2 2 3 19 3 2 3" xfId="28571" xr:uid="{2CE8C52B-BB2A-41F3-9B4B-89ADD9BDCB3B}"/>
    <cellStyle name="Normal 2 2 3 19 3 2 4" xfId="28572" xr:uid="{41FC4FE3-2E1E-454E-A6E2-2818F0BCA906}"/>
    <cellStyle name="Normal 2 2 3 19 3 3" xfId="28573" xr:uid="{DD0AC5C6-EFBD-485F-B088-0A0FAA934337}"/>
    <cellStyle name="Normal 2 2 3 19 3 3 2" xfId="28574" xr:uid="{CD9F9839-2B70-42F6-AD56-1513E97AEB1D}"/>
    <cellStyle name="Normal 2 2 3 19 3 3 3" xfId="28575" xr:uid="{A324185A-8539-40EB-A5D6-C9481737837D}"/>
    <cellStyle name="Normal 2 2 3 19 3 3 4" xfId="28576" xr:uid="{137CDC84-54A8-4687-8C2D-C29D6AAAB1CB}"/>
    <cellStyle name="Normal 2 2 3 19 3 4" xfId="28577" xr:uid="{603E9FF3-25CC-473D-9FC5-49EC56E18D4F}"/>
    <cellStyle name="Normal 2 2 3 19 3 5" xfId="28578" xr:uid="{F8F8DE81-8452-479C-8A0C-6398C03253BC}"/>
    <cellStyle name="Normal 2 2 3 19 3 6" xfId="28579" xr:uid="{6E839A3D-8903-4AA5-8B30-E1521C7BE2A5}"/>
    <cellStyle name="Normal 2 2 3 19 4" xfId="28580" xr:uid="{48C4B9F7-45AC-43AD-94F8-7F0C3334FE62}"/>
    <cellStyle name="Normal 2 2 3 19 4 2" xfId="28581" xr:uid="{13ABC978-0E14-499A-8CA8-0D212EBDD8DE}"/>
    <cellStyle name="Normal 2 2 3 19 4 3" xfId="28582" xr:uid="{B3022085-7045-4634-B5B1-D903868ACD60}"/>
    <cellStyle name="Normal 2 2 3 19 4 4" xfId="28583" xr:uid="{40734B03-B0B7-4C01-8D0A-DCB1C8FC9D43}"/>
    <cellStyle name="Normal 2 2 3 19 5" xfId="28584" xr:uid="{21DC7AE6-FBB4-4BE7-B393-FB5E1E4E90BD}"/>
    <cellStyle name="Normal 2 2 3 19 5 2" xfId="28585" xr:uid="{32C797DD-C9C3-41C0-8542-B4A17FEE9C61}"/>
    <cellStyle name="Normal 2 2 3 19 5 3" xfId="28586" xr:uid="{378CD10F-8B96-42D2-877C-46A4124A0DF2}"/>
    <cellStyle name="Normal 2 2 3 19 5 4" xfId="28587" xr:uid="{A74E5432-AFFF-48B0-9771-3537EFD9A14F}"/>
    <cellStyle name="Normal 2 2 3 19 6" xfId="28588" xr:uid="{6A710215-BD59-40F1-8692-254B5A547076}"/>
    <cellStyle name="Normal 2 2 3 19 7" xfId="28589" xr:uid="{754B0C52-88FB-4ACE-A611-C655FC921AE9}"/>
    <cellStyle name="Normal 2 2 3 19 8" xfId="28590" xr:uid="{7FB236B4-FE47-481B-A46C-7F1E6C030804}"/>
    <cellStyle name="Normal 2 2 3 2" xfId="28591" xr:uid="{3E945CEC-E684-48AE-BB6A-17DE5F573686}"/>
    <cellStyle name="Normal 2 2 3 2 10" xfId="58818" xr:uid="{FD0E7D6D-9750-4C59-A2F4-4862BBAD7499}"/>
    <cellStyle name="Normal 2 2 3 2 2" xfId="28592" xr:uid="{D137900B-7B8F-4BB3-9E36-CB4EBA3BD413}"/>
    <cellStyle name="Normal 2 2 3 2 2 2" xfId="28593" xr:uid="{2703CC89-688B-40F5-8E15-6BDD77AB9FC9}"/>
    <cellStyle name="Normal 2 2 3 2 2 2 2" xfId="28594" xr:uid="{02BB768A-9639-4996-BFD4-C06EB98DCF5F}"/>
    <cellStyle name="Normal 2 2 3 2 2 2 3" xfId="28595" xr:uid="{6E228517-21AF-488F-AA66-B9FCEA833665}"/>
    <cellStyle name="Normal 2 2 3 2 2 2 4" xfId="28596" xr:uid="{626D55EB-82FD-4F53-B3E1-F80C74433CA5}"/>
    <cellStyle name="Normal 2 2 3 2 2 3" xfId="28597" xr:uid="{A7003CFA-DC88-48CA-9CB1-FF496A17ED02}"/>
    <cellStyle name="Normal 2 2 3 2 2 3 2" xfId="28598" xr:uid="{B55A2A5A-0D88-4675-97C0-D2F6076B053D}"/>
    <cellStyle name="Normal 2 2 3 2 2 3 3" xfId="28599" xr:uid="{FDADE7ED-DBFF-4A9C-A9C7-971E36C87091}"/>
    <cellStyle name="Normal 2 2 3 2 2 3 4" xfId="28600" xr:uid="{50A74488-67D1-47F5-805B-80454A52348E}"/>
    <cellStyle name="Normal 2 2 3 2 2 4" xfId="28601" xr:uid="{B3A154CC-F82F-4B1E-B577-D43EAB5297DC}"/>
    <cellStyle name="Normal 2 2 3 2 2 5" xfId="28602" xr:uid="{0C45BA47-7A8E-43C1-AB6F-355406E87087}"/>
    <cellStyle name="Normal 2 2 3 2 2 6" xfId="28603" xr:uid="{CA28BBC5-2F96-4904-A868-E45FDBD20BD7}"/>
    <cellStyle name="Normal 2 2 3 2 2 7" xfId="58819" xr:uid="{C3535052-2048-4960-AB75-ADCC03BBFF35}"/>
    <cellStyle name="Normal 2 2 3 2 3" xfId="28604" xr:uid="{0BAB88B2-3D82-46E5-9E72-B685480AB85E}"/>
    <cellStyle name="Normal 2 2 3 2 3 2" xfId="28605" xr:uid="{C45975FA-F797-40BD-AAC3-2EAFA58D8EAF}"/>
    <cellStyle name="Normal 2 2 3 2 3 2 2" xfId="28606" xr:uid="{495CB973-ED31-4866-B75A-086D5D55D07C}"/>
    <cellStyle name="Normal 2 2 3 2 3 2 3" xfId="28607" xr:uid="{CE6F1E30-9605-4A5E-87AC-7194ADF1CB6A}"/>
    <cellStyle name="Normal 2 2 3 2 3 2 4" xfId="28608" xr:uid="{67CC5E02-BE46-4B41-AF1C-F7CEA1DDCD44}"/>
    <cellStyle name="Normal 2 2 3 2 3 3" xfId="28609" xr:uid="{674BB212-2827-4F32-880C-D0B055A3ABBB}"/>
    <cellStyle name="Normal 2 2 3 2 3 3 2" xfId="28610" xr:uid="{E35419DC-BA07-4F00-B1F0-D5F0E9FDDAEB}"/>
    <cellStyle name="Normal 2 2 3 2 3 3 3" xfId="28611" xr:uid="{E03219EC-35FD-4767-85C5-E124BFFA3F51}"/>
    <cellStyle name="Normal 2 2 3 2 3 3 4" xfId="28612" xr:uid="{74491778-9482-49C2-B740-CA5EE72CFBF1}"/>
    <cellStyle name="Normal 2 2 3 2 3 4" xfId="28613" xr:uid="{ED1C3C2D-7F45-4046-96C2-1FAB38916854}"/>
    <cellStyle name="Normal 2 2 3 2 3 5" xfId="28614" xr:uid="{42EFE6D1-A3C8-4C66-B9F5-A0DE8D4E84EB}"/>
    <cellStyle name="Normal 2 2 3 2 3 6" xfId="28615" xr:uid="{6CFA1AE5-2268-4BF9-B42E-E10F46B9E275}"/>
    <cellStyle name="Normal 2 2 3 2 4" xfId="28616" xr:uid="{80087691-BA16-4696-9D2E-60839AB530BB}"/>
    <cellStyle name="Normal 2 2 3 2 4 2" xfId="28617" xr:uid="{83384F4D-EB87-48BC-8F59-51105DEA9672}"/>
    <cellStyle name="Normal 2 2 3 2 4 2 2" xfId="28618" xr:uid="{7A33923C-2A3B-4116-B4F3-1F863D073980}"/>
    <cellStyle name="Normal 2 2 3 2 4 2 3" xfId="28619" xr:uid="{2C429A69-9FCD-42CC-8E8B-6AC62B51A810}"/>
    <cellStyle name="Normal 2 2 3 2 4 2 4" xfId="28620" xr:uid="{257A5F6B-7052-47E6-B622-F51B14672F16}"/>
    <cellStyle name="Normal 2 2 3 2 4 3" xfId="28621" xr:uid="{AD5BB4BC-CB49-4D3D-8B89-353D05F132E8}"/>
    <cellStyle name="Normal 2 2 3 2 4 3 2" xfId="28622" xr:uid="{61681D07-9C5D-4009-94C2-376276170715}"/>
    <cellStyle name="Normal 2 2 3 2 4 3 3" xfId="28623" xr:uid="{DB3D03BB-1992-4AED-8C8D-B43A729AC7AE}"/>
    <cellStyle name="Normal 2 2 3 2 4 3 4" xfId="28624" xr:uid="{B57D37E9-F667-4F76-9180-B308ED71A0ED}"/>
    <cellStyle name="Normal 2 2 3 2 5" xfId="28625" xr:uid="{378E0637-1B70-4ED5-92D6-6AEEA14BA53B}"/>
    <cellStyle name="Normal 2 2 3 2 6" xfId="28626" xr:uid="{B266B926-7CCE-40BB-A674-118752F10F53}"/>
    <cellStyle name="Normal 2 2 3 2 6 2" xfId="28627" xr:uid="{50A92EE4-F73B-48A7-BFC8-030EE8A85787}"/>
    <cellStyle name="Normal 2 2 3 2 7" xfId="28628" xr:uid="{595EED21-150C-418E-A877-828C40EFF403}"/>
    <cellStyle name="Normal 2 2 3 2 8" xfId="28629" xr:uid="{A60188A7-5184-4DEE-9DBE-C58B9FE1C558}"/>
    <cellStyle name="Normal 2 2 3 2 9" xfId="28630" xr:uid="{F1D82077-795C-4625-8195-B2C8F77F89BB}"/>
    <cellStyle name="Normal 2 2 3 20" xfId="28631" xr:uid="{C99490A4-A4C1-4487-85F5-121E3E2B2D7E}"/>
    <cellStyle name="Normal 2 2 3 20 2" xfId="28632" xr:uid="{E2A50524-A964-4389-92D7-768A603382A6}"/>
    <cellStyle name="Normal 2 2 3 20 3" xfId="28633" xr:uid="{BF8BEC89-BA36-486F-8A52-52D588105D92}"/>
    <cellStyle name="Normal 2 2 3 20 4" xfId="28634" xr:uid="{0C2CB750-C028-4CA4-8E43-4CFA1DD8249F}"/>
    <cellStyle name="Normal 2 2 3 21" xfId="28635" xr:uid="{5EBF0310-F9F2-4D31-8CEA-524A7A25B1DA}"/>
    <cellStyle name="Normal 2 2 3 21 2" xfId="28636" xr:uid="{2B89928F-0456-46DA-B94E-517CF6588126}"/>
    <cellStyle name="Normal 2 2 3 21 3" xfId="28637" xr:uid="{7D45D637-79A3-461A-B313-0F53B6EE23BD}"/>
    <cellStyle name="Normal 2 2 3 21 4" xfId="28638" xr:uid="{683F269D-29AF-4B13-96D9-101E58952A58}"/>
    <cellStyle name="Normal 2 2 3 22" xfId="28639" xr:uid="{261668CD-8B3E-4F21-85FF-DA1F3F38221A}"/>
    <cellStyle name="Normal 2 2 3 22 2" xfId="28640" xr:uid="{A3924B77-F953-4B45-A6EE-DC5EFF4FC43B}"/>
    <cellStyle name="Normal 2 2 3 22 3" xfId="28641" xr:uid="{721590E2-DA9E-461F-BADA-224337E07406}"/>
    <cellStyle name="Normal 2 2 3 22 4" xfId="28642" xr:uid="{BC433B2D-BDAC-4B76-8CB3-E4823A30D705}"/>
    <cellStyle name="Normal 2 2 3 23" xfId="28643" xr:uid="{3DC5CAB5-C7EE-4CD0-8300-2942A7EC9719}"/>
    <cellStyle name="Normal 2 2 3 23 2" xfId="28644" xr:uid="{BC549FCD-45C7-4F51-BE9A-424EABB1A372}"/>
    <cellStyle name="Normal 2 2 3 23 3" xfId="28645" xr:uid="{A7490769-CAC2-4664-9CA3-2A37B3E98203}"/>
    <cellStyle name="Normal 2 2 3 23 4" xfId="28646" xr:uid="{1726F7DF-208C-4C0C-98BF-C41A4AF80D37}"/>
    <cellStyle name="Normal 2 2 3 24" xfId="28647" xr:uid="{592685E7-4BEC-4C7B-A49E-595A9AC43D76}"/>
    <cellStyle name="Normal 2 2 3 24 2" xfId="28648" xr:uid="{0FCFB4AC-8737-4E5C-8B04-66CBB2843237}"/>
    <cellStyle name="Normal 2 2 3 24 3" xfId="28649" xr:uid="{3D2B40AC-8051-4B4B-A089-FC177213E152}"/>
    <cellStyle name="Normal 2 2 3 24 4" xfId="28650" xr:uid="{3DA7FFB3-9836-4638-AF90-E3888B55F334}"/>
    <cellStyle name="Normal 2 2 3 24 5" xfId="28651" xr:uid="{A53CE17D-4142-4FF2-9883-E01DFC090E56}"/>
    <cellStyle name="Normal 2 2 3 24 6" xfId="28652" xr:uid="{5AFB4B48-3F62-42DB-967E-9A376A8413C5}"/>
    <cellStyle name="Normal 2 2 3 25" xfId="28653" xr:uid="{7098F821-B358-4666-A987-C3E0A36B3B57}"/>
    <cellStyle name="Normal 2 2 3 25 2" xfId="28654" xr:uid="{F525D369-DCFA-4DC0-ADE2-67F05C8E4D42}"/>
    <cellStyle name="Normal 2 2 3 25 3" xfId="28655" xr:uid="{B88DC071-6C6F-401B-9005-B2C022BF2E87}"/>
    <cellStyle name="Normal 2 2 3 25 4" xfId="28656" xr:uid="{11C53EBE-BC71-4ECE-8538-1B4F02F78A53}"/>
    <cellStyle name="Normal 2 2 3 26" xfId="28657" xr:uid="{2347CE98-C13B-4958-8B09-A81755BD459C}"/>
    <cellStyle name="Normal 2 2 3 27" xfId="28658" xr:uid="{E580A864-3146-4086-96D0-BA52300B4050}"/>
    <cellStyle name="Normal 2 2 3 28" xfId="28659" xr:uid="{7DE1827B-8C56-4AD6-BCF6-215AEED98B90}"/>
    <cellStyle name="Normal 2 2 3 29" xfId="28660" xr:uid="{B3F698E3-0F02-4CAC-B0EA-D430020E13FA}"/>
    <cellStyle name="Normal 2 2 3 3" xfId="28661" xr:uid="{0C514B90-E3B2-4051-B1BD-6D2A76407134}"/>
    <cellStyle name="Normal 2 2 3 3 2" xfId="28662" xr:uid="{053F6F99-D484-4BEF-AFC7-CEB79524AC9C}"/>
    <cellStyle name="Normal 2 2 3 3 2 2" xfId="28663" xr:uid="{70A0D955-29CC-4871-89AE-77D708FD1902}"/>
    <cellStyle name="Normal 2 2 3 3 2 2 2" xfId="28664" xr:uid="{F75510D2-CEC0-4648-87A3-0F5151146232}"/>
    <cellStyle name="Normal 2 2 3 3 2 2 3" xfId="28665" xr:uid="{984C4D67-0BFF-461F-8040-6D68B7B7EB15}"/>
    <cellStyle name="Normal 2 2 3 3 2 2 4" xfId="28666" xr:uid="{0B261519-172C-4851-BC44-70E8DE9FD2D3}"/>
    <cellStyle name="Normal 2 2 3 3 2 3" xfId="28667" xr:uid="{406173B2-CE88-4428-BC43-CECDD95DC0DA}"/>
    <cellStyle name="Normal 2 2 3 3 2 3 2" xfId="28668" xr:uid="{18173A22-5D60-43B6-9493-ED10319387C0}"/>
    <cellStyle name="Normal 2 2 3 3 2 3 3" xfId="28669" xr:uid="{9391A4FE-86D7-4DBF-B988-4F28AA9298A3}"/>
    <cellStyle name="Normal 2 2 3 3 2 3 4" xfId="28670" xr:uid="{1DE6617E-A0B5-42FF-B1D9-1590D615CF54}"/>
    <cellStyle name="Normal 2 2 3 3 2 4" xfId="28671" xr:uid="{25F62367-F537-4EE3-A02F-96270986D522}"/>
    <cellStyle name="Normal 2 2 3 3 2 5" xfId="28672" xr:uid="{EF552D1E-56E8-4D04-BBEE-9B5A10C7F2AA}"/>
    <cellStyle name="Normal 2 2 3 3 2 6" xfId="28673" xr:uid="{01026989-B483-4C9C-BE48-618C378F2911}"/>
    <cellStyle name="Normal 2 2 3 3 3" xfId="28674" xr:uid="{9EB28B7A-DF52-42DE-9F65-DEDF512328F5}"/>
    <cellStyle name="Normal 2 2 3 3 3 2" xfId="28675" xr:uid="{F21EE4FA-8012-4CA4-872E-7062D501B696}"/>
    <cellStyle name="Normal 2 2 3 3 3 2 2" xfId="28676" xr:uid="{04BCF234-1038-4410-AAE9-BA656F9BD22B}"/>
    <cellStyle name="Normal 2 2 3 3 3 2 3" xfId="28677" xr:uid="{EC15989A-C24D-4511-9538-4EC664AAF2B0}"/>
    <cellStyle name="Normal 2 2 3 3 3 2 4" xfId="28678" xr:uid="{9B719F42-DC22-4A3F-B1FD-ABFA621E07C7}"/>
    <cellStyle name="Normal 2 2 3 3 3 3" xfId="28679" xr:uid="{CEA46F20-7B82-4F07-90DE-58B46EDCE70A}"/>
    <cellStyle name="Normal 2 2 3 3 3 3 2" xfId="28680" xr:uid="{1B7AE700-9047-4FC0-89ED-3F0C9EA55743}"/>
    <cellStyle name="Normal 2 2 3 3 3 3 3" xfId="28681" xr:uid="{2434979B-2B22-4E7C-9D89-19E42125D895}"/>
    <cellStyle name="Normal 2 2 3 3 3 3 4" xfId="28682" xr:uid="{C3C52B31-9D30-4E32-8BFC-AC163BC7EE51}"/>
    <cellStyle name="Normal 2 2 3 3 3 4" xfId="28683" xr:uid="{46E0AE88-26C0-4DC4-92C8-2EA2D1922835}"/>
    <cellStyle name="Normal 2 2 3 3 3 5" xfId="28684" xr:uid="{C231A09F-F5AD-4937-94BC-65EA4A0F7EE4}"/>
    <cellStyle name="Normal 2 2 3 3 3 6" xfId="28685" xr:uid="{C4E8D2BE-4CFC-47C9-ADD9-6FCF5C6966BA}"/>
    <cellStyle name="Normal 2 2 3 3 4" xfId="28686" xr:uid="{CC790CDA-52F0-4156-BFD9-FCDA66E0C334}"/>
    <cellStyle name="Normal 2 2 3 3 4 2" xfId="28687" xr:uid="{B9479522-5020-41F3-834F-939FE6250F73}"/>
    <cellStyle name="Normal 2 2 3 3 4 3" xfId="28688" xr:uid="{E6464FB4-982C-4E7E-851E-A32C00A1712E}"/>
    <cellStyle name="Normal 2 2 3 3 4 4" xfId="28689" xr:uid="{D1401A73-4557-46E6-9B67-BD375AC4908B}"/>
    <cellStyle name="Normal 2 2 3 3 5" xfId="28690" xr:uid="{6EF55E4A-DE81-45B6-BC29-90133912C66B}"/>
    <cellStyle name="Normal 2 2 3 3 5 2" xfId="28691" xr:uid="{5C571B19-D4C5-4812-AE53-C3A3ECC654B8}"/>
    <cellStyle name="Normal 2 2 3 3 5 3" xfId="28692" xr:uid="{ABAFE587-0C76-49E8-A1EE-B861D5478802}"/>
    <cellStyle name="Normal 2 2 3 3 5 4" xfId="28693" xr:uid="{958D117B-7DF3-4A09-8879-4575A28A38FC}"/>
    <cellStyle name="Normal 2 2 3 3 6" xfId="28694" xr:uid="{9210B54F-8367-4F00-8A93-D465FB5A4256}"/>
    <cellStyle name="Normal 2 2 3 3 7" xfId="28695" xr:uid="{BBDA471E-68B6-42C8-A2B1-51889629ECC7}"/>
    <cellStyle name="Normal 2 2 3 3 8" xfId="28696" xr:uid="{151EAC82-1FD3-40CE-B615-4047F223EF0C}"/>
    <cellStyle name="Normal 2 2 3 3 9" xfId="58820" xr:uid="{CF22D075-9294-4474-AC44-AF84A42CEDCC}"/>
    <cellStyle name="Normal 2 2 3 30" xfId="28697" xr:uid="{5BD2BF77-B006-4196-BE0B-FF4038549FCA}"/>
    <cellStyle name="Normal 2 2 3 4" xfId="28698" xr:uid="{52773E8B-777F-4FEE-B7E3-0ED1C6E7C762}"/>
    <cellStyle name="Normal 2 2 3 4 2" xfId="28699" xr:uid="{6F36F59E-0249-4296-B281-0B518F1F4DD2}"/>
    <cellStyle name="Normal 2 2 3 4 2 2" xfId="28700" xr:uid="{5075A762-5522-4B47-B934-49B61E63CD5E}"/>
    <cellStyle name="Normal 2 2 3 4 2 2 2" xfId="28701" xr:uid="{1872FF5D-D71F-417A-86C5-4C6148997FB0}"/>
    <cellStyle name="Normal 2 2 3 4 2 2 3" xfId="28702" xr:uid="{A5895D62-DDBB-4648-B751-26F460D3966C}"/>
    <cellStyle name="Normal 2 2 3 4 2 2 4" xfId="28703" xr:uid="{0188C3D9-CBBB-4528-994B-4A7F2B389154}"/>
    <cellStyle name="Normal 2 2 3 4 2 3" xfId="28704" xr:uid="{AAB99F91-38C9-4533-AD6B-FE20DBD2B49D}"/>
    <cellStyle name="Normal 2 2 3 4 2 3 2" xfId="28705" xr:uid="{B3B6A8E9-592E-42D6-BC2A-28BE795D4B44}"/>
    <cellStyle name="Normal 2 2 3 4 2 3 3" xfId="28706" xr:uid="{344BEA27-6E6C-4442-A087-EC55EB9F8E22}"/>
    <cellStyle name="Normal 2 2 3 4 2 3 4" xfId="28707" xr:uid="{A7157D7B-190A-4C2A-A5B7-CA8827A859B6}"/>
    <cellStyle name="Normal 2 2 3 4 2 4" xfId="28708" xr:uid="{D2C37C9F-3E51-4DC1-8F17-FB68F790149C}"/>
    <cellStyle name="Normal 2 2 3 4 2 5" xfId="28709" xr:uid="{CD129115-42C1-454A-AB81-75208FFA2313}"/>
    <cellStyle name="Normal 2 2 3 4 2 6" xfId="28710" xr:uid="{005746DC-B37B-453F-9A1E-E65F43B9BAB2}"/>
    <cellStyle name="Normal 2 2 3 4 3" xfId="28711" xr:uid="{1817058A-522A-4D69-A003-4B512EB6E710}"/>
    <cellStyle name="Normal 2 2 3 4 3 2" xfId="28712" xr:uid="{E69B03E4-139A-46CE-8E70-A6F722AB7EB1}"/>
    <cellStyle name="Normal 2 2 3 4 3 2 2" xfId="28713" xr:uid="{6DA32562-0B57-4C19-B6D3-392DC09F209E}"/>
    <cellStyle name="Normal 2 2 3 4 3 2 3" xfId="28714" xr:uid="{BB37A9CA-601F-415B-8DE5-5495055DCDD7}"/>
    <cellStyle name="Normal 2 2 3 4 3 2 4" xfId="28715" xr:uid="{601B596F-29DE-405B-A5B4-31526B20C0F0}"/>
    <cellStyle name="Normal 2 2 3 4 3 3" xfId="28716" xr:uid="{7D0CC87B-1EC3-481B-935E-C69118BAD432}"/>
    <cellStyle name="Normal 2 2 3 4 3 3 2" xfId="28717" xr:uid="{6AECBB3C-7C5E-4EA8-9541-B2F72474409A}"/>
    <cellStyle name="Normal 2 2 3 4 3 3 3" xfId="28718" xr:uid="{C4974508-C6FF-4C34-AD47-20370D194C3A}"/>
    <cellStyle name="Normal 2 2 3 4 3 3 4" xfId="28719" xr:uid="{08E0F539-5333-48DE-BA25-8A6745A7839E}"/>
    <cellStyle name="Normal 2 2 3 4 3 4" xfId="28720" xr:uid="{A1025FD2-FA81-4E99-B77B-2CCE209ACF23}"/>
    <cellStyle name="Normal 2 2 3 4 3 5" xfId="28721" xr:uid="{690349AD-9DF1-410F-A5E3-F7D3F350C098}"/>
    <cellStyle name="Normal 2 2 3 4 3 6" xfId="28722" xr:uid="{602D43CF-8102-4209-88C8-065A2D29E0F7}"/>
    <cellStyle name="Normal 2 2 3 4 4" xfId="28723" xr:uid="{1EC14119-3403-4184-B9E5-08BAABEE571F}"/>
    <cellStyle name="Normal 2 2 3 4 4 2" xfId="28724" xr:uid="{400586E4-0D46-487C-B41F-F459F71BE5AE}"/>
    <cellStyle name="Normal 2 2 3 4 4 3" xfId="28725" xr:uid="{8F0314EA-07EB-46F0-8AF4-35A8A03EE001}"/>
    <cellStyle name="Normal 2 2 3 4 4 4" xfId="28726" xr:uid="{89A56387-2A2C-4CEC-8C34-A3310BFF3F6D}"/>
    <cellStyle name="Normal 2 2 3 4 5" xfId="28727" xr:uid="{2821DAF2-6B80-412E-906E-3DCEB83BA7C7}"/>
    <cellStyle name="Normal 2 2 3 4 5 2" xfId="28728" xr:uid="{8680A0D6-D081-4FB2-8AC6-0D9261BA104C}"/>
    <cellStyle name="Normal 2 2 3 4 5 3" xfId="28729" xr:uid="{13CF35E2-C987-4468-ACBF-D7011CB31E69}"/>
    <cellStyle name="Normal 2 2 3 4 5 4" xfId="28730" xr:uid="{AF80C7CC-AA4F-4815-A4A5-BC78EBC8FF01}"/>
    <cellStyle name="Normal 2 2 3 4 6" xfId="28731" xr:uid="{79F612D5-0B5D-4B76-B328-FBA2B435057B}"/>
    <cellStyle name="Normal 2 2 3 4 7" xfId="28732" xr:uid="{337995C4-A073-48C7-A364-63BB154CF367}"/>
    <cellStyle name="Normal 2 2 3 4 8" xfId="28733" xr:uid="{5B1E3DBB-F550-4A4A-8CF8-DEA23EDF39FF}"/>
    <cellStyle name="Normal 2 2 3 5" xfId="28734" xr:uid="{8A491C76-D084-4688-BAF0-27FFB4971C64}"/>
    <cellStyle name="Normal 2 2 3 5 2" xfId="28735" xr:uid="{530FD06B-3B9B-4683-BD70-6DD735BEE9F3}"/>
    <cellStyle name="Normal 2 2 3 5 2 2" xfId="28736" xr:uid="{69B97458-A925-4117-A481-AC6A865A837E}"/>
    <cellStyle name="Normal 2 2 3 5 2 2 2" xfId="28737" xr:uid="{87903B03-0BA5-4E0F-8602-0FC6223F3CBD}"/>
    <cellStyle name="Normal 2 2 3 5 2 2 3" xfId="28738" xr:uid="{0F6CC53C-1C7F-4F77-AFE6-C8578B0C351A}"/>
    <cellStyle name="Normal 2 2 3 5 2 2 4" xfId="28739" xr:uid="{90AB976F-51AC-44AC-9009-EACD8AFEADDA}"/>
    <cellStyle name="Normal 2 2 3 5 2 3" xfId="28740" xr:uid="{C58794D7-3465-401B-B2AD-E9E3006CFC56}"/>
    <cellStyle name="Normal 2 2 3 5 2 3 2" xfId="28741" xr:uid="{D93072D3-A6D1-43FE-A352-16951132B050}"/>
    <cellStyle name="Normal 2 2 3 5 2 3 3" xfId="28742" xr:uid="{1DF3BA97-DC62-4902-A791-DD845E620CE7}"/>
    <cellStyle name="Normal 2 2 3 5 2 3 4" xfId="28743" xr:uid="{37355245-1135-4654-B81A-B234C55F3609}"/>
    <cellStyle name="Normal 2 2 3 5 2 4" xfId="28744" xr:uid="{10A9F953-4615-4170-9FA9-BF8983887BC6}"/>
    <cellStyle name="Normal 2 2 3 5 2 5" xfId="28745" xr:uid="{C8D88901-CB96-4FA1-9B0F-CC24EAC0CB37}"/>
    <cellStyle name="Normal 2 2 3 5 2 6" xfId="28746" xr:uid="{C4697792-2F61-40E6-A948-6966133247DD}"/>
    <cellStyle name="Normal 2 2 3 5 3" xfId="28747" xr:uid="{88A6AC0D-A1EF-4044-AD07-977BAF50764E}"/>
    <cellStyle name="Normal 2 2 3 5 3 2" xfId="28748" xr:uid="{3D022969-53CE-4C3E-8048-C219B01F3C19}"/>
    <cellStyle name="Normal 2 2 3 5 3 2 2" xfId="28749" xr:uid="{B9865F52-745E-4D14-90A4-883C24600F79}"/>
    <cellStyle name="Normal 2 2 3 5 3 2 3" xfId="28750" xr:uid="{37C22396-43BB-4556-A118-F95F757A708B}"/>
    <cellStyle name="Normal 2 2 3 5 3 2 4" xfId="28751" xr:uid="{23143D42-5359-4146-A0ED-8D0BAD4CB576}"/>
    <cellStyle name="Normal 2 2 3 5 3 3" xfId="28752" xr:uid="{75E9C018-7989-4901-BE76-E595C9554736}"/>
    <cellStyle name="Normal 2 2 3 5 3 3 2" xfId="28753" xr:uid="{65A407E0-F68A-48AB-8375-0F44B18A5398}"/>
    <cellStyle name="Normal 2 2 3 5 3 3 3" xfId="28754" xr:uid="{1034252B-1E40-4DD6-8176-520B096C271D}"/>
    <cellStyle name="Normal 2 2 3 5 3 3 4" xfId="28755" xr:uid="{4C01B8BF-40EC-47D5-8F17-BE9AFA679A9D}"/>
    <cellStyle name="Normal 2 2 3 5 3 4" xfId="28756" xr:uid="{77E06897-A955-4AFA-81A6-37726BC9984E}"/>
    <cellStyle name="Normal 2 2 3 5 3 5" xfId="28757" xr:uid="{780FD7EE-CF79-486D-B88A-F9E6D1775B36}"/>
    <cellStyle name="Normal 2 2 3 5 3 6" xfId="28758" xr:uid="{743C94F1-5746-4635-A69F-70ACA7A38384}"/>
    <cellStyle name="Normal 2 2 3 5 4" xfId="28759" xr:uid="{CC5753C3-11F4-4E06-B894-011EB682BA72}"/>
    <cellStyle name="Normal 2 2 3 5 4 2" xfId="28760" xr:uid="{C8B55BB1-C8AB-4FA3-A4CB-3334C45E3969}"/>
    <cellStyle name="Normal 2 2 3 5 4 3" xfId="28761" xr:uid="{6B8E20AB-117F-44D0-85BA-E160AFEE0383}"/>
    <cellStyle name="Normal 2 2 3 5 4 4" xfId="28762" xr:uid="{2191C86C-7EB8-4426-A7C9-F7B7034E3B87}"/>
    <cellStyle name="Normal 2 2 3 5 5" xfId="28763" xr:uid="{7D16D7AE-9473-4183-87E4-05665B840445}"/>
    <cellStyle name="Normal 2 2 3 5 5 2" xfId="28764" xr:uid="{42701823-BCC0-495C-ACA5-47A1E6F3D7FC}"/>
    <cellStyle name="Normal 2 2 3 5 5 3" xfId="28765" xr:uid="{F612E2B4-3C66-4B9C-963C-8B347D4CBBAD}"/>
    <cellStyle name="Normal 2 2 3 5 5 4" xfId="28766" xr:uid="{D867A162-D58C-470A-AC42-08E46CAA8EFE}"/>
    <cellStyle name="Normal 2 2 3 5 6" xfId="28767" xr:uid="{CA5C114F-D098-4C38-9925-F3810198061F}"/>
    <cellStyle name="Normal 2 2 3 5 7" xfId="28768" xr:uid="{5BD2E0DB-B241-4CCE-AE76-43633CDA9ADB}"/>
    <cellStyle name="Normal 2 2 3 5 8" xfId="28769" xr:uid="{1A111FD9-FDF1-4873-8CFE-526340E73135}"/>
    <cellStyle name="Normal 2 2 3 6" xfId="28770" xr:uid="{A98A23E1-3342-47D4-A0CE-AFC7A5146EF8}"/>
    <cellStyle name="Normal 2 2 3 6 2" xfId="28771" xr:uid="{B2DA82F9-F460-4BD2-955A-CA1741702076}"/>
    <cellStyle name="Normal 2 2 3 6 2 2" xfId="28772" xr:uid="{9D1ED098-BF8B-4626-A8C4-060E6A795098}"/>
    <cellStyle name="Normal 2 2 3 6 2 2 2" xfId="28773" xr:uid="{35ABADB5-BD6B-40D3-9178-5263469C2DE5}"/>
    <cellStyle name="Normal 2 2 3 6 2 2 3" xfId="28774" xr:uid="{F1BBB98A-A884-4A28-8272-8CE63F8F4B4C}"/>
    <cellStyle name="Normal 2 2 3 6 2 2 4" xfId="28775" xr:uid="{B99466E3-F463-42DC-9F1C-7A10508EAEA3}"/>
    <cellStyle name="Normal 2 2 3 6 2 3" xfId="28776" xr:uid="{219B44D9-6513-40F8-B18F-70788122063F}"/>
    <cellStyle name="Normal 2 2 3 6 2 3 2" xfId="28777" xr:uid="{06D516C8-DFBA-47FB-9D27-6B360277675A}"/>
    <cellStyle name="Normal 2 2 3 6 2 3 3" xfId="28778" xr:uid="{C2FC91D3-5D58-4CEF-9087-8686C01E3049}"/>
    <cellStyle name="Normal 2 2 3 6 2 3 4" xfId="28779" xr:uid="{BDC9FA3B-528C-4A6F-8F0E-8E47636D83F9}"/>
    <cellStyle name="Normal 2 2 3 6 2 4" xfId="28780" xr:uid="{5F7B5389-141C-4D46-8C91-D706DC7E4152}"/>
    <cellStyle name="Normal 2 2 3 6 2 5" xfId="28781" xr:uid="{274E972D-B901-49C1-BA69-4E422516CA79}"/>
    <cellStyle name="Normal 2 2 3 6 2 6" xfId="28782" xr:uid="{7756C7CB-5B69-449E-99E5-B2F4070B8628}"/>
    <cellStyle name="Normal 2 2 3 6 3" xfId="28783" xr:uid="{CB48AE56-CD70-4101-A01E-388045CF8BB6}"/>
    <cellStyle name="Normal 2 2 3 6 3 2" xfId="28784" xr:uid="{B91566DB-A945-484E-9FE2-81B0D5B1C9F8}"/>
    <cellStyle name="Normal 2 2 3 6 3 2 2" xfId="28785" xr:uid="{5232561A-4301-4FE8-8A99-F7F5CDD1528E}"/>
    <cellStyle name="Normal 2 2 3 6 3 2 3" xfId="28786" xr:uid="{F69FE7EF-25EC-40D8-889E-8413BEE5445D}"/>
    <cellStyle name="Normal 2 2 3 6 3 2 4" xfId="28787" xr:uid="{C6696376-6224-4B22-8A97-4C6B79959C42}"/>
    <cellStyle name="Normal 2 2 3 6 3 3" xfId="28788" xr:uid="{E370B19D-A67C-4DF5-8084-59AE0D328997}"/>
    <cellStyle name="Normal 2 2 3 6 3 3 2" xfId="28789" xr:uid="{580FFD7C-F419-4F51-AF50-4F117617056E}"/>
    <cellStyle name="Normal 2 2 3 6 3 3 3" xfId="28790" xr:uid="{16A1D660-818A-4CA6-AAF2-C6C926D768A0}"/>
    <cellStyle name="Normal 2 2 3 6 3 3 4" xfId="28791" xr:uid="{A3507261-2B29-4D03-86D6-D2D768131BE3}"/>
    <cellStyle name="Normal 2 2 3 6 3 4" xfId="28792" xr:uid="{C919824E-444E-44D5-A134-6128EAAA156F}"/>
    <cellStyle name="Normal 2 2 3 6 3 5" xfId="28793" xr:uid="{6E97B921-1389-4474-AE68-1260E5A4E425}"/>
    <cellStyle name="Normal 2 2 3 6 3 6" xfId="28794" xr:uid="{32373201-23BB-42BB-832F-0732E196B5A6}"/>
    <cellStyle name="Normal 2 2 3 6 4" xfId="28795" xr:uid="{CB8D668A-ED1F-4FA3-B45C-AA7FA2F771DA}"/>
    <cellStyle name="Normal 2 2 3 6 4 2" xfId="28796" xr:uid="{CB7475DE-846E-47FF-9498-EDE3A7AA144F}"/>
    <cellStyle name="Normal 2 2 3 6 4 3" xfId="28797" xr:uid="{C424B8CA-8FDF-4775-A493-AE97BD69141D}"/>
    <cellStyle name="Normal 2 2 3 6 4 4" xfId="28798" xr:uid="{D39EB3DA-770A-430B-BB27-A07679B8753E}"/>
    <cellStyle name="Normal 2 2 3 6 5" xfId="28799" xr:uid="{485E0030-6A60-44B7-AAB7-57C2D71BB14C}"/>
    <cellStyle name="Normal 2 2 3 6 5 2" xfId="28800" xr:uid="{E8599F04-8866-4451-8D98-395C0A4E95E6}"/>
    <cellStyle name="Normal 2 2 3 6 5 3" xfId="28801" xr:uid="{EAE7C658-B25A-4340-B3BF-E7D21C291020}"/>
    <cellStyle name="Normal 2 2 3 6 5 4" xfId="28802" xr:uid="{00CAF578-8BE1-4AA7-A516-970226D21C0A}"/>
    <cellStyle name="Normal 2 2 3 6 6" xfId="28803" xr:uid="{AADFF68A-61F9-49EA-AC24-E69521EE1324}"/>
    <cellStyle name="Normal 2 2 3 6 7" xfId="28804" xr:uid="{317746F4-0BD4-4017-AEE7-5B42D6011420}"/>
    <cellStyle name="Normal 2 2 3 6 8" xfId="28805" xr:uid="{05CAAB07-F465-441C-A526-A41C305DC0CA}"/>
    <cellStyle name="Normal 2 2 3 7" xfId="28806" xr:uid="{5CF0A2FC-A4A6-4C84-A09A-31CFE05170D9}"/>
    <cellStyle name="Normal 2 2 3 7 2" xfId="28807" xr:uid="{4419BA4E-9BEB-49BA-BCD0-589FD56A8A92}"/>
    <cellStyle name="Normal 2 2 3 7 2 2" xfId="28808" xr:uid="{E0264942-3A27-4550-8EC4-1E45F94FC819}"/>
    <cellStyle name="Normal 2 2 3 7 2 2 2" xfId="28809" xr:uid="{2BEB000B-6286-467C-A3B5-1D5AD4CE283E}"/>
    <cellStyle name="Normal 2 2 3 7 2 2 3" xfId="28810" xr:uid="{77D13E32-7529-4A81-9FE3-865F0DDEC369}"/>
    <cellStyle name="Normal 2 2 3 7 2 2 4" xfId="28811" xr:uid="{BC878DC4-37CE-417C-93BB-A777008D599B}"/>
    <cellStyle name="Normal 2 2 3 7 2 3" xfId="28812" xr:uid="{1CA06FEC-B35B-496F-9FBE-C8308DE532A1}"/>
    <cellStyle name="Normal 2 2 3 7 2 3 2" xfId="28813" xr:uid="{23FF7754-22DD-4AAE-B410-589240872A9C}"/>
    <cellStyle name="Normal 2 2 3 7 2 3 3" xfId="28814" xr:uid="{D432352D-A669-4C8A-A0EE-631AD6D491A9}"/>
    <cellStyle name="Normal 2 2 3 7 2 3 4" xfId="28815" xr:uid="{8A41684C-107F-493B-AA82-09060A2C429F}"/>
    <cellStyle name="Normal 2 2 3 7 2 4" xfId="28816" xr:uid="{A06473BB-205D-41DA-9B5D-508BD53896DD}"/>
    <cellStyle name="Normal 2 2 3 7 2 5" xfId="28817" xr:uid="{631271D2-F960-4D6F-B43C-195AB6A4EAA7}"/>
    <cellStyle name="Normal 2 2 3 7 2 6" xfId="28818" xr:uid="{3B097810-D082-4530-B97C-90F158FD6109}"/>
    <cellStyle name="Normal 2 2 3 7 3" xfId="28819" xr:uid="{C06B8173-9FA5-44ED-BC9B-C8543E2849D9}"/>
    <cellStyle name="Normal 2 2 3 7 3 2" xfId="28820" xr:uid="{C09E6B89-F0E7-4185-9719-9DC439311041}"/>
    <cellStyle name="Normal 2 2 3 7 3 2 2" xfId="28821" xr:uid="{7E3B2AAB-ED0F-4183-B3F0-599602C38D4C}"/>
    <cellStyle name="Normal 2 2 3 7 3 2 3" xfId="28822" xr:uid="{8EEB7D81-3027-487B-A408-487A17519C84}"/>
    <cellStyle name="Normal 2 2 3 7 3 2 4" xfId="28823" xr:uid="{CF98DF7A-CCD2-4123-BB7A-B03C0587F0C0}"/>
    <cellStyle name="Normal 2 2 3 7 3 3" xfId="28824" xr:uid="{0A3EF8FD-75E0-43CE-9C7A-DEEDCAB28869}"/>
    <cellStyle name="Normal 2 2 3 7 3 3 2" xfId="28825" xr:uid="{15383864-FB03-4A33-A240-597CA88F8C91}"/>
    <cellStyle name="Normal 2 2 3 7 3 3 3" xfId="28826" xr:uid="{620008E6-1F58-48E3-AFAF-5D5DCAE1868D}"/>
    <cellStyle name="Normal 2 2 3 7 3 3 4" xfId="28827" xr:uid="{9EBADA6F-D519-4EF9-9029-2315463DE726}"/>
    <cellStyle name="Normal 2 2 3 7 3 4" xfId="28828" xr:uid="{83522C6F-4F60-4B31-8E65-C214D6DA02F3}"/>
    <cellStyle name="Normal 2 2 3 7 3 5" xfId="28829" xr:uid="{2CCDE50E-8617-4DCF-A8AA-5209CEB151BF}"/>
    <cellStyle name="Normal 2 2 3 7 3 6" xfId="28830" xr:uid="{F4B11B29-B111-4399-9B63-54E387CAD3E9}"/>
    <cellStyle name="Normal 2 2 3 7 4" xfId="28831" xr:uid="{7C3B4294-E40A-46CF-8F3A-431BF89922EE}"/>
    <cellStyle name="Normal 2 2 3 7 4 2" xfId="28832" xr:uid="{964168AA-CE65-483E-9436-2E5D69FF7332}"/>
    <cellStyle name="Normal 2 2 3 7 4 3" xfId="28833" xr:uid="{CE5D9AF2-286E-447B-9FE7-5447FCEEF1B4}"/>
    <cellStyle name="Normal 2 2 3 7 4 4" xfId="28834" xr:uid="{982D8BA7-0619-44D1-82A8-E230C6DEF311}"/>
    <cellStyle name="Normal 2 2 3 7 5" xfId="28835" xr:uid="{B2356E7E-E05D-4FAC-BF89-B1C812954D8E}"/>
    <cellStyle name="Normal 2 2 3 7 5 2" xfId="28836" xr:uid="{DED07CCD-D407-4022-94AE-B3B1C193D31F}"/>
    <cellStyle name="Normal 2 2 3 7 5 3" xfId="28837" xr:uid="{F24C4DC6-21E0-4FFF-BB09-5F11BA01617C}"/>
    <cellStyle name="Normal 2 2 3 7 5 4" xfId="28838" xr:uid="{146D24A1-679F-40C5-8023-AE40001EC1BB}"/>
    <cellStyle name="Normal 2 2 3 7 6" xfId="28839" xr:uid="{CD6DC1FA-C7E4-4DF5-B786-12A9FB6F7E03}"/>
    <cellStyle name="Normal 2 2 3 7 7" xfId="28840" xr:uid="{B60F4B1B-2CB4-4F19-A6B2-81D699D73E3B}"/>
    <cellStyle name="Normal 2 2 3 7 8" xfId="28841" xr:uid="{56B03220-3986-45D4-9DE7-8EC80839DE46}"/>
    <cellStyle name="Normal 2 2 3 8" xfId="28842" xr:uid="{CEB8E591-F2E3-432F-AA9B-5967E3DAF972}"/>
    <cellStyle name="Normal 2 2 3 8 2" xfId="28843" xr:uid="{9B131F96-FD63-42FB-89C9-5B5C8AED80D3}"/>
    <cellStyle name="Normal 2 2 3 8 2 2" xfId="28844" xr:uid="{65FCA8A0-29A6-4B2F-B273-B5217D5A247E}"/>
    <cellStyle name="Normal 2 2 3 8 2 2 2" xfId="28845" xr:uid="{4C0C7F05-07EE-483E-B67E-EE7352DEEA42}"/>
    <cellStyle name="Normal 2 2 3 8 2 2 3" xfId="28846" xr:uid="{9934528B-5C2A-4D47-BBA9-707071E7DFE2}"/>
    <cellStyle name="Normal 2 2 3 8 2 2 4" xfId="28847" xr:uid="{76AE4B44-E5A3-4654-A0B2-2CDDE09C82F9}"/>
    <cellStyle name="Normal 2 2 3 8 2 3" xfId="28848" xr:uid="{FC5C6B96-609B-42A6-8541-CEF613D4A329}"/>
    <cellStyle name="Normal 2 2 3 8 2 3 2" xfId="28849" xr:uid="{1346376D-D018-47B4-9A46-10F34242A1EB}"/>
    <cellStyle name="Normal 2 2 3 8 2 3 3" xfId="28850" xr:uid="{739BFB32-01EE-46A3-9CF0-519ED6004BD9}"/>
    <cellStyle name="Normal 2 2 3 8 2 3 4" xfId="28851" xr:uid="{74C096E5-A752-441A-9E66-1D24DDB14C62}"/>
    <cellStyle name="Normal 2 2 3 8 2 4" xfId="28852" xr:uid="{CD4EB59A-007D-442E-8179-A6F82540C02D}"/>
    <cellStyle name="Normal 2 2 3 8 2 5" xfId="28853" xr:uid="{9D190F7E-DBF6-4915-8DC5-53E30910F46D}"/>
    <cellStyle name="Normal 2 2 3 8 2 6" xfId="28854" xr:uid="{5906BF8F-9F39-4369-8946-F493D3B684B1}"/>
    <cellStyle name="Normal 2 2 3 8 3" xfId="28855" xr:uid="{DC9E89C3-4CA3-4302-A23D-C9A058748061}"/>
    <cellStyle name="Normal 2 2 3 8 3 2" xfId="28856" xr:uid="{ED9B3C30-753C-47C3-8F39-8BC9A1EE5F97}"/>
    <cellStyle name="Normal 2 2 3 8 3 2 2" xfId="28857" xr:uid="{360C326D-09BE-41D3-BB04-9F6DB1173925}"/>
    <cellStyle name="Normal 2 2 3 8 3 2 3" xfId="28858" xr:uid="{4B316A49-3ED2-4C5B-AA69-D6E039D72EA7}"/>
    <cellStyle name="Normal 2 2 3 8 3 2 4" xfId="28859" xr:uid="{0DEFE33B-EAB2-41CB-9E7A-A1FE09D72FB4}"/>
    <cellStyle name="Normal 2 2 3 8 3 3" xfId="28860" xr:uid="{027E7D4E-A9C3-46B5-8D5E-1DD0DBC4FA3A}"/>
    <cellStyle name="Normal 2 2 3 8 3 3 2" xfId="28861" xr:uid="{CB8A3F3A-FF95-4022-A1C8-2EFC9C89C90E}"/>
    <cellStyle name="Normal 2 2 3 8 3 3 3" xfId="28862" xr:uid="{60754E63-689F-49FC-8DD9-DAADA2CC8071}"/>
    <cellStyle name="Normal 2 2 3 8 3 3 4" xfId="28863" xr:uid="{189FDA7D-9604-4083-A4B7-579B2B6F40C8}"/>
    <cellStyle name="Normal 2 2 3 8 3 4" xfId="28864" xr:uid="{DA6AAE3E-2373-41F3-9E10-ED94190800E4}"/>
    <cellStyle name="Normal 2 2 3 8 3 5" xfId="28865" xr:uid="{B54F24E6-027C-4B00-862A-4CAD6CE0A840}"/>
    <cellStyle name="Normal 2 2 3 8 3 6" xfId="28866" xr:uid="{E3B1D037-EFD3-40E7-8C6D-1F2BCE5CB257}"/>
    <cellStyle name="Normal 2 2 3 8 4" xfId="28867" xr:uid="{4817128C-3A0C-4A99-8880-5F2C780F53CB}"/>
    <cellStyle name="Normal 2 2 3 8 4 2" xfId="28868" xr:uid="{8E72BBC2-8186-4948-B3B0-924AEC691471}"/>
    <cellStyle name="Normal 2 2 3 8 4 3" xfId="28869" xr:uid="{B93F0F1B-7A74-41BD-998F-63A8E6208CE8}"/>
    <cellStyle name="Normal 2 2 3 8 4 4" xfId="28870" xr:uid="{B7381E30-EFE4-4CB3-9363-12CBF04DC9C3}"/>
    <cellStyle name="Normal 2 2 3 8 5" xfId="28871" xr:uid="{012F573A-41FF-4975-9B12-BA93FC4A7FAA}"/>
    <cellStyle name="Normal 2 2 3 8 5 2" xfId="28872" xr:uid="{115C3D2B-8E35-4E8D-A01F-E025DAC1F6BE}"/>
    <cellStyle name="Normal 2 2 3 8 5 3" xfId="28873" xr:uid="{5C58F23F-7D06-4179-A04F-DC4A3BD3FE7A}"/>
    <cellStyle name="Normal 2 2 3 8 5 4" xfId="28874" xr:uid="{20D40C00-296C-434D-8811-770C52B78731}"/>
    <cellStyle name="Normal 2 2 3 8 6" xfId="28875" xr:uid="{0003171A-829B-46A5-A434-514DD5054B57}"/>
    <cellStyle name="Normal 2 2 3 8 7" xfId="28876" xr:uid="{550AB648-23BC-45E7-AEE5-826769A8C0E9}"/>
    <cellStyle name="Normal 2 2 3 8 8" xfId="28877" xr:uid="{0B775899-E3FC-4F3C-B283-18735869F8DE}"/>
    <cellStyle name="Normal 2 2 3 9" xfId="28878" xr:uid="{122CD0E4-ED99-4173-8248-E69EF53FC25F}"/>
    <cellStyle name="Normal 2 2 3 9 2" xfId="28879" xr:uid="{8E71830C-89D1-4DD8-8E0B-8E1058617CC7}"/>
    <cellStyle name="Normal 2 2 3 9 2 2" xfId="28880" xr:uid="{0846A627-4721-4458-AB27-F6BD4BD8B515}"/>
    <cellStyle name="Normal 2 2 3 9 2 2 2" xfId="28881" xr:uid="{A393E622-3B5C-48E5-8715-6782412F5DAC}"/>
    <cellStyle name="Normal 2 2 3 9 2 2 3" xfId="28882" xr:uid="{31012688-E53B-4A7E-8575-C2AB0FEFDB1C}"/>
    <cellStyle name="Normal 2 2 3 9 2 2 4" xfId="28883" xr:uid="{23A91363-8B16-4996-83E4-32684BFDDD49}"/>
    <cellStyle name="Normal 2 2 3 9 2 3" xfId="28884" xr:uid="{B051A21B-C120-46F8-9406-5EA431EF9093}"/>
    <cellStyle name="Normal 2 2 3 9 2 3 2" xfId="28885" xr:uid="{7EC52FFC-30B2-46BE-B5BB-23C4F3FEA7F4}"/>
    <cellStyle name="Normal 2 2 3 9 2 3 3" xfId="28886" xr:uid="{6CFDB852-C752-4744-8812-44D10CB88292}"/>
    <cellStyle name="Normal 2 2 3 9 2 3 4" xfId="28887" xr:uid="{A9E4C1A5-7E25-4C62-8E88-877EECB501C2}"/>
    <cellStyle name="Normal 2 2 3 9 2 4" xfId="28888" xr:uid="{20CDEF6C-6D08-46F6-BAF8-C35B3DDD68FC}"/>
    <cellStyle name="Normal 2 2 3 9 2 5" xfId="28889" xr:uid="{5A610F3F-74CC-4071-8089-20D1CBC9EBAB}"/>
    <cellStyle name="Normal 2 2 3 9 2 6" xfId="28890" xr:uid="{6D93F949-1E10-469C-B4BA-635D8B3DD024}"/>
    <cellStyle name="Normal 2 2 3 9 3" xfId="28891" xr:uid="{A66D8AFE-C03F-49D0-B7B5-376CCEDAFFBC}"/>
    <cellStyle name="Normal 2 2 3 9 3 2" xfId="28892" xr:uid="{BFF54D31-0B32-436A-BDAD-C0BAE04A7DB4}"/>
    <cellStyle name="Normal 2 2 3 9 3 2 2" xfId="28893" xr:uid="{5790E309-2352-4A54-92FB-6BC9F328E1E4}"/>
    <cellStyle name="Normal 2 2 3 9 3 2 3" xfId="28894" xr:uid="{39810866-D73F-473E-B53E-5FBE741121C9}"/>
    <cellStyle name="Normal 2 2 3 9 3 2 4" xfId="28895" xr:uid="{540F6BC4-22CC-4D92-BB9C-13BD9728383C}"/>
    <cellStyle name="Normal 2 2 3 9 3 3" xfId="28896" xr:uid="{310BB251-CC9F-4EDA-ACAA-1FEA2A94AD24}"/>
    <cellStyle name="Normal 2 2 3 9 3 3 2" xfId="28897" xr:uid="{64FE23E5-E138-42ED-BFE9-36FFB945CE29}"/>
    <cellStyle name="Normal 2 2 3 9 3 3 3" xfId="28898" xr:uid="{74813AE1-7955-4CD9-9566-69F7C762C2E5}"/>
    <cellStyle name="Normal 2 2 3 9 3 3 4" xfId="28899" xr:uid="{906E7CA4-E83D-44D5-A357-32A78013B457}"/>
    <cellStyle name="Normal 2 2 3 9 3 4" xfId="28900" xr:uid="{90193CAD-1493-4A3B-B35E-965A936366C7}"/>
    <cellStyle name="Normal 2 2 3 9 3 5" xfId="28901" xr:uid="{DBC313A5-76DD-4A0B-B14D-F65172D84B2B}"/>
    <cellStyle name="Normal 2 2 3 9 3 6" xfId="28902" xr:uid="{365DDD29-A69F-4AD5-8776-B5D8FCD619B0}"/>
    <cellStyle name="Normal 2 2 3 9 4" xfId="28903" xr:uid="{C4B353C7-9C89-44CD-AD2A-3C67C1265D46}"/>
    <cellStyle name="Normal 2 2 3 9 4 2" xfId="28904" xr:uid="{CC0A4657-D33E-4502-9E7D-D58143D0F3B0}"/>
    <cellStyle name="Normal 2 2 3 9 4 3" xfId="28905" xr:uid="{6797B4D6-06C7-4030-9C84-AE14BBB873F5}"/>
    <cellStyle name="Normal 2 2 3 9 4 4" xfId="28906" xr:uid="{49ECF910-6CEE-47CD-AD8E-9FC680F8CD78}"/>
    <cellStyle name="Normal 2 2 3 9 5" xfId="28907" xr:uid="{D06525D5-6AA6-47AF-B565-8532164F2CD9}"/>
    <cellStyle name="Normal 2 2 3 9 5 2" xfId="28908" xr:uid="{5D08DB5B-9A05-43F0-B7C4-01E8B6B2C449}"/>
    <cellStyle name="Normal 2 2 3 9 5 3" xfId="28909" xr:uid="{526157EB-962C-4749-B235-1519B5EA9199}"/>
    <cellStyle name="Normal 2 2 3 9 5 4" xfId="28910" xr:uid="{ECA46FD1-56B9-4D09-8F9C-512514E2B14A}"/>
    <cellStyle name="Normal 2 2 3 9 6" xfId="28911" xr:uid="{BC47CF2A-3901-4846-8B6C-5E1104650000}"/>
    <cellStyle name="Normal 2 2 3 9 7" xfId="28912" xr:uid="{BA7D2AA2-52F0-4592-A77F-F1E8F5C98107}"/>
    <cellStyle name="Normal 2 2 3 9 8" xfId="28913" xr:uid="{AF7E6B34-5068-4292-9B9F-FAE5FB2EA28C}"/>
    <cellStyle name="Normal 2 2 30" xfId="28914" xr:uid="{C3E55CC9-4773-4B4E-AA60-6EDDF79E9C3E}"/>
    <cellStyle name="Normal 2 2 30 2" xfId="28915" xr:uid="{63B622F6-4438-403F-A1B3-19E2CBE53005}"/>
    <cellStyle name="Normal 2 2 30 2 2" xfId="28916" xr:uid="{25110F06-C3BD-4707-9122-7AC89AD19AF7}"/>
    <cellStyle name="Normal 2 2 30 2 2 2" xfId="28917" xr:uid="{195A2216-FDDA-4F0F-B80F-F512B9FD7D4B}"/>
    <cellStyle name="Normal 2 2 30 2 3" xfId="28918" xr:uid="{9103AED9-306D-4B2E-90C3-D2C5FFC404D3}"/>
    <cellStyle name="Normal 2 2 30 2 4" xfId="28919" xr:uid="{835DB6CE-617E-4978-B49C-B6F7D4A94176}"/>
    <cellStyle name="Normal 2 2 30 2 5" xfId="28920" xr:uid="{B0B05FB7-BDFD-4A0B-ABA1-330A1981456F}"/>
    <cellStyle name="Normal 2 2 30 3" xfId="28921" xr:uid="{82340E98-2314-4DBF-ABDB-7FAD2D5B28D6}"/>
    <cellStyle name="Normal 2 2 30 3 2" xfId="28922" xr:uid="{D84017B6-465B-4FD5-B300-8690EA5EF325}"/>
    <cellStyle name="Normal 2 2 30 3 2 2" xfId="28923" xr:uid="{3EAF57F6-8715-4199-8977-373833EF1D42}"/>
    <cellStyle name="Normal 2 2 30 3 3" xfId="28924" xr:uid="{49689633-4240-452A-AEE5-48CA95A21B82}"/>
    <cellStyle name="Normal 2 2 30 3 4" xfId="28925" xr:uid="{0D176E87-D5B4-417B-8DA0-8D8AC1D28FEB}"/>
    <cellStyle name="Normal 2 2 30 3 5" xfId="28926" xr:uid="{879B89B0-679C-49B8-B5AB-B3687A018E27}"/>
    <cellStyle name="Normal 2 2 30 4" xfId="28927" xr:uid="{56E44C74-39F6-4510-8C02-205B21AE7BA5}"/>
    <cellStyle name="Normal 2 2 31" xfId="28928" xr:uid="{73AC6E94-BD65-4CE9-8105-1DC7D685A19E}"/>
    <cellStyle name="Normal 2 2 31 2" xfId="28929" xr:uid="{7B0990C8-2F9E-4225-BAFB-A8D2A05EB1D9}"/>
    <cellStyle name="Normal 2 2 31 3" xfId="28930" xr:uid="{377D34EB-209C-4F91-A71B-34C7FC120177}"/>
    <cellStyle name="Normal 2 2 31 4" xfId="28931" xr:uid="{53315A26-3669-483F-B42F-95B2D6888416}"/>
    <cellStyle name="Normal 2 2 32" xfId="28932" xr:uid="{240D0975-D5EC-4912-850C-6D52EC75C44A}"/>
    <cellStyle name="Normal 2 2 32 2" xfId="28933" xr:uid="{B6500298-F1B8-45A5-BB0A-9FDC21D78F07}"/>
    <cellStyle name="Normal 2 2 32 3" xfId="28934" xr:uid="{D9A28CBE-A6EB-462B-B64E-A7E80B273D60}"/>
    <cellStyle name="Normal 2 2 33" xfId="28935" xr:uid="{5DF7F818-3DDC-4560-B978-FC8E84A1234A}"/>
    <cellStyle name="Normal 2 2 33 2" xfId="28936" xr:uid="{266C2F94-A953-46CE-BC7F-DA2D96337A84}"/>
    <cellStyle name="Normal 2 2 33 3" xfId="28937" xr:uid="{70790883-F026-423A-AE91-A65EE859E10B}"/>
    <cellStyle name="Normal 2 2 34" xfId="28938" xr:uid="{34D81F0A-BDDA-4F36-9E0F-9D8D3E16536B}"/>
    <cellStyle name="Normal 2 2 34 2" xfId="28939" xr:uid="{C952DCCF-252B-4325-9264-0C9185CA75BD}"/>
    <cellStyle name="Normal 2 2 34 3" xfId="28940" xr:uid="{14D313C5-773B-4D59-BDAB-4AEF553E6423}"/>
    <cellStyle name="Normal 2 2 35" xfId="28941" xr:uid="{DB588EEE-9618-4305-A6ED-96513224B7BA}"/>
    <cellStyle name="Normal 2 2 35 2" xfId="28942" xr:uid="{9E9049C5-9027-4E1F-AB28-559E03B9CEC1}"/>
    <cellStyle name="Normal 2 2 35 3" xfId="28943" xr:uid="{6D119A47-DD98-46E6-9EB2-9EC8FE681D10}"/>
    <cellStyle name="Normal 2 2 36" xfId="28944" xr:uid="{B3A22A4E-5764-43E5-B6A3-BD63D84BC1D2}"/>
    <cellStyle name="Normal 2 2 36 2" xfId="28945" xr:uid="{0ED477FD-0F43-4BCE-868E-A7E7863EB01B}"/>
    <cellStyle name="Normal 2 2 36 3" xfId="28946" xr:uid="{55A7E734-103C-4D28-B257-ADC57B21CCB0}"/>
    <cellStyle name="Normal 2 2 37" xfId="28947" xr:uid="{8909B875-0D5F-4812-B68C-977D7C08CDE6}"/>
    <cellStyle name="Normal 2 2 37 2" xfId="28948" xr:uid="{07471365-73E9-4A93-8D7B-D5CD4CF0888F}"/>
    <cellStyle name="Normal 2 2 37 3" xfId="28949" xr:uid="{56EC17AB-2691-4D0F-898F-030E7531460E}"/>
    <cellStyle name="Normal 2 2 38" xfId="28950" xr:uid="{4EB6E1E8-D515-4FD8-9376-A35FD21EDA3D}"/>
    <cellStyle name="Normal 2 2 38 2" xfId="28951" xr:uid="{A09E4B82-86AF-4038-9CA3-CAF20FDD3871}"/>
    <cellStyle name="Normal 2 2 38 3" xfId="28952" xr:uid="{C4F0DCD4-33C8-4C01-84CA-495945E71892}"/>
    <cellStyle name="Normal 2 2 39" xfId="28953" xr:uid="{FC7754E6-F3FC-446E-B3B8-7B1B5A2CAF39}"/>
    <cellStyle name="Normal 2 2 39 2" xfId="28954" xr:uid="{6C149E66-DB63-4AF4-838B-A51C9DB71CE1}"/>
    <cellStyle name="Normal 2 2 39 3" xfId="28955" xr:uid="{6C1F85C9-C043-48EE-889B-F9AF694F1BAC}"/>
    <cellStyle name="Normal 2 2 4" xfId="28956" xr:uid="{F1FF961F-1AB3-44A4-A3AF-384031BC7E68}"/>
    <cellStyle name="Normal 2 2 4 2" xfId="28957" xr:uid="{7D07C88D-1341-4A58-825C-DFA76FC9E8BB}"/>
    <cellStyle name="Normal 2 2 4 2 2" xfId="58821" xr:uid="{FEFAD303-D09D-4442-9B7C-271AEC856182}"/>
    <cellStyle name="Normal 2 2 4 2 3" xfId="58822" xr:uid="{C0E95C5D-5A1F-415B-9B7F-384785B911E1}"/>
    <cellStyle name="Normal 2 2 4 3" xfId="28958" xr:uid="{D51D2B5F-0AE4-42E8-BE3E-D32224C12626}"/>
    <cellStyle name="Normal 2 2 4 4" xfId="28959" xr:uid="{2EB81541-6CBF-4A48-9DE2-F7B0780C8976}"/>
    <cellStyle name="Normal 2 2 4 5" xfId="28960" xr:uid="{AFEAC0CF-31B1-4B51-8339-43EFD401E150}"/>
    <cellStyle name="Normal 2 2 4 6" xfId="28961" xr:uid="{E313DC0E-621F-4F10-9E1A-28B53CA99CF6}"/>
    <cellStyle name="Normal 2 2 4 7" xfId="28962" xr:uid="{9861FBFC-05AC-4A88-82A3-B6BBB3E778CA}"/>
    <cellStyle name="Normal 2 2 40" xfId="28963" xr:uid="{2B1BCD81-9528-40F5-90D9-2FA4D2FA14BC}"/>
    <cellStyle name="Normal 2 2 40 2" xfId="28964" xr:uid="{AF03D546-38BA-4223-B69C-7BD71950CE81}"/>
    <cellStyle name="Normal 2 2 40 3" xfId="28965" xr:uid="{03BF3AC1-0EA7-4AAB-860D-712B690A549A}"/>
    <cellStyle name="Normal 2 2 41" xfId="28966" xr:uid="{3EC59A70-4A23-491C-9573-4068C7F433C2}"/>
    <cellStyle name="Normal 2 2 41 2" xfId="28967" xr:uid="{8123A312-3430-40D9-A4DF-E8FDF62446A8}"/>
    <cellStyle name="Normal 2 2 41 3" xfId="28968" xr:uid="{FF0A1408-870E-499C-BD5A-FEA9101FD841}"/>
    <cellStyle name="Normal 2 2 41 3 2" xfId="28969" xr:uid="{ECE43276-0DC3-4645-BD7C-795E4B61D18C}"/>
    <cellStyle name="Normal 2 2 42" xfId="28970" xr:uid="{72A768EC-30E9-4539-B17E-BD904E893D01}"/>
    <cellStyle name="Normal 2 2 42 2" xfId="28971" xr:uid="{135051AC-6463-4A35-80BA-B02C4E2843D2}"/>
    <cellStyle name="Normal 2 2 43" xfId="28972" xr:uid="{08B984BC-141C-4FAB-A247-06FAEC798B4C}"/>
    <cellStyle name="Normal 2 2 44" xfId="28973" xr:uid="{5D4A5ED2-B4B7-42F0-B9CA-5A29460885B1}"/>
    <cellStyle name="Normal 2 2 45" xfId="28974" xr:uid="{CC3B36E6-9E5C-446F-B519-CCE914440A94}"/>
    <cellStyle name="Normal 2 2 46" xfId="28975" xr:uid="{6EBFC1AE-CEAC-4AC8-BAFC-7B084915FBE0}"/>
    <cellStyle name="Normal 2 2 47" xfId="28976" xr:uid="{98E1B688-636E-4E99-BCE3-351091699A51}"/>
    <cellStyle name="Normal 2 2 48" xfId="28977" xr:uid="{BEC3206C-22A1-4EBE-BB4C-767EA816569D}"/>
    <cellStyle name="Normal 2 2 49" xfId="28978" xr:uid="{93CE5606-0E7D-4134-A059-2B0F9E0A573D}"/>
    <cellStyle name="Normal 2 2 5" xfId="28979" xr:uid="{F658FEC4-1AE4-4611-8821-987AB7294ADE}"/>
    <cellStyle name="Normal 2 2 5 10" xfId="28980" xr:uid="{274CD5A9-385A-43CB-A11B-D4CB0C13543A}"/>
    <cellStyle name="Normal 2 2 5 11" xfId="28981" xr:uid="{2248D494-BF44-4322-A814-2E47D9DDD0BB}"/>
    <cellStyle name="Normal 2 2 5 2" xfId="28982" xr:uid="{7BE32962-EBF7-45E2-B2FD-0861FD2A0923}"/>
    <cellStyle name="Normal 2 2 5 2 2" xfId="28983" xr:uid="{D96ECDED-4030-4380-96E8-4CB1167D4E0A}"/>
    <cellStyle name="Normal 2 2 5 2 2 2" xfId="28984" xr:uid="{E01BAB5B-6474-4F37-BD6A-09FB1BAF037A}"/>
    <cellStyle name="Normal 2 2 5 2 2 2 2" xfId="28985" xr:uid="{7A49B8DD-93F5-4496-BBCB-96D0B36F54EB}"/>
    <cellStyle name="Normal 2 2 5 2 2 2 3" xfId="28986" xr:uid="{1C161725-CF7D-47C3-8A50-A3F79BD408FD}"/>
    <cellStyle name="Normal 2 2 5 2 2 2 4" xfId="28987" xr:uid="{A6D5B858-C801-4A38-AE4C-EEB03C373735}"/>
    <cellStyle name="Normal 2 2 5 2 2 3" xfId="28988" xr:uid="{36825C65-5CFD-4D79-B66E-70DB2C6E3717}"/>
    <cellStyle name="Normal 2 2 5 2 2 3 2" xfId="28989" xr:uid="{041871A3-0860-46C2-AC95-8B7C32AD20B5}"/>
    <cellStyle name="Normal 2 2 5 2 2 3 3" xfId="28990" xr:uid="{726C4EB7-3B10-4E22-80CC-C402B7B32E1B}"/>
    <cellStyle name="Normal 2 2 5 2 2 3 4" xfId="28991" xr:uid="{0A1A7FFD-68D8-4D67-8ABE-C6996DED4570}"/>
    <cellStyle name="Normal 2 2 5 2 3" xfId="28992" xr:uid="{AEE558F1-B424-49D8-AD58-D5F84F2B906D}"/>
    <cellStyle name="Normal 2 2 5 2 3 2" xfId="28993" xr:uid="{ECCE2B9A-F9F0-42B4-B8BB-22E22EFE3098}"/>
    <cellStyle name="Normal 2 2 5 2 3 3" xfId="28994" xr:uid="{848F73A2-7A47-4D07-9E2D-8681F3A5B1E5}"/>
    <cellStyle name="Normal 2 2 5 2 3 4" xfId="28995" xr:uid="{7CEFAB34-66C1-4BF8-8DC8-C94179EE94E0}"/>
    <cellStyle name="Normal 2 2 5 2 4" xfId="28996" xr:uid="{4FFD951F-3950-467B-B49F-C98B39F85BDF}"/>
    <cellStyle name="Normal 2 2 5 2 5" xfId="28997" xr:uid="{C01B276A-5A0B-4FE0-8FB1-A4FE0A532761}"/>
    <cellStyle name="Normal 2 2 5 2 5 2" xfId="28998" xr:uid="{F4D74726-2A25-4F0C-966D-05F15C94BDD7}"/>
    <cellStyle name="Normal 2 2 5 2 6" xfId="28999" xr:uid="{BF43FFEB-232C-44D5-892C-7DDA4FB7575C}"/>
    <cellStyle name="Normal 2 2 5 2 7" xfId="29000" xr:uid="{B69E261A-256C-42F6-BA01-04BD525339FE}"/>
    <cellStyle name="Normal 2 2 5 2 8" xfId="29001" xr:uid="{DE09B244-E9BF-463B-B7C6-96E9E6528525}"/>
    <cellStyle name="Normal 2 2 5 3" xfId="29002" xr:uid="{2B5D03E2-0FD5-4E34-9FDE-847002DDD323}"/>
    <cellStyle name="Normal 2 2 5 3 2" xfId="29003" xr:uid="{93E6C1F1-C22A-46D1-B579-EB600FEB2EAD}"/>
    <cellStyle name="Normal 2 2 5 3 3" xfId="29004" xr:uid="{7C85E25D-0533-4C18-BBC4-F089CCC32A17}"/>
    <cellStyle name="Normal 2 2 5 3 4" xfId="29005" xr:uid="{94C180CB-7287-4F25-89F3-0F9638EEE034}"/>
    <cellStyle name="Normal 2 2 5 4" xfId="29006" xr:uid="{0A3C9685-80B2-4E80-BB05-AA08621698B9}"/>
    <cellStyle name="Normal 2 2 5 4 2" xfId="29007" xr:uid="{CF5C4668-F366-4538-8DAA-35956444AC97}"/>
    <cellStyle name="Normal 2 2 5 4 3" xfId="29008" xr:uid="{397AA81A-061E-4857-BA18-C425743C238E}"/>
    <cellStyle name="Normal 2 2 5 4 4" xfId="29009" xr:uid="{217BC293-F9ED-4B05-BD1B-5E797E0F158C}"/>
    <cellStyle name="Normal 2 2 5 5" xfId="29010" xr:uid="{914D81D8-EAD9-4C8C-ABE1-A8612D093E11}"/>
    <cellStyle name="Normal 2 2 5 5 2" xfId="29011" xr:uid="{774D7F98-2CB0-423F-9D42-A7337CC4CAAA}"/>
    <cellStyle name="Normal 2 2 5 5 3" xfId="29012" xr:uid="{C37D9BAC-A9AB-4DFB-8F1C-02FEDFA08EFD}"/>
    <cellStyle name="Normal 2 2 5 5 4" xfId="29013" xr:uid="{A9F8CDF6-1A6C-4BF4-B891-6954C68F2B35}"/>
    <cellStyle name="Normal 2 2 5 6" xfId="29014" xr:uid="{5BDEA110-2DDE-4427-90D9-8E9A23549B03}"/>
    <cellStyle name="Normal 2 2 5 6 2" xfId="29015" xr:uid="{A66009C8-61F7-4F48-AFB2-46B706549310}"/>
    <cellStyle name="Normal 2 2 5 6 3" xfId="29016" xr:uid="{9E5A42AE-0E8C-4260-B3DB-394BEDBF69A1}"/>
    <cellStyle name="Normal 2 2 5 6 4" xfId="29017" xr:uid="{3E0094DE-7CFB-4FBE-AA7C-2DA564B8067B}"/>
    <cellStyle name="Normal 2 2 5 6 5" xfId="29018" xr:uid="{3A2A80FF-CEC8-4F6F-94E6-81D33385E6A9}"/>
    <cellStyle name="Normal 2 2 5 6 6" xfId="29019" xr:uid="{23985CD2-E19D-491A-9C57-557CFBFBE2A9}"/>
    <cellStyle name="Normal 2 2 5 7" xfId="29020" xr:uid="{374830B0-E5F5-4971-859B-BDB69C22726B}"/>
    <cellStyle name="Normal 2 2 5 7 2" xfId="29021" xr:uid="{882D5674-B716-4FC9-9967-A8DD2A0FA6B2}"/>
    <cellStyle name="Normal 2 2 5 7 3" xfId="29022" xr:uid="{CCDCAC93-ADD7-4197-B0A7-0CF76B44F581}"/>
    <cellStyle name="Normal 2 2 5 7 4" xfId="29023" xr:uid="{DB81DE7C-C1C6-44BA-9818-882E78DFE038}"/>
    <cellStyle name="Normal 2 2 5 8" xfId="29024" xr:uid="{4A4FCD71-D70E-4565-B13E-81D33B9A52AF}"/>
    <cellStyle name="Normal 2 2 5 9" xfId="29025" xr:uid="{476D2864-1113-4AD6-AD17-FD3B5812B34F}"/>
    <cellStyle name="Normal 2 2 50" xfId="29026" xr:uid="{AB6AC5C4-778B-4311-9106-BA68C443E956}"/>
    <cellStyle name="Normal 2 2 51" xfId="29027" xr:uid="{98975770-7E75-402D-A93F-DBDCA9C4CBAB}"/>
    <cellStyle name="Normal 2 2 52" xfId="29028" xr:uid="{874FFEFF-B4CC-4086-AAFA-C7171E6D1483}"/>
    <cellStyle name="Normal 2 2 53" xfId="29029" xr:uid="{9EA49CE7-3B8F-4EDB-A50C-69B1C8B59C6B}"/>
    <cellStyle name="Normal 2 2 54" xfId="29030" xr:uid="{E194BD7E-3FF2-473A-AE1A-F79E1A96F9BD}"/>
    <cellStyle name="Normal 2 2 55" xfId="29031" xr:uid="{5C579722-EB65-4AF2-8C30-AF8C1DCB0BB7}"/>
    <cellStyle name="Normal 2 2 56" xfId="29032" xr:uid="{C91ABCD2-95A9-44CC-AA1C-9262265F190F}"/>
    <cellStyle name="Normal 2 2 57" xfId="29033" xr:uid="{FC20B6B8-8AD8-4B62-9B10-60045C860016}"/>
    <cellStyle name="Normal 2 2 58" xfId="29034" xr:uid="{FEE70A27-1A2C-4EB0-BD98-69690DB1750F}"/>
    <cellStyle name="Normal 2 2 59" xfId="29035" xr:uid="{7A2E2C7E-8496-4728-8546-2D696FB83286}"/>
    <cellStyle name="Normal 2 2 6" xfId="29036" xr:uid="{055BA302-50A2-41D6-B805-C321EF14E4F4}"/>
    <cellStyle name="Normal 2 2 6 10" xfId="29037" xr:uid="{2F99E8EE-3652-45BF-BFB7-FE1DE07E0FA4}"/>
    <cellStyle name="Normal 2 2 6 11" xfId="29038" xr:uid="{37FB1A1D-38BB-40D9-B9D3-C11529A39226}"/>
    <cellStyle name="Normal 2 2 6 2" xfId="29039" xr:uid="{25F78900-D96D-413B-A211-0C62EAC7DCAE}"/>
    <cellStyle name="Normal 2 2 6 2 2" xfId="29040" xr:uid="{7405F08C-B3FA-4F3E-9CE5-BB45B7FA9B0E}"/>
    <cellStyle name="Normal 2 2 6 2 2 2" xfId="29041" xr:uid="{08F9FE2D-0223-4FB3-8BEB-595500F7F2D7}"/>
    <cellStyle name="Normal 2 2 6 2 2 2 2" xfId="29042" xr:uid="{A96DA99E-0267-4B23-AADF-88525F738B2D}"/>
    <cellStyle name="Normal 2 2 6 2 2 2 3" xfId="29043" xr:uid="{E329A172-5149-49C8-AFA1-29925151FF23}"/>
    <cellStyle name="Normal 2 2 6 2 2 2 4" xfId="29044" xr:uid="{9A289BD1-D923-4D86-AACC-287DCB5DAE4A}"/>
    <cellStyle name="Normal 2 2 6 2 2 3" xfId="29045" xr:uid="{25529AB1-5280-42AE-9979-A3D8436C811F}"/>
    <cellStyle name="Normal 2 2 6 2 2 3 2" xfId="29046" xr:uid="{A0EB089A-CBEA-4ACA-BE70-75FA2828DC5A}"/>
    <cellStyle name="Normal 2 2 6 2 2 3 3" xfId="29047" xr:uid="{1B239D24-0BD5-48E3-95F5-23924DAF98E7}"/>
    <cellStyle name="Normal 2 2 6 2 2 3 4" xfId="29048" xr:uid="{7B12731E-D1BB-499F-A12A-E217FC051C09}"/>
    <cellStyle name="Normal 2 2 6 2 3" xfId="29049" xr:uid="{34372E4B-444C-4FCA-A601-BDE9114CDA2A}"/>
    <cellStyle name="Normal 2 2 6 2 3 2" xfId="29050" xr:uid="{D43AD074-A4DC-432B-9B74-34677159EFD0}"/>
    <cellStyle name="Normal 2 2 6 2 3 3" xfId="29051" xr:uid="{6632446D-2758-401F-87C1-7A39F8A1B38D}"/>
    <cellStyle name="Normal 2 2 6 2 3 4" xfId="29052" xr:uid="{48CCD4C7-5D98-4E2F-B195-00695AAAF9E2}"/>
    <cellStyle name="Normal 2 2 6 2 4" xfId="29053" xr:uid="{F421F1B9-80D1-4361-9C46-B44116E1FFEB}"/>
    <cellStyle name="Normal 2 2 6 2 5" xfId="29054" xr:uid="{6EDFA3DE-6FFA-4FA8-AB7E-B1FE971DFDB5}"/>
    <cellStyle name="Normal 2 2 6 2 5 2" xfId="29055" xr:uid="{42F89A55-EB82-403F-8E6A-58818CD04D15}"/>
    <cellStyle name="Normal 2 2 6 2 6" xfId="29056" xr:uid="{35C8D88D-ACB9-4790-8564-B6E124C8986A}"/>
    <cellStyle name="Normal 2 2 6 2 7" xfId="29057" xr:uid="{92EFA9EB-6ECE-4B7D-BC9F-CD46D4E754D9}"/>
    <cellStyle name="Normal 2 2 6 2 8" xfId="29058" xr:uid="{8FB306C1-AFCE-49F6-AF1D-6620F2E7BEBD}"/>
    <cellStyle name="Normal 2 2 6 3" xfId="29059" xr:uid="{463F51FE-E8F3-4FDB-A7E3-6674DDAC79EF}"/>
    <cellStyle name="Normal 2 2 6 3 2" xfId="29060" xr:uid="{F0578D44-FF5A-4BB6-9555-7312AC70FF1C}"/>
    <cellStyle name="Normal 2 2 6 3 3" xfId="29061" xr:uid="{A4C62BDB-07C1-448D-B4A7-9C2DAB37F6B1}"/>
    <cellStyle name="Normal 2 2 6 3 4" xfId="29062" xr:uid="{C175D722-8814-4405-9E8A-5893981B95DE}"/>
    <cellStyle name="Normal 2 2 6 4" xfId="29063" xr:uid="{32648AE1-BC00-4D62-BD19-D8C7A190D7E4}"/>
    <cellStyle name="Normal 2 2 6 4 2" xfId="29064" xr:uid="{C58DC26B-C5AE-45B1-B062-0135F72E5588}"/>
    <cellStyle name="Normal 2 2 6 4 3" xfId="29065" xr:uid="{514DD926-00E8-4635-89EC-91E8CD958B7A}"/>
    <cellStyle name="Normal 2 2 6 4 4" xfId="29066" xr:uid="{C6A9A1E2-2BC1-4722-9B74-2CCC44A0101E}"/>
    <cellStyle name="Normal 2 2 6 5" xfId="29067" xr:uid="{91B60590-EADE-4C01-8FC3-99E713A74177}"/>
    <cellStyle name="Normal 2 2 6 5 2" xfId="29068" xr:uid="{E86176CE-12C0-45B6-9A8C-27527466BABA}"/>
    <cellStyle name="Normal 2 2 6 5 3" xfId="29069" xr:uid="{11D2AD1A-0B1E-4B92-BB84-BCC5551BC825}"/>
    <cellStyle name="Normal 2 2 6 5 4" xfId="29070" xr:uid="{AF3F6BC2-762E-4AAE-880E-69A0CF6AA5A7}"/>
    <cellStyle name="Normal 2 2 6 6" xfId="29071" xr:uid="{0C3C50FB-E397-4D52-9487-E6B29CADB6CC}"/>
    <cellStyle name="Normal 2 2 6 6 2" xfId="29072" xr:uid="{AA99D629-574B-4C1D-ACC2-15ADD9AE2884}"/>
    <cellStyle name="Normal 2 2 6 6 3" xfId="29073" xr:uid="{6BA60C2F-8FC9-498D-8B8F-0A3EBC54BDBC}"/>
    <cellStyle name="Normal 2 2 6 6 4" xfId="29074" xr:uid="{54E1FA85-73AF-41C1-BF98-55BA7A72C649}"/>
    <cellStyle name="Normal 2 2 6 6 5" xfId="29075" xr:uid="{2B2C0742-D7E4-417F-B2EC-853A71EDB540}"/>
    <cellStyle name="Normal 2 2 6 6 6" xfId="29076" xr:uid="{1A68DAE6-887F-4C5D-81C9-23CBC14C8853}"/>
    <cellStyle name="Normal 2 2 6 7" xfId="29077" xr:uid="{DC89DD82-D509-4C1B-ACDB-457828624CAE}"/>
    <cellStyle name="Normal 2 2 6 7 2" xfId="29078" xr:uid="{36E0FA28-DBA0-407D-A305-987F1CF52B14}"/>
    <cellStyle name="Normal 2 2 6 7 3" xfId="29079" xr:uid="{0A1AE455-ECB9-4B24-8631-EEDC884B9F5A}"/>
    <cellStyle name="Normal 2 2 6 7 4" xfId="29080" xr:uid="{F65F17F9-BA2C-4A51-A66E-108656C12E44}"/>
    <cellStyle name="Normal 2 2 6 8" xfId="29081" xr:uid="{2DB25B81-D84D-431C-A39D-8A25DBD63557}"/>
    <cellStyle name="Normal 2 2 6 9" xfId="29082" xr:uid="{B135ADD8-D37B-49C6-ABC3-943A1FD65FA9}"/>
    <cellStyle name="Normal 2 2 60" xfId="29083" xr:uid="{9DF5672D-B47C-4394-9794-52CBB4AA9E67}"/>
    <cellStyle name="Normal 2 2 61" xfId="29084" xr:uid="{88DB5F35-06B7-40C0-A4D7-5EF2E94C5E7D}"/>
    <cellStyle name="Normal 2 2 62" xfId="29085" xr:uid="{A52B38A1-613D-4815-9635-6B1AF4C9B3A2}"/>
    <cellStyle name="Normal 2 2 63" xfId="29086" xr:uid="{9E56B299-7121-4D6E-9FDE-10B5C10A6CF7}"/>
    <cellStyle name="Normal 2 2 64" xfId="29087" xr:uid="{4AE0D608-249E-4CB6-A370-48D641D9F923}"/>
    <cellStyle name="Normal 2 2 65" xfId="29088" xr:uid="{08C90867-08F0-4FD7-A009-FF9A1EFE79E4}"/>
    <cellStyle name="Normal 2 2 66" xfId="29089" xr:uid="{CED345EF-47B4-4761-91DF-3D2C9C241F67}"/>
    <cellStyle name="Normal 2 2 67" xfId="29090" xr:uid="{38486E54-077F-463B-B556-731FE62AB371}"/>
    <cellStyle name="Normal 2 2 68" xfId="29091" xr:uid="{2222885F-81DA-4013-8C47-45C71211B035}"/>
    <cellStyle name="Normal 2 2 69" xfId="29092" xr:uid="{5296DF28-FB67-4027-8702-4EA81C6F22C7}"/>
    <cellStyle name="Normal 2 2 7" xfId="29093" xr:uid="{04D16169-82E6-4EF5-B76B-6611C436C8E2}"/>
    <cellStyle name="Normal 2 2 7 2" xfId="29094" xr:uid="{9A7AF061-5676-43E6-8A87-268F0D6F1CB8}"/>
    <cellStyle name="Normal 2 2 7 2 2" xfId="29095" xr:uid="{3C9081FB-BBF8-4F3C-9FDC-6476E7DADC66}"/>
    <cellStyle name="Normal 2 2 7 2 3" xfId="29096" xr:uid="{8A08CA85-6705-45CC-8FBD-1429C4676652}"/>
    <cellStyle name="Normal 2 2 7 2 4" xfId="29097" xr:uid="{1F5BEED7-7F6D-44D5-A163-A70772840AB1}"/>
    <cellStyle name="Normal 2 2 7 2 4 2" xfId="29098" xr:uid="{41EC856A-9B05-427E-9240-E222F90C4749}"/>
    <cellStyle name="Normal 2 2 7 2 5" xfId="29099" xr:uid="{DECBDAF0-D41C-49AC-AF86-B4413C18B533}"/>
    <cellStyle name="Normal 2 2 7 2 6" xfId="29100" xr:uid="{85C9BCDE-946A-4571-90F4-7F472AFA456E}"/>
    <cellStyle name="Normal 2 2 7 2 7" xfId="29101" xr:uid="{77FD1BFE-473C-4F8C-9BB5-CD212B558693}"/>
    <cellStyle name="Normal 2 2 7 3" xfId="29102" xr:uid="{67E8DB39-6490-40D8-A733-BA818816C7E6}"/>
    <cellStyle name="Normal 2 2 7 4" xfId="29103" xr:uid="{543D12A2-0D02-4D6C-AE94-EBFB5171B038}"/>
    <cellStyle name="Normal 2 2 7 4 2" xfId="29104" xr:uid="{07B3D29E-1784-4239-B91A-B3AC9AD2FF8B}"/>
    <cellStyle name="Normal 2 2 7 4 3" xfId="29105" xr:uid="{A6E92020-1F21-4E79-A226-11A8279F9EAB}"/>
    <cellStyle name="Normal 2 2 7 4 4" xfId="29106" xr:uid="{2C872017-7DF6-41A0-AB6C-1B7D936515D2}"/>
    <cellStyle name="Normal 2 2 7 5" xfId="29107" xr:uid="{657B949A-8853-4F3E-8718-9B12BB085993}"/>
    <cellStyle name="Normal 2 2 7 6" xfId="29108" xr:uid="{A3260F6B-2387-4336-A9A1-A471280A5CD5}"/>
    <cellStyle name="Normal 2 2 7 7" xfId="29109" xr:uid="{AA92DFFE-AD0D-4882-BD44-E1B9A204405B}"/>
    <cellStyle name="Normal 2 2 70" xfId="29110" xr:uid="{3A5F6609-9312-4DFC-B029-B17FA857A035}"/>
    <cellStyle name="Normal 2 2 71" xfId="29111" xr:uid="{BACDCF8C-9B8A-443F-A88D-D48129332AF3}"/>
    <cellStyle name="Normal 2 2 72" xfId="29112" xr:uid="{EB238C3E-2B84-412F-AF66-4E2E97004760}"/>
    <cellStyle name="Normal 2 2 73" xfId="29113" xr:uid="{463EBEB5-A2F7-4A7E-BE5A-0B47C206C7DE}"/>
    <cellStyle name="Normal 2 2 74" xfId="29114" xr:uid="{93448467-E470-4928-A3E8-5F68C860D0EB}"/>
    <cellStyle name="Normal 2 2 75" xfId="29115" xr:uid="{D6D00277-ED50-46D4-B3DB-E767C141EE03}"/>
    <cellStyle name="Normal 2 2 76" xfId="58823" xr:uid="{0CF336F7-873F-447E-92C7-8DC8CF0E00DB}"/>
    <cellStyle name="Normal 2 2 8" xfId="29116" xr:uid="{3F8431EC-239A-4EAD-A1CF-1FEA54952BF8}"/>
    <cellStyle name="Normal 2 2 8 2" xfId="29117" xr:uid="{363BA428-DA4D-44AA-B429-3FE31F595D1E}"/>
    <cellStyle name="Normal 2 2 8 2 2" xfId="58824" xr:uid="{E2C55EBA-4471-4C06-B053-B41B6BD73CCA}"/>
    <cellStyle name="Normal 2 2 8 3" xfId="29118" xr:uid="{3C4354D3-7B91-494F-9C3F-32F18763D75E}"/>
    <cellStyle name="Normal 2 2 8 3 2" xfId="58825" xr:uid="{B8B303B2-FCBE-4CD7-8879-C1B1B0F2A867}"/>
    <cellStyle name="Normal 2 2 8 4" xfId="29119" xr:uid="{CE496EFD-E53E-4CC2-A172-34D8ADCF5B46}"/>
    <cellStyle name="Normal 2 2 9" xfId="29120" xr:uid="{FD3465D2-52AE-4D2C-A180-38275B780852}"/>
    <cellStyle name="Normal 2 2 9 2" xfId="29121" xr:uid="{E66A468F-E43D-492D-AEDB-9C41B5483FD8}"/>
    <cellStyle name="Normal 2 2 9 3" xfId="29122" xr:uid="{38BC26CA-42D6-4EC0-BF87-F510E0140C03}"/>
    <cellStyle name="Normal 2 2 9 4" xfId="29123" xr:uid="{7A260FD3-89AE-4B81-9268-1745808D9F1D}"/>
    <cellStyle name="Normal 2 2_A.B. STATISTICS  (2)" xfId="29124" xr:uid="{1E1106D6-AEC6-4FCE-86A4-50E761CF5535}"/>
    <cellStyle name="Normal 2 20" xfId="29125" xr:uid="{BA0C9847-F1E1-42A6-ABDD-EE706EF741BA}"/>
    <cellStyle name="Normal 2 20 10" xfId="29126" xr:uid="{28AAA89D-F1DD-43F1-A343-74CBA3F86081}"/>
    <cellStyle name="Normal 2 20 10 10" xfId="29127" xr:uid="{66A9E18D-307A-4709-B04F-076C6E613381}"/>
    <cellStyle name="Normal 2 20 10 2" xfId="29128" xr:uid="{23425628-25B0-43D1-B2CF-ECF754ED8478}"/>
    <cellStyle name="Normal 2 20 10 2 2" xfId="29129" xr:uid="{3113BE00-789A-4054-9A1A-62D934CB369F}"/>
    <cellStyle name="Normal 2 20 10 2 2 2" xfId="29130" xr:uid="{4C8AE8CF-86C6-4B52-9653-D9CC0CBC662F}"/>
    <cellStyle name="Normal 2 20 10 2 2 3" xfId="29131" xr:uid="{A1E9BEE6-87CA-435E-AF5C-B73AA293D6B5}"/>
    <cellStyle name="Normal 2 20 10 2 2 4" xfId="29132" xr:uid="{8AA7E963-3531-4C6F-B97D-12E3237D5201}"/>
    <cellStyle name="Normal 2 20 10 2 3" xfId="29133" xr:uid="{C7EB6103-580C-46A7-80FB-063ECE31A971}"/>
    <cellStyle name="Normal 2 20 10 2 3 2" xfId="29134" xr:uid="{C84EA4EF-C278-4699-BD82-72FCB6608BAA}"/>
    <cellStyle name="Normal 2 20 10 2 3 3" xfId="29135" xr:uid="{10833307-F20E-4DC5-AD2F-40F4C25EA746}"/>
    <cellStyle name="Normal 2 20 10 2 3 4" xfId="29136" xr:uid="{703DC851-C650-4449-AA94-6AF3B5A5FAEB}"/>
    <cellStyle name="Normal 2 20 10 2 4" xfId="29137" xr:uid="{93DDC12B-4BAB-4CFF-90CD-4788D243C7FF}"/>
    <cellStyle name="Normal 2 20 10 2 4 2" xfId="29138" xr:uid="{FEFD8D92-8A36-472E-B54F-F5D9CD79E62E}"/>
    <cellStyle name="Normal 2 20 10 2 5" xfId="29139" xr:uid="{4EC018F3-5CD7-4BBA-88BA-EE7AE23163E6}"/>
    <cellStyle name="Normal 2 20 10 2 6" xfId="29140" xr:uid="{40C45D2A-63E5-4E9A-A3F9-6062B0871C51}"/>
    <cellStyle name="Normal 2 20 10 2 7" xfId="29141" xr:uid="{CC3B9E39-3911-4D62-B710-3FE17E43C25B}"/>
    <cellStyle name="Normal 2 20 10 3" xfId="29142" xr:uid="{EBBB05A3-D35D-459E-B0D0-8761D6E80B0D}"/>
    <cellStyle name="Normal 2 20 10 3 2" xfId="29143" xr:uid="{3A5605F2-15F8-4DF7-A92D-50CAE1AEE1AA}"/>
    <cellStyle name="Normal 2 20 10 3 2 2" xfId="29144" xr:uid="{A1013219-5D66-4BCA-8F79-CBE7B980CFAD}"/>
    <cellStyle name="Normal 2 20 10 3 2 3" xfId="29145" xr:uid="{78F50583-C3C4-4912-9B4D-E95E98CF76E4}"/>
    <cellStyle name="Normal 2 20 10 3 2 4" xfId="29146" xr:uid="{A71DCE4B-5903-41B9-B4A4-45F515605C15}"/>
    <cellStyle name="Normal 2 20 10 3 3" xfId="29147" xr:uid="{B93CAEA2-6096-4171-9770-E7E710720265}"/>
    <cellStyle name="Normal 2 20 10 3 3 2" xfId="29148" xr:uid="{AC5A573C-BD57-4465-84B4-A4A0DA885C6F}"/>
    <cellStyle name="Normal 2 20 10 3 3 3" xfId="29149" xr:uid="{DB47CA34-5896-462A-B22B-11CB72406D63}"/>
    <cellStyle name="Normal 2 20 10 3 3 4" xfId="29150" xr:uid="{5883A259-A6BC-4A9B-9C8F-5F3FF613C9BA}"/>
    <cellStyle name="Normal 2 20 10 3 4" xfId="29151" xr:uid="{49D0FD07-3C7E-4644-945C-FBBA5DC0CAFC}"/>
    <cellStyle name="Normal 2 20 10 3 4 2" xfId="29152" xr:uid="{229043B3-A4B9-4258-A9C1-1DAAAFCA62D1}"/>
    <cellStyle name="Normal 2 20 10 3 5" xfId="29153" xr:uid="{47941DE1-E4E9-48A8-AA77-BE14F475885A}"/>
    <cellStyle name="Normal 2 20 10 3 6" xfId="29154" xr:uid="{4EC6AE68-EAA0-49E0-B7BB-6CADF78194B4}"/>
    <cellStyle name="Normal 2 20 10 3 7" xfId="29155" xr:uid="{9D7E32CF-0A4D-4942-B768-7A63265EA42E}"/>
    <cellStyle name="Normal 2 20 10 4" xfId="29156" xr:uid="{9575DEC1-32E1-4EF1-A262-84321DD20847}"/>
    <cellStyle name="Normal 2 20 10 4 2" xfId="29157" xr:uid="{C15B0126-7192-4760-AF01-4CD8B99D36F2}"/>
    <cellStyle name="Normal 2 20 10 4 3" xfId="29158" xr:uid="{BC1B8505-BA3B-4196-B17F-E72667AE3E8F}"/>
    <cellStyle name="Normal 2 20 10 4 4" xfId="29159" xr:uid="{8B5C16DA-835B-4531-822C-FB3EA3C5B36E}"/>
    <cellStyle name="Normal 2 20 10 5" xfId="29160" xr:uid="{67F44898-3025-46AB-B64B-D15BF5FA0105}"/>
    <cellStyle name="Normal 2 20 10 5 2" xfId="29161" xr:uid="{1925EC6E-BF66-4D47-96E7-A487BCDE8583}"/>
    <cellStyle name="Normal 2 20 10 5 3" xfId="29162" xr:uid="{DB788EC7-BCE5-4FA4-8BF3-3BC210123B8C}"/>
    <cellStyle name="Normal 2 20 10 5 4" xfId="29163" xr:uid="{E1A0A4CD-DA9A-43B1-848F-DD898624ECDB}"/>
    <cellStyle name="Normal 2 20 10 6" xfId="29164" xr:uid="{8E840F51-EE31-43FE-B529-757BFF57DBBB}"/>
    <cellStyle name="Normal 2 20 10 7" xfId="29165" xr:uid="{17759717-3DA0-4852-AE8E-6C062D08D4D5}"/>
    <cellStyle name="Normal 2 20 10 7 2" xfId="29166" xr:uid="{B8B7FE2A-D95D-42A3-AA59-FC1734D05EE9}"/>
    <cellStyle name="Normal 2 20 10 8" xfId="29167" xr:uid="{F28F30AF-00C9-48F4-AC30-6A84710CC7C9}"/>
    <cellStyle name="Normal 2 20 10 9" xfId="29168" xr:uid="{B6ADE822-7DCB-4D61-8940-C430A2B7A446}"/>
    <cellStyle name="Normal 2 20 11" xfId="29169" xr:uid="{06E81327-5ABA-4F23-97A8-EF40E968C9C1}"/>
    <cellStyle name="Normal 2 20 11 10" xfId="29170" xr:uid="{CCFB24C5-CECC-46D5-B3BC-8728D3F93054}"/>
    <cellStyle name="Normal 2 20 11 2" xfId="29171" xr:uid="{ED101362-8855-459B-96D9-26EA2B337407}"/>
    <cellStyle name="Normal 2 20 11 2 2" xfId="29172" xr:uid="{527040D0-EFB9-4819-8016-697C0AA8504F}"/>
    <cellStyle name="Normal 2 20 11 2 2 2" xfId="29173" xr:uid="{F44CEE00-8546-4B10-8814-D8FB51EEE856}"/>
    <cellStyle name="Normal 2 20 11 2 2 3" xfId="29174" xr:uid="{20D5E90F-3762-495A-97F0-674F5EC6C1DC}"/>
    <cellStyle name="Normal 2 20 11 2 2 4" xfId="29175" xr:uid="{FB77E8F0-C68E-4469-B7F6-7C218487096C}"/>
    <cellStyle name="Normal 2 20 11 2 3" xfId="29176" xr:uid="{2853EC1A-1645-4971-BE0A-51F76B418F45}"/>
    <cellStyle name="Normal 2 20 11 2 3 2" xfId="29177" xr:uid="{A5E3B214-8FA1-4FC2-B6BE-C1EFB0B4CEE7}"/>
    <cellStyle name="Normal 2 20 11 2 3 3" xfId="29178" xr:uid="{190136BA-B2F6-4F4E-8508-C690D7670EFE}"/>
    <cellStyle name="Normal 2 20 11 2 3 4" xfId="29179" xr:uid="{501B94E3-9BE3-45BD-9799-17F508E7F7AD}"/>
    <cellStyle name="Normal 2 20 11 2 4" xfId="29180" xr:uid="{DE60B75B-84CC-485A-89A4-62CEBC086ADC}"/>
    <cellStyle name="Normal 2 20 11 2 4 2" xfId="29181" xr:uid="{2A29AD52-AA01-4056-9FAC-AA82CE130A1F}"/>
    <cellStyle name="Normal 2 20 11 2 5" xfId="29182" xr:uid="{BBC8E285-791E-4625-BC92-0617DE0BEE89}"/>
    <cellStyle name="Normal 2 20 11 2 6" xfId="29183" xr:uid="{956BCE98-6C57-4F3E-8966-580EF063B3C2}"/>
    <cellStyle name="Normal 2 20 11 2 7" xfId="29184" xr:uid="{A4FA156F-D31B-44F2-90F1-D3029B301CA5}"/>
    <cellStyle name="Normal 2 20 11 3" xfId="29185" xr:uid="{F4908223-AB33-4554-A0E6-6E4487F0B180}"/>
    <cellStyle name="Normal 2 20 11 3 2" xfId="29186" xr:uid="{5FC10FA1-F43D-4E46-8550-34B1C9A14389}"/>
    <cellStyle name="Normal 2 20 11 3 2 2" xfId="29187" xr:uid="{0CD02E30-8DC8-43EE-9EB8-0D072A7DB413}"/>
    <cellStyle name="Normal 2 20 11 3 2 3" xfId="29188" xr:uid="{02E13F49-5DDC-4CC5-A2D0-7CD609BC05C5}"/>
    <cellStyle name="Normal 2 20 11 3 2 4" xfId="29189" xr:uid="{306ABA7A-F95F-46A5-9CC5-A3FB615892EA}"/>
    <cellStyle name="Normal 2 20 11 3 3" xfId="29190" xr:uid="{6C2B841C-20F5-45EB-AC8E-757D66A335F9}"/>
    <cellStyle name="Normal 2 20 11 3 3 2" xfId="29191" xr:uid="{8AC1A302-9E21-47D2-982F-69C828E2CFCF}"/>
    <cellStyle name="Normal 2 20 11 3 3 3" xfId="29192" xr:uid="{0F5F0CED-3461-437D-AA75-C20F2C982DB3}"/>
    <cellStyle name="Normal 2 20 11 3 3 4" xfId="29193" xr:uid="{57367644-A210-4CAB-A25D-25F034F59BFE}"/>
    <cellStyle name="Normal 2 20 11 3 4" xfId="29194" xr:uid="{0313F2C3-F67A-454C-A5B9-9093CD70F74D}"/>
    <cellStyle name="Normal 2 20 11 3 4 2" xfId="29195" xr:uid="{0053C75C-E49D-44F5-B008-6205A36E40EB}"/>
    <cellStyle name="Normal 2 20 11 3 5" xfId="29196" xr:uid="{A2CD3C59-60D3-4E00-9863-21B44E369FD7}"/>
    <cellStyle name="Normal 2 20 11 3 6" xfId="29197" xr:uid="{B64C4DB7-31E1-4B9A-AB45-50BB28FF1317}"/>
    <cellStyle name="Normal 2 20 11 3 7" xfId="29198" xr:uid="{54896ED1-1C14-4ABF-84E8-63A080278F94}"/>
    <cellStyle name="Normal 2 20 11 4" xfId="29199" xr:uid="{E197C5BF-DE1B-47E5-80D0-74692653E439}"/>
    <cellStyle name="Normal 2 20 11 4 2" xfId="29200" xr:uid="{6D2D4D6B-60B2-486D-9ABD-0898B1A3A390}"/>
    <cellStyle name="Normal 2 20 11 4 3" xfId="29201" xr:uid="{F32064F6-3A8B-4232-B2B5-FDD1DE2A0A0C}"/>
    <cellStyle name="Normal 2 20 11 4 4" xfId="29202" xr:uid="{7D5A9F55-1E44-46FF-A91B-C3EF2D68D521}"/>
    <cellStyle name="Normal 2 20 11 5" xfId="29203" xr:uid="{B91F3A55-FCC9-4374-A238-4BCDB2693DA6}"/>
    <cellStyle name="Normal 2 20 11 5 2" xfId="29204" xr:uid="{8B970603-40DF-4BEC-9431-3650BB5BD22B}"/>
    <cellStyle name="Normal 2 20 11 5 3" xfId="29205" xr:uid="{96698F4A-76CA-4866-9D0F-1386681BECCF}"/>
    <cellStyle name="Normal 2 20 11 5 4" xfId="29206" xr:uid="{F7FBE82C-0C0A-47D8-B7D0-AA2B0206732D}"/>
    <cellStyle name="Normal 2 20 11 6" xfId="29207" xr:uid="{6F29AA35-0F47-4CC0-8970-D599171699C7}"/>
    <cellStyle name="Normal 2 20 11 7" xfId="29208" xr:uid="{B46CA1F8-FCBC-46D0-AB9E-F9C91540D3E5}"/>
    <cellStyle name="Normal 2 20 11 7 2" xfId="29209" xr:uid="{D4484586-87B3-4487-B88A-C31D23C30B0C}"/>
    <cellStyle name="Normal 2 20 11 8" xfId="29210" xr:uid="{26357EC8-C6E7-43D5-A447-2E480582A171}"/>
    <cellStyle name="Normal 2 20 11 9" xfId="29211" xr:uid="{83353A7D-3608-4436-93B6-680D64884BAD}"/>
    <cellStyle name="Normal 2 20 12" xfId="29212" xr:uid="{31E59E7D-EE38-44D8-924A-936A6DFEE9BA}"/>
    <cellStyle name="Normal 2 20 12 10" xfId="29213" xr:uid="{FA244A60-C35E-4E08-9E86-E8AE9289FE4D}"/>
    <cellStyle name="Normal 2 20 12 2" xfId="29214" xr:uid="{D84289B0-9921-417B-85DE-1988BFAE8E95}"/>
    <cellStyle name="Normal 2 20 12 2 2" xfId="29215" xr:uid="{DE231D96-78D9-4703-8B7C-1A6D90A21FCF}"/>
    <cellStyle name="Normal 2 20 12 2 2 2" xfId="29216" xr:uid="{0CE7A203-C583-4086-9273-E6086A429537}"/>
    <cellStyle name="Normal 2 20 12 2 2 3" xfId="29217" xr:uid="{63BDA27D-83E9-4A08-B212-9B3A2D2800CB}"/>
    <cellStyle name="Normal 2 20 12 2 2 4" xfId="29218" xr:uid="{B098A63E-872D-41DC-840C-928E538C7C3B}"/>
    <cellStyle name="Normal 2 20 12 2 3" xfId="29219" xr:uid="{3F34537B-8407-4D05-8FEA-B0A57789E05A}"/>
    <cellStyle name="Normal 2 20 12 2 3 2" xfId="29220" xr:uid="{DBBDF6FB-AA84-4927-8148-EEEB247B20E1}"/>
    <cellStyle name="Normal 2 20 12 2 3 3" xfId="29221" xr:uid="{54200AF6-8466-4B54-B753-75619A3BB06A}"/>
    <cellStyle name="Normal 2 20 12 2 3 4" xfId="29222" xr:uid="{6F21BBE3-6E60-4B26-9AD9-697A47CD3212}"/>
    <cellStyle name="Normal 2 20 12 2 4" xfId="29223" xr:uid="{F44AF30A-5E30-4CB6-BEBA-E30810EB37E6}"/>
    <cellStyle name="Normal 2 20 12 2 4 2" xfId="29224" xr:uid="{6C989A64-6582-4F79-84EE-94D3F911241B}"/>
    <cellStyle name="Normal 2 20 12 2 5" xfId="29225" xr:uid="{D17474C8-B0B9-468E-9560-3496C1B591AC}"/>
    <cellStyle name="Normal 2 20 12 2 6" xfId="29226" xr:uid="{B6FAB82A-0B39-44DA-B421-EF80F343423A}"/>
    <cellStyle name="Normal 2 20 12 2 7" xfId="29227" xr:uid="{47990C37-75BE-4C04-97DC-323EDCDF42FB}"/>
    <cellStyle name="Normal 2 20 12 3" xfId="29228" xr:uid="{BF26D24C-9436-4F1D-B0E2-11D9688F7E43}"/>
    <cellStyle name="Normal 2 20 12 3 2" xfId="29229" xr:uid="{5C617BB0-CCCE-4400-9C7C-EF0E3D23C2EB}"/>
    <cellStyle name="Normal 2 20 12 3 2 2" xfId="29230" xr:uid="{B41F083A-0FCD-446F-AF0A-079DDB390D28}"/>
    <cellStyle name="Normal 2 20 12 3 2 3" xfId="29231" xr:uid="{535E7CED-B618-49DD-A089-C817F9AA22C7}"/>
    <cellStyle name="Normal 2 20 12 3 2 4" xfId="29232" xr:uid="{5A8169DF-2171-4151-8696-88A31E8832B2}"/>
    <cellStyle name="Normal 2 20 12 3 3" xfId="29233" xr:uid="{347C57EF-7AE4-4371-99A9-276E6C62105D}"/>
    <cellStyle name="Normal 2 20 12 3 3 2" xfId="29234" xr:uid="{714C7A98-ADA0-422F-A5D0-9F40B5564D70}"/>
    <cellStyle name="Normal 2 20 12 3 3 3" xfId="29235" xr:uid="{6FF4AFE7-0EDF-4E7C-98FD-1AB08A9B6A53}"/>
    <cellStyle name="Normal 2 20 12 3 3 4" xfId="29236" xr:uid="{B2F13149-C50C-4583-AF74-029F95F0C7D7}"/>
    <cellStyle name="Normal 2 20 12 3 4" xfId="29237" xr:uid="{0E057462-1B29-43E5-81EC-A75C89F4E00B}"/>
    <cellStyle name="Normal 2 20 12 3 4 2" xfId="29238" xr:uid="{365F5D59-0FF8-485F-B35F-87EEE8AA0830}"/>
    <cellStyle name="Normal 2 20 12 3 5" xfId="29239" xr:uid="{056406E9-09DA-465F-9A05-2ECEBA1A67E8}"/>
    <cellStyle name="Normal 2 20 12 3 6" xfId="29240" xr:uid="{D074CA4D-A9ED-4144-BDBF-4545D50E95F2}"/>
    <cellStyle name="Normal 2 20 12 3 7" xfId="29241" xr:uid="{C2EBFB05-FCE1-452A-8E32-419A57F4437E}"/>
    <cellStyle name="Normal 2 20 12 4" xfId="29242" xr:uid="{21CE6D9B-7B1D-40B4-A385-8C8F55036254}"/>
    <cellStyle name="Normal 2 20 12 4 2" xfId="29243" xr:uid="{1E3A530D-2FA9-4887-BB9E-4AD6B4F566E2}"/>
    <cellStyle name="Normal 2 20 12 4 3" xfId="29244" xr:uid="{10E8FAB9-6C2A-4A19-9118-3980404C6B64}"/>
    <cellStyle name="Normal 2 20 12 4 4" xfId="29245" xr:uid="{F334B9D3-FDA2-46C5-B93B-7EF0AA7D647E}"/>
    <cellStyle name="Normal 2 20 12 5" xfId="29246" xr:uid="{2757B3A4-CD0D-4F97-AE6C-AF69E35B8C38}"/>
    <cellStyle name="Normal 2 20 12 5 2" xfId="29247" xr:uid="{BB9A3240-E80E-4DBC-B9A2-ED00D670CF51}"/>
    <cellStyle name="Normal 2 20 12 5 3" xfId="29248" xr:uid="{46B504AA-BA3E-439E-9B16-629D17E7B27F}"/>
    <cellStyle name="Normal 2 20 12 5 4" xfId="29249" xr:uid="{FB9D1AB9-0D0F-498C-816A-F005C3519589}"/>
    <cellStyle name="Normal 2 20 12 6" xfId="29250" xr:uid="{BBFDB01E-783D-4629-8BD5-73F6B07124E4}"/>
    <cellStyle name="Normal 2 20 12 7" xfId="29251" xr:uid="{92BE6E30-338E-40DF-89AE-3B8AA90F3C30}"/>
    <cellStyle name="Normal 2 20 12 7 2" xfId="29252" xr:uid="{66BA2787-D342-4A01-90C3-7F9257CCEBD3}"/>
    <cellStyle name="Normal 2 20 12 8" xfId="29253" xr:uid="{B799F2ED-01AF-4D59-9BB1-23EB5A695931}"/>
    <cellStyle name="Normal 2 20 12 9" xfId="29254" xr:uid="{8F1D8011-7CC2-46F0-A62E-DE006640A637}"/>
    <cellStyle name="Normal 2 20 13" xfId="29255" xr:uid="{43D729F5-1D4F-4C02-9DB4-237597801CD1}"/>
    <cellStyle name="Normal 2 20 13 10" xfId="29256" xr:uid="{6FF0A413-FC50-4166-9CDE-F5A971A6A4EF}"/>
    <cellStyle name="Normal 2 20 13 2" xfId="29257" xr:uid="{664E178F-314C-4FFE-B600-A4DC6F536320}"/>
    <cellStyle name="Normal 2 20 13 2 2" xfId="29258" xr:uid="{021315C3-8480-41E6-A7C8-87946EF1CF7B}"/>
    <cellStyle name="Normal 2 20 13 2 2 2" xfId="29259" xr:uid="{7CF6BE79-6D6E-4C6F-AB4D-61B32204EFF3}"/>
    <cellStyle name="Normal 2 20 13 2 2 3" xfId="29260" xr:uid="{60D0E41B-F811-4EDE-932D-2C615781CEE6}"/>
    <cellStyle name="Normal 2 20 13 2 2 4" xfId="29261" xr:uid="{9E2563FD-FD21-4EB2-B7D4-EECEE0802B5A}"/>
    <cellStyle name="Normal 2 20 13 2 3" xfId="29262" xr:uid="{1DDC0B87-3C69-4CE4-B617-4D2AA70D1A84}"/>
    <cellStyle name="Normal 2 20 13 2 3 2" xfId="29263" xr:uid="{2420CB70-B1D4-4180-A71B-9A4F9BBBEA17}"/>
    <cellStyle name="Normal 2 20 13 2 3 3" xfId="29264" xr:uid="{AF8606BB-03CE-4D91-BE88-C03FCE649653}"/>
    <cellStyle name="Normal 2 20 13 2 3 4" xfId="29265" xr:uid="{5B5127AA-3B0E-4288-A1D2-3249AE19FCEE}"/>
    <cellStyle name="Normal 2 20 13 2 4" xfId="29266" xr:uid="{D311E1D1-B05E-425A-ABE3-377E63EE5B58}"/>
    <cellStyle name="Normal 2 20 13 2 4 2" xfId="29267" xr:uid="{113C8DBC-B014-442C-B879-C98061DEC450}"/>
    <cellStyle name="Normal 2 20 13 2 5" xfId="29268" xr:uid="{74AEC9D8-D6B7-4A87-B186-0CBB358585B8}"/>
    <cellStyle name="Normal 2 20 13 2 6" xfId="29269" xr:uid="{6A637796-C470-4443-97AC-7540869A3B60}"/>
    <cellStyle name="Normal 2 20 13 2 7" xfId="29270" xr:uid="{DDA53573-8B08-4BF8-8692-A36134868DF9}"/>
    <cellStyle name="Normal 2 20 13 3" xfId="29271" xr:uid="{BDFCBF5B-DB13-4557-8CE6-1C10C2022A78}"/>
    <cellStyle name="Normal 2 20 13 3 2" xfId="29272" xr:uid="{BF617EF0-3F78-44CE-A92F-50796E3AF753}"/>
    <cellStyle name="Normal 2 20 13 3 2 2" xfId="29273" xr:uid="{1C6247B8-02A6-4DE5-84D3-5A8437A3D852}"/>
    <cellStyle name="Normal 2 20 13 3 2 3" xfId="29274" xr:uid="{2E751DA7-E7B5-483B-AB59-1B09047CDCFE}"/>
    <cellStyle name="Normal 2 20 13 3 2 4" xfId="29275" xr:uid="{28543F1E-0EA5-454D-BAA0-24EF091CA364}"/>
    <cellStyle name="Normal 2 20 13 3 3" xfId="29276" xr:uid="{BF36E5A6-16ED-4714-97E8-21462D6B1B03}"/>
    <cellStyle name="Normal 2 20 13 3 3 2" xfId="29277" xr:uid="{DF910F77-7E34-4AB8-BF4B-271E24A68743}"/>
    <cellStyle name="Normal 2 20 13 3 3 3" xfId="29278" xr:uid="{7A49AB36-55F8-42B9-9C33-F13E64750ACA}"/>
    <cellStyle name="Normal 2 20 13 3 3 4" xfId="29279" xr:uid="{2A5C669A-CD55-49B0-8B14-7F5D5113050D}"/>
    <cellStyle name="Normal 2 20 13 3 4" xfId="29280" xr:uid="{DE0E9F99-3BEE-48DD-B3CA-4A8AA4C6652F}"/>
    <cellStyle name="Normal 2 20 13 3 4 2" xfId="29281" xr:uid="{D7862244-DE8E-457F-AE86-5CEB79CD8F5C}"/>
    <cellStyle name="Normal 2 20 13 3 5" xfId="29282" xr:uid="{B2298910-56F7-4504-826D-9F8B08C991C8}"/>
    <cellStyle name="Normal 2 20 13 3 6" xfId="29283" xr:uid="{F4D4408E-DDEE-4811-9F17-A5D2276CCEBD}"/>
    <cellStyle name="Normal 2 20 13 3 7" xfId="29284" xr:uid="{FEFBA313-8D73-4E28-9980-6BC22BE712EB}"/>
    <cellStyle name="Normal 2 20 13 4" xfId="29285" xr:uid="{8631BD63-F5B8-4F32-B1B6-EC65063E49BB}"/>
    <cellStyle name="Normal 2 20 13 4 2" xfId="29286" xr:uid="{C9CB9C0D-6D82-4001-BD27-12D881AA6C69}"/>
    <cellStyle name="Normal 2 20 13 4 3" xfId="29287" xr:uid="{6F1A1F04-A39F-4D06-84CB-3D0FAEAA1E08}"/>
    <cellStyle name="Normal 2 20 13 4 4" xfId="29288" xr:uid="{9708C23D-0AF1-45EA-95F8-D5E9742D772C}"/>
    <cellStyle name="Normal 2 20 13 5" xfId="29289" xr:uid="{D222F135-6B4E-4CBA-92E5-C008B11BE875}"/>
    <cellStyle name="Normal 2 20 13 5 2" xfId="29290" xr:uid="{98C3D14D-164D-4856-9967-CA40E50D550E}"/>
    <cellStyle name="Normal 2 20 13 5 3" xfId="29291" xr:uid="{0304BAC8-B107-4823-B210-705A9503D967}"/>
    <cellStyle name="Normal 2 20 13 5 4" xfId="29292" xr:uid="{4A7F907F-3262-4A7D-B280-2B19FCEE4494}"/>
    <cellStyle name="Normal 2 20 13 6" xfId="29293" xr:uid="{27CE6506-98A3-48A5-B1E8-0C6DD9D2509B}"/>
    <cellStyle name="Normal 2 20 13 7" xfId="29294" xr:uid="{E207CEA8-0404-4428-A622-E85B091754FB}"/>
    <cellStyle name="Normal 2 20 13 7 2" xfId="29295" xr:uid="{A829F9AA-7BDC-4FFF-964A-5B160FB30250}"/>
    <cellStyle name="Normal 2 20 13 8" xfId="29296" xr:uid="{58CF23D4-5FF5-4E3E-9E61-5043A298B9F8}"/>
    <cellStyle name="Normal 2 20 13 9" xfId="29297" xr:uid="{0D81C80A-3848-47E6-A1C5-536FB6501695}"/>
    <cellStyle name="Normal 2 20 14" xfId="29298" xr:uid="{D76A8168-4000-4235-BE2F-819F70BB10B4}"/>
    <cellStyle name="Normal 2 20 14 10" xfId="29299" xr:uid="{32CB834B-7E58-43F8-88CC-46C22B097AFF}"/>
    <cellStyle name="Normal 2 20 14 2" xfId="29300" xr:uid="{F65FF703-BB98-433C-AC14-913C275F8DD4}"/>
    <cellStyle name="Normal 2 20 14 2 2" xfId="29301" xr:uid="{9D0DD50C-9635-4CFC-95DE-402BD0ED6BCB}"/>
    <cellStyle name="Normal 2 20 14 2 2 2" xfId="29302" xr:uid="{411DB3C7-CAE5-45F4-866A-734D777DE29F}"/>
    <cellStyle name="Normal 2 20 14 2 2 3" xfId="29303" xr:uid="{8C5EBFFD-B4ED-4E69-811D-D0CF3D229BFE}"/>
    <cellStyle name="Normal 2 20 14 2 2 4" xfId="29304" xr:uid="{8B3E81A3-E36A-49E8-BF2A-CF4B2063BB11}"/>
    <cellStyle name="Normal 2 20 14 2 3" xfId="29305" xr:uid="{AE116A6E-B346-40DA-A8A6-8E76AA0B2193}"/>
    <cellStyle name="Normal 2 20 14 2 3 2" xfId="29306" xr:uid="{BD62A451-2FD1-42BC-BB86-9F86D918E4F4}"/>
    <cellStyle name="Normal 2 20 14 2 3 3" xfId="29307" xr:uid="{4DF75CDF-84E2-4E3F-8ECD-920C1DCD1FDB}"/>
    <cellStyle name="Normal 2 20 14 2 3 4" xfId="29308" xr:uid="{A69BE6B9-7A5E-4A28-BD29-0125104B7037}"/>
    <cellStyle name="Normal 2 20 14 2 4" xfId="29309" xr:uid="{0A7EB954-3898-4E61-8CB6-1E4CBB6F058C}"/>
    <cellStyle name="Normal 2 20 14 2 4 2" xfId="29310" xr:uid="{9131EBFB-7C18-4D17-9975-B78BEACC5D15}"/>
    <cellStyle name="Normal 2 20 14 2 5" xfId="29311" xr:uid="{F274D5B3-E06A-4614-97D3-F675B68607A2}"/>
    <cellStyle name="Normal 2 20 14 2 6" xfId="29312" xr:uid="{369B8FCB-3A9C-4FF4-B3F5-EEEB343C734D}"/>
    <cellStyle name="Normal 2 20 14 2 7" xfId="29313" xr:uid="{73071C36-CD07-4A48-AA0E-D24B31323440}"/>
    <cellStyle name="Normal 2 20 14 3" xfId="29314" xr:uid="{A6EBDAA2-0975-4F3C-923E-02496FE64D36}"/>
    <cellStyle name="Normal 2 20 14 3 2" xfId="29315" xr:uid="{2CFD274E-6746-4F32-A1DC-41C36F07A4C0}"/>
    <cellStyle name="Normal 2 20 14 3 2 2" xfId="29316" xr:uid="{A57C8D88-D765-4315-BA7D-859553D7BA3C}"/>
    <cellStyle name="Normal 2 20 14 3 2 3" xfId="29317" xr:uid="{57E10F8A-EA4F-4755-BB70-63D4A00F9E6E}"/>
    <cellStyle name="Normal 2 20 14 3 2 4" xfId="29318" xr:uid="{FB4FFBE9-5907-4546-9CA8-BEB610027813}"/>
    <cellStyle name="Normal 2 20 14 3 3" xfId="29319" xr:uid="{23C1D66D-23D9-4A69-9BE8-A14CA7A0D41A}"/>
    <cellStyle name="Normal 2 20 14 3 3 2" xfId="29320" xr:uid="{1FB9137B-0FB6-465D-B42D-9787F5460EBC}"/>
    <cellStyle name="Normal 2 20 14 3 3 3" xfId="29321" xr:uid="{1559A229-5297-4D3A-BA90-6D8407EF48F1}"/>
    <cellStyle name="Normal 2 20 14 3 3 4" xfId="29322" xr:uid="{60076221-61F7-4550-8B6F-59AC5B2D0F27}"/>
    <cellStyle name="Normal 2 20 14 3 4" xfId="29323" xr:uid="{0A7F2B00-6CE3-4E82-AC84-E2B299ED3C22}"/>
    <cellStyle name="Normal 2 20 14 3 4 2" xfId="29324" xr:uid="{11538781-D05C-419A-A886-AEE7C934CC51}"/>
    <cellStyle name="Normal 2 20 14 3 5" xfId="29325" xr:uid="{DC6D6591-9D64-4877-9AA5-D0104AEFF242}"/>
    <cellStyle name="Normal 2 20 14 3 6" xfId="29326" xr:uid="{FBD08338-12BB-4F64-9039-1C4470EC93CC}"/>
    <cellStyle name="Normal 2 20 14 3 7" xfId="29327" xr:uid="{7EA36FB3-BE73-4EBB-B993-5A352881A66D}"/>
    <cellStyle name="Normal 2 20 14 4" xfId="29328" xr:uid="{8A5428F8-E84B-4638-9513-C6DA43B51E9A}"/>
    <cellStyle name="Normal 2 20 14 4 2" xfId="29329" xr:uid="{33ACBD67-666D-4478-888C-93A8F9DEA641}"/>
    <cellStyle name="Normal 2 20 14 4 3" xfId="29330" xr:uid="{31F172EF-8E28-4877-9BEA-0098A8138E47}"/>
    <cellStyle name="Normal 2 20 14 4 4" xfId="29331" xr:uid="{8257E1CD-A0CC-4A29-B947-BB0D839827D6}"/>
    <cellStyle name="Normal 2 20 14 5" xfId="29332" xr:uid="{D1671C65-6CD9-4ED9-88F3-96820FE91860}"/>
    <cellStyle name="Normal 2 20 14 5 2" xfId="29333" xr:uid="{F26A7187-8207-47B2-9F2D-F3443D405004}"/>
    <cellStyle name="Normal 2 20 14 5 3" xfId="29334" xr:uid="{F1BF0948-5A4F-4681-9EFF-C872A50798DB}"/>
    <cellStyle name="Normal 2 20 14 5 4" xfId="29335" xr:uid="{73F29CF2-FAE1-4D47-B8F9-1758DA8140F7}"/>
    <cellStyle name="Normal 2 20 14 6" xfId="29336" xr:uid="{F9C145D8-C479-490D-818E-FBB32739B821}"/>
    <cellStyle name="Normal 2 20 14 7" xfId="29337" xr:uid="{F78F5369-8277-4B93-91C6-A121D2D73AA9}"/>
    <cellStyle name="Normal 2 20 14 7 2" xfId="29338" xr:uid="{CB6F8505-80D3-4A1D-B485-25C31B70F7BE}"/>
    <cellStyle name="Normal 2 20 14 8" xfId="29339" xr:uid="{20CCADBE-2115-4CCB-A474-921EEC9D9B36}"/>
    <cellStyle name="Normal 2 20 14 9" xfId="29340" xr:uid="{355D34E0-6C21-4FCC-9F0B-843546119B29}"/>
    <cellStyle name="Normal 2 20 15" xfId="29341" xr:uid="{88C55991-75ED-4C93-958B-4BCF9A09EE1F}"/>
    <cellStyle name="Normal 2 20 15 10" xfId="29342" xr:uid="{E828EAB9-6158-49A2-A3DE-2B4D4BEE3FA9}"/>
    <cellStyle name="Normal 2 20 15 2" xfId="29343" xr:uid="{6C0BF5B1-2E61-40ED-8FC4-A1BBE9B5DDAA}"/>
    <cellStyle name="Normal 2 20 15 2 2" xfId="29344" xr:uid="{BA7A42A3-0EF5-42EE-BC4C-33A531A49D12}"/>
    <cellStyle name="Normal 2 20 15 2 2 2" xfId="29345" xr:uid="{382DD6A1-5139-43AD-8D56-4A5196B21C30}"/>
    <cellStyle name="Normal 2 20 15 2 2 3" xfId="29346" xr:uid="{F24C4146-99A3-4EE5-9732-37E5BD07E00E}"/>
    <cellStyle name="Normal 2 20 15 2 2 4" xfId="29347" xr:uid="{F1B46EF3-A2B8-4842-AE20-26A992CDD038}"/>
    <cellStyle name="Normal 2 20 15 2 3" xfId="29348" xr:uid="{5CA7AA88-AEF6-48B4-A96A-915170D9989D}"/>
    <cellStyle name="Normal 2 20 15 2 3 2" xfId="29349" xr:uid="{C10401EF-1254-4579-AC17-FC2CEB6F90AD}"/>
    <cellStyle name="Normal 2 20 15 2 3 3" xfId="29350" xr:uid="{ED42FB44-E2F4-4BC6-9D82-258E4EFC340E}"/>
    <cellStyle name="Normal 2 20 15 2 3 4" xfId="29351" xr:uid="{0C494331-8F5E-4E8C-818D-4AAB166759D2}"/>
    <cellStyle name="Normal 2 20 15 2 4" xfId="29352" xr:uid="{A12766BA-F90F-4F0D-BF3B-035AFB7FD77A}"/>
    <cellStyle name="Normal 2 20 15 2 4 2" xfId="29353" xr:uid="{A1DE5AF1-6B28-49F4-9F36-315C04115A3A}"/>
    <cellStyle name="Normal 2 20 15 2 5" xfId="29354" xr:uid="{ACDBD951-7871-44B2-9EB1-8C63C1D8A055}"/>
    <cellStyle name="Normal 2 20 15 2 6" xfId="29355" xr:uid="{DF0AE551-BC71-4688-8A35-7E6B807ED77A}"/>
    <cellStyle name="Normal 2 20 15 2 7" xfId="29356" xr:uid="{E66ADEDA-C335-40CD-94AC-FB2970CC4096}"/>
    <cellStyle name="Normal 2 20 15 3" xfId="29357" xr:uid="{7125A773-4B2F-4AF8-A6F9-C9EE1730CF54}"/>
    <cellStyle name="Normal 2 20 15 3 2" xfId="29358" xr:uid="{04157D8C-C1C4-460F-834E-5F98DFFA5B75}"/>
    <cellStyle name="Normal 2 20 15 3 2 2" xfId="29359" xr:uid="{2B23D0C5-CF5E-425F-BDFC-1E5365BBE756}"/>
    <cellStyle name="Normal 2 20 15 3 2 3" xfId="29360" xr:uid="{2E2C13A7-7165-48C9-B19D-D2804BF36169}"/>
    <cellStyle name="Normal 2 20 15 3 2 4" xfId="29361" xr:uid="{F1870B5D-FC14-4DCE-8AAE-4517134F2289}"/>
    <cellStyle name="Normal 2 20 15 3 3" xfId="29362" xr:uid="{819DF42B-453B-44BC-8FAA-136759F02C5D}"/>
    <cellStyle name="Normal 2 20 15 3 3 2" xfId="29363" xr:uid="{6B59C628-BBA0-466A-A899-3EF2F1EE7559}"/>
    <cellStyle name="Normal 2 20 15 3 3 3" xfId="29364" xr:uid="{55C13521-20A4-4F1D-9D9E-4D87E3644614}"/>
    <cellStyle name="Normal 2 20 15 3 3 4" xfId="29365" xr:uid="{3D40A4F3-7775-4D61-BFE4-B1FE36FEF5FF}"/>
    <cellStyle name="Normal 2 20 15 3 4" xfId="29366" xr:uid="{32EB0591-1E8B-47C6-A60F-F2437012F553}"/>
    <cellStyle name="Normal 2 20 15 3 4 2" xfId="29367" xr:uid="{63FFFBB6-34B5-4354-B435-B8248D6570BF}"/>
    <cellStyle name="Normal 2 20 15 3 5" xfId="29368" xr:uid="{E6BF9556-E292-405E-8C9D-C1ECE4D8BCEB}"/>
    <cellStyle name="Normal 2 20 15 3 6" xfId="29369" xr:uid="{9F4A6C6B-21BD-46A8-A11C-E3271C949CB0}"/>
    <cellStyle name="Normal 2 20 15 3 7" xfId="29370" xr:uid="{4D7B437D-05D2-48B7-B134-F0E44DF9E324}"/>
    <cellStyle name="Normal 2 20 15 4" xfId="29371" xr:uid="{E389E52B-B204-400F-8EA8-E52B10DF36CD}"/>
    <cellStyle name="Normal 2 20 15 4 2" xfId="29372" xr:uid="{C741A7F9-CAF2-4ED3-A61C-CDD9C1F8266F}"/>
    <cellStyle name="Normal 2 20 15 4 3" xfId="29373" xr:uid="{F44A445E-93A9-4242-B215-3F1CE07BC44C}"/>
    <cellStyle name="Normal 2 20 15 4 4" xfId="29374" xr:uid="{4352FDAD-8B61-45FA-8687-7FF8475765F8}"/>
    <cellStyle name="Normal 2 20 15 5" xfId="29375" xr:uid="{B3241789-1EF2-4FEF-99D6-C236C92B7CA1}"/>
    <cellStyle name="Normal 2 20 15 5 2" xfId="29376" xr:uid="{9EED5348-E5F7-4DA8-9045-0F468BE843A2}"/>
    <cellStyle name="Normal 2 20 15 5 3" xfId="29377" xr:uid="{57CDA5E1-5C09-48B1-BC28-05F35E33BAB1}"/>
    <cellStyle name="Normal 2 20 15 5 4" xfId="29378" xr:uid="{CEF26126-8D04-4520-BA42-BB2614362373}"/>
    <cellStyle name="Normal 2 20 15 6" xfId="29379" xr:uid="{91728234-2E61-4621-9CA5-D77189D8A5DB}"/>
    <cellStyle name="Normal 2 20 15 7" xfId="29380" xr:uid="{BC56365D-18E1-49F5-ADFF-F9B471A0E98B}"/>
    <cellStyle name="Normal 2 20 15 7 2" xfId="29381" xr:uid="{7988A2A8-CD85-4DAC-9D48-8FFAF47F1D59}"/>
    <cellStyle name="Normal 2 20 15 8" xfId="29382" xr:uid="{B642C335-AFDD-403F-A7CE-2638341D82B4}"/>
    <cellStyle name="Normal 2 20 15 9" xfId="29383" xr:uid="{065C63D0-5355-49E0-AC65-1030AFE22FB2}"/>
    <cellStyle name="Normal 2 20 16" xfId="29384" xr:uid="{D4B95B80-5918-4902-85F1-D55B2218E55C}"/>
    <cellStyle name="Normal 2 20 16 10" xfId="29385" xr:uid="{E10D27B9-772E-40FC-9D4A-439219531F40}"/>
    <cellStyle name="Normal 2 20 16 2" xfId="29386" xr:uid="{0CC21EBE-C2EE-47FD-8A09-47EFB93246F9}"/>
    <cellStyle name="Normal 2 20 16 2 2" xfId="29387" xr:uid="{C23DBB5B-585D-4206-A15A-F8E94DF1C64C}"/>
    <cellStyle name="Normal 2 20 16 2 2 2" xfId="29388" xr:uid="{EEC65540-9247-4C6F-989B-E377C02D95FD}"/>
    <cellStyle name="Normal 2 20 16 2 2 3" xfId="29389" xr:uid="{9D9396D7-E4E7-4745-9960-6C6D202F26E2}"/>
    <cellStyle name="Normal 2 20 16 2 2 4" xfId="29390" xr:uid="{D05852AC-19DC-4AF2-BC8E-1E26501AED34}"/>
    <cellStyle name="Normal 2 20 16 2 3" xfId="29391" xr:uid="{D38400C9-1261-400A-BB29-FA8303587D56}"/>
    <cellStyle name="Normal 2 20 16 2 3 2" xfId="29392" xr:uid="{47BF2E4D-6831-4ABB-A840-E8B2A76E9FAA}"/>
    <cellStyle name="Normal 2 20 16 2 3 3" xfId="29393" xr:uid="{44505297-68A5-4410-B7E3-5903342DA587}"/>
    <cellStyle name="Normal 2 20 16 2 3 4" xfId="29394" xr:uid="{3BD650F3-2843-4DF7-87EF-2E5E07D9E97B}"/>
    <cellStyle name="Normal 2 20 16 2 4" xfId="29395" xr:uid="{F2942AF6-2D01-41A5-937F-DF6C88018CB2}"/>
    <cellStyle name="Normal 2 20 16 2 4 2" xfId="29396" xr:uid="{230B1769-126F-43AC-9C9D-5398F77F4FC4}"/>
    <cellStyle name="Normal 2 20 16 2 5" xfId="29397" xr:uid="{1D27C330-BDF4-4411-9D1F-ED71040F6A6A}"/>
    <cellStyle name="Normal 2 20 16 2 6" xfId="29398" xr:uid="{73CBFF49-027D-4E81-AB48-EF4D6F6661F8}"/>
    <cellStyle name="Normal 2 20 16 2 7" xfId="29399" xr:uid="{35D82DDC-24F7-4DD4-9758-C8A2DC35A7C2}"/>
    <cellStyle name="Normal 2 20 16 3" xfId="29400" xr:uid="{ED6F8201-C380-4FFF-B7D5-6271884CD0E9}"/>
    <cellStyle name="Normal 2 20 16 3 2" xfId="29401" xr:uid="{41BC92C3-5070-44EB-B0BD-6F451B8BBA8D}"/>
    <cellStyle name="Normal 2 20 16 3 2 2" xfId="29402" xr:uid="{D095D2B9-73E8-4986-908E-1CB82FE85F3F}"/>
    <cellStyle name="Normal 2 20 16 3 2 3" xfId="29403" xr:uid="{B09A27FA-F29F-4A7D-AFBF-33501BF45F99}"/>
    <cellStyle name="Normal 2 20 16 3 2 4" xfId="29404" xr:uid="{B80C68CF-825C-4BCC-827F-6FB1871054EB}"/>
    <cellStyle name="Normal 2 20 16 3 3" xfId="29405" xr:uid="{B8DC6E31-E877-422F-8155-10FAFD6FD6A0}"/>
    <cellStyle name="Normal 2 20 16 3 3 2" xfId="29406" xr:uid="{14828489-214E-4DD7-8151-5E19C803E17E}"/>
    <cellStyle name="Normal 2 20 16 3 3 3" xfId="29407" xr:uid="{9C67F7BD-9CEC-4CCC-BB66-DD73064225D0}"/>
    <cellStyle name="Normal 2 20 16 3 3 4" xfId="29408" xr:uid="{7279E364-B974-4E29-9A60-D4C2802FF8C4}"/>
    <cellStyle name="Normal 2 20 16 3 4" xfId="29409" xr:uid="{48AA998C-1058-47D2-B76C-ADBDBCBC9A56}"/>
    <cellStyle name="Normal 2 20 16 3 4 2" xfId="29410" xr:uid="{880FB9C6-9F19-4FB3-8AB9-6DB361D65EAD}"/>
    <cellStyle name="Normal 2 20 16 3 5" xfId="29411" xr:uid="{BE5F05E1-17AA-44BC-8F9B-74B8E7F28F3D}"/>
    <cellStyle name="Normal 2 20 16 3 6" xfId="29412" xr:uid="{8EE66D91-E515-486E-B57F-C8030982AC71}"/>
    <cellStyle name="Normal 2 20 16 3 7" xfId="29413" xr:uid="{FF96A87B-B181-459F-8F9D-D0D40C7003F4}"/>
    <cellStyle name="Normal 2 20 16 4" xfId="29414" xr:uid="{2487FBDF-0AE4-44EC-BDD1-DFEB1323DE0C}"/>
    <cellStyle name="Normal 2 20 16 4 2" xfId="29415" xr:uid="{84A7D700-DFC1-4D71-9406-3D50CF0E5FF1}"/>
    <cellStyle name="Normal 2 20 16 4 3" xfId="29416" xr:uid="{C78CA262-99D6-4912-9935-8281CAD2D46F}"/>
    <cellStyle name="Normal 2 20 16 4 4" xfId="29417" xr:uid="{EFEC3C2B-3CAB-4AE4-ABA2-41C4E7372626}"/>
    <cellStyle name="Normal 2 20 16 5" xfId="29418" xr:uid="{E0F232BF-BBAE-4A29-B2BC-76CC12F48E1F}"/>
    <cellStyle name="Normal 2 20 16 5 2" xfId="29419" xr:uid="{745C2A42-DDD2-445A-9FD2-8FA9630A24A1}"/>
    <cellStyle name="Normal 2 20 16 5 3" xfId="29420" xr:uid="{3F3109A3-CA0C-4D03-B985-EC5F1FF7FD87}"/>
    <cellStyle name="Normal 2 20 16 5 4" xfId="29421" xr:uid="{A88B1C5F-34DD-433D-978C-907ADAF86E3A}"/>
    <cellStyle name="Normal 2 20 16 6" xfId="29422" xr:uid="{3DB20516-63BA-44B8-83CE-E53521796872}"/>
    <cellStyle name="Normal 2 20 16 7" xfId="29423" xr:uid="{DF63204C-1CF2-4E0E-8522-F17A22F7D233}"/>
    <cellStyle name="Normal 2 20 16 7 2" xfId="29424" xr:uid="{CBFF3CBE-B704-45FD-97A9-3512ED01EAFA}"/>
    <cellStyle name="Normal 2 20 16 8" xfId="29425" xr:uid="{5F68EC2D-7779-40E1-B452-0D757761B809}"/>
    <cellStyle name="Normal 2 20 16 9" xfId="29426" xr:uid="{11071DE6-AC44-46F7-873E-A9230DB9FD3A}"/>
    <cellStyle name="Normal 2 20 17" xfId="29427" xr:uid="{88C34003-7F6C-4F7B-BF89-B5D3880AD3BF}"/>
    <cellStyle name="Normal 2 20 17 10" xfId="29428" xr:uid="{2EFEC0ED-DA38-4E50-99DC-B5BC16B634E0}"/>
    <cellStyle name="Normal 2 20 17 2" xfId="29429" xr:uid="{50594311-C6A1-40B4-AF6B-11E531141279}"/>
    <cellStyle name="Normal 2 20 17 2 2" xfId="29430" xr:uid="{EFDC7F1C-FA6F-47B7-8DED-4A88BE5F4036}"/>
    <cellStyle name="Normal 2 20 17 2 2 2" xfId="29431" xr:uid="{6D5BEA37-3BB2-4C34-BD1F-4E395EAB0B29}"/>
    <cellStyle name="Normal 2 20 17 2 2 3" xfId="29432" xr:uid="{1B1114E6-E2EB-418D-B712-CAB8E8C9CF33}"/>
    <cellStyle name="Normal 2 20 17 2 2 4" xfId="29433" xr:uid="{EBFA75D1-88DB-4BEB-9083-F772DA24F4D5}"/>
    <cellStyle name="Normal 2 20 17 2 3" xfId="29434" xr:uid="{3A6B0689-F2CB-44D3-AD76-CAA9C6B8F5F3}"/>
    <cellStyle name="Normal 2 20 17 2 3 2" xfId="29435" xr:uid="{E9773547-A37C-421F-AB46-5617BF5DA8EF}"/>
    <cellStyle name="Normal 2 20 17 2 3 3" xfId="29436" xr:uid="{E30A753A-CBC8-48FC-ABA4-A4F32ACC73A6}"/>
    <cellStyle name="Normal 2 20 17 2 3 4" xfId="29437" xr:uid="{F25EA7DA-6303-48A9-A2DB-56BE75B59210}"/>
    <cellStyle name="Normal 2 20 17 2 4" xfId="29438" xr:uid="{5CEB3D92-DAF6-4F74-AB85-B5CAC396ED51}"/>
    <cellStyle name="Normal 2 20 17 2 4 2" xfId="29439" xr:uid="{FC944C66-FD71-4B81-84DD-B5226A338CB1}"/>
    <cellStyle name="Normal 2 20 17 2 5" xfId="29440" xr:uid="{8BF5F898-1547-4011-856C-4F2EED132A24}"/>
    <cellStyle name="Normal 2 20 17 2 6" xfId="29441" xr:uid="{E2D5E153-F122-4DA7-80BD-42FFAE83B34D}"/>
    <cellStyle name="Normal 2 20 17 2 7" xfId="29442" xr:uid="{E4B6495A-A06E-416C-8EF4-CFF42F75B523}"/>
    <cellStyle name="Normal 2 20 17 3" xfId="29443" xr:uid="{68943FA4-0BE5-4D77-971F-082501633F16}"/>
    <cellStyle name="Normal 2 20 17 3 2" xfId="29444" xr:uid="{260DBD7A-E66D-4CAC-AC61-F246E3B33531}"/>
    <cellStyle name="Normal 2 20 17 3 2 2" xfId="29445" xr:uid="{46500182-7D3D-443D-A185-BC9F45515D94}"/>
    <cellStyle name="Normal 2 20 17 3 2 3" xfId="29446" xr:uid="{9F178122-84FA-458C-9380-EAF40CFDE437}"/>
    <cellStyle name="Normal 2 20 17 3 2 4" xfId="29447" xr:uid="{64BF66A3-08A7-4CC5-8F1B-6B4FBA4E6CB7}"/>
    <cellStyle name="Normal 2 20 17 3 3" xfId="29448" xr:uid="{5B3286E1-88C4-42EE-8398-42665189CF4E}"/>
    <cellStyle name="Normal 2 20 17 3 3 2" xfId="29449" xr:uid="{AF295AE5-55AB-4682-A20F-39CDB45573D0}"/>
    <cellStyle name="Normal 2 20 17 3 3 3" xfId="29450" xr:uid="{92BC2CFE-9844-47C8-BD0B-06D4E402B76F}"/>
    <cellStyle name="Normal 2 20 17 3 3 4" xfId="29451" xr:uid="{2B47A0C8-DB3C-43CA-A0CF-373809375FC4}"/>
    <cellStyle name="Normal 2 20 17 3 4" xfId="29452" xr:uid="{5A4BAEF5-6984-484A-A8D5-161017F6CE80}"/>
    <cellStyle name="Normal 2 20 17 3 4 2" xfId="29453" xr:uid="{1E6D1DD6-C511-483B-810A-F55A528A1D01}"/>
    <cellStyle name="Normal 2 20 17 3 5" xfId="29454" xr:uid="{7854ED6D-6AF8-4539-9D6D-3C0CBB43889B}"/>
    <cellStyle name="Normal 2 20 17 3 6" xfId="29455" xr:uid="{410776AF-E308-4CE0-915A-5C31D0CBC880}"/>
    <cellStyle name="Normal 2 20 17 3 7" xfId="29456" xr:uid="{BBB7E9C1-24D2-4631-B7BC-CD8CAC64939F}"/>
    <cellStyle name="Normal 2 20 17 4" xfId="29457" xr:uid="{0C7E633A-A8F4-4019-A21F-E49113BC0956}"/>
    <cellStyle name="Normal 2 20 17 4 2" xfId="29458" xr:uid="{03435B9E-C878-4EAB-B660-7B6E6CDD5359}"/>
    <cellStyle name="Normal 2 20 17 4 3" xfId="29459" xr:uid="{08535B2D-9472-401F-BE0C-E7CB19ED4AD4}"/>
    <cellStyle name="Normal 2 20 17 4 4" xfId="29460" xr:uid="{2B3D271E-D90C-4459-A86D-AE61D5A3A633}"/>
    <cellStyle name="Normal 2 20 17 5" xfId="29461" xr:uid="{C5FF09FB-5D56-4124-AC7E-844F34E11593}"/>
    <cellStyle name="Normal 2 20 17 5 2" xfId="29462" xr:uid="{F571D18A-7A52-4012-A333-846EA8AD4FA7}"/>
    <cellStyle name="Normal 2 20 17 5 3" xfId="29463" xr:uid="{179931B3-CA6F-4065-B3F3-669F97C3AD73}"/>
    <cellStyle name="Normal 2 20 17 5 4" xfId="29464" xr:uid="{CB6383F6-9D50-420C-BF32-D05B5376951D}"/>
    <cellStyle name="Normal 2 20 17 6" xfId="29465" xr:uid="{F86F862B-6A26-4CBF-B3A4-B17670F6B576}"/>
    <cellStyle name="Normal 2 20 17 7" xfId="29466" xr:uid="{FC70D976-C363-430D-A28D-1119144317C0}"/>
    <cellStyle name="Normal 2 20 17 7 2" xfId="29467" xr:uid="{BE104305-13B3-47FD-A06D-B21E71400028}"/>
    <cellStyle name="Normal 2 20 17 8" xfId="29468" xr:uid="{69A6AC51-F1DE-4ABE-B079-032CCB42424C}"/>
    <cellStyle name="Normal 2 20 17 9" xfId="29469" xr:uid="{B3BD8F81-9DC3-48F3-8ECA-D17F148CC96D}"/>
    <cellStyle name="Normal 2 20 18" xfId="29470" xr:uid="{7720FF2B-C8B2-410D-8097-14497FE5F0B0}"/>
    <cellStyle name="Normal 2 20 18 10" xfId="29471" xr:uid="{3365E77C-8881-4B22-A6E2-7B75275794D2}"/>
    <cellStyle name="Normal 2 20 18 2" xfId="29472" xr:uid="{C660CE90-7E8E-4F98-A1FC-C7EE7CD30968}"/>
    <cellStyle name="Normal 2 20 18 2 2" xfId="29473" xr:uid="{63071896-9047-4596-B1F4-B41ED4024377}"/>
    <cellStyle name="Normal 2 20 18 2 2 2" xfId="29474" xr:uid="{377BD8FF-85DC-4FA4-A619-9C6D3516B874}"/>
    <cellStyle name="Normal 2 20 18 2 2 3" xfId="29475" xr:uid="{298A584B-FD3A-4FFD-990C-9F3D18A98B39}"/>
    <cellStyle name="Normal 2 20 18 2 2 4" xfId="29476" xr:uid="{E36235C3-4733-4D7A-9A52-650A24BC9682}"/>
    <cellStyle name="Normal 2 20 18 2 3" xfId="29477" xr:uid="{3246DD6F-0024-4D91-94B0-5B64B9406A7F}"/>
    <cellStyle name="Normal 2 20 18 2 3 2" xfId="29478" xr:uid="{DE64D2C1-BC26-480D-B25A-31494616FD34}"/>
    <cellStyle name="Normal 2 20 18 2 3 3" xfId="29479" xr:uid="{27EE20B8-8062-4C5D-BCAF-4011E071351B}"/>
    <cellStyle name="Normal 2 20 18 2 3 4" xfId="29480" xr:uid="{4255CAFB-29F4-42E5-9AFA-AC021E62EFDD}"/>
    <cellStyle name="Normal 2 20 18 2 4" xfId="29481" xr:uid="{C151E7CA-D54C-4AB2-99F3-FD275939696E}"/>
    <cellStyle name="Normal 2 20 18 2 4 2" xfId="29482" xr:uid="{E44E78D5-B7EA-411B-9DF6-A541DB804B12}"/>
    <cellStyle name="Normal 2 20 18 2 5" xfId="29483" xr:uid="{5E444E8E-3A06-477F-AEA0-060A73DC5E9E}"/>
    <cellStyle name="Normal 2 20 18 2 6" xfId="29484" xr:uid="{72E8BCE2-2299-42E6-8DB7-8FD0F1997C8A}"/>
    <cellStyle name="Normal 2 20 18 2 7" xfId="29485" xr:uid="{D337AD25-675E-481C-B042-8F7DE5866DFC}"/>
    <cellStyle name="Normal 2 20 18 3" xfId="29486" xr:uid="{45337234-C129-4E0B-B05B-C3AFAE166FD6}"/>
    <cellStyle name="Normal 2 20 18 3 2" xfId="29487" xr:uid="{157FF27D-B555-4C10-800E-2A6F550C4F5A}"/>
    <cellStyle name="Normal 2 20 18 3 2 2" xfId="29488" xr:uid="{9689D9F7-9A29-451F-B482-47EFFF0BEBF5}"/>
    <cellStyle name="Normal 2 20 18 3 2 3" xfId="29489" xr:uid="{2E4D1B91-2D6B-4A8B-B668-111CD0759F47}"/>
    <cellStyle name="Normal 2 20 18 3 2 4" xfId="29490" xr:uid="{1745FFB0-296E-4665-B1AD-20A70F11B389}"/>
    <cellStyle name="Normal 2 20 18 3 3" xfId="29491" xr:uid="{B1B75BDA-72BC-4B7B-A508-F060239AA6CA}"/>
    <cellStyle name="Normal 2 20 18 3 3 2" xfId="29492" xr:uid="{2F1990D2-EA02-437A-A1D4-3FEAC3BB2C76}"/>
    <cellStyle name="Normal 2 20 18 3 3 3" xfId="29493" xr:uid="{506111E4-2497-41E3-921B-F0AD3641235B}"/>
    <cellStyle name="Normal 2 20 18 3 3 4" xfId="29494" xr:uid="{B909C9C8-B6B2-4B73-927B-0C436740759C}"/>
    <cellStyle name="Normal 2 20 18 3 4" xfId="29495" xr:uid="{192E2877-CDF7-480E-9616-E33E519FFF63}"/>
    <cellStyle name="Normal 2 20 18 3 4 2" xfId="29496" xr:uid="{0BF14783-38AC-41EA-B187-CCC28FD7FF21}"/>
    <cellStyle name="Normal 2 20 18 3 5" xfId="29497" xr:uid="{3FCAAB0F-92B6-4B94-941B-22BF7C175FAA}"/>
    <cellStyle name="Normal 2 20 18 3 6" xfId="29498" xr:uid="{5D750CAF-68CB-4E4B-8155-B4E2B74E741B}"/>
    <cellStyle name="Normal 2 20 18 3 7" xfId="29499" xr:uid="{20EA22CD-E3DE-4D40-8578-2D24123A5540}"/>
    <cellStyle name="Normal 2 20 18 4" xfId="29500" xr:uid="{6EDC71DE-C0C8-4B75-93C1-BFE1C88909AF}"/>
    <cellStyle name="Normal 2 20 18 4 2" xfId="29501" xr:uid="{6B2B1007-F920-41CD-B1E9-2804EADD4B65}"/>
    <cellStyle name="Normal 2 20 18 4 3" xfId="29502" xr:uid="{A6005FB8-BBA9-461C-93EA-3412A3880AD0}"/>
    <cellStyle name="Normal 2 20 18 4 4" xfId="29503" xr:uid="{B884592B-521D-4FA0-A787-3466302D0DFA}"/>
    <cellStyle name="Normal 2 20 18 5" xfId="29504" xr:uid="{CE665379-91E0-4525-A0BA-FDA1CE45B240}"/>
    <cellStyle name="Normal 2 20 18 5 2" xfId="29505" xr:uid="{7B6DB9F3-F56D-41C9-9BF4-105902D33540}"/>
    <cellStyle name="Normal 2 20 18 5 3" xfId="29506" xr:uid="{AC227B44-2B41-4648-901F-4EBBFA142574}"/>
    <cellStyle name="Normal 2 20 18 5 4" xfId="29507" xr:uid="{C529B291-4FA3-4DE8-B304-20057A9FE4C5}"/>
    <cellStyle name="Normal 2 20 18 6" xfId="29508" xr:uid="{90FAA385-21F8-4245-B113-98742E2013ED}"/>
    <cellStyle name="Normal 2 20 18 7" xfId="29509" xr:uid="{043962A8-A08C-4854-9FBE-84594275D9E3}"/>
    <cellStyle name="Normal 2 20 18 7 2" xfId="29510" xr:uid="{94C037FA-F2D6-467C-8FBB-27666941625C}"/>
    <cellStyle name="Normal 2 20 18 8" xfId="29511" xr:uid="{336CDE66-836A-476D-B38A-6CAFAD4A4139}"/>
    <cellStyle name="Normal 2 20 18 9" xfId="29512" xr:uid="{9682A887-EE60-4B2A-B2B0-09ED1762CC55}"/>
    <cellStyle name="Normal 2 20 19" xfId="29513" xr:uid="{55264FCE-0FD5-4BFC-BC96-CFE4C0E796AF}"/>
    <cellStyle name="Normal 2 20 19 10" xfId="29514" xr:uid="{58680576-5682-44F0-9537-AEBE8D454B83}"/>
    <cellStyle name="Normal 2 20 19 2" xfId="29515" xr:uid="{AC1EDE62-FA73-4BCD-B3FE-54C20019D9A6}"/>
    <cellStyle name="Normal 2 20 19 2 2" xfId="29516" xr:uid="{C52CE7B2-0FCF-44CF-8CB4-8DBAE4678844}"/>
    <cellStyle name="Normal 2 20 19 2 2 2" xfId="29517" xr:uid="{8D9450D0-7625-4055-83C8-FAA42EF73E33}"/>
    <cellStyle name="Normal 2 20 19 2 2 3" xfId="29518" xr:uid="{F91A9CFA-A8D5-4179-9B82-CA4F72CB93CC}"/>
    <cellStyle name="Normal 2 20 19 2 2 4" xfId="29519" xr:uid="{A9CA474C-9A27-407E-8DF6-131ED4B0B8E7}"/>
    <cellStyle name="Normal 2 20 19 2 3" xfId="29520" xr:uid="{80495D03-7F1E-47CB-9A72-0C7662EA90F1}"/>
    <cellStyle name="Normal 2 20 19 2 3 2" xfId="29521" xr:uid="{87959BE6-8577-44C0-896F-C174864516DC}"/>
    <cellStyle name="Normal 2 20 19 2 3 3" xfId="29522" xr:uid="{A9144FA7-91E8-4E70-AF8F-62C8DFAFB087}"/>
    <cellStyle name="Normal 2 20 19 2 3 4" xfId="29523" xr:uid="{C29C0FC3-DDF6-42B0-995A-6DE466E799F9}"/>
    <cellStyle name="Normal 2 20 19 2 4" xfId="29524" xr:uid="{5F3DA3CA-CC84-4F7F-BAAA-B84FA8912D51}"/>
    <cellStyle name="Normal 2 20 19 2 4 2" xfId="29525" xr:uid="{B6AF44A7-E929-4575-AEE2-21B6E0C56258}"/>
    <cellStyle name="Normal 2 20 19 2 5" xfId="29526" xr:uid="{28DA1DCA-8522-4411-9D4F-5B82518245FA}"/>
    <cellStyle name="Normal 2 20 19 2 6" xfId="29527" xr:uid="{84109777-70EA-45A5-BE86-12F5AFB6A132}"/>
    <cellStyle name="Normal 2 20 19 2 7" xfId="29528" xr:uid="{E332D169-A118-4495-9675-7C2017C239D1}"/>
    <cellStyle name="Normal 2 20 19 3" xfId="29529" xr:uid="{95338DEF-2329-4A98-85D7-10B19773D76E}"/>
    <cellStyle name="Normal 2 20 19 3 2" xfId="29530" xr:uid="{B2453084-4C79-481C-8E67-6D36E5B1AA49}"/>
    <cellStyle name="Normal 2 20 19 3 2 2" xfId="29531" xr:uid="{E85F50E7-482F-4FBF-9FDD-2B5B0494716C}"/>
    <cellStyle name="Normal 2 20 19 3 2 3" xfId="29532" xr:uid="{D8F25760-790E-434C-81E6-F8673B304451}"/>
    <cellStyle name="Normal 2 20 19 3 2 4" xfId="29533" xr:uid="{1A7C9F04-BD39-422C-8C01-1102F3D5B060}"/>
    <cellStyle name="Normal 2 20 19 3 3" xfId="29534" xr:uid="{E07F119A-0A23-4DB0-8664-702F7814296F}"/>
    <cellStyle name="Normal 2 20 19 3 3 2" xfId="29535" xr:uid="{0AD2E79D-41E3-4B07-807A-61C57DDE7D28}"/>
    <cellStyle name="Normal 2 20 19 3 3 3" xfId="29536" xr:uid="{359D3844-D78D-426E-8DA8-AA6B4C7BF352}"/>
    <cellStyle name="Normal 2 20 19 3 3 4" xfId="29537" xr:uid="{C681A348-08E5-406C-821E-EB37403F7B1E}"/>
    <cellStyle name="Normal 2 20 19 3 4" xfId="29538" xr:uid="{765B6EB4-B8E0-4EB8-8CA4-60A0AC73BCB2}"/>
    <cellStyle name="Normal 2 20 19 3 4 2" xfId="29539" xr:uid="{ECA60258-7D18-4F3E-9B46-9F867C2304C6}"/>
    <cellStyle name="Normal 2 20 19 3 5" xfId="29540" xr:uid="{34B8D535-3863-4599-900D-4452F489FE5B}"/>
    <cellStyle name="Normal 2 20 19 3 6" xfId="29541" xr:uid="{BAA21FF5-3991-44A0-822C-8C0C57712D74}"/>
    <cellStyle name="Normal 2 20 19 3 7" xfId="29542" xr:uid="{9D0DE3E8-3641-4CF8-9C0B-01CE09F2BCE8}"/>
    <cellStyle name="Normal 2 20 19 4" xfId="29543" xr:uid="{A4C5B763-915A-4C18-B548-00A6543363AF}"/>
    <cellStyle name="Normal 2 20 19 4 2" xfId="29544" xr:uid="{66CB3052-06A0-49EB-AE1A-2D9A5F142C1D}"/>
    <cellStyle name="Normal 2 20 19 4 3" xfId="29545" xr:uid="{CFA46385-E533-4142-80ED-8AE8743189FB}"/>
    <cellStyle name="Normal 2 20 19 4 4" xfId="29546" xr:uid="{C56268C0-BC6C-4102-A931-73B50B3B8E4E}"/>
    <cellStyle name="Normal 2 20 19 5" xfId="29547" xr:uid="{6C6DF801-08A7-40E1-B8DC-7393C5B29DCF}"/>
    <cellStyle name="Normal 2 20 19 5 2" xfId="29548" xr:uid="{1F01DBF0-2C40-4CE5-B15A-7ABE17D320AE}"/>
    <cellStyle name="Normal 2 20 19 5 3" xfId="29549" xr:uid="{C385695E-7DF8-4BDF-B608-18F9733329A3}"/>
    <cellStyle name="Normal 2 20 19 5 4" xfId="29550" xr:uid="{9D812D50-AC9D-4EBF-8884-7CD250B84F1C}"/>
    <cellStyle name="Normal 2 20 19 6" xfId="29551" xr:uid="{794724AF-19A4-4F52-A622-565CD20DF613}"/>
    <cellStyle name="Normal 2 20 19 7" xfId="29552" xr:uid="{B70F898D-E138-452C-92B4-A94EC2062F74}"/>
    <cellStyle name="Normal 2 20 19 7 2" xfId="29553" xr:uid="{A1EEE36B-5149-4396-A364-8C9F51550606}"/>
    <cellStyle name="Normal 2 20 19 8" xfId="29554" xr:uid="{B1E58E14-155C-4ECF-BF0E-1E19167CF412}"/>
    <cellStyle name="Normal 2 20 19 9" xfId="29555" xr:uid="{109B7901-7490-457E-8BBD-C9CE773C90E4}"/>
    <cellStyle name="Normal 2 20 2" xfId="29556" xr:uid="{613C65C2-2AA0-4029-8FBF-01E38157DB02}"/>
    <cellStyle name="Normal 2 20 2 10" xfId="29557" xr:uid="{8FA28929-EC3C-430F-BD72-CCBCD5BB09C7}"/>
    <cellStyle name="Normal 2 20 2 2" xfId="29558" xr:uid="{2EE1B873-903C-4F9D-9809-E91A18C6EA05}"/>
    <cellStyle name="Normal 2 20 2 2 2" xfId="29559" xr:uid="{12A59088-07F7-431B-BD25-45BF8FAD3D88}"/>
    <cellStyle name="Normal 2 20 2 2 2 2" xfId="29560" xr:uid="{746DCEFF-5262-4699-8F41-BA673FB167AC}"/>
    <cellStyle name="Normal 2 20 2 2 2 3" xfId="29561" xr:uid="{776A5857-A519-4583-94FF-032EEDEA65B4}"/>
    <cellStyle name="Normal 2 20 2 2 2 4" xfId="29562" xr:uid="{385DE28D-69B2-488D-8B7E-D6A3417E2BCB}"/>
    <cellStyle name="Normal 2 20 2 2 3" xfId="29563" xr:uid="{8DF6AE2B-8FB4-4E60-8FEE-92C81D89A92D}"/>
    <cellStyle name="Normal 2 20 2 2 3 2" xfId="29564" xr:uid="{82D4E43F-C71B-4F05-BE72-A8C31CA05EAD}"/>
    <cellStyle name="Normal 2 20 2 2 3 3" xfId="29565" xr:uid="{2F7571A3-C60B-4F2D-BC68-16D8F38602C4}"/>
    <cellStyle name="Normal 2 20 2 2 3 4" xfId="29566" xr:uid="{AD914F4D-94B4-4371-8F6C-412C21CB4495}"/>
    <cellStyle name="Normal 2 20 2 2 4" xfId="29567" xr:uid="{D02ED1F7-97D1-4AD7-9AA6-A62DBDF606AD}"/>
    <cellStyle name="Normal 2 20 2 2 4 2" xfId="29568" xr:uid="{B3E80846-CA80-4A24-BE20-4E90FF0A35ED}"/>
    <cellStyle name="Normal 2 20 2 2 5" xfId="29569" xr:uid="{98FEC659-16B8-42E1-A044-0C267513EBDB}"/>
    <cellStyle name="Normal 2 20 2 2 6" xfId="29570" xr:uid="{17693C91-BCDB-4273-9527-E75EDD315F93}"/>
    <cellStyle name="Normal 2 20 2 2 7" xfId="29571" xr:uid="{3DD651B9-C51D-45BA-8B65-7D6A39AD3F66}"/>
    <cellStyle name="Normal 2 20 2 3" xfId="29572" xr:uid="{F30FACC2-C499-4E45-9C80-E65783C94B80}"/>
    <cellStyle name="Normal 2 20 2 3 2" xfId="29573" xr:uid="{A57E5BA1-9223-4337-8321-089D9EFBBF54}"/>
    <cellStyle name="Normal 2 20 2 3 2 2" xfId="29574" xr:uid="{30B07A87-9264-4485-AF08-F20C6DAC1AC4}"/>
    <cellStyle name="Normal 2 20 2 3 2 3" xfId="29575" xr:uid="{408D7BDC-2E85-4318-B145-2AEAA4DE6A5E}"/>
    <cellStyle name="Normal 2 20 2 3 2 4" xfId="29576" xr:uid="{D6880483-765F-4979-8F12-7A7AB7DEBB9B}"/>
    <cellStyle name="Normal 2 20 2 3 3" xfId="29577" xr:uid="{91FA976B-D724-428C-A03B-A4F2A59903DF}"/>
    <cellStyle name="Normal 2 20 2 3 3 2" xfId="29578" xr:uid="{D48A2D1F-2115-43F8-AA5A-2AF4172ABBB1}"/>
    <cellStyle name="Normal 2 20 2 3 3 3" xfId="29579" xr:uid="{4DD4C17A-04F6-4546-83D4-0DE8DB2A74C9}"/>
    <cellStyle name="Normal 2 20 2 3 3 4" xfId="29580" xr:uid="{28BA2D69-3694-4A85-B150-0C47CC2A74CC}"/>
    <cellStyle name="Normal 2 20 2 3 4" xfId="29581" xr:uid="{6F87DE1D-6C4A-408D-B3D9-27FB1D7D29F3}"/>
    <cellStyle name="Normal 2 20 2 3 4 2" xfId="29582" xr:uid="{826265BA-26FD-410F-A9F1-36F39A9F2F6E}"/>
    <cellStyle name="Normal 2 20 2 3 5" xfId="29583" xr:uid="{0B9BD5E4-FAE4-4774-9AF3-F1037A8D5F13}"/>
    <cellStyle name="Normal 2 20 2 3 6" xfId="29584" xr:uid="{725C4CB6-28E5-4B5C-AD4C-0C691886823E}"/>
    <cellStyle name="Normal 2 20 2 3 7" xfId="29585" xr:uid="{478D4972-5FE0-4791-8D20-DD192EF3FFEA}"/>
    <cellStyle name="Normal 2 20 2 4" xfId="29586" xr:uid="{E4005771-D044-433D-B5E3-2BEF2BB17854}"/>
    <cellStyle name="Normal 2 20 2 4 2" xfId="29587" xr:uid="{8E252738-731E-40DC-9670-1D66FFD9782D}"/>
    <cellStyle name="Normal 2 20 2 4 3" xfId="29588" xr:uid="{ACA08ACD-D5B9-45DD-A7C1-00ED3D8B9958}"/>
    <cellStyle name="Normal 2 20 2 4 4" xfId="29589" xr:uid="{8F06B547-8CEA-4E6F-A3DF-B3E3BEC2C72C}"/>
    <cellStyle name="Normal 2 20 2 5" xfId="29590" xr:uid="{A662E29F-11B1-43D5-A24C-063C857DD74A}"/>
    <cellStyle name="Normal 2 20 2 5 2" xfId="29591" xr:uid="{C0CEEBAE-9C46-4DAB-BE55-827635D52227}"/>
    <cellStyle name="Normal 2 20 2 5 3" xfId="29592" xr:uid="{EED1B0DF-7F87-493B-B08C-8A444286053C}"/>
    <cellStyle name="Normal 2 20 2 5 4" xfId="29593" xr:uid="{B6C82F56-7277-4657-80DB-4547FDC7FC5F}"/>
    <cellStyle name="Normal 2 20 2 6" xfId="29594" xr:uid="{6BB675C0-B95F-4222-AD86-41FAF488B9BA}"/>
    <cellStyle name="Normal 2 20 2 7" xfId="29595" xr:uid="{8011A639-21EB-41DF-93B9-7182B32EA1EA}"/>
    <cellStyle name="Normal 2 20 2 7 2" xfId="29596" xr:uid="{6023B26C-2D28-4EAC-8EBE-5F0C991EBA1C}"/>
    <cellStyle name="Normal 2 20 2 8" xfId="29597" xr:uid="{DA5C16DB-AFDC-476C-A818-BEB20164A2B6}"/>
    <cellStyle name="Normal 2 20 2 9" xfId="29598" xr:uid="{38B746EB-AAB6-4D7A-9CB3-874184607302}"/>
    <cellStyle name="Normal 2 20 20" xfId="29599" xr:uid="{1CDFAA09-FA9B-4017-8370-4A7BB8186515}"/>
    <cellStyle name="Normal 2 20 20 10" xfId="29600" xr:uid="{E4ED1E48-AC96-4B67-9770-D21516495461}"/>
    <cellStyle name="Normal 2 20 20 2" xfId="29601" xr:uid="{3620ADD6-07E8-48D9-AF11-BEF3E6830E17}"/>
    <cellStyle name="Normal 2 20 20 2 2" xfId="29602" xr:uid="{B77D3C2F-8E56-4D25-8A92-FB0885C8D03F}"/>
    <cellStyle name="Normal 2 20 20 2 2 2" xfId="29603" xr:uid="{F9DF1B54-34FA-4489-9027-6B406097940B}"/>
    <cellStyle name="Normal 2 20 20 2 2 3" xfId="29604" xr:uid="{F34643F9-EA6D-4E30-B5F9-0D9E1A5637E6}"/>
    <cellStyle name="Normal 2 20 20 2 2 4" xfId="29605" xr:uid="{CF01F929-DE1E-4B4A-8593-2F102E9F434E}"/>
    <cellStyle name="Normal 2 20 20 2 3" xfId="29606" xr:uid="{3ABEA042-794F-4F50-8630-292002611AD2}"/>
    <cellStyle name="Normal 2 20 20 2 3 2" xfId="29607" xr:uid="{FD921894-9147-4A1F-A5E6-E314128992FE}"/>
    <cellStyle name="Normal 2 20 20 2 3 3" xfId="29608" xr:uid="{3B7E7AA0-E4BD-4615-9FDD-98F7EA1AFE7F}"/>
    <cellStyle name="Normal 2 20 20 2 3 4" xfId="29609" xr:uid="{04DDD118-2B5A-445D-9FD5-7154B27FE650}"/>
    <cellStyle name="Normal 2 20 20 2 4" xfId="29610" xr:uid="{6D08D049-BB55-4516-A90F-CCF25DF30529}"/>
    <cellStyle name="Normal 2 20 20 2 4 2" xfId="29611" xr:uid="{64B9F575-CAF8-4C7C-8C73-C1E225DD759F}"/>
    <cellStyle name="Normal 2 20 20 2 5" xfId="29612" xr:uid="{0DA15C78-BBE0-4AAB-A531-7F4AAB8B7003}"/>
    <cellStyle name="Normal 2 20 20 2 6" xfId="29613" xr:uid="{BB46AC52-4E28-4ACA-9A46-54C359D2CBD7}"/>
    <cellStyle name="Normal 2 20 20 2 7" xfId="29614" xr:uid="{362EDE44-50D7-4B42-A94E-5DAFECA92EDA}"/>
    <cellStyle name="Normal 2 20 20 3" xfId="29615" xr:uid="{69ECF670-70EA-4F82-B77D-3EB405FF5E1F}"/>
    <cellStyle name="Normal 2 20 20 3 2" xfId="29616" xr:uid="{E3BA2BB2-0930-4DFA-89BF-67188C4A05E2}"/>
    <cellStyle name="Normal 2 20 20 3 2 2" xfId="29617" xr:uid="{F1C66125-F6BE-4438-85B2-5509479444A3}"/>
    <cellStyle name="Normal 2 20 20 3 2 3" xfId="29618" xr:uid="{6459A288-4F60-4B19-8564-DB91C4FBB8D9}"/>
    <cellStyle name="Normal 2 20 20 3 2 4" xfId="29619" xr:uid="{8AD4E4E5-8259-4919-9A36-0FC228B95EDB}"/>
    <cellStyle name="Normal 2 20 20 3 3" xfId="29620" xr:uid="{024EB94A-8888-4EAB-96AB-8AB28C5EF1D8}"/>
    <cellStyle name="Normal 2 20 20 3 3 2" xfId="29621" xr:uid="{2DA6B6FD-5114-4D7A-8638-86C0B26BC05D}"/>
    <cellStyle name="Normal 2 20 20 3 3 3" xfId="29622" xr:uid="{336E31FA-2D4B-4972-99E3-C61246775B5F}"/>
    <cellStyle name="Normal 2 20 20 3 3 4" xfId="29623" xr:uid="{27B62E5A-E9D1-4DE9-9BB7-999A854B7C10}"/>
    <cellStyle name="Normal 2 20 20 3 4" xfId="29624" xr:uid="{848C889D-C6C9-482D-9D19-92EFDAEFCFDA}"/>
    <cellStyle name="Normal 2 20 20 3 4 2" xfId="29625" xr:uid="{5FFA0DAA-840E-4F56-BB6F-10A16D011EF5}"/>
    <cellStyle name="Normal 2 20 20 3 5" xfId="29626" xr:uid="{0F0F3799-21A2-4190-BCB3-43D0178EEAC5}"/>
    <cellStyle name="Normal 2 20 20 3 6" xfId="29627" xr:uid="{F9D23C76-FE0A-408F-ADEE-8E92367864C8}"/>
    <cellStyle name="Normal 2 20 20 3 7" xfId="29628" xr:uid="{979D1926-DDEA-4E88-8D75-E5675BE44FC5}"/>
    <cellStyle name="Normal 2 20 20 4" xfId="29629" xr:uid="{18F5CDFF-E246-4B35-A52B-927183E2C2F2}"/>
    <cellStyle name="Normal 2 20 20 4 2" xfId="29630" xr:uid="{0854B9B4-7E26-4DEC-8E80-E4E41D8A53E2}"/>
    <cellStyle name="Normal 2 20 20 4 3" xfId="29631" xr:uid="{CB61512E-BAA9-4DF2-84C1-F1F7EFBD266F}"/>
    <cellStyle name="Normal 2 20 20 4 4" xfId="29632" xr:uid="{E42B90B8-7A9A-46BD-A664-BDDDE579C627}"/>
    <cellStyle name="Normal 2 20 20 5" xfId="29633" xr:uid="{E66FC350-6DA0-4CB7-8661-8D71689537D1}"/>
    <cellStyle name="Normal 2 20 20 5 2" xfId="29634" xr:uid="{8E2E8518-9D0B-496A-9B1F-5F1CAA9BF7B2}"/>
    <cellStyle name="Normal 2 20 20 5 3" xfId="29635" xr:uid="{7FABFC6D-D649-41E3-A9E0-094D0E6B43F6}"/>
    <cellStyle name="Normal 2 20 20 5 4" xfId="29636" xr:uid="{0AA56AE3-739B-4F01-8A2E-BCAF8A024588}"/>
    <cellStyle name="Normal 2 20 20 6" xfId="29637" xr:uid="{A152B3BF-83E9-49CD-AE7B-47FBD005401C}"/>
    <cellStyle name="Normal 2 20 20 7" xfId="29638" xr:uid="{B6134521-C8C4-46AB-B55E-B413DE01B76B}"/>
    <cellStyle name="Normal 2 20 20 7 2" xfId="29639" xr:uid="{311DCB97-1C2E-4BCE-89F3-77927B981C95}"/>
    <cellStyle name="Normal 2 20 20 8" xfId="29640" xr:uid="{9AD367C7-E332-4250-979A-871A18D81FC1}"/>
    <cellStyle name="Normal 2 20 20 9" xfId="29641" xr:uid="{979C0084-4C6F-41E9-AEF4-B8C56FA01E01}"/>
    <cellStyle name="Normal 2 20 21" xfId="29642" xr:uid="{50A3E74C-8E9E-415A-B3FE-EEE099592951}"/>
    <cellStyle name="Normal 2 20 21 2" xfId="29643" xr:uid="{F6CFE93A-E1B4-4965-A3FA-830A890CCF66}"/>
    <cellStyle name="Normal 2 20 21 2 2" xfId="29644" xr:uid="{0228396B-8AE2-4C98-AA01-078AEECD6A40}"/>
    <cellStyle name="Normal 2 20 21 2 2 2" xfId="29645" xr:uid="{8021993C-E3D1-4EB7-A245-5CAC5B121DB4}"/>
    <cellStyle name="Normal 2 20 21 2 3" xfId="29646" xr:uid="{85D17184-188C-4083-B0F5-675DB1C0B7E9}"/>
    <cellStyle name="Normal 2 20 21 2 4" xfId="29647" xr:uid="{65937CAA-E051-4874-8A5F-09EF079C5234}"/>
    <cellStyle name="Normal 2 20 21 2 5" xfId="29648" xr:uid="{8ACA6973-C7D6-4F1F-A897-728BBDA9B5D1}"/>
    <cellStyle name="Normal 2 20 21 3" xfId="29649" xr:uid="{EC981619-7F08-4364-9C51-BCE3BEAC3C73}"/>
    <cellStyle name="Normal 2 20 21 3 2" xfId="29650" xr:uid="{65013AB6-AB84-446C-9603-88B16B8AB84B}"/>
    <cellStyle name="Normal 2 20 21 3 2 2" xfId="29651" xr:uid="{349C2DFD-281C-4333-97AF-119B846B4592}"/>
    <cellStyle name="Normal 2 20 21 3 3" xfId="29652" xr:uid="{D614E2F9-AB5B-4BE9-A2E0-437334B90763}"/>
    <cellStyle name="Normal 2 20 21 3 4" xfId="29653" xr:uid="{FAA231BB-5ED4-4FE7-9F9A-74F7110E4350}"/>
    <cellStyle name="Normal 2 20 21 3 5" xfId="29654" xr:uid="{2BB705A5-1051-4F0C-9E95-946805F8C2AE}"/>
    <cellStyle name="Normal 2 20 21 4" xfId="29655" xr:uid="{C9C8B893-B1AF-4D55-A41E-4912B9063102}"/>
    <cellStyle name="Normal 2 20 21 5" xfId="29656" xr:uid="{18ABB150-8C54-45EB-8262-04C2A9322437}"/>
    <cellStyle name="Normal 2 20 21 5 2" xfId="29657" xr:uid="{7EBE7470-AF26-4AA3-B6E4-4C33D6EC178E}"/>
    <cellStyle name="Normal 2 20 21 6" xfId="29658" xr:uid="{17DD7C57-4AF6-4237-AD3A-8F62DAE01AC9}"/>
    <cellStyle name="Normal 2 20 21 7" xfId="29659" xr:uid="{090D1DBA-73A7-4A88-A510-58C6700AFC84}"/>
    <cellStyle name="Normal 2 20 21 8" xfId="29660" xr:uid="{890B1AB1-8B4E-477B-A4D2-EB4CB6FC4E5E}"/>
    <cellStyle name="Normal 2 20 22" xfId="29661" xr:uid="{B83FA19C-27E6-472E-A813-6F12F171AD16}"/>
    <cellStyle name="Normal 2 20 22 2" xfId="29662" xr:uid="{02110B34-5308-44B9-BCC2-46231ED91B50}"/>
    <cellStyle name="Normal 2 20 22 2 2" xfId="29663" xr:uid="{FFDD2C1A-2B7D-4008-A011-FED654CD92F1}"/>
    <cellStyle name="Normal 2 20 22 2 2 2" xfId="29664" xr:uid="{165FD17B-D277-47CE-890F-3FED89E1F5ED}"/>
    <cellStyle name="Normal 2 20 22 2 3" xfId="29665" xr:uid="{DB9780BF-19B2-4F91-ADF9-FFC0D96C6D06}"/>
    <cellStyle name="Normal 2 20 22 2 4" xfId="29666" xr:uid="{F2962621-A4BB-42B4-A430-051D9389B05F}"/>
    <cellStyle name="Normal 2 20 22 2 5" xfId="29667" xr:uid="{BFA7597F-0E73-40F1-A4F6-F3718EE38324}"/>
    <cellStyle name="Normal 2 20 22 3" xfId="29668" xr:uid="{3B0651EF-492C-43AB-BE4D-3B66BCD72620}"/>
    <cellStyle name="Normal 2 20 22 3 2" xfId="29669" xr:uid="{156FA43D-E3D7-4BA8-9871-46039DD9678A}"/>
    <cellStyle name="Normal 2 20 22 3 2 2" xfId="29670" xr:uid="{5DA74ED9-B8F2-453F-9C2D-819FF449D98A}"/>
    <cellStyle name="Normal 2 20 22 3 3" xfId="29671" xr:uid="{9EA78EAC-908D-4907-B200-B8CAC6497042}"/>
    <cellStyle name="Normal 2 20 22 3 4" xfId="29672" xr:uid="{B4D29885-4DAD-4236-B6BB-F859776D9173}"/>
    <cellStyle name="Normal 2 20 22 3 5" xfId="29673" xr:uid="{BEFC1876-B2F3-4B0D-B355-5837E5DEDD8A}"/>
    <cellStyle name="Normal 2 20 22 4" xfId="29674" xr:uid="{AF761632-4A59-4D03-B941-CFDE11857278}"/>
    <cellStyle name="Normal 2 20 22 5" xfId="29675" xr:uid="{74CD91FD-2F13-4D71-86C7-0346C15068A1}"/>
    <cellStyle name="Normal 2 20 22 5 2" xfId="29676" xr:uid="{5856450C-251F-4D4F-888B-FFD085172A71}"/>
    <cellStyle name="Normal 2 20 22 6" xfId="29677" xr:uid="{7B07FCF1-8F33-47F3-819F-CB38079A644B}"/>
    <cellStyle name="Normal 2 20 22 7" xfId="29678" xr:uid="{71A3E962-B5E3-4609-960D-D2A09AE71299}"/>
    <cellStyle name="Normal 2 20 22 8" xfId="29679" xr:uid="{003CE12D-B8B2-4E16-B266-6FFEF18BCD8D}"/>
    <cellStyle name="Normal 2 20 23" xfId="29680" xr:uid="{C1536A5D-B3BC-411A-8B1A-71F9E3D30206}"/>
    <cellStyle name="Normal 2 20 23 2" xfId="29681" xr:uid="{2D44DAF1-7383-4905-BCC2-624E018B7195}"/>
    <cellStyle name="Normal 2 20 23 2 2" xfId="29682" xr:uid="{F6C91337-76DE-4B04-A513-1108A2057745}"/>
    <cellStyle name="Normal 2 20 23 3" xfId="29683" xr:uid="{D5145E7C-6E03-4E92-B498-7225AED38AF1}"/>
    <cellStyle name="Normal 2 20 23 3 2" xfId="29684" xr:uid="{EE9532DF-B1DC-463B-A16C-D94C53E2DD52}"/>
    <cellStyle name="Normal 2 20 23 3 2 2" xfId="29685" xr:uid="{C9E1165E-70DB-439A-A178-0260BD7DFD93}"/>
    <cellStyle name="Normal 2 20 23 4" xfId="29686" xr:uid="{EEF8D1BB-8D41-4232-A83D-B9DFA0C7B619}"/>
    <cellStyle name="Normal 2 20 23 5" xfId="29687" xr:uid="{441426EC-74A0-4D48-9DBF-6AE89D969084}"/>
    <cellStyle name="Normal 2 20 23 6" xfId="29688" xr:uid="{953E5C03-BCD6-45D3-9810-D40C4FA3BC24}"/>
    <cellStyle name="Normal 2 20 24" xfId="29689" xr:uid="{5B6D2B71-979A-4F37-8349-68EF1563E0DA}"/>
    <cellStyle name="Normal 2 20 24 2" xfId="29690" xr:uid="{554D4FBC-354F-4E6F-83B2-E449DB8A76DC}"/>
    <cellStyle name="Normal 2 20 24 2 2" xfId="29691" xr:uid="{C2962C76-3549-455A-9E8F-32688A2EA4F7}"/>
    <cellStyle name="Normal 2 20 24 3" xfId="29692" xr:uid="{1F60D9B5-033B-4DC3-925F-8B7944043600}"/>
    <cellStyle name="Normal 2 20 24 3 2" xfId="29693" xr:uid="{212038E3-6965-4586-877C-9CB4908BCA4F}"/>
    <cellStyle name="Normal 2 20 24 3 2 2" xfId="29694" xr:uid="{39029E9C-A787-4C82-BA47-C86F7B6BD5CA}"/>
    <cellStyle name="Normal 2 20 24 4" xfId="29695" xr:uid="{7FE3E97D-23DC-4FB2-8E58-37CEE092DBA6}"/>
    <cellStyle name="Normal 2 20 24 5" xfId="29696" xr:uid="{CB49D757-9E9E-44F4-8682-7ED0A63795E5}"/>
    <cellStyle name="Normal 2 20 24 6" xfId="29697" xr:uid="{D58D05D3-677F-4A05-BFE6-5E89CFAC0659}"/>
    <cellStyle name="Normal 2 20 25" xfId="29698" xr:uid="{277AB1C8-C393-47ED-B258-7D2CE07167D8}"/>
    <cellStyle name="Normal 2 20 25 2" xfId="29699" xr:uid="{6A4309EB-C83E-4684-A37E-F1CBBC752413}"/>
    <cellStyle name="Normal 2 20 25 3" xfId="29700" xr:uid="{6C243FB1-C714-480B-8547-C87B293CBCC7}"/>
    <cellStyle name="Normal 2 20 26" xfId="29701" xr:uid="{1261AFF9-4203-4F0C-8248-BBAA3814218D}"/>
    <cellStyle name="Normal 2 20 26 2" xfId="29702" xr:uid="{3687EB7B-E35A-44D6-ADBD-ACF83D9EE148}"/>
    <cellStyle name="Normal 2 20 26 3" xfId="29703" xr:uid="{6A24FD1D-C725-4198-AE22-974BE751E366}"/>
    <cellStyle name="Normal 2 20 27" xfId="29704" xr:uid="{993B17B6-CA6E-4F26-A04F-63CB75E644C8}"/>
    <cellStyle name="Normal 2 20 27 2" xfId="29705" xr:uid="{A6F5E111-8CCC-46CC-A1D1-41BD33E220B8}"/>
    <cellStyle name="Normal 2 20 27 3" xfId="29706" xr:uid="{4F6A0728-579A-447F-B006-79DF46E7C35A}"/>
    <cellStyle name="Normal 2 20 28" xfId="29707" xr:uid="{F0E0D7DD-6E65-4789-A374-56EE5B2A2898}"/>
    <cellStyle name="Normal 2 20 28 2" xfId="29708" xr:uid="{16C2112C-1228-4F07-A868-F7A349F2B1CC}"/>
    <cellStyle name="Normal 2 20 28 3" xfId="29709" xr:uid="{120111DE-757D-44EA-B3DB-513948EC9FCB}"/>
    <cellStyle name="Normal 2 20 29" xfId="29710" xr:uid="{99E80E07-2E02-4971-AF81-BC7392E5A20F}"/>
    <cellStyle name="Normal 2 20 29 2" xfId="29711" xr:uid="{0406B747-45B0-4E2B-B06A-13DEDBD8269A}"/>
    <cellStyle name="Normal 2 20 29 3" xfId="29712" xr:uid="{A37D6776-2733-4300-B226-FAD124375FCC}"/>
    <cellStyle name="Normal 2 20 29 3 2" xfId="29713" xr:uid="{4B4C1F4E-F8AB-439C-8702-425F3C494536}"/>
    <cellStyle name="Normal 2 20 3" xfId="29714" xr:uid="{CFB8B0FD-8B6E-454A-9A67-156BBD3EA95A}"/>
    <cellStyle name="Normal 2 20 3 10" xfId="29715" xr:uid="{50276EC8-05E4-4B91-BA35-1AA0A4A6FC8D}"/>
    <cellStyle name="Normal 2 20 3 2" xfId="29716" xr:uid="{99506AF0-FA65-4D23-8ECA-F87A0F3B5309}"/>
    <cellStyle name="Normal 2 20 3 2 2" xfId="29717" xr:uid="{EDC3200C-3E1F-40E6-9428-19BF93A76642}"/>
    <cellStyle name="Normal 2 20 3 2 2 2" xfId="29718" xr:uid="{644341F2-6D53-43CA-A721-8C0F7E046287}"/>
    <cellStyle name="Normal 2 20 3 2 2 3" xfId="29719" xr:uid="{D723EEE3-F7DC-4BAB-B616-24784A12AE37}"/>
    <cellStyle name="Normal 2 20 3 2 2 4" xfId="29720" xr:uid="{BE9F1B4E-A5E8-4464-9BFD-50071BEB1BBD}"/>
    <cellStyle name="Normal 2 20 3 2 3" xfId="29721" xr:uid="{C3812614-B1D1-44C5-A264-4F791910A3AA}"/>
    <cellStyle name="Normal 2 20 3 2 3 2" xfId="29722" xr:uid="{C3B5CA37-40F2-4F0E-B375-4AFA0C2C148E}"/>
    <cellStyle name="Normal 2 20 3 2 3 3" xfId="29723" xr:uid="{AF844758-C965-4853-89AC-945F4D35ACE9}"/>
    <cellStyle name="Normal 2 20 3 2 3 4" xfId="29724" xr:uid="{5F6A8896-4AA0-453C-ABB2-3AE60D90CF3D}"/>
    <cellStyle name="Normal 2 20 3 2 4" xfId="29725" xr:uid="{81E23344-7508-4AE3-9A3B-AEBF11313F31}"/>
    <cellStyle name="Normal 2 20 3 2 4 2" xfId="29726" xr:uid="{1BA6E17B-7F56-4A96-8CD8-96A5F2CA17B1}"/>
    <cellStyle name="Normal 2 20 3 2 5" xfId="29727" xr:uid="{A34A03B3-3555-434D-8F22-FD7A625D05FF}"/>
    <cellStyle name="Normal 2 20 3 2 6" xfId="29728" xr:uid="{35F9DB7B-F1D4-4DA2-8388-F480FF8B5FED}"/>
    <cellStyle name="Normal 2 20 3 2 7" xfId="29729" xr:uid="{2B809F82-FECE-4D7F-A787-C6684D2ECC82}"/>
    <cellStyle name="Normal 2 20 3 3" xfId="29730" xr:uid="{3A9CC2F3-11D1-4340-86E1-17ECE1698A0F}"/>
    <cellStyle name="Normal 2 20 3 3 2" xfId="29731" xr:uid="{EB28F70C-F35D-4B8C-AA02-ED5AF63EC588}"/>
    <cellStyle name="Normal 2 20 3 3 2 2" xfId="29732" xr:uid="{1239177B-E38A-4AC1-9F89-AF7DFAF22F9A}"/>
    <cellStyle name="Normal 2 20 3 3 2 3" xfId="29733" xr:uid="{883E5DF7-8975-466E-9AB3-C864FF632FCC}"/>
    <cellStyle name="Normal 2 20 3 3 2 4" xfId="29734" xr:uid="{45178D2D-C7DA-44BA-B5D5-85DA3951E253}"/>
    <cellStyle name="Normal 2 20 3 3 3" xfId="29735" xr:uid="{BC5CA926-E67B-43E6-8007-345C3125A2C6}"/>
    <cellStyle name="Normal 2 20 3 3 3 2" xfId="29736" xr:uid="{E5BB7E1F-A68E-44BF-9F92-99FF0CA0C799}"/>
    <cellStyle name="Normal 2 20 3 3 3 3" xfId="29737" xr:uid="{84B7360F-C1D5-4FB0-BB23-6735C3711733}"/>
    <cellStyle name="Normal 2 20 3 3 3 4" xfId="29738" xr:uid="{9420F208-66CB-4F93-A7BA-7A77946A6D5A}"/>
    <cellStyle name="Normal 2 20 3 3 4" xfId="29739" xr:uid="{15551F9E-4C3F-4EBA-9E68-61FD6553FA6A}"/>
    <cellStyle name="Normal 2 20 3 3 4 2" xfId="29740" xr:uid="{7A2CA26F-554B-4D51-8E6B-3EBA6437B7B4}"/>
    <cellStyle name="Normal 2 20 3 3 5" xfId="29741" xr:uid="{24EC661A-6F21-4A45-9E88-DBA9F5EB3E10}"/>
    <cellStyle name="Normal 2 20 3 3 6" xfId="29742" xr:uid="{0AA84703-31AB-42C1-B1E9-76BB7C01CC21}"/>
    <cellStyle name="Normal 2 20 3 3 7" xfId="29743" xr:uid="{C4952749-BE64-47DE-B945-37428A86C6BD}"/>
    <cellStyle name="Normal 2 20 3 4" xfId="29744" xr:uid="{5412810E-2050-42DA-A78D-736BFD807604}"/>
    <cellStyle name="Normal 2 20 3 4 2" xfId="29745" xr:uid="{A9D312B9-A595-475E-A98E-0E23786ADA76}"/>
    <cellStyle name="Normal 2 20 3 4 3" xfId="29746" xr:uid="{5A67F1D2-5C59-4E67-A7B0-0E6722ABF285}"/>
    <cellStyle name="Normal 2 20 3 4 4" xfId="29747" xr:uid="{8E5585D4-EA8A-4B9D-8E06-EE8F22136297}"/>
    <cellStyle name="Normal 2 20 3 5" xfId="29748" xr:uid="{B2348D7F-2F28-4097-916B-D2FB1D1B3687}"/>
    <cellStyle name="Normal 2 20 3 5 2" xfId="29749" xr:uid="{22F16C4E-0C5B-4408-B9DA-861811E5CBB7}"/>
    <cellStyle name="Normal 2 20 3 5 3" xfId="29750" xr:uid="{ADD3BBFD-B91B-4909-8030-0B383897EDEB}"/>
    <cellStyle name="Normal 2 20 3 5 4" xfId="29751" xr:uid="{79E242A6-279B-4EE1-8312-CFB76E8CB1BA}"/>
    <cellStyle name="Normal 2 20 3 6" xfId="29752" xr:uid="{0F8D780A-E4C4-4514-8D48-21579D46B91D}"/>
    <cellStyle name="Normal 2 20 3 7" xfId="29753" xr:uid="{C83B8D3F-B7A0-4D7E-B4A3-0619B60A7B7B}"/>
    <cellStyle name="Normal 2 20 3 7 2" xfId="29754" xr:uid="{2EA9340E-70EF-41C4-8F5A-B730FCE23588}"/>
    <cellStyle name="Normal 2 20 3 8" xfId="29755" xr:uid="{0746F336-A2E8-4C41-9A8C-9B11922F8018}"/>
    <cellStyle name="Normal 2 20 3 9" xfId="29756" xr:uid="{07D9D531-5582-4E69-A703-56CD35FEDD62}"/>
    <cellStyle name="Normal 2 20 30" xfId="29757" xr:uid="{CEF7D1CF-BC7A-488F-8A80-0F652D741158}"/>
    <cellStyle name="Normal 2 20 31" xfId="29758" xr:uid="{75F3CFF9-03A0-41B6-AF67-850FFF8A776F}"/>
    <cellStyle name="Normal 2 20 32" xfId="29759" xr:uid="{C4ED4EB6-548D-4CD7-B3A0-70800B84A153}"/>
    <cellStyle name="Normal 2 20 33" xfId="29760" xr:uid="{A448E9C3-033C-429C-9CBE-C62F286A6542}"/>
    <cellStyle name="Normal 2 20 4" xfId="29761" xr:uid="{934695E2-018A-4745-A9AE-4F9151210548}"/>
    <cellStyle name="Normal 2 20 4 10" xfId="29762" xr:uid="{AEC3052B-5276-4713-B4B1-D41BDCAE2D1E}"/>
    <cellStyle name="Normal 2 20 4 2" xfId="29763" xr:uid="{23F71645-F4C8-4F2A-87DE-EC2646696B6D}"/>
    <cellStyle name="Normal 2 20 4 2 2" xfId="29764" xr:uid="{6B62DA21-09BB-4C8C-B172-837566DF7DF0}"/>
    <cellStyle name="Normal 2 20 4 2 2 2" xfId="29765" xr:uid="{F8ED8F8B-1809-4B2D-8162-B1DE94390BCF}"/>
    <cellStyle name="Normal 2 20 4 2 2 3" xfId="29766" xr:uid="{28C0954A-5E80-4E0E-A293-6DE08BCAC28D}"/>
    <cellStyle name="Normal 2 20 4 2 2 4" xfId="29767" xr:uid="{BDCA15BD-6474-47AA-A4E5-387A9FE9E1BA}"/>
    <cellStyle name="Normal 2 20 4 2 3" xfId="29768" xr:uid="{DB766902-08AC-4072-872E-2269751582CB}"/>
    <cellStyle name="Normal 2 20 4 2 3 2" xfId="29769" xr:uid="{CB3A52A0-BA89-400D-98FF-DE38D71C40DB}"/>
    <cellStyle name="Normal 2 20 4 2 3 3" xfId="29770" xr:uid="{F9900501-5707-4EDA-B9DC-743D3619F45C}"/>
    <cellStyle name="Normal 2 20 4 2 3 4" xfId="29771" xr:uid="{1A4C7587-CB02-4F01-9462-2F773EBAF619}"/>
    <cellStyle name="Normal 2 20 4 2 4" xfId="29772" xr:uid="{9C539700-DD77-4C55-924E-D28A682393F0}"/>
    <cellStyle name="Normal 2 20 4 2 4 2" xfId="29773" xr:uid="{21BD3066-B46E-4E33-929F-34F8FCEB98CF}"/>
    <cellStyle name="Normal 2 20 4 2 5" xfId="29774" xr:uid="{FDB54253-0961-4DDF-B87F-E744F81BDF4A}"/>
    <cellStyle name="Normal 2 20 4 2 6" xfId="29775" xr:uid="{02636077-ECDC-4A2D-94A8-BDEF8E99CA3F}"/>
    <cellStyle name="Normal 2 20 4 2 7" xfId="29776" xr:uid="{B712D1CC-396D-4E78-8784-D70163615CB3}"/>
    <cellStyle name="Normal 2 20 4 3" xfId="29777" xr:uid="{A56EE8B4-B2B8-4F94-B2E4-C44EAEBB325F}"/>
    <cellStyle name="Normal 2 20 4 3 2" xfId="29778" xr:uid="{DFA77452-DB18-409F-8251-DE16CB04B817}"/>
    <cellStyle name="Normal 2 20 4 3 2 2" xfId="29779" xr:uid="{309C64D0-10D9-42A9-A0F4-EB00CE5D9D39}"/>
    <cellStyle name="Normal 2 20 4 3 2 3" xfId="29780" xr:uid="{973C0180-7A54-407F-BA78-25BAFF769652}"/>
    <cellStyle name="Normal 2 20 4 3 2 4" xfId="29781" xr:uid="{E2CCF360-3385-4B06-92DF-6D2C4EC048D6}"/>
    <cellStyle name="Normal 2 20 4 3 3" xfId="29782" xr:uid="{694FB636-E6E9-43F0-8D1A-9CC0E1AA67DC}"/>
    <cellStyle name="Normal 2 20 4 3 3 2" xfId="29783" xr:uid="{6C4F0CAE-7069-425B-92B7-BCB21529787E}"/>
    <cellStyle name="Normal 2 20 4 3 3 3" xfId="29784" xr:uid="{5B6358A1-370F-4788-A027-6141009FBB40}"/>
    <cellStyle name="Normal 2 20 4 3 3 4" xfId="29785" xr:uid="{38FBCD6F-99E1-4FC0-8BC5-C57050015FFC}"/>
    <cellStyle name="Normal 2 20 4 3 4" xfId="29786" xr:uid="{72895625-FA5B-4A3D-8EE4-8FAA6A66723F}"/>
    <cellStyle name="Normal 2 20 4 3 4 2" xfId="29787" xr:uid="{1FE1579F-608A-4AE4-8FAB-BB444175BC7A}"/>
    <cellStyle name="Normal 2 20 4 3 5" xfId="29788" xr:uid="{1321D791-77FF-47AB-B24D-8B37FB2CFF6B}"/>
    <cellStyle name="Normal 2 20 4 3 6" xfId="29789" xr:uid="{2BD1B192-9343-4665-A48C-9867881A9B42}"/>
    <cellStyle name="Normal 2 20 4 3 7" xfId="29790" xr:uid="{FE8C42B0-62EC-4695-996D-27D57AFCFBA7}"/>
    <cellStyle name="Normal 2 20 4 4" xfId="29791" xr:uid="{C080B89E-F9CF-4494-A67F-091A398101D2}"/>
    <cellStyle name="Normal 2 20 4 4 2" xfId="29792" xr:uid="{E1D01D16-0AD5-4DB5-AE5B-DF7190C18BB1}"/>
    <cellStyle name="Normal 2 20 4 4 3" xfId="29793" xr:uid="{01297F8E-864E-466E-87C7-E4453F164D1C}"/>
    <cellStyle name="Normal 2 20 4 4 4" xfId="29794" xr:uid="{F1EEAB33-5A64-44A1-966D-514EE183DC6C}"/>
    <cellStyle name="Normal 2 20 4 5" xfId="29795" xr:uid="{3C9E4115-F235-4F6F-B4D6-C7795526EF08}"/>
    <cellStyle name="Normal 2 20 4 5 2" xfId="29796" xr:uid="{05E71E73-535B-422B-9034-A09A6FBEEBC6}"/>
    <cellStyle name="Normal 2 20 4 5 3" xfId="29797" xr:uid="{BDEAB9E9-CC7D-4D0D-84D0-6786FA17A3BE}"/>
    <cellStyle name="Normal 2 20 4 5 4" xfId="29798" xr:uid="{6CA0398A-E707-4A20-8563-59A715B44397}"/>
    <cellStyle name="Normal 2 20 4 6" xfId="29799" xr:uid="{3B69E89A-C40C-4791-94C5-B523B00C704F}"/>
    <cellStyle name="Normal 2 20 4 7" xfId="29800" xr:uid="{B87956F9-F58B-448C-B803-7E7C20070E1D}"/>
    <cellStyle name="Normal 2 20 4 7 2" xfId="29801" xr:uid="{DB181C06-D571-481B-B9E0-62D904839DEE}"/>
    <cellStyle name="Normal 2 20 4 8" xfId="29802" xr:uid="{491707C7-2240-45DE-B4A9-6D494D806F91}"/>
    <cellStyle name="Normal 2 20 4 9" xfId="29803" xr:uid="{9A8718DD-9A51-49C8-8E6A-8A246E08BB69}"/>
    <cellStyle name="Normal 2 20 5" xfId="29804" xr:uid="{038EC15D-F94E-4489-9148-42DECFD27904}"/>
    <cellStyle name="Normal 2 20 5 10" xfId="29805" xr:uid="{E2024311-B717-48D3-8643-7214BDEF1262}"/>
    <cellStyle name="Normal 2 20 5 2" xfId="29806" xr:uid="{A50E655C-7E3F-4A18-9554-2178D93F59DE}"/>
    <cellStyle name="Normal 2 20 5 2 2" xfId="29807" xr:uid="{60AB694E-614B-42AD-AAE8-CB64F7737A11}"/>
    <cellStyle name="Normal 2 20 5 2 2 2" xfId="29808" xr:uid="{6B82EAAD-FF07-483F-AF7B-FE2615CD3581}"/>
    <cellStyle name="Normal 2 20 5 2 2 3" xfId="29809" xr:uid="{C2FBD1BE-596B-4C4D-A5F7-29ACBCA01AB4}"/>
    <cellStyle name="Normal 2 20 5 2 2 4" xfId="29810" xr:uid="{DB7295FF-2191-47E8-B1E1-682FB8230397}"/>
    <cellStyle name="Normal 2 20 5 2 3" xfId="29811" xr:uid="{B3FDE0E2-F146-4E7B-82AE-DFBDBF8A9810}"/>
    <cellStyle name="Normal 2 20 5 2 3 2" xfId="29812" xr:uid="{AFF4EB7A-028A-4468-9480-AB94036AF1BA}"/>
    <cellStyle name="Normal 2 20 5 2 3 3" xfId="29813" xr:uid="{E04DBC4B-CC90-4398-AEB0-CD74C8020D52}"/>
    <cellStyle name="Normal 2 20 5 2 3 4" xfId="29814" xr:uid="{6C0EAC23-61F9-42AE-B72E-0AC3FC123BB1}"/>
    <cellStyle name="Normal 2 20 5 2 4" xfId="29815" xr:uid="{81DDFCC4-D0EB-4882-A930-33E3936B80DB}"/>
    <cellStyle name="Normal 2 20 5 2 4 2" xfId="29816" xr:uid="{DFBD613A-3878-45CF-BE06-D1537EC16EFC}"/>
    <cellStyle name="Normal 2 20 5 2 5" xfId="29817" xr:uid="{31F8D514-F05C-4937-B126-373205CCC6B3}"/>
    <cellStyle name="Normal 2 20 5 2 6" xfId="29818" xr:uid="{5A7C3F18-BE64-4C67-950C-AB3945EC22F6}"/>
    <cellStyle name="Normal 2 20 5 2 7" xfId="29819" xr:uid="{B131B06D-A3C3-430C-9E7F-E47C3E8643C8}"/>
    <cellStyle name="Normal 2 20 5 3" xfId="29820" xr:uid="{2BE276ED-8979-48D0-BFED-7D7CF83B33F8}"/>
    <cellStyle name="Normal 2 20 5 3 2" xfId="29821" xr:uid="{1A7B65A2-A096-48E2-B509-0301C76D3058}"/>
    <cellStyle name="Normal 2 20 5 3 2 2" xfId="29822" xr:uid="{152515A1-E70E-42F9-98AA-30549CBBC8F4}"/>
    <cellStyle name="Normal 2 20 5 3 2 3" xfId="29823" xr:uid="{7D627404-87DF-40DF-94A2-857781D0FCCD}"/>
    <cellStyle name="Normal 2 20 5 3 2 4" xfId="29824" xr:uid="{CC4BF0D6-235E-458C-9B49-5960957E5B3F}"/>
    <cellStyle name="Normal 2 20 5 3 3" xfId="29825" xr:uid="{4AF660FD-2020-4B1D-9809-F443EF316DD4}"/>
    <cellStyle name="Normal 2 20 5 3 3 2" xfId="29826" xr:uid="{25DAB6FC-55DE-440A-BD45-76BD9157D99E}"/>
    <cellStyle name="Normal 2 20 5 3 3 3" xfId="29827" xr:uid="{9EFA0AA1-8630-4D39-A439-DD7E279106D4}"/>
    <cellStyle name="Normal 2 20 5 3 3 4" xfId="29828" xr:uid="{5A5C13F8-706A-45B6-B381-ED215669A79D}"/>
    <cellStyle name="Normal 2 20 5 3 4" xfId="29829" xr:uid="{92A01281-5BEE-49F6-B281-47DDD2DB2601}"/>
    <cellStyle name="Normal 2 20 5 3 4 2" xfId="29830" xr:uid="{03FAAE3E-EFD6-475E-A236-1543D63A1752}"/>
    <cellStyle name="Normal 2 20 5 3 5" xfId="29831" xr:uid="{45F71C3B-3487-40C5-9D80-2BC125AFA8B1}"/>
    <cellStyle name="Normal 2 20 5 3 6" xfId="29832" xr:uid="{8C7E0302-CA2E-49DA-A852-1F6DD9AE7626}"/>
    <cellStyle name="Normal 2 20 5 3 7" xfId="29833" xr:uid="{D88D974D-EB8A-4020-9A46-DE2D646FA82E}"/>
    <cellStyle name="Normal 2 20 5 4" xfId="29834" xr:uid="{6DA1269F-0AB4-4340-AD13-86AB25545FE5}"/>
    <cellStyle name="Normal 2 20 5 4 2" xfId="29835" xr:uid="{D11C3E41-F815-4AF2-AF1D-463557AA9BC6}"/>
    <cellStyle name="Normal 2 20 5 4 3" xfId="29836" xr:uid="{CB8AFC9D-23BA-43DE-A512-B6134A961891}"/>
    <cellStyle name="Normal 2 20 5 4 4" xfId="29837" xr:uid="{9677139F-24CA-45D7-A9B1-132F96C9F0CB}"/>
    <cellStyle name="Normal 2 20 5 5" xfId="29838" xr:uid="{90ACF8EE-3CDF-4E12-A9BF-806C9F915536}"/>
    <cellStyle name="Normal 2 20 5 5 2" xfId="29839" xr:uid="{C2ED5A55-B429-4DF5-A8F7-57A70E35B43E}"/>
    <cellStyle name="Normal 2 20 5 5 3" xfId="29840" xr:uid="{D1909ACB-1C5E-46AE-9E30-04EBBC172EA2}"/>
    <cellStyle name="Normal 2 20 5 5 4" xfId="29841" xr:uid="{CF22AB57-9DE6-44C6-8913-E11E1F1045E8}"/>
    <cellStyle name="Normal 2 20 5 6" xfId="29842" xr:uid="{9DEA2C13-5BE5-45BC-AA0D-BBDCF0DCD178}"/>
    <cellStyle name="Normal 2 20 5 7" xfId="29843" xr:uid="{FE7ADF18-8038-411A-9B0C-D7D49D5F494A}"/>
    <cellStyle name="Normal 2 20 5 7 2" xfId="29844" xr:uid="{79EC8D37-9A5D-49DE-9681-493DFE853CBC}"/>
    <cellStyle name="Normal 2 20 5 8" xfId="29845" xr:uid="{2B1F9211-D3A5-4EB1-8B20-10BE6CB77CA5}"/>
    <cellStyle name="Normal 2 20 5 9" xfId="29846" xr:uid="{250BCF92-A2DE-4FB2-A5A1-A2FEA8494593}"/>
    <cellStyle name="Normal 2 20 6" xfId="29847" xr:uid="{D9A1A95F-AF2E-4E20-8512-28412A39F75A}"/>
    <cellStyle name="Normal 2 20 6 10" xfId="29848" xr:uid="{4DB88DB9-9257-4F0C-8C40-02C7712145FC}"/>
    <cellStyle name="Normal 2 20 6 2" xfId="29849" xr:uid="{EC1D97F2-E9AB-49E5-87C1-AC8E0ED929B8}"/>
    <cellStyle name="Normal 2 20 6 2 2" xfId="29850" xr:uid="{519A95E4-B50D-4829-B466-0F7DA4818C0D}"/>
    <cellStyle name="Normal 2 20 6 2 2 2" xfId="29851" xr:uid="{7217C4B4-8751-4676-8C4A-2003EAB53046}"/>
    <cellStyle name="Normal 2 20 6 2 2 3" xfId="29852" xr:uid="{F204F141-43C7-453F-B958-34AF3C814315}"/>
    <cellStyle name="Normal 2 20 6 2 2 4" xfId="29853" xr:uid="{64B64351-3DF2-46C9-9FE8-9476F8EFA233}"/>
    <cellStyle name="Normal 2 20 6 2 3" xfId="29854" xr:uid="{3057D500-2631-46E0-AF23-4BB7407C5080}"/>
    <cellStyle name="Normal 2 20 6 2 3 2" xfId="29855" xr:uid="{9DBBB229-67EA-45D6-8BF0-7C70242608E0}"/>
    <cellStyle name="Normal 2 20 6 2 3 3" xfId="29856" xr:uid="{93130A5C-C497-405D-8D73-4AEFFC695DAB}"/>
    <cellStyle name="Normal 2 20 6 2 3 4" xfId="29857" xr:uid="{8D819F56-5076-4E24-9C7C-C3416E5E1A67}"/>
    <cellStyle name="Normal 2 20 6 2 4" xfId="29858" xr:uid="{56331E67-5307-4482-A1C0-256F0CF258AA}"/>
    <cellStyle name="Normal 2 20 6 2 4 2" xfId="29859" xr:uid="{66ABF2B9-6193-4617-A8A9-D0CA3F81B2AB}"/>
    <cellStyle name="Normal 2 20 6 2 5" xfId="29860" xr:uid="{584666A0-A689-4B1F-BFDA-717F8052A8A1}"/>
    <cellStyle name="Normal 2 20 6 2 6" xfId="29861" xr:uid="{04C3A905-05C8-411D-BC4B-271B51569E3C}"/>
    <cellStyle name="Normal 2 20 6 2 7" xfId="29862" xr:uid="{F8589BA9-16B7-4F8F-9A80-30F71A3015E1}"/>
    <cellStyle name="Normal 2 20 6 3" xfId="29863" xr:uid="{B0D39165-1074-44E8-8741-9278CDF60663}"/>
    <cellStyle name="Normal 2 20 6 3 2" xfId="29864" xr:uid="{F99043BD-C7DB-40BD-A0BF-81229D76D2A8}"/>
    <cellStyle name="Normal 2 20 6 3 2 2" xfId="29865" xr:uid="{D5DDDE33-67C9-4793-9F4B-3564DF676597}"/>
    <cellStyle name="Normal 2 20 6 3 2 3" xfId="29866" xr:uid="{049EA6EA-9FBF-48EF-BEF3-2FF9F97528BC}"/>
    <cellStyle name="Normal 2 20 6 3 2 4" xfId="29867" xr:uid="{0D881624-C0E1-494C-8C06-0FDF7207067F}"/>
    <cellStyle name="Normal 2 20 6 3 3" xfId="29868" xr:uid="{0CB038B9-4104-4715-B795-F9F7B1BE85BD}"/>
    <cellStyle name="Normal 2 20 6 3 3 2" xfId="29869" xr:uid="{019FEFA0-2F65-4EB3-B045-8195DDAFFB35}"/>
    <cellStyle name="Normal 2 20 6 3 3 3" xfId="29870" xr:uid="{85FD8B37-0DE5-4920-885F-9A3B75AC1B34}"/>
    <cellStyle name="Normal 2 20 6 3 3 4" xfId="29871" xr:uid="{2E0A37B6-69AE-428A-8C2B-084B64CEB476}"/>
    <cellStyle name="Normal 2 20 6 3 4" xfId="29872" xr:uid="{BE083B2D-E354-4BA4-BAD7-654E9253DD9A}"/>
    <cellStyle name="Normal 2 20 6 3 4 2" xfId="29873" xr:uid="{D17B4025-BE51-43B1-83EE-E8CD3FBA830F}"/>
    <cellStyle name="Normal 2 20 6 3 5" xfId="29874" xr:uid="{3CF135FA-E036-4F4E-8CEC-30319E83D47B}"/>
    <cellStyle name="Normal 2 20 6 3 6" xfId="29875" xr:uid="{24796FC7-9DE6-45B5-ABEA-13A1CB8DEF90}"/>
    <cellStyle name="Normal 2 20 6 3 7" xfId="29876" xr:uid="{15EC54F3-1E64-4223-B7C1-7A2029537FC7}"/>
    <cellStyle name="Normal 2 20 6 4" xfId="29877" xr:uid="{C56AA9E5-EDF6-48F3-BF18-28ADB72258F6}"/>
    <cellStyle name="Normal 2 20 6 4 2" xfId="29878" xr:uid="{DD3D7875-0FA5-4202-A3C7-CD00417F38B0}"/>
    <cellStyle name="Normal 2 20 6 4 3" xfId="29879" xr:uid="{F5EB7993-B8E1-4D11-BF59-8B692225823C}"/>
    <cellStyle name="Normal 2 20 6 4 4" xfId="29880" xr:uid="{25EC4A4A-D7DB-4CAA-B66E-D5203B25E2E1}"/>
    <cellStyle name="Normal 2 20 6 5" xfId="29881" xr:uid="{4F44FD98-4FB2-4E48-BEC2-C09FFA071121}"/>
    <cellStyle name="Normal 2 20 6 5 2" xfId="29882" xr:uid="{9DD8C176-D440-4A9C-B30F-5C7066FF45EC}"/>
    <cellStyle name="Normal 2 20 6 5 3" xfId="29883" xr:uid="{ABD07416-5F29-4B54-BFC9-7898CB25172B}"/>
    <cellStyle name="Normal 2 20 6 5 4" xfId="29884" xr:uid="{73C67DCA-91E6-4D01-AF97-AF4E5E49E09B}"/>
    <cellStyle name="Normal 2 20 6 6" xfId="29885" xr:uid="{EFC0474F-5E38-4F96-B8C8-06C5F661D5EC}"/>
    <cellStyle name="Normal 2 20 6 7" xfId="29886" xr:uid="{08085696-FCC1-4471-AD4B-9800B3AD0941}"/>
    <cellStyle name="Normal 2 20 6 7 2" xfId="29887" xr:uid="{EEA49CAF-16B4-481F-92DE-A43174DB0A81}"/>
    <cellStyle name="Normal 2 20 6 8" xfId="29888" xr:uid="{62CCD06D-8DE5-4E60-A14A-A6CDCEAE76FF}"/>
    <cellStyle name="Normal 2 20 6 9" xfId="29889" xr:uid="{E82827C0-5333-4F81-A34C-20CF377D7C6A}"/>
    <cellStyle name="Normal 2 20 7" xfId="29890" xr:uid="{FE4A0E76-14D2-49F9-961E-2678B8FE9A98}"/>
    <cellStyle name="Normal 2 20 7 10" xfId="29891" xr:uid="{8528F7C3-5E08-49F8-838F-622CDCC91DD3}"/>
    <cellStyle name="Normal 2 20 7 2" xfId="29892" xr:uid="{E19C4C35-5C71-444D-9DB1-A1C2F8097F42}"/>
    <cellStyle name="Normal 2 20 7 2 2" xfId="29893" xr:uid="{11DDA9E1-68A0-41D5-8297-1DD6EEA2E558}"/>
    <cellStyle name="Normal 2 20 7 2 2 2" xfId="29894" xr:uid="{55052FD8-0384-4D23-BF2C-DE9A3BC29B17}"/>
    <cellStyle name="Normal 2 20 7 2 2 3" xfId="29895" xr:uid="{0BE32744-FD1D-49BD-967E-321D3404BD84}"/>
    <cellStyle name="Normal 2 20 7 2 2 4" xfId="29896" xr:uid="{5F2C5242-E058-4AF1-9A7D-66425048D52A}"/>
    <cellStyle name="Normal 2 20 7 2 3" xfId="29897" xr:uid="{2E62A652-A0DC-46B9-B7C8-3F5F0DDB3571}"/>
    <cellStyle name="Normal 2 20 7 2 3 2" xfId="29898" xr:uid="{CBCE5FB6-77EE-4080-A59D-7F36E16324E9}"/>
    <cellStyle name="Normal 2 20 7 2 3 3" xfId="29899" xr:uid="{0B52EF91-F4CF-4578-8891-78A7722F7FF7}"/>
    <cellStyle name="Normal 2 20 7 2 3 4" xfId="29900" xr:uid="{7A387012-BEA1-4FD5-B811-D5A7FCE0A712}"/>
    <cellStyle name="Normal 2 20 7 2 4" xfId="29901" xr:uid="{82A2AAE2-5783-4F26-98B0-4CC0C67DD5AA}"/>
    <cellStyle name="Normal 2 20 7 2 4 2" xfId="29902" xr:uid="{AE5F9D31-C4DF-4D15-9A91-3FE12994FE7C}"/>
    <cellStyle name="Normal 2 20 7 2 5" xfId="29903" xr:uid="{BD05306D-8E7D-4C73-80B5-9848AF906959}"/>
    <cellStyle name="Normal 2 20 7 2 6" xfId="29904" xr:uid="{5F938BC8-C1DA-4382-9FD6-65252F908B3A}"/>
    <cellStyle name="Normal 2 20 7 2 7" xfId="29905" xr:uid="{3D7D987B-9A1A-4EC1-BAFB-B5A853F7A05D}"/>
    <cellStyle name="Normal 2 20 7 3" xfId="29906" xr:uid="{4061937A-987D-4551-822E-A61113BC9EAF}"/>
    <cellStyle name="Normal 2 20 7 3 2" xfId="29907" xr:uid="{DB3BA071-7264-49B6-9F34-791BCD06159F}"/>
    <cellStyle name="Normal 2 20 7 3 2 2" xfId="29908" xr:uid="{DA7729A3-6BB3-4BCB-9E70-F0B983C8308C}"/>
    <cellStyle name="Normal 2 20 7 3 2 3" xfId="29909" xr:uid="{C06DEF32-F300-490B-8E1C-586DCF7C34E0}"/>
    <cellStyle name="Normal 2 20 7 3 2 4" xfId="29910" xr:uid="{D66C9267-E11D-4019-BE42-D89403CFE054}"/>
    <cellStyle name="Normal 2 20 7 3 3" xfId="29911" xr:uid="{019762FF-AB8D-47E8-8E1C-38A96EE95D99}"/>
    <cellStyle name="Normal 2 20 7 3 3 2" xfId="29912" xr:uid="{85F10E3F-81C0-47E8-87C4-401950C63BB1}"/>
    <cellStyle name="Normal 2 20 7 3 3 3" xfId="29913" xr:uid="{6143F6EF-BB7A-4456-BB4B-6DC38E634417}"/>
    <cellStyle name="Normal 2 20 7 3 3 4" xfId="29914" xr:uid="{404FBD83-4DEA-49A3-8244-2AF225F9C02D}"/>
    <cellStyle name="Normal 2 20 7 3 4" xfId="29915" xr:uid="{E4179A6D-FAC5-4738-8957-780BC50781A4}"/>
    <cellStyle name="Normal 2 20 7 3 4 2" xfId="29916" xr:uid="{63DCBE76-5A04-4C70-AFE9-2EF4E4434C1D}"/>
    <cellStyle name="Normal 2 20 7 3 5" xfId="29917" xr:uid="{8A32369A-224C-41EA-9D9E-2EB735D905B4}"/>
    <cellStyle name="Normal 2 20 7 3 6" xfId="29918" xr:uid="{FCC47AE5-E042-463D-9F60-7BAD98BD7580}"/>
    <cellStyle name="Normal 2 20 7 3 7" xfId="29919" xr:uid="{D4D42580-A0B9-4A3A-9EDA-FB226F5F3342}"/>
    <cellStyle name="Normal 2 20 7 4" xfId="29920" xr:uid="{0AC21DF3-318B-4EFA-A1F2-7CCF46863947}"/>
    <cellStyle name="Normal 2 20 7 4 2" xfId="29921" xr:uid="{6F19DCEB-93DF-45A8-AA25-1065C31686A4}"/>
    <cellStyle name="Normal 2 20 7 4 3" xfId="29922" xr:uid="{D3367D44-45DB-4EF6-AABB-EDCC7EBF4FAD}"/>
    <cellStyle name="Normal 2 20 7 4 4" xfId="29923" xr:uid="{AA0649FB-1EE9-424B-92CF-FD0760A09BA7}"/>
    <cellStyle name="Normal 2 20 7 5" xfId="29924" xr:uid="{B17DE4E6-0B22-48F2-9709-6B1A9DB05442}"/>
    <cellStyle name="Normal 2 20 7 5 2" xfId="29925" xr:uid="{A585F8ED-9EDF-45BA-B034-DCD1DCFDC47D}"/>
    <cellStyle name="Normal 2 20 7 5 3" xfId="29926" xr:uid="{52CF8C39-DBF3-4C08-93E8-5310808C55A7}"/>
    <cellStyle name="Normal 2 20 7 5 4" xfId="29927" xr:uid="{D1C82817-A373-4A0A-9535-3F4F3D880235}"/>
    <cellStyle name="Normal 2 20 7 6" xfId="29928" xr:uid="{19CEAB71-40A3-4FCE-8247-6C62A990BF96}"/>
    <cellStyle name="Normal 2 20 7 7" xfId="29929" xr:uid="{CAE02B84-352F-4841-B885-FA314086CCEA}"/>
    <cellStyle name="Normal 2 20 7 7 2" xfId="29930" xr:uid="{7C8A2B40-3088-4C63-B3D7-04088EF79B71}"/>
    <cellStyle name="Normal 2 20 7 8" xfId="29931" xr:uid="{CAD4108B-D0C0-404E-8ED1-C27D45BE8543}"/>
    <cellStyle name="Normal 2 20 7 9" xfId="29932" xr:uid="{D09C8754-2F60-4C3B-9A42-00394182C8DD}"/>
    <cellStyle name="Normal 2 20 8" xfId="29933" xr:uid="{3CFB2415-6B0F-4E19-BCE9-38A9F8568770}"/>
    <cellStyle name="Normal 2 20 8 10" xfId="29934" xr:uid="{0ACB2916-B715-4055-9297-6FA64FF1BF72}"/>
    <cellStyle name="Normal 2 20 8 2" xfId="29935" xr:uid="{7831A8E9-15FA-4173-8BB8-FE7DE0A8E8B2}"/>
    <cellStyle name="Normal 2 20 8 2 2" xfId="29936" xr:uid="{F4E55D2B-0401-437B-9B24-216E248A7081}"/>
    <cellStyle name="Normal 2 20 8 2 2 2" xfId="29937" xr:uid="{E95CF289-FE5D-4E87-BB2C-1B9ECC064452}"/>
    <cellStyle name="Normal 2 20 8 2 2 3" xfId="29938" xr:uid="{2FEE5297-6BBE-47E3-BD24-F95263A8651A}"/>
    <cellStyle name="Normal 2 20 8 2 2 4" xfId="29939" xr:uid="{FD745F17-8831-45C3-837A-25ECE39A5924}"/>
    <cellStyle name="Normal 2 20 8 2 3" xfId="29940" xr:uid="{A96D2C14-D7A2-4B59-87C4-369B79C41785}"/>
    <cellStyle name="Normal 2 20 8 2 3 2" xfId="29941" xr:uid="{002460D2-2CC0-42A1-AB3D-4D8E100A8AA6}"/>
    <cellStyle name="Normal 2 20 8 2 3 3" xfId="29942" xr:uid="{2A2AA4D5-FC9B-4B1E-8ED8-51E4699A65A6}"/>
    <cellStyle name="Normal 2 20 8 2 3 4" xfId="29943" xr:uid="{57F5E7CB-32BE-4139-BCAF-389ACDA8474B}"/>
    <cellStyle name="Normal 2 20 8 2 4" xfId="29944" xr:uid="{2A3F9DC4-F82D-43FF-AEE4-5067EF16BFF5}"/>
    <cellStyle name="Normal 2 20 8 2 4 2" xfId="29945" xr:uid="{9C0C1103-C3C7-4E57-BC98-F4347D50FC3A}"/>
    <cellStyle name="Normal 2 20 8 2 5" xfId="29946" xr:uid="{411129A5-51E0-4B28-83F4-447820CFCD49}"/>
    <cellStyle name="Normal 2 20 8 2 6" xfId="29947" xr:uid="{39BA7C94-793F-45E1-9850-2FB36DEFCD10}"/>
    <cellStyle name="Normal 2 20 8 2 7" xfId="29948" xr:uid="{CBBF3822-A8D1-4E4B-ACF4-A4BD02C7B89F}"/>
    <cellStyle name="Normal 2 20 8 3" xfId="29949" xr:uid="{E6583846-E837-4934-AC1D-254AE29E7047}"/>
    <cellStyle name="Normal 2 20 8 3 2" xfId="29950" xr:uid="{0E0BE6AD-2A72-43F4-8FB0-1DB4B2E118E8}"/>
    <cellStyle name="Normal 2 20 8 3 2 2" xfId="29951" xr:uid="{E48E244C-7EA3-49CB-8104-021C2C9B3C3C}"/>
    <cellStyle name="Normal 2 20 8 3 2 3" xfId="29952" xr:uid="{733EDAEF-6B79-4419-83AB-24D07C2E8648}"/>
    <cellStyle name="Normal 2 20 8 3 2 4" xfId="29953" xr:uid="{CD4DD43C-89BE-42B6-A5AA-745B1E2C1ED4}"/>
    <cellStyle name="Normal 2 20 8 3 3" xfId="29954" xr:uid="{CE57D336-EABC-4D20-9466-D9536F789D5C}"/>
    <cellStyle name="Normal 2 20 8 3 3 2" xfId="29955" xr:uid="{60C27D01-3950-49A2-9625-A147BA4504B6}"/>
    <cellStyle name="Normal 2 20 8 3 3 3" xfId="29956" xr:uid="{BB75CA44-A3AC-4C11-82C7-C0AAB1062A7A}"/>
    <cellStyle name="Normal 2 20 8 3 3 4" xfId="29957" xr:uid="{B3E93596-E700-4D38-9309-55B8FF7D1EA4}"/>
    <cellStyle name="Normal 2 20 8 3 4" xfId="29958" xr:uid="{82EA2824-EEDF-4351-897C-194B0EAC6BC6}"/>
    <cellStyle name="Normal 2 20 8 3 4 2" xfId="29959" xr:uid="{FF456660-FA18-4675-984F-0B5F3EDA6BC4}"/>
    <cellStyle name="Normal 2 20 8 3 5" xfId="29960" xr:uid="{A44385EE-547F-4667-9CB0-0C7452D1156B}"/>
    <cellStyle name="Normal 2 20 8 3 6" xfId="29961" xr:uid="{7404CB85-E529-45B4-B2EB-3DA933CAB40C}"/>
    <cellStyle name="Normal 2 20 8 3 7" xfId="29962" xr:uid="{D19B963E-D8D1-4236-8C4C-641FC91857CE}"/>
    <cellStyle name="Normal 2 20 8 4" xfId="29963" xr:uid="{418EECD9-819E-4259-B989-5F18CC02202F}"/>
    <cellStyle name="Normal 2 20 8 4 2" xfId="29964" xr:uid="{352AD519-A94C-44A1-AADE-ABBF33403701}"/>
    <cellStyle name="Normal 2 20 8 4 3" xfId="29965" xr:uid="{A0FFD88B-D8B4-4924-AF24-E1679298E81B}"/>
    <cellStyle name="Normal 2 20 8 4 4" xfId="29966" xr:uid="{FACB8A32-44CD-473F-9C35-5A9495DB6502}"/>
    <cellStyle name="Normal 2 20 8 5" xfId="29967" xr:uid="{8D5E2DC8-DD84-4FC1-A0EB-5F9299DF93C3}"/>
    <cellStyle name="Normal 2 20 8 5 2" xfId="29968" xr:uid="{021C1758-B3BD-47DB-9D3E-C7FD11FB1E05}"/>
    <cellStyle name="Normal 2 20 8 5 3" xfId="29969" xr:uid="{1CD6A42B-90AD-409B-B485-9DD367970DC6}"/>
    <cellStyle name="Normal 2 20 8 5 4" xfId="29970" xr:uid="{C6EBD127-542F-4875-AFC5-68F760D7C25E}"/>
    <cellStyle name="Normal 2 20 8 6" xfId="29971" xr:uid="{E9644DCC-E75F-4CF6-AAF0-57CD293CEA4B}"/>
    <cellStyle name="Normal 2 20 8 7" xfId="29972" xr:uid="{6BE66E70-899B-4A0C-8B6F-A1835949F22C}"/>
    <cellStyle name="Normal 2 20 8 7 2" xfId="29973" xr:uid="{BBA668F3-5E8E-49B0-B294-D80485BC9D3E}"/>
    <cellStyle name="Normal 2 20 8 8" xfId="29974" xr:uid="{6489902A-833E-4528-AE67-9D3A2019FB79}"/>
    <cellStyle name="Normal 2 20 8 9" xfId="29975" xr:uid="{0F173286-ECF5-4F18-82BF-2B284EB8842E}"/>
    <cellStyle name="Normal 2 20 9" xfId="29976" xr:uid="{7BDBC30E-EDFA-4135-A361-F9C2E836EBBB}"/>
    <cellStyle name="Normal 2 20 9 10" xfId="29977" xr:uid="{76B3EE7B-F6D3-4C25-9C10-27414945625A}"/>
    <cellStyle name="Normal 2 20 9 2" xfId="29978" xr:uid="{50375AAE-C3D8-4ECD-B438-AC965D50F437}"/>
    <cellStyle name="Normal 2 20 9 2 2" xfId="29979" xr:uid="{F86D422B-32DE-4804-AF93-207566BAC345}"/>
    <cellStyle name="Normal 2 20 9 2 2 2" xfId="29980" xr:uid="{84378665-0EEC-45B2-BE3F-FD7559BADE3A}"/>
    <cellStyle name="Normal 2 20 9 2 2 3" xfId="29981" xr:uid="{5C868C1B-B76E-4FE7-8B98-400631BEBACF}"/>
    <cellStyle name="Normal 2 20 9 2 2 4" xfId="29982" xr:uid="{5E376DC5-B990-4FE5-A3CC-481DC71936F4}"/>
    <cellStyle name="Normal 2 20 9 2 3" xfId="29983" xr:uid="{8843C75D-DFAE-46FD-BF3F-764B1809A255}"/>
    <cellStyle name="Normal 2 20 9 2 3 2" xfId="29984" xr:uid="{B478C90C-F42A-4C97-8A09-68038FDE162D}"/>
    <cellStyle name="Normal 2 20 9 2 3 3" xfId="29985" xr:uid="{A8E72DD9-0573-4B81-91F7-38C508CCC914}"/>
    <cellStyle name="Normal 2 20 9 2 3 4" xfId="29986" xr:uid="{A0ADA9A0-CF3C-4C30-A529-42E2A4388355}"/>
    <cellStyle name="Normal 2 20 9 2 4" xfId="29987" xr:uid="{7893B461-6789-45DE-A42A-6B41B75266AD}"/>
    <cellStyle name="Normal 2 20 9 2 4 2" xfId="29988" xr:uid="{47612609-9C0D-40D6-9FB9-CE2B2AA9A29F}"/>
    <cellStyle name="Normal 2 20 9 2 5" xfId="29989" xr:uid="{51C4E241-6D8E-4D7F-88D6-64852A7A7A25}"/>
    <cellStyle name="Normal 2 20 9 2 6" xfId="29990" xr:uid="{9F6AD5EB-A141-4C56-8B85-0F3C9D5ECC02}"/>
    <cellStyle name="Normal 2 20 9 2 7" xfId="29991" xr:uid="{8C409900-C4F3-40E7-82A0-B3FD3EA50C82}"/>
    <cellStyle name="Normal 2 20 9 3" xfId="29992" xr:uid="{F1EB3847-EE1D-407F-824D-1A53D60E165C}"/>
    <cellStyle name="Normal 2 20 9 3 2" xfId="29993" xr:uid="{7059DD12-A8C5-4F8E-8DDE-9BEC290F184A}"/>
    <cellStyle name="Normal 2 20 9 3 2 2" xfId="29994" xr:uid="{70E80222-0A1A-4975-B9D8-6B468F6B0B83}"/>
    <cellStyle name="Normal 2 20 9 3 2 3" xfId="29995" xr:uid="{844321FD-3EEF-4762-B299-2F41F0905CD9}"/>
    <cellStyle name="Normal 2 20 9 3 2 4" xfId="29996" xr:uid="{AB2FFFF4-E249-483F-A68A-812FE22CF0DA}"/>
    <cellStyle name="Normal 2 20 9 3 3" xfId="29997" xr:uid="{08113D91-2601-417A-ADA6-9EBF76CA3987}"/>
    <cellStyle name="Normal 2 20 9 3 3 2" xfId="29998" xr:uid="{1E36F1DC-01AF-4477-A832-9217D2AD09D7}"/>
    <cellStyle name="Normal 2 20 9 3 3 3" xfId="29999" xr:uid="{4E2202D4-E76D-429F-9208-C78182ECC593}"/>
    <cellStyle name="Normal 2 20 9 3 3 4" xfId="30000" xr:uid="{ECF9DECC-225D-4B20-AFAB-F8BB1AE00C50}"/>
    <cellStyle name="Normal 2 20 9 3 4" xfId="30001" xr:uid="{94F472C4-2836-4957-A18E-11CC734B92C0}"/>
    <cellStyle name="Normal 2 20 9 3 4 2" xfId="30002" xr:uid="{FD106804-BFE6-4C86-8F76-E60E79758DCF}"/>
    <cellStyle name="Normal 2 20 9 3 5" xfId="30003" xr:uid="{C7CAE84D-5A09-4E74-B7B3-FD9678C9990D}"/>
    <cellStyle name="Normal 2 20 9 3 6" xfId="30004" xr:uid="{4052FCF9-C4FB-4344-BCE3-2D8BD785A081}"/>
    <cellStyle name="Normal 2 20 9 3 7" xfId="30005" xr:uid="{08A6746A-A85B-44F7-BA5A-9FEE799743B2}"/>
    <cellStyle name="Normal 2 20 9 4" xfId="30006" xr:uid="{7AC9D2B6-A81B-43D5-A9B1-BAC58D40956F}"/>
    <cellStyle name="Normal 2 20 9 4 2" xfId="30007" xr:uid="{FCD7FBDC-D04C-4081-8BD4-BC2D31DC13F9}"/>
    <cellStyle name="Normal 2 20 9 4 3" xfId="30008" xr:uid="{B67A51B4-A9B2-4905-A2B3-B8C810A74739}"/>
    <cellStyle name="Normal 2 20 9 4 4" xfId="30009" xr:uid="{06453E16-8F92-441F-A916-DB994D420A0E}"/>
    <cellStyle name="Normal 2 20 9 5" xfId="30010" xr:uid="{AAD9D1CD-C1DD-4E74-90E3-6856243BD23D}"/>
    <cellStyle name="Normal 2 20 9 5 2" xfId="30011" xr:uid="{D8F1071A-AEFD-4BF0-AE98-9FB3F16DA6DD}"/>
    <cellStyle name="Normal 2 20 9 5 3" xfId="30012" xr:uid="{E7A5DBEA-40B2-4096-88FA-0B9F5B281176}"/>
    <cellStyle name="Normal 2 20 9 5 4" xfId="30013" xr:uid="{6543FA1F-883D-444D-B9C8-EBCD9F6C7DCE}"/>
    <cellStyle name="Normal 2 20 9 6" xfId="30014" xr:uid="{C3DF2E9C-2097-408C-A795-39DBB7F319F4}"/>
    <cellStyle name="Normal 2 20 9 7" xfId="30015" xr:uid="{7E50F9B4-39C0-4774-827D-3934FDC098B7}"/>
    <cellStyle name="Normal 2 20 9 7 2" xfId="30016" xr:uid="{1D384EA4-61EA-4776-BB4F-70647AD20EDB}"/>
    <cellStyle name="Normal 2 20 9 8" xfId="30017" xr:uid="{F1E20027-E417-4A79-A36D-6F64A44F2370}"/>
    <cellStyle name="Normal 2 20 9 9" xfId="30018" xr:uid="{C27FD165-5F68-4C3C-955B-AC143C91BB2F}"/>
    <cellStyle name="Normal 2 21" xfId="30019" xr:uid="{EF6C9858-9A70-49FE-8E9D-663AA40355D1}"/>
    <cellStyle name="Normal 2 21 10" xfId="30020" xr:uid="{7D881209-0774-477D-B0E9-FD53CC0A491C}"/>
    <cellStyle name="Normal 2 21 10 2" xfId="30021" xr:uid="{CFD83293-74C0-486A-B27E-0FDDA8DDA7F0}"/>
    <cellStyle name="Normal 2 21 10 3" xfId="30022" xr:uid="{4A0B16FE-192C-4195-BCDF-D6A1BA223520}"/>
    <cellStyle name="Normal 2 21 11" xfId="30023" xr:uid="{5D1E95B6-4CE9-4C05-B9C3-3C4B57E1EB7F}"/>
    <cellStyle name="Normal 2 21 11 2" xfId="30024" xr:uid="{CF23A194-ACF8-4BCE-AACF-7CAF4128D562}"/>
    <cellStyle name="Normal 2 21 11 3" xfId="30025" xr:uid="{49782762-FF8E-489A-BFD2-58E2D58CA1D0}"/>
    <cellStyle name="Normal 2 21 12" xfId="30026" xr:uid="{8FD3C641-761D-4836-BCF1-8E71671E842F}"/>
    <cellStyle name="Normal 2 21 12 2" xfId="30027" xr:uid="{87C45F30-0140-4450-AA13-8B54DABE59A0}"/>
    <cellStyle name="Normal 2 21 12 3" xfId="30028" xr:uid="{8EE8A27E-F7D1-4376-AAED-8AFB5C7D7181}"/>
    <cellStyle name="Normal 2 21 13" xfId="30029" xr:uid="{502325B5-11E7-4A38-B22E-B55D99E3351C}"/>
    <cellStyle name="Normal 2 21 13 2" xfId="30030" xr:uid="{A42E220B-C9F8-4C8D-BFB8-0ED615D17618}"/>
    <cellStyle name="Normal 2 21 13 3" xfId="30031" xr:uid="{4C86374A-D9D7-48A0-BC6B-F15284E1A072}"/>
    <cellStyle name="Normal 2 21 14" xfId="30032" xr:uid="{0DED1EB3-4A4B-44A8-B551-211AE47E910B}"/>
    <cellStyle name="Normal 2 21 14 2" xfId="30033" xr:uid="{AF14BD5A-D886-4A2E-97C5-3C37969CE4BA}"/>
    <cellStyle name="Normal 2 21 14 3" xfId="30034" xr:uid="{E4FCE4BC-529A-426C-9EB2-20E62FF48533}"/>
    <cellStyle name="Normal 2 21 15" xfId="30035" xr:uid="{514C4D07-B393-4583-8192-83F70E50D042}"/>
    <cellStyle name="Normal 2 21 15 2" xfId="30036" xr:uid="{9081E8C8-BF0C-46BB-BE08-6A17677C5A56}"/>
    <cellStyle name="Normal 2 21 15 3" xfId="30037" xr:uid="{F043DE48-9C24-499C-980D-7B7A8FFA8234}"/>
    <cellStyle name="Normal 2 21 16" xfId="30038" xr:uid="{645798B7-EAA9-4C67-BFD1-3E38040CE1E4}"/>
    <cellStyle name="Normal 2 21 16 2" xfId="30039" xr:uid="{ED3FD9F0-5A0C-4F37-A01D-A6D8EC7719B0}"/>
    <cellStyle name="Normal 2 21 16 3" xfId="30040" xr:uid="{04C4CA49-3EDD-4693-8B94-2A176CF7AFAC}"/>
    <cellStyle name="Normal 2 21 17" xfId="30041" xr:uid="{78EA2BC2-FC45-4619-A213-A830B0117584}"/>
    <cellStyle name="Normal 2 21 17 2" xfId="30042" xr:uid="{79AF6B3D-5651-4D3D-8DA8-4A6913AD4DCC}"/>
    <cellStyle name="Normal 2 21 17 3" xfId="30043" xr:uid="{244D04A0-EC7E-400C-80F6-05B33C364D1D}"/>
    <cellStyle name="Normal 2 21 18" xfId="30044" xr:uid="{19FD117A-85E7-478C-B22A-362561057315}"/>
    <cellStyle name="Normal 2 21 18 2" xfId="30045" xr:uid="{3E9A5351-B6EB-4967-8C30-A16CFC93008C}"/>
    <cellStyle name="Normal 2 21 18 3" xfId="30046" xr:uid="{02B4402B-CA45-41AE-9629-F2FAF2859887}"/>
    <cellStyle name="Normal 2 21 19" xfId="30047" xr:uid="{BC7258DA-83E0-44DB-9101-F5D4C4B6276A}"/>
    <cellStyle name="Normal 2 21 19 2" xfId="30048" xr:uid="{E9719702-A1B3-466D-B2ED-DAC89ABDDE94}"/>
    <cellStyle name="Normal 2 21 19 3" xfId="30049" xr:uid="{0014796B-B25F-47BD-AE25-243C1155EB12}"/>
    <cellStyle name="Normal 2 21 2" xfId="30050" xr:uid="{37DC054C-33F2-4C5A-93BD-180B81DFCB5C}"/>
    <cellStyle name="Normal 2 21 2 2" xfId="30051" xr:uid="{6800D73A-4A7D-4F45-8A41-CAD1C1069FE2}"/>
    <cellStyle name="Normal 2 21 2 3" xfId="30052" xr:uid="{B0DD439E-BF5D-433C-9049-C12E95C417CF}"/>
    <cellStyle name="Normal 2 21 20" xfId="30053" xr:uid="{B774A018-D953-4003-9846-833C91C1EDC3}"/>
    <cellStyle name="Normal 2 21 20 2" xfId="30054" xr:uid="{4A2CBE32-B274-4294-854C-71895045F55C}"/>
    <cellStyle name="Normal 2 21 20 3" xfId="30055" xr:uid="{5020CFA8-EC16-40D2-BC40-105D82A17DDD}"/>
    <cellStyle name="Normal 2 21 21" xfId="30056" xr:uid="{429CE2E6-587C-4219-890E-F1DE291F0097}"/>
    <cellStyle name="Normal 2 21 21 2" xfId="30057" xr:uid="{1A5CFED7-D6F8-4A04-95FD-38388A065D70}"/>
    <cellStyle name="Normal 2 21 21 3" xfId="30058" xr:uid="{47A7429C-D638-4260-AE51-D2D32D334864}"/>
    <cellStyle name="Normal 2 21 22" xfId="30059" xr:uid="{D4A1EF23-2326-4EEE-BCF1-FC3A7B62C083}"/>
    <cellStyle name="Normal 2 21 22 2" xfId="30060" xr:uid="{492EEF0A-2DAC-4E78-B5CF-0B6FFA9F47DA}"/>
    <cellStyle name="Normal 2 21 22 3" xfId="30061" xr:uid="{0F4945F5-BDCC-4437-9D56-4CEBA9DAE907}"/>
    <cellStyle name="Normal 2 21 23" xfId="30062" xr:uid="{5AE27646-A122-471C-965E-DB1AE12300D7}"/>
    <cellStyle name="Normal 2 21 23 2" xfId="30063" xr:uid="{BC23F25F-EE5B-4B05-955D-EEA54626E9E8}"/>
    <cellStyle name="Normal 2 21 23 3" xfId="30064" xr:uid="{6BEFE658-04B2-4D4B-9203-8F42398D41E0}"/>
    <cellStyle name="Normal 2 21 24" xfId="30065" xr:uid="{468B540C-BC21-4F0F-9B14-0469BB48EE73}"/>
    <cellStyle name="Normal 2 21 24 2" xfId="30066" xr:uid="{9B267E99-3AFD-41C4-8EB4-C333824A696C}"/>
    <cellStyle name="Normal 2 21 24 3" xfId="30067" xr:uid="{325841C3-C1F4-401C-9E13-2B5C456F6E60}"/>
    <cellStyle name="Normal 2 21 25" xfId="30068" xr:uid="{62560896-3448-49BF-8338-4A2A56E1C614}"/>
    <cellStyle name="Normal 2 21 25 2" xfId="30069" xr:uid="{07F9112F-7B08-4588-B28E-D2D75D2464B1}"/>
    <cellStyle name="Normal 2 21 25 3" xfId="30070" xr:uid="{925A0541-2FC0-40FA-8BFA-5172B22B7AB9}"/>
    <cellStyle name="Normal 2 21 26" xfId="30071" xr:uid="{7B7004FC-E48C-4BB5-B3DC-950DBE377D0A}"/>
    <cellStyle name="Normal 2 21 26 2" xfId="30072" xr:uid="{6EB9537B-8F7B-4B35-A843-B10BC2E57256}"/>
    <cellStyle name="Normal 2 21 26 3" xfId="30073" xr:uid="{C0E6A181-5EEA-413A-9395-DA18A22D1DBF}"/>
    <cellStyle name="Normal 2 21 27" xfId="30074" xr:uid="{667DA3DD-3405-4C56-BA60-B1D7ADEB7ED5}"/>
    <cellStyle name="Normal 2 21 27 2" xfId="30075" xr:uid="{AA9F6324-9956-4D0A-BA4B-EE8F213BAFB9}"/>
    <cellStyle name="Normal 2 21 27 3" xfId="30076" xr:uid="{8BD82EA2-3085-41F5-9F35-888814E02674}"/>
    <cellStyle name="Normal 2 21 28" xfId="30077" xr:uid="{EFE58B82-7080-4EF7-8B98-D64BFD3E2AB6}"/>
    <cellStyle name="Normal 2 21 28 2" xfId="30078" xr:uid="{67DDE402-1651-4287-9DF1-C4F5D2413E81}"/>
    <cellStyle name="Normal 2 21 28 3" xfId="30079" xr:uid="{E107D67C-0D0B-48FB-8453-4098B175F7BA}"/>
    <cellStyle name="Normal 2 21 29" xfId="30080" xr:uid="{9FC191D1-0E24-4222-9BF4-CCE8E96CF13C}"/>
    <cellStyle name="Normal 2 21 29 2" xfId="30081" xr:uid="{1EFF8C8B-3453-47E1-87A2-C8779E02C2D4}"/>
    <cellStyle name="Normal 2 21 29 3" xfId="30082" xr:uid="{FFA002CE-B51B-4310-96F2-217F5928ACCF}"/>
    <cellStyle name="Normal 2 21 3" xfId="30083" xr:uid="{F83D9730-78F6-47F5-BE24-91F659EB8616}"/>
    <cellStyle name="Normal 2 21 3 2" xfId="30084" xr:uid="{867A237D-6006-40C8-84C1-2790030783C9}"/>
    <cellStyle name="Normal 2 21 3 3" xfId="30085" xr:uid="{3FF94859-8AD4-4809-B1B4-C37AC28F62E7}"/>
    <cellStyle name="Normal 2 21 30" xfId="30086" xr:uid="{75264923-844B-4F70-8F0E-EAA4D59C00FB}"/>
    <cellStyle name="Normal 2 21 31" xfId="30087" xr:uid="{FE0955DD-F112-464C-A03F-1A16FEB2C369}"/>
    <cellStyle name="Normal 2 21 4" xfId="30088" xr:uid="{BACD8CB8-B1AB-42C3-94EB-82DB1C9D584F}"/>
    <cellStyle name="Normal 2 21 4 2" xfId="30089" xr:uid="{E58A7841-1680-4B3E-8B6F-BC66217A312F}"/>
    <cellStyle name="Normal 2 21 4 3" xfId="30090" xr:uid="{635775C6-AADC-4FC4-991A-B0B96065D34B}"/>
    <cellStyle name="Normal 2 21 5" xfId="30091" xr:uid="{4B54C5E9-FD65-43A9-B795-21DA4F098DB8}"/>
    <cellStyle name="Normal 2 21 5 2" xfId="30092" xr:uid="{98B95CB2-3B02-457E-B870-3293DD8A0B60}"/>
    <cellStyle name="Normal 2 21 5 3" xfId="30093" xr:uid="{8E63559D-C1BA-4EC4-94AE-7C71C31CD1E9}"/>
    <cellStyle name="Normal 2 21 6" xfId="30094" xr:uid="{5717D350-72E8-43D7-979E-5361B34CACFF}"/>
    <cellStyle name="Normal 2 21 6 2" xfId="30095" xr:uid="{1184743E-6841-4716-8B45-DF189C9FF4B4}"/>
    <cellStyle name="Normal 2 21 6 3" xfId="30096" xr:uid="{85067B64-CEEC-438A-B2BE-8C927EB9F50C}"/>
    <cellStyle name="Normal 2 21 7" xfId="30097" xr:uid="{64738C4C-DB50-4F3A-8967-BC598EF3E5D7}"/>
    <cellStyle name="Normal 2 21 7 2" xfId="30098" xr:uid="{532C4B1D-C76E-4343-A3EF-2AF87D286083}"/>
    <cellStyle name="Normal 2 21 7 3" xfId="30099" xr:uid="{53B4319E-C5FB-44A1-8DC0-3065E4B189BF}"/>
    <cellStyle name="Normal 2 21 8" xfId="30100" xr:uid="{7C224F11-FD9E-416F-9B74-08412278BE2E}"/>
    <cellStyle name="Normal 2 21 8 2" xfId="30101" xr:uid="{362A5EF8-F296-4A9C-8701-805A6D008514}"/>
    <cellStyle name="Normal 2 21 8 3" xfId="30102" xr:uid="{979DEF0E-9CE2-4486-87B7-2C6141CB2E7B}"/>
    <cellStyle name="Normal 2 21 9" xfId="30103" xr:uid="{AADD10CC-BC26-44ED-85A0-6D5357C04A04}"/>
    <cellStyle name="Normal 2 21 9 2" xfId="30104" xr:uid="{D3169264-4BA7-48C5-93F1-18782F0AC7EC}"/>
    <cellStyle name="Normal 2 21 9 3" xfId="30105" xr:uid="{620171E9-1D29-4AA0-B233-89392E783C10}"/>
    <cellStyle name="Normal 2 22" xfId="30106" xr:uid="{B93BFD0D-3AFA-483C-966A-BF5E99A79149}"/>
    <cellStyle name="Normal 2 22 10" xfId="30107" xr:uid="{29C8CBF3-8966-41A1-9362-85E5610C8A07}"/>
    <cellStyle name="Normal 2 22 10 2" xfId="30108" xr:uid="{905355B2-F48B-42F2-AC27-7B69F7FC31F2}"/>
    <cellStyle name="Normal 2 22 10 3" xfId="30109" xr:uid="{77A9028A-7470-4720-94A6-C6921E01A289}"/>
    <cellStyle name="Normal 2 22 11" xfId="30110" xr:uid="{682A5E04-3D1A-4B0C-8445-7E67FEFAEF2D}"/>
    <cellStyle name="Normal 2 22 11 2" xfId="30111" xr:uid="{005F168B-D1A9-4DAA-BB79-192AC3B46D6A}"/>
    <cellStyle name="Normal 2 22 11 3" xfId="30112" xr:uid="{B3B99300-81EC-4313-A50C-3B917EEB985A}"/>
    <cellStyle name="Normal 2 22 12" xfId="30113" xr:uid="{FF52C636-9AB8-4709-9C13-D512FAB759C1}"/>
    <cellStyle name="Normal 2 22 12 2" xfId="30114" xr:uid="{9F11F75E-4682-4A2C-9826-051CE1C32D06}"/>
    <cellStyle name="Normal 2 22 12 3" xfId="30115" xr:uid="{F33327E0-01B2-4C3D-9CEE-E0FD1E3FAA61}"/>
    <cellStyle name="Normal 2 22 13" xfId="30116" xr:uid="{9FB5FEBB-2625-4175-97D1-B4FEBD7F4F0C}"/>
    <cellStyle name="Normal 2 22 13 2" xfId="30117" xr:uid="{099C6B42-B66E-4C93-8DB0-A824CFBA7EA6}"/>
    <cellStyle name="Normal 2 22 13 3" xfId="30118" xr:uid="{51CBB5FF-8548-43BF-8937-151310DA427B}"/>
    <cellStyle name="Normal 2 22 14" xfId="30119" xr:uid="{B76C257D-FBE9-4B4A-9A81-14A3D032C43B}"/>
    <cellStyle name="Normal 2 22 14 2" xfId="30120" xr:uid="{394FD05C-9EB9-4467-83B0-1F8C4A62BF20}"/>
    <cellStyle name="Normal 2 22 14 3" xfId="30121" xr:uid="{868E39EC-700E-4871-BDBD-3AB76E39DB31}"/>
    <cellStyle name="Normal 2 22 15" xfId="30122" xr:uid="{6690C674-7B14-4D6D-A1CA-A32933443F7C}"/>
    <cellStyle name="Normal 2 22 15 2" xfId="30123" xr:uid="{B319551A-FEBC-40EA-B7CA-B1C5295C349F}"/>
    <cellStyle name="Normal 2 22 15 3" xfId="30124" xr:uid="{43C57235-E524-4CD0-B742-68969B7515FC}"/>
    <cellStyle name="Normal 2 22 16" xfId="30125" xr:uid="{A92A2D51-0B76-4896-9CFF-C5F854A880CE}"/>
    <cellStyle name="Normal 2 22 16 2" xfId="30126" xr:uid="{BCE54CA6-29B2-43C7-AD47-E4C6519A37D0}"/>
    <cellStyle name="Normal 2 22 16 3" xfId="30127" xr:uid="{18350589-E7FD-4032-8A27-435A6A9F0A45}"/>
    <cellStyle name="Normal 2 22 17" xfId="30128" xr:uid="{D46D3210-0CC1-475D-AEB0-351EACE5DEE7}"/>
    <cellStyle name="Normal 2 22 17 2" xfId="30129" xr:uid="{19E84DDE-A839-47B8-B716-F4F76E423C37}"/>
    <cellStyle name="Normal 2 22 17 3" xfId="30130" xr:uid="{4516D2A5-CD8B-441D-938E-2C494AE652B8}"/>
    <cellStyle name="Normal 2 22 18" xfId="30131" xr:uid="{3D11834C-1B06-4226-BD30-B9F85EE1BF2D}"/>
    <cellStyle name="Normal 2 22 18 2" xfId="30132" xr:uid="{32B4D7F3-525C-4B1E-BA76-B5FF9B9813FA}"/>
    <cellStyle name="Normal 2 22 18 3" xfId="30133" xr:uid="{DBC5F233-39E0-47B7-9224-DEDCC7044C13}"/>
    <cellStyle name="Normal 2 22 19" xfId="30134" xr:uid="{8B755267-46ED-4CD2-BF56-4EEF7E0007E4}"/>
    <cellStyle name="Normal 2 22 19 2" xfId="30135" xr:uid="{FADF3877-AAAE-47B7-AD25-E96AE7398022}"/>
    <cellStyle name="Normal 2 22 19 3" xfId="30136" xr:uid="{5C8C8C4B-949E-44AD-B80B-CEB29C3991A1}"/>
    <cellStyle name="Normal 2 22 2" xfId="30137" xr:uid="{6CDA8409-FB15-456E-9479-71620A6E2303}"/>
    <cellStyle name="Normal 2 22 2 2" xfId="30138" xr:uid="{46F5B9A9-87AD-4323-AC86-48FC549F9765}"/>
    <cellStyle name="Normal 2 22 2 2 2" xfId="30139" xr:uid="{F7E223E2-178B-40C4-9D0B-9A842D9768E6}"/>
    <cellStyle name="Normal 2 22 2 3" xfId="30140" xr:uid="{6A003E96-971E-4EC2-B922-DA5FF2D87DC6}"/>
    <cellStyle name="Normal 2 22 2 3 2" xfId="30141" xr:uid="{9502733F-B072-4753-933A-6264EC12F705}"/>
    <cellStyle name="Normal 2 22 2 4" xfId="30142" xr:uid="{72B4F5CC-3411-41AC-BAD4-5BFDA0233ACB}"/>
    <cellStyle name="Normal 2 22 20" xfId="30143" xr:uid="{6D8326B9-841A-4284-B2A8-28A2951DBED6}"/>
    <cellStyle name="Normal 2 22 20 2" xfId="30144" xr:uid="{0BA53A74-5F86-493D-9779-798FB4874DB3}"/>
    <cellStyle name="Normal 2 22 20 3" xfId="30145" xr:uid="{61FD0A63-F9B1-48FF-BF1D-BBAC65515F96}"/>
    <cellStyle name="Normal 2 22 21" xfId="30146" xr:uid="{9C0A8E48-3570-4316-B883-A49C61699E55}"/>
    <cellStyle name="Normal 2 22 21 2" xfId="30147" xr:uid="{1ED7FC2A-6A9D-4C9B-A125-D2151E0A182F}"/>
    <cellStyle name="Normal 2 22 21 3" xfId="30148" xr:uid="{607ABE2A-D80D-4383-9B69-4717100BF761}"/>
    <cellStyle name="Normal 2 22 22" xfId="30149" xr:uid="{1A55F2E0-E6F2-4F4F-BC1B-F6DC9FDE7A86}"/>
    <cellStyle name="Normal 2 22 22 2" xfId="30150" xr:uid="{CF6F0850-D7F1-47D0-A02C-9C218A719267}"/>
    <cellStyle name="Normal 2 22 22 3" xfId="30151" xr:uid="{8D4C8662-8512-4489-B391-92F620AD0BA5}"/>
    <cellStyle name="Normal 2 22 23" xfId="30152" xr:uid="{408575E6-BDC6-4066-B9A0-2B1760003949}"/>
    <cellStyle name="Normal 2 22 23 2" xfId="30153" xr:uid="{462F8B8C-C784-49A9-BA96-D440D457D84D}"/>
    <cellStyle name="Normal 2 22 23 3" xfId="30154" xr:uid="{CFE73F0D-FDA0-41C2-B1A5-C01A8EDAE75B}"/>
    <cellStyle name="Normal 2 22 24" xfId="30155" xr:uid="{16386C34-CF55-4ECC-AA14-27F5F7F0F273}"/>
    <cellStyle name="Normal 2 22 24 2" xfId="30156" xr:uid="{1241F135-17DB-4106-8EF2-28CD53AF8055}"/>
    <cellStyle name="Normal 2 22 24 3" xfId="30157" xr:uid="{88FE370C-2C39-48C5-87BB-4E233E209B69}"/>
    <cellStyle name="Normal 2 22 25" xfId="30158" xr:uid="{2608C730-EC88-4BA6-AF41-E6D94DB94BDA}"/>
    <cellStyle name="Normal 2 22 25 2" xfId="30159" xr:uid="{1A8D25B5-2CFD-4CF3-BBAE-3947A107545A}"/>
    <cellStyle name="Normal 2 22 25 3" xfId="30160" xr:uid="{7E5E3414-32D1-4EA8-B02F-2297935CEE5D}"/>
    <cellStyle name="Normal 2 22 26" xfId="30161" xr:uid="{ADA43EFB-0D7B-429C-A059-973AE5A8741C}"/>
    <cellStyle name="Normal 2 22 26 2" xfId="30162" xr:uid="{9370EAA0-34D1-4C6D-8C71-212C06075D56}"/>
    <cellStyle name="Normal 2 22 26 3" xfId="30163" xr:uid="{43D83277-F0D0-4000-B248-654DF68FF3CF}"/>
    <cellStyle name="Normal 2 22 27" xfId="30164" xr:uid="{CD80B503-89CE-4213-8883-9869C7BF4540}"/>
    <cellStyle name="Normal 2 22 27 2" xfId="30165" xr:uid="{88DAAA3E-1F1C-4976-A5CD-61E526358EA5}"/>
    <cellStyle name="Normal 2 22 27 3" xfId="30166" xr:uid="{2839150A-09E0-4FC9-8F17-5D78B72BC589}"/>
    <cellStyle name="Normal 2 22 28" xfId="30167" xr:uid="{A1004154-E120-47F4-BE7F-F1F72654746A}"/>
    <cellStyle name="Normal 2 22 28 2" xfId="30168" xr:uid="{0B578ECC-253B-427A-972C-0E33071AC958}"/>
    <cellStyle name="Normal 2 22 28 3" xfId="30169" xr:uid="{902E57C9-EA4C-4863-B3D6-EACC7CA0E5D3}"/>
    <cellStyle name="Normal 2 22 29" xfId="30170" xr:uid="{72EF0367-0909-4ADD-8ADD-15992772C748}"/>
    <cellStyle name="Normal 2 22 29 2" xfId="30171" xr:uid="{670D9029-5D7C-4F87-8EDB-0B07A5523FE8}"/>
    <cellStyle name="Normal 2 22 29 3" xfId="30172" xr:uid="{AD40992F-F789-4ACC-9B24-08392B14A3DC}"/>
    <cellStyle name="Normal 2 22 3" xfId="30173" xr:uid="{7C804000-F20D-4C7C-A39A-12D267B4418F}"/>
    <cellStyle name="Normal 2 22 3 2" xfId="30174" xr:uid="{9A7DBAF2-DCE1-4F76-9528-8A320E42E233}"/>
    <cellStyle name="Normal 2 22 3 2 2" xfId="30175" xr:uid="{A03BF07F-8CF5-47A9-A05D-317B6716E9A2}"/>
    <cellStyle name="Normal 2 22 3 3" xfId="30176" xr:uid="{B394B5F6-9C3D-411E-AFE6-9B951AE109B0}"/>
    <cellStyle name="Normal 2 22 3 3 2" xfId="30177" xr:uid="{AE207594-95FA-4ED7-9F8F-F3A8D17E3CD0}"/>
    <cellStyle name="Normal 2 22 3 4" xfId="30178" xr:uid="{856B926E-85E0-4D78-95F8-9EE7D023EA27}"/>
    <cellStyle name="Normal 2 22 30" xfId="30179" xr:uid="{3EA981B8-3064-48DC-8AF5-B2306B804941}"/>
    <cellStyle name="Normal 2 22 31" xfId="30180" xr:uid="{419210AF-029A-4578-BB8D-FEF42DC0E148}"/>
    <cellStyle name="Normal 2 22 4" xfId="30181" xr:uid="{F3E3359E-8A9D-49CA-9487-1677180AC791}"/>
    <cellStyle name="Normal 2 22 4 2" xfId="30182" xr:uid="{35A82FEE-8FA3-48CB-B860-2FC392F9159D}"/>
    <cellStyle name="Normal 2 22 4 2 2" xfId="30183" xr:uid="{4E81E245-3B7E-4F6E-A8B0-12893478E653}"/>
    <cellStyle name="Normal 2 22 4 3" xfId="30184" xr:uid="{E7126B34-09FA-4A65-8DAA-352F8E3D9F0E}"/>
    <cellStyle name="Normal 2 22 4 3 2" xfId="30185" xr:uid="{77FBBAEA-B51C-498E-BDA5-6F19EC431627}"/>
    <cellStyle name="Normal 2 22 4 4" xfId="30186" xr:uid="{11EB0F69-0144-45C9-9DE1-419A33BEB56B}"/>
    <cellStyle name="Normal 2 22 5" xfId="30187" xr:uid="{5D1415FB-C017-41C4-AF7F-9394BCFFE2E1}"/>
    <cellStyle name="Normal 2 22 5 2" xfId="30188" xr:uid="{E9C3B023-6286-420F-BDF1-FA7123B1F214}"/>
    <cellStyle name="Normal 2 22 5 2 2" xfId="30189" xr:uid="{2842ACB4-BB6F-4989-8C74-72D2928018C7}"/>
    <cellStyle name="Normal 2 22 5 3" xfId="30190" xr:uid="{F048F066-E714-4238-9DF9-6849DECD629E}"/>
    <cellStyle name="Normal 2 22 5 3 2" xfId="30191" xr:uid="{E282EB0F-B1BA-4C07-BDB2-6EE572E61197}"/>
    <cellStyle name="Normal 2 22 5 4" xfId="30192" xr:uid="{AAAD5CCD-3235-4B0B-B2A1-E2EAF9956D85}"/>
    <cellStyle name="Normal 2 22 6" xfId="30193" xr:uid="{2CBC8C5E-22F5-4A6B-AC68-888552047107}"/>
    <cellStyle name="Normal 2 22 6 2" xfId="30194" xr:uid="{0DB42748-B34E-45BD-AD06-5B91A1C05C2D}"/>
    <cellStyle name="Normal 2 22 6 3" xfId="30195" xr:uid="{D6EDCDB3-19FC-4F6B-A651-B17B968B8332}"/>
    <cellStyle name="Normal 2 22 7" xfId="30196" xr:uid="{50E1490E-16A5-4FB2-94D6-542DE8A93C56}"/>
    <cellStyle name="Normal 2 22 7 2" xfId="30197" xr:uid="{8E44434F-6AA1-4409-9729-55010D8FA857}"/>
    <cellStyle name="Normal 2 22 7 3" xfId="30198" xr:uid="{3FB32FF0-F6A4-4F3E-96FF-03745EFFDF27}"/>
    <cellStyle name="Normal 2 22 8" xfId="30199" xr:uid="{6D89EB55-572D-4D52-A9EC-62141645F4B4}"/>
    <cellStyle name="Normal 2 22 8 2" xfId="30200" xr:uid="{8EBF3183-E1B0-490A-BFFA-4D28DD4D0123}"/>
    <cellStyle name="Normal 2 22 8 3" xfId="30201" xr:uid="{B0A093FD-061E-4255-BB0F-90FC4CA08C09}"/>
    <cellStyle name="Normal 2 22 9" xfId="30202" xr:uid="{D5F6B392-9039-454C-8AAF-622437BE4FBF}"/>
    <cellStyle name="Normal 2 22 9 2" xfId="30203" xr:uid="{A6DC9F10-DC4F-4276-8F3D-3B2690FDC4C7}"/>
    <cellStyle name="Normal 2 22 9 3" xfId="30204" xr:uid="{00C37C52-4EA9-4260-8E36-02266B127C2E}"/>
    <cellStyle name="Normal 2 23" xfId="30205" xr:uid="{A1C867C6-AC16-4DAE-AFE8-88A66F9D2FFE}"/>
    <cellStyle name="Normal 2 23 10" xfId="30206" xr:uid="{7A9772ED-B379-4125-840B-85D57FF07D1B}"/>
    <cellStyle name="Normal 2 23 10 2" xfId="30207" xr:uid="{A5E4433F-92D4-4F96-BC0A-2AD5DBF6AD09}"/>
    <cellStyle name="Normal 2 23 10 3" xfId="30208" xr:uid="{EA85ED74-BEFA-403A-84FE-29AB20175F3E}"/>
    <cellStyle name="Normal 2 23 11" xfId="30209" xr:uid="{7DEF4253-F778-41B1-AB48-4177E6D06CD7}"/>
    <cellStyle name="Normal 2 23 11 2" xfId="30210" xr:uid="{7949B29F-D2DA-4E95-9DB1-43020EFD8CE4}"/>
    <cellStyle name="Normal 2 23 11 3" xfId="30211" xr:uid="{368081FE-BB73-44C0-AA56-06CACFBDC28D}"/>
    <cellStyle name="Normal 2 23 12" xfId="30212" xr:uid="{AA3CF85F-012B-452B-9E65-8500B33B953E}"/>
    <cellStyle name="Normal 2 23 12 2" xfId="30213" xr:uid="{AA23E4E8-A60A-4478-ACAB-FA64633D1AFE}"/>
    <cellStyle name="Normal 2 23 12 3" xfId="30214" xr:uid="{75086076-C360-4E95-96FC-AB007DFA5CA6}"/>
    <cellStyle name="Normal 2 23 13" xfId="30215" xr:uid="{E15A4C51-7B31-4075-84F8-FC7018F7E700}"/>
    <cellStyle name="Normal 2 23 13 2" xfId="30216" xr:uid="{B06002EF-F830-43F9-8BDC-1EE6A01B6E6C}"/>
    <cellStyle name="Normal 2 23 13 3" xfId="30217" xr:uid="{6B569D8D-A047-4A71-80B4-2A8AC6B782D5}"/>
    <cellStyle name="Normal 2 23 14" xfId="30218" xr:uid="{45BCD3A1-9D1B-45E7-935C-8FC41D0A705A}"/>
    <cellStyle name="Normal 2 23 14 2" xfId="30219" xr:uid="{1760E1E7-3556-4BC4-9C5B-93A0C32CB039}"/>
    <cellStyle name="Normal 2 23 14 3" xfId="30220" xr:uid="{0E285B62-36A4-4348-A901-6A8E6E5FADC5}"/>
    <cellStyle name="Normal 2 23 15" xfId="30221" xr:uid="{5EBAEB3E-8F76-477A-9C25-DD9D5D226073}"/>
    <cellStyle name="Normal 2 23 15 2" xfId="30222" xr:uid="{839FDFCA-A67A-48E1-B6AC-634969ACD6ED}"/>
    <cellStyle name="Normal 2 23 15 3" xfId="30223" xr:uid="{4B6E1AEA-C6B7-462B-9E84-CCC4F3E77C57}"/>
    <cellStyle name="Normal 2 23 16" xfId="30224" xr:uid="{22C90400-AE99-48E2-B1EB-13ECD07AEB9C}"/>
    <cellStyle name="Normal 2 23 16 2" xfId="30225" xr:uid="{298F1A8F-70D2-4E65-BA4F-4618019C8B85}"/>
    <cellStyle name="Normal 2 23 16 3" xfId="30226" xr:uid="{6DDEAD83-CD21-4319-8CE8-A5A4E52114C9}"/>
    <cellStyle name="Normal 2 23 17" xfId="30227" xr:uid="{1C936A49-C4C0-400C-A341-9A2BE3C52E30}"/>
    <cellStyle name="Normal 2 23 17 2" xfId="30228" xr:uid="{7D589639-E6C3-4698-A12D-2E3E3A5CE778}"/>
    <cellStyle name="Normal 2 23 17 3" xfId="30229" xr:uid="{4F80A8A5-C888-4B4D-84A7-FACA109E28AE}"/>
    <cellStyle name="Normal 2 23 18" xfId="30230" xr:uid="{609ED832-E6C7-478E-B2BB-906BFCE44C96}"/>
    <cellStyle name="Normal 2 23 18 2" xfId="30231" xr:uid="{E2A7E493-C41C-4ED1-BB24-4E17904D943B}"/>
    <cellStyle name="Normal 2 23 18 3" xfId="30232" xr:uid="{9B2E8724-8639-4530-82E5-9E6534D749A3}"/>
    <cellStyle name="Normal 2 23 19" xfId="30233" xr:uid="{C42CC8EE-8A65-4017-B04F-252214F394C3}"/>
    <cellStyle name="Normal 2 23 19 2" xfId="30234" xr:uid="{BD2A6382-3CEF-4407-9A67-6A7AC7FF396A}"/>
    <cellStyle name="Normal 2 23 19 3" xfId="30235" xr:uid="{79F76E1B-ED57-4B69-813F-B3E922F78C09}"/>
    <cellStyle name="Normal 2 23 2" xfId="30236" xr:uid="{26FE1467-4FA8-4772-B421-F87BBD9E22D0}"/>
    <cellStyle name="Normal 2 23 2 2" xfId="30237" xr:uid="{6030FDB7-C8C4-4579-B631-4F07A1CB1C53}"/>
    <cellStyle name="Normal 2 23 2 3" xfId="30238" xr:uid="{8EDEC680-A167-4E66-8A48-02F33DED3991}"/>
    <cellStyle name="Normal 2 23 20" xfId="30239" xr:uid="{EF74A2ED-9B1B-4A73-A978-DBEF8041606C}"/>
    <cellStyle name="Normal 2 23 20 2" xfId="30240" xr:uid="{BD94CEA9-85C6-4010-8329-8D2BB243F10F}"/>
    <cellStyle name="Normal 2 23 20 3" xfId="30241" xr:uid="{DEEC1976-B313-418B-95FA-EB5C84E92195}"/>
    <cellStyle name="Normal 2 23 21" xfId="30242" xr:uid="{C8FB0767-C440-453D-9222-22D0CC0268F8}"/>
    <cellStyle name="Normal 2 23 21 2" xfId="30243" xr:uid="{1CF08CCD-771E-46A2-A261-1B685E046385}"/>
    <cellStyle name="Normal 2 23 21 3" xfId="30244" xr:uid="{F5141249-877A-4338-A5D9-51C14554C88F}"/>
    <cellStyle name="Normal 2 23 22" xfId="30245" xr:uid="{9F551423-BAC9-4C0A-9F8F-55672660550E}"/>
    <cellStyle name="Normal 2 23 22 2" xfId="30246" xr:uid="{1C7713B6-5CDA-4496-B694-92C05C86F4A8}"/>
    <cellStyle name="Normal 2 23 22 3" xfId="30247" xr:uid="{3CE6D0CE-4FC8-4928-92F6-08EBFE6A3095}"/>
    <cellStyle name="Normal 2 23 23" xfId="30248" xr:uid="{403F7AC1-8159-4552-B04C-49FF03537E02}"/>
    <cellStyle name="Normal 2 23 23 2" xfId="30249" xr:uid="{B9F08B36-598B-427F-A86C-3AF22A03C10E}"/>
    <cellStyle name="Normal 2 23 23 3" xfId="30250" xr:uid="{81CC105E-363A-4E3C-AF73-89049E209012}"/>
    <cellStyle name="Normal 2 23 24" xfId="30251" xr:uid="{00263151-920B-4E25-863F-CD1BBCC859A1}"/>
    <cellStyle name="Normal 2 23 24 2" xfId="30252" xr:uid="{5580AE02-62F6-4685-AB6E-1B23FEB715B9}"/>
    <cellStyle name="Normal 2 23 24 3" xfId="30253" xr:uid="{E576B73C-3322-4034-A420-728574544F09}"/>
    <cellStyle name="Normal 2 23 25" xfId="30254" xr:uid="{59CEDBA3-5D52-4E2D-8E50-7D96FA22391E}"/>
    <cellStyle name="Normal 2 23 25 2" xfId="30255" xr:uid="{DCD6215B-3128-4B76-B85E-C85B8A18AE47}"/>
    <cellStyle name="Normal 2 23 25 3" xfId="30256" xr:uid="{B1C3B6F8-125D-4A8E-B335-D3DF62F5C277}"/>
    <cellStyle name="Normal 2 23 26" xfId="30257" xr:uid="{C7E6C3CC-6A48-43F4-98C2-9865D002599D}"/>
    <cellStyle name="Normal 2 23 26 2" xfId="30258" xr:uid="{FFE0F2B5-8D2E-49D2-BBED-29F9E484A71C}"/>
    <cellStyle name="Normal 2 23 26 3" xfId="30259" xr:uid="{44A1D05B-BA7A-44EB-AC7A-3ADFCBFD3C6C}"/>
    <cellStyle name="Normal 2 23 27" xfId="30260" xr:uid="{B4BC3DF6-464C-4C38-BCBD-B9217597BE06}"/>
    <cellStyle name="Normal 2 23 27 2" xfId="30261" xr:uid="{0AD9CBBC-7EA0-4F73-B6E8-8C890C6CE53D}"/>
    <cellStyle name="Normal 2 23 27 3" xfId="30262" xr:uid="{961B5FAB-6739-4ED2-8FEC-A6930C95D43E}"/>
    <cellStyle name="Normal 2 23 28" xfId="30263" xr:uid="{13CE7DF4-90EB-426A-B285-656D5CA0B751}"/>
    <cellStyle name="Normal 2 23 28 2" xfId="30264" xr:uid="{BFFADDC1-E131-4D11-AED0-F0279BF3AF58}"/>
    <cellStyle name="Normal 2 23 28 3" xfId="30265" xr:uid="{DA239F03-1B84-4812-906A-681F8617C911}"/>
    <cellStyle name="Normal 2 23 29" xfId="30266" xr:uid="{9ECD38A7-D8B2-4041-BF39-0AB6889AD6AC}"/>
    <cellStyle name="Normal 2 23 29 2" xfId="30267" xr:uid="{FF31A4EB-58A4-4E97-B613-3604082AEC74}"/>
    <cellStyle name="Normal 2 23 29 3" xfId="30268" xr:uid="{436D3A52-589C-406D-995F-932671584903}"/>
    <cellStyle name="Normal 2 23 3" xfId="30269" xr:uid="{CBDC58CC-EA6D-42FE-9958-E12412AF1DA8}"/>
    <cellStyle name="Normal 2 23 3 2" xfId="30270" xr:uid="{AE5896AD-B28B-4683-BA64-99CA8EBDA8B2}"/>
    <cellStyle name="Normal 2 23 3 3" xfId="30271" xr:uid="{A7744BF5-AED2-4F19-B348-BE0870FF3FD3}"/>
    <cellStyle name="Normal 2 23 30" xfId="30272" xr:uid="{5B8D42F6-3B9D-4C7E-869B-70EECE04858A}"/>
    <cellStyle name="Normal 2 23 31" xfId="30273" xr:uid="{AC035619-2211-435E-9A26-E67A6DF42ED8}"/>
    <cellStyle name="Normal 2 23 4" xfId="30274" xr:uid="{58CC9693-BB43-469B-A5C5-73273EB92B7F}"/>
    <cellStyle name="Normal 2 23 4 2" xfId="30275" xr:uid="{804E4C2C-8945-4B63-946C-2834A47D4A82}"/>
    <cellStyle name="Normal 2 23 4 3" xfId="30276" xr:uid="{CD00772B-B7ED-4735-9C93-8EEDA835C6EE}"/>
    <cellStyle name="Normal 2 23 5" xfId="30277" xr:uid="{DC936E8F-7369-45AB-81CF-8B70E57CE934}"/>
    <cellStyle name="Normal 2 23 5 2" xfId="30278" xr:uid="{B719D954-E2C4-4F0C-92E7-9B82EB816D02}"/>
    <cellStyle name="Normal 2 23 5 3" xfId="30279" xr:uid="{C7FF9DB8-BE8A-4C39-8864-2B452467E05A}"/>
    <cellStyle name="Normal 2 23 6" xfId="30280" xr:uid="{8CD5994D-B2F3-4165-95B3-05B1A2B6BB51}"/>
    <cellStyle name="Normal 2 23 6 2" xfId="30281" xr:uid="{2E954497-B959-4CD4-A710-3134CAFA5EAA}"/>
    <cellStyle name="Normal 2 23 6 3" xfId="30282" xr:uid="{CE8E9378-D843-4C7A-9649-C1D5150540B9}"/>
    <cellStyle name="Normal 2 23 7" xfId="30283" xr:uid="{BDCC3528-79A4-49A3-876D-DB9C3208E3C2}"/>
    <cellStyle name="Normal 2 23 7 2" xfId="30284" xr:uid="{6F0D510E-AD02-4400-9AFA-731AFDED93F4}"/>
    <cellStyle name="Normal 2 23 7 3" xfId="30285" xr:uid="{EBAED6BB-14FD-437F-97C8-F2CF10EA1518}"/>
    <cellStyle name="Normal 2 23 8" xfId="30286" xr:uid="{630D5D8C-F4B8-49BF-8076-EA8C21ECD309}"/>
    <cellStyle name="Normal 2 23 8 2" xfId="30287" xr:uid="{DAF62C11-47E1-49D3-BF5A-D7F6C133D07D}"/>
    <cellStyle name="Normal 2 23 8 3" xfId="30288" xr:uid="{385A0540-2570-407A-9822-31BDF7717FB0}"/>
    <cellStyle name="Normal 2 23 9" xfId="30289" xr:uid="{221BF3E8-1229-4B99-BA20-8210A4442AD4}"/>
    <cellStyle name="Normal 2 23 9 2" xfId="30290" xr:uid="{3EFF2B90-5A0D-4F9D-AADC-B8233BF575EE}"/>
    <cellStyle name="Normal 2 23 9 3" xfId="30291" xr:uid="{7FA7C9CF-9092-4346-9A5C-171F55AA9F04}"/>
    <cellStyle name="Normal 2 24" xfId="30292" xr:uid="{6EA9FC84-B31F-4915-9BE6-D0D6D3E69475}"/>
    <cellStyle name="Normal 2 24 10" xfId="30293" xr:uid="{F82C65E7-1871-4E79-B0BD-600564251601}"/>
    <cellStyle name="Normal 2 24 10 2" xfId="30294" xr:uid="{2A2AFAD8-658F-4374-BD1E-298EBE329753}"/>
    <cellStyle name="Normal 2 24 10 3" xfId="30295" xr:uid="{2472497D-8D5D-4A1D-AF98-3F9165C509A3}"/>
    <cellStyle name="Normal 2 24 11" xfId="30296" xr:uid="{5CD62315-4309-433E-BAA0-7F09392BE4EB}"/>
    <cellStyle name="Normal 2 24 11 2" xfId="30297" xr:uid="{3913C6E0-F8ED-43F3-A63F-457A89CDC6D0}"/>
    <cellStyle name="Normal 2 24 11 3" xfId="30298" xr:uid="{C5DE7DB3-64C5-4F64-8ABE-3CDDD1FE141F}"/>
    <cellStyle name="Normal 2 24 12" xfId="30299" xr:uid="{A985B413-A604-4A53-8ADD-9053C913CF95}"/>
    <cellStyle name="Normal 2 24 12 2" xfId="30300" xr:uid="{D7417A51-74BE-4C19-BEF7-418F2DCF7082}"/>
    <cellStyle name="Normal 2 24 12 3" xfId="30301" xr:uid="{BCE7FBE9-D438-4B48-8FD1-423F6D7E3237}"/>
    <cellStyle name="Normal 2 24 13" xfId="30302" xr:uid="{CA6FA058-94A3-4CE1-95D2-AABD34E64ED6}"/>
    <cellStyle name="Normal 2 24 13 2" xfId="30303" xr:uid="{5A5495A6-648A-4379-950C-2800398ED6F9}"/>
    <cellStyle name="Normal 2 24 13 3" xfId="30304" xr:uid="{C2D468F3-5349-4127-BBDC-2E9E47BD7FA1}"/>
    <cellStyle name="Normal 2 24 14" xfId="30305" xr:uid="{1FE1AE53-E15A-453A-B547-070C00DCF80C}"/>
    <cellStyle name="Normal 2 24 14 2" xfId="30306" xr:uid="{A236F59A-7DE8-4BD1-A9FA-434C65BB74CD}"/>
    <cellStyle name="Normal 2 24 14 3" xfId="30307" xr:uid="{8CD550D5-D687-4905-89D1-05D5D292C973}"/>
    <cellStyle name="Normal 2 24 15" xfId="30308" xr:uid="{97645604-F006-453D-A794-1B529214212D}"/>
    <cellStyle name="Normal 2 24 15 2" xfId="30309" xr:uid="{5435D637-37E7-478B-87F7-C6A131DB6A28}"/>
    <cellStyle name="Normal 2 24 15 3" xfId="30310" xr:uid="{E365702C-AC5A-4D14-A052-568EE19984BA}"/>
    <cellStyle name="Normal 2 24 16" xfId="30311" xr:uid="{C6BE8DD1-99AB-4165-9E67-AA265D543CF7}"/>
    <cellStyle name="Normal 2 24 16 2" xfId="30312" xr:uid="{6B8CBC39-636F-4B03-9C97-46EB3DAFF395}"/>
    <cellStyle name="Normal 2 24 16 3" xfId="30313" xr:uid="{25876918-45F8-4E9D-BD6D-BA7970BC2FA0}"/>
    <cellStyle name="Normal 2 24 17" xfId="30314" xr:uid="{BEE729C8-BB88-4AF0-B360-8620BDFBCFF5}"/>
    <cellStyle name="Normal 2 24 17 2" xfId="30315" xr:uid="{D4218B7C-D24C-444B-9F64-09A72160C273}"/>
    <cellStyle name="Normal 2 24 17 3" xfId="30316" xr:uid="{C7BF5A73-57B2-423B-8E04-4E2FDD6F66EA}"/>
    <cellStyle name="Normal 2 24 18" xfId="30317" xr:uid="{3CDB06AD-5C5A-4364-85DF-55006142E619}"/>
    <cellStyle name="Normal 2 24 18 2" xfId="30318" xr:uid="{8B83F350-6CF0-4E5E-A4BF-C6127AF6179C}"/>
    <cellStyle name="Normal 2 24 18 3" xfId="30319" xr:uid="{6C866C33-1FBC-40EA-827C-B5E6FF3CD017}"/>
    <cellStyle name="Normal 2 24 19" xfId="30320" xr:uid="{A56FBF98-052A-4541-BDBB-405C43FF5236}"/>
    <cellStyle name="Normal 2 24 19 2" xfId="30321" xr:uid="{FA3E719E-B130-4F63-9562-C618095109D7}"/>
    <cellStyle name="Normal 2 24 19 3" xfId="30322" xr:uid="{E94258AB-0B4E-41A3-8573-04567FA5B408}"/>
    <cellStyle name="Normal 2 24 2" xfId="30323" xr:uid="{0A4B797A-BB3F-4BC3-88B1-B4E964BA64B7}"/>
    <cellStyle name="Normal 2 24 2 2" xfId="30324" xr:uid="{490EAE8A-5692-40C7-B5A0-9946B6B23C52}"/>
    <cellStyle name="Normal 2 24 2 3" xfId="30325" xr:uid="{8C4D1D63-5C7F-4D8F-B84E-EACC77CB23B3}"/>
    <cellStyle name="Normal 2 24 20" xfId="30326" xr:uid="{EDFC37F9-D81E-45C3-8408-85F6DC64AAB3}"/>
    <cellStyle name="Normal 2 24 20 2" xfId="30327" xr:uid="{32C96B27-7B7D-467B-8B94-6FFDC4CCB967}"/>
    <cellStyle name="Normal 2 24 20 3" xfId="30328" xr:uid="{7362F4D3-AE15-45B3-B020-89122E278486}"/>
    <cellStyle name="Normal 2 24 21" xfId="30329" xr:uid="{C8457C93-DEB2-4A47-A051-B07169197E2C}"/>
    <cellStyle name="Normal 2 24 21 2" xfId="30330" xr:uid="{62A5E59A-EA50-433C-8FDE-8A3A5F294E83}"/>
    <cellStyle name="Normal 2 24 21 3" xfId="30331" xr:uid="{A2259C7F-1257-4652-AFC7-DFA259B91B32}"/>
    <cellStyle name="Normal 2 24 22" xfId="30332" xr:uid="{0547FDB6-0654-41FC-979F-A8B8F8495BBE}"/>
    <cellStyle name="Normal 2 24 22 2" xfId="30333" xr:uid="{E464BEF6-6432-4FA1-9076-930B06AC2E75}"/>
    <cellStyle name="Normal 2 24 22 3" xfId="30334" xr:uid="{6E957C07-4C86-4D8A-9F08-A52DE1D7D871}"/>
    <cellStyle name="Normal 2 24 23" xfId="30335" xr:uid="{BE690810-2EE1-4921-813F-B1132CE5E621}"/>
    <cellStyle name="Normal 2 24 23 2" xfId="30336" xr:uid="{2720F888-E012-49DD-B86F-0B0FCB52FC95}"/>
    <cellStyle name="Normal 2 24 23 3" xfId="30337" xr:uid="{22D5D576-5B20-4D79-9243-E0F7D457C23B}"/>
    <cellStyle name="Normal 2 24 24" xfId="30338" xr:uid="{78D7765B-97C0-48D8-A978-0EB746491A82}"/>
    <cellStyle name="Normal 2 24 24 2" xfId="30339" xr:uid="{C7CCF76D-075A-4A4B-912B-344F6975F028}"/>
    <cellStyle name="Normal 2 24 24 3" xfId="30340" xr:uid="{4BA04E94-00D5-44B4-98A4-D9FDB11BB09A}"/>
    <cellStyle name="Normal 2 24 25" xfId="30341" xr:uid="{A9D1ADF6-29CE-4C12-B4A7-2ABC55C8B970}"/>
    <cellStyle name="Normal 2 24 25 2" xfId="30342" xr:uid="{E4F8D8F4-7F4C-4DBC-BBD0-2FD28D4BDA23}"/>
    <cellStyle name="Normal 2 24 25 3" xfId="30343" xr:uid="{B5EA2FF6-7C89-4516-96B2-DB174CFA2480}"/>
    <cellStyle name="Normal 2 24 26" xfId="30344" xr:uid="{0052B96D-0E94-4B37-9E59-826C41F2E1EE}"/>
    <cellStyle name="Normal 2 24 26 2" xfId="30345" xr:uid="{4476790C-085F-4AE3-8CC6-B0C0DFCD1343}"/>
    <cellStyle name="Normal 2 24 26 3" xfId="30346" xr:uid="{369666AF-B030-4536-B818-AA3373811F99}"/>
    <cellStyle name="Normal 2 24 27" xfId="30347" xr:uid="{8B9C937B-07D0-4061-9E4E-7D586CD5C274}"/>
    <cellStyle name="Normal 2 24 27 2" xfId="30348" xr:uid="{7BC513A1-B701-48BA-AB69-2283609C6478}"/>
    <cellStyle name="Normal 2 24 27 3" xfId="30349" xr:uid="{F7C537FA-2EB7-4CE7-A5D0-E9D0AAE7D3E7}"/>
    <cellStyle name="Normal 2 24 28" xfId="30350" xr:uid="{04E1EDAD-0046-4C78-8961-68EEBA02D9DE}"/>
    <cellStyle name="Normal 2 24 28 2" xfId="30351" xr:uid="{42A7D64B-2797-457F-9ED2-743E664789D0}"/>
    <cellStyle name="Normal 2 24 28 3" xfId="30352" xr:uid="{CEDE84A9-8D12-41EB-ABBD-BD3DA937E4A2}"/>
    <cellStyle name="Normal 2 24 29" xfId="30353" xr:uid="{2375A405-C9AE-4184-A2C2-F4DFA71E52D5}"/>
    <cellStyle name="Normal 2 24 29 2" xfId="30354" xr:uid="{FAE23B4E-E843-4FBC-A257-BB8BFAF30C51}"/>
    <cellStyle name="Normal 2 24 29 3" xfId="30355" xr:uid="{D8FC051C-E94F-455C-911A-6D33D4943BB0}"/>
    <cellStyle name="Normal 2 24 3" xfId="30356" xr:uid="{23E33A9D-A4DF-4A86-B2FF-18C0EF3D916E}"/>
    <cellStyle name="Normal 2 24 3 2" xfId="30357" xr:uid="{4536F870-E791-45CD-A1D8-1456187818E6}"/>
    <cellStyle name="Normal 2 24 3 3" xfId="30358" xr:uid="{913DE493-540A-4599-BE87-D65B46B43DBA}"/>
    <cellStyle name="Normal 2 24 30" xfId="30359" xr:uid="{5782AB84-47C0-4A84-B927-A628262A7EA3}"/>
    <cellStyle name="Normal 2 24 31" xfId="30360" xr:uid="{B4E190A0-F043-4E39-8AF2-4B0FC573D34D}"/>
    <cellStyle name="Normal 2 24 4" xfId="30361" xr:uid="{715C8CCA-83A0-43C8-B12F-9B4CAAE3711F}"/>
    <cellStyle name="Normal 2 24 4 2" xfId="30362" xr:uid="{4F08104D-840A-4C7C-B668-EC9C2BAE485F}"/>
    <cellStyle name="Normal 2 24 4 3" xfId="30363" xr:uid="{0984B6E9-0C0F-43D7-8D1F-AA33BAFCA20A}"/>
    <cellStyle name="Normal 2 24 5" xfId="30364" xr:uid="{3E5F80ED-FDE3-442B-9D2C-954D8EFCD58E}"/>
    <cellStyle name="Normal 2 24 5 2" xfId="30365" xr:uid="{8CE8CC2D-D5C6-4D02-8394-36DC52F85144}"/>
    <cellStyle name="Normal 2 24 5 3" xfId="30366" xr:uid="{76AF7F91-8C3C-45BB-84D4-7B6216B0CAEB}"/>
    <cellStyle name="Normal 2 24 6" xfId="30367" xr:uid="{096C1FA2-C391-4DF2-9FD4-2368BE50F3A6}"/>
    <cellStyle name="Normal 2 24 6 2" xfId="30368" xr:uid="{AE7C4380-C1F5-4C55-B5B0-56DE7BB5C067}"/>
    <cellStyle name="Normal 2 24 6 3" xfId="30369" xr:uid="{BB2C4B92-4F2B-4356-B5CA-F636F76109EF}"/>
    <cellStyle name="Normal 2 24 7" xfId="30370" xr:uid="{D78539FA-C3B8-4CB4-8CAB-7F3918FBB5F1}"/>
    <cellStyle name="Normal 2 24 7 2" xfId="30371" xr:uid="{CD524178-8541-444F-AC3A-B32267501143}"/>
    <cellStyle name="Normal 2 24 7 3" xfId="30372" xr:uid="{1933ED78-0556-4CE1-918D-946E4ED374D4}"/>
    <cellStyle name="Normal 2 24 8" xfId="30373" xr:uid="{C94E848C-2CD1-4587-BD63-68DEB53F180B}"/>
    <cellStyle name="Normal 2 24 8 2" xfId="30374" xr:uid="{6D7C7111-B11A-49A3-84BA-0C7919E59150}"/>
    <cellStyle name="Normal 2 24 8 3" xfId="30375" xr:uid="{29D1A996-CDDE-4EEF-B55A-6202D0B573D2}"/>
    <cellStyle name="Normal 2 24 9" xfId="30376" xr:uid="{9A54189B-DBD9-4442-BF64-E24AA9E935CB}"/>
    <cellStyle name="Normal 2 24 9 2" xfId="30377" xr:uid="{38C042B8-565B-4A90-846C-A0AC5B3EF0D7}"/>
    <cellStyle name="Normal 2 24 9 3" xfId="30378" xr:uid="{6846A91B-619E-473B-9636-4C3373F8E308}"/>
    <cellStyle name="Normal 2 25" xfId="30379" xr:uid="{E7618F80-F3E2-4CB4-8BF7-3A739FE1EE48}"/>
    <cellStyle name="Normal 2 25 10" xfId="30380" xr:uid="{40E6E156-FACB-4419-B736-6FA27BB93736}"/>
    <cellStyle name="Normal 2 25 10 2" xfId="30381" xr:uid="{C66CE8F9-06FC-440D-B11D-06D97DA2EC4C}"/>
    <cellStyle name="Normal 2 25 10 2 2" xfId="30382" xr:uid="{73459F81-8628-4F89-B3C2-197769CDCFBE}"/>
    <cellStyle name="Normal 2 25 10 2 3" xfId="30383" xr:uid="{7F73B75B-57A5-40C3-9397-F0F8AAAA4D2E}"/>
    <cellStyle name="Normal 2 25 10 2 3 2" xfId="30384" xr:uid="{23D00F4D-A081-46AF-8836-90977F143AE2}"/>
    <cellStyle name="Normal 2 25 10 3" xfId="30385" xr:uid="{36D3C0A8-FE80-48C6-B6B7-919523782C4B}"/>
    <cellStyle name="Normal 2 25 10 3 2" xfId="30386" xr:uid="{AF8F0FC8-9781-49D3-AF9F-504C8F7E11B5}"/>
    <cellStyle name="Normal 2 25 10 4" xfId="30387" xr:uid="{4718EFDC-5ED3-4C65-8DB8-2AABD61AE977}"/>
    <cellStyle name="Normal 2 25 10 5" xfId="30388" xr:uid="{0DB7FB6E-AB9F-45DA-A1DB-4E232544F21A}"/>
    <cellStyle name="Normal 2 25 10 5 2" xfId="30389" xr:uid="{9D794A5A-7DED-4C0A-BD97-ADBD97B6A0AE}"/>
    <cellStyle name="Normal 2 25 10 5 2 2" xfId="30390" xr:uid="{3D8D97BA-3493-4FB4-BC5A-9CA7762EBBB9}"/>
    <cellStyle name="Normal 2 25 10 5 2 2 2" xfId="30391" xr:uid="{54B85D9C-B461-4D26-BF4B-C61770D78229}"/>
    <cellStyle name="Normal 2 25 10 5 2 3" xfId="30392" xr:uid="{2791B51B-D2C3-4216-A379-32B4CB2EF918}"/>
    <cellStyle name="Normal 2 25 10 5 3" xfId="30393" xr:uid="{AEEDD3D6-94C6-498F-A86D-5A70189FDEF5}"/>
    <cellStyle name="Normal 2 25 10 5 3 2" xfId="30394" xr:uid="{DECE9EC8-4051-4294-AF0D-44AEB3D2B5B0}"/>
    <cellStyle name="Normal 2 25 10 5 4" xfId="30395" xr:uid="{37AAF427-0789-44A9-9E3E-AA53521E9169}"/>
    <cellStyle name="Normal 2 25 10 6" xfId="30396" xr:uid="{5602A6DE-BD6E-4FEC-B433-3FCEEA61595A}"/>
    <cellStyle name="Normal 2 25 10 6 2" xfId="30397" xr:uid="{0044A2E9-A8EA-4AE0-B05C-A5B7086BC575}"/>
    <cellStyle name="Normal 2 25 10 6 2 2" xfId="30398" xr:uid="{C20B0C17-B01E-4643-BEAD-565EC7112B78}"/>
    <cellStyle name="Normal 2 25 10 6 2 2 2" xfId="30399" xr:uid="{58A88ED7-DADF-452F-96BE-859E99327A6D}"/>
    <cellStyle name="Normal 2 25 10 6 2 3" xfId="30400" xr:uid="{0F696826-8E07-4BAA-B79D-BB5A7D679FA3}"/>
    <cellStyle name="Normal 2 25 10 6 3" xfId="30401" xr:uid="{83D5732E-CCB9-4E2E-A0B4-36BFA10E69BB}"/>
    <cellStyle name="Normal 2 25 10 6 3 2" xfId="30402" xr:uid="{3C0C6D20-7A98-44AA-92E2-DECCFD38443F}"/>
    <cellStyle name="Normal 2 25 10 6 4" xfId="30403" xr:uid="{8AFC8FD1-B0E6-4A70-BEB5-94E1CE6F2F6E}"/>
    <cellStyle name="Normal 2 25 10 7" xfId="30404" xr:uid="{926437D1-F418-4DA9-97FF-61D86D09720A}"/>
    <cellStyle name="Normal 2 25 10 7 2" xfId="30405" xr:uid="{EA2C9CF3-3E35-45E2-85DE-A2897EDB38F8}"/>
    <cellStyle name="Normal 2 25 11" xfId="30406" xr:uid="{67F7EE50-C7AE-46C3-8E92-E7252D07EAFE}"/>
    <cellStyle name="Normal 2 25 11 2" xfId="30407" xr:uid="{30FE779D-4F05-4ABE-98C3-F711D72BD5E9}"/>
    <cellStyle name="Normal 2 25 11 2 2" xfId="30408" xr:uid="{F03A5B91-096A-4491-A40A-9BB77904B3B7}"/>
    <cellStyle name="Normal 2 25 11 2 3" xfId="30409" xr:uid="{FC1ADC5A-EF02-4DC0-931E-B0EC75B29B06}"/>
    <cellStyle name="Normal 2 25 11 2 3 2" xfId="30410" xr:uid="{6CAB5B02-9815-4FB4-834C-8A1124AED9D3}"/>
    <cellStyle name="Normal 2 25 11 3" xfId="30411" xr:uid="{2215F7C8-8FB6-485D-ABF5-C3AF2484C1FE}"/>
    <cellStyle name="Normal 2 25 11 3 2" xfId="30412" xr:uid="{44D9FC67-0B6E-4097-B0A2-D044C473DA1A}"/>
    <cellStyle name="Normal 2 25 11 4" xfId="30413" xr:uid="{E0530BAC-033B-4D37-989A-20035328BDC9}"/>
    <cellStyle name="Normal 2 25 11 5" xfId="30414" xr:uid="{E2BAB6F0-AC76-441F-A6D2-D4EEE6FEBE93}"/>
    <cellStyle name="Normal 2 25 11 5 2" xfId="30415" xr:uid="{0FC090BC-434F-4E23-82F2-23AC403A64D1}"/>
    <cellStyle name="Normal 2 25 11 5 2 2" xfId="30416" xr:uid="{072D6C5A-ED9C-4378-9FDE-CDFA7BAB4DE2}"/>
    <cellStyle name="Normal 2 25 11 5 2 2 2" xfId="30417" xr:uid="{8FAB949F-D578-4505-9780-21737EC575B9}"/>
    <cellStyle name="Normal 2 25 11 5 2 3" xfId="30418" xr:uid="{AF6D29EA-591C-4E3E-A8F7-986FFF3AE76E}"/>
    <cellStyle name="Normal 2 25 11 5 3" xfId="30419" xr:uid="{D1FEF93D-307F-49AB-BDBA-3F80B958B43E}"/>
    <cellStyle name="Normal 2 25 11 5 3 2" xfId="30420" xr:uid="{60129D15-9086-417C-A70D-1F061F1D9C46}"/>
    <cellStyle name="Normal 2 25 11 5 4" xfId="30421" xr:uid="{8402A3F8-5B08-49CE-AEDF-11C51ECCBAEF}"/>
    <cellStyle name="Normal 2 25 11 6" xfId="30422" xr:uid="{B949D26F-3361-49A6-A653-3DF37BE2A249}"/>
    <cellStyle name="Normal 2 25 11 6 2" xfId="30423" xr:uid="{FC6FA048-0568-42AE-8632-A2BDBF145978}"/>
    <cellStyle name="Normal 2 25 11 6 2 2" xfId="30424" xr:uid="{EC05E9CD-2B08-4AD7-A08E-E299C4070D8B}"/>
    <cellStyle name="Normal 2 25 11 6 2 2 2" xfId="30425" xr:uid="{DF9E32D8-6457-4088-A7F4-3BCB03BF6E3C}"/>
    <cellStyle name="Normal 2 25 11 6 2 3" xfId="30426" xr:uid="{DFC6BF69-7B25-4DE4-9F28-80D802A5BE0C}"/>
    <cellStyle name="Normal 2 25 11 6 3" xfId="30427" xr:uid="{AA15DBEA-F7BA-459E-9A8D-9EDF2527DE6A}"/>
    <cellStyle name="Normal 2 25 11 6 3 2" xfId="30428" xr:uid="{2114AD8F-C125-4291-A413-E6C5853826F6}"/>
    <cellStyle name="Normal 2 25 11 6 4" xfId="30429" xr:uid="{50364A3F-387B-4CAE-80AC-D313E4C011F8}"/>
    <cellStyle name="Normal 2 25 11 7" xfId="30430" xr:uid="{CFF878EA-FB02-4447-AD14-72AD31351196}"/>
    <cellStyle name="Normal 2 25 11 7 2" xfId="30431" xr:uid="{8B060369-A9D9-42BB-85FF-6BA1C6F96533}"/>
    <cellStyle name="Normal 2 25 12" xfId="30432" xr:uid="{463EB54E-4FF1-4AD6-A657-AFBC39B5E0EE}"/>
    <cellStyle name="Normal 2 25 12 2" xfId="30433" xr:uid="{3BBE554D-044C-41EE-8847-496DF72F075D}"/>
    <cellStyle name="Normal 2 25 12 2 2" xfId="30434" xr:uid="{AC5E3C8D-6E62-448F-97EF-99942685B06F}"/>
    <cellStyle name="Normal 2 25 12 2 3" xfId="30435" xr:uid="{1862DB69-002C-4F39-9498-EA48D24D8BFB}"/>
    <cellStyle name="Normal 2 25 12 2 3 2" xfId="30436" xr:uid="{C7460863-19EC-4A27-959C-5F1F750B8162}"/>
    <cellStyle name="Normal 2 25 12 3" xfId="30437" xr:uid="{470F8BC1-2421-42F4-A6E3-8CDEA077CDBB}"/>
    <cellStyle name="Normal 2 25 12 3 2" xfId="30438" xr:uid="{BD73838E-B904-4AC2-97A2-C24A1E0DD186}"/>
    <cellStyle name="Normal 2 25 12 4" xfId="30439" xr:uid="{5F0CB9AC-8652-4358-8AF6-D32D198CFF6D}"/>
    <cellStyle name="Normal 2 25 12 5" xfId="30440" xr:uid="{A067E527-E676-4F03-8122-8322ED3950CF}"/>
    <cellStyle name="Normal 2 25 12 5 2" xfId="30441" xr:uid="{1A72BEC3-4D5C-4FA1-AFB6-9F39EBDC43D4}"/>
    <cellStyle name="Normal 2 25 12 5 2 2" xfId="30442" xr:uid="{79C59CD2-C94D-4D5D-AB5A-54C167A1EFAE}"/>
    <cellStyle name="Normal 2 25 12 5 2 2 2" xfId="30443" xr:uid="{DE190599-C7FA-4C4B-A195-4BA54F77B649}"/>
    <cellStyle name="Normal 2 25 12 5 2 3" xfId="30444" xr:uid="{56F7F627-B238-47C5-A1DB-043261AA82EF}"/>
    <cellStyle name="Normal 2 25 12 5 3" xfId="30445" xr:uid="{E7C43A21-1768-4519-B2CC-A8906471384E}"/>
    <cellStyle name="Normal 2 25 12 5 3 2" xfId="30446" xr:uid="{BC2F6DA1-B748-4C39-B838-C03F5F9CB1E7}"/>
    <cellStyle name="Normal 2 25 12 5 4" xfId="30447" xr:uid="{CAB67E11-455E-49BA-B5E0-E008D27C1F1A}"/>
    <cellStyle name="Normal 2 25 12 6" xfId="30448" xr:uid="{51B1DBA2-8CB4-4ADE-BD6C-BBE1AA60B557}"/>
    <cellStyle name="Normal 2 25 12 6 2" xfId="30449" xr:uid="{AD72C1FC-CE63-45EB-B06E-4A684519A1B1}"/>
    <cellStyle name="Normal 2 25 12 6 2 2" xfId="30450" xr:uid="{4BC35029-09EE-4125-AACD-224BC0BFFED7}"/>
    <cellStyle name="Normal 2 25 12 6 2 2 2" xfId="30451" xr:uid="{3FD583E8-6E5F-4238-A632-5937252DD46B}"/>
    <cellStyle name="Normal 2 25 12 6 2 3" xfId="30452" xr:uid="{DC01686C-730B-4DCF-AEC4-0DABBEAF5D1D}"/>
    <cellStyle name="Normal 2 25 12 6 3" xfId="30453" xr:uid="{4DC2FB82-A1BE-4367-BEE0-773C1B975D4C}"/>
    <cellStyle name="Normal 2 25 12 6 3 2" xfId="30454" xr:uid="{13878828-177F-4CBB-A8DD-8E31ACF96641}"/>
    <cellStyle name="Normal 2 25 12 6 4" xfId="30455" xr:uid="{64B8B011-BED6-45F1-BEE8-15A2481705F9}"/>
    <cellStyle name="Normal 2 25 12 7" xfId="30456" xr:uid="{508C7E94-DD73-4076-BB14-B69CE46F3865}"/>
    <cellStyle name="Normal 2 25 12 7 2" xfId="30457" xr:uid="{E0BAB2C4-4916-45E6-8EBB-AA642C0596FE}"/>
    <cellStyle name="Normal 2 25 13" xfId="30458" xr:uid="{ECEE732B-4C2C-4E04-92EF-0B7C3C43A9CB}"/>
    <cellStyle name="Normal 2 25 13 2" xfId="30459" xr:uid="{C9FF86CD-6FC7-443C-A9C4-D568001FB410}"/>
    <cellStyle name="Normal 2 25 13 2 2" xfId="30460" xr:uid="{8C6AA664-68C7-4DE7-9C4C-483A0ACBDA0D}"/>
    <cellStyle name="Normal 2 25 13 2 3" xfId="30461" xr:uid="{4DA01464-20C4-4D83-96A9-569914016DFE}"/>
    <cellStyle name="Normal 2 25 13 2 3 2" xfId="30462" xr:uid="{2BCA4EDC-7DAE-4DAE-928F-4F9DC3AB31AC}"/>
    <cellStyle name="Normal 2 25 13 3" xfId="30463" xr:uid="{3E019012-BCC1-4DBC-8F85-FCF928E07337}"/>
    <cellStyle name="Normal 2 25 13 3 2" xfId="30464" xr:uid="{B94FCC6A-4FCF-40E5-B532-D46F5177B040}"/>
    <cellStyle name="Normal 2 25 13 4" xfId="30465" xr:uid="{A77F0018-0514-4A5F-B01B-DA145656B33A}"/>
    <cellStyle name="Normal 2 25 13 5" xfId="30466" xr:uid="{1D51D5E8-6D34-486F-8505-3605FB751A50}"/>
    <cellStyle name="Normal 2 25 13 5 2" xfId="30467" xr:uid="{2C113A58-84CF-4CA3-886D-F5C51C6AB385}"/>
    <cellStyle name="Normal 2 25 13 5 2 2" xfId="30468" xr:uid="{1A07FCC1-F36B-42A8-A99E-D5B609732AD9}"/>
    <cellStyle name="Normal 2 25 13 5 2 2 2" xfId="30469" xr:uid="{685B83EF-FD9B-46CD-BAF6-B7044310264C}"/>
    <cellStyle name="Normal 2 25 13 5 2 3" xfId="30470" xr:uid="{05E07706-8A17-4BD9-B360-D1DBC69424C4}"/>
    <cellStyle name="Normal 2 25 13 5 3" xfId="30471" xr:uid="{D6A7FF0D-F5ED-4D69-95F3-4D1F6F1DCC50}"/>
    <cellStyle name="Normal 2 25 13 5 3 2" xfId="30472" xr:uid="{8FAD61CC-DA0C-4240-9660-4F4974C43C1F}"/>
    <cellStyle name="Normal 2 25 13 5 4" xfId="30473" xr:uid="{D04D1746-4C4C-4A2B-9863-F3FD1117AF16}"/>
    <cellStyle name="Normal 2 25 13 6" xfId="30474" xr:uid="{5BE1D53A-B39B-4AC2-A2B9-85BF635CDB20}"/>
    <cellStyle name="Normal 2 25 13 6 2" xfId="30475" xr:uid="{357B33C5-3AF7-40B0-9CE6-ABEA4C90D2A3}"/>
    <cellStyle name="Normal 2 25 13 6 2 2" xfId="30476" xr:uid="{F64A28AF-BE05-45DF-8B59-4EBCE3228899}"/>
    <cellStyle name="Normal 2 25 13 6 2 2 2" xfId="30477" xr:uid="{E626A2D8-74C0-4CC8-A777-7979EE81977E}"/>
    <cellStyle name="Normal 2 25 13 6 2 3" xfId="30478" xr:uid="{E1028D24-5CB9-489E-B372-A4565F668B73}"/>
    <cellStyle name="Normal 2 25 13 6 3" xfId="30479" xr:uid="{1509C9CF-8C7A-43D5-9212-09FEED1DF4CE}"/>
    <cellStyle name="Normal 2 25 13 6 3 2" xfId="30480" xr:uid="{6A10EF36-A2E1-4833-81A4-58A390BA2E49}"/>
    <cellStyle name="Normal 2 25 13 6 4" xfId="30481" xr:uid="{D8BCA3F0-B3C7-447C-A3BC-84430AFF6C59}"/>
    <cellStyle name="Normal 2 25 13 7" xfId="30482" xr:uid="{93A8A898-44A9-4E05-849C-E76677A3C560}"/>
    <cellStyle name="Normal 2 25 13 7 2" xfId="30483" xr:uid="{BC687A72-D2BB-4D25-AB15-0DE1F2571042}"/>
    <cellStyle name="Normal 2 25 14" xfId="30484" xr:uid="{0C37FA1F-25EA-46C4-84D8-0B61F380C9B0}"/>
    <cellStyle name="Normal 2 25 14 2" xfId="30485" xr:uid="{3D9AB0FD-10C7-4AA3-A49E-71883A2DCF73}"/>
    <cellStyle name="Normal 2 25 14 2 2" xfId="30486" xr:uid="{7E95D557-0593-4880-AA50-76B1EA3AA0C7}"/>
    <cellStyle name="Normal 2 25 14 2 3" xfId="30487" xr:uid="{B368CF9B-C277-4ACF-A37A-2D95FDBF0B16}"/>
    <cellStyle name="Normal 2 25 14 2 3 2" xfId="30488" xr:uid="{9A7D22B8-BA81-493F-A3E2-42D004B6954E}"/>
    <cellStyle name="Normal 2 25 14 3" xfId="30489" xr:uid="{BA05FDE5-C1C4-4C5B-9EF7-B8DBDBCE1B1B}"/>
    <cellStyle name="Normal 2 25 14 3 2" xfId="30490" xr:uid="{74D3434B-0AE7-4667-8125-039E2A84A8D6}"/>
    <cellStyle name="Normal 2 25 14 4" xfId="30491" xr:uid="{0AE5680C-C3A6-4E84-9B39-DBB4B7D16199}"/>
    <cellStyle name="Normal 2 25 14 5" xfId="30492" xr:uid="{9B292F05-B538-47E2-9CC6-611AE5A93E32}"/>
    <cellStyle name="Normal 2 25 14 5 2" xfId="30493" xr:uid="{DCCDA5B5-3E90-4901-9770-56DDBFABA0D6}"/>
    <cellStyle name="Normal 2 25 14 5 2 2" xfId="30494" xr:uid="{9961F62A-24E3-4570-975F-DA7887258495}"/>
    <cellStyle name="Normal 2 25 14 5 2 2 2" xfId="30495" xr:uid="{7478136E-4750-4753-924D-2213D7B8B464}"/>
    <cellStyle name="Normal 2 25 14 5 2 3" xfId="30496" xr:uid="{33B919DB-3202-466C-8FCF-18D06CFA077A}"/>
    <cellStyle name="Normal 2 25 14 5 3" xfId="30497" xr:uid="{BD50D1BD-8DAB-4B58-B6DD-F426F3E1E6A3}"/>
    <cellStyle name="Normal 2 25 14 5 3 2" xfId="30498" xr:uid="{E06325A9-A12F-49B8-9495-EF687A0FA7EC}"/>
    <cellStyle name="Normal 2 25 14 5 4" xfId="30499" xr:uid="{6E4BC2EC-052F-4F56-AC97-D9E0BE7C83C5}"/>
    <cellStyle name="Normal 2 25 14 6" xfId="30500" xr:uid="{A304A5B2-3C01-46FA-9633-EB7EEB2B79CA}"/>
    <cellStyle name="Normal 2 25 14 6 2" xfId="30501" xr:uid="{37C0D620-09F1-4DF2-923D-9C542117DE78}"/>
    <cellStyle name="Normal 2 25 14 6 2 2" xfId="30502" xr:uid="{A72582FB-E3CA-490E-9ED1-079FD4A76D83}"/>
    <cellStyle name="Normal 2 25 14 6 2 2 2" xfId="30503" xr:uid="{B3EF6088-0FE3-476D-A0FA-2D52FCD003A2}"/>
    <cellStyle name="Normal 2 25 14 6 2 3" xfId="30504" xr:uid="{DFAE8FE1-7289-4CBC-9B49-E990D92F771D}"/>
    <cellStyle name="Normal 2 25 14 6 3" xfId="30505" xr:uid="{098309AC-1F68-4A58-8F6A-E7A3C621A56F}"/>
    <cellStyle name="Normal 2 25 14 6 3 2" xfId="30506" xr:uid="{682F0646-41BD-4691-9702-D104E455E869}"/>
    <cellStyle name="Normal 2 25 14 6 4" xfId="30507" xr:uid="{46F16A4C-EAFD-4537-B795-F526F47388BF}"/>
    <cellStyle name="Normal 2 25 14 7" xfId="30508" xr:uid="{10FFF361-E1A5-4C3A-A163-9E1AA29D0D9B}"/>
    <cellStyle name="Normal 2 25 14 7 2" xfId="30509" xr:uid="{6E60474E-E7C4-413F-9CEB-01393D9F54A4}"/>
    <cellStyle name="Normal 2 25 15" xfId="30510" xr:uid="{2452FFF7-0352-4BFB-B435-C6AEF52BA069}"/>
    <cellStyle name="Normal 2 25 15 2" xfId="30511" xr:uid="{1F6E4CB0-DB57-479C-B54F-0C2C86DFB854}"/>
    <cellStyle name="Normal 2 25 15 2 2" xfId="30512" xr:uid="{57CD64D1-19D7-4BCC-A770-6724F0FD05B4}"/>
    <cellStyle name="Normal 2 25 15 2 3" xfId="30513" xr:uid="{A02075D6-1936-41F4-8F2D-5E94F56AABC1}"/>
    <cellStyle name="Normal 2 25 15 2 3 2" xfId="30514" xr:uid="{9B7F614F-72B1-46A2-B58D-BA0EB9296A14}"/>
    <cellStyle name="Normal 2 25 15 3" xfId="30515" xr:uid="{4B323222-4CF0-4FAB-9532-E4FCBEA94E92}"/>
    <cellStyle name="Normal 2 25 15 3 2" xfId="30516" xr:uid="{0196424C-7839-454A-99D6-7DFA7BAC2A2B}"/>
    <cellStyle name="Normal 2 25 15 4" xfId="30517" xr:uid="{039D2DD5-E1B2-4B0C-BC2C-800336083A16}"/>
    <cellStyle name="Normal 2 25 15 5" xfId="30518" xr:uid="{1C935C6A-B0ED-460B-B78B-E308AA2AF0CD}"/>
    <cellStyle name="Normal 2 25 15 5 2" xfId="30519" xr:uid="{B6B5B8CB-C3DB-487F-AFF4-625CFBDD43C7}"/>
    <cellStyle name="Normal 2 25 15 5 2 2" xfId="30520" xr:uid="{29BA4D99-041E-4757-AE4C-42CD94F64DF9}"/>
    <cellStyle name="Normal 2 25 15 5 2 2 2" xfId="30521" xr:uid="{230DAFD5-0B08-4AB0-A5F1-F832929FF97E}"/>
    <cellStyle name="Normal 2 25 15 5 2 3" xfId="30522" xr:uid="{861D4974-993D-4EAE-9C3E-77EA464C9C00}"/>
    <cellStyle name="Normal 2 25 15 5 3" xfId="30523" xr:uid="{C000CC84-1E80-4395-847D-25744A1F0E3C}"/>
    <cellStyle name="Normal 2 25 15 5 3 2" xfId="30524" xr:uid="{0FBEA66C-B3A4-45A8-8797-9BECB8D66AD5}"/>
    <cellStyle name="Normal 2 25 15 5 4" xfId="30525" xr:uid="{B0790BAE-E245-4AE5-88BF-4DD958AA996B}"/>
    <cellStyle name="Normal 2 25 15 6" xfId="30526" xr:uid="{7F136EDA-E11C-460A-8509-C99F4FAEA85D}"/>
    <cellStyle name="Normal 2 25 15 6 2" xfId="30527" xr:uid="{439843DE-E933-44A7-A7AD-673280AC1A92}"/>
    <cellStyle name="Normal 2 25 15 6 2 2" xfId="30528" xr:uid="{3BCD5985-41D2-42B2-9271-9CB99E9234EE}"/>
    <cellStyle name="Normal 2 25 15 6 2 2 2" xfId="30529" xr:uid="{2E615925-4F68-424F-BCC2-3FFF784FC487}"/>
    <cellStyle name="Normal 2 25 15 6 2 3" xfId="30530" xr:uid="{E73BB2FE-67A8-4276-9AEF-CC29DFA3DA33}"/>
    <cellStyle name="Normal 2 25 15 6 3" xfId="30531" xr:uid="{E809D2EB-F807-4B75-BF0D-68F0AC54B30B}"/>
    <cellStyle name="Normal 2 25 15 6 3 2" xfId="30532" xr:uid="{C734AF2B-2E03-423F-9FC0-4659ABDE95D0}"/>
    <cellStyle name="Normal 2 25 15 6 4" xfId="30533" xr:uid="{C9C342CF-294B-4E7C-BAB9-EB1D92733FDF}"/>
    <cellStyle name="Normal 2 25 15 7" xfId="30534" xr:uid="{9B553333-3172-4903-BFA8-EAA479156470}"/>
    <cellStyle name="Normal 2 25 15 7 2" xfId="30535" xr:uid="{137CF42F-2DC0-43EF-B77A-8ABA0DED6C80}"/>
    <cellStyle name="Normal 2 25 16" xfId="30536" xr:uid="{D035C095-4587-4E41-9D57-C53573E0AC95}"/>
    <cellStyle name="Normal 2 25 16 2" xfId="30537" xr:uid="{47F5655A-7B73-44B2-A89A-BDD22E594A3F}"/>
    <cellStyle name="Normal 2 25 16 2 2" xfId="30538" xr:uid="{2679D5A3-84C6-446D-AFE8-A0D006371C18}"/>
    <cellStyle name="Normal 2 25 16 2 3" xfId="30539" xr:uid="{81D983C3-8758-492A-B1B9-69F3F7592D7B}"/>
    <cellStyle name="Normal 2 25 16 2 3 2" xfId="30540" xr:uid="{D932F53C-8F92-4AB9-BDE2-755C218ACD42}"/>
    <cellStyle name="Normal 2 25 16 3" xfId="30541" xr:uid="{B2C876F5-3F79-4914-89E1-34DC09D2EAAB}"/>
    <cellStyle name="Normal 2 25 16 3 2" xfId="30542" xr:uid="{66C5CAF3-910D-4DEE-B29F-E01B29FB112D}"/>
    <cellStyle name="Normal 2 25 16 4" xfId="30543" xr:uid="{2D4FDF1A-FB07-4321-9A5C-2B1A5B8C8EAF}"/>
    <cellStyle name="Normal 2 25 16 5" xfId="30544" xr:uid="{C3092899-003A-47DC-A067-6E1ADBC66900}"/>
    <cellStyle name="Normal 2 25 16 5 2" xfId="30545" xr:uid="{5C4FEED3-181D-4E86-9EB6-1A7486BAA02D}"/>
    <cellStyle name="Normal 2 25 16 5 2 2" xfId="30546" xr:uid="{2775D9FE-966C-44F4-A025-5A1C27AC9E3E}"/>
    <cellStyle name="Normal 2 25 16 5 2 2 2" xfId="30547" xr:uid="{5CF1C44E-1E3D-4BE1-A96A-7760558F1C41}"/>
    <cellStyle name="Normal 2 25 16 5 2 3" xfId="30548" xr:uid="{81A03A8F-6B56-499B-B49B-C6DEBEA5D22D}"/>
    <cellStyle name="Normal 2 25 16 5 3" xfId="30549" xr:uid="{C8938AD5-0C81-425F-A2AA-C4F1507ADBF4}"/>
    <cellStyle name="Normal 2 25 16 5 3 2" xfId="30550" xr:uid="{314CBD0C-ACBC-44D4-B03F-7117E9388BBB}"/>
    <cellStyle name="Normal 2 25 16 5 4" xfId="30551" xr:uid="{D5DAEF45-0B01-4D53-BC5F-6DB87F5787C3}"/>
    <cellStyle name="Normal 2 25 16 6" xfId="30552" xr:uid="{F4FA8F51-6840-4A25-AB5E-2B2EBF51599D}"/>
    <cellStyle name="Normal 2 25 16 6 2" xfId="30553" xr:uid="{2A711411-0DB9-4E38-939F-327B19E9EB0C}"/>
    <cellStyle name="Normal 2 25 16 6 2 2" xfId="30554" xr:uid="{CA336EE3-EBB5-41DC-8F0A-139502FFD9E5}"/>
    <cellStyle name="Normal 2 25 16 6 2 2 2" xfId="30555" xr:uid="{7316D4C8-A723-4449-8172-1EC6BB7F19A2}"/>
    <cellStyle name="Normal 2 25 16 6 2 3" xfId="30556" xr:uid="{E457D3BC-B98D-4221-9545-9429EF49A8F7}"/>
    <cellStyle name="Normal 2 25 16 6 3" xfId="30557" xr:uid="{91B02354-5292-4122-9461-56D70024AD64}"/>
    <cellStyle name="Normal 2 25 16 6 3 2" xfId="30558" xr:uid="{F5300BA9-3A34-41E2-BE74-A5DA84011938}"/>
    <cellStyle name="Normal 2 25 16 6 4" xfId="30559" xr:uid="{35691E69-A4B2-42C3-BFCE-D9A2DB2C2A96}"/>
    <cellStyle name="Normal 2 25 16 7" xfId="30560" xr:uid="{2E583872-B643-4629-BE6F-C7967E3C47FC}"/>
    <cellStyle name="Normal 2 25 16 7 2" xfId="30561" xr:uid="{08EAE55F-6DF8-414D-B13C-E97C907B6324}"/>
    <cellStyle name="Normal 2 25 17" xfId="30562" xr:uid="{D71DEB22-0E51-4071-A8FD-BD2D979E7CDA}"/>
    <cellStyle name="Normal 2 25 17 2" xfId="30563" xr:uid="{BDB8A6EA-0DC1-4383-94D4-07DA5AB97105}"/>
    <cellStyle name="Normal 2 25 17 2 2" xfId="30564" xr:uid="{9D0BBF26-DF2D-4F16-AA1D-C6926DA2A52C}"/>
    <cellStyle name="Normal 2 25 17 2 3" xfId="30565" xr:uid="{C131466D-33FF-4238-9F6D-F0E27056EBE0}"/>
    <cellStyle name="Normal 2 25 17 2 3 2" xfId="30566" xr:uid="{336E1AEF-5884-40D9-820D-E13110494E7C}"/>
    <cellStyle name="Normal 2 25 17 3" xfId="30567" xr:uid="{448F6C86-0905-4BFD-92B5-718991F87B63}"/>
    <cellStyle name="Normal 2 25 17 3 2" xfId="30568" xr:uid="{00B58A4E-89C3-4B33-9AAC-2F6C4AF53B38}"/>
    <cellStyle name="Normal 2 25 17 4" xfId="30569" xr:uid="{9DB2AFB3-0BDD-4642-8567-A4C5B41F35A7}"/>
    <cellStyle name="Normal 2 25 17 5" xfId="30570" xr:uid="{ED241E7F-4567-4096-B7EC-32256B58F736}"/>
    <cellStyle name="Normal 2 25 17 5 2" xfId="30571" xr:uid="{41CD95B7-B774-4D12-B5FD-0967848ED0AA}"/>
    <cellStyle name="Normal 2 25 17 5 2 2" xfId="30572" xr:uid="{4287F86D-060A-42FF-A5F2-B87F6E013F9E}"/>
    <cellStyle name="Normal 2 25 17 5 2 2 2" xfId="30573" xr:uid="{817AA8DA-AF30-4AAC-A2EA-65EE8AC05B92}"/>
    <cellStyle name="Normal 2 25 17 5 2 3" xfId="30574" xr:uid="{7D81F1B1-F3C0-42EC-BB2A-F256AF926897}"/>
    <cellStyle name="Normal 2 25 17 5 3" xfId="30575" xr:uid="{E2DD24B5-92A5-4B40-B813-BD005CBC09E1}"/>
    <cellStyle name="Normal 2 25 17 5 3 2" xfId="30576" xr:uid="{0DD17CE5-98F1-499F-B56A-31CAA247C40B}"/>
    <cellStyle name="Normal 2 25 17 5 4" xfId="30577" xr:uid="{D356212C-76B6-46AF-A785-03239E334DAB}"/>
    <cellStyle name="Normal 2 25 17 6" xfId="30578" xr:uid="{B07028E0-DB81-4750-82D9-B6580251A1D5}"/>
    <cellStyle name="Normal 2 25 17 6 2" xfId="30579" xr:uid="{071CA328-100A-4ACB-AB8A-03E02CC98711}"/>
    <cellStyle name="Normal 2 25 17 6 2 2" xfId="30580" xr:uid="{ECB07145-D6F3-45BA-9A1D-37F28EFAC168}"/>
    <cellStyle name="Normal 2 25 17 6 2 2 2" xfId="30581" xr:uid="{92F1F23C-204C-43F6-BE95-873CEAE2C530}"/>
    <cellStyle name="Normal 2 25 17 6 2 3" xfId="30582" xr:uid="{E143811F-E3CE-41F8-B0DA-920B14656C95}"/>
    <cellStyle name="Normal 2 25 17 6 3" xfId="30583" xr:uid="{A7D3AE33-F636-48D9-982B-198AFF78DD05}"/>
    <cellStyle name="Normal 2 25 17 6 3 2" xfId="30584" xr:uid="{21C63B37-91DF-44D5-8CD1-DD1307ECD582}"/>
    <cellStyle name="Normal 2 25 17 6 4" xfId="30585" xr:uid="{F45D1A8A-040F-4466-A245-453E8EA88FAC}"/>
    <cellStyle name="Normal 2 25 17 7" xfId="30586" xr:uid="{553B156E-496E-4732-8B87-705EEB3470F4}"/>
    <cellStyle name="Normal 2 25 17 7 2" xfId="30587" xr:uid="{C61E6BC0-444B-4C74-8683-A39163F11EDA}"/>
    <cellStyle name="Normal 2 25 18" xfId="30588" xr:uid="{3026684A-3771-4684-9D03-D1C2F2B889ED}"/>
    <cellStyle name="Normal 2 25 18 2" xfId="30589" xr:uid="{EA9B880B-2B6C-4D5F-A592-C615C99E6A8C}"/>
    <cellStyle name="Normal 2 25 18 2 2" xfId="30590" xr:uid="{BAB70D42-A464-40B7-92BA-C131BB6EDB8D}"/>
    <cellStyle name="Normal 2 25 18 2 3" xfId="30591" xr:uid="{F35F3137-1930-47B1-A752-5AB7AF1F8633}"/>
    <cellStyle name="Normal 2 25 18 2 3 2" xfId="30592" xr:uid="{204154DF-664D-4536-B893-0F844B0A0CA0}"/>
    <cellStyle name="Normal 2 25 18 3" xfId="30593" xr:uid="{675C7D61-9326-48CD-918C-3926B9E19E08}"/>
    <cellStyle name="Normal 2 25 18 3 2" xfId="30594" xr:uid="{B258DD95-5BB1-45C2-8A39-94DD46DE59CA}"/>
    <cellStyle name="Normal 2 25 18 4" xfId="30595" xr:uid="{3172CAE8-72B7-4172-9DA5-F2DB28E39C13}"/>
    <cellStyle name="Normal 2 25 18 5" xfId="30596" xr:uid="{A0C68B52-1693-4727-949C-5D47BE2835F6}"/>
    <cellStyle name="Normal 2 25 18 5 2" xfId="30597" xr:uid="{B81FBF85-0D11-4830-96FE-0B4874CE2ECE}"/>
    <cellStyle name="Normal 2 25 18 5 2 2" xfId="30598" xr:uid="{9A62D484-DE82-46BE-A0AF-02214104E557}"/>
    <cellStyle name="Normal 2 25 18 5 2 2 2" xfId="30599" xr:uid="{798E6C4C-80B2-4573-B6A6-B77DBC1E0A84}"/>
    <cellStyle name="Normal 2 25 18 5 2 3" xfId="30600" xr:uid="{F64AD0DD-C510-47E2-967C-A5AD0C8A9602}"/>
    <cellStyle name="Normal 2 25 18 5 3" xfId="30601" xr:uid="{A50D2B65-AB7A-45AC-8913-412DB159A109}"/>
    <cellStyle name="Normal 2 25 18 5 3 2" xfId="30602" xr:uid="{38223669-6A95-4109-A9D4-280CC2060016}"/>
    <cellStyle name="Normal 2 25 18 5 4" xfId="30603" xr:uid="{E5C5F494-9B52-4755-9A92-3CA6490C0C4E}"/>
    <cellStyle name="Normal 2 25 18 6" xfId="30604" xr:uid="{237BBE4B-2B86-4082-88C6-61F7C68FB9A0}"/>
    <cellStyle name="Normal 2 25 18 6 2" xfId="30605" xr:uid="{07120981-8B1B-4B5C-8532-E245292F5A3B}"/>
    <cellStyle name="Normal 2 25 18 6 2 2" xfId="30606" xr:uid="{563406C4-2DC7-4AA6-8163-ED0A0A43CBD5}"/>
    <cellStyle name="Normal 2 25 18 6 2 2 2" xfId="30607" xr:uid="{CC9CA0C9-0D41-4B94-A899-1B4F04EA49B7}"/>
    <cellStyle name="Normal 2 25 18 6 2 3" xfId="30608" xr:uid="{E6FF05DF-C1A1-4A3F-BAD9-CCF4C3F1F2CC}"/>
    <cellStyle name="Normal 2 25 18 6 3" xfId="30609" xr:uid="{C7F1F713-9EF2-4FD0-9DD8-B40C9F8E7226}"/>
    <cellStyle name="Normal 2 25 18 6 3 2" xfId="30610" xr:uid="{1B439ADD-2057-4E09-9825-7A7B53680346}"/>
    <cellStyle name="Normal 2 25 18 6 4" xfId="30611" xr:uid="{BEF8E324-C729-4689-96B3-74BDB1DBE0D4}"/>
    <cellStyle name="Normal 2 25 18 7" xfId="30612" xr:uid="{CA9A0008-5B9E-47F7-8748-98BB720A19DA}"/>
    <cellStyle name="Normal 2 25 18 7 2" xfId="30613" xr:uid="{5BB8DA11-7EF0-461A-BA5C-A501AECAEE69}"/>
    <cellStyle name="Normal 2 25 19" xfId="30614" xr:uid="{47ABA9E8-5F13-4C30-A5E5-6EEB55F64DF7}"/>
    <cellStyle name="Normal 2 25 19 2" xfId="30615" xr:uid="{99F276EF-8F3A-4988-99BA-3E8BF0794705}"/>
    <cellStyle name="Normal 2 25 19 2 2" xfId="30616" xr:uid="{76BD0884-85BD-4E7D-AD21-029B9D2F309C}"/>
    <cellStyle name="Normal 2 25 19 2 3" xfId="30617" xr:uid="{1127B8D2-2482-4E37-9226-54188D680727}"/>
    <cellStyle name="Normal 2 25 19 2 3 2" xfId="30618" xr:uid="{FE728E72-A3BB-409F-BD99-AA8FDB51D45F}"/>
    <cellStyle name="Normal 2 25 19 3" xfId="30619" xr:uid="{AB9533B9-F024-4709-B69A-300F574E8D73}"/>
    <cellStyle name="Normal 2 25 19 3 2" xfId="30620" xr:uid="{F51FCBA3-857E-4158-A8F4-86E04016F8A2}"/>
    <cellStyle name="Normal 2 25 19 4" xfId="30621" xr:uid="{D8D8D978-6A4B-40B0-A32B-25FF66344CC8}"/>
    <cellStyle name="Normal 2 25 19 5" xfId="30622" xr:uid="{466AFB85-C70F-4019-9FF5-83802199B73E}"/>
    <cellStyle name="Normal 2 25 19 5 2" xfId="30623" xr:uid="{D3E1FA43-093A-4492-BBC0-408866AA6FDF}"/>
    <cellStyle name="Normal 2 25 19 5 2 2" xfId="30624" xr:uid="{6323770A-ED34-4981-8D9B-5B6B3CEEE5A9}"/>
    <cellStyle name="Normal 2 25 19 5 2 2 2" xfId="30625" xr:uid="{89A87CAA-981F-46A8-AA1A-C17356B07D84}"/>
    <cellStyle name="Normal 2 25 19 5 2 3" xfId="30626" xr:uid="{2907F2D4-D034-419E-A84D-81662FB4884B}"/>
    <cellStyle name="Normal 2 25 19 5 3" xfId="30627" xr:uid="{9824CCDA-6245-4596-9C05-979ADD0DB5B3}"/>
    <cellStyle name="Normal 2 25 19 5 3 2" xfId="30628" xr:uid="{68382BC9-5323-4BBD-AD1E-730FF2A43913}"/>
    <cellStyle name="Normal 2 25 19 5 4" xfId="30629" xr:uid="{B8AA36E0-3BB5-434E-B05D-B2E3568E423A}"/>
    <cellStyle name="Normal 2 25 19 6" xfId="30630" xr:uid="{AF4BC57A-BDCF-4200-B1C6-205474A41EE8}"/>
    <cellStyle name="Normal 2 25 19 6 2" xfId="30631" xr:uid="{328ECABC-D28F-413B-9DA5-176456E2DA33}"/>
    <cellStyle name="Normal 2 25 19 6 2 2" xfId="30632" xr:uid="{8216FE54-4AAB-4DCF-A5FE-2A58E3AE3D82}"/>
    <cellStyle name="Normal 2 25 19 6 2 2 2" xfId="30633" xr:uid="{C9040972-E2FA-494D-962B-2699D8617D5C}"/>
    <cellStyle name="Normal 2 25 19 6 2 3" xfId="30634" xr:uid="{77A5A885-19F7-4D58-88FB-B16DA6B085F8}"/>
    <cellStyle name="Normal 2 25 19 6 3" xfId="30635" xr:uid="{31E129FD-1705-45F9-B2D6-16FFD12BC061}"/>
    <cellStyle name="Normal 2 25 19 6 3 2" xfId="30636" xr:uid="{DA4B1ABC-FB74-45FD-9706-257DA8ACC700}"/>
    <cellStyle name="Normal 2 25 19 6 4" xfId="30637" xr:uid="{128837E5-AB57-44F9-90A5-B1CED1B5937A}"/>
    <cellStyle name="Normal 2 25 19 7" xfId="30638" xr:uid="{10312746-EBA5-40B2-B279-2561BFA7D79D}"/>
    <cellStyle name="Normal 2 25 19 7 2" xfId="30639" xr:uid="{40ADF865-BDDF-4422-B73E-7EB492A4F0E8}"/>
    <cellStyle name="Normal 2 25 2" xfId="30640" xr:uid="{96C8A8FC-508E-4F97-87F4-3D1F28A35D33}"/>
    <cellStyle name="Normal 2 25 2 10" xfId="30641" xr:uid="{A52EFC2A-1483-496F-8D20-FD30EAAB502A}"/>
    <cellStyle name="Normal 2 25 2 10 2" xfId="30642" xr:uid="{1300EC18-BB22-4E78-BCD4-37973965A2EC}"/>
    <cellStyle name="Normal 2 25 2 10 2 2" xfId="30643" xr:uid="{9FE65C80-452F-47E9-9839-8EA2A0676B78}"/>
    <cellStyle name="Normal 2 25 2 10 2 3" xfId="30644" xr:uid="{D666C857-C311-413A-904B-EC27F82E1C2F}"/>
    <cellStyle name="Normal 2 25 2 10 2 3 2" xfId="30645" xr:uid="{70E83760-9762-4FAC-BBB6-A94E7BD62707}"/>
    <cellStyle name="Normal 2 25 2 10 3" xfId="30646" xr:uid="{B6C51B30-DD7A-4314-A2D0-74369D4CB5BC}"/>
    <cellStyle name="Normal 2 25 2 10 3 2" xfId="30647" xr:uid="{9B7262D6-6C77-4414-B34D-B6965BB3F1B9}"/>
    <cellStyle name="Normal 2 25 2 10 4" xfId="30648" xr:uid="{A8D24AD8-6FAC-4224-8868-4B8FF8648087}"/>
    <cellStyle name="Normal 2 25 2 10 5" xfId="30649" xr:uid="{65B4FE81-EF18-41B1-8B5E-122F8B6A6813}"/>
    <cellStyle name="Normal 2 25 2 10 5 2" xfId="30650" xr:uid="{5CD0B8ED-BFB2-4921-AC89-28F11DB000CB}"/>
    <cellStyle name="Normal 2 25 2 10 5 2 2" xfId="30651" xr:uid="{4F72AAED-58B1-4EBF-AC8E-25B4B1FDD97E}"/>
    <cellStyle name="Normal 2 25 2 10 5 2 2 2" xfId="30652" xr:uid="{0E557638-0456-477E-80AE-EA99BDF237F4}"/>
    <cellStyle name="Normal 2 25 2 10 5 2 3" xfId="30653" xr:uid="{E37182FE-7557-4727-88D4-7510C3822DBB}"/>
    <cellStyle name="Normal 2 25 2 10 5 3" xfId="30654" xr:uid="{EF35E62E-39F3-4C5C-A567-73096A75E8A8}"/>
    <cellStyle name="Normal 2 25 2 10 5 3 2" xfId="30655" xr:uid="{9DF0DC93-2E4C-440A-911F-BA009D421F22}"/>
    <cellStyle name="Normal 2 25 2 10 5 4" xfId="30656" xr:uid="{D085CEDA-3DD7-4714-AB0F-CB2B6923FE82}"/>
    <cellStyle name="Normal 2 25 2 10 6" xfId="30657" xr:uid="{A2B9317B-E9D1-40CA-B44E-D133A0C814DF}"/>
    <cellStyle name="Normal 2 25 2 10 6 2" xfId="30658" xr:uid="{BDF12C46-5F66-497B-96ED-E5FBBAD1738D}"/>
    <cellStyle name="Normal 2 25 2 10 6 2 2" xfId="30659" xr:uid="{E97070BD-218A-4AD4-A34E-838C8377DD53}"/>
    <cellStyle name="Normal 2 25 2 10 6 2 2 2" xfId="30660" xr:uid="{FE989949-F0D8-4E02-AD91-650D0CF9CD03}"/>
    <cellStyle name="Normal 2 25 2 10 6 2 3" xfId="30661" xr:uid="{A1221DF5-A21F-487A-A63E-A638EC471CA9}"/>
    <cellStyle name="Normal 2 25 2 10 6 3" xfId="30662" xr:uid="{83255CE7-A025-4B18-AD02-611E12CF8169}"/>
    <cellStyle name="Normal 2 25 2 10 6 3 2" xfId="30663" xr:uid="{40696E67-DBE1-4F99-9525-91F6A92F2FF1}"/>
    <cellStyle name="Normal 2 25 2 10 6 4" xfId="30664" xr:uid="{21EF1C87-41D5-4B64-B2F3-AF7DD8E69156}"/>
    <cellStyle name="Normal 2 25 2 10 7" xfId="30665" xr:uid="{D065F814-887B-4EFB-BAB4-F745228AEE21}"/>
    <cellStyle name="Normal 2 25 2 10 7 2" xfId="30666" xr:uid="{E81B764F-A0E0-4C92-8A87-88E7CFB9ECF4}"/>
    <cellStyle name="Normal 2 25 2 11" xfId="30667" xr:uid="{E7013B5F-BF77-4C59-A8A3-779973ECAF22}"/>
    <cellStyle name="Normal 2 25 2 11 2" xfId="30668" xr:uid="{9CE78BFD-C7D8-40AD-99AC-01A20F968A58}"/>
    <cellStyle name="Normal 2 25 2 11 2 2" xfId="30669" xr:uid="{D703FDED-7477-465B-B39A-4C0553EF39E9}"/>
    <cellStyle name="Normal 2 25 2 11 2 3" xfId="30670" xr:uid="{B4362FF3-26B8-4E22-B83A-52BF3C765A01}"/>
    <cellStyle name="Normal 2 25 2 11 2 3 2" xfId="30671" xr:uid="{268F0958-01AE-46EA-97BE-DD07C2CA3773}"/>
    <cellStyle name="Normal 2 25 2 11 3" xfId="30672" xr:uid="{A431D661-E250-450C-8226-167B9B4637CD}"/>
    <cellStyle name="Normal 2 25 2 11 3 2" xfId="30673" xr:uid="{846539BC-2916-43EF-A55A-6AE98BF71D53}"/>
    <cellStyle name="Normal 2 25 2 11 4" xfId="30674" xr:uid="{3C6A1193-096E-4AFF-BC6A-45192960BD14}"/>
    <cellStyle name="Normal 2 25 2 11 5" xfId="30675" xr:uid="{24B46DB4-3C14-4E6D-B3D7-13D2E15D71AB}"/>
    <cellStyle name="Normal 2 25 2 11 5 2" xfId="30676" xr:uid="{8FB29220-FEB3-43D8-9F6D-923AD08CB89E}"/>
    <cellStyle name="Normal 2 25 2 11 5 2 2" xfId="30677" xr:uid="{A965538C-BE55-4478-91C3-2DDB6CAA90A6}"/>
    <cellStyle name="Normal 2 25 2 11 5 2 2 2" xfId="30678" xr:uid="{918FAA95-BBC1-4DAF-9E5C-AEF6EBE4AE00}"/>
    <cellStyle name="Normal 2 25 2 11 5 2 3" xfId="30679" xr:uid="{4A292FF1-5EA6-48B5-B850-96433ADA955C}"/>
    <cellStyle name="Normal 2 25 2 11 5 3" xfId="30680" xr:uid="{B61D2045-4911-475C-8249-ED303360EE17}"/>
    <cellStyle name="Normal 2 25 2 11 5 3 2" xfId="30681" xr:uid="{FC035FB2-56E0-4E6F-881A-A9DAE2B7BBD9}"/>
    <cellStyle name="Normal 2 25 2 11 5 4" xfId="30682" xr:uid="{7C6DD064-85B4-4198-B46D-66C03008ACE5}"/>
    <cellStyle name="Normal 2 25 2 11 6" xfId="30683" xr:uid="{5DA2116F-275D-4DCA-ACBF-9BB000BB3D8E}"/>
    <cellStyle name="Normal 2 25 2 11 6 2" xfId="30684" xr:uid="{FD90DCA6-15AB-4EBE-AD05-0D7A2B0C7AB6}"/>
    <cellStyle name="Normal 2 25 2 11 6 2 2" xfId="30685" xr:uid="{B63B54C3-1BA8-49FE-8A38-D5BF9EF8E76E}"/>
    <cellStyle name="Normal 2 25 2 11 6 2 2 2" xfId="30686" xr:uid="{DB6B7CD3-D7C9-4836-9128-7A8918C57B52}"/>
    <cellStyle name="Normal 2 25 2 11 6 2 3" xfId="30687" xr:uid="{08DADEDD-E0D2-496B-80B8-648A974A72C8}"/>
    <cellStyle name="Normal 2 25 2 11 6 3" xfId="30688" xr:uid="{01A40064-0E50-4EF0-9224-2F3FB43A3B39}"/>
    <cellStyle name="Normal 2 25 2 11 6 3 2" xfId="30689" xr:uid="{09BBA9F1-3071-4B7C-AC08-F1A4C77E9E49}"/>
    <cellStyle name="Normal 2 25 2 11 6 4" xfId="30690" xr:uid="{B88C7157-B4A5-4B0F-A99B-8BD7053E31B9}"/>
    <cellStyle name="Normal 2 25 2 11 7" xfId="30691" xr:uid="{2019731B-B28A-4668-93D1-550B0B43130E}"/>
    <cellStyle name="Normal 2 25 2 11 7 2" xfId="30692" xr:uid="{70F5BC33-2F92-4E41-A92D-B0CFEC530379}"/>
    <cellStyle name="Normal 2 25 2 12" xfId="30693" xr:uid="{5E4AB29C-E2B8-41FB-AE6A-F6BA2F709AEC}"/>
    <cellStyle name="Normal 2 25 2 12 2" xfId="30694" xr:uid="{6F16DB0E-5E32-47CD-AD73-11A1E6F58894}"/>
    <cellStyle name="Normal 2 25 2 12 2 2" xfId="30695" xr:uid="{11A7701A-CC96-409F-AB72-D239FC0467AF}"/>
    <cellStyle name="Normal 2 25 2 12 2 3" xfId="30696" xr:uid="{5E882DAC-E93B-4159-A8D7-BB33BDC2DE43}"/>
    <cellStyle name="Normal 2 25 2 12 2 3 2" xfId="30697" xr:uid="{B0AE35FE-41AC-41A1-919A-99C3F3D54446}"/>
    <cellStyle name="Normal 2 25 2 12 3" xfId="30698" xr:uid="{A9030F5B-B1F4-49CF-8D1F-CFB8466F2DD4}"/>
    <cellStyle name="Normal 2 25 2 12 3 2" xfId="30699" xr:uid="{03589E1E-E3DD-4178-BBBC-99A0F8C6F7AE}"/>
    <cellStyle name="Normal 2 25 2 12 4" xfId="30700" xr:uid="{D0A9BCD6-EA01-4A07-9205-AC8DE1557A40}"/>
    <cellStyle name="Normal 2 25 2 12 5" xfId="30701" xr:uid="{AB9C61D4-AF8E-47A5-9B72-57759E6E6073}"/>
    <cellStyle name="Normal 2 25 2 12 5 2" xfId="30702" xr:uid="{F762C712-DB70-4D24-8E26-D6AFFCD364F2}"/>
    <cellStyle name="Normal 2 25 2 12 5 2 2" xfId="30703" xr:uid="{19F1D2F6-2E86-4986-85C6-7DF3009EB50A}"/>
    <cellStyle name="Normal 2 25 2 12 5 2 2 2" xfId="30704" xr:uid="{748862DD-4D4F-4438-B71E-01807A8F160F}"/>
    <cellStyle name="Normal 2 25 2 12 5 2 3" xfId="30705" xr:uid="{24B55101-55BE-4BD4-AA40-D94C5D7C3C2B}"/>
    <cellStyle name="Normal 2 25 2 12 5 3" xfId="30706" xr:uid="{1DD55B87-86BC-43DE-8F78-E4A53A669A3E}"/>
    <cellStyle name="Normal 2 25 2 12 5 3 2" xfId="30707" xr:uid="{179CB991-1EB2-4D3D-8CAF-90805FC7093F}"/>
    <cellStyle name="Normal 2 25 2 12 5 4" xfId="30708" xr:uid="{C95C2E41-F82F-4AF6-AC73-E0E3DC025947}"/>
    <cellStyle name="Normal 2 25 2 12 6" xfId="30709" xr:uid="{B3929C1D-9D0D-4CED-A95B-2EB1495F96FB}"/>
    <cellStyle name="Normal 2 25 2 12 6 2" xfId="30710" xr:uid="{ABF78626-B6D4-4F27-A44D-F6C814C2BF4B}"/>
    <cellStyle name="Normal 2 25 2 12 6 2 2" xfId="30711" xr:uid="{8F92AA4C-BF89-48C0-8296-4DB1F03442A6}"/>
    <cellStyle name="Normal 2 25 2 12 6 2 2 2" xfId="30712" xr:uid="{F53C354E-C77B-4893-BC12-94D06D349F8E}"/>
    <cellStyle name="Normal 2 25 2 12 6 2 3" xfId="30713" xr:uid="{3FF02A00-87B1-421C-B2AC-A64827C4DC96}"/>
    <cellStyle name="Normal 2 25 2 12 6 3" xfId="30714" xr:uid="{D6A67582-8142-4B35-9924-565A4D687101}"/>
    <cellStyle name="Normal 2 25 2 12 6 3 2" xfId="30715" xr:uid="{036488A9-15B4-4A21-81DB-B63C8C6E112A}"/>
    <cellStyle name="Normal 2 25 2 12 6 4" xfId="30716" xr:uid="{5244828F-1CF3-476E-B155-9B838714DA06}"/>
    <cellStyle name="Normal 2 25 2 12 7" xfId="30717" xr:uid="{8C34DBD3-6774-45C6-ADEE-1A38CAB341E7}"/>
    <cellStyle name="Normal 2 25 2 12 7 2" xfId="30718" xr:uid="{C9C333C1-068B-4C06-AB56-D346B63B4F84}"/>
    <cellStyle name="Normal 2 25 2 13" xfId="30719" xr:uid="{A381E0FE-44EB-4FD4-A7F5-D9FA30D96F2C}"/>
    <cellStyle name="Normal 2 25 2 13 2" xfId="30720" xr:uid="{56227865-7DE3-4574-8868-5BDCEAFBA720}"/>
    <cellStyle name="Normal 2 25 2 13 2 2" xfId="30721" xr:uid="{441926D1-9E56-4868-A65D-1912D3E5A863}"/>
    <cellStyle name="Normal 2 25 2 13 2 3" xfId="30722" xr:uid="{53723719-8AB7-4B1D-9F13-D345366E0605}"/>
    <cellStyle name="Normal 2 25 2 13 2 3 2" xfId="30723" xr:uid="{2C3DBACD-170B-4467-AEEE-7D7E16885FB0}"/>
    <cellStyle name="Normal 2 25 2 13 3" xfId="30724" xr:uid="{4D4D801C-DBB6-424C-98C7-A0BCF21A3084}"/>
    <cellStyle name="Normal 2 25 2 13 3 2" xfId="30725" xr:uid="{D0A25349-6847-4921-AA31-B0C17C46468B}"/>
    <cellStyle name="Normal 2 25 2 13 4" xfId="30726" xr:uid="{6A0234EA-5948-44A2-85A6-A749881A8D8C}"/>
    <cellStyle name="Normal 2 25 2 13 5" xfId="30727" xr:uid="{867EF4FC-F97B-43CA-AEC5-2367D42075E8}"/>
    <cellStyle name="Normal 2 25 2 13 5 2" xfId="30728" xr:uid="{A6A10FDB-94FC-48DB-8C0A-9422BF9E2DAE}"/>
    <cellStyle name="Normal 2 25 2 13 5 2 2" xfId="30729" xr:uid="{335A5233-1452-442E-AFEB-50C4FDA713AF}"/>
    <cellStyle name="Normal 2 25 2 13 5 2 2 2" xfId="30730" xr:uid="{2B09F95C-6D11-4E9E-8DC8-0B2CA6833279}"/>
    <cellStyle name="Normal 2 25 2 13 5 2 3" xfId="30731" xr:uid="{8B42561B-34FC-41A9-A8CD-F217D9EA622C}"/>
    <cellStyle name="Normal 2 25 2 13 5 3" xfId="30732" xr:uid="{26208D77-BA10-4381-933D-429072B5E316}"/>
    <cellStyle name="Normal 2 25 2 13 5 3 2" xfId="30733" xr:uid="{B49F8C1B-2BEA-4DA8-9931-888AB297CD12}"/>
    <cellStyle name="Normal 2 25 2 13 5 4" xfId="30734" xr:uid="{8B10645D-9A1E-4E51-B55B-BFD271332D02}"/>
    <cellStyle name="Normal 2 25 2 13 6" xfId="30735" xr:uid="{EDADABC0-A4C4-47A4-86EE-19827E7F2FD7}"/>
    <cellStyle name="Normal 2 25 2 13 6 2" xfId="30736" xr:uid="{94691AB3-02D5-4AF0-BB5F-77EF550316FB}"/>
    <cellStyle name="Normal 2 25 2 13 6 2 2" xfId="30737" xr:uid="{0549EA6F-15CD-4E14-932F-53547CDAB776}"/>
    <cellStyle name="Normal 2 25 2 13 6 2 2 2" xfId="30738" xr:uid="{186E3FBC-5656-47E9-9C3F-7B17062C1C2C}"/>
    <cellStyle name="Normal 2 25 2 13 6 2 3" xfId="30739" xr:uid="{7B4BAF51-0004-491C-B182-F6178C85ADBC}"/>
    <cellStyle name="Normal 2 25 2 13 6 3" xfId="30740" xr:uid="{14D1385B-7223-45C5-9661-1B0C8D499E6E}"/>
    <cellStyle name="Normal 2 25 2 13 6 3 2" xfId="30741" xr:uid="{94937D21-423C-47C9-B751-A7591CD51291}"/>
    <cellStyle name="Normal 2 25 2 13 6 4" xfId="30742" xr:uid="{308C3C37-638D-43FE-95D3-22228D03BD79}"/>
    <cellStyle name="Normal 2 25 2 13 7" xfId="30743" xr:uid="{3D7D711D-998A-4B11-AC29-2FA4918E23FD}"/>
    <cellStyle name="Normal 2 25 2 13 7 2" xfId="30744" xr:uid="{A221C563-6318-4969-9316-A929D1F3B78E}"/>
    <cellStyle name="Normal 2 25 2 14" xfId="30745" xr:uid="{4BC204F9-7499-492C-AADE-49DCB98E0AFE}"/>
    <cellStyle name="Normal 2 25 2 14 2" xfId="30746" xr:uid="{9D6E869D-9AE3-4DAC-A892-F81A3D1A881E}"/>
    <cellStyle name="Normal 2 25 2 14 2 2" xfId="30747" xr:uid="{CE62E04E-519F-4528-9C35-A281B4DD5C19}"/>
    <cellStyle name="Normal 2 25 2 14 2 3" xfId="30748" xr:uid="{812CF56D-EAB9-4919-980E-241AE1C313CE}"/>
    <cellStyle name="Normal 2 25 2 14 2 3 2" xfId="30749" xr:uid="{A80F86B6-2441-4EF2-9DB0-D24C95651868}"/>
    <cellStyle name="Normal 2 25 2 14 3" xfId="30750" xr:uid="{DF67DEA0-429C-48E7-9982-E2F15E3D1367}"/>
    <cellStyle name="Normal 2 25 2 14 3 2" xfId="30751" xr:uid="{ED9DCCB5-3605-4BEE-82B9-8932EBBCCB47}"/>
    <cellStyle name="Normal 2 25 2 14 4" xfId="30752" xr:uid="{A192027C-6EE0-403D-82AA-25A0CF2A657B}"/>
    <cellStyle name="Normal 2 25 2 14 5" xfId="30753" xr:uid="{28EAC7B2-AC98-4F8D-8F31-323F8A2FF5E7}"/>
    <cellStyle name="Normal 2 25 2 14 5 2" xfId="30754" xr:uid="{0A0D8467-590E-4A6A-99E2-ED9E3E12615A}"/>
    <cellStyle name="Normal 2 25 2 14 5 2 2" xfId="30755" xr:uid="{95EF5EF5-4936-4028-BC80-3021FA6C4D92}"/>
    <cellStyle name="Normal 2 25 2 14 5 2 2 2" xfId="30756" xr:uid="{8FDA356A-B553-4D6D-8EAE-8648950A6FE5}"/>
    <cellStyle name="Normal 2 25 2 14 5 2 3" xfId="30757" xr:uid="{31D7BF06-C31B-4A2A-B343-0A55444CFB28}"/>
    <cellStyle name="Normal 2 25 2 14 5 3" xfId="30758" xr:uid="{F8B69364-1281-4CA4-B4C6-CEC9C9C85C49}"/>
    <cellStyle name="Normal 2 25 2 14 5 3 2" xfId="30759" xr:uid="{CEE00A9A-2DE5-4AE8-806A-D284E9529870}"/>
    <cellStyle name="Normal 2 25 2 14 5 4" xfId="30760" xr:uid="{FA689CE3-A7D8-42AD-A455-BAF6EF110A22}"/>
    <cellStyle name="Normal 2 25 2 14 6" xfId="30761" xr:uid="{75254132-02FA-404E-9E75-C3EA73B7CF0B}"/>
    <cellStyle name="Normal 2 25 2 14 6 2" xfId="30762" xr:uid="{96A3D50B-0944-4208-81EF-8F7B08AB5E7D}"/>
    <cellStyle name="Normal 2 25 2 14 6 2 2" xfId="30763" xr:uid="{8A47AD31-46A8-4035-B62D-25F5D2E14BA2}"/>
    <cellStyle name="Normal 2 25 2 14 6 2 2 2" xfId="30764" xr:uid="{905EC75B-2646-400D-B869-40E5FC8D6178}"/>
    <cellStyle name="Normal 2 25 2 14 6 2 3" xfId="30765" xr:uid="{176C5957-9DCB-4428-931B-DDF397F476B9}"/>
    <cellStyle name="Normal 2 25 2 14 6 3" xfId="30766" xr:uid="{CE3E3714-2394-4211-BDCA-64EDC4424AD1}"/>
    <cellStyle name="Normal 2 25 2 14 6 3 2" xfId="30767" xr:uid="{DCD306E8-61C4-4C64-A4A8-0139F316BD7C}"/>
    <cellStyle name="Normal 2 25 2 14 6 4" xfId="30768" xr:uid="{EA1931F4-49DA-4665-B2B9-609AA5FEF4AF}"/>
    <cellStyle name="Normal 2 25 2 14 7" xfId="30769" xr:uid="{EF66265D-A37D-4BB1-86CA-D876B1DFB933}"/>
    <cellStyle name="Normal 2 25 2 14 7 2" xfId="30770" xr:uid="{3185CA76-8263-4537-9499-3E3A1FD9B1F0}"/>
    <cellStyle name="Normal 2 25 2 15" xfId="30771" xr:uid="{49F37338-327C-4D5D-B300-3C925F2222C8}"/>
    <cellStyle name="Normal 2 25 2 15 2" xfId="30772" xr:uid="{91B5E46F-7FBC-477B-85DC-2606E3E1AE6F}"/>
    <cellStyle name="Normal 2 25 2 15 2 2" xfId="30773" xr:uid="{F36E6450-D769-40B2-B429-53A4D32A97FF}"/>
    <cellStyle name="Normal 2 25 2 15 2 3" xfId="30774" xr:uid="{2D3DECCC-9521-4485-9ED9-113F6E641B15}"/>
    <cellStyle name="Normal 2 25 2 15 2 3 2" xfId="30775" xr:uid="{A946265F-AB2A-45A6-A699-C745832B5B8F}"/>
    <cellStyle name="Normal 2 25 2 15 3" xfId="30776" xr:uid="{9D55D74A-FB62-47D9-B6CC-293D6EAE2F72}"/>
    <cellStyle name="Normal 2 25 2 15 3 2" xfId="30777" xr:uid="{1D7D18B6-6272-43F3-873F-797E08CC2DCB}"/>
    <cellStyle name="Normal 2 25 2 15 4" xfId="30778" xr:uid="{9FE95878-EC61-4F48-BD2E-C5266AAA57BB}"/>
    <cellStyle name="Normal 2 25 2 15 5" xfId="30779" xr:uid="{B5B82C9C-537E-45ED-8E5A-E69F4CE15E76}"/>
    <cellStyle name="Normal 2 25 2 15 5 2" xfId="30780" xr:uid="{EDF765FB-29D5-4FF3-A4F8-12294D5F6FD6}"/>
    <cellStyle name="Normal 2 25 2 15 5 2 2" xfId="30781" xr:uid="{F8EC580F-0BAA-4FC2-96C0-93C47DD225C2}"/>
    <cellStyle name="Normal 2 25 2 15 5 2 2 2" xfId="30782" xr:uid="{6DA4721B-9B78-4DD6-B791-9F54931A1336}"/>
    <cellStyle name="Normal 2 25 2 15 5 2 3" xfId="30783" xr:uid="{BA49A318-9993-4E79-984D-9BE8744518A5}"/>
    <cellStyle name="Normal 2 25 2 15 5 3" xfId="30784" xr:uid="{6A5BC4E9-F73A-40F5-8077-ABCCDC89F39E}"/>
    <cellStyle name="Normal 2 25 2 15 5 3 2" xfId="30785" xr:uid="{8878553F-CD6B-4B46-A5F8-FF0F6D532975}"/>
    <cellStyle name="Normal 2 25 2 15 5 4" xfId="30786" xr:uid="{43478449-B4EE-4300-A9CF-CACB79F679F1}"/>
    <cellStyle name="Normal 2 25 2 15 6" xfId="30787" xr:uid="{E2C4CC9C-A7CD-4C50-AAC0-BEC159493CE2}"/>
    <cellStyle name="Normal 2 25 2 15 6 2" xfId="30788" xr:uid="{3322F4DE-5091-42D7-A222-E3E09F18F8ED}"/>
    <cellStyle name="Normal 2 25 2 15 6 2 2" xfId="30789" xr:uid="{2CD09FC6-ADBA-4A7B-B67A-65277487D442}"/>
    <cellStyle name="Normal 2 25 2 15 6 2 2 2" xfId="30790" xr:uid="{1DDD89E3-A350-4188-84B4-503604AB5C54}"/>
    <cellStyle name="Normal 2 25 2 15 6 2 3" xfId="30791" xr:uid="{0B4210B2-2C8D-43B9-A805-1B0D8A68F6BF}"/>
    <cellStyle name="Normal 2 25 2 15 6 3" xfId="30792" xr:uid="{C28CAFBD-54A3-4007-8109-2D4404D2E3FF}"/>
    <cellStyle name="Normal 2 25 2 15 6 3 2" xfId="30793" xr:uid="{091D1A18-99CF-49FF-90C6-B77180AD9B59}"/>
    <cellStyle name="Normal 2 25 2 15 6 4" xfId="30794" xr:uid="{092F3AFA-F7BC-495F-8B1D-58B7415FD6B6}"/>
    <cellStyle name="Normal 2 25 2 15 7" xfId="30795" xr:uid="{67B38C4E-DA59-41B7-9799-46C8D794A452}"/>
    <cellStyle name="Normal 2 25 2 15 7 2" xfId="30796" xr:uid="{C82A7A46-461E-4618-B4DD-02E72DA9AE5C}"/>
    <cellStyle name="Normal 2 25 2 16" xfId="30797" xr:uid="{B460B57F-E6E7-4CEB-8324-E91AEF3F2FE4}"/>
    <cellStyle name="Normal 2 25 2 16 2" xfId="30798" xr:uid="{A07D1F98-6AE1-4BDA-B72A-6759D49C3364}"/>
    <cellStyle name="Normal 2 25 2 16 2 2" xfId="30799" xr:uid="{A2EF4D64-08B7-4A74-954F-9E948F333DEE}"/>
    <cellStyle name="Normal 2 25 2 16 2 3" xfId="30800" xr:uid="{53CEFE51-AE42-43F7-8C90-BB89E770A4D5}"/>
    <cellStyle name="Normal 2 25 2 16 2 3 2" xfId="30801" xr:uid="{1E6966BC-04FA-493C-9B23-BFACD69F649A}"/>
    <cellStyle name="Normal 2 25 2 16 3" xfId="30802" xr:uid="{80A146AF-476E-4607-89E1-7908B7960D28}"/>
    <cellStyle name="Normal 2 25 2 16 3 2" xfId="30803" xr:uid="{6770024D-1ED9-439E-80EC-02B150F374FF}"/>
    <cellStyle name="Normal 2 25 2 16 4" xfId="30804" xr:uid="{CF915744-E92A-4F31-8D98-AF36109B20AD}"/>
    <cellStyle name="Normal 2 25 2 16 5" xfId="30805" xr:uid="{61538ABF-D29B-4503-A117-BB1B3FF42482}"/>
    <cellStyle name="Normal 2 25 2 16 5 2" xfId="30806" xr:uid="{199F1364-E44D-46F4-8150-C18105756A2D}"/>
    <cellStyle name="Normal 2 25 2 16 5 2 2" xfId="30807" xr:uid="{57A97448-EA40-4906-AA17-7E4BB8ADE5A6}"/>
    <cellStyle name="Normal 2 25 2 16 5 2 2 2" xfId="30808" xr:uid="{905492DC-ABD9-4085-A5C1-E5A4537241A3}"/>
    <cellStyle name="Normal 2 25 2 16 5 2 3" xfId="30809" xr:uid="{98B77818-9B95-4D7C-969F-CD30D0BD67A5}"/>
    <cellStyle name="Normal 2 25 2 16 5 3" xfId="30810" xr:uid="{8D326694-FD6F-45E1-8A2E-3678B2E0CFE8}"/>
    <cellStyle name="Normal 2 25 2 16 5 3 2" xfId="30811" xr:uid="{E240C286-7B18-47B0-A1C5-32A0066B4735}"/>
    <cellStyle name="Normal 2 25 2 16 5 4" xfId="30812" xr:uid="{FF957AE4-317E-44C4-80A2-F003C6B98C69}"/>
    <cellStyle name="Normal 2 25 2 16 6" xfId="30813" xr:uid="{A22C5312-4D95-4920-9FD9-5742119E7297}"/>
    <cellStyle name="Normal 2 25 2 16 6 2" xfId="30814" xr:uid="{AF84C58D-BDFE-484D-BB01-E00FB7DD88B1}"/>
    <cellStyle name="Normal 2 25 2 16 6 2 2" xfId="30815" xr:uid="{B091B22F-ADD0-4D0E-BADF-51BC31FA1DFD}"/>
    <cellStyle name="Normal 2 25 2 16 6 2 2 2" xfId="30816" xr:uid="{358998F4-9CC8-4C17-91DE-35A95492C190}"/>
    <cellStyle name="Normal 2 25 2 16 6 2 3" xfId="30817" xr:uid="{449713ED-79FC-499E-84FD-FCE753B695F1}"/>
    <cellStyle name="Normal 2 25 2 16 6 3" xfId="30818" xr:uid="{06C238B4-B45A-421F-AD0C-0918D23AA612}"/>
    <cellStyle name="Normal 2 25 2 16 6 3 2" xfId="30819" xr:uid="{130DDFA6-E73E-4312-957A-E9E16FA8D53C}"/>
    <cellStyle name="Normal 2 25 2 16 6 4" xfId="30820" xr:uid="{34D84201-7D75-449E-AFF7-4919D3DA3616}"/>
    <cellStyle name="Normal 2 25 2 16 7" xfId="30821" xr:uid="{EECBC48D-1AE5-4827-9861-37B93BDCABE3}"/>
    <cellStyle name="Normal 2 25 2 16 7 2" xfId="30822" xr:uid="{DEBE9168-2970-49C7-82B7-25383DA3088B}"/>
    <cellStyle name="Normal 2 25 2 17" xfId="30823" xr:uid="{A04FBE0A-BDE6-4A14-ADDC-AF2C122B3847}"/>
    <cellStyle name="Normal 2 25 2 17 2" xfId="30824" xr:uid="{B26D3B6B-802F-49E4-BB6B-C9EC6B5F6310}"/>
    <cellStyle name="Normal 2 25 2 17 2 2" xfId="30825" xr:uid="{FF1D45C4-D4A0-4E3A-97FD-376E04FE656A}"/>
    <cellStyle name="Normal 2 25 2 17 2 3" xfId="30826" xr:uid="{52B19183-AA73-4109-A9B2-09D026379049}"/>
    <cellStyle name="Normal 2 25 2 17 2 3 2" xfId="30827" xr:uid="{08FBCB27-24E6-4985-91FC-1029D2ABF2FD}"/>
    <cellStyle name="Normal 2 25 2 17 3" xfId="30828" xr:uid="{1C4BAB1A-41DF-494B-8EEC-3C65D2C42397}"/>
    <cellStyle name="Normal 2 25 2 17 3 2" xfId="30829" xr:uid="{8DFD9809-BD0A-4C83-A5FF-34C2DFEA2D37}"/>
    <cellStyle name="Normal 2 25 2 17 4" xfId="30830" xr:uid="{A1C5331E-8734-4EBE-A303-0F4AA45BFDDC}"/>
    <cellStyle name="Normal 2 25 2 17 5" xfId="30831" xr:uid="{7917669B-6BAF-4EED-9D29-56E83D29A2AB}"/>
    <cellStyle name="Normal 2 25 2 17 5 2" xfId="30832" xr:uid="{6AF427F3-6912-4BC5-B933-87A6FF7BB39F}"/>
    <cellStyle name="Normal 2 25 2 17 5 2 2" xfId="30833" xr:uid="{679C44EC-F375-4725-93D1-3CB158AA4C70}"/>
    <cellStyle name="Normal 2 25 2 17 5 2 2 2" xfId="30834" xr:uid="{DE58E5B1-8C4E-4BBF-A57F-2DE1BBA5AF32}"/>
    <cellStyle name="Normal 2 25 2 17 5 2 3" xfId="30835" xr:uid="{7EA13F1C-30A3-4333-97B2-A1A8FB2B5D4A}"/>
    <cellStyle name="Normal 2 25 2 17 5 3" xfId="30836" xr:uid="{83C2839B-8EFA-453B-93CF-AC6DCD8F2C24}"/>
    <cellStyle name="Normal 2 25 2 17 5 3 2" xfId="30837" xr:uid="{9B2BC613-13E7-4C96-8568-FA91E59AA196}"/>
    <cellStyle name="Normal 2 25 2 17 5 4" xfId="30838" xr:uid="{7D63C6B9-B9A2-4509-9D86-4652F31F0EBD}"/>
    <cellStyle name="Normal 2 25 2 17 6" xfId="30839" xr:uid="{BC39C561-7153-4D97-851D-B4C6AEC087E0}"/>
    <cellStyle name="Normal 2 25 2 17 6 2" xfId="30840" xr:uid="{16C0489B-21AB-4959-83CD-D145A9A33AC6}"/>
    <cellStyle name="Normal 2 25 2 17 6 2 2" xfId="30841" xr:uid="{D01BF2BF-9DB5-48F8-A242-0B148B452544}"/>
    <cellStyle name="Normal 2 25 2 17 6 2 2 2" xfId="30842" xr:uid="{58E1C7F5-C67D-4E54-90F4-9B45859D5D28}"/>
    <cellStyle name="Normal 2 25 2 17 6 2 3" xfId="30843" xr:uid="{23B6713F-0B3F-4267-BA2B-61D676D08432}"/>
    <cellStyle name="Normal 2 25 2 17 6 3" xfId="30844" xr:uid="{E71D8A6C-605B-4AD6-8797-7BE5E89DE0C7}"/>
    <cellStyle name="Normal 2 25 2 17 6 3 2" xfId="30845" xr:uid="{293BFF65-A070-416E-B24D-7236111C6C38}"/>
    <cellStyle name="Normal 2 25 2 17 6 4" xfId="30846" xr:uid="{7BCD3DF6-A3F9-4276-935B-FDB102BCD8C0}"/>
    <cellStyle name="Normal 2 25 2 17 7" xfId="30847" xr:uid="{7429C14D-4D17-4D11-9F51-451A587D0BDC}"/>
    <cellStyle name="Normal 2 25 2 17 7 2" xfId="30848" xr:uid="{728C60FA-1D12-4110-911A-EEC950996653}"/>
    <cellStyle name="Normal 2 25 2 18" xfId="30849" xr:uid="{A7614485-C883-4766-A7F5-B00FDDAB5BDC}"/>
    <cellStyle name="Normal 2 25 2 18 2" xfId="30850" xr:uid="{41652971-7E81-4925-9CF4-B1701DC17E65}"/>
    <cellStyle name="Normal 2 25 2 18 2 2" xfId="30851" xr:uid="{41D4A965-2E85-4511-B273-CC9897791E63}"/>
    <cellStyle name="Normal 2 25 2 18 2 3" xfId="30852" xr:uid="{3AA52149-4D30-42AE-A875-D3475F5E1C1E}"/>
    <cellStyle name="Normal 2 25 2 18 2 3 2" xfId="30853" xr:uid="{027051D5-36AA-41BE-B965-582908506BC7}"/>
    <cellStyle name="Normal 2 25 2 18 3" xfId="30854" xr:uid="{39B1EA7C-B916-41E3-8FA0-6A30ED6F84C8}"/>
    <cellStyle name="Normal 2 25 2 18 3 2" xfId="30855" xr:uid="{0D4398FB-48F6-4DE8-BA5A-0058DC67D858}"/>
    <cellStyle name="Normal 2 25 2 18 4" xfId="30856" xr:uid="{28AD698F-4BBA-4184-9B96-192D759B784C}"/>
    <cellStyle name="Normal 2 25 2 18 5" xfId="30857" xr:uid="{D0600A2F-D141-4077-9AEC-CD56B24D88EF}"/>
    <cellStyle name="Normal 2 25 2 18 5 2" xfId="30858" xr:uid="{2CD5913F-0496-4AAC-BDFA-90F3D354B4A8}"/>
    <cellStyle name="Normal 2 25 2 18 5 2 2" xfId="30859" xr:uid="{C6BF912C-A986-471F-90E7-68DAC4C186BA}"/>
    <cellStyle name="Normal 2 25 2 18 5 2 2 2" xfId="30860" xr:uid="{188D9CBA-5F0C-4FB7-B8FA-E2B643A3A287}"/>
    <cellStyle name="Normal 2 25 2 18 5 2 3" xfId="30861" xr:uid="{DC7A0572-6B68-4E87-9A26-A6ABD4579E65}"/>
    <cellStyle name="Normal 2 25 2 18 5 3" xfId="30862" xr:uid="{D75F7FCC-288B-4875-B683-FCCF3A212C43}"/>
    <cellStyle name="Normal 2 25 2 18 5 3 2" xfId="30863" xr:uid="{A9E24724-8070-4710-B527-6532B6C146DB}"/>
    <cellStyle name="Normal 2 25 2 18 5 4" xfId="30864" xr:uid="{D160BC35-1D99-412F-AA4E-2818462C78FE}"/>
    <cellStyle name="Normal 2 25 2 18 6" xfId="30865" xr:uid="{4FA2C4A6-1788-4A17-A23C-ABAD60C9054F}"/>
    <cellStyle name="Normal 2 25 2 18 6 2" xfId="30866" xr:uid="{A7122EB2-64A7-4E4F-95C9-4E1CE039F0C9}"/>
    <cellStyle name="Normal 2 25 2 18 6 2 2" xfId="30867" xr:uid="{A4BF485F-085E-4753-84B4-F14D503B0383}"/>
    <cellStyle name="Normal 2 25 2 18 6 2 2 2" xfId="30868" xr:uid="{F514EE8F-88BE-45B0-AAFE-F23D27A1E7ED}"/>
    <cellStyle name="Normal 2 25 2 18 6 2 3" xfId="30869" xr:uid="{25A17507-0D65-411F-AD9C-000095ADC906}"/>
    <cellStyle name="Normal 2 25 2 18 6 3" xfId="30870" xr:uid="{5707A37A-977F-4519-B471-6683A6AB8F1B}"/>
    <cellStyle name="Normal 2 25 2 18 6 3 2" xfId="30871" xr:uid="{70CDABBA-1343-404A-8152-3A55FCFC28F6}"/>
    <cellStyle name="Normal 2 25 2 18 6 4" xfId="30872" xr:uid="{6F5DA8AE-04F9-4AB2-A25C-74764E62C066}"/>
    <cellStyle name="Normal 2 25 2 18 7" xfId="30873" xr:uid="{42712CB2-E0A0-40FE-9F01-6FDC8C3E13B2}"/>
    <cellStyle name="Normal 2 25 2 18 7 2" xfId="30874" xr:uid="{1953C54A-46E7-41FE-8F1F-7A7D6C89E21A}"/>
    <cellStyle name="Normal 2 25 2 19" xfId="30875" xr:uid="{ECFCD23F-4F67-4E2C-8BAB-3CD54D7502D3}"/>
    <cellStyle name="Normal 2 25 2 19 2" xfId="30876" xr:uid="{98670794-BB47-42FB-8D87-5F85CBE2E5EA}"/>
    <cellStyle name="Normal 2 25 2 19 2 2" xfId="30877" xr:uid="{F479ED9B-B205-4260-9911-5AE18DDEECAA}"/>
    <cellStyle name="Normal 2 25 2 19 2 3" xfId="30878" xr:uid="{85758F15-78E3-4470-9067-41995674DB08}"/>
    <cellStyle name="Normal 2 25 2 19 2 3 2" xfId="30879" xr:uid="{0C128A58-FA08-41E9-A1CB-845F7D27B517}"/>
    <cellStyle name="Normal 2 25 2 19 3" xfId="30880" xr:uid="{4FF2DBAB-0A2E-4CBE-98B9-C35A3E07F6AC}"/>
    <cellStyle name="Normal 2 25 2 19 3 2" xfId="30881" xr:uid="{0212B80A-AC75-4404-B4C1-D74E01BB5DA8}"/>
    <cellStyle name="Normal 2 25 2 19 4" xfId="30882" xr:uid="{2760A31A-84D2-4451-9BBE-A42AAE35A977}"/>
    <cellStyle name="Normal 2 25 2 19 5" xfId="30883" xr:uid="{04A1B284-F815-4B86-9788-12CC4B93D19C}"/>
    <cellStyle name="Normal 2 25 2 19 5 2" xfId="30884" xr:uid="{69E76745-0E3D-45B4-86EB-546481AB9FCC}"/>
    <cellStyle name="Normal 2 25 2 19 5 2 2" xfId="30885" xr:uid="{BF7FB01B-9084-498D-89BC-FF7EFF7A7F92}"/>
    <cellStyle name="Normal 2 25 2 19 5 2 2 2" xfId="30886" xr:uid="{A961900A-2EFA-4183-BE46-0FF2FE2F1FFD}"/>
    <cellStyle name="Normal 2 25 2 19 5 2 3" xfId="30887" xr:uid="{B9395C4F-9DBB-453C-803A-2D4710549945}"/>
    <cellStyle name="Normal 2 25 2 19 5 3" xfId="30888" xr:uid="{CEDC3011-C749-4BF1-A02D-A2A8715A3201}"/>
    <cellStyle name="Normal 2 25 2 19 5 3 2" xfId="30889" xr:uid="{86B00748-A79D-4A76-B865-6C2CBAF56853}"/>
    <cellStyle name="Normal 2 25 2 19 5 4" xfId="30890" xr:uid="{1016F7FC-70EC-453D-A7C0-DB51929CEB6B}"/>
    <cellStyle name="Normal 2 25 2 19 6" xfId="30891" xr:uid="{EE23DBD3-E34B-402B-BDD0-4F55FA08B97A}"/>
    <cellStyle name="Normal 2 25 2 19 6 2" xfId="30892" xr:uid="{0888B7CE-8122-4171-A440-ACBEB626D0AF}"/>
    <cellStyle name="Normal 2 25 2 19 6 2 2" xfId="30893" xr:uid="{DB0B55A9-0AF8-4969-B22D-E81503589799}"/>
    <cellStyle name="Normal 2 25 2 19 6 2 2 2" xfId="30894" xr:uid="{ED2E63FD-23D4-4C46-86AF-3FB68CC1C462}"/>
    <cellStyle name="Normal 2 25 2 19 6 2 3" xfId="30895" xr:uid="{77943209-436C-4C0C-A229-84AF2B9C91B4}"/>
    <cellStyle name="Normal 2 25 2 19 6 3" xfId="30896" xr:uid="{79EB3B25-26A3-4EB1-AC91-0024B45351CF}"/>
    <cellStyle name="Normal 2 25 2 19 6 3 2" xfId="30897" xr:uid="{73C36BC9-766B-41EE-B6E0-2930E6AB7234}"/>
    <cellStyle name="Normal 2 25 2 19 6 4" xfId="30898" xr:uid="{98C20244-C95C-4286-BF96-60537AB00C11}"/>
    <cellStyle name="Normal 2 25 2 19 7" xfId="30899" xr:uid="{D5DFE2A2-6075-40F7-9421-E0C6B59F2E55}"/>
    <cellStyle name="Normal 2 25 2 19 7 2" xfId="30900" xr:uid="{FC89061B-C242-48A2-80AE-D1C7762F441D}"/>
    <cellStyle name="Normal 2 25 2 2" xfId="30901" xr:uid="{EB1A9A3A-6D31-431F-B090-7801578D7102}"/>
    <cellStyle name="Normal 2 25 2 2 2" xfId="30902" xr:uid="{11E2C5FF-42EE-4135-9A20-D04E50187DE9}"/>
    <cellStyle name="Normal 2 25 2 2 2 2" xfId="30903" xr:uid="{254C9DD0-08DB-45B0-B4E0-E4DE13C964BC}"/>
    <cellStyle name="Normal 2 25 2 2 2 3" xfId="30904" xr:uid="{21131955-9A12-4660-B410-9B9493369DD9}"/>
    <cellStyle name="Normal 2 25 2 2 2 3 2" xfId="30905" xr:uid="{2655E272-2033-4886-A963-13AA6881F7B1}"/>
    <cellStyle name="Normal 2 25 2 2 3" xfId="30906" xr:uid="{8DAA11A2-4FF8-43DC-96D1-5DDCB7B6A6B4}"/>
    <cellStyle name="Normal 2 25 2 2 3 2" xfId="30907" xr:uid="{562A40C6-27DE-45D8-92D9-B9C050160C86}"/>
    <cellStyle name="Normal 2 25 2 2 4" xfId="30908" xr:uid="{2FA75B23-4D89-4031-982F-1850FAEA55D7}"/>
    <cellStyle name="Normal 2 25 2 2 5" xfId="30909" xr:uid="{15997ECC-FB9D-4F82-8A91-3F5AD5AD3550}"/>
    <cellStyle name="Normal 2 25 2 2 5 2" xfId="30910" xr:uid="{F0DB13DB-4799-43D7-84D8-0AB37983961A}"/>
    <cellStyle name="Normal 2 25 2 2 5 2 2" xfId="30911" xr:uid="{716A0FFC-C7B5-49FE-96BF-C70379B08581}"/>
    <cellStyle name="Normal 2 25 2 2 5 2 2 2" xfId="30912" xr:uid="{E18AD787-75F0-442E-B74C-2C8B59158203}"/>
    <cellStyle name="Normal 2 25 2 2 5 2 3" xfId="30913" xr:uid="{126D7713-E727-4473-86A5-BB828DABC743}"/>
    <cellStyle name="Normal 2 25 2 2 5 3" xfId="30914" xr:uid="{783EE9B4-70BA-476B-96CC-0F948CF1090C}"/>
    <cellStyle name="Normal 2 25 2 2 5 3 2" xfId="30915" xr:uid="{02D2D95F-6BAB-45F2-A902-E9B65D387A4E}"/>
    <cellStyle name="Normal 2 25 2 2 5 4" xfId="30916" xr:uid="{7D0C07A1-1902-429E-925D-B41D3EE3FBAF}"/>
    <cellStyle name="Normal 2 25 2 2 6" xfId="30917" xr:uid="{D2BD16D6-460D-4B32-A63C-CC032EC05565}"/>
    <cellStyle name="Normal 2 25 2 2 6 2" xfId="30918" xr:uid="{2476BD7B-76D8-4448-9B09-0A91EAD06E0F}"/>
    <cellStyle name="Normal 2 25 2 2 6 2 2" xfId="30919" xr:uid="{1D01B6DB-ED44-49F2-A1FD-77676672AA93}"/>
    <cellStyle name="Normal 2 25 2 2 6 2 2 2" xfId="30920" xr:uid="{667E27BC-0CCC-431A-BA6C-C8DFD10521DA}"/>
    <cellStyle name="Normal 2 25 2 2 6 2 3" xfId="30921" xr:uid="{D2777F6A-0D48-4459-8085-D10763D2850B}"/>
    <cellStyle name="Normal 2 25 2 2 6 3" xfId="30922" xr:uid="{8D167BA7-FA34-4FE9-983F-932E4D76B5B3}"/>
    <cellStyle name="Normal 2 25 2 2 6 3 2" xfId="30923" xr:uid="{81F266CF-66E9-4247-811F-246804994205}"/>
    <cellStyle name="Normal 2 25 2 2 6 4" xfId="30924" xr:uid="{94B923C2-AF59-4904-805F-12BE3129585B}"/>
    <cellStyle name="Normal 2 25 2 2 7" xfId="30925" xr:uid="{B20EF063-CC33-4750-8D7E-D23351FBC2DD}"/>
    <cellStyle name="Normal 2 25 2 2 7 2" xfId="30926" xr:uid="{EDC38C50-4331-488A-BA48-CECCF41C3F6D}"/>
    <cellStyle name="Normal 2 25 2 20" xfId="30927" xr:uid="{9365A5B7-6A12-4B13-BB30-027ED4464D68}"/>
    <cellStyle name="Normal 2 25 2 20 2" xfId="30928" xr:uid="{74190D9E-687D-4246-B56F-B95C46373D16}"/>
    <cellStyle name="Normal 2 25 2 20 2 2" xfId="30929" xr:uid="{51E5F390-94C7-4D8D-B1F8-0F679A3E611E}"/>
    <cellStyle name="Normal 2 25 2 20 2 3" xfId="30930" xr:uid="{607B1FE0-B0DE-4115-9CD6-1F3D13AB799A}"/>
    <cellStyle name="Normal 2 25 2 20 2 3 2" xfId="30931" xr:uid="{B4CDCB82-7024-47A1-A2D2-5288F78E3987}"/>
    <cellStyle name="Normal 2 25 2 20 3" xfId="30932" xr:uid="{562C24D7-60BE-4D47-A4C2-47E30723A3A1}"/>
    <cellStyle name="Normal 2 25 2 20 3 2" xfId="30933" xr:uid="{05A4FEAC-E8FC-4F2C-9DB2-9370E90D3947}"/>
    <cellStyle name="Normal 2 25 2 20 4" xfId="30934" xr:uid="{890CE332-3D52-4232-9C81-355F88AD5038}"/>
    <cellStyle name="Normal 2 25 2 20 5" xfId="30935" xr:uid="{4B35F66C-AFE5-4000-B906-1ED7004EFDF1}"/>
    <cellStyle name="Normal 2 25 2 20 5 2" xfId="30936" xr:uid="{9C14276E-743E-4682-B5C5-D5F28E8B9C07}"/>
    <cellStyle name="Normal 2 25 2 20 5 2 2" xfId="30937" xr:uid="{9FD9D117-54CB-4336-9E29-B75547B4F0CB}"/>
    <cellStyle name="Normal 2 25 2 20 5 2 2 2" xfId="30938" xr:uid="{1F93CB0A-9F2B-4DDF-AAB2-1DEF201357C4}"/>
    <cellStyle name="Normal 2 25 2 20 5 2 3" xfId="30939" xr:uid="{8F53302D-7DB8-4956-AB7D-71017D50214B}"/>
    <cellStyle name="Normal 2 25 2 20 5 3" xfId="30940" xr:uid="{CA040BCC-8F84-4F00-9980-8ED1595FAC70}"/>
    <cellStyle name="Normal 2 25 2 20 5 3 2" xfId="30941" xr:uid="{61D12EAE-6808-4220-B1C6-517B7280F7F0}"/>
    <cellStyle name="Normal 2 25 2 20 5 4" xfId="30942" xr:uid="{07ED965E-9EE3-4AFD-9761-698E7A7CE8F9}"/>
    <cellStyle name="Normal 2 25 2 20 6" xfId="30943" xr:uid="{CA45F29A-D1C1-4714-B418-2D3F415E4897}"/>
    <cellStyle name="Normal 2 25 2 20 6 2" xfId="30944" xr:uid="{D4C1D75F-F48E-43DA-B88C-1FBE3D344B4C}"/>
    <cellStyle name="Normal 2 25 2 20 6 2 2" xfId="30945" xr:uid="{E8A49874-3886-4AB6-A919-5BB285FD1862}"/>
    <cellStyle name="Normal 2 25 2 20 6 2 2 2" xfId="30946" xr:uid="{39FBB1D4-47FF-438F-B0AE-962CD2FECA24}"/>
    <cellStyle name="Normal 2 25 2 20 6 2 3" xfId="30947" xr:uid="{BFFD87F4-CF82-47A1-89BA-C62495B52CC8}"/>
    <cellStyle name="Normal 2 25 2 20 6 3" xfId="30948" xr:uid="{949AAD17-181F-416E-9EC4-FEDDA80DC58B}"/>
    <cellStyle name="Normal 2 25 2 20 6 3 2" xfId="30949" xr:uid="{E45DEDA6-B7DF-411E-BBE2-6784D099E590}"/>
    <cellStyle name="Normal 2 25 2 20 6 4" xfId="30950" xr:uid="{04FB272C-3CE5-4D88-8724-E2B18CFEA2AE}"/>
    <cellStyle name="Normal 2 25 2 20 7" xfId="30951" xr:uid="{AF4A4BE7-19E6-4807-BAA7-82F2C130871D}"/>
    <cellStyle name="Normal 2 25 2 20 7 2" xfId="30952" xr:uid="{E5537CFE-4F77-4222-B9A4-348686697816}"/>
    <cellStyle name="Normal 2 25 2 21" xfId="30953" xr:uid="{4174BC2D-9523-47ED-9CC2-613EE80C1DC8}"/>
    <cellStyle name="Normal 2 25 2 21 2" xfId="30954" xr:uid="{C17A087A-A515-40CF-9A31-6F71BE20ED92}"/>
    <cellStyle name="Normal 2 25 2 21 2 2" xfId="30955" xr:uid="{8F1424E6-E04E-4F4E-8696-1757062A4F4C}"/>
    <cellStyle name="Normal 2 25 2 21 2 3" xfId="30956" xr:uid="{6499B273-2C80-462F-9883-C5EA1BED4564}"/>
    <cellStyle name="Normal 2 25 2 21 2 3 2" xfId="30957" xr:uid="{DB240697-0C3C-4576-BB2C-96818555AFD4}"/>
    <cellStyle name="Normal 2 25 2 21 3" xfId="30958" xr:uid="{55379BF3-A117-439F-B7FB-F8C4339FFEA5}"/>
    <cellStyle name="Normal 2 25 2 21 3 2" xfId="30959" xr:uid="{2F841234-A1B2-4B7C-87B7-6BADC6B1D854}"/>
    <cellStyle name="Normal 2 25 2 21 4" xfId="30960" xr:uid="{8E160B59-7EED-4306-8A6A-867182E4F5F9}"/>
    <cellStyle name="Normal 2 25 2 21 5" xfId="30961" xr:uid="{CF1253AA-7575-4658-9B18-26E71ED3D338}"/>
    <cellStyle name="Normal 2 25 2 21 5 2" xfId="30962" xr:uid="{88F4B866-1FD8-4037-855F-586B7B1B4809}"/>
    <cellStyle name="Normal 2 25 2 21 5 2 2" xfId="30963" xr:uid="{C5AC1052-6F79-407F-BA67-84DC76269614}"/>
    <cellStyle name="Normal 2 25 2 21 5 2 2 2" xfId="30964" xr:uid="{C37D053C-BA38-44D8-BAE1-A98AE4A90892}"/>
    <cellStyle name="Normal 2 25 2 21 5 2 3" xfId="30965" xr:uid="{82C94554-A513-457A-8653-3DC1411A2D3D}"/>
    <cellStyle name="Normal 2 25 2 21 5 3" xfId="30966" xr:uid="{B0DD8F18-37E1-4092-8EE9-1B2D0BE28551}"/>
    <cellStyle name="Normal 2 25 2 21 5 3 2" xfId="30967" xr:uid="{A720D08F-CC59-4C68-91DA-C955E8FBC3B3}"/>
    <cellStyle name="Normal 2 25 2 21 5 4" xfId="30968" xr:uid="{5C4AD5FE-B124-485D-87B4-E111A3A0D11D}"/>
    <cellStyle name="Normal 2 25 2 21 6" xfId="30969" xr:uid="{74A4CEA2-32BB-44AE-BD27-CB5BA0590340}"/>
    <cellStyle name="Normal 2 25 2 21 6 2" xfId="30970" xr:uid="{D1CE3F46-AD1F-4B2A-ADC4-F22756892F0F}"/>
    <cellStyle name="Normal 2 25 2 21 6 2 2" xfId="30971" xr:uid="{E3BDBD11-AE32-437B-B1D1-383023D93EA7}"/>
    <cellStyle name="Normal 2 25 2 21 6 2 2 2" xfId="30972" xr:uid="{4B3BBDF8-8FF7-421A-8A07-048DDBA39FB7}"/>
    <cellStyle name="Normal 2 25 2 21 6 2 3" xfId="30973" xr:uid="{A427D0F7-1D8A-4D60-9A38-51411D90E8E9}"/>
    <cellStyle name="Normal 2 25 2 21 6 3" xfId="30974" xr:uid="{694089CD-38A9-46F9-A279-20689AD60F08}"/>
    <cellStyle name="Normal 2 25 2 21 6 3 2" xfId="30975" xr:uid="{540AF60E-FA00-4405-8171-E9FEE931D84E}"/>
    <cellStyle name="Normal 2 25 2 21 6 4" xfId="30976" xr:uid="{E0F7201F-E07F-4B95-9427-2A8D28B284FA}"/>
    <cellStyle name="Normal 2 25 2 21 7" xfId="30977" xr:uid="{096FC47D-55DE-4A9D-A731-4A7EA4AC97BA}"/>
    <cellStyle name="Normal 2 25 2 21 7 2" xfId="30978" xr:uid="{C5AB344E-329E-4232-8CF7-5470EDB4EF4A}"/>
    <cellStyle name="Normal 2 25 2 22" xfId="30979" xr:uid="{D6C14C9B-D51A-446A-A6A8-81835211B063}"/>
    <cellStyle name="Normal 2 25 2 22 2" xfId="30980" xr:uid="{6698171B-FF1C-4BDA-A7B9-1E5C37D28912}"/>
    <cellStyle name="Normal 2 25 2 22 2 2" xfId="30981" xr:uid="{601DAD5B-3BF2-471D-82EE-BF85DB4D7FF2}"/>
    <cellStyle name="Normal 2 25 2 22 2 3" xfId="30982" xr:uid="{E00FD124-3E1B-4CAD-84FC-7ED0A10E9CE7}"/>
    <cellStyle name="Normal 2 25 2 22 2 3 2" xfId="30983" xr:uid="{2194C7CA-33B5-4729-B780-7CFA39868CBB}"/>
    <cellStyle name="Normal 2 25 2 22 3" xfId="30984" xr:uid="{6B688F18-E81A-442C-B997-ADAE29CAAEB4}"/>
    <cellStyle name="Normal 2 25 2 22 3 2" xfId="30985" xr:uid="{A507C891-DFA2-4F78-9BCE-67DD2F778481}"/>
    <cellStyle name="Normal 2 25 2 22 4" xfId="30986" xr:uid="{55944CD0-49DA-4101-9E1D-B0CE88E40451}"/>
    <cellStyle name="Normal 2 25 2 22 5" xfId="30987" xr:uid="{A38D4D35-7A93-44A9-8275-18DE31D12F9C}"/>
    <cellStyle name="Normal 2 25 2 22 5 2" xfId="30988" xr:uid="{CA64C4DA-AD71-4A50-8EC8-05B6ADC2CB8B}"/>
    <cellStyle name="Normal 2 25 2 22 5 2 2" xfId="30989" xr:uid="{89E83644-EEEE-4D7E-B064-C7BBCF83856C}"/>
    <cellStyle name="Normal 2 25 2 22 5 2 2 2" xfId="30990" xr:uid="{27C23633-B7EE-4D63-9F3E-082EEE94DC81}"/>
    <cellStyle name="Normal 2 25 2 22 5 2 3" xfId="30991" xr:uid="{176C96EE-21CC-43B3-928D-D437A987B00D}"/>
    <cellStyle name="Normal 2 25 2 22 5 3" xfId="30992" xr:uid="{A7981392-685D-495E-8F75-C1F3DCB37FB7}"/>
    <cellStyle name="Normal 2 25 2 22 5 3 2" xfId="30993" xr:uid="{74872877-4140-4DC6-A0DE-E5E4CE3B7258}"/>
    <cellStyle name="Normal 2 25 2 22 5 4" xfId="30994" xr:uid="{724723F9-A211-4ADE-9581-BE6B0D51E9AD}"/>
    <cellStyle name="Normal 2 25 2 22 6" xfId="30995" xr:uid="{EC794F40-7CF0-4AD4-86D5-EEA119880EA6}"/>
    <cellStyle name="Normal 2 25 2 22 6 2" xfId="30996" xr:uid="{EDEA1A1F-E3F5-4E0C-806D-FD6F271C1978}"/>
    <cellStyle name="Normal 2 25 2 22 6 2 2" xfId="30997" xr:uid="{92413E90-5A83-40D7-94E0-DCB9447B3241}"/>
    <cellStyle name="Normal 2 25 2 22 6 2 2 2" xfId="30998" xr:uid="{7054F525-6A6E-460B-81CF-002E9407DE52}"/>
    <cellStyle name="Normal 2 25 2 22 6 2 3" xfId="30999" xr:uid="{B2090DA4-C317-4397-BE7A-55BF4B81AD25}"/>
    <cellStyle name="Normal 2 25 2 22 6 3" xfId="31000" xr:uid="{9CE0D2C6-3F3A-4C62-969C-7ADF39B0983D}"/>
    <cellStyle name="Normal 2 25 2 22 6 3 2" xfId="31001" xr:uid="{8EBD5795-24E2-4781-BC12-36CCA0F4A949}"/>
    <cellStyle name="Normal 2 25 2 22 6 4" xfId="31002" xr:uid="{3447D8FA-2B2F-4BBD-8160-E1DF3EDF0000}"/>
    <cellStyle name="Normal 2 25 2 22 7" xfId="31003" xr:uid="{E8972A35-6DA9-4371-84E7-588BFE4AF12F}"/>
    <cellStyle name="Normal 2 25 2 22 7 2" xfId="31004" xr:uid="{B13988CF-A4E4-4A7E-827E-CE5F62683D19}"/>
    <cellStyle name="Normal 2 25 2 23" xfId="31005" xr:uid="{6D68369A-AC18-49BE-956E-9A048EDB8F69}"/>
    <cellStyle name="Normal 2 25 2 23 2" xfId="31006" xr:uid="{86E911BE-2964-4DF8-834A-36D4BA4E23D0}"/>
    <cellStyle name="Normal 2 25 2 23 2 2" xfId="31007" xr:uid="{239188FE-8A7B-4AA2-9AFC-D363235B9533}"/>
    <cellStyle name="Normal 2 25 2 23 2 3" xfId="31008" xr:uid="{86D3E896-5A5B-492C-9582-73399110DA1B}"/>
    <cellStyle name="Normal 2 25 2 23 2 3 2" xfId="31009" xr:uid="{47ED8ACE-AAC7-421A-ADD4-0CA6DB334F90}"/>
    <cellStyle name="Normal 2 25 2 23 3" xfId="31010" xr:uid="{C8F88BF0-752D-4A61-B11D-A83A097DD132}"/>
    <cellStyle name="Normal 2 25 2 23 3 2" xfId="31011" xr:uid="{6B19C9B1-F10B-4D3D-ADD4-ACDBEB46509C}"/>
    <cellStyle name="Normal 2 25 2 23 4" xfId="31012" xr:uid="{8CC03696-164A-426B-9849-5BD6E1E1E61F}"/>
    <cellStyle name="Normal 2 25 2 23 5" xfId="31013" xr:uid="{E6BC79A3-2D36-4C81-8478-7DFCD79835C7}"/>
    <cellStyle name="Normal 2 25 2 23 5 2" xfId="31014" xr:uid="{64598003-2A2E-45C2-8076-11CD38E56E06}"/>
    <cellStyle name="Normal 2 25 2 23 5 2 2" xfId="31015" xr:uid="{F4E3AFC1-ED31-4728-AE78-AE4DD50E8CFD}"/>
    <cellStyle name="Normal 2 25 2 23 5 2 2 2" xfId="31016" xr:uid="{823E12C5-03DB-49BB-B51A-89F122EB67A5}"/>
    <cellStyle name="Normal 2 25 2 23 5 2 3" xfId="31017" xr:uid="{16AA789A-5CE1-4C4C-A30D-1155B6CFD732}"/>
    <cellStyle name="Normal 2 25 2 23 5 3" xfId="31018" xr:uid="{ACC0FC7F-AF19-4CF4-B5FD-894260DBC564}"/>
    <cellStyle name="Normal 2 25 2 23 5 3 2" xfId="31019" xr:uid="{A530F794-DC7E-4B42-A12B-F83CFA458FF8}"/>
    <cellStyle name="Normal 2 25 2 23 5 4" xfId="31020" xr:uid="{61FC98CE-8661-4D40-9593-1E2E485D6819}"/>
    <cellStyle name="Normal 2 25 2 23 6" xfId="31021" xr:uid="{4DAC0B61-5BBB-416B-BAD0-1771F62E1E53}"/>
    <cellStyle name="Normal 2 25 2 23 6 2" xfId="31022" xr:uid="{43349FBD-D3DE-454C-B140-B8F1887F8B01}"/>
    <cellStyle name="Normal 2 25 2 23 6 2 2" xfId="31023" xr:uid="{65C49C2D-4C68-44E5-8500-2677C820517D}"/>
    <cellStyle name="Normal 2 25 2 23 6 2 2 2" xfId="31024" xr:uid="{CAB4580B-8C80-41A0-BC00-27B26BB3999C}"/>
    <cellStyle name="Normal 2 25 2 23 6 2 3" xfId="31025" xr:uid="{D8188C40-8D65-4757-8FA7-0FAF099CC36C}"/>
    <cellStyle name="Normal 2 25 2 23 6 3" xfId="31026" xr:uid="{81253910-05F2-4DF3-BC72-2497E815723F}"/>
    <cellStyle name="Normal 2 25 2 23 6 3 2" xfId="31027" xr:uid="{3FFB2019-C809-41E9-A410-FEC80B4DFF0C}"/>
    <cellStyle name="Normal 2 25 2 23 6 4" xfId="31028" xr:uid="{1DD534B9-027C-4B10-8402-659A7FF64C45}"/>
    <cellStyle name="Normal 2 25 2 23 7" xfId="31029" xr:uid="{07F4819F-904B-43E9-B198-DA2572C60104}"/>
    <cellStyle name="Normal 2 25 2 23 7 2" xfId="31030" xr:uid="{B7596BE0-315A-4CEE-8AC1-86071A69AEF1}"/>
    <cellStyle name="Normal 2 25 2 24" xfId="31031" xr:uid="{60B58A56-C30E-4073-BD7B-88AA6A9C381B}"/>
    <cellStyle name="Normal 2 25 2 24 2" xfId="31032" xr:uid="{9BD7A090-2D79-4AAF-BA04-48B051C63581}"/>
    <cellStyle name="Normal 2 25 2 24 2 2" xfId="31033" xr:uid="{BA360327-1EF7-4D54-8087-AA52FFCB2925}"/>
    <cellStyle name="Normal 2 25 2 24 2 3" xfId="31034" xr:uid="{8921E2AF-F812-41C8-9828-55CFA7E46E4F}"/>
    <cellStyle name="Normal 2 25 2 24 2 3 2" xfId="31035" xr:uid="{B2BA1D46-5CBC-4CD2-ABAC-FBFEA0384FEA}"/>
    <cellStyle name="Normal 2 25 2 24 3" xfId="31036" xr:uid="{F2D54C92-94B3-4BC5-8695-CE0F3D34192B}"/>
    <cellStyle name="Normal 2 25 2 24 3 2" xfId="31037" xr:uid="{05365C0A-A783-4898-801E-8AA2558BF32D}"/>
    <cellStyle name="Normal 2 25 2 24 4" xfId="31038" xr:uid="{EC0C463D-247E-456B-9594-F0522E0B2540}"/>
    <cellStyle name="Normal 2 25 2 24 5" xfId="31039" xr:uid="{0BF5CBB2-3263-4A31-9CEA-1A0A152DD9BF}"/>
    <cellStyle name="Normal 2 25 2 24 5 2" xfId="31040" xr:uid="{A2B35E25-0D17-40F1-A64C-D86199FE028A}"/>
    <cellStyle name="Normal 2 25 2 24 5 2 2" xfId="31041" xr:uid="{AF2DB777-E23A-488D-A30B-61020A5FE63F}"/>
    <cellStyle name="Normal 2 25 2 24 5 2 2 2" xfId="31042" xr:uid="{C241240F-14A2-4581-9AEF-6714A5827A7A}"/>
    <cellStyle name="Normal 2 25 2 24 5 2 3" xfId="31043" xr:uid="{BD18AE1C-9C9B-4A95-992B-7C1E8823FADC}"/>
    <cellStyle name="Normal 2 25 2 24 5 3" xfId="31044" xr:uid="{A06C869D-B5C2-4D90-8AF0-3A443B5C9E5D}"/>
    <cellStyle name="Normal 2 25 2 24 5 3 2" xfId="31045" xr:uid="{09D06CD2-C176-48B1-A2DE-719B54532135}"/>
    <cellStyle name="Normal 2 25 2 24 5 4" xfId="31046" xr:uid="{CCC98567-6357-4025-AA27-ADD85CA9D5D7}"/>
    <cellStyle name="Normal 2 25 2 24 6" xfId="31047" xr:uid="{B84DBDD0-4773-4D13-A213-666BDEFB8112}"/>
    <cellStyle name="Normal 2 25 2 24 6 2" xfId="31048" xr:uid="{8D3D6A18-C2CB-4AE6-AE13-60E210A91ED4}"/>
    <cellStyle name="Normal 2 25 2 24 6 2 2" xfId="31049" xr:uid="{C29AB88A-9906-4206-AB09-B193C19E4051}"/>
    <cellStyle name="Normal 2 25 2 24 6 2 2 2" xfId="31050" xr:uid="{434C8FBB-D7EF-4DD3-95A3-153964C98435}"/>
    <cellStyle name="Normal 2 25 2 24 6 2 3" xfId="31051" xr:uid="{AE4B8B6E-0517-4593-BBA7-C9FCCD2D76A1}"/>
    <cellStyle name="Normal 2 25 2 24 6 3" xfId="31052" xr:uid="{D4F41031-921A-47D8-8173-123B50F5F7E6}"/>
    <cellStyle name="Normal 2 25 2 24 6 3 2" xfId="31053" xr:uid="{296A561F-08E4-4CD7-9082-3E8FA482B092}"/>
    <cellStyle name="Normal 2 25 2 24 6 4" xfId="31054" xr:uid="{6AED375C-B4DE-458F-A8FD-C2D4762CA7C5}"/>
    <cellStyle name="Normal 2 25 2 24 7" xfId="31055" xr:uid="{185B6F82-3413-4788-8C0C-6FB0973AA04C}"/>
    <cellStyle name="Normal 2 25 2 24 7 2" xfId="31056" xr:uid="{83C70F21-69D5-46A4-91F7-71FC85EED6AD}"/>
    <cellStyle name="Normal 2 25 2 25" xfId="31057" xr:uid="{336789BD-8734-42CE-9E0A-8E86692DC731}"/>
    <cellStyle name="Normal 2 25 2 25 2" xfId="31058" xr:uid="{3D165813-AD89-4A9C-9A15-985759E954DE}"/>
    <cellStyle name="Normal 2 25 2 25 2 2" xfId="31059" xr:uid="{62011396-28C7-402C-A828-3CC583F0A474}"/>
    <cellStyle name="Normal 2 25 2 25 2 3" xfId="31060" xr:uid="{DB13A703-9F8B-4F01-A2A4-87626E86FB8A}"/>
    <cellStyle name="Normal 2 25 2 25 2 3 2" xfId="31061" xr:uid="{9962CEAC-CC06-40A8-A67E-4B4B841CA769}"/>
    <cellStyle name="Normal 2 25 2 25 3" xfId="31062" xr:uid="{3CA29F17-BFAD-45FB-BA6B-C1D6EF11FA1E}"/>
    <cellStyle name="Normal 2 25 2 25 3 2" xfId="31063" xr:uid="{FFF25C5A-3E46-46B2-A7F6-8BF3FE70B579}"/>
    <cellStyle name="Normal 2 25 2 25 4" xfId="31064" xr:uid="{ED246390-B367-42E1-A684-1F5F249C73D1}"/>
    <cellStyle name="Normal 2 25 2 25 5" xfId="31065" xr:uid="{9D331386-7630-42D0-94DF-6E96189977B3}"/>
    <cellStyle name="Normal 2 25 2 25 5 2" xfId="31066" xr:uid="{95BBE7E7-3574-4397-9C52-2E8DD610DADC}"/>
    <cellStyle name="Normal 2 25 2 25 5 2 2" xfId="31067" xr:uid="{40922BAA-649F-4ED4-95C9-44D5B8CA46AF}"/>
    <cellStyle name="Normal 2 25 2 25 5 2 2 2" xfId="31068" xr:uid="{D7D2F021-A334-4E92-8AB1-35CAB0AB9F48}"/>
    <cellStyle name="Normal 2 25 2 25 5 2 3" xfId="31069" xr:uid="{5FCB8B32-4A8B-4E73-9B8D-BF3B34B1C0B7}"/>
    <cellStyle name="Normal 2 25 2 25 5 3" xfId="31070" xr:uid="{06E1968F-16E5-4BF9-A32B-C6A56303B610}"/>
    <cellStyle name="Normal 2 25 2 25 5 3 2" xfId="31071" xr:uid="{FC37FCC8-41A4-415B-8B73-3149B2340D85}"/>
    <cellStyle name="Normal 2 25 2 25 5 4" xfId="31072" xr:uid="{AA821298-2F4F-464B-89DB-B17C439590F7}"/>
    <cellStyle name="Normal 2 25 2 25 6" xfId="31073" xr:uid="{58D19035-C24F-4050-AB88-7FFECD88E10B}"/>
    <cellStyle name="Normal 2 25 2 25 6 2" xfId="31074" xr:uid="{BF0A718D-5080-4F12-AFC6-E69DF5561418}"/>
    <cellStyle name="Normal 2 25 2 25 6 2 2" xfId="31075" xr:uid="{85E62571-33F8-4201-B1C0-B0C7D41F9AE2}"/>
    <cellStyle name="Normal 2 25 2 25 6 2 2 2" xfId="31076" xr:uid="{97BCB894-0611-4BB0-9821-B63B89ADF26B}"/>
    <cellStyle name="Normal 2 25 2 25 6 2 3" xfId="31077" xr:uid="{93C322DD-F3EA-4BBA-8487-6AAE11717D85}"/>
    <cellStyle name="Normal 2 25 2 25 6 3" xfId="31078" xr:uid="{48C04179-7171-4AC9-B3EF-5693FB4483EF}"/>
    <cellStyle name="Normal 2 25 2 25 6 3 2" xfId="31079" xr:uid="{C10A1504-5FC3-4F0E-BC02-731A943AA154}"/>
    <cellStyle name="Normal 2 25 2 25 6 4" xfId="31080" xr:uid="{A278B25A-5A43-4B57-93C7-2389B7666D50}"/>
    <cellStyle name="Normal 2 25 2 25 7" xfId="31081" xr:uid="{BD6744A9-3716-4775-A00E-F206165C131C}"/>
    <cellStyle name="Normal 2 25 2 25 7 2" xfId="31082" xr:uid="{FE14BB80-241A-40E2-9512-3512C870CBA3}"/>
    <cellStyle name="Normal 2 25 2 26" xfId="31083" xr:uid="{A19D3891-99D3-40C5-BDBA-144E5917B800}"/>
    <cellStyle name="Normal 2 25 2 26 2" xfId="31084" xr:uid="{A516A5A5-BADA-45CC-BA0C-0B5E24599ADD}"/>
    <cellStyle name="Normal 2 25 2 26 2 2" xfId="31085" xr:uid="{B5151EFC-46E8-4682-BA8B-1F56A63E601F}"/>
    <cellStyle name="Normal 2 25 2 26 2 3" xfId="31086" xr:uid="{E383E861-7E22-46E7-9AFC-04208B7F421D}"/>
    <cellStyle name="Normal 2 25 2 26 2 3 2" xfId="31087" xr:uid="{5F813155-FF64-4C7D-A967-FB06BF6BC010}"/>
    <cellStyle name="Normal 2 25 2 26 3" xfId="31088" xr:uid="{11840EAB-1C78-4BE9-BBFF-5569C51BF638}"/>
    <cellStyle name="Normal 2 25 2 26 3 2" xfId="31089" xr:uid="{9F583743-8CD3-485D-B104-4E829C57D2FC}"/>
    <cellStyle name="Normal 2 25 2 26 4" xfId="31090" xr:uid="{BBB94451-5C22-4146-ACBE-03DCA23C5670}"/>
    <cellStyle name="Normal 2 25 2 26 5" xfId="31091" xr:uid="{25C19878-D01A-4713-9A1C-F161E5548E99}"/>
    <cellStyle name="Normal 2 25 2 26 5 2" xfId="31092" xr:uid="{0C5D91EB-E7E7-4E4F-BFE1-796E19C0BAD5}"/>
    <cellStyle name="Normal 2 25 2 26 5 2 2" xfId="31093" xr:uid="{2CFD64AA-C67D-4EE1-831D-D55BE5DED1DB}"/>
    <cellStyle name="Normal 2 25 2 26 5 2 2 2" xfId="31094" xr:uid="{F6A383E9-594D-4D2C-AB0B-EC3788C33A5D}"/>
    <cellStyle name="Normal 2 25 2 26 5 2 3" xfId="31095" xr:uid="{880EC887-D6F4-46E2-B1CD-6F5019961A69}"/>
    <cellStyle name="Normal 2 25 2 26 5 3" xfId="31096" xr:uid="{23822C3E-D427-49DC-AA64-37E49698BAA3}"/>
    <cellStyle name="Normal 2 25 2 26 5 3 2" xfId="31097" xr:uid="{2FB5788F-1307-45D8-AE4C-47EB9BB483CA}"/>
    <cellStyle name="Normal 2 25 2 26 5 4" xfId="31098" xr:uid="{00B6147F-5823-42B8-B764-81F4D0EBD413}"/>
    <cellStyle name="Normal 2 25 2 26 6" xfId="31099" xr:uid="{F944D63E-5430-424A-9B72-DEC22D220D37}"/>
    <cellStyle name="Normal 2 25 2 26 6 2" xfId="31100" xr:uid="{9341D63B-DC94-41D0-8AC8-E5A673C68E1D}"/>
    <cellStyle name="Normal 2 25 2 26 6 2 2" xfId="31101" xr:uid="{B1AB5B46-6527-43BF-BBF3-27CF4805F05A}"/>
    <cellStyle name="Normal 2 25 2 26 6 2 2 2" xfId="31102" xr:uid="{8E636D16-36AE-40DA-9025-B74C3ADE2920}"/>
    <cellStyle name="Normal 2 25 2 26 6 2 3" xfId="31103" xr:uid="{EF450B4B-22F6-4DF9-974E-F5D720E6E749}"/>
    <cellStyle name="Normal 2 25 2 26 6 3" xfId="31104" xr:uid="{B509CEA1-DD92-4EF1-87DE-05A791049BF5}"/>
    <cellStyle name="Normal 2 25 2 26 6 3 2" xfId="31105" xr:uid="{6D6EA2D1-8A35-4CF1-9161-4FC2E064BDC7}"/>
    <cellStyle name="Normal 2 25 2 26 6 4" xfId="31106" xr:uid="{3A4FC40F-9169-46F5-94FB-E946AF3C896E}"/>
    <cellStyle name="Normal 2 25 2 26 7" xfId="31107" xr:uid="{991910EE-B298-49B9-9564-EFC9504C81FC}"/>
    <cellStyle name="Normal 2 25 2 26 7 2" xfId="31108" xr:uid="{FF858AD7-EF89-4EDF-B0A6-6467ADFE08E3}"/>
    <cellStyle name="Normal 2 25 2 27" xfId="31109" xr:uid="{468EBEF9-825F-4D55-939C-67113FDFC46E}"/>
    <cellStyle name="Normal 2 25 2 27 2" xfId="31110" xr:uid="{4F4BE569-CEEE-47F3-9CF5-6003BB03330B}"/>
    <cellStyle name="Normal 2 25 2 27 2 2" xfId="31111" xr:uid="{5C78162F-8C5B-4A93-924B-99FB4E5C207C}"/>
    <cellStyle name="Normal 2 25 2 27 2 3" xfId="31112" xr:uid="{ECECA361-C610-4245-9857-19E9E30FCF62}"/>
    <cellStyle name="Normal 2 25 2 27 2 3 2" xfId="31113" xr:uid="{77129E0D-6790-4C2F-AA5C-25D74BB3FA84}"/>
    <cellStyle name="Normal 2 25 2 27 3" xfId="31114" xr:uid="{CCFA0E6B-0A7D-4B2D-94AA-CB7569E3796F}"/>
    <cellStyle name="Normal 2 25 2 27 3 2" xfId="31115" xr:uid="{BE083E7B-8183-4CE1-A455-987E81449B8F}"/>
    <cellStyle name="Normal 2 25 2 27 4" xfId="31116" xr:uid="{A3A42ED2-5527-43DE-A836-54F1157C702F}"/>
    <cellStyle name="Normal 2 25 2 27 5" xfId="31117" xr:uid="{121C6744-AB4F-4317-855C-789432739BFF}"/>
    <cellStyle name="Normal 2 25 2 27 5 2" xfId="31118" xr:uid="{FE316B36-9D8F-45E5-9603-9C42A99D4F6C}"/>
    <cellStyle name="Normal 2 25 2 27 5 2 2" xfId="31119" xr:uid="{26636F61-0976-4408-9C08-02A0AFEB7C3F}"/>
    <cellStyle name="Normal 2 25 2 27 5 2 2 2" xfId="31120" xr:uid="{254A3587-E93C-4960-8528-B9E40F9B1311}"/>
    <cellStyle name="Normal 2 25 2 27 5 2 3" xfId="31121" xr:uid="{492B5408-5118-4D32-8E7B-482FFF291BF0}"/>
    <cellStyle name="Normal 2 25 2 27 5 3" xfId="31122" xr:uid="{21228F9E-B006-4D68-9E88-C7E259FA83DB}"/>
    <cellStyle name="Normal 2 25 2 27 5 3 2" xfId="31123" xr:uid="{4509F76E-C220-4005-AEAA-A7AE5938DB53}"/>
    <cellStyle name="Normal 2 25 2 27 5 4" xfId="31124" xr:uid="{21914EEB-16A2-479B-B64B-1CF48E60C95B}"/>
    <cellStyle name="Normal 2 25 2 27 6" xfId="31125" xr:uid="{6864BF1C-80B6-4E61-BCA2-44D9338658A5}"/>
    <cellStyle name="Normal 2 25 2 27 6 2" xfId="31126" xr:uid="{1D078696-996A-4EF2-B7E6-18C925F06EDA}"/>
    <cellStyle name="Normal 2 25 2 27 6 2 2" xfId="31127" xr:uid="{89903835-3266-4940-A8E6-57367A8E04BE}"/>
    <cellStyle name="Normal 2 25 2 27 6 2 2 2" xfId="31128" xr:uid="{80869AD7-C29B-45C5-A3E4-4CEDD5E5CAA8}"/>
    <cellStyle name="Normal 2 25 2 27 6 2 3" xfId="31129" xr:uid="{6DE53A8B-4E48-45F1-A9A5-7413999E1E22}"/>
    <cellStyle name="Normal 2 25 2 27 6 3" xfId="31130" xr:uid="{711574E5-8937-4240-9A18-9054654C7BE4}"/>
    <cellStyle name="Normal 2 25 2 27 6 3 2" xfId="31131" xr:uid="{98E96648-C03E-4E2E-8E5B-30DD96F64343}"/>
    <cellStyle name="Normal 2 25 2 27 6 4" xfId="31132" xr:uid="{60B0D983-902F-403E-B906-E580B1B74870}"/>
    <cellStyle name="Normal 2 25 2 27 7" xfId="31133" xr:uid="{CCE4D764-40DB-4E8F-827F-809C5A8968C1}"/>
    <cellStyle name="Normal 2 25 2 27 7 2" xfId="31134" xr:uid="{03A25FAB-57FF-417F-A001-1135347C4734}"/>
    <cellStyle name="Normal 2 25 2 28" xfId="31135" xr:uid="{8E0D739F-7769-402D-92D7-AB00B26D11B5}"/>
    <cellStyle name="Normal 2 25 2 28 2" xfId="31136" xr:uid="{16915206-98B6-4CF6-9C18-1C0082C5DE04}"/>
    <cellStyle name="Normal 2 25 2 28 3" xfId="31137" xr:uid="{27912AED-AD56-402C-A30F-75011F3DFAB4}"/>
    <cellStyle name="Normal 2 25 2 28 3 2" xfId="31138" xr:uid="{D6DA3910-6CA8-4B73-818B-3AFAF3692D22}"/>
    <cellStyle name="Normal 2 25 2 29" xfId="31139" xr:uid="{BCE4DD29-4424-408E-9903-39D2D2FBF52A}"/>
    <cellStyle name="Normal 2 25 2 29 2" xfId="31140" xr:uid="{F449A5B0-6A7B-466A-BB53-B4BAF7A8268A}"/>
    <cellStyle name="Normal 2 25 2 3" xfId="31141" xr:uid="{C9A95164-4BE2-4EC0-BF66-E37D944C7F98}"/>
    <cellStyle name="Normal 2 25 2 3 2" xfId="31142" xr:uid="{21150F7A-916B-4CDB-AA06-14B3C40484EF}"/>
    <cellStyle name="Normal 2 25 2 3 2 2" xfId="31143" xr:uid="{57D0562D-FB07-488F-8939-DA9F34EC0F69}"/>
    <cellStyle name="Normal 2 25 2 3 2 3" xfId="31144" xr:uid="{079A91B8-3C9D-40A0-B328-7EB843061199}"/>
    <cellStyle name="Normal 2 25 2 3 2 3 2" xfId="31145" xr:uid="{8B5DBEE2-542C-425D-9F63-B09DF0EECA35}"/>
    <cellStyle name="Normal 2 25 2 3 3" xfId="31146" xr:uid="{A6AD96FE-1256-40E2-8CBE-EC83C6111246}"/>
    <cellStyle name="Normal 2 25 2 3 3 2" xfId="31147" xr:uid="{EF90D107-F781-4C8E-8875-81DD195B559F}"/>
    <cellStyle name="Normal 2 25 2 3 4" xfId="31148" xr:uid="{14726CCC-CD33-48E0-BF36-BCD5E9BA0302}"/>
    <cellStyle name="Normal 2 25 2 3 5" xfId="31149" xr:uid="{51CFD7BA-5BC4-4D44-8076-DA1CF5104103}"/>
    <cellStyle name="Normal 2 25 2 3 5 2" xfId="31150" xr:uid="{0BB14F6A-8001-4992-B835-D143D4AB8153}"/>
    <cellStyle name="Normal 2 25 2 3 5 2 2" xfId="31151" xr:uid="{6CF3A003-02A9-49B2-9D0E-F397611E3A62}"/>
    <cellStyle name="Normal 2 25 2 3 5 2 2 2" xfId="31152" xr:uid="{20E1D3A8-E793-4B99-A31B-ED42959E052B}"/>
    <cellStyle name="Normal 2 25 2 3 5 2 3" xfId="31153" xr:uid="{35470175-4B65-4275-841D-55EBA4042FDB}"/>
    <cellStyle name="Normal 2 25 2 3 5 3" xfId="31154" xr:uid="{17CD3372-049D-4E49-9CBE-E72D12D9555F}"/>
    <cellStyle name="Normal 2 25 2 3 5 3 2" xfId="31155" xr:uid="{BDCCF1E4-E011-4957-9392-43080317425E}"/>
    <cellStyle name="Normal 2 25 2 3 5 4" xfId="31156" xr:uid="{86FB65ED-580D-411D-8141-4DAA18B8ED2C}"/>
    <cellStyle name="Normal 2 25 2 3 6" xfId="31157" xr:uid="{8A879ACF-FA0E-4C1C-86BA-1CCD65489A91}"/>
    <cellStyle name="Normal 2 25 2 3 6 2" xfId="31158" xr:uid="{7C0DB363-4543-47C2-A4FD-89792E0C08D8}"/>
    <cellStyle name="Normal 2 25 2 3 6 2 2" xfId="31159" xr:uid="{2CC5E4F6-CAD0-4830-9342-353235A32463}"/>
    <cellStyle name="Normal 2 25 2 3 6 2 2 2" xfId="31160" xr:uid="{36FB07E3-21A3-4C0A-AAC6-4E8D97A47952}"/>
    <cellStyle name="Normal 2 25 2 3 6 2 3" xfId="31161" xr:uid="{120E7C0D-1984-477D-8BEA-DEDD98541282}"/>
    <cellStyle name="Normal 2 25 2 3 6 3" xfId="31162" xr:uid="{F5733CFE-2DDB-4C5D-A364-62FBD350505D}"/>
    <cellStyle name="Normal 2 25 2 3 6 3 2" xfId="31163" xr:uid="{62A19A9F-551B-43E5-A542-999EDB85F926}"/>
    <cellStyle name="Normal 2 25 2 3 6 4" xfId="31164" xr:uid="{254251F0-6D77-4E22-AD2D-CFFF0539257E}"/>
    <cellStyle name="Normal 2 25 2 3 7" xfId="31165" xr:uid="{C41AE764-2E43-4CD8-8414-358DF51A5844}"/>
    <cellStyle name="Normal 2 25 2 3 7 2" xfId="31166" xr:uid="{236552EA-317B-481E-A454-0357E5FFA3AD}"/>
    <cellStyle name="Normal 2 25 2 30" xfId="31167" xr:uid="{82D21843-B632-4443-8508-199EA6C1B8E3}"/>
    <cellStyle name="Normal 2 25 2 31" xfId="31168" xr:uid="{98B5C765-36AC-4FD8-9F19-BD704A519B2B}"/>
    <cellStyle name="Normal 2 25 2 31 2" xfId="31169" xr:uid="{1EF02173-2356-4104-8F56-AA7F54EC74BF}"/>
    <cellStyle name="Normal 2 25 2 31 2 2" xfId="31170" xr:uid="{2951CCAF-481A-4A04-9FE4-2E9812101C29}"/>
    <cellStyle name="Normal 2 25 2 31 2 2 2" xfId="31171" xr:uid="{1BFA28B4-D382-45E5-AAEF-93F131753E8A}"/>
    <cellStyle name="Normal 2 25 2 31 2 3" xfId="31172" xr:uid="{B477A921-E8C3-4F19-9D02-67B7043386DE}"/>
    <cellStyle name="Normal 2 25 2 31 3" xfId="31173" xr:uid="{7E687176-D663-46DC-82B2-D6AED179D0BB}"/>
    <cellStyle name="Normal 2 25 2 31 3 2" xfId="31174" xr:uid="{6B2D1F9E-194E-45B9-B0D9-7EE5FAA06671}"/>
    <cellStyle name="Normal 2 25 2 31 4" xfId="31175" xr:uid="{114F6DF6-18CD-441E-BD4D-837A576DB998}"/>
    <cellStyle name="Normal 2 25 2 32" xfId="31176" xr:uid="{4205FA4A-C73F-4414-AD41-144D61200446}"/>
    <cellStyle name="Normal 2 25 2 32 2" xfId="31177" xr:uid="{023B2811-5856-4802-AF39-C6C327B7B8DD}"/>
    <cellStyle name="Normal 2 25 2 32 2 2" xfId="31178" xr:uid="{B5E5CF32-3513-49C9-BC0F-061AA025560B}"/>
    <cellStyle name="Normal 2 25 2 32 2 2 2" xfId="31179" xr:uid="{88A5864E-8484-4985-B60C-2A1ABF0FE1D4}"/>
    <cellStyle name="Normal 2 25 2 32 2 3" xfId="31180" xr:uid="{F0D4028E-8475-4470-86FF-4D08167FE3F6}"/>
    <cellStyle name="Normal 2 25 2 32 3" xfId="31181" xr:uid="{59618CC9-5C5D-4E10-9E8E-14246F612155}"/>
    <cellStyle name="Normal 2 25 2 32 3 2" xfId="31182" xr:uid="{11280AB0-3C26-4959-99ED-62292EEAF514}"/>
    <cellStyle name="Normal 2 25 2 32 4" xfId="31183" xr:uid="{21A6CBFA-306F-4119-B99D-40AD02978D75}"/>
    <cellStyle name="Normal 2 25 2 33" xfId="31184" xr:uid="{923D2167-4E94-4F49-85E3-A545BC9D309E}"/>
    <cellStyle name="Normal 2 25 2 33 2" xfId="31185" xr:uid="{0EA31A48-81D8-4651-935E-19C24390F628}"/>
    <cellStyle name="Normal 2 25 2 34" xfId="31186" xr:uid="{56541D20-B5BE-4E01-B583-CE8DFFE98781}"/>
    <cellStyle name="Normal 2 25 2 34 2" xfId="31187" xr:uid="{9EB75CB1-88C7-4376-8B89-C37E6C27F7E2}"/>
    <cellStyle name="Normal 2 25 2 4" xfId="31188" xr:uid="{853658BC-DE6E-4676-8206-FE1678B1BAC1}"/>
    <cellStyle name="Normal 2 25 2 4 2" xfId="31189" xr:uid="{4F856E40-5055-461C-AA84-5E1F85B4BAC8}"/>
    <cellStyle name="Normal 2 25 2 4 2 2" xfId="31190" xr:uid="{7C47DA61-7ECB-4223-B102-A7DD5B87E640}"/>
    <cellStyle name="Normal 2 25 2 4 2 3" xfId="31191" xr:uid="{A64E820E-40E1-48D4-9C97-0DDD9855E5D3}"/>
    <cellStyle name="Normal 2 25 2 4 2 3 2" xfId="31192" xr:uid="{89ACA357-F4E9-4660-9763-5ABCBC0B898F}"/>
    <cellStyle name="Normal 2 25 2 4 3" xfId="31193" xr:uid="{07C7B99C-7525-45A0-B1EE-D797210D044D}"/>
    <cellStyle name="Normal 2 25 2 4 3 2" xfId="31194" xr:uid="{71F7DF17-4164-44E2-B2E7-DBBC3166B7AF}"/>
    <cellStyle name="Normal 2 25 2 4 4" xfId="31195" xr:uid="{E5EEFF44-C7C4-4AB7-8F62-05FB47E4E308}"/>
    <cellStyle name="Normal 2 25 2 4 5" xfId="31196" xr:uid="{87C636FE-E4EB-4F27-AD19-FF67DA51F08C}"/>
    <cellStyle name="Normal 2 25 2 4 5 2" xfId="31197" xr:uid="{EEE0E4FD-FB58-4936-9CB4-E7161F1D92C3}"/>
    <cellStyle name="Normal 2 25 2 4 5 2 2" xfId="31198" xr:uid="{DDC1AE51-C0BA-4F80-8C6A-49D689F5AB65}"/>
    <cellStyle name="Normal 2 25 2 4 5 2 2 2" xfId="31199" xr:uid="{A544FB3F-A2E7-4B84-821F-2C48074C92C1}"/>
    <cellStyle name="Normal 2 25 2 4 5 2 3" xfId="31200" xr:uid="{66B1E940-6173-4325-8DA5-77318AE70C3D}"/>
    <cellStyle name="Normal 2 25 2 4 5 3" xfId="31201" xr:uid="{D2F09CCE-6ECC-489F-88BE-4DE6BF095CF3}"/>
    <cellStyle name="Normal 2 25 2 4 5 3 2" xfId="31202" xr:uid="{52A13886-FE79-48AC-A8F2-248FF0A4E602}"/>
    <cellStyle name="Normal 2 25 2 4 5 4" xfId="31203" xr:uid="{B3E39438-B0AD-433F-B0A4-7E3A25C99C79}"/>
    <cellStyle name="Normal 2 25 2 4 6" xfId="31204" xr:uid="{C4E42109-05A1-40A3-B174-3BF60809EF89}"/>
    <cellStyle name="Normal 2 25 2 4 6 2" xfId="31205" xr:uid="{CB32ED73-A9B1-4884-A460-0E5D31CD792E}"/>
    <cellStyle name="Normal 2 25 2 4 6 2 2" xfId="31206" xr:uid="{EF12CD4D-E87C-43CC-9CDD-31053885F376}"/>
    <cellStyle name="Normal 2 25 2 4 6 2 2 2" xfId="31207" xr:uid="{2FA1477F-2ABF-408E-AB38-81E57D5C6041}"/>
    <cellStyle name="Normal 2 25 2 4 6 2 3" xfId="31208" xr:uid="{D6B9906D-E818-477B-9A4B-0D327607D2C6}"/>
    <cellStyle name="Normal 2 25 2 4 6 3" xfId="31209" xr:uid="{F928CC44-CC9F-4447-9044-F2C8A923E5EE}"/>
    <cellStyle name="Normal 2 25 2 4 6 3 2" xfId="31210" xr:uid="{D89B9B18-64E4-44FA-A978-9FC90CF73C5E}"/>
    <cellStyle name="Normal 2 25 2 4 6 4" xfId="31211" xr:uid="{452C6411-E21C-498A-B035-7C349F55544E}"/>
    <cellStyle name="Normal 2 25 2 4 7" xfId="31212" xr:uid="{235FDDCA-23A1-4FBD-865C-A87C31F89495}"/>
    <cellStyle name="Normal 2 25 2 4 7 2" xfId="31213" xr:uid="{85F364DF-F788-4D27-ACF1-315408D8BA64}"/>
    <cellStyle name="Normal 2 25 2 5" xfId="31214" xr:uid="{C034B605-1151-4CC3-B75E-9E3DF0AB064A}"/>
    <cellStyle name="Normal 2 25 2 5 2" xfId="31215" xr:uid="{A1C8DB75-A378-416B-9B0B-1EFB449DAA4A}"/>
    <cellStyle name="Normal 2 25 2 5 2 2" xfId="31216" xr:uid="{7FA02F07-2889-4D9D-A8B7-B70839F6A14C}"/>
    <cellStyle name="Normal 2 25 2 5 2 3" xfId="31217" xr:uid="{5C75B211-1A54-48AD-85DE-85A5E91A1613}"/>
    <cellStyle name="Normal 2 25 2 5 2 3 2" xfId="31218" xr:uid="{70DD61FE-B222-490B-A361-36F1B67809E6}"/>
    <cellStyle name="Normal 2 25 2 5 3" xfId="31219" xr:uid="{1194AFBC-0FA9-4A51-9EE7-892D8873E900}"/>
    <cellStyle name="Normal 2 25 2 5 3 2" xfId="31220" xr:uid="{D1D5C766-99AF-4CB1-A712-63D9C55DB502}"/>
    <cellStyle name="Normal 2 25 2 5 4" xfId="31221" xr:uid="{4245F487-0E8A-4BA8-BA6B-2B121CBBE5C7}"/>
    <cellStyle name="Normal 2 25 2 5 5" xfId="31222" xr:uid="{AC0C777A-24DA-4BC8-89CC-50309709D63A}"/>
    <cellStyle name="Normal 2 25 2 5 5 2" xfId="31223" xr:uid="{ABBE7359-E0F4-4BFA-A952-C6A02E9BC22F}"/>
    <cellStyle name="Normal 2 25 2 5 5 2 2" xfId="31224" xr:uid="{D1B98545-6739-486E-8D3D-3B98B11F4D7A}"/>
    <cellStyle name="Normal 2 25 2 5 5 2 2 2" xfId="31225" xr:uid="{5583F812-40C1-4E27-B302-6A163ADC6C1C}"/>
    <cellStyle name="Normal 2 25 2 5 5 2 3" xfId="31226" xr:uid="{66A2A423-73AD-42DA-B01D-4493D94D5A43}"/>
    <cellStyle name="Normal 2 25 2 5 5 3" xfId="31227" xr:uid="{D3E2B15D-E080-430D-BD74-2D9DB037E82C}"/>
    <cellStyle name="Normal 2 25 2 5 5 3 2" xfId="31228" xr:uid="{137E607D-B281-48CC-827A-A0602942CF69}"/>
    <cellStyle name="Normal 2 25 2 5 5 4" xfId="31229" xr:uid="{4ED41A4B-4154-4AFE-8FC6-635DE9D4C568}"/>
    <cellStyle name="Normal 2 25 2 5 6" xfId="31230" xr:uid="{F6C02DDF-B3EF-42E6-BD18-1054E0375AC4}"/>
    <cellStyle name="Normal 2 25 2 5 6 2" xfId="31231" xr:uid="{316A44BB-62CD-4ED3-B333-16AE1458EEB5}"/>
    <cellStyle name="Normal 2 25 2 5 6 2 2" xfId="31232" xr:uid="{76DAFF75-0220-496A-B68A-78236082A586}"/>
    <cellStyle name="Normal 2 25 2 5 6 2 2 2" xfId="31233" xr:uid="{43CBEF10-612D-4A68-B8F3-7157404A4F87}"/>
    <cellStyle name="Normal 2 25 2 5 6 2 3" xfId="31234" xr:uid="{89F52DD9-F101-478A-B918-6AABAA2EE6C2}"/>
    <cellStyle name="Normal 2 25 2 5 6 3" xfId="31235" xr:uid="{37C0EC9D-E621-460E-9840-E9841E261971}"/>
    <cellStyle name="Normal 2 25 2 5 6 3 2" xfId="31236" xr:uid="{2142D6E7-E97B-4179-B82F-ECFC1F71C57F}"/>
    <cellStyle name="Normal 2 25 2 5 6 4" xfId="31237" xr:uid="{57B7CA2D-780B-40CF-8820-63230DB483B5}"/>
    <cellStyle name="Normal 2 25 2 5 7" xfId="31238" xr:uid="{D1115957-9B8D-4B30-B34C-B4843624A5BB}"/>
    <cellStyle name="Normal 2 25 2 5 7 2" xfId="31239" xr:uid="{E05B78DC-EC33-4C26-8FF7-3305C8ADB8D3}"/>
    <cellStyle name="Normal 2 25 2 6" xfId="31240" xr:uid="{96AC560A-225B-4772-962A-B36B752FFD1F}"/>
    <cellStyle name="Normal 2 25 2 6 2" xfId="31241" xr:uid="{1198219F-6AEC-49D5-9E1B-0391B217EA95}"/>
    <cellStyle name="Normal 2 25 2 6 2 2" xfId="31242" xr:uid="{DE33E120-3A9A-4024-BE0F-11C49CD1BA2D}"/>
    <cellStyle name="Normal 2 25 2 6 2 3" xfId="31243" xr:uid="{CE2B34A7-EA1E-48FE-A33D-28D0DCCFD0DF}"/>
    <cellStyle name="Normal 2 25 2 6 2 3 2" xfId="31244" xr:uid="{460F2EA5-69AE-44AE-A275-D345045FDA9C}"/>
    <cellStyle name="Normal 2 25 2 6 3" xfId="31245" xr:uid="{B4A0C7F0-BCED-4108-8B9B-DCA1DEDB79CF}"/>
    <cellStyle name="Normal 2 25 2 6 3 2" xfId="31246" xr:uid="{AE7CC290-C3A6-45E7-904B-589D6628A85C}"/>
    <cellStyle name="Normal 2 25 2 6 4" xfId="31247" xr:uid="{41CBD9CB-2BBC-43E5-8DCB-3EAF3C29C224}"/>
    <cellStyle name="Normal 2 25 2 6 5" xfId="31248" xr:uid="{2ACC2A7F-4367-411D-A7C9-10DD894B9C5D}"/>
    <cellStyle name="Normal 2 25 2 6 5 2" xfId="31249" xr:uid="{250574A8-1B22-4E84-81A4-70C42E616F47}"/>
    <cellStyle name="Normal 2 25 2 6 5 2 2" xfId="31250" xr:uid="{A0A4523E-912D-45A0-A3F8-FF7D22B98F8C}"/>
    <cellStyle name="Normal 2 25 2 6 5 2 2 2" xfId="31251" xr:uid="{B2E784FF-3DC6-4A40-9EB0-E3D047233CEF}"/>
    <cellStyle name="Normal 2 25 2 6 5 2 3" xfId="31252" xr:uid="{49B3E279-D935-4519-A173-3184321202AE}"/>
    <cellStyle name="Normal 2 25 2 6 5 3" xfId="31253" xr:uid="{2E0DE3D5-A4C2-4D2F-BB9C-129D7A273E1D}"/>
    <cellStyle name="Normal 2 25 2 6 5 3 2" xfId="31254" xr:uid="{230FAC0B-BA74-418E-ABA2-F5CAEE6D994A}"/>
    <cellStyle name="Normal 2 25 2 6 5 4" xfId="31255" xr:uid="{192DCFF5-AACD-4EFD-B295-B5A17965DCAF}"/>
    <cellStyle name="Normal 2 25 2 6 6" xfId="31256" xr:uid="{08C3D059-B2E8-4979-805A-8A0DAD530F6A}"/>
    <cellStyle name="Normal 2 25 2 6 6 2" xfId="31257" xr:uid="{E42AADB8-7F24-4A0E-BB1D-541B156F1969}"/>
    <cellStyle name="Normal 2 25 2 6 6 2 2" xfId="31258" xr:uid="{741A9D54-B7E3-421E-93CE-E67594224BE4}"/>
    <cellStyle name="Normal 2 25 2 6 6 2 2 2" xfId="31259" xr:uid="{BB450C4D-ECF1-459B-B3DD-E2512CF38750}"/>
    <cellStyle name="Normal 2 25 2 6 6 2 3" xfId="31260" xr:uid="{B420F613-7611-443D-AB00-2481F73522A1}"/>
    <cellStyle name="Normal 2 25 2 6 6 3" xfId="31261" xr:uid="{AD085B08-1A72-414C-9913-43B1CC5022D3}"/>
    <cellStyle name="Normal 2 25 2 6 6 3 2" xfId="31262" xr:uid="{F96DCF54-CA34-4737-94BC-F3784407A0FF}"/>
    <cellStyle name="Normal 2 25 2 6 6 4" xfId="31263" xr:uid="{800D0CC9-A964-4D22-8246-8045FF8D1F1D}"/>
    <cellStyle name="Normal 2 25 2 6 7" xfId="31264" xr:uid="{FABFF5E5-885C-465E-B4FD-E33041EC5983}"/>
    <cellStyle name="Normal 2 25 2 6 7 2" xfId="31265" xr:uid="{57AB4A91-1D35-4F34-8AFB-1C9E133A2AB8}"/>
    <cellStyle name="Normal 2 25 2 7" xfId="31266" xr:uid="{278D3E30-9AEF-4490-A03C-B8BED6D1F36D}"/>
    <cellStyle name="Normal 2 25 2 7 2" xfId="31267" xr:uid="{2C909830-EE90-4E6A-8738-11D31A40D236}"/>
    <cellStyle name="Normal 2 25 2 7 2 2" xfId="31268" xr:uid="{C2757A29-1B28-43BB-BF77-BAE22BD326E9}"/>
    <cellStyle name="Normal 2 25 2 7 2 3" xfId="31269" xr:uid="{16014FC9-BD3F-4C2A-9B95-5AC55DCC4C9B}"/>
    <cellStyle name="Normal 2 25 2 7 2 3 2" xfId="31270" xr:uid="{9274489D-1FDE-4350-B9A4-7C34285C4ABE}"/>
    <cellStyle name="Normal 2 25 2 7 3" xfId="31271" xr:uid="{DBEE5BBF-9751-470C-8678-B3067CE5DCFD}"/>
    <cellStyle name="Normal 2 25 2 7 3 2" xfId="31272" xr:uid="{CEA23AA5-2613-46A9-A5B2-67BE88E36F75}"/>
    <cellStyle name="Normal 2 25 2 7 4" xfId="31273" xr:uid="{28B54329-07B3-425D-93B1-DD36FC42EA50}"/>
    <cellStyle name="Normal 2 25 2 7 5" xfId="31274" xr:uid="{8BA846AC-D90D-4A52-ADF8-AA0C5B1B37AB}"/>
    <cellStyle name="Normal 2 25 2 7 5 2" xfId="31275" xr:uid="{4647189C-5BF9-44AF-8FC9-E79BD4C97592}"/>
    <cellStyle name="Normal 2 25 2 7 5 2 2" xfId="31276" xr:uid="{4F5C9FEB-5534-4C3A-947E-0DBCA56E6D2B}"/>
    <cellStyle name="Normal 2 25 2 7 5 2 2 2" xfId="31277" xr:uid="{16134AE2-31F2-42F3-942D-71538369B08E}"/>
    <cellStyle name="Normal 2 25 2 7 5 2 3" xfId="31278" xr:uid="{3191F1EF-B958-48D5-AD26-58E3F806D541}"/>
    <cellStyle name="Normal 2 25 2 7 5 3" xfId="31279" xr:uid="{56D626A1-2831-4DE3-BD11-E9D1AEF2A105}"/>
    <cellStyle name="Normal 2 25 2 7 5 3 2" xfId="31280" xr:uid="{92FF9446-D19F-4768-9468-62DE787F614D}"/>
    <cellStyle name="Normal 2 25 2 7 5 4" xfId="31281" xr:uid="{1C2357E5-5E63-43BE-8138-E7A19241D8C4}"/>
    <cellStyle name="Normal 2 25 2 7 6" xfId="31282" xr:uid="{050C20FE-A5D6-459D-865C-5F9033806BD5}"/>
    <cellStyle name="Normal 2 25 2 7 6 2" xfId="31283" xr:uid="{0740A982-4889-4361-ACB3-B354BA4ED19E}"/>
    <cellStyle name="Normal 2 25 2 7 6 2 2" xfId="31284" xr:uid="{0102C4DB-811B-4975-9578-062A656CBDF7}"/>
    <cellStyle name="Normal 2 25 2 7 6 2 2 2" xfId="31285" xr:uid="{41EB0ED4-C6B4-47DD-A012-0EE2C1E82CF6}"/>
    <cellStyle name="Normal 2 25 2 7 6 2 3" xfId="31286" xr:uid="{175E2D93-D538-4280-9114-27DEB4483A02}"/>
    <cellStyle name="Normal 2 25 2 7 6 3" xfId="31287" xr:uid="{220F633A-17C3-4E91-B4B6-26636653CA35}"/>
    <cellStyle name="Normal 2 25 2 7 6 3 2" xfId="31288" xr:uid="{B6A6FD40-52F5-4DA4-AC7E-12492118086A}"/>
    <cellStyle name="Normal 2 25 2 7 6 4" xfId="31289" xr:uid="{7751DF9D-7F04-4FAF-BCA2-8E3E94F99FDF}"/>
    <cellStyle name="Normal 2 25 2 7 7" xfId="31290" xr:uid="{C0D9438D-9DB5-4393-B949-7E7EAF7DE045}"/>
    <cellStyle name="Normal 2 25 2 7 7 2" xfId="31291" xr:uid="{21C7E87E-20BB-42C1-8E73-898B7BFC75EE}"/>
    <cellStyle name="Normal 2 25 2 8" xfId="31292" xr:uid="{E9BE7AB6-DA93-47EA-8D0A-6B049AB14BD7}"/>
    <cellStyle name="Normal 2 25 2 8 2" xfId="31293" xr:uid="{6F9BC987-9CC5-42DC-918F-A5E948434658}"/>
    <cellStyle name="Normal 2 25 2 8 2 2" xfId="31294" xr:uid="{736863D4-0101-4FA8-A53C-BC646EA000DC}"/>
    <cellStyle name="Normal 2 25 2 8 2 3" xfId="31295" xr:uid="{B2E3E1D7-F531-4B76-8360-AF136BC7346C}"/>
    <cellStyle name="Normal 2 25 2 8 2 3 2" xfId="31296" xr:uid="{13D6CDC6-ECE7-4CED-BB47-52A493860D2E}"/>
    <cellStyle name="Normal 2 25 2 8 3" xfId="31297" xr:uid="{53BF14E2-2498-4C25-BA8C-870C472AB534}"/>
    <cellStyle name="Normal 2 25 2 8 3 2" xfId="31298" xr:uid="{5E2C3FBC-5E2C-4C1B-B9AB-B4556F1A205D}"/>
    <cellStyle name="Normal 2 25 2 8 4" xfId="31299" xr:uid="{A476A85C-6A7C-49D5-9D72-86B3D128FD9C}"/>
    <cellStyle name="Normal 2 25 2 8 5" xfId="31300" xr:uid="{BC8F868F-8662-4089-9E06-4A06B6372347}"/>
    <cellStyle name="Normal 2 25 2 8 5 2" xfId="31301" xr:uid="{EF5D49BB-4F69-41F2-BADD-FA0CE6D4951C}"/>
    <cellStyle name="Normal 2 25 2 8 5 2 2" xfId="31302" xr:uid="{DBC8F46B-36AA-442E-82CF-E3BA47AB9D6B}"/>
    <cellStyle name="Normal 2 25 2 8 5 2 2 2" xfId="31303" xr:uid="{F4E45C56-2570-4FA8-8792-971BF33202C5}"/>
    <cellStyle name="Normal 2 25 2 8 5 2 3" xfId="31304" xr:uid="{0DCA8F07-D68B-407C-91EC-BE3D98110080}"/>
    <cellStyle name="Normal 2 25 2 8 5 3" xfId="31305" xr:uid="{25C7C0E5-D75B-46BC-8464-453B449C0B1F}"/>
    <cellStyle name="Normal 2 25 2 8 5 3 2" xfId="31306" xr:uid="{F3B7A42F-CAEA-4594-87BE-36ADC6FAB8C2}"/>
    <cellStyle name="Normal 2 25 2 8 5 4" xfId="31307" xr:uid="{66CB0C58-4A00-4432-A75B-9FF9E71590A7}"/>
    <cellStyle name="Normal 2 25 2 8 6" xfId="31308" xr:uid="{C37FB700-8427-49E1-8A17-7013EF903187}"/>
    <cellStyle name="Normal 2 25 2 8 6 2" xfId="31309" xr:uid="{D3C5CF83-3AF9-4728-9037-4DAFD54F29C1}"/>
    <cellStyle name="Normal 2 25 2 8 6 2 2" xfId="31310" xr:uid="{7CF4BFFA-A1BB-493D-AF10-B59B399799B9}"/>
    <cellStyle name="Normal 2 25 2 8 6 2 2 2" xfId="31311" xr:uid="{B7824282-CABB-493B-8736-BD59C456D29F}"/>
    <cellStyle name="Normal 2 25 2 8 6 2 3" xfId="31312" xr:uid="{768E6CE4-9668-4B95-969D-1FC1C5B620E9}"/>
    <cellStyle name="Normal 2 25 2 8 6 3" xfId="31313" xr:uid="{93CA445E-1C1C-4A32-A982-DA6FDE4FD845}"/>
    <cellStyle name="Normal 2 25 2 8 6 3 2" xfId="31314" xr:uid="{14488636-49B3-4634-9288-7D8D57A99E60}"/>
    <cellStyle name="Normal 2 25 2 8 6 4" xfId="31315" xr:uid="{1CB05C92-4A16-42D1-A8F5-50EF61CD843A}"/>
    <cellStyle name="Normal 2 25 2 8 7" xfId="31316" xr:uid="{635E7D75-4D41-4F6D-84BA-B80EEAA5DC0E}"/>
    <cellStyle name="Normal 2 25 2 8 7 2" xfId="31317" xr:uid="{0D48C0E5-2271-470E-AF31-B6341038A8B0}"/>
    <cellStyle name="Normal 2 25 2 9" xfId="31318" xr:uid="{7A560248-4E5B-4429-8310-55E3163FA6DF}"/>
    <cellStyle name="Normal 2 25 2 9 2" xfId="31319" xr:uid="{A32EE99F-3CA0-4A4E-BAF9-B43BD43F22A7}"/>
    <cellStyle name="Normal 2 25 2 9 2 2" xfId="31320" xr:uid="{A79460F7-A420-4AB7-AFBF-B36331B0CCEF}"/>
    <cellStyle name="Normal 2 25 2 9 2 3" xfId="31321" xr:uid="{432ED74A-3E4A-4E18-8CA6-E1CD3BFBA89D}"/>
    <cellStyle name="Normal 2 25 2 9 2 3 2" xfId="31322" xr:uid="{A1AD93FF-E91A-489B-B7DA-F07BAD2A2FCD}"/>
    <cellStyle name="Normal 2 25 2 9 3" xfId="31323" xr:uid="{3148EB25-4E30-409F-AAFA-6093C9B7DF99}"/>
    <cellStyle name="Normal 2 25 2 9 3 2" xfId="31324" xr:uid="{732058AA-4ECF-4AC8-AB00-0045AAB482A1}"/>
    <cellStyle name="Normal 2 25 2 9 4" xfId="31325" xr:uid="{BE0C18A4-A570-4DC6-BBB9-DB687356FB2E}"/>
    <cellStyle name="Normal 2 25 2 9 5" xfId="31326" xr:uid="{DBF416D4-B986-4B58-A9BD-3535940D34AC}"/>
    <cellStyle name="Normal 2 25 2 9 5 2" xfId="31327" xr:uid="{1ABA1000-9DFC-4CA9-90FD-0DEC05A45D66}"/>
    <cellStyle name="Normal 2 25 2 9 5 2 2" xfId="31328" xr:uid="{81D48991-39C5-4792-9C0F-AFD7C840B376}"/>
    <cellStyle name="Normal 2 25 2 9 5 2 2 2" xfId="31329" xr:uid="{8F531843-67E7-48F4-87AA-6CFB22888566}"/>
    <cellStyle name="Normal 2 25 2 9 5 2 3" xfId="31330" xr:uid="{6155D311-04BC-4A42-B00C-7EEA14B84EF2}"/>
    <cellStyle name="Normal 2 25 2 9 5 3" xfId="31331" xr:uid="{A37A08A5-802D-4DA1-B695-35622C6A9E0F}"/>
    <cellStyle name="Normal 2 25 2 9 5 3 2" xfId="31332" xr:uid="{19DD1F72-5BEF-4C79-9281-334D6DAF7805}"/>
    <cellStyle name="Normal 2 25 2 9 5 4" xfId="31333" xr:uid="{AF4D701A-2A3D-40A4-989E-21BB66913235}"/>
    <cellStyle name="Normal 2 25 2 9 6" xfId="31334" xr:uid="{4A7B8AF3-0F48-493E-B8DB-F93F3F9D4887}"/>
    <cellStyle name="Normal 2 25 2 9 6 2" xfId="31335" xr:uid="{4A818119-B52F-4279-9241-430C8AF5261D}"/>
    <cellStyle name="Normal 2 25 2 9 6 2 2" xfId="31336" xr:uid="{5D128315-C038-4FC7-A538-61EF2136F4B2}"/>
    <cellStyle name="Normal 2 25 2 9 6 2 2 2" xfId="31337" xr:uid="{04F0317B-3538-4224-A2D6-04D2CD87FC71}"/>
    <cellStyle name="Normal 2 25 2 9 6 2 3" xfId="31338" xr:uid="{27211B33-FC2C-446E-8EFF-20BD2DDB1A91}"/>
    <cellStyle name="Normal 2 25 2 9 6 3" xfId="31339" xr:uid="{2E96BF6F-F416-4B8E-814F-5C1356F5AE7E}"/>
    <cellStyle name="Normal 2 25 2 9 6 3 2" xfId="31340" xr:uid="{C8A22AF2-6093-491E-823C-EE94F1DD1192}"/>
    <cellStyle name="Normal 2 25 2 9 6 4" xfId="31341" xr:uid="{D8C03137-1C68-458D-BD94-B05E0722B517}"/>
    <cellStyle name="Normal 2 25 2 9 7" xfId="31342" xr:uid="{F2855440-6FA8-48B9-9617-0D97D31D2854}"/>
    <cellStyle name="Normal 2 25 2 9 7 2" xfId="31343" xr:uid="{EC8372C0-7B04-4B79-BF76-6E515F806CC2}"/>
    <cellStyle name="Normal 2 25 20" xfId="31344" xr:uid="{60AB252E-00BA-4D44-B8D3-5A4F69BFA07F}"/>
    <cellStyle name="Normal 2 25 20 2" xfId="31345" xr:uid="{1B1A546D-A28F-472D-BBFE-01A38A797018}"/>
    <cellStyle name="Normal 2 25 20 2 2" xfId="31346" xr:uid="{5C0E49F1-3507-417B-AB35-90B87FD04090}"/>
    <cellStyle name="Normal 2 25 20 2 3" xfId="31347" xr:uid="{2C5B2760-B3E4-41E0-BA15-6A93685D119A}"/>
    <cellStyle name="Normal 2 25 20 2 3 2" xfId="31348" xr:uid="{32CC56C1-C5CE-4B08-9D6A-5FF36E5D9F69}"/>
    <cellStyle name="Normal 2 25 20 3" xfId="31349" xr:uid="{5188C173-DEE4-4F24-B8AC-53E08FE6E5F0}"/>
    <cellStyle name="Normal 2 25 20 3 2" xfId="31350" xr:uid="{E98C9074-36C2-410A-A032-4A1AB13B71AF}"/>
    <cellStyle name="Normal 2 25 20 4" xfId="31351" xr:uid="{32F1BD5D-9AFF-4EEA-86A1-189013CD23ED}"/>
    <cellStyle name="Normal 2 25 20 5" xfId="31352" xr:uid="{CCDCFAFF-C01B-4CEE-9863-1BBE90653ED3}"/>
    <cellStyle name="Normal 2 25 20 5 2" xfId="31353" xr:uid="{1962FC7B-9C16-471B-BEA1-B6E714957878}"/>
    <cellStyle name="Normal 2 25 20 5 2 2" xfId="31354" xr:uid="{1AC493CE-2B25-47DA-82B4-D93B19D90E16}"/>
    <cellStyle name="Normal 2 25 20 5 2 2 2" xfId="31355" xr:uid="{40D9888F-521D-400A-A6B2-94EF155EAD98}"/>
    <cellStyle name="Normal 2 25 20 5 2 3" xfId="31356" xr:uid="{43B1D650-3DA6-498A-817C-731E0882EE30}"/>
    <cellStyle name="Normal 2 25 20 5 3" xfId="31357" xr:uid="{DEFFB394-2432-404F-A391-E401E17AD428}"/>
    <cellStyle name="Normal 2 25 20 5 3 2" xfId="31358" xr:uid="{C46A9C0A-225E-4921-ABC2-3A199EFF81D2}"/>
    <cellStyle name="Normal 2 25 20 5 4" xfId="31359" xr:uid="{708EDA01-7ECF-426A-8D25-6AB7C9F07D10}"/>
    <cellStyle name="Normal 2 25 20 6" xfId="31360" xr:uid="{D780737E-600B-49FD-8B7B-07A753FAD8CD}"/>
    <cellStyle name="Normal 2 25 20 6 2" xfId="31361" xr:uid="{C3D89464-F79C-4B04-9D4D-84222C68881D}"/>
    <cellStyle name="Normal 2 25 20 6 2 2" xfId="31362" xr:uid="{B9D9CC44-D9DE-427C-82A2-06FABAE4C972}"/>
    <cellStyle name="Normal 2 25 20 6 2 2 2" xfId="31363" xr:uid="{44F76F25-9E95-493C-A7CC-82FCF9A3B33E}"/>
    <cellStyle name="Normal 2 25 20 6 2 3" xfId="31364" xr:uid="{F3A5EFEB-30AE-4823-AB1A-243266B52639}"/>
    <cellStyle name="Normal 2 25 20 6 3" xfId="31365" xr:uid="{27D3B7C6-CAEA-4858-8C2E-4AF433E9EE6A}"/>
    <cellStyle name="Normal 2 25 20 6 3 2" xfId="31366" xr:uid="{42205862-E584-4A8C-961A-F8ECFB177653}"/>
    <cellStyle name="Normal 2 25 20 6 4" xfId="31367" xr:uid="{1D1EE518-87CE-4F2A-A49C-A9C91ABE251E}"/>
    <cellStyle name="Normal 2 25 20 7" xfId="31368" xr:uid="{482F2AAE-A750-4626-9A59-B1EDB39E3162}"/>
    <cellStyle name="Normal 2 25 20 7 2" xfId="31369" xr:uid="{7CADBE3B-31DB-40E6-B087-98E44620B882}"/>
    <cellStyle name="Normal 2 25 21" xfId="31370" xr:uid="{405067E6-6E11-4503-97AD-72E028F232E1}"/>
    <cellStyle name="Normal 2 25 21 2" xfId="31371" xr:uid="{A4F78277-D317-4B69-8A6C-592C1A3B7ABB}"/>
    <cellStyle name="Normal 2 25 21 2 2" xfId="31372" xr:uid="{65C1BEA1-773E-4B8A-9286-A3538A3A8C0D}"/>
    <cellStyle name="Normal 2 25 21 2 3" xfId="31373" xr:uid="{FB587BA7-DF1A-4EC4-AEEF-FDC2B7CDC75B}"/>
    <cellStyle name="Normal 2 25 21 2 3 2" xfId="31374" xr:uid="{8CA76A06-3FD2-43BF-AC03-6B60927A6F55}"/>
    <cellStyle name="Normal 2 25 21 3" xfId="31375" xr:uid="{5DF0049A-0ECF-44F3-8EE2-ADD301C27653}"/>
    <cellStyle name="Normal 2 25 21 3 2" xfId="31376" xr:uid="{DD1A410C-D626-4A03-A661-BAB7C193EC75}"/>
    <cellStyle name="Normal 2 25 21 4" xfId="31377" xr:uid="{B4E2416A-78D8-44A2-B8C6-E266926A9198}"/>
    <cellStyle name="Normal 2 25 21 5" xfId="31378" xr:uid="{FD067087-0102-4E5E-A254-61D8EBCC16F0}"/>
    <cellStyle name="Normal 2 25 21 5 2" xfId="31379" xr:uid="{15C051CA-9A09-487B-B318-C33CFC67F048}"/>
    <cellStyle name="Normal 2 25 21 5 2 2" xfId="31380" xr:uid="{47B6AF2E-3E84-4227-AEC7-B18E61362A06}"/>
    <cellStyle name="Normal 2 25 21 5 2 2 2" xfId="31381" xr:uid="{184330C5-E762-41DF-B49C-F0F3631222E6}"/>
    <cellStyle name="Normal 2 25 21 5 2 3" xfId="31382" xr:uid="{1290061B-74AE-4C7C-AC78-415315EEA210}"/>
    <cellStyle name="Normal 2 25 21 5 3" xfId="31383" xr:uid="{1E26CD64-A3C4-4DD8-AD01-1BC5B59E3706}"/>
    <cellStyle name="Normal 2 25 21 5 3 2" xfId="31384" xr:uid="{B132E9FB-772D-48B8-93E5-56FFDE0DDEBF}"/>
    <cellStyle name="Normal 2 25 21 5 4" xfId="31385" xr:uid="{9AD6562E-185A-4C46-A18F-F8C868D29AA5}"/>
    <cellStyle name="Normal 2 25 21 6" xfId="31386" xr:uid="{E14724A6-C602-4CEC-BFAA-DFDC4081B8DD}"/>
    <cellStyle name="Normal 2 25 21 6 2" xfId="31387" xr:uid="{ADD549BE-3BDE-4ED5-BC36-FE4CAB6D883C}"/>
    <cellStyle name="Normal 2 25 21 6 2 2" xfId="31388" xr:uid="{3DA57FC5-56D6-40BA-99D0-66F14F2E5FEF}"/>
    <cellStyle name="Normal 2 25 21 6 2 2 2" xfId="31389" xr:uid="{FB10FD6E-2AFC-4B87-9709-434FE9D941B8}"/>
    <cellStyle name="Normal 2 25 21 6 2 3" xfId="31390" xr:uid="{687F6BF2-769A-4DFA-9266-C1B88347AB92}"/>
    <cellStyle name="Normal 2 25 21 6 3" xfId="31391" xr:uid="{A2428011-4754-4909-9FB8-EB4C02BC5E2C}"/>
    <cellStyle name="Normal 2 25 21 6 3 2" xfId="31392" xr:uid="{21056BF3-5952-462F-994B-BA6EBC94C472}"/>
    <cellStyle name="Normal 2 25 21 6 4" xfId="31393" xr:uid="{B60A2C7A-7DF9-47D3-8AFC-F7B42E9E8EC3}"/>
    <cellStyle name="Normal 2 25 21 7" xfId="31394" xr:uid="{7FB1A114-6049-4220-9D41-E0565BB946A7}"/>
    <cellStyle name="Normal 2 25 21 7 2" xfId="31395" xr:uid="{CCD9B6AC-6CBA-4BD9-B1A8-CF752B7552E3}"/>
    <cellStyle name="Normal 2 25 22" xfId="31396" xr:uid="{CC3F3D0B-E153-44EA-9A29-99676A43DA2D}"/>
    <cellStyle name="Normal 2 25 22 2" xfId="31397" xr:uid="{0DD88FFD-C805-4241-81BF-7AB3619BE64C}"/>
    <cellStyle name="Normal 2 25 22 2 2" xfId="31398" xr:uid="{7C32F2CA-2269-4B23-AF54-16094E042C86}"/>
    <cellStyle name="Normal 2 25 22 2 3" xfId="31399" xr:uid="{861B53A8-C8EE-486D-825E-7016B8B7221E}"/>
    <cellStyle name="Normal 2 25 22 2 3 2" xfId="31400" xr:uid="{B81CA1EB-BEB0-4261-93CC-F0CB8DCBAAC5}"/>
    <cellStyle name="Normal 2 25 22 3" xfId="31401" xr:uid="{97C0162E-4FB5-4ECC-A8FC-710EF6A63866}"/>
    <cellStyle name="Normal 2 25 22 3 2" xfId="31402" xr:uid="{B3FEBA49-4CD0-4363-A0C9-32FAECA13385}"/>
    <cellStyle name="Normal 2 25 22 4" xfId="31403" xr:uid="{581666FF-7C19-4DAB-AC74-64CE4CF65B88}"/>
    <cellStyle name="Normal 2 25 22 5" xfId="31404" xr:uid="{4B85D708-15E3-4D30-88BF-8B59A1870E24}"/>
    <cellStyle name="Normal 2 25 22 5 2" xfId="31405" xr:uid="{DF9E24E2-BFC4-47A4-B652-E66461F4A22D}"/>
    <cellStyle name="Normal 2 25 22 5 2 2" xfId="31406" xr:uid="{208872A3-10EE-44E3-8F96-36F6DD70D017}"/>
    <cellStyle name="Normal 2 25 22 5 2 2 2" xfId="31407" xr:uid="{A5042D50-A385-41FA-86E6-1700B319AA9C}"/>
    <cellStyle name="Normal 2 25 22 5 2 3" xfId="31408" xr:uid="{C4EFD0A8-AE68-4C4F-9A60-F3AFD5DD376F}"/>
    <cellStyle name="Normal 2 25 22 5 3" xfId="31409" xr:uid="{6A3B009B-DDFE-47B2-9056-265374A9D049}"/>
    <cellStyle name="Normal 2 25 22 5 3 2" xfId="31410" xr:uid="{E0BF1894-3F54-41D7-90C4-1B2C55CAF81B}"/>
    <cellStyle name="Normal 2 25 22 5 4" xfId="31411" xr:uid="{CB171B6E-9AC3-4AC9-A2DB-FBF36B33E913}"/>
    <cellStyle name="Normal 2 25 22 6" xfId="31412" xr:uid="{21350488-9DA8-425C-9EB2-651A61A7A7D6}"/>
    <cellStyle name="Normal 2 25 22 6 2" xfId="31413" xr:uid="{2AF66BE9-F9CE-4F9E-B672-E010E2C93EE9}"/>
    <cellStyle name="Normal 2 25 22 6 2 2" xfId="31414" xr:uid="{B20E4DAA-5A50-4DED-AD01-50877B2BE3C5}"/>
    <cellStyle name="Normal 2 25 22 6 2 2 2" xfId="31415" xr:uid="{E27723D3-3657-430F-BB02-B3DD247C036A}"/>
    <cellStyle name="Normal 2 25 22 6 2 3" xfId="31416" xr:uid="{3D98AD74-B99B-44E3-A606-497CF1A4E992}"/>
    <cellStyle name="Normal 2 25 22 6 3" xfId="31417" xr:uid="{3FF4AF74-4B3D-4B47-840B-122E25D91FF7}"/>
    <cellStyle name="Normal 2 25 22 6 3 2" xfId="31418" xr:uid="{688B7067-5D83-41CE-AEF5-0A85EC618D08}"/>
    <cellStyle name="Normal 2 25 22 6 4" xfId="31419" xr:uid="{6917CDE3-F43A-42AF-851F-4D1290DA4920}"/>
    <cellStyle name="Normal 2 25 22 7" xfId="31420" xr:uid="{276CD0FB-304D-4755-9B63-B998DABDF944}"/>
    <cellStyle name="Normal 2 25 22 7 2" xfId="31421" xr:uid="{5E05B081-0C8C-4B92-B6B0-6AF831D3C6C2}"/>
    <cellStyle name="Normal 2 25 23" xfId="31422" xr:uid="{FD15CC73-7BB5-4753-BF82-EDC8436C5B98}"/>
    <cellStyle name="Normal 2 25 23 2" xfId="31423" xr:uid="{D12F95D0-A169-4E71-96DF-7FEFE85D3DD6}"/>
    <cellStyle name="Normal 2 25 23 2 2" xfId="31424" xr:uid="{12EB0ED6-03AC-4327-AF77-5869CA964B4A}"/>
    <cellStyle name="Normal 2 25 23 2 3" xfId="31425" xr:uid="{35F98615-0E2D-4068-8832-421C05FFFBFD}"/>
    <cellStyle name="Normal 2 25 23 2 3 2" xfId="31426" xr:uid="{8153A892-3D41-48CB-B0B8-08C1176DDED4}"/>
    <cellStyle name="Normal 2 25 23 3" xfId="31427" xr:uid="{47C007EB-AD54-4EA1-B48D-4537A8010263}"/>
    <cellStyle name="Normal 2 25 23 3 2" xfId="31428" xr:uid="{8F184076-53A1-4E0C-86A5-699E9813AEE7}"/>
    <cellStyle name="Normal 2 25 23 4" xfId="31429" xr:uid="{05970C2A-5C44-42C7-A2EB-8F31D0143556}"/>
    <cellStyle name="Normal 2 25 23 5" xfId="31430" xr:uid="{1366B767-0168-4534-9F44-8B61271404D9}"/>
    <cellStyle name="Normal 2 25 23 5 2" xfId="31431" xr:uid="{25CB69A8-F71F-4F46-8E27-D6B5EBAAB1FE}"/>
    <cellStyle name="Normal 2 25 23 5 2 2" xfId="31432" xr:uid="{647FDDD6-5DD8-4DC5-BD73-DCF963DCE787}"/>
    <cellStyle name="Normal 2 25 23 5 2 2 2" xfId="31433" xr:uid="{B0112DFB-9ABA-444A-929B-1D1276C8F776}"/>
    <cellStyle name="Normal 2 25 23 5 2 3" xfId="31434" xr:uid="{87F2D8FC-802E-4D39-A327-D88C0BB38B73}"/>
    <cellStyle name="Normal 2 25 23 5 3" xfId="31435" xr:uid="{7B608CC9-E544-42B9-851F-7FCD814EA42C}"/>
    <cellStyle name="Normal 2 25 23 5 3 2" xfId="31436" xr:uid="{22CD9A06-BEF2-46F3-AE4E-8A86B698D8DF}"/>
    <cellStyle name="Normal 2 25 23 5 4" xfId="31437" xr:uid="{96F17402-59DD-49BB-AC77-94446D1C3A7C}"/>
    <cellStyle name="Normal 2 25 23 6" xfId="31438" xr:uid="{9D28128A-F3B5-4AB5-AF25-C5061DB5F2A4}"/>
    <cellStyle name="Normal 2 25 23 6 2" xfId="31439" xr:uid="{9B03FC87-EE4B-4D9F-A6DE-985A67978310}"/>
    <cellStyle name="Normal 2 25 23 6 2 2" xfId="31440" xr:uid="{019941B3-7B59-4A39-A8F0-AE99257689BC}"/>
    <cellStyle name="Normal 2 25 23 6 2 2 2" xfId="31441" xr:uid="{47D2CE2D-3B55-4D93-80EF-3D980FEDCAFB}"/>
    <cellStyle name="Normal 2 25 23 6 2 3" xfId="31442" xr:uid="{23FE4CBB-EB90-49BC-BE58-4B90FF337C4D}"/>
    <cellStyle name="Normal 2 25 23 6 3" xfId="31443" xr:uid="{BF2DEB31-FE82-48EF-99D6-FF74C5BD1C56}"/>
    <cellStyle name="Normal 2 25 23 6 3 2" xfId="31444" xr:uid="{8847A660-13EF-4718-8204-488FF266B90F}"/>
    <cellStyle name="Normal 2 25 23 6 4" xfId="31445" xr:uid="{2E41DF86-C2A4-4A0B-87C9-A0270897223E}"/>
    <cellStyle name="Normal 2 25 23 7" xfId="31446" xr:uid="{18100BD3-A0EC-4798-9E7F-9382300AAAC5}"/>
    <cellStyle name="Normal 2 25 23 7 2" xfId="31447" xr:uid="{5E8E4EF4-9FE4-423D-B817-D1ED0A60F5BA}"/>
    <cellStyle name="Normal 2 25 24" xfId="31448" xr:uid="{2153237F-E5AC-4410-AE73-FC5FB6AB4C3A}"/>
    <cellStyle name="Normal 2 25 24 2" xfId="31449" xr:uid="{5AEF2F53-6DE4-436B-9B95-897962EE7BFC}"/>
    <cellStyle name="Normal 2 25 24 2 2" xfId="31450" xr:uid="{5B11EBE7-5E0A-4777-A2AB-7B1CED72FACE}"/>
    <cellStyle name="Normal 2 25 24 2 3" xfId="31451" xr:uid="{CC184E15-3E38-4DB8-8745-96D5EF8B365E}"/>
    <cellStyle name="Normal 2 25 24 2 3 2" xfId="31452" xr:uid="{EB7C3B78-09CA-433A-9056-24331892517D}"/>
    <cellStyle name="Normal 2 25 24 3" xfId="31453" xr:uid="{1DC606A5-5A91-4F1F-81B1-4EF8C04CFA92}"/>
    <cellStyle name="Normal 2 25 24 3 2" xfId="31454" xr:uid="{E684599A-AF41-4969-8E0E-88C502EFBD6C}"/>
    <cellStyle name="Normal 2 25 24 4" xfId="31455" xr:uid="{DC9CA999-E7A6-4665-97CB-146C0E17CC13}"/>
    <cellStyle name="Normal 2 25 24 5" xfId="31456" xr:uid="{D15A5D45-5851-4B42-B7FA-708ED2D4C005}"/>
    <cellStyle name="Normal 2 25 24 5 2" xfId="31457" xr:uid="{7529FF75-EEBF-4634-86D5-DCA8BB34952C}"/>
    <cellStyle name="Normal 2 25 24 5 2 2" xfId="31458" xr:uid="{8D959E4D-2135-43F2-A844-B9CE89542160}"/>
    <cellStyle name="Normal 2 25 24 5 2 2 2" xfId="31459" xr:uid="{B1A0CBD5-14B7-4F1E-9977-235FBFF88A66}"/>
    <cellStyle name="Normal 2 25 24 5 2 3" xfId="31460" xr:uid="{B8185731-7BBD-42FE-99D7-A685E5AFA9BA}"/>
    <cellStyle name="Normal 2 25 24 5 3" xfId="31461" xr:uid="{0E9D2EF1-3FD3-47BF-8342-C9519EB45B27}"/>
    <cellStyle name="Normal 2 25 24 5 3 2" xfId="31462" xr:uid="{2778B0FE-A676-46E3-9EB2-D93AE2EB23C8}"/>
    <cellStyle name="Normal 2 25 24 5 4" xfId="31463" xr:uid="{3137574F-3BF0-427E-8567-DF3D849008EC}"/>
    <cellStyle name="Normal 2 25 24 6" xfId="31464" xr:uid="{FF4FCCA8-F572-4E65-81A5-B0D83F31BA2D}"/>
    <cellStyle name="Normal 2 25 24 6 2" xfId="31465" xr:uid="{3428B12E-C8B6-459A-B556-AE6B2FEA4F43}"/>
    <cellStyle name="Normal 2 25 24 6 2 2" xfId="31466" xr:uid="{D624AE11-654E-4A16-85C2-E996F5420334}"/>
    <cellStyle name="Normal 2 25 24 6 2 2 2" xfId="31467" xr:uid="{6514F013-F00A-44AA-B363-4F6DC9BDC056}"/>
    <cellStyle name="Normal 2 25 24 6 2 3" xfId="31468" xr:uid="{2203D7A1-46D2-4925-9BD3-0A82B61B9A4A}"/>
    <cellStyle name="Normal 2 25 24 6 3" xfId="31469" xr:uid="{683AA318-6207-40BA-83BC-A07E22D1C709}"/>
    <cellStyle name="Normal 2 25 24 6 3 2" xfId="31470" xr:uid="{659A4C26-9A1A-4AFC-8D83-3BBD2165804D}"/>
    <cellStyle name="Normal 2 25 24 6 4" xfId="31471" xr:uid="{0A22128E-D4CD-4BC0-9A93-8A64508D7B28}"/>
    <cellStyle name="Normal 2 25 24 7" xfId="31472" xr:uid="{DA6AE83C-8958-48FD-94E7-B761DD499714}"/>
    <cellStyle name="Normal 2 25 24 7 2" xfId="31473" xr:uid="{27861F7F-7BA6-4219-8569-8BD3AFFC3C61}"/>
    <cellStyle name="Normal 2 25 25" xfId="31474" xr:uid="{ECB185F7-679A-4476-98D3-F1DC0E5C400C}"/>
    <cellStyle name="Normal 2 25 25 2" xfId="31475" xr:uid="{ABBE9607-0CBF-4BAE-B1DC-7FC008498678}"/>
    <cellStyle name="Normal 2 25 25 2 2" xfId="31476" xr:uid="{87F1BFFF-D848-41BB-9506-9F04461B244C}"/>
    <cellStyle name="Normal 2 25 25 2 3" xfId="31477" xr:uid="{EF577E97-00D1-40E1-9147-EC20B835440B}"/>
    <cellStyle name="Normal 2 25 25 2 3 2" xfId="31478" xr:uid="{1E30FF25-E3A3-478A-A3C8-451548EDC551}"/>
    <cellStyle name="Normal 2 25 25 3" xfId="31479" xr:uid="{891E4E80-8FFE-455D-9875-810FBA6AE18A}"/>
    <cellStyle name="Normal 2 25 25 3 2" xfId="31480" xr:uid="{77F70C57-E89D-4DB6-946B-ED86C5E52520}"/>
    <cellStyle name="Normal 2 25 25 4" xfId="31481" xr:uid="{FDEE2DF0-8F18-49E8-86F3-638FAEF50C0A}"/>
    <cellStyle name="Normal 2 25 25 5" xfId="31482" xr:uid="{13F80C56-6227-4C29-956E-5E9CE82C2D8E}"/>
    <cellStyle name="Normal 2 25 25 5 2" xfId="31483" xr:uid="{E636C8F6-DE8F-438C-8B93-A18DC71B162D}"/>
    <cellStyle name="Normal 2 25 25 5 2 2" xfId="31484" xr:uid="{F85DF88B-9446-4955-9E3E-4821ABD443E8}"/>
    <cellStyle name="Normal 2 25 25 5 2 2 2" xfId="31485" xr:uid="{4B1CDDE6-E412-469D-B755-CB730EC57023}"/>
    <cellStyle name="Normal 2 25 25 5 2 3" xfId="31486" xr:uid="{BF8C310C-E419-48DC-A51C-30D15D6B5B7A}"/>
    <cellStyle name="Normal 2 25 25 5 3" xfId="31487" xr:uid="{968DA633-0EEF-493B-9B8D-E43371B9C8E0}"/>
    <cellStyle name="Normal 2 25 25 5 3 2" xfId="31488" xr:uid="{37517DA9-B4A8-4FA8-9BCA-E4046C0A48E3}"/>
    <cellStyle name="Normal 2 25 25 5 4" xfId="31489" xr:uid="{3015CC36-AA67-40E4-B9A0-318FCE1580A0}"/>
    <cellStyle name="Normal 2 25 25 6" xfId="31490" xr:uid="{DE31F9E3-10E6-4D4F-A89E-599C4978E9D7}"/>
    <cellStyle name="Normal 2 25 25 6 2" xfId="31491" xr:uid="{028D621B-00AC-43AC-9FA7-9E5676E38509}"/>
    <cellStyle name="Normal 2 25 25 6 2 2" xfId="31492" xr:uid="{F496F727-8977-4C8A-A17E-42115772B34C}"/>
    <cellStyle name="Normal 2 25 25 6 2 2 2" xfId="31493" xr:uid="{098FFD8E-CDCE-41ED-8CE2-6D9A2BC86A8B}"/>
    <cellStyle name="Normal 2 25 25 6 2 3" xfId="31494" xr:uid="{6BB3ABDE-498B-4E73-837F-A1CA2FCE3D40}"/>
    <cellStyle name="Normal 2 25 25 6 3" xfId="31495" xr:uid="{DAFD4A72-6702-416E-BB89-E2EB0AF3C2BF}"/>
    <cellStyle name="Normal 2 25 25 6 3 2" xfId="31496" xr:uid="{06BA7677-B9B6-412B-9612-0C1C62838153}"/>
    <cellStyle name="Normal 2 25 25 6 4" xfId="31497" xr:uid="{268B55B2-8583-437E-9B69-0C2B900857BD}"/>
    <cellStyle name="Normal 2 25 25 7" xfId="31498" xr:uid="{81F658FD-8C0B-49F8-B842-7E9D5DC13F52}"/>
    <cellStyle name="Normal 2 25 25 7 2" xfId="31499" xr:uid="{4582B25C-19B5-45F5-AA46-9D3B90999DE0}"/>
    <cellStyle name="Normal 2 25 26" xfId="31500" xr:uid="{F5B3ADC8-D836-4C2A-A7CF-503912D1C18F}"/>
    <cellStyle name="Normal 2 25 26 2" xfId="31501" xr:uid="{580F2519-6F3F-4EF9-B620-B277759C08D3}"/>
    <cellStyle name="Normal 2 25 26 2 2" xfId="31502" xr:uid="{3116A6A0-BE27-4410-AC79-A708FBE7002A}"/>
    <cellStyle name="Normal 2 25 26 2 3" xfId="31503" xr:uid="{EE94EAE9-4F5A-4F3C-A734-98A25C5FD45C}"/>
    <cellStyle name="Normal 2 25 26 2 3 2" xfId="31504" xr:uid="{8297FFA5-10FE-4A48-828D-3D9525EAC78C}"/>
    <cellStyle name="Normal 2 25 26 3" xfId="31505" xr:uid="{A5CA0EF9-40EB-4055-9772-D47CA803CF70}"/>
    <cellStyle name="Normal 2 25 26 3 2" xfId="31506" xr:uid="{7FEE7567-0BD7-4B14-ADD5-514B9B660D58}"/>
    <cellStyle name="Normal 2 25 26 4" xfId="31507" xr:uid="{380F40C7-0265-4D0A-8D44-181523FD4F51}"/>
    <cellStyle name="Normal 2 25 26 5" xfId="31508" xr:uid="{6CB304CF-FA5A-4507-B97F-8B4023CD5B40}"/>
    <cellStyle name="Normal 2 25 26 5 2" xfId="31509" xr:uid="{22EA2D17-A890-48D9-9349-9646CE56429C}"/>
    <cellStyle name="Normal 2 25 26 5 2 2" xfId="31510" xr:uid="{41048DD0-27F5-4E89-85EB-79CA2A14ADA6}"/>
    <cellStyle name="Normal 2 25 26 5 2 2 2" xfId="31511" xr:uid="{C28E470E-51AA-4F65-950C-E7FEDE66BE30}"/>
    <cellStyle name="Normal 2 25 26 5 2 3" xfId="31512" xr:uid="{1B37C3E9-9027-4301-BB06-00E6C6402DCE}"/>
    <cellStyle name="Normal 2 25 26 5 3" xfId="31513" xr:uid="{56106C9A-D76C-4441-8879-28F49B4CDB99}"/>
    <cellStyle name="Normal 2 25 26 5 3 2" xfId="31514" xr:uid="{812C7A47-A2D3-4AF1-A449-7BEB65D0CA04}"/>
    <cellStyle name="Normal 2 25 26 5 4" xfId="31515" xr:uid="{5436DFCD-2B92-464D-98B0-2ED8E5AD86DA}"/>
    <cellStyle name="Normal 2 25 26 6" xfId="31516" xr:uid="{6F5D4E49-8CBD-41C5-98F1-D4BB75A8A1B3}"/>
    <cellStyle name="Normal 2 25 26 6 2" xfId="31517" xr:uid="{0E2778C5-5C08-47B4-99F6-F6F352CCE2D8}"/>
    <cellStyle name="Normal 2 25 26 6 2 2" xfId="31518" xr:uid="{EE102D48-19BD-49A8-81CA-B852E8627D3F}"/>
    <cellStyle name="Normal 2 25 26 6 2 2 2" xfId="31519" xr:uid="{99DF1670-5D5C-4F27-A9E2-F74BC27F380B}"/>
    <cellStyle name="Normal 2 25 26 6 2 3" xfId="31520" xr:uid="{27D8B266-F404-4856-BD0E-EE27C11D9457}"/>
    <cellStyle name="Normal 2 25 26 6 3" xfId="31521" xr:uid="{747EEA0A-FD3A-4945-A401-F2064756D30A}"/>
    <cellStyle name="Normal 2 25 26 6 3 2" xfId="31522" xr:uid="{50BF507E-E93A-479C-A78F-69B873769E00}"/>
    <cellStyle name="Normal 2 25 26 6 4" xfId="31523" xr:uid="{B1DA168A-5A9D-4571-BE9A-739AE017F1FE}"/>
    <cellStyle name="Normal 2 25 26 7" xfId="31524" xr:uid="{C383137F-DC00-4184-8B6A-9D6B7D0C4FA9}"/>
    <cellStyle name="Normal 2 25 26 7 2" xfId="31525" xr:uid="{23E0F531-72D8-4152-A333-FA44537F4E17}"/>
    <cellStyle name="Normal 2 25 27" xfId="31526" xr:uid="{DCD15B5F-E595-4139-8DD9-B32C10A8A7A2}"/>
    <cellStyle name="Normal 2 25 27 2" xfId="31527" xr:uid="{6CC266BF-CA15-49A6-A955-CE1C9522D327}"/>
    <cellStyle name="Normal 2 25 27 2 2" xfId="31528" xr:uid="{6827A413-A5DB-4A8E-8E5D-E8BDD9234685}"/>
    <cellStyle name="Normal 2 25 27 2 3" xfId="31529" xr:uid="{B6BDABEB-301C-4852-AE3D-96F238F70FA3}"/>
    <cellStyle name="Normal 2 25 27 2 3 2" xfId="31530" xr:uid="{F3523211-2D2A-4275-8B0D-1DD885A83C75}"/>
    <cellStyle name="Normal 2 25 27 3" xfId="31531" xr:uid="{F7C52B08-1860-4FA3-B60F-9D5179197486}"/>
    <cellStyle name="Normal 2 25 27 3 2" xfId="31532" xr:uid="{1DE6D02B-7766-4E78-845A-48C7784D4487}"/>
    <cellStyle name="Normal 2 25 27 4" xfId="31533" xr:uid="{7F1EE782-3105-4A49-8FCD-46BD1E8D87F7}"/>
    <cellStyle name="Normal 2 25 27 5" xfId="31534" xr:uid="{1A2336D4-B0C7-4A6C-8F36-467DC65DF408}"/>
    <cellStyle name="Normal 2 25 27 5 2" xfId="31535" xr:uid="{D213E280-E2AD-4376-89BA-6BD94DC62366}"/>
    <cellStyle name="Normal 2 25 27 5 2 2" xfId="31536" xr:uid="{C6879B18-C6C2-49AB-BAAC-E564308DF336}"/>
    <cellStyle name="Normal 2 25 27 5 2 2 2" xfId="31537" xr:uid="{9ED3CDDC-CD7B-4FC7-AD12-600EC55BFDB1}"/>
    <cellStyle name="Normal 2 25 27 5 2 3" xfId="31538" xr:uid="{D9A5F646-8F2A-457D-B35A-147F03F0BF81}"/>
    <cellStyle name="Normal 2 25 27 5 3" xfId="31539" xr:uid="{5312DDE1-B4E3-4FC7-A39B-9AC53BB69A6D}"/>
    <cellStyle name="Normal 2 25 27 5 3 2" xfId="31540" xr:uid="{64633B88-4740-4B33-801D-3005BF007C1E}"/>
    <cellStyle name="Normal 2 25 27 5 4" xfId="31541" xr:uid="{0E069E3C-B099-42C5-836A-39F3FCE6741B}"/>
    <cellStyle name="Normal 2 25 27 6" xfId="31542" xr:uid="{D7C030E5-8A6C-439A-8F67-C7B3511EE4F5}"/>
    <cellStyle name="Normal 2 25 27 6 2" xfId="31543" xr:uid="{F3A3615A-5155-41B8-B841-F82E9A58B3B1}"/>
    <cellStyle name="Normal 2 25 27 6 2 2" xfId="31544" xr:uid="{6FA80D7D-D033-467B-AFA7-A5E7572C5ABA}"/>
    <cellStyle name="Normal 2 25 27 6 2 2 2" xfId="31545" xr:uid="{50D1035E-2E25-4EA6-B6C2-DE1B72227063}"/>
    <cellStyle name="Normal 2 25 27 6 2 3" xfId="31546" xr:uid="{8A5ED3BB-9C18-4288-9C8A-723C9AB9A57A}"/>
    <cellStyle name="Normal 2 25 27 6 3" xfId="31547" xr:uid="{215E5722-229A-4E1D-8AC2-DCB305034042}"/>
    <cellStyle name="Normal 2 25 27 6 3 2" xfId="31548" xr:uid="{4856C779-68AD-4509-908D-D2F207B759B4}"/>
    <cellStyle name="Normal 2 25 27 6 4" xfId="31549" xr:uid="{15B73157-A765-401A-AFAA-6B6E30A26A33}"/>
    <cellStyle name="Normal 2 25 27 7" xfId="31550" xr:uid="{951263D0-4E44-4006-80BD-BC9AECC22403}"/>
    <cellStyle name="Normal 2 25 27 7 2" xfId="31551" xr:uid="{7EA80F73-27D0-4F4B-97DA-B96E5497C60F}"/>
    <cellStyle name="Normal 2 25 28" xfId="31552" xr:uid="{97A7988E-6CEA-4604-ADA5-38712CCE2827}"/>
    <cellStyle name="Normal 2 25 28 2" xfId="31553" xr:uid="{0151E8FC-AEF5-4F01-87B1-33FCECE6ECB0}"/>
    <cellStyle name="Normal 2 25 28 2 2" xfId="31554" xr:uid="{88FDA6E2-6B0B-403D-8F2F-ACB23F440FD4}"/>
    <cellStyle name="Normal 2 25 28 2 3" xfId="31555" xr:uid="{201CAB84-155F-4D16-8F34-047BEE4BDBE8}"/>
    <cellStyle name="Normal 2 25 28 2 3 2" xfId="31556" xr:uid="{63CE5914-1EBC-4264-BAF1-E505C9AC4B3F}"/>
    <cellStyle name="Normal 2 25 28 3" xfId="31557" xr:uid="{113FDAE5-CF53-4FCF-93F6-F69B86D8E617}"/>
    <cellStyle name="Normal 2 25 28 3 2" xfId="31558" xr:uid="{9DB4D29B-E00B-4B52-B315-8D10B75564C5}"/>
    <cellStyle name="Normal 2 25 28 4" xfId="31559" xr:uid="{C583D02B-8E8C-426F-A180-587E6146700E}"/>
    <cellStyle name="Normal 2 25 28 5" xfId="31560" xr:uid="{2556327E-CFCF-460A-826A-0CEDBB285E28}"/>
    <cellStyle name="Normal 2 25 28 5 2" xfId="31561" xr:uid="{38830E29-DFBA-4563-B4D7-8A3379F50067}"/>
    <cellStyle name="Normal 2 25 28 5 2 2" xfId="31562" xr:uid="{25BAD8CD-5EE8-4CE2-8BE0-92D7A9975663}"/>
    <cellStyle name="Normal 2 25 28 5 2 2 2" xfId="31563" xr:uid="{C4637518-9F4D-401D-B292-3924A9A25646}"/>
    <cellStyle name="Normal 2 25 28 5 2 3" xfId="31564" xr:uid="{812F09BE-6903-4BE4-A4E3-16B082854940}"/>
    <cellStyle name="Normal 2 25 28 5 3" xfId="31565" xr:uid="{BCA06296-EABA-4A6E-A16E-853E31087D68}"/>
    <cellStyle name="Normal 2 25 28 5 3 2" xfId="31566" xr:uid="{2E464801-82BB-4420-A0C6-5FE63311BBC0}"/>
    <cellStyle name="Normal 2 25 28 5 4" xfId="31567" xr:uid="{34914944-0117-4A11-A0E2-892F7DA0DCC3}"/>
    <cellStyle name="Normal 2 25 28 6" xfId="31568" xr:uid="{DDD844CE-1AE4-4846-82CA-C3AAB392CCDE}"/>
    <cellStyle name="Normal 2 25 28 6 2" xfId="31569" xr:uid="{0DDB6587-A9D2-43E5-B4DE-8472ABBD2CAE}"/>
    <cellStyle name="Normal 2 25 28 6 2 2" xfId="31570" xr:uid="{6969F780-263C-448E-8BAC-EE72560453DB}"/>
    <cellStyle name="Normal 2 25 28 6 2 2 2" xfId="31571" xr:uid="{02DBC853-5143-4E4C-9CA4-B71ECBB22529}"/>
    <cellStyle name="Normal 2 25 28 6 2 3" xfId="31572" xr:uid="{CC18023B-4745-4503-BABE-B027EF6446CC}"/>
    <cellStyle name="Normal 2 25 28 6 3" xfId="31573" xr:uid="{BF0E1D69-2AF4-4CDE-ADAF-AF054B9711E5}"/>
    <cellStyle name="Normal 2 25 28 6 3 2" xfId="31574" xr:uid="{BEB26B41-289E-42AC-96E1-2EA39B489BB6}"/>
    <cellStyle name="Normal 2 25 28 6 4" xfId="31575" xr:uid="{5B170372-5084-45C4-8191-73026DB5A83C}"/>
    <cellStyle name="Normal 2 25 28 7" xfId="31576" xr:uid="{E711F097-70F5-49F6-B67A-658D02773482}"/>
    <cellStyle name="Normal 2 25 28 7 2" xfId="31577" xr:uid="{10811B7C-FCBC-481B-A8F4-E2C980AE6FFD}"/>
    <cellStyle name="Normal 2 25 29" xfId="31578" xr:uid="{8A1DBC34-60B7-45AD-A479-04F30E0A00FB}"/>
    <cellStyle name="Normal 2 25 29 2" xfId="31579" xr:uid="{C4E1D5C0-26C3-4169-A762-E199835F0961}"/>
    <cellStyle name="Normal 2 25 29 3" xfId="31580" xr:uid="{00D4A705-9A55-44D8-B098-0ECF42A595F7}"/>
    <cellStyle name="Normal 2 25 29 3 2" xfId="31581" xr:uid="{1150B371-191B-449E-A77F-A82A9CDCAA80}"/>
    <cellStyle name="Normal 2 25 3" xfId="31582" xr:uid="{230666C0-8F43-4CD8-B6F7-9ACDACACFA11}"/>
    <cellStyle name="Normal 2 25 3 2" xfId="31583" xr:uid="{492E7B90-919E-4686-80EA-ED36B7DE2FF6}"/>
    <cellStyle name="Normal 2 25 3 2 2" xfId="31584" xr:uid="{ADFFCDAE-0459-447E-B249-898F8DCF3E49}"/>
    <cellStyle name="Normal 2 25 3 2 3" xfId="31585" xr:uid="{F7FA7E0C-8C7C-4C90-BA66-FD9B2A4B64B8}"/>
    <cellStyle name="Normal 2 25 3 2 3 2" xfId="31586" xr:uid="{DD145126-B26B-422D-B191-792538840ECD}"/>
    <cellStyle name="Normal 2 25 3 3" xfId="31587" xr:uid="{67915065-0AE0-4A6F-B1DF-9012B37F3C63}"/>
    <cellStyle name="Normal 2 25 3 3 2" xfId="31588" xr:uid="{FB351529-6F16-4A33-9402-744ABB1F43A6}"/>
    <cellStyle name="Normal 2 25 3 4" xfId="31589" xr:uid="{F7219EF5-21F4-49C3-AFFC-6453BF106374}"/>
    <cellStyle name="Normal 2 25 3 5" xfId="31590" xr:uid="{1E3290EE-C869-4B3A-843C-D551DA6AE29A}"/>
    <cellStyle name="Normal 2 25 3 5 2" xfId="31591" xr:uid="{CD01C58C-54F3-490D-A1BF-3ACE27CEFBC1}"/>
    <cellStyle name="Normal 2 25 3 5 2 2" xfId="31592" xr:uid="{01B4A704-39EC-4830-9386-257C4DAC4F8A}"/>
    <cellStyle name="Normal 2 25 3 5 2 2 2" xfId="31593" xr:uid="{AFD10612-1F28-4E57-A014-00ACB0096762}"/>
    <cellStyle name="Normal 2 25 3 5 2 3" xfId="31594" xr:uid="{D7E8B2F8-BC08-454F-A943-332D37EB77D7}"/>
    <cellStyle name="Normal 2 25 3 5 3" xfId="31595" xr:uid="{F48FBEE9-772A-4EBD-8ADC-904C619F39F8}"/>
    <cellStyle name="Normal 2 25 3 5 3 2" xfId="31596" xr:uid="{F74A973C-D2E0-4C4A-B178-ABBA33113745}"/>
    <cellStyle name="Normal 2 25 3 5 4" xfId="31597" xr:uid="{2C61C816-FAFB-4EDF-931C-1E61D5F096ED}"/>
    <cellStyle name="Normal 2 25 3 6" xfId="31598" xr:uid="{28CC4523-67E9-4A2B-BB2F-69964C872D77}"/>
    <cellStyle name="Normal 2 25 3 6 2" xfId="31599" xr:uid="{1477B021-E4F9-4A8E-BACC-BCDB0992A5C6}"/>
    <cellStyle name="Normal 2 25 3 6 2 2" xfId="31600" xr:uid="{7EE00DE2-CF6C-4FD4-AFD2-A200F70AEC19}"/>
    <cellStyle name="Normal 2 25 3 6 2 2 2" xfId="31601" xr:uid="{5CF1548A-6316-44F2-B119-426399AFBBAC}"/>
    <cellStyle name="Normal 2 25 3 6 2 3" xfId="31602" xr:uid="{1934F796-3286-4B54-A564-5C84EB1D9EF7}"/>
    <cellStyle name="Normal 2 25 3 6 3" xfId="31603" xr:uid="{6585B53D-3B63-470D-841A-797DF0E51491}"/>
    <cellStyle name="Normal 2 25 3 6 3 2" xfId="31604" xr:uid="{500E0707-A5B4-41E4-B556-001B5553D4D8}"/>
    <cellStyle name="Normal 2 25 3 6 4" xfId="31605" xr:uid="{BB963DD5-5CFF-42D1-9DFC-04174407C11C}"/>
    <cellStyle name="Normal 2 25 3 7" xfId="31606" xr:uid="{35B15CE8-867E-4C99-B81A-EEC708B1387B}"/>
    <cellStyle name="Normal 2 25 3 7 2" xfId="31607" xr:uid="{B92EC4A6-7020-4B33-8512-BAF333AFF232}"/>
    <cellStyle name="Normal 2 25 30" xfId="31608" xr:uid="{2D2909DF-FF35-4EBE-97D8-F1ED8FA09388}"/>
    <cellStyle name="Normal 2 25 30 2" xfId="31609" xr:uid="{0ED39436-4C48-41B0-878A-7471CDBACD54}"/>
    <cellStyle name="Normal 2 25 30 3" xfId="31610" xr:uid="{38B29C50-1F4F-4395-B23E-F87D1B7FED96}"/>
    <cellStyle name="Normal 2 25 31" xfId="31611" xr:uid="{329B4448-3BFB-48FA-84FE-5B0F7420655A}"/>
    <cellStyle name="Normal 2 25 32" xfId="31612" xr:uid="{D8B79387-5D65-4E02-B36F-68DA86C6E407}"/>
    <cellStyle name="Normal 2 25 32 2" xfId="31613" xr:uid="{03A931DF-1ACD-4E55-8044-7DB5E4D67D45}"/>
    <cellStyle name="Normal 2 25 32 2 2" xfId="31614" xr:uid="{D081381F-D7E7-42E0-80AC-FCA2B55EE3F4}"/>
    <cellStyle name="Normal 2 25 32 2 2 2" xfId="31615" xr:uid="{7FB6AA38-35F4-44C9-8816-31E4D16B2373}"/>
    <cellStyle name="Normal 2 25 32 2 3" xfId="31616" xr:uid="{70320EFB-B848-4DD7-94B5-850C702415D7}"/>
    <cellStyle name="Normal 2 25 32 3" xfId="31617" xr:uid="{02E3F344-A886-400C-BE31-BFDB64EE9273}"/>
    <cellStyle name="Normal 2 25 32 3 2" xfId="31618" xr:uid="{CB80FE52-8C8E-497A-84BB-0619ED5EECB9}"/>
    <cellStyle name="Normal 2 25 32 4" xfId="31619" xr:uid="{DB65AEFA-8191-45B5-AD8A-49106D3CA210}"/>
    <cellStyle name="Normal 2 25 33" xfId="31620" xr:uid="{DE447F4D-417F-4FAA-ABE9-EDA4802BFA8D}"/>
    <cellStyle name="Normal 2 25 33 2" xfId="31621" xr:uid="{9B18302C-50B7-449C-982C-0AE99609ED8F}"/>
    <cellStyle name="Normal 2 25 33 2 2" xfId="31622" xr:uid="{5F712742-B238-4CCE-BB9B-A425BFCB8B3D}"/>
    <cellStyle name="Normal 2 25 33 2 2 2" xfId="31623" xr:uid="{F06A969A-9E5D-4CCB-B9C3-292D34F3AB7A}"/>
    <cellStyle name="Normal 2 25 33 2 3" xfId="31624" xr:uid="{965301F1-F070-461C-85FB-8AA64E2B2458}"/>
    <cellStyle name="Normal 2 25 33 3" xfId="31625" xr:uid="{911AB487-957F-4A07-9E76-B0520C2DD048}"/>
    <cellStyle name="Normal 2 25 33 3 2" xfId="31626" xr:uid="{0D56A22F-FB92-4D62-B004-8389962A0723}"/>
    <cellStyle name="Normal 2 25 33 4" xfId="31627" xr:uid="{53851759-7040-44E6-B124-57969F5BEC9F}"/>
    <cellStyle name="Normal 2 25 34" xfId="31628" xr:uid="{AC250E79-8809-4FFB-81C9-21EFA007B0F7}"/>
    <cellStyle name="Normal 2 25 34 2" xfId="31629" xr:uid="{571A2111-6E7D-4B21-9D39-593E0DAE64A1}"/>
    <cellStyle name="Normal 2 25 35" xfId="31630" xr:uid="{A2503D16-2DE9-498A-B119-B0972D57C712}"/>
    <cellStyle name="Normal 2 25 35 2" xfId="31631" xr:uid="{AE6E78D1-554B-4240-9CB8-4F33B5CAB6EB}"/>
    <cellStyle name="Normal 2 25 4" xfId="31632" xr:uid="{ABFFC02E-48C9-450A-AFC6-5E7D9172DED7}"/>
    <cellStyle name="Normal 2 25 4 2" xfId="31633" xr:uid="{040B99A3-C476-4514-BDAA-519372C8C0BF}"/>
    <cellStyle name="Normal 2 25 4 2 2" xfId="31634" xr:uid="{EBDA582A-4BFE-4433-A5ED-4A2E64244E43}"/>
    <cellStyle name="Normal 2 25 4 2 3" xfId="31635" xr:uid="{B2F9242B-C799-4DB3-8638-459B99C67659}"/>
    <cellStyle name="Normal 2 25 4 2 3 2" xfId="31636" xr:uid="{B4C04944-1AEE-4DBC-B04D-EBADE5A5FDD4}"/>
    <cellStyle name="Normal 2 25 4 3" xfId="31637" xr:uid="{BC9F470A-3F1C-444C-AF00-3AC1B45A8EAC}"/>
    <cellStyle name="Normal 2 25 4 3 2" xfId="31638" xr:uid="{13E907B0-FADD-41E1-851D-9D2C32D17E0A}"/>
    <cellStyle name="Normal 2 25 4 4" xfId="31639" xr:uid="{DADA70F4-7854-42F3-B2E5-02E793A5B051}"/>
    <cellStyle name="Normal 2 25 4 5" xfId="31640" xr:uid="{E11BF42C-714C-415B-B281-2E366426C412}"/>
    <cellStyle name="Normal 2 25 4 5 2" xfId="31641" xr:uid="{E86E5A91-0373-40FD-9714-02F4268B1646}"/>
    <cellStyle name="Normal 2 25 4 5 2 2" xfId="31642" xr:uid="{99CFF0C4-81F4-426B-8C74-3822AEF0AC17}"/>
    <cellStyle name="Normal 2 25 4 5 2 2 2" xfId="31643" xr:uid="{59C7795C-7732-438B-A3C1-7E10D6E4166D}"/>
    <cellStyle name="Normal 2 25 4 5 2 3" xfId="31644" xr:uid="{CB4FB991-9C3D-408D-8AA9-CC7EA7C5827F}"/>
    <cellStyle name="Normal 2 25 4 5 3" xfId="31645" xr:uid="{DA0F4530-C091-4869-BBB2-FBE2E452FC62}"/>
    <cellStyle name="Normal 2 25 4 5 3 2" xfId="31646" xr:uid="{12FDB279-5D50-4E20-A365-C7FF05FEFE40}"/>
    <cellStyle name="Normal 2 25 4 5 4" xfId="31647" xr:uid="{40DDFAC5-E1F7-459D-9A85-43BD65DDB02E}"/>
    <cellStyle name="Normal 2 25 4 6" xfId="31648" xr:uid="{7FC57FDE-602A-41B5-85C7-79F7815F27AF}"/>
    <cellStyle name="Normal 2 25 4 6 2" xfId="31649" xr:uid="{B479665D-45EC-4051-95CD-2FF0143B86FA}"/>
    <cellStyle name="Normal 2 25 4 6 2 2" xfId="31650" xr:uid="{73D33CD5-C4AF-4E25-84D4-3F563524D96E}"/>
    <cellStyle name="Normal 2 25 4 6 2 2 2" xfId="31651" xr:uid="{C3E2D669-EAD5-411B-9423-FEDBD2C85889}"/>
    <cellStyle name="Normal 2 25 4 6 2 3" xfId="31652" xr:uid="{D0A030A2-71DE-4E90-975F-D45FE2586622}"/>
    <cellStyle name="Normal 2 25 4 6 3" xfId="31653" xr:uid="{4A069825-9D37-4492-A84F-973753AC8996}"/>
    <cellStyle name="Normal 2 25 4 6 3 2" xfId="31654" xr:uid="{9C83A15D-60DB-4F56-BAAA-008A59F73C53}"/>
    <cellStyle name="Normal 2 25 4 6 4" xfId="31655" xr:uid="{9497EDC7-C4F0-4ED1-809D-05A7D7667DB6}"/>
    <cellStyle name="Normal 2 25 4 7" xfId="31656" xr:uid="{AC18DB75-EF60-47F3-A51A-6822F8BF3214}"/>
    <cellStyle name="Normal 2 25 4 7 2" xfId="31657" xr:uid="{F8B8077B-D5F0-4893-B67B-8D79B0970DB9}"/>
    <cellStyle name="Normal 2 25 5" xfId="31658" xr:uid="{7584A742-0113-4587-8BEF-6F375B6863AF}"/>
    <cellStyle name="Normal 2 25 5 2" xfId="31659" xr:uid="{9BA3D989-E5BA-43A0-B704-A076174D6393}"/>
    <cellStyle name="Normal 2 25 5 2 2" xfId="31660" xr:uid="{317DB665-E247-49C1-92B0-4B8C4B9824C5}"/>
    <cellStyle name="Normal 2 25 5 2 3" xfId="31661" xr:uid="{D4C2BF09-F036-4BAC-9F41-BB21FC6A2FCE}"/>
    <cellStyle name="Normal 2 25 5 2 3 2" xfId="31662" xr:uid="{274017A4-715A-4DA2-95D1-37F592F76A8E}"/>
    <cellStyle name="Normal 2 25 5 3" xfId="31663" xr:uid="{5A087AFE-A00A-4DDB-9628-F55CD5C6D56A}"/>
    <cellStyle name="Normal 2 25 5 3 2" xfId="31664" xr:uid="{23FFB320-5C5D-4FA6-888C-8B2AD6C91DC2}"/>
    <cellStyle name="Normal 2 25 5 4" xfId="31665" xr:uid="{C2C67C23-4A09-4A2E-9B3A-3810C1826871}"/>
    <cellStyle name="Normal 2 25 5 5" xfId="31666" xr:uid="{D77C7899-6A45-4857-8109-E5F2F397FC89}"/>
    <cellStyle name="Normal 2 25 5 5 2" xfId="31667" xr:uid="{CADDC827-E9A6-4346-AAE0-9BAD3FD8BCCF}"/>
    <cellStyle name="Normal 2 25 5 5 2 2" xfId="31668" xr:uid="{D31301CC-3BC6-4617-B9C9-D1BF540C04B1}"/>
    <cellStyle name="Normal 2 25 5 5 2 2 2" xfId="31669" xr:uid="{1E779BBF-0387-44A1-B1B2-4EFD8349E9CF}"/>
    <cellStyle name="Normal 2 25 5 5 2 3" xfId="31670" xr:uid="{39447398-C274-45C1-9355-0CD70099AE39}"/>
    <cellStyle name="Normal 2 25 5 5 3" xfId="31671" xr:uid="{DF5EA55D-287F-4EC8-A5E0-024D82EF819C}"/>
    <cellStyle name="Normal 2 25 5 5 3 2" xfId="31672" xr:uid="{DBC29FA3-7902-47F6-B18F-7F56E7C69219}"/>
    <cellStyle name="Normal 2 25 5 5 4" xfId="31673" xr:uid="{747D4682-0828-470A-AEDE-62D0D03F01D0}"/>
    <cellStyle name="Normal 2 25 5 6" xfId="31674" xr:uid="{6E3D1946-7A8E-4F16-9931-8EAF77793902}"/>
    <cellStyle name="Normal 2 25 5 6 2" xfId="31675" xr:uid="{B287E195-A2A9-4A8B-B5F0-BB6C336AC875}"/>
    <cellStyle name="Normal 2 25 5 6 2 2" xfId="31676" xr:uid="{90FD570F-2D8D-42B7-A414-7DDCC62DD3FA}"/>
    <cellStyle name="Normal 2 25 5 6 2 2 2" xfId="31677" xr:uid="{4ABFCD6F-4A7E-4EAE-B133-8BA3F3A6FA81}"/>
    <cellStyle name="Normal 2 25 5 6 2 3" xfId="31678" xr:uid="{FFC85A46-D035-43BE-84BE-6AF09F74DF9E}"/>
    <cellStyle name="Normal 2 25 5 6 3" xfId="31679" xr:uid="{173C9A25-E28D-43C2-AB02-CA816791EF11}"/>
    <cellStyle name="Normal 2 25 5 6 3 2" xfId="31680" xr:uid="{CFE22258-8A47-45E6-9BEB-745D195DBACC}"/>
    <cellStyle name="Normal 2 25 5 6 4" xfId="31681" xr:uid="{D6B44831-73DA-4AAB-B2CD-D4B3F9ED5E87}"/>
    <cellStyle name="Normal 2 25 5 7" xfId="31682" xr:uid="{ADB1F779-1427-40A4-B87D-EB930FE6B7F7}"/>
    <cellStyle name="Normal 2 25 5 7 2" xfId="31683" xr:uid="{8663C7D2-8459-45C8-A6DC-7B7758300ABC}"/>
    <cellStyle name="Normal 2 25 6" xfId="31684" xr:uid="{6EC557A1-64B3-463B-A376-FC75C55C2F50}"/>
    <cellStyle name="Normal 2 25 6 2" xfId="31685" xr:uid="{F3627554-C19B-40FE-ADE7-2909A28E25C1}"/>
    <cellStyle name="Normal 2 25 6 2 2" xfId="31686" xr:uid="{63F8AE34-EB57-4611-A398-5A4D1E4355F3}"/>
    <cellStyle name="Normal 2 25 6 2 3" xfId="31687" xr:uid="{90C8D14C-F83F-4160-A840-AEACD1831E83}"/>
    <cellStyle name="Normal 2 25 6 2 3 2" xfId="31688" xr:uid="{47BCD140-99BD-46BF-97EA-FFBD312C6D7D}"/>
    <cellStyle name="Normal 2 25 6 3" xfId="31689" xr:uid="{B079720D-CE30-491A-B5EE-4B867656EC89}"/>
    <cellStyle name="Normal 2 25 6 3 2" xfId="31690" xr:uid="{4929741E-A8A6-40F7-B11E-4CD9EF3A5ADB}"/>
    <cellStyle name="Normal 2 25 6 4" xfId="31691" xr:uid="{EDBCDEDD-5E60-4EE3-AAC7-A30D95F28F06}"/>
    <cellStyle name="Normal 2 25 6 5" xfId="31692" xr:uid="{69F920AC-8CA0-47D3-BDF3-CF504EA1B2F7}"/>
    <cellStyle name="Normal 2 25 6 5 2" xfId="31693" xr:uid="{82993A5C-A787-453F-ABCB-2AD22434D558}"/>
    <cellStyle name="Normal 2 25 6 5 2 2" xfId="31694" xr:uid="{04664DE9-54D0-4006-B536-68E98C8EECF2}"/>
    <cellStyle name="Normal 2 25 6 5 2 2 2" xfId="31695" xr:uid="{41CC56B3-A9A0-4159-8707-DB7A81447365}"/>
    <cellStyle name="Normal 2 25 6 5 2 3" xfId="31696" xr:uid="{29336255-C5BC-40FD-A620-CBDDD624EF7A}"/>
    <cellStyle name="Normal 2 25 6 5 3" xfId="31697" xr:uid="{06265E69-C49C-4D81-8AB1-8B5E9104CCBD}"/>
    <cellStyle name="Normal 2 25 6 5 3 2" xfId="31698" xr:uid="{BB9CE1EF-D388-4EA3-92A2-6F78D0CA44A4}"/>
    <cellStyle name="Normal 2 25 6 5 4" xfId="31699" xr:uid="{BD0165CD-146A-4559-92C7-1F1402AAD53D}"/>
    <cellStyle name="Normal 2 25 6 6" xfId="31700" xr:uid="{20CB3C18-C472-49BA-9618-72C2FDCE29B2}"/>
    <cellStyle name="Normal 2 25 6 6 2" xfId="31701" xr:uid="{BCA3CBBF-513C-490E-BE0F-E1D3B9D2C085}"/>
    <cellStyle name="Normal 2 25 6 6 2 2" xfId="31702" xr:uid="{08D589EE-56C6-4BEB-BB0A-27005D35724B}"/>
    <cellStyle name="Normal 2 25 6 6 2 2 2" xfId="31703" xr:uid="{0A260A3E-0EAA-46FB-82EA-2E63E393BF42}"/>
    <cellStyle name="Normal 2 25 6 6 2 3" xfId="31704" xr:uid="{6A97AAD4-7C0D-4D44-81A5-DC2FE0047226}"/>
    <cellStyle name="Normal 2 25 6 6 3" xfId="31705" xr:uid="{3EFA0929-96B8-4355-AE17-F0709569FD40}"/>
    <cellStyle name="Normal 2 25 6 6 3 2" xfId="31706" xr:uid="{C9CDD2D7-3418-4D79-9AB4-3096F7BC7009}"/>
    <cellStyle name="Normal 2 25 6 6 4" xfId="31707" xr:uid="{FF4517C8-A234-4A1B-A7DC-E2FCB67529C4}"/>
    <cellStyle name="Normal 2 25 6 7" xfId="31708" xr:uid="{B6EA22DE-463B-46D6-AC85-0842F1284250}"/>
    <cellStyle name="Normal 2 25 6 7 2" xfId="31709" xr:uid="{EDA0D923-98D6-4E71-A22C-AB9D1F0BA478}"/>
    <cellStyle name="Normal 2 25 7" xfId="31710" xr:uid="{FC1C9346-40A3-4396-BEDE-61B8D0825F4B}"/>
    <cellStyle name="Normal 2 25 7 2" xfId="31711" xr:uid="{D88D8BBD-F20F-4481-8227-BA481ABD3035}"/>
    <cellStyle name="Normal 2 25 7 2 2" xfId="31712" xr:uid="{912859A3-AACA-4A96-92D4-2EFC858D07F7}"/>
    <cellStyle name="Normal 2 25 7 2 3" xfId="31713" xr:uid="{2A528655-3D8E-401B-BB70-D57182228886}"/>
    <cellStyle name="Normal 2 25 7 2 3 2" xfId="31714" xr:uid="{BE5E14E8-F0CA-4BEE-98F4-D742B892C318}"/>
    <cellStyle name="Normal 2 25 7 3" xfId="31715" xr:uid="{22EB4D4D-BAFF-482A-A0A8-8568013FA54B}"/>
    <cellStyle name="Normal 2 25 7 3 2" xfId="31716" xr:uid="{ECA9486C-7547-478A-8F89-2DD93CBF31B2}"/>
    <cellStyle name="Normal 2 25 7 4" xfId="31717" xr:uid="{D5FD73C0-1719-44C1-B6B9-E792D95403B5}"/>
    <cellStyle name="Normal 2 25 7 5" xfId="31718" xr:uid="{7130A8D1-EB5D-4171-9CC5-83AE429FF946}"/>
    <cellStyle name="Normal 2 25 7 5 2" xfId="31719" xr:uid="{FAC051BD-D66D-4D08-8EC2-4EBCD8362567}"/>
    <cellStyle name="Normal 2 25 7 5 2 2" xfId="31720" xr:uid="{547AEA38-9A9E-4CC6-AAB0-CAE3B840AA55}"/>
    <cellStyle name="Normal 2 25 7 5 2 2 2" xfId="31721" xr:uid="{3DFE8497-D6CF-4438-A41D-C73F54C39F5C}"/>
    <cellStyle name="Normal 2 25 7 5 2 3" xfId="31722" xr:uid="{07DF16FD-408A-4CF3-82F6-ECAA5F6F206B}"/>
    <cellStyle name="Normal 2 25 7 5 3" xfId="31723" xr:uid="{F93ED2C8-B437-4C0C-8D54-DE95B79BD2BA}"/>
    <cellStyle name="Normal 2 25 7 5 3 2" xfId="31724" xr:uid="{3C6F707F-EFF8-4653-9782-599A86F5395D}"/>
    <cellStyle name="Normal 2 25 7 5 4" xfId="31725" xr:uid="{7F2D6694-297C-46AB-BEDC-78A55184A27A}"/>
    <cellStyle name="Normal 2 25 7 6" xfId="31726" xr:uid="{D81C69D3-C863-4158-BFFC-D9662EFC0BD3}"/>
    <cellStyle name="Normal 2 25 7 6 2" xfId="31727" xr:uid="{006DD753-4B82-46F3-B1D7-CAF9C68C4DAE}"/>
    <cellStyle name="Normal 2 25 7 6 2 2" xfId="31728" xr:uid="{969945E8-73A3-4C23-B151-6273092EBB7F}"/>
    <cellStyle name="Normal 2 25 7 6 2 2 2" xfId="31729" xr:uid="{2F4BA189-96B1-4A3F-B72D-161D43367660}"/>
    <cellStyle name="Normal 2 25 7 6 2 3" xfId="31730" xr:uid="{AB71D8CE-14B7-49AD-AECD-0C7F80840552}"/>
    <cellStyle name="Normal 2 25 7 6 3" xfId="31731" xr:uid="{2EA0F2A0-C608-4B72-9841-25CB7C77B641}"/>
    <cellStyle name="Normal 2 25 7 6 3 2" xfId="31732" xr:uid="{AA7268B5-4818-4F0A-8C4D-B1AC7B183C11}"/>
    <cellStyle name="Normal 2 25 7 6 4" xfId="31733" xr:uid="{2A860679-EF28-49A9-9C28-0602A1D4DA33}"/>
    <cellStyle name="Normal 2 25 7 7" xfId="31734" xr:uid="{BDE196A2-87CD-4AD5-99DD-BE34B5380FA4}"/>
    <cellStyle name="Normal 2 25 7 7 2" xfId="31735" xr:uid="{4B593807-44F6-40CA-AC59-F4E4259124A4}"/>
    <cellStyle name="Normal 2 25 8" xfId="31736" xr:uid="{8AC61784-9DED-4E86-9888-16726AE86808}"/>
    <cellStyle name="Normal 2 25 8 2" xfId="31737" xr:uid="{1A7D82A0-A27F-44D2-BB4A-DC901814698C}"/>
    <cellStyle name="Normal 2 25 8 2 2" xfId="31738" xr:uid="{D3AA91F4-62A4-464B-B1A7-AA0D6AE83FEF}"/>
    <cellStyle name="Normal 2 25 8 2 3" xfId="31739" xr:uid="{0A716310-AC7F-4B87-96EE-9140E1891C9D}"/>
    <cellStyle name="Normal 2 25 8 2 3 2" xfId="31740" xr:uid="{38A22C3E-EAF8-4F42-BA7E-CA4FA8951507}"/>
    <cellStyle name="Normal 2 25 8 3" xfId="31741" xr:uid="{87B4379A-7864-4E3A-8B29-6D6E8BDEDCF5}"/>
    <cellStyle name="Normal 2 25 8 3 2" xfId="31742" xr:uid="{F1062025-E411-48D1-8A46-34C46C86B4F7}"/>
    <cellStyle name="Normal 2 25 8 4" xfId="31743" xr:uid="{B9D2D664-FA45-46A4-B6CD-08DD8A35394E}"/>
    <cellStyle name="Normal 2 25 8 5" xfId="31744" xr:uid="{140F4A7A-962F-4F61-A065-6F06E19B751B}"/>
    <cellStyle name="Normal 2 25 8 5 2" xfId="31745" xr:uid="{90084638-A2F3-46D4-BCC4-5E6D4E8DB650}"/>
    <cellStyle name="Normal 2 25 8 5 2 2" xfId="31746" xr:uid="{1EE086D6-3511-42A8-AB3E-9B059A88FC53}"/>
    <cellStyle name="Normal 2 25 8 5 2 2 2" xfId="31747" xr:uid="{C605D6F9-83AE-4AD1-8115-06DE043BC54E}"/>
    <cellStyle name="Normal 2 25 8 5 2 3" xfId="31748" xr:uid="{736BC298-29B0-48BC-A285-F34636F2AD8A}"/>
    <cellStyle name="Normal 2 25 8 5 3" xfId="31749" xr:uid="{CDD6F2C1-2642-4E01-82C0-DBB36E41CAA6}"/>
    <cellStyle name="Normal 2 25 8 5 3 2" xfId="31750" xr:uid="{0209E2B4-BD65-4CE4-8BEE-79D05B4ECEF3}"/>
    <cellStyle name="Normal 2 25 8 5 4" xfId="31751" xr:uid="{2B459BED-3DA3-4080-BE7D-5BF346D57A30}"/>
    <cellStyle name="Normal 2 25 8 6" xfId="31752" xr:uid="{29A890AB-D46F-41AF-B776-61E3FD1891F2}"/>
    <cellStyle name="Normal 2 25 8 6 2" xfId="31753" xr:uid="{5F178BE2-855B-4A61-A1E8-D6EFC5F01159}"/>
    <cellStyle name="Normal 2 25 8 6 2 2" xfId="31754" xr:uid="{AF7EC531-A06A-477C-9777-87C33A8F3267}"/>
    <cellStyle name="Normal 2 25 8 6 2 2 2" xfId="31755" xr:uid="{EB34C02E-F83A-4FE0-8C13-3634F2AAC9D8}"/>
    <cellStyle name="Normal 2 25 8 6 2 3" xfId="31756" xr:uid="{DC785002-C66C-4A62-95EF-8E9D276AA9FC}"/>
    <cellStyle name="Normal 2 25 8 6 3" xfId="31757" xr:uid="{50E90826-7F90-4628-8178-7810E930E123}"/>
    <cellStyle name="Normal 2 25 8 6 3 2" xfId="31758" xr:uid="{0E7480BE-16E9-45E6-9D3D-FFBBF18F7639}"/>
    <cellStyle name="Normal 2 25 8 6 4" xfId="31759" xr:uid="{4DC56F84-BA30-45D0-A3A8-93315502F6B9}"/>
    <cellStyle name="Normal 2 25 8 7" xfId="31760" xr:uid="{6CFB666D-3233-4E95-8783-43676B6A48D6}"/>
    <cellStyle name="Normal 2 25 8 7 2" xfId="31761" xr:uid="{DA0D4080-21F0-4865-BACD-81EE14BF9EDC}"/>
    <cellStyle name="Normal 2 25 9" xfId="31762" xr:uid="{78192413-3904-41AD-B021-A2B41ECF189E}"/>
    <cellStyle name="Normal 2 25 9 2" xfId="31763" xr:uid="{A149FACF-A45C-4F3A-975C-AC039CEFA904}"/>
    <cellStyle name="Normal 2 25 9 2 2" xfId="31764" xr:uid="{655FF85B-E462-4FE1-8C28-930EE20678BF}"/>
    <cellStyle name="Normal 2 25 9 2 3" xfId="31765" xr:uid="{80426619-D1B4-41B3-96D7-225EA4EF9904}"/>
    <cellStyle name="Normal 2 25 9 2 3 2" xfId="31766" xr:uid="{15FE11EF-7C4D-4147-9DC1-D8B4C82C9E7E}"/>
    <cellStyle name="Normal 2 25 9 3" xfId="31767" xr:uid="{243B933E-5635-43EC-A619-6A82E2C1F5C5}"/>
    <cellStyle name="Normal 2 25 9 3 2" xfId="31768" xr:uid="{32E02C46-B752-4C62-9513-14E077A76E57}"/>
    <cellStyle name="Normal 2 25 9 4" xfId="31769" xr:uid="{D2BD2901-B0C9-4F74-A6E2-77BDA26D3A0D}"/>
    <cellStyle name="Normal 2 25 9 5" xfId="31770" xr:uid="{6490C57D-1F4A-4C67-96F8-69FD6F2A20E3}"/>
    <cellStyle name="Normal 2 25 9 5 2" xfId="31771" xr:uid="{F67E33F6-ED6B-49A9-8331-83A016F43F5B}"/>
    <cellStyle name="Normal 2 25 9 5 2 2" xfId="31772" xr:uid="{6646FA93-AB1B-4089-9F49-D527250FD895}"/>
    <cellStyle name="Normal 2 25 9 5 2 2 2" xfId="31773" xr:uid="{AA38CE84-B08C-4726-938E-CC6AD0BA9293}"/>
    <cellStyle name="Normal 2 25 9 5 2 3" xfId="31774" xr:uid="{911FE545-8FAE-4A1A-AF9A-B5137BD42E0A}"/>
    <cellStyle name="Normal 2 25 9 5 3" xfId="31775" xr:uid="{9AE6947D-6CBE-4C35-B8DE-BB77033B405A}"/>
    <cellStyle name="Normal 2 25 9 5 3 2" xfId="31776" xr:uid="{785361E4-4CE5-4E9F-A019-5451C226905A}"/>
    <cellStyle name="Normal 2 25 9 5 4" xfId="31777" xr:uid="{D9B0F2F1-63FC-419F-8C77-539BA3FA9581}"/>
    <cellStyle name="Normal 2 25 9 6" xfId="31778" xr:uid="{27F85158-06CF-4110-ABF1-791AE61DC3BA}"/>
    <cellStyle name="Normal 2 25 9 6 2" xfId="31779" xr:uid="{1407D42C-7D74-4803-8EC1-A13969D833AA}"/>
    <cellStyle name="Normal 2 25 9 6 2 2" xfId="31780" xr:uid="{9E9961C8-DDED-427C-BC77-670D8141310E}"/>
    <cellStyle name="Normal 2 25 9 6 2 2 2" xfId="31781" xr:uid="{8630F069-EA14-4A26-BA38-4D9658DF8D04}"/>
    <cellStyle name="Normal 2 25 9 6 2 3" xfId="31782" xr:uid="{7D0015B5-650A-467B-8B8A-5BC59146BC99}"/>
    <cellStyle name="Normal 2 25 9 6 3" xfId="31783" xr:uid="{42E64B1C-817A-48BB-8FBE-A70BC5D2D723}"/>
    <cellStyle name="Normal 2 25 9 6 3 2" xfId="31784" xr:uid="{E6D92BAA-3BB1-426F-ADA2-93D9D8BD2E57}"/>
    <cellStyle name="Normal 2 25 9 6 4" xfId="31785" xr:uid="{854CC2AB-9068-49C3-A3A6-CB6C7085E53E}"/>
    <cellStyle name="Normal 2 25 9 7" xfId="31786" xr:uid="{B7ACD2AA-2415-4160-8224-3E0695E84F37}"/>
    <cellStyle name="Normal 2 25 9 7 2" xfId="31787" xr:uid="{4A001623-E577-4F9F-91B2-8B1A2A15E6C2}"/>
    <cellStyle name="Normal 2 25_A.B. STATISTICS  (2)" xfId="31788" xr:uid="{00AACF7D-543D-4A99-AA28-F43BA1A392A6}"/>
    <cellStyle name="Normal 2 26" xfId="31789" xr:uid="{6A8EE340-B7DC-4A81-B261-114C05B3C4BE}"/>
    <cellStyle name="Normal 2 26 10" xfId="31790" xr:uid="{8DB4A73E-9C0F-44E8-8457-75213EF2F4A4}"/>
    <cellStyle name="Normal 2 26 10 2" xfId="31791" xr:uid="{D92E6083-0995-4F45-B98F-E813EFBF1064}"/>
    <cellStyle name="Normal 2 26 10 2 2" xfId="31792" xr:uid="{C1232955-7C47-493F-9B4C-4AFABB74520A}"/>
    <cellStyle name="Normal 2 26 10 2 3" xfId="31793" xr:uid="{A26E0F8C-6469-4EC8-85E5-D045B1BCD3F1}"/>
    <cellStyle name="Normal 2 26 10 2 3 2" xfId="31794" xr:uid="{CCCBC8BC-6618-461A-A82C-7434B8621554}"/>
    <cellStyle name="Normal 2 26 10 3" xfId="31795" xr:uid="{C88EAF75-D34C-43E5-9E5F-65DC080524D0}"/>
    <cellStyle name="Normal 2 26 10 3 2" xfId="31796" xr:uid="{07F6ADFD-2254-4995-86B9-BD587964DEC8}"/>
    <cellStyle name="Normal 2 26 10 4" xfId="31797" xr:uid="{CC5EEB73-6B01-4D9D-8C7F-B4338779F18F}"/>
    <cellStyle name="Normal 2 26 10 5" xfId="31798" xr:uid="{722D083F-E2D6-4392-A7FE-BB206293E498}"/>
    <cellStyle name="Normal 2 26 10 5 2" xfId="31799" xr:uid="{54BB61B4-D95C-4F67-A23F-425A82D8A5A6}"/>
    <cellStyle name="Normal 2 26 10 5 2 2" xfId="31800" xr:uid="{BA3D3725-2A45-4A8E-9057-75B6AD3D406C}"/>
    <cellStyle name="Normal 2 26 10 5 2 2 2" xfId="31801" xr:uid="{784B1993-7CE3-4B58-9594-836ECFD793EB}"/>
    <cellStyle name="Normal 2 26 10 5 2 3" xfId="31802" xr:uid="{3635930C-A8F6-4DDF-9944-24035E820028}"/>
    <cellStyle name="Normal 2 26 10 5 3" xfId="31803" xr:uid="{2452352A-CCD1-43DA-B121-D80556F7618F}"/>
    <cellStyle name="Normal 2 26 10 5 3 2" xfId="31804" xr:uid="{F45CEB52-3485-4643-9F99-D66B5B17CEBF}"/>
    <cellStyle name="Normal 2 26 10 5 4" xfId="31805" xr:uid="{D68FA537-4415-4E73-82DB-77E8FDC18017}"/>
    <cellStyle name="Normal 2 26 10 6" xfId="31806" xr:uid="{BC3A27BD-E316-495E-9BC4-B8B76C2078A8}"/>
    <cellStyle name="Normal 2 26 10 6 2" xfId="31807" xr:uid="{575FC23E-2F3F-47A0-AA6E-A51B477E26A4}"/>
    <cellStyle name="Normal 2 26 10 6 2 2" xfId="31808" xr:uid="{847A884E-4333-4B60-B251-D9A27534B951}"/>
    <cellStyle name="Normal 2 26 10 6 2 2 2" xfId="31809" xr:uid="{9AF3442C-AFE5-456F-A1B1-DA860A9467AB}"/>
    <cellStyle name="Normal 2 26 10 6 2 3" xfId="31810" xr:uid="{DD0565BE-7856-4CCB-9AD8-1F7D9AAE1A84}"/>
    <cellStyle name="Normal 2 26 10 6 3" xfId="31811" xr:uid="{B1EC733A-FFD2-4D58-8384-1E6ACEDE070A}"/>
    <cellStyle name="Normal 2 26 10 6 3 2" xfId="31812" xr:uid="{53805AC1-8C50-4E2C-BA52-FC738DC12FB6}"/>
    <cellStyle name="Normal 2 26 10 6 4" xfId="31813" xr:uid="{161238DD-CC4D-43CA-8D4F-A7D644904193}"/>
    <cellStyle name="Normal 2 26 10 7" xfId="31814" xr:uid="{95341C35-888C-459E-8E8D-69983B3E2F07}"/>
    <cellStyle name="Normal 2 26 10 7 2" xfId="31815" xr:uid="{227477A2-D6F2-4BDD-96FB-6E486A9D7637}"/>
    <cellStyle name="Normal 2 26 11" xfId="31816" xr:uid="{1D31BF21-D3A4-4746-9BF6-B58B6496FFBF}"/>
    <cellStyle name="Normal 2 26 11 2" xfId="31817" xr:uid="{0FA611D4-C2AF-4175-8971-628BD41CF3DA}"/>
    <cellStyle name="Normal 2 26 11 2 2" xfId="31818" xr:uid="{2F6C20B8-EF8F-4B61-9594-5ACFB4B1F4A3}"/>
    <cellStyle name="Normal 2 26 11 2 3" xfId="31819" xr:uid="{27526C56-E14E-46C3-8F91-5E6DE56D1245}"/>
    <cellStyle name="Normal 2 26 11 2 3 2" xfId="31820" xr:uid="{EFD3AADE-E91A-4256-9878-5A2A170D4055}"/>
    <cellStyle name="Normal 2 26 11 3" xfId="31821" xr:uid="{1AB38822-E701-41AB-B005-D5ADFE138E2B}"/>
    <cellStyle name="Normal 2 26 11 3 2" xfId="31822" xr:uid="{768FAEA6-E8D5-45D1-82A9-AD7E17FB045F}"/>
    <cellStyle name="Normal 2 26 11 4" xfId="31823" xr:uid="{59D3B36F-C78B-4A9D-A8AB-DA5BE62BA745}"/>
    <cellStyle name="Normal 2 26 11 5" xfId="31824" xr:uid="{98C28B34-062B-4FE7-BBA9-B3E3CB86B44A}"/>
    <cellStyle name="Normal 2 26 11 5 2" xfId="31825" xr:uid="{F2F7A6DF-F7EF-4CD1-B55F-790F2EE85360}"/>
    <cellStyle name="Normal 2 26 11 5 2 2" xfId="31826" xr:uid="{98D385AF-6342-4160-A1AB-6A2027DB5581}"/>
    <cellStyle name="Normal 2 26 11 5 2 2 2" xfId="31827" xr:uid="{0561AB66-B312-4AA4-853F-E31EF8427D5B}"/>
    <cellStyle name="Normal 2 26 11 5 2 3" xfId="31828" xr:uid="{FB3322B9-F63D-4BD1-BC04-1B244D92E583}"/>
    <cellStyle name="Normal 2 26 11 5 3" xfId="31829" xr:uid="{C10F2F66-644C-4F04-9767-2317E0293C42}"/>
    <cellStyle name="Normal 2 26 11 5 3 2" xfId="31830" xr:uid="{5D1D7DA5-51C3-4152-9512-3E9AA51F7E9E}"/>
    <cellStyle name="Normal 2 26 11 5 4" xfId="31831" xr:uid="{2697A533-D8C5-42AD-B001-B619E9D663CF}"/>
    <cellStyle name="Normal 2 26 11 6" xfId="31832" xr:uid="{567E2A87-FD39-4C03-8AFF-142CDD8DEEEC}"/>
    <cellStyle name="Normal 2 26 11 6 2" xfId="31833" xr:uid="{6F429129-CE11-4AB2-9E96-F1413DE1B150}"/>
    <cellStyle name="Normal 2 26 11 6 2 2" xfId="31834" xr:uid="{D33B6698-DAA2-436B-B6DC-3DD3C71FCF1E}"/>
    <cellStyle name="Normal 2 26 11 6 2 2 2" xfId="31835" xr:uid="{24E66DDE-C4A0-4636-94C0-5A10A1BF1907}"/>
    <cellStyle name="Normal 2 26 11 6 2 3" xfId="31836" xr:uid="{CC8BDEDB-203B-421F-B4D9-C2931F52AEBA}"/>
    <cellStyle name="Normal 2 26 11 6 3" xfId="31837" xr:uid="{847385A1-99F7-4F88-8592-E84E0B154D83}"/>
    <cellStyle name="Normal 2 26 11 6 3 2" xfId="31838" xr:uid="{D8A5B216-2A24-4967-B1C8-18087930D0E6}"/>
    <cellStyle name="Normal 2 26 11 6 4" xfId="31839" xr:uid="{0CEE60BD-413E-4D51-8E48-37F00CD3FB18}"/>
    <cellStyle name="Normal 2 26 11 7" xfId="31840" xr:uid="{E858A762-C516-4E3C-A17B-796EAE787760}"/>
    <cellStyle name="Normal 2 26 11 7 2" xfId="31841" xr:uid="{7178233C-0E29-4E65-B62F-FE906B25C396}"/>
    <cellStyle name="Normal 2 26 12" xfId="31842" xr:uid="{3014753B-5375-4D39-98D5-766F45AC4292}"/>
    <cellStyle name="Normal 2 26 12 2" xfId="31843" xr:uid="{10662E2A-E23E-4FB1-B8C0-4B5E8A61755E}"/>
    <cellStyle name="Normal 2 26 12 2 2" xfId="31844" xr:uid="{ECE11DBC-2DF7-421B-BA3C-AB0DB3D3CA9B}"/>
    <cellStyle name="Normal 2 26 12 2 3" xfId="31845" xr:uid="{90801416-07D5-4FDB-9048-E6457C18448C}"/>
    <cellStyle name="Normal 2 26 12 2 3 2" xfId="31846" xr:uid="{EDCA19C3-B54F-4AF2-AF03-656A67DCD230}"/>
    <cellStyle name="Normal 2 26 12 3" xfId="31847" xr:uid="{664A1DE4-22AA-4B46-8705-46CA46332F81}"/>
    <cellStyle name="Normal 2 26 12 3 2" xfId="31848" xr:uid="{E8F09D1F-6332-4950-96CE-0F4F60AD3670}"/>
    <cellStyle name="Normal 2 26 12 4" xfId="31849" xr:uid="{3B1AEE0A-E4AF-451F-B8C7-CDC9B6CC2EDD}"/>
    <cellStyle name="Normal 2 26 12 5" xfId="31850" xr:uid="{C38DD963-B045-4B38-BE83-DE8A4FD00E55}"/>
    <cellStyle name="Normal 2 26 12 5 2" xfId="31851" xr:uid="{D6013EB4-D57B-49BD-868A-95D6E6AAB971}"/>
    <cellStyle name="Normal 2 26 12 5 2 2" xfId="31852" xr:uid="{0292251A-CF93-4A4A-BBA9-E324CE8BCCEE}"/>
    <cellStyle name="Normal 2 26 12 5 2 2 2" xfId="31853" xr:uid="{F36AE5B4-ADE5-417E-B893-A14DA4E71CCA}"/>
    <cellStyle name="Normal 2 26 12 5 2 3" xfId="31854" xr:uid="{C5D70977-5F55-462B-8928-50463C76602F}"/>
    <cellStyle name="Normal 2 26 12 5 3" xfId="31855" xr:uid="{9926AEE8-A6C3-43C7-8943-7DEFF15B6B05}"/>
    <cellStyle name="Normal 2 26 12 5 3 2" xfId="31856" xr:uid="{3005CF6C-BFA8-48E0-9BBF-0E12061F5FAA}"/>
    <cellStyle name="Normal 2 26 12 5 4" xfId="31857" xr:uid="{60D10FFA-FF1D-438B-A7A0-6FBA6EC927E8}"/>
    <cellStyle name="Normal 2 26 12 6" xfId="31858" xr:uid="{E724F1FC-4086-4286-A11D-08C993BB217B}"/>
    <cellStyle name="Normal 2 26 12 6 2" xfId="31859" xr:uid="{8397CC99-A66E-4258-9FC9-43FD32A69919}"/>
    <cellStyle name="Normal 2 26 12 6 2 2" xfId="31860" xr:uid="{0080E2D9-E058-423E-826B-868122AD9840}"/>
    <cellStyle name="Normal 2 26 12 6 2 2 2" xfId="31861" xr:uid="{7AE1249E-5202-4473-B317-2B797C47D000}"/>
    <cellStyle name="Normal 2 26 12 6 2 3" xfId="31862" xr:uid="{36E506B1-3B41-45A4-A5FC-250F744C5C12}"/>
    <cellStyle name="Normal 2 26 12 6 3" xfId="31863" xr:uid="{EE9E2086-7182-40CD-81BD-15DA840FF1B9}"/>
    <cellStyle name="Normal 2 26 12 6 3 2" xfId="31864" xr:uid="{2300BB98-BC12-495F-B562-9511ABF9F6CC}"/>
    <cellStyle name="Normal 2 26 12 6 4" xfId="31865" xr:uid="{F9FC4AA7-9A5C-450E-A6C2-FD9FED72DBD9}"/>
    <cellStyle name="Normal 2 26 12 7" xfId="31866" xr:uid="{393E1796-25A3-48DD-8AEF-280C6D3C2183}"/>
    <cellStyle name="Normal 2 26 12 7 2" xfId="31867" xr:uid="{FCE0F5C6-503E-464C-BBC1-C3804ED9EA6D}"/>
    <cellStyle name="Normal 2 26 13" xfId="31868" xr:uid="{5BA2DB3A-D7DA-4DF5-8E46-4EF69D4C05F0}"/>
    <cellStyle name="Normal 2 26 13 2" xfId="31869" xr:uid="{E7C21BAA-4F0E-4B90-879D-F18AC9E76AB7}"/>
    <cellStyle name="Normal 2 26 13 2 2" xfId="31870" xr:uid="{03ECC630-A27D-4BD1-A224-A2C0A1B866D6}"/>
    <cellStyle name="Normal 2 26 13 2 3" xfId="31871" xr:uid="{7570CC1F-A3FA-4B1A-AAE3-B6D92B06A413}"/>
    <cellStyle name="Normal 2 26 13 2 3 2" xfId="31872" xr:uid="{3233B8D6-96AC-470D-9FC7-3701D1B1C937}"/>
    <cellStyle name="Normal 2 26 13 3" xfId="31873" xr:uid="{1F93F373-4F46-4E6F-B7FC-CBD90A41DA2E}"/>
    <cellStyle name="Normal 2 26 13 3 2" xfId="31874" xr:uid="{A5BB5CD9-066F-4EB4-9611-F4EFC397A052}"/>
    <cellStyle name="Normal 2 26 13 4" xfId="31875" xr:uid="{5D2351DA-F43E-4F40-8248-46A7996B3487}"/>
    <cellStyle name="Normal 2 26 13 5" xfId="31876" xr:uid="{A18D283C-A591-4416-93BD-6839BF61AC54}"/>
    <cellStyle name="Normal 2 26 13 5 2" xfId="31877" xr:uid="{000A7D76-AA88-498B-8A41-CC832856D462}"/>
    <cellStyle name="Normal 2 26 13 5 2 2" xfId="31878" xr:uid="{E229BB00-E3B6-442A-A9FD-4CD3CF2EE891}"/>
    <cellStyle name="Normal 2 26 13 5 2 2 2" xfId="31879" xr:uid="{635FD543-AA78-4F56-9B5E-3FA1F13F7450}"/>
    <cellStyle name="Normal 2 26 13 5 2 3" xfId="31880" xr:uid="{43F96B13-4F13-4E18-B6E2-FB15EFB8B30C}"/>
    <cellStyle name="Normal 2 26 13 5 3" xfId="31881" xr:uid="{CAE08192-FF8C-43B2-9944-0E5D17DE20D1}"/>
    <cellStyle name="Normal 2 26 13 5 3 2" xfId="31882" xr:uid="{FD612A92-3164-4635-8B99-F14EB3234053}"/>
    <cellStyle name="Normal 2 26 13 5 4" xfId="31883" xr:uid="{2161203B-746A-4F2C-AED2-AAADC9D8675B}"/>
    <cellStyle name="Normal 2 26 13 6" xfId="31884" xr:uid="{B1685F7A-63EB-4B7E-9F85-41A2E831D6F2}"/>
    <cellStyle name="Normal 2 26 13 6 2" xfId="31885" xr:uid="{7D1D4AC9-383B-4545-ACAA-89FFCEDCFA39}"/>
    <cellStyle name="Normal 2 26 13 6 2 2" xfId="31886" xr:uid="{396411AB-A996-4CF6-B3E8-64C4F8AB0CBD}"/>
    <cellStyle name="Normal 2 26 13 6 2 2 2" xfId="31887" xr:uid="{CAB468B8-CC8B-4E52-B6B5-FB23264D83E2}"/>
    <cellStyle name="Normal 2 26 13 6 2 3" xfId="31888" xr:uid="{91A9CC7B-0931-4DDB-938A-9E5117BDB586}"/>
    <cellStyle name="Normal 2 26 13 6 3" xfId="31889" xr:uid="{04338ACD-3001-4C74-B030-6C285FAE8716}"/>
    <cellStyle name="Normal 2 26 13 6 3 2" xfId="31890" xr:uid="{82274B0B-74E3-4CE4-9A91-B13E570B607C}"/>
    <cellStyle name="Normal 2 26 13 6 4" xfId="31891" xr:uid="{924BC9C2-9C6C-498C-A189-2229AEB1C10D}"/>
    <cellStyle name="Normal 2 26 13 7" xfId="31892" xr:uid="{2362957E-09C8-4872-8DA4-24839A1095CF}"/>
    <cellStyle name="Normal 2 26 13 7 2" xfId="31893" xr:uid="{274B5A81-480E-43C3-BB3F-C297914A44D3}"/>
    <cellStyle name="Normal 2 26 14" xfId="31894" xr:uid="{1471BA9F-6087-4DBC-A2E5-0C5F10A9F6F6}"/>
    <cellStyle name="Normal 2 26 14 2" xfId="31895" xr:uid="{32B8CDCC-64FC-43C5-9C80-5FA3B65EDA4E}"/>
    <cellStyle name="Normal 2 26 14 2 2" xfId="31896" xr:uid="{6C3A19E4-53CA-4B62-9E5C-B858460F8E32}"/>
    <cellStyle name="Normal 2 26 14 2 3" xfId="31897" xr:uid="{07A91BFF-6CDF-4259-97BF-4B8BB20C79D8}"/>
    <cellStyle name="Normal 2 26 14 2 3 2" xfId="31898" xr:uid="{773865F3-83ED-47D9-8B42-3CF29CFD7AC5}"/>
    <cellStyle name="Normal 2 26 14 3" xfId="31899" xr:uid="{0A57B49B-407A-49FE-A82F-B1BA9892D22A}"/>
    <cellStyle name="Normal 2 26 14 3 2" xfId="31900" xr:uid="{CEB0D7B1-661C-4C54-8B13-63AD0E276BE7}"/>
    <cellStyle name="Normal 2 26 14 4" xfId="31901" xr:uid="{4E6C769B-02C6-4674-BAE7-15282752C14A}"/>
    <cellStyle name="Normal 2 26 14 5" xfId="31902" xr:uid="{90841513-D609-46DE-B7AC-92BCAEA6EB7D}"/>
    <cellStyle name="Normal 2 26 14 5 2" xfId="31903" xr:uid="{BAF63E48-68D8-481F-9655-5C48050F00C7}"/>
    <cellStyle name="Normal 2 26 14 5 2 2" xfId="31904" xr:uid="{F8E95F75-998B-46E3-A26B-C7C18ACB12A8}"/>
    <cellStyle name="Normal 2 26 14 5 2 2 2" xfId="31905" xr:uid="{B2E7F74A-8E5F-400A-A950-F70117636FD8}"/>
    <cellStyle name="Normal 2 26 14 5 2 3" xfId="31906" xr:uid="{4D9E7C65-ADA2-4495-A0B5-1A5E7481E8EC}"/>
    <cellStyle name="Normal 2 26 14 5 3" xfId="31907" xr:uid="{4C49B88E-A3FC-4ED7-B97D-9E589B0CD4B3}"/>
    <cellStyle name="Normal 2 26 14 5 3 2" xfId="31908" xr:uid="{298BEA6F-8F9F-41EA-BCA4-429474BCA765}"/>
    <cellStyle name="Normal 2 26 14 5 4" xfId="31909" xr:uid="{F6694540-3DA5-4804-8F3A-02B2268BABA1}"/>
    <cellStyle name="Normal 2 26 14 6" xfId="31910" xr:uid="{B87E34D0-DA7C-4BE0-BF9B-7A3EC113302D}"/>
    <cellStyle name="Normal 2 26 14 6 2" xfId="31911" xr:uid="{E4431FB2-6E86-4B3A-8C51-21C9F52347AB}"/>
    <cellStyle name="Normal 2 26 14 6 2 2" xfId="31912" xr:uid="{6C5F0581-324C-4A16-9916-6842FF62E520}"/>
    <cellStyle name="Normal 2 26 14 6 2 2 2" xfId="31913" xr:uid="{868EBCDC-CE9D-40EB-88B3-2A60E08FF9B6}"/>
    <cellStyle name="Normal 2 26 14 6 2 3" xfId="31914" xr:uid="{4B9F9070-5470-4296-8D1A-7D5B3B711C60}"/>
    <cellStyle name="Normal 2 26 14 6 3" xfId="31915" xr:uid="{D4F4E4EB-83E5-4681-9C7E-BFD83EFF0CD3}"/>
    <cellStyle name="Normal 2 26 14 6 3 2" xfId="31916" xr:uid="{A2D3547E-7EAF-4077-8A1A-1856BD6B3D2B}"/>
    <cellStyle name="Normal 2 26 14 6 4" xfId="31917" xr:uid="{B336B31E-0E1E-4CCC-80E1-9884D815B890}"/>
    <cellStyle name="Normal 2 26 14 7" xfId="31918" xr:uid="{A85329B7-533B-43CE-AC3C-B9C826F5B4A1}"/>
    <cellStyle name="Normal 2 26 14 7 2" xfId="31919" xr:uid="{6DBD8E1B-EDC4-4F84-8517-6D0DA91607ED}"/>
    <cellStyle name="Normal 2 26 15" xfId="31920" xr:uid="{BD76084B-CF45-4235-B547-AD564D105521}"/>
    <cellStyle name="Normal 2 26 15 2" xfId="31921" xr:uid="{A2A43F05-AD57-4937-8B13-E54685773D9E}"/>
    <cellStyle name="Normal 2 26 15 2 2" xfId="31922" xr:uid="{A08D8C6F-0B10-4F3D-AFBB-AFD51C929A0A}"/>
    <cellStyle name="Normal 2 26 15 2 3" xfId="31923" xr:uid="{550C6E4B-0140-4C8C-BF07-01FA0B2F40D2}"/>
    <cellStyle name="Normal 2 26 15 2 3 2" xfId="31924" xr:uid="{6B19D08A-A4C7-417D-9014-0E7CEE8BE6D3}"/>
    <cellStyle name="Normal 2 26 15 3" xfId="31925" xr:uid="{2443BAA6-1A7D-4DB6-BC16-DCAD5AFB6FA7}"/>
    <cellStyle name="Normal 2 26 15 3 2" xfId="31926" xr:uid="{CAC5444A-2024-48A1-9427-48B26A956031}"/>
    <cellStyle name="Normal 2 26 15 4" xfId="31927" xr:uid="{617CFD63-7A77-48FA-8DB9-8306E86BAC86}"/>
    <cellStyle name="Normal 2 26 15 5" xfId="31928" xr:uid="{F1FB066A-EE4B-4C2B-9BCF-5055AC8645CF}"/>
    <cellStyle name="Normal 2 26 15 5 2" xfId="31929" xr:uid="{86619DF8-F32D-4E23-A370-E690E2D3D990}"/>
    <cellStyle name="Normal 2 26 15 5 2 2" xfId="31930" xr:uid="{DC83D817-BD1D-4EB1-AA77-6C1B28CF2BE7}"/>
    <cellStyle name="Normal 2 26 15 5 2 2 2" xfId="31931" xr:uid="{6C743BCC-1234-4675-8013-14E93E5F66E1}"/>
    <cellStyle name="Normal 2 26 15 5 2 3" xfId="31932" xr:uid="{30647918-A960-456B-927A-21118B3E535C}"/>
    <cellStyle name="Normal 2 26 15 5 3" xfId="31933" xr:uid="{4291160E-35B2-41B8-AA6E-41ACFDCE7950}"/>
    <cellStyle name="Normal 2 26 15 5 3 2" xfId="31934" xr:uid="{CD1B02D1-431B-4F11-B80F-914B8AA5F23B}"/>
    <cellStyle name="Normal 2 26 15 5 4" xfId="31935" xr:uid="{43DE0C33-AC2A-4465-872E-9A1DDE7F2FFE}"/>
    <cellStyle name="Normal 2 26 15 6" xfId="31936" xr:uid="{D2C73756-9A51-486B-A6B6-8C8D6C9B4F48}"/>
    <cellStyle name="Normal 2 26 15 6 2" xfId="31937" xr:uid="{084D1064-9088-483B-9D10-3CA881982923}"/>
    <cellStyle name="Normal 2 26 15 6 2 2" xfId="31938" xr:uid="{B5202A3C-439A-4154-9427-94A3A236A8BD}"/>
    <cellStyle name="Normal 2 26 15 6 2 2 2" xfId="31939" xr:uid="{620E3E45-2720-49F3-8401-CB0DF7B8B6A5}"/>
    <cellStyle name="Normal 2 26 15 6 2 3" xfId="31940" xr:uid="{B0D0FCCE-D3B8-47BC-85E4-46B27FFE375C}"/>
    <cellStyle name="Normal 2 26 15 6 3" xfId="31941" xr:uid="{5EC06E3B-FE98-4A2B-B838-3A0185E597B9}"/>
    <cellStyle name="Normal 2 26 15 6 3 2" xfId="31942" xr:uid="{6A9862B4-DFA9-4EE0-8EF9-88CF9951BF18}"/>
    <cellStyle name="Normal 2 26 15 6 4" xfId="31943" xr:uid="{3426AA46-FE31-4C07-BAF6-B3CBA6C65734}"/>
    <cellStyle name="Normal 2 26 15 7" xfId="31944" xr:uid="{11C2E4DC-D22D-4638-81BE-78F3B30B6EFC}"/>
    <cellStyle name="Normal 2 26 15 7 2" xfId="31945" xr:uid="{22FA2D1E-F971-4FC3-A0B1-21A95F9802DE}"/>
    <cellStyle name="Normal 2 26 16" xfId="31946" xr:uid="{33D067C6-8527-43C9-96DF-8559A40D4E8C}"/>
    <cellStyle name="Normal 2 26 16 2" xfId="31947" xr:uid="{5E8A2EB6-8F5B-45AF-BAB6-3392207C9B1D}"/>
    <cellStyle name="Normal 2 26 16 2 2" xfId="31948" xr:uid="{08B95E79-00A8-49F2-9EBA-38EEE7A5DF9E}"/>
    <cellStyle name="Normal 2 26 16 2 3" xfId="31949" xr:uid="{1EA9C089-8BD0-40E1-8AD3-8A6A8551E272}"/>
    <cellStyle name="Normal 2 26 16 2 3 2" xfId="31950" xr:uid="{8B218407-0144-440F-BA9B-2CD1E00EA773}"/>
    <cellStyle name="Normal 2 26 16 3" xfId="31951" xr:uid="{E1755B58-7815-46AC-8A9C-2740B4AD6BE0}"/>
    <cellStyle name="Normal 2 26 16 3 2" xfId="31952" xr:uid="{D10CAA1B-446F-47C5-8564-6C8303276D61}"/>
    <cellStyle name="Normal 2 26 16 4" xfId="31953" xr:uid="{5E159CC9-1C5C-49FC-A209-9FF9140FD8E0}"/>
    <cellStyle name="Normal 2 26 16 5" xfId="31954" xr:uid="{71865369-F4C0-4CB8-9E3A-7C2BF6351ADB}"/>
    <cellStyle name="Normal 2 26 16 5 2" xfId="31955" xr:uid="{0CBBC37B-3979-4166-BA94-8BBADC897BE4}"/>
    <cellStyle name="Normal 2 26 16 5 2 2" xfId="31956" xr:uid="{29B49217-8A7C-44CE-BE91-ED9661190782}"/>
    <cellStyle name="Normal 2 26 16 5 2 2 2" xfId="31957" xr:uid="{B7F68120-3DD1-46D0-AECE-214EBC8AC529}"/>
    <cellStyle name="Normal 2 26 16 5 2 3" xfId="31958" xr:uid="{20DE891E-20DE-4897-91FF-092E7BC5B27F}"/>
    <cellStyle name="Normal 2 26 16 5 3" xfId="31959" xr:uid="{84035896-8E95-4058-B8B5-CDFC5CE6C91B}"/>
    <cellStyle name="Normal 2 26 16 5 3 2" xfId="31960" xr:uid="{498ADA7F-74EF-4E49-825F-3956F92917AE}"/>
    <cellStyle name="Normal 2 26 16 5 4" xfId="31961" xr:uid="{E1282907-2110-4BF7-8FA8-D9EB927BD661}"/>
    <cellStyle name="Normal 2 26 16 6" xfId="31962" xr:uid="{A73F0886-CCEC-465E-93F4-9D80D210F0E3}"/>
    <cellStyle name="Normal 2 26 16 6 2" xfId="31963" xr:uid="{1EEDCE76-45B5-4D05-82AD-4C03C24BDA92}"/>
    <cellStyle name="Normal 2 26 16 6 2 2" xfId="31964" xr:uid="{B5EA2C6F-8BEF-4D03-A0F8-1357FE2A59F9}"/>
    <cellStyle name="Normal 2 26 16 6 2 2 2" xfId="31965" xr:uid="{CDC08E72-D1C5-447B-945D-576E856A8053}"/>
    <cellStyle name="Normal 2 26 16 6 2 3" xfId="31966" xr:uid="{AD0DCEBD-9B28-40A5-9C87-E92DF2CA4398}"/>
    <cellStyle name="Normal 2 26 16 6 3" xfId="31967" xr:uid="{48A0BA5A-2D36-4D8D-8C70-5312A461E8E4}"/>
    <cellStyle name="Normal 2 26 16 6 3 2" xfId="31968" xr:uid="{59D3DCF2-044C-429D-8174-F7AEF1958188}"/>
    <cellStyle name="Normal 2 26 16 6 4" xfId="31969" xr:uid="{C3899351-C756-455A-921A-4A0FC6D42C22}"/>
    <cellStyle name="Normal 2 26 16 7" xfId="31970" xr:uid="{187B68FF-8681-4127-B9DB-DE5CAE8F50FD}"/>
    <cellStyle name="Normal 2 26 16 7 2" xfId="31971" xr:uid="{F81B9B56-4DBA-4117-9CFF-F1424E787B98}"/>
    <cellStyle name="Normal 2 26 17" xfId="31972" xr:uid="{786B0817-8B8E-4EA7-A4D4-79C7C7BCA178}"/>
    <cellStyle name="Normal 2 26 17 2" xfId="31973" xr:uid="{425AC4E6-51E2-4E74-877A-A2ECA434C0F5}"/>
    <cellStyle name="Normal 2 26 17 2 2" xfId="31974" xr:uid="{98DECC5A-26C2-4580-AD3C-74EB92E96B5A}"/>
    <cellStyle name="Normal 2 26 17 2 3" xfId="31975" xr:uid="{617B6FEF-6FCC-4FB8-B6B9-31ABB6988FFF}"/>
    <cellStyle name="Normal 2 26 17 2 3 2" xfId="31976" xr:uid="{088C76A1-608F-4846-AFDF-3DF58598669D}"/>
    <cellStyle name="Normal 2 26 17 3" xfId="31977" xr:uid="{FFED1925-34B5-4D5C-BC35-54405151BA19}"/>
    <cellStyle name="Normal 2 26 17 3 2" xfId="31978" xr:uid="{B9BECBD0-F1B7-4B65-BEAE-E502B288720C}"/>
    <cellStyle name="Normal 2 26 17 4" xfId="31979" xr:uid="{D1406DAB-B14F-466F-B5F6-CA80C02488C4}"/>
    <cellStyle name="Normal 2 26 17 5" xfId="31980" xr:uid="{F281CB89-4C1A-4870-A8DA-8E3B53442A51}"/>
    <cellStyle name="Normal 2 26 17 5 2" xfId="31981" xr:uid="{15565566-BE2C-484B-8789-541876FD95CA}"/>
    <cellStyle name="Normal 2 26 17 5 2 2" xfId="31982" xr:uid="{7319B8C7-968C-4FE0-B1AF-4C41098B2D65}"/>
    <cellStyle name="Normal 2 26 17 5 2 2 2" xfId="31983" xr:uid="{BADB5EB7-59FC-40D9-93E5-D35AFA42FFEC}"/>
    <cellStyle name="Normal 2 26 17 5 2 3" xfId="31984" xr:uid="{C960D545-2802-4DAF-B3DE-F774663F7195}"/>
    <cellStyle name="Normal 2 26 17 5 3" xfId="31985" xr:uid="{92333319-BB7C-4D72-BFC9-AC9C9614391C}"/>
    <cellStyle name="Normal 2 26 17 5 3 2" xfId="31986" xr:uid="{7ECA1A44-8F87-4023-8FC3-D308317D6FAE}"/>
    <cellStyle name="Normal 2 26 17 5 4" xfId="31987" xr:uid="{81CF8A4F-5670-40F3-9891-2E31764A0CCB}"/>
    <cellStyle name="Normal 2 26 17 6" xfId="31988" xr:uid="{BF75844C-7CB2-48FF-9A6E-8577258ECB82}"/>
    <cellStyle name="Normal 2 26 17 6 2" xfId="31989" xr:uid="{CDD48FF7-86B5-4D40-BFD5-CA3DEA34D0C6}"/>
    <cellStyle name="Normal 2 26 17 6 2 2" xfId="31990" xr:uid="{442ADBB1-8364-4EA6-A87E-47FA98D8C0BB}"/>
    <cellStyle name="Normal 2 26 17 6 2 2 2" xfId="31991" xr:uid="{55DC746F-9AFF-44AB-A9E9-FC3756F98256}"/>
    <cellStyle name="Normal 2 26 17 6 2 3" xfId="31992" xr:uid="{8D162B25-A1D3-40BC-A653-2C665174AC08}"/>
    <cellStyle name="Normal 2 26 17 6 3" xfId="31993" xr:uid="{1ABC17BC-9B01-419A-A7F9-C6D4644DD2EF}"/>
    <cellStyle name="Normal 2 26 17 6 3 2" xfId="31994" xr:uid="{BD383DEC-C80B-46EC-BFE8-2FF339D4DBA3}"/>
    <cellStyle name="Normal 2 26 17 6 4" xfId="31995" xr:uid="{68EF263F-8705-4F95-AEDF-0ADD92C2070F}"/>
    <cellStyle name="Normal 2 26 17 7" xfId="31996" xr:uid="{8DCF51E2-FD6E-464D-80C5-A2BFB7976897}"/>
    <cellStyle name="Normal 2 26 17 7 2" xfId="31997" xr:uid="{74EFDAF3-77AC-42C8-BAA0-FAFA6C104B65}"/>
    <cellStyle name="Normal 2 26 18" xfId="31998" xr:uid="{563AA7F1-406E-4036-9929-86A4E86FDC8E}"/>
    <cellStyle name="Normal 2 26 18 2" xfId="31999" xr:uid="{147FFE3A-0A60-4AF6-BF9F-36A7ACD75E38}"/>
    <cellStyle name="Normal 2 26 18 2 2" xfId="32000" xr:uid="{FD940039-E7F6-405A-91F1-58187A07A527}"/>
    <cellStyle name="Normal 2 26 18 2 3" xfId="32001" xr:uid="{09723B4C-73F0-44B5-BEBB-4D88623EBC1A}"/>
    <cellStyle name="Normal 2 26 18 2 3 2" xfId="32002" xr:uid="{915285E0-900C-4746-AB0D-9BB70130CAC2}"/>
    <cellStyle name="Normal 2 26 18 3" xfId="32003" xr:uid="{082639AE-FBEE-494A-9005-3E24975533DA}"/>
    <cellStyle name="Normal 2 26 18 3 2" xfId="32004" xr:uid="{56FE6DBD-6F16-4A86-837F-1239F45A6C89}"/>
    <cellStyle name="Normal 2 26 18 4" xfId="32005" xr:uid="{379B8909-DCAB-45AA-A612-B79F1640FF02}"/>
    <cellStyle name="Normal 2 26 18 5" xfId="32006" xr:uid="{9CCEC71F-670A-43CC-B903-A5263C8A39F5}"/>
    <cellStyle name="Normal 2 26 18 5 2" xfId="32007" xr:uid="{3333778B-5499-45F7-9E55-13822D20851C}"/>
    <cellStyle name="Normal 2 26 18 5 2 2" xfId="32008" xr:uid="{AC68060B-39BD-42D7-A95F-DF4684636D5C}"/>
    <cellStyle name="Normal 2 26 18 5 2 2 2" xfId="32009" xr:uid="{FDB63CF8-0BB2-4AB2-A405-DE6FD6FD7784}"/>
    <cellStyle name="Normal 2 26 18 5 2 3" xfId="32010" xr:uid="{5D43F1B9-46C1-4D4F-892A-E39183F7BDA7}"/>
    <cellStyle name="Normal 2 26 18 5 3" xfId="32011" xr:uid="{E76B5F92-3E40-47DA-B8D2-A11B9B5AA372}"/>
    <cellStyle name="Normal 2 26 18 5 3 2" xfId="32012" xr:uid="{F83C0E6F-8C12-4D0E-8793-4F9F3F0BA1E2}"/>
    <cellStyle name="Normal 2 26 18 5 4" xfId="32013" xr:uid="{4BA5E66F-AC55-4E6B-B779-3076289E2729}"/>
    <cellStyle name="Normal 2 26 18 6" xfId="32014" xr:uid="{7DBA52EB-3D45-4A1A-B95A-132AB5D2E0EC}"/>
    <cellStyle name="Normal 2 26 18 6 2" xfId="32015" xr:uid="{EA49AC0B-1AE4-4F74-80BA-BBC1E5B92DC5}"/>
    <cellStyle name="Normal 2 26 18 6 2 2" xfId="32016" xr:uid="{37DD6801-C594-4A9C-9206-FF120DB934EF}"/>
    <cellStyle name="Normal 2 26 18 6 2 2 2" xfId="32017" xr:uid="{28DADC31-E275-4D12-ABAB-424CA9F4B43D}"/>
    <cellStyle name="Normal 2 26 18 6 2 3" xfId="32018" xr:uid="{AFBCD6C2-3DC3-4136-A7E4-FD1491A8FEA9}"/>
    <cellStyle name="Normal 2 26 18 6 3" xfId="32019" xr:uid="{03327007-8C82-4208-BE8A-0D3671FA027B}"/>
    <cellStyle name="Normal 2 26 18 6 3 2" xfId="32020" xr:uid="{0F8A083A-88C4-41DE-AC47-546ABBA9113D}"/>
    <cellStyle name="Normal 2 26 18 6 4" xfId="32021" xr:uid="{D1330A36-A051-440E-A2AE-A4D48A0049BC}"/>
    <cellStyle name="Normal 2 26 18 7" xfId="32022" xr:uid="{431AAACC-547D-4DEE-84F1-ED7B136D535A}"/>
    <cellStyle name="Normal 2 26 18 7 2" xfId="32023" xr:uid="{FCB3995D-16F5-4974-ACE2-19FD4D99BF21}"/>
    <cellStyle name="Normal 2 26 19" xfId="32024" xr:uid="{63DB9D0D-3F3D-4A3D-B8C4-851AE4AD7B1D}"/>
    <cellStyle name="Normal 2 26 19 2" xfId="32025" xr:uid="{63D990B9-C799-453D-8DD3-0ADCAAB11BAE}"/>
    <cellStyle name="Normal 2 26 19 2 2" xfId="32026" xr:uid="{C3EE34A8-6D6A-488C-BDB0-1FD878E7CB7A}"/>
    <cellStyle name="Normal 2 26 19 2 3" xfId="32027" xr:uid="{CC4C3FF4-2BF8-4B2B-8AD0-216B0355C59F}"/>
    <cellStyle name="Normal 2 26 19 2 3 2" xfId="32028" xr:uid="{3D99937F-2702-4B98-85FC-40F2D987EEC9}"/>
    <cellStyle name="Normal 2 26 19 3" xfId="32029" xr:uid="{D11BE171-40FF-4CE3-AF15-FC56BE10A5F7}"/>
    <cellStyle name="Normal 2 26 19 3 2" xfId="32030" xr:uid="{5FB25CA6-909D-4252-B486-FAA31D9D8B9E}"/>
    <cellStyle name="Normal 2 26 19 4" xfId="32031" xr:uid="{B3D02D9D-C56F-4AAF-915A-89256565E43E}"/>
    <cellStyle name="Normal 2 26 19 5" xfId="32032" xr:uid="{8408E3A6-8C3A-49AF-BC02-5648ABEA6AFF}"/>
    <cellStyle name="Normal 2 26 19 5 2" xfId="32033" xr:uid="{24468EFD-7BD8-457A-987F-471482929284}"/>
    <cellStyle name="Normal 2 26 19 5 2 2" xfId="32034" xr:uid="{61CDEB10-E7A2-4F43-B4FA-CEA2B5CB58C4}"/>
    <cellStyle name="Normal 2 26 19 5 2 2 2" xfId="32035" xr:uid="{1DCC7204-0CCD-4C72-8FD9-082F790A5AA3}"/>
    <cellStyle name="Normal 2 26 19 5 2 3" xfId="32036" xr:uid="{99964550-8514-4667-9A13-E92EEA352D5D}"/>
    <cellStyle name="Normal 2 26 19 5 3" xfId="32037" xr:uid="{F3ECC324-3D16-46DB-96D3-89D8D1353401}"/>
    <cellStyle name="Normal 2 26 19 5 3 2" xfId="32038" xr:uid="{9ACFCC70-790E-4D41-89E5-89C6C4F32A99}"/>
    <cellStyle name="Normal 2 26 19 5 4" xfId="32039" xr:uid="{62C7CF08-DAA9-47AF-A513-BBF43D7D520B}"/>
    <cellStyle name="Normal 2 26 19 6" xfId="32040" xr:uid="{2E53533C-85AB-4E7A-872F-D1ED52C8FB01}"/>
    <cellStyle name="Normal 2 26 19 6 2" xfId="32041" xr:uid="{EB10B7E1-CC45-4156-884E-68C73EBFC633}"/>
    <cellStyle name="Normal 2 26 19 6 2 2" xfId="32042" xr:uid="{8BD346DF-CB01-44DF-8D59-E7B25664C5D6}"/>
    <cellStyle name="Normal 2 26 19 6 2 2 2" xfId="32043" xr:uid="{C1372866-4AEC-4EB9-BB87-91B896FD44F2}"/>
    <cellStyle name="Normal 2 26 19 6 2 3" xfId="32044" xr:uid="{97213AF5-7A9C-4985-B41D-8E2C70BCC8DE}"/>
    <cellStyle name="Normal 2 26 19 6 3" xfId="32045" xr:uid="{B879F966-246B-4102-A2AF-C271A70CAD09}"/>
    <cellStyle name="Normal 2 26 19 6 3 2" xfId="32046" xr:uid="{97FA933A-91C6-4831-B62F-6FE61617AFC5}"/>
    <cellStyle name="Normal 2 26 19 6 4" xfId="32047" xr:uid="{C3CE7BAC-E909-4413-B938-4015117371D4}"/>
    <cellStyle name="Normal 2 26 19 7" xfId="32048" xr:uid="{12C0BEAD-99E2-49D8-9E42-D3DC6D8454D6}"/>
    <cellStyle name="Normal 2 26 19 7 2" xfId="32049" xr:uid="{9D079E09-333E-4221-B373-87342830E7AB}"/>
    <cellStyle name="Normal 2 26 2" xfId="32050" xr:uid="{4E9C045E-ED85-4F31-8F73-6C240A50E735}"/>
    <cellStyle name="Normal 2 26 2 10" xfId="32051" xr:uid="{3CBCA276-9E39-43A8-AD5F-A9DF25D26EF9}"/>
    <cellStyle name="Normal 2 26 2 10 2" xfId="32052" xr:uid="{C6950911-85CE-4174-9E23-9A4D9BC25BEA}"/>
    <cellStyle name="Normal 2 26 2 10 2 2" xfId="32053" xr:uid="{65DAB88F-D569-4A61-B318-5DD7F1EEC819}"/>
    <cellStyle name="Normal 2 26 2 10 2 3" xfId="32054" xr:uid="{D6E0A88D-1187-44DD-90F9-CF1B3AC783B6}"/>
    <cellStyle name="Normal 2 26 2 10 2 3 2" xfId="32055" xr:uid="{4F200CE2-EF58-43A3-898A-87D49635A3F4}"/>
    <cellStyle name="Normal 2 26 2 10 3" xfId="32056" xr:uid="{C678A5B1-858F-499A-BC53-76F38BE69282}"/>
    <cellStyle name="Normal 2 26 2 10 3 2" xfId="32057" xr:uid="{BECA2003-E3DE-4C46-ABC3-E67F0A7365C8}"/>
    <cellStyle name="Normal 2 26 2 10 4" xfId="32058" xr:uid="{33F59CC0-518C-4454-8E26-FA1683EAFE21}"/>
    <cellStyle name="Normal 2 26 2 10 5" xfId="32059" xr:uid="{15FF1EA0-130B-4C01-8067-4B3EDB8C0BE4}"/>
    <cellStyle name="Normal 2 26 2 10 5 2" xfId="32060" xr:uid="{B9A37DEB-29E2-4516-8149-09565B920302}"/>
    <cellStyle name="Normal 2 26 2 10 5 2 2" xfId="32061" xr:uid="{5B029E42-7DD5-4ED3-80A2-8F1144A77D56}"/>
    <cellStyle name="Normal 2 26 2 10 5 2 2 2" xfId="32062" xr:uid="{189F474A-E91E-424F-9DB2-5506614F518B}"/>
    <cellStyle name="Normal 2 26 2 10 5 2 3" xfId="32063" xr:uid="{0F0FFFEB-443E-4B12-A61A-63D515AD5A2A}"/>
    <cellStyle name="Normal 2 26 2 10 5 3" xfId="32064" xr:uid="{A9C5A518-FFB7-4CE4-9657-FDA1E2921C49}"/>
    <cellStyle name="Normal 2 26 2 10 5 3 2" xfId="32065" xr:uid="{4C287D94-0C73-4D2A-AA83-29E7A06DFF71}"/>
    <cellStyle name="Normal 2 26 2 10 5 4" xfId="32066" xr:uid="{E8A6C692-08B6-421B-9557-0446D47EB6AA}"/>
    <cellStyle name="Normal 2 26 2 10 6" xfId="32067" xr:uid="{CD7374F6-1ECF-4F72-9155-D5C4A7390299}"/>
    <cellStyle name="Normal 2 26 2 10 6 2" xfId="32068" xr:uid="{32ED050C-9419-45B8-B707-DE39DB7A2390}"/>
    <cellStyle name="Normal 2 26 2 10 6 2 2" xfId="32069" xr:uid="{9995A771-A408-4C63-B7D3-E3F0040666F3}"/>
    <cellStyle name="Normal 2 26 2 10 6 2 2 2" xfId="32070" xr:uid="{2BEC801F-FA9C-45C1-A5B1-281A6E254569}"/>
    <cellStyle name="Normal 2 26 2 10 6 2 3" xfId="32071" xr:uid="{B1E6382E-7824-41E5-B9A4-A51126AE0C0B}"/>
    <cellStyle name="Normal 2 26 2 10 6 3" xfId="32072" xr:uid="{C7A31094-22CC-4D3C-9D80-5967D6F7B85A}"/>
    <cellStyle name="Normal 2 26 2 10 6 3 2" xfId="32073" xr:uid="{A618A083-5F60-4850-80B6-F8432E91BB77}"/>
    <cellStyle name="Normal 2 26 2 10 6 4" xfId="32074" xr:uid="{B9DF67C7-C4AE-4B80-B513-3D7A9F95DBA8}"/>
    <cellStyle name="Normal 2 26 2 10 7" xfId="32075" xr:uid="{E3A10A27-EB27-4D29-9943-FA655E905C72}"/>
    <cellStyle name="Normal 2 26 2 10 7 2" xfId="32076" xr:uid="{ACF4059B-469F-446C-A192-8BB2EBD1708A}"/>
    <cellStyle name="Normal 2 26 2 11" xfId="32077" xr:uid="{FB0F9B38-A1D0-4D83-B891-A786F304FED0}"/>
    <cellStyle name="Normal 2 26 2 11 2" xfId="32078" xr:uid="{5362A1AE-ED5C-4AF2-9608-44208DC7AA89}"/>
    <cellStyle name="Normal 2 26 2 11 2 2" xfId="32079" xr:uid="{D26246CE-E3A0-4AEB-B5C2-E632CCCB0536}"/>
    <cellStyle name="Normal 2 26 2 11 2 3" xfId="32080" xr:uid="{036E641E-1AED-42E9-BE15-82E9DD1F399D}"/>
    <cellStyle name="Normal 2 26 2 11 2 3 2" xfId="32081" xr:uid="{E011DFAC-B459-4B25-8F79-ADE1C6E9A6F8}"/>
    <cellStyle name="Normal 2 26 2 11 3" xfId="32082" xr:uid="{721942EE-3427-4245-A8CC-DD96317A804E}"/>
    <cellStyle name="Normal 2 26 2 11 3 2" xfId="32083" xr:uid="{B60B0F79-169A-464D-BE2C-25D5ED2E6A10}"/>
    <cellStyle name="Normal 2 26 2 11 4" xfId="32084" xr:uid="{57CBED33-7461-4D2F-93F8-14AE4F88CADE}"/>
    <cellStyle name="Normal 2 26 2 11 5" xfId="32085" xr:uid="{B0D86FA9-CFC0-4BE6-97C7-BC52F1D31811}"/>
    <cellStyle name="Normal 2 26 2 11 5 2" xfId="32086" xr:uid="{C83C305E-A58A-4E6E-BE95-4460F6B4DF49}"/>
    <cellStyle name="Normal 2 26 2 11 5 2 2" xfId="32087" xr:uid="{4033BCA6-0540-4B44-946C-98039558BF89}"/>
    <cellStyle name="Normal 2 26 2 11 5 2 2 2" xfId="32088" xr:uid="{634D75BA-A666-4F3E-92EC-319F3545DF2F}"/>
    <cellStyle name="Normal 2 26 2 11 5 2 3" xfId="32089" xr:uid="{83D255FE-CC47-4D71-B11C-4FA1CC53D715}"/>
    <cellStyle name="Normal 2 26 2 11 5 3" xfId="32090" xr:uid="{F2A74B5E-0129-4C7F-9473-E788AD29333E}"/>
    <cellStyle name="Normal 2 26 2 11 5 3 2" xfId="32091" xr:uid="{4692C8B5-A947-40BA-B478-F826119E396C}"/>
    <cellStyle name="Normal 2 26 2 11 5 4" xfId="32092" xr:uid="{99AE5E6F-F6EF-4FA4-BF3E-FCD1F291D879}"/>
    <cellStyle name="Normal 2 26 2 11 6" xfId="32093" xr:uid="{6F822AA0-1375-44D3-9F60-2401E477E476}"/>
    <cellStyle name="Normal 2 26 2 11 6 2" xfId="32094" xr:uid="{96FDF694-4EA7-4F59-9614-265D12296961}"/>
    <cellStyle name="Normal 2 26 2 11 6 2 2" xfId="32095" xr:uid="{7A60B45E-A077-4366-9A69-F6F0B436A625}"/>
    <cellStyle name="Normal 2 26 2 11 6 2 2 2" xfId="32096" xr:uid="{20471281-84B0-4E4C-820C-D5D02744959C}"/>
    <cellStyle name="Normal 2 26 2 11 6 2 3" xfId="32097" xr:uid="{D180D4BC-D206-4A54-B66D-2D0ACC74CC3C}"/>
    <cellStyle name="Normal 2 26 2 11 6 3" xfId="32098" xr:uid="{BC3F94FB-EE61-4E6C-AAD6-5A6AD20719AE}"/>
    <cellStyle name="Normal 2 26 2 11 6 3 2" xfId="32099" xr:uid="{195448E3-11A3-424D-B14D-382B4E6E4B70}"/>
    <cellStyle name="Normal 2 26 2 11 6 4" xfId="32100" xr:uid="{ABAE6AC5-1C8F-4CFD-8177-E07E8DD875A0}"/>
    <cellStyle name="Normal 2 26 2 11 7" xfId="32101" xr:uid="{30534438-EB00-4E5D-84E6-FBC2C213A79E}"/>
    <cellStyle name="Normal 2 26 2 11 7 2" xfId="32102" xr:uid="{9DBEAD0A-93B7-496C-BED0-A12995ED6BED}"/>
    <cellStyle name="Normal 2 26 2 12" xfId="32103" xr:uid="{C67DC81B-7AC6-4B53-933F-3B64B38FE26F}"/>
    <cellStyle name="Normal 2 26 2 12 2" xfId="32104" xr:uid="{099DBB17-F468-4287-B17A-F75FC6BBB5CF}"/>
    <cellStyle name="Normal 2 26 2 12 2 2" xfId="32105" xr:uid="{B0F07BF8-4081-45DF-8642-19AE9370C412}"/>
    <cellStyle name="Normal 2 26 2 12 2 3" xfId="32106" xr:uid="{C394E9CC-5AA0-4D72-A2E7-DD3218E9A913}"/>
    <cellStyle name="Normal 2 26 2 12 2 3 2" xfId="32107" xr:uid="{08A19A99-5ABB-4DBB-8C5B-0A4C41140F3C}"/>
    <cellStyle name="Normal 2 26 2 12 3" xfId="32108" xr:uid="{7F2ECC27-1191-4A0D-9613-276A9F8AE47A}"/>
    <cellStyle name="Normal 2 26 2 12 3 2" xfId="32109" xr:uid="{8EA285FA-2919-4294-BAD8-AF03E6C1F89B}"/>
    <cellStyle name="Normal 2 26 2 12 4" xfId="32110" xr:uid="{1B54596B-1093-4F5D-AD63-CF052614F402}"/>
    <cellStyle name="Normal 2 26 2 12 5" xfId="32111" xr:uid="{3D4BB90B-15B2-4426-8C03-C097D81C1C35}"/>
    <cellStyle name="Normal 2 26 2 12 5 2" xfId="32112" xr:uid="{4118B8B5-8446-491E-8322-7F28FEE2EC75}"/>
    <cellStyle name="Normal 2 26 2 12 5 2 2" xfId="32113" xr:uid="{1E10B019-94BD-41E1-85DB-922550A6D133}"/>
    <cellStyle name="Normal 2 26 2 12 5 2 2 2" xfId="32114" xr:uid="{10298D96-420C-4C47-9100-50686859DB88}"/>
    <cellStyle name="Normal 2 26 2 12 5 2 3" xfId="32115" xr:uid="{7522773F-FD71-467C-9204-0F909296AA6A}"/>
    <cellStyle name="Normal 2 26 2 12 5 3" xfId="32116" xr:uid="{C72599B6-3754-4DB6-81CE-B6DE6EB55B37}"/>
    <cellStyle name="Normal 2 26 2 12 5 3 2" xfId="32117" xr:uid="{DD98D320-4792-4326-BF82-95747E765A3B}"/>
    <cellStyle name="Normal 2 26 2 12 5 4" xfId="32118" xr:uid="{6CD4B0F6-7CB5-414B-BF56-6B203297ED40}"/>
    <cellStyle name="Normal 2 26 2 12 6" xfId="32119" xr:uid="{1A777569-3207-4007-A2DE-95B9DEAE69F4}"/>
    <cellStyle name="Normal 2 26 2 12 6 2" xfId="32120" xr:uid="{267D15C1-43ED-4F3C-BCD2-B6FA5162B183}"/>
    <cellStyle name="Normal 2 26 2 12 6 2 2" xfId="32121" xr:uid="{C94AE80C-4237-429D-94AE-A5E1636AE3EC}"/>
    <cellStyle name="Normal 2 26 2 12 6 2 2 2" xfId="32122" xr:uid="{07A9EC66-3F8B-4C6F-A485-6B6FE625FD6B}"/>
    <cellStyle name="Normal 2 26 2 12 6 2 3" xfId="32123" xr:uid="{6B329A05-5847-4D38-AA0D-9B46E57253EE}"/>
    <cellStyle name="Normal 2 26 2 12 6 3" xfId="32124" xr:uid="{A6E29448-5C7F-408C-955E-1416A1D2FF3B}"/>
    <cellStyle name="Normal 2 26 2 12 6 3 2" xfId="32125" xr:uid="{C33DF613-E454-4867-BAB8-9415A716127B}"/>
    <cellStyle name="Normal 2 26 2 12 6 4" xfId="32126" xr:uid="{6A073922-7E62-4427-8E0B-B959DCB59C44}"/>
    <cellStyle name="Normal 2 26 2 12 7" xfId="32127" xr:uid="{F3752A2D-74DC-4820-A464-B4F7DD17E301}"/>
    <cellStyle name="Normal 2 26 2 12 7 2" xfId="32128" xr:uid="{668890D5-DAE8-4C9B-A11A-EB84BDCCBF35}"/>
    <cellStyle name="Normal 2 26 2 13" xfId="32129" xr:uid="{1554A7AE-81F5-498D-BA7B-A61F8CD967E0}"/>
    <cellStyle name="Normal 2 26 2 13 2" xfId="32130" xr:uid="{54904955-84F3-4EC2-BC65-93AE6AB310C9}"/>
    <cellStyle name="Normal 2 26 2 13 2 2" xfId="32131" xr:uid="{1EDFEAE1-934A-45EC-AB10-AC2ADB6A2684}"/>
    <cellStyle name="Normal 2 26 2 13 2 3" xfId="32132" xr:uid="{2B5775FF-5675-4312-9D3E-A34F4AD7DBBB}"/>
    <cellStyle name="Normal 2 26 2 13 2 3 2" xfId="32133" xr:uid="{4239A930-F9C7-4F15-8752-AB946C037CAE}"/>
    <cellStyle name="Normal 2 26 2 13 3" xfId="32134" xr:uid="{BFFAC8B5-BFFD-494C-BB3F-5BB044846ADD}"/>
    <cellStyle name="Normal 2 26 2 13 3 2" xfId="32135" xr:uid="{4BABF807-9280-4277-ACB6-3511078FF944}"/>
    <cellStyle name="Normal 2 26 2 13 4" xfId="32136" xr:uid="{DB3BB368-0975-4B3D-AE7C-3431F788640B}"/>
    <cellStyle name="Normal 2 26 2 13 5" xfId="32137" xr:uid="{7D1708F1-161B-4B28-9B2C-9F0E58917458}"/>
    <cellStyle name="Normal 2 26 2 13 5 2" xfId="32138" xr:uid="{10AF7698-82D4-43A0-96BF-978CA11C1703}"/>
    <cellStyle name="Normal 2 26 2 13 5 2 2" xfId="32139" xr:uid="{E6E32C5D-D15B-4C6E-A34A-F36B0EDA04AF}"/>
    <cellStyle name="Normal 2 26 2 13 5 2 2 2" xfId="32140" xr:uid="{FBE51BDA-E4C4-4C8E-B540-F562A155D0E7}"/>
    <cellStyle name="Normal 2 26 2 13 5 2 3" xfId="32141" xr:uid="{6A70ECEE-CA5D-4FE3-863B-5DFD950C27E0}"/>
    <cellStyle name="Normal 2 26 2 13 5 3" xfId="32142" xr:uid="{2102635A-0F2D-49FA-BD67-E142C0FED06B}"/>
    <cellStyle name="Normal 2 26 2 13 5 3 2" xfId="32143" xr:uid="{ECE54221-BE85-4B47-8E80-72E8B64F43BC}"/>
    <cellStyle name="Normal 2 26 2 13 5 4" xfId="32144" xr:uid="{788B677A-F255-4010-A141-11917BFF9A00}"/>
    <cellStyle name="Normal 2 26 2 13 6" xfId="32145" xr:uid="{53129513-E427-4F85-AF70-0A6901FB5C2C}"/>
    <cellStyle name="Normal 2 26 2 13 6 2" xfId="32146" xr:uid="{044707AD-7211-4DC2-82B7-7E100980477E}"/>
    <cellStyle name="Normal 2 26 2 13 6 2 2" xfId="32147" xr:uid="{072D8E7A-BE93-4CDC-9FF8-8B1947AE676F}"/>
    <cellStyle name="Normal 2 26 2 13 6 2 2 2" xfId="32148" xr:uid="{3DE6B8D6-D698-4DFF-96AF-ECF807F47F93}"/>
    <cellStyle name="Normal 2 26 2 13 6 2 3" xfId="32149" xr:uid="{8A6BD76E-B208-4180-A5E3-329889F9DD51}"/>
    <cellStyle name="Normal 2 26 2 13 6 3" xfId="32150" xr:uid="{0F2AC716-0615-4DAB-B5C4-ED391E0BF648}"/>
    <cellStyle name="Normal 2 26 2 13 6 3 2" xfId="32151" xr:uid="{A80808AC-9C0D-4D3E-A62F-FF50694D147D}"/>
    <cellStyle name="Normal 2 26 2 13 6 4" xfId="32152" xr:uid="{5F3F375F-25B3-41F9-B54D-31E7FF38229B}"/>
    <cellStyle name="Normal 2 26 2 13 7" xfId="32153" xr:uid="{034C9437-80E0-4892-8D3F-727B334975D3}"/>
    <cellStyle name="Normal 2 26 2 13 7 2" xfId="32154" xr:uid="{364D748C-A3A0-4CEA-80C9-1903186AC856}"/>
    <cellStyle name="Normal 2 26 2 14" xfId="32155" xr:uid="{47AF929A-4F62-44CE-B3E7-7AE8C4DAEFAD}"/>
    <cellStyle name="Normal 2 26 2 14 2" xfId="32156" xr:uid="{A11354B9-AE48-4A3F-8E3C-B03C4E80F06A}"/>
    <cellStyle name="Normal 2 26 2 14 2 2" xfId="32157" xr:uid="{07C285A2-C46A-472C-91C7-3ADA9D4E74B4}"/>
    <cellStyle name="Normal 2 26 2 14 2 3" xfId="32158" xr:uid="{D433DF9A-FC33-49BA-B33B-54499663CC73}"/>
    <cellStyle name="Normal 2 26 2 14 2 3 2" xfId="32159" xr:uid="{F3984B70-29B4-4173-9240-A15941578678}"/>
    <cellStyle name="Normal 2 26 2 14 3" xfId="32160" xr:uid="{5AF9D5DC-BA1E-4B1B-8F86-6DEAAFCA9888}"/>
    <cellStyle name="Normal 2 26 2 14 3 2" xfId="32161" xr:uid="{4943A9FA-9201-4511-A4AD-EABACA52492F}"/>
    <cellStyle name="Normal 2 26 2 14 4" xfId="32162" xr:uid="{7A051AF1-EB2E-4386-A892-1295ED677852}"/>
    <cellStyle name="Normal 2 26 2 14 5" xfId="32163" xr:uid="{FE4EA1DB-0B48-4B0A-8A19-C212B90F5892}"/>
    <cellStyle name="Normal 2 26 2 14 5 2" xfId="32164" xr:uid="{D94338CE-8971-4663-8C1B-3EDD0B947A36}"/>
    <cellStyle name="Normal 2 26 2 14 5 2 2" xfId="32165" xr:uid="{A9E9B3F2-93F8-4E04-94D5-169D6202925D}"/>
    <cellStyle name="Normal 2 26 2 14 5 2 2 2" xfId="32166" xr:uid="{AD41F9D4-CDEB-4235-9591-9FD62B5AA193}"/>
    <cellStyle name="Normal 2 26 2 14 5 2 3" xfId="32167" xr:uid="{05BB897D-CFC1-4046-8E98-3191B647BAF2}"/>
    <cellStyle name="Normal 2 26 2 14 5 3" xfId="32168" xr:uid="{DB735C9B-9269-4C15-9041-98F54C85715E}"/>
    <cellStyle name="Normal 2 26 2 14 5 3 2" xfId="32169" xr:uid="{AF3738BA-AF00-4F77-9014-C92669C57807}"/>
    <cellStyle name="Normal 2 26 2 14 5 4" xfId="32170" xr:uid="{CDDAC0E4-FD3A-41D5-B8EF-F61F5990870A}"/>
    <cellStyle name="Normal 2 26 2 14 6" xfId="32171" xr:uid="{7EBB5F72-F546-46AC-BBB2-E2EF650D2659}"/>
    <cellStyle name="Normal 2 26 2 14 6 2" xfId="32172" xr:uid="{47AE6C9A-F3DB-4904-A050-7D2CFEEB747B}"/>
    <cellStyle name="Normal 2 26 2 14 6 2 2" xfId="32173" xr:uid="{DF607E86-DC50-4A76-9DBC-A85ED82C5A35}"/>
    <cellStyle name="Normal 2 26 2 14 6 2 2 2" xfId="32174" xr:uid="{AD174B8E-BFED-4371-B289-0D42E8FCD643}"/>
    <cellStyle name="Normal 2 26 2 14 6 2 3" xfId="32175" xr:uid="{D771ED35-BCC4-4BD6-99A8-CF4235771F68}"/>
    <cellStyle name="Normal 2 26 2 14 6 3" xfId="32176" xr:uid="{6B472E04-2189-4905-A3E6-233D790B44C8}"/>
    <cellStyle name="Normal 2 26 2 14 6 3 2" xfId="32177" xr:uid="{C4112787-4BAC-42EC-9D6F-50A1830F3403}"/>
    <cellStyle name="Normal 2 26 2 14 6 4" xfId="32178" xr:uid="{709FF1B3-005C-482A-B77D-C9695E1BA586}"/>
    <cellStyle name="Normal 2 26 2 14 7" xfId="32179" xr:uid="{B5D74CA2-5E50-44F1-8193-08946E524BA1}"/>
    <cellStyle name="Normal 2 26 2 14 7 2" xfId="32180" xr:uid="{FD807D7C-40AC-4CB3-84E1-2BE63187026E}"/>
    <cellStyle name="Normal 2 26 2 15" xfId="32181" xr:uid="{9AB2B101-D0A2-4885-ABF1-7B152E2A1BC2}"/>
    <cellStyle name="Normal 2 26 2 15 2" xfId="32182" xr:uid="{17B6405C-CD5E-4822-A26B-929A0D79637C}"/>
    <cellStyle name="Normal 2 26 2 15 2 2" xfId="32183" xr:uid="{AD503606-A1A0-4C81-994C-64FDE69A8152}"/>
    <cellStyle name="Normal 2 26 2 15 2 3" xfId="32184" xr:uid="{39A88CB7-CB5D-45BA-86C3-ED86181F1992}"/>
    <cellStyle name="Normal 2 26 2 15 2 3 2" xfId="32185" xr:uid="{813B9EFB-4F72-49EF-B7A9-DC555D2C3108}"/>
    <cellStyle name="Normal 2 26 2 15 3" xfId="32186" xr:uid="{EA54F5A9-CEBB-4CA5-BC9D-068E22D86886}"/>
    <cellStyle name="Normal 2 26 2 15 3 2" xfId="32187" xr:uid="{62F728C8-808C-4B06-848A-A586B1C932C9}"/>
    <cellStyle name="Normal 2 26 2 15 4" xfId="32188" xr:uid="{193C3D5E-09BC-4B8C-8041-B29C6CE2D3F6}"/>
    <cellStyle name="Normal 2 26 2 15 5" xfId="32189" xr:uid="{BE29405C-B634-4C91-9C5D-2512223DD559}"/>
    <cellStyle name="Normal 2 26 2 15 5 2" xfId="32190" xr:uid="{5CF49203-CA3D-46F7-B8E9-D88CACC24753}"/>
    <cellStyle name="Normal 2 26 2 15 5 2 2" xfId="32191" xr:uid="{854D65CD-BF0B-4751-89D4-6C65F1DD57F9}"/>
    <cellStyle name="Normal 2 26 2 15 5 2 2 2" xfId="32192" xr:uid="{4037C4EB-8F37-4623-BDB6-FA9EC0489B2B}"/>
    <cellStyle name="Normal 2 26 2 15 5 2 3" xfId="32193" xr:uid="{1209C056-7AC8-4E43-A520-313189390451}"/>
    <cellStyle name="Normal 2 26 2 15 5 3" xfId="32194" xr:uid="{AFB51E27-A0EF-4DBC-975E-0CC835389C1F}"/>
    <cellStyle name="Normal 2 26 2 15 5 3 2" xfId="32195" xr:uid="{8F05F6E8-55DA-4342-ABDE-D3B812413513}"/>
    <cellStyle name="Normal 2 26 2 15 5 4" xfId="32196" xr:uid="{957ECA56-9619-4174-9A30-11FFE991E6BE}"/>
    <cellStyle name="Normal 2 26 2 15 6" xfId="32197" xr:uid="{AB169CE5-31EB-402E-AFEC-66DD4CA8FA11}"/>
    <cellStyle name="Normal 2 26 2 15 6 2" xfId="32198" xr:uid="{D3FC315E-740D-4C1E-9AC6-B49DADA278F1}"/>
    <cellStyle name="Normal 2 26 2 15 6 2 2" xfId="32199" xr:uid="{640F5D1D-6B18-40ED-8F51-78167C4BEE9B}"/>
    <cellStyle name="Normal 2 26 2 15 6 2 2 2" xfId="32200" xr:uid="{F9329D65-2F73-4AD5-8F6F-5945760FD1A0}"/>
    <cellStyle name="Normal 2 26 2 15 6 2 3" xfId="32201" xr:uid="{89AEC59A-3D7E-4CC0-B757-BE22663C2AAD}"/>
    <cellStyle name="Normal 2 26 2 15 6 3" xfId="32202" xr:uid="{3E08079E-1BBC-49FC-984A-FEE034673836}"/>
    <cellStyle name="Normal 2 26 2 15 6 3 2" xfId="32203" xr:uid="{198740ED-22DD-42FA-B1C0-3DAB0B40C274}"/>
    <cellStyle name="Normal 2 26 2 15 6 4" xfId="32204" xr:uid="{FFB00FCB-7526-4FBE-85CE-A7DD65376639}"/>
    <cellStyle name="Normal 2 26 2 15 7" xfId="32205" xr:uid="{525890F2-F0C1-4050-A09B-F0D742C95AA5}"/>
    <cellStyle name="Normal 2 26 2 15 7 2" xfId="32206" xr:uid="{1B6FA921-67F0-4898-9621-9098B938B636}"/>
    <cellStyle name="Normal 2 26 2 16" xfId="32207" xr:uid="{91438549-7484-4C15-8E19-EBE108A48390}"/>
    <cellStyle name="Normal 2 26 2 16 2" xfId="32208" xr:uid="{5191D005-119F-47AB-87F8-091B606B1FB6}"/>
    <cellStyle name="Normal 2 26 2 16 2 2" xfId="32209" xr:uid="{423A653F-3306-41EC-9127-2677FFEB0DAB}"/>
    <cellStyle name="Normal 2 26 2 16 2 3" xfId="32210" xr:uid="{7DC07749-015C-44A6-B451-05C03B543A34}"/>
    <cellStyle name="Normal 2 26 2 16 2 3 2" xfId="32211" xr:uid="{12287042-FF86-472F-9976-B4AE6E16664D}"/>
    <cellStyle name="Normal 2 26 2 16 3" xfId="32212" xr:uid="{25A553DF-8D8F-4338-95BB-B1F55D01E084}"/>
    <cellStyle name="Normal 2 26 2 16 3 2" xfId="32213" xr:uid="{B4150106-6C08-4E33-B009-FFC3AC213164}"/>
    <cellStyle name="Normal 2 26 2 16 4" xfId="32214" xr:uid="{B3BFBC35-F6F3-48A9-93B5-6A2D29F0B7F3}"/>
    <cellStyle name="Normal 2 26 2 16 5" xfId="32215" xr:uid="{D565F728-7DBF-4065-A5BA-74CD90047666}"/>
    <cellStyle name="Normal 2 26 2 16 5 2" xfId="32216" xr:uid="{3648CCA2-B732-4FFF-8201-D567E2173148}"/>
    <cellStyle name="Normal 2 26 2 16 5 2 2" xfId="32217" xr:uid="{906ADA43-5654-4E17-BB38-FC32FCD484C2}"/>
    <cellStyle name="Normal 2 26 2 16 5 2 2 2" xfId="32218" xr:uid="{CFAF196E-6E4B-4A76-9BFC-B93E30DD137E}"/>
    <cellStyle name="Normal 2 26 2 16 5 2 3" xfId="32219" xr:uid="{0833B9E3-E0AC-4A98-99CD-A342A01F333E}"/>
    <cellStyle name="Normal 2 26 2 16 5 3" xfId="32220" xr:uid="{3E8EAA00-5964-4434-92E1-ED258A1E9364}"/>
    <cellStyle name="Normal 2 26 2 16 5 3 2" xfId="32221" xr:uid="{3BE02768-2826-4DCF-B3BC-3A773ED7E90A}"/>
    <cellStyle name="Normal 2 26 2 16 5 4" xfId="32222" xr:uid="{9FC576CD-D829-43AA-8596-EF311BB67B47}"/>
    <cellStyle name="Normal 2 26 2 16 6" xfId="32223" xr:uid="{426BFFB2-DC56-4D60-B311-E70533118358}"/>
    <cellStyle name="Normal 2 26 2 16 6 2" xfId="32224" xr:uid="{82EA1446-0711-4849-AF65-7F4D210E631D}"/>
    <cellStyle name="Normal 2 26 2 16 6 2 2" xfId="32225" xr:uid="{B296509D-ECD9-4717-9D14-0A9758F13699}"/>
    <cellStyle name="Normal 2 26 2 16 6 2 2 2" xfId="32226" xr:uid="{A180AD72-CAFE-4249-AAB7-B5381E95283B}"/>
    <cellStyle name="Normal 2 26 2 16 6 2 3" xfId="32227" xr:uid="{4C24CAE8-976F-4AFA-BDC0-C31FF44031DB}"/>
    <cellStyle name="Normal 2 26 2 16 6 3" xfId="32228" xr:uid="{29F89E55-2DE9-4790-B702-E3364077DE88}"/>
    <cellStyle name="Normal 2 26 2 16 6 3 2" xfId="32229" xr:uid="{FC9E7100-CBFF-4D61-BEB9-68E355432BBC}"/>
    <cellStyle name="Normal 2 26 2 16 6 4" xfId="32230" xr:uid="{E6E5BCB1-76F6-4CE1-8F54-26C31772F1E6}"/>
    <cellStyle name="Normal 2 26 2 16 7" xfId="32231" xr:uid="{1EC33C47-2C8C-483B-AFE9-51E0856C24DC}"/>
    <cellStyle name="Normal 2 26 2 16 7 2" xfId="32232" xr:uid="{B2766117-9293-4B5D-923F-04318371EFAB}"/>
    <cellStyle name="Normal 2 26 2 17" xfId="32233" xr:uid="{1E634255-011C-43D8-9307-ABBFC4ADB931}"/>
    <cellStyle name="Normal 2 26 2 17 2" xfId="32234" xr:uid="{70A05199-5E22-4C31-B527-2A89248C8639}"/>
    <cellStyle name="Normal 2 26 2 17 2 2" xfId="32235" xr:uid="{9025AC66-A976-4460-B791-94C59788CBA2}"/>
    <cellStyle name="Normal 2 26 2 17 2 3" xfId="32236" xr:uid="{9D4E4E41-BA76-4B7B-9509-3BF0D473E63A}"/>
    <cellStyle name="Normal 2 26 2 17 2 3 2" xfId="32237" xr:uid="{9B2BDD9D-2C8B-40B2-A0E5-3E37316B2425}"/>
    <cellStyle name="Normal 2 26 2 17 3" xfId="32238" xr:uid="{69B11DD5-9CA7-4F88-B06A-5B20CDC8151C}"/>
    <cellStyle name="Normal 2 26 2 17 3 2" xfId="32239" xr:uid="{0F048521-6938-419E-A5F2-F2D2C100151A}"/>
    <cellStyle name="Normal 2 26 2 17 4" xfId="32240" xr:uid="{BCC90DC6-0A41-4982-91EF-C95DE84F6C0C}"/>
    <cellStyle name="Normal 2 26 2 17 5" xfId="32241" xr:uid="{695DEE5D-90FA-452C-87F0-04BC81562124}"/>
    <cellStyle name="Normal 2 26 2 17 5 2" xfId="32242" xr:uid="{DA6E8995-1830-411B-A268-1F7C75C5E112}"/>
    <cellStyle name="Normal 2 26 2 17 5 2 2" xfId="32243" xr:uid="{A82B3CCE-AD4F-42BD-935E-A24AF21EB09F}"/>
    <cellStyle name="Normal 2 26 2 17 5 2 2 2" xfId="32244" xr:uid="{20A93227-6A91-40B7-A710-065CC92B4F9B}"/>
    <cellStyle name="Normal 2 26 2 17 5 2 3" xfId="32245" xr:uid="{11F58BD1-9B74-4D66-9955-8BF76ED0F5C9}"/>
    <cellStyle name="Normal 2 26 2 17 5 3" xfId="32246" xr:uid="{9FD4C1F9-E3FC-4B42-9154-D1F74A3C6885}"/>
    <cellStyle name="Normal 2 26 2 17 5 3 2" xfId="32247" xr:uid="{86422751-1915-4F9B-92AF-85DFA5FA64C6}"/>
    <cellStyle name="Normal 2 26 2 17 5 4" xfId="32248" xr:uid="{7DFD0E92-3512-403D-82A7-9CED33D215A4}"/>
    <cellStyle name="Normal 2 26 2 17 6" xfId="32249" xr:uid="{4D01555D-B4F6-4A2E-9D8D-57FB531D91C8}"/>
    <cellStyle name="Normal 2 26 2 17 6 2" xfId="32250" xr:uid="{9CA54222-9889-4D99-9B46-931F798E6B0F}"/>
    <cellStyle name="Normal 2 26 2 17 6 2 2" xfId="32251" xr:uid="{9F30C975-DEA1-4737-A96D-435CFA6C26E8}"/>
    <cellStyle name="Normal 2 26 2 17 6 2 2 2" xfId="32252" xr:uid="{57101E88-A2AC-4085-B729-CC1E9B95D587}"/>
    <cellStyle name="Normal 2 26 2 17 6 2 3" xfId="32253" xr:uid="{96AD9F97-76E6-4944-B9B3-934368D1BE26}"/>
    <cellStyle name="Normal 2 26 2 17 6 3" xfId="32254" xr:uid="{24402FFB-1989-4F2E-BEE9-22175DF9D1AA}"/>
    <cellStyle name="Normal 2 26 2 17 6 3 2" xfId="32255" xr:uid="{AB420BC4-C19B-4DFF-AEEF-13F5FD9CD3AA}"/>
    <cellStyle name="Normal 2 26 2 17 6 4" xfId="32256" xr:uid="{3ED7F0C2-EAEC-4C1C-8FF1-FBBC646F3CA4}"/>
    <cellStyle name="Normal 2 26 2 17 7" xfId="32257" xr:uid="{8FB11FEE-998D-4D57-B2D2-C0FBC533D14C}"/>
    <cellStyle name="Normal 2 26 2 17 7 2" xfId="32258" xr:uid="{08892BA4-2228-4DA1-A22E-C55809670DD4}"/>
    <cellStyle name="Normal 2 26 2 18" xfId="32259" xr:uid="{ABD3011F-A7BA-41D6-9C2C-385AF0F6EC8A}"/>
    <cellStyle name="Normal 2 26 2 18 2" xfId="32260" xr:uid="{8A005C57-16B2-4D56-8E02-AE32F06B6680}"/>
    <cellStyle name="Normal 2 26 2 18 2 2" xfId="32261" xr:uid="{24369BFA-BBB2-4365-A688-39FC6908F61B}"/>
    <cellStyle name="Normal 2 26 2 18 2 3" xfId="32262" xr:uid="{43A05770-AA79-4DC6-9C3E-B9DB79EAD6A0}"/>
    <cellStyle name="Normal 2 26 2 18 2 3 2" xfId="32263" xr:uid="{8B0371C1-64FC-4E0E-B871-2A17694CE589}"/>
    <cellStyle name="Normal 2 26 2 18 3" xfId="32264" xr:uid="{FF210606-D5C4-48BD-BF65-7E29C4890739}"/>
    <cellStyle name="Normal 2 26 2 18 3 2" xfId="32265" xr:uid="{492CF5AD-8B16-4960-8613-13274D695C0C}"/>
    <cellStyle name="Normal 2 26 2 18 4" xfId="32266" xr:uid="{4437D5EA-017A-4429-8833-17876B4CFAFF}"/>
    <cellStyle name="Normal 2 26 2 18 5" xfId="32267" xr:uid="{7279C25B-E096-4E87-83E7-6EB0857FA5BC}"/>
    <cellStyle name="Normal 2 26 2 18 5 2" xfId="32268" xr:uid="{8E3FF084-4AC1-409B-AA04-00C78547B150}"/>
    <cellStyle name="Normal 2 26 2 18 5 2 2" xfId="32269" xr:uid="{2F95AAAB-2967-4CF6-9BB7-D8BDC3DB3548}"/>
    <cellStyle name="Normal 2 26 2 18 5 2 2 2" xfId="32270" xr:uid="{2E919909-8C81-4726-BB33-8DEFA5522766}"/>
    <cellStyle name="Normal 2 26 2 18 5 2 3" xfId="32271" xr:uid="{A0C1E040-0465-45D6-8F61-742B6178D013}"/>
    <cellStyle name="Normal 2 26 2 18 5 3" xfId="32272" xr:uid="{C1C6ADD6-4308-453A-ABC6-34448D058F81}"/>
    <cellStyle name="Normal 2 26 2 18 5 3 2" xfId="32273" xr:uid="{CF61B5CB-2D3B-4531-B051-F7B22E5B224A}"/>
    <cellStyle name="Normal 2 26 2 18 5 4" xfId="32274" xr:uid="{70FC45E0-7A5F-41EC-AA91-4184702199E9}"/>
    <cellStyle name="Normal 2 26 2 18 6" xfId="32275" xr:uid="{BEDBC7CC-320D-457F-91D8-1358FB9854C3}"/>
    <cellStyle name="Normal 2 26 2 18 6 2" xfId="32276" xr:uid="{C255E834-087B-4281-9CC7-39690D1070BA}"/>
    <cellStyle name="Normal 2 26 2 18 6 2 2" xfId="32277" xr:uid="{3834D7E7-F95C-424E-A510-03E1436835CC}"/>
    <cellStyle name="Normal 2 26 2 18 6 2 2 2" xfId="32278" xr:uid="{40C2422F-1BB6-4CF6-9786-AF522A2F317F}"/>
    <cellStyle name="Normal 2 26 2 18 6 2 3" xfId="32279" xr:uid="{48007A3F-2BD6-44FA-BB18-6A1D8C6D07C3}"/>
    <cellStyle name="Normal 2 26 2 18 6 3" xfId="32280" xr:uid="{99D16F58-0302-4981-B919-406CD573069B}"/>
    <cellStyle name="Normal 2 26 2 18 6 3 2" xfId="32281" xr:uid="{71F7621E-108C-428E-BA91-F3B2225FACBD}"/>
    <cellStyle name="Normal 2 26 2 18 6 4" xfId="32282" xr:uid="{D24ACD84-48A0-4B6E-8666-6FD8B52B6203}"/>
    <cellStyle name="Normal 2 26 2 18 7" xfId="32283" xr:uid="{262A504B-4B86-4355-A126-3D2C759FE711}"/>
    <cellStyle name="Normal 2 26 2 18 7 2" xfId="32284" xr:uid="{16B2DEA6-5A5E-4231-BE60-18EE47F6C511}"/>
    <cellStyle name="Normal 2 26 2 19" xfId="32285" xr:uid="{777596B2-34AF-454E-923F-D08CF37A38EE}"/>
    <cellStyle name="Normal 2 26 2 19 2" xfId="32286" xr:uid="{869337E5-E652-42C1-A3A4-C297FF7DDFE7}"/>
    <cellStyle name="Normal 2 26 2 19 2 2" xfId="32287" xr:uid="{0B232865-0B8A-4B00-AB9B-D21D7F496C61}"/>
    <cellStyle name="Normal 2 26 2 19 2 3" xfId="32288" xr:uid="{F2DFE97F-1BAE-4122-B03C-9AB5F10988DC}"/>
    <cellStyle name="Normal 2 26 2 19 2 3 2" xfId="32289" xr:uid="{AB33C4FA-7390-43A8-B5A4-53B93B57B741}"/>
    <cellStyle name="Normal 2 26 2 19 3" xfId="32290" xr:uid="{339A818A-2833-4716-9429-8DB193B1C514}"/>
    <cellStyle name="Normal 2 26 2 19 3 2" xfId="32291" xr:uid="{EE3F954D-5BD2-4735-855F-A090333033D3}"/>
    <cellStyle name="Normal 2 26 2 19 4" xfId="32292" xr:uid="{609B6296-9BD1-4B73-8AE8-98E27ECE1F76}"/>
    <cellStyle name="Normal 2 26 2 19 5" xfId="32293" xr:uid="{3D9B23C9-4A5A-4670-9178-6220FDCAC74A}"/>
    <cellStyle name="Normal 2 26 2 19 5 2" xfId="32294" xr:uid="{30102638-4E74-435F-8E84-D044AA4A7DB6}"/>
    <cellStyle name="Normal 2 26 2 19 5 2 2" xfId="32295" xr:uid="{6C08ADC4-056B-4BBE-B35C-353F45CD3275}"/>
    <cellStyle name="Normal 2 26 2 19 5 2 2 2" xfId="32296" xr:uid="{FC842A3C-3511-4607-9F5B-B3BAFF498D47}"/>
    <cellStyle name="Normal 2 26 2 19 5 2 3" xfId="32297" xr:uid="{58EA6F97-44C6-4C90-B35F-0073044B7A46}"/>
    <cellStyle name="Normal 2 26 2 19 5 3" xfId="32298" xr:uid="{9408904D-EDDC-42D7-80D6-9745EA770D92}"/>
    <cellStyle name="Normal 2 26 2 19 5 3 2" xfId="32299" xr:uid="{3E427F1C-E0A2-4A0E-984B-9094FF4C7ED1}"/>
    <cellStyle name="Normal 2 26 2 19 5 4" xfId="32300" xr:uid="{438D5565-5780-4E0F-B1AA-79FFDB646B51}"/>
    <cellStyle name="Normal 2 26 2 19 6" xfId="32301" xr:uid="{0325C284-0EE6-4376-B82A-0E35AFEA451A}"/>
    <cellStyle name="Normal 2 26 2 19 6 2" xfId="32302" xr:uid="{CD7CF369-C3D2-465D-9028-927E5039A21A}"/>
    <cellStyle name="Normal 2 26 2 19 6 2 2" xfId="32303" xr:uid="{D7622A11-8A2B-4211-86E4-6115A7C0DF5D}"/>
    <cellStyle name="Normal 2 26 2 19 6 2 2 2" xfId="32304" xr:uid="{C5D593FA-9186-4BE0-A965-C6D90EB0E2FE}"/>
    <cellStyle name="Normal 2 26 2 19 6 2 3" xfId="32305" xr:uid="{DCC384F8-E933-47A4-B18E-C8DC475BBF97}"/>
    <cellStyle name="Normal 2 26 2 19 6 3" xfId="32306" xr:uid="{FFE35865-6CED-43EE-84CC-1F53C64AF823}"/>
    <cellStyle name="Normal 2 26 2 19 6 3 2" xfId="32307" xr:uid="{3F9235F6-6D7C-4109-8BE5-20A8ED30968F}"/>
    <cellStyle name="Normal 2 26 2 19 6 4" xfId="32308" xr:uid="{BC3D9B76-6762-49EE-9ADF-20B06FC892CF}"/>
    <cellStyle name="Normal 2 26 2 19 7" xfId="32309" xr:uid="{A3D5EBF2-E11A-48B7-B4C7-49DE0379DBE7}"/>
    <cellStyle name="Normal 2 26 2 19 7 2" xfId="32310" xr:uid="{BAF30A2F-F9C7-421D-A41A-C28C795D88D2}"/>
    <cellStyle name="Normal 2 26 2 2" xfId="32311" xr:uid="{ABA2723D-FF33-4849-B5C6-16C12A414EA0}"/>
    <cellStyle name="Normal 2 26 2 2 2" xfId="32312" xr:uid="{E94A4434-F674-49FF-BE94-33E9E53A8F49}"/>
    <cellStyle name="Normal 2 26 2 2 2 2" xfId="32313" xr:uid="{752FE080-51C7-4151-825C-960821868AE2}"/>
    <cellStyle name="Normal 2 26 2 2 2 3" xfId="32314" xr:uid="{6B36E7F5-27E1-4E1F-8138-8EDBA0F029C9}"/>
    <cellStyle name="Normal 2 26 2 2 2 3 2" xfId="32315" xr:uid="{83197AE4-BBC7-4E2B-92A6-6D0A70D4B77B}"/>
    <cellStyle name="Normal 2 26 2 2 3" xfId="32316" xr:uid="{63FB2E82-CC5C-4C63-AEC4-446BD2B6B6C3}"/>
    <cellStyle name="Normal 2 26 2 2 3 2" xfId="32317" xr:uid="{C68DE375-91D5-4F2F-809E-ACBA3FA3E721}"/>
    <cellStyle name="Normal 2 26 2 2 4" xfId="32318" xr:uid="{0B0E6DA6-C096-48F2-BE33-862D8F0AE4EC}"/>
    <cellStyle name="Normal 2 26 2 2 5" xfId="32319" xr:uid="{DE6B146F-C3B5-4B73-9F7E-3E131FBBFA46}"/>
    <cellStyle name="Normal 2 26 2 2 5 2" xfId="32320" xr:uid="{0182AFA9-54DA-4826-81FA-F343A54FCA22}"/>
    <cellStyle name="Normal 2 26 2 2 5 2 2" xfId="32321" xr:uid="{A0C3E398-CA89-4E97-B634-3F92FCC6878B}"/>
    <cellStyle name="Normal 2 26 2 2 5 2 2 2" xfId="32322" xr:uid="{2B07D511-9470-446D-B424-7E767E7BC0BD}"/>
    <cellStyle name="Normal 2 26 2 2 5 2 3" xfId="32323" xr:uid="{2DDC72AF-841C-4FF2-A4AA-E5258C665AC9}"/>
    <cellStyle name="Normal 2 26 2 2 5 3" xfId="32324" xr:uid="{10FF6C66-FCDF-447C-962C-AA514C369087}"/>
    <cellStyle name="Normal 2 26 2 2 5 3 2" xfId="32325" xr:uid="{44FE638B-A224-455E-88A5-8A47D5FA162E}"/>
    <cellStyle name="Normal 2 26 2 2 5 4" xfId="32326" xr:uid="{B72F3B69-DD43-44FD-B9EC-2BF7F0C7CDC1}"/>
    <cellStyle name="Normal 2 26 2 2 6" xfId="32327" xr:uid="{D0BD1984-0C82-4EB4-BADF-316884FBF582}"/>
    <cellStyle name="Normal 2 26 2 2 6 2" xfId="32328" xr:uid="{33A827A3-5DF8-4805-9295-A8DCB9AEE4E5}"/>
    <cellStyle name="Normal 2 26 2 2 6 2 2" xfId="32329" xr:uid="{FE48B8E4-B692-4DEE-8C12-2A96614DAF85}"/>
    <cellStyle name="Normal 2 26 2 2 6 2 2 2" xfId="32330" xr:uid="{E69F7775-8BD5-4456-955D-68908E9815DB}"/>
    <cellStyle name="Normal 2 26 2 2 6 2 3" xfId="32331" xr:uid="{2E564D9C-84C0-47CF-8D23-9ED142854684}"/>
    <cellStyle name="Normal 2 26 2 2 6 3" xfId="32332" xr:uid="{6F9FC66B-F549-4EDB-9F1C-249221C25051}"/>
    <cellStyle name="Normal 2 26 2 2 6 3 2" xfId="32333" xr:uid="{436FC39D-9792-485C-BADC-24E8A85F84D3}"/>
    <cellStyle name="Normal 2 26 2 2 6 4" xfId="32334" xr:uid="{CE9D3066-EC51-40C5-9361-FA290DA10905}"/>
    <cellStyle name="Normal 2 26 2 2 7" xfId="32335" xr:uid="{C264268F-66C7-452A-9A3C-525F6D8B90E8}"/>
    <cellStyle name="Normal 2 26 2 2 7 2" xfId="32336" xr:uid="{09749792-007B-4552-974B-B912F558B27D}"/>
    <cellStyle name="Normal 2 26 2 20" xfId="32337" xr:uid="{90405DBE-E07A-40B3-BA3B-B755A863B7D6}"/>
    <cellStyle name="Normal 2 26 2 20 2" xfId="32338" xr:uid="{CCEF8CC7-99E3-4AEC-A9AD-A11F86CE4792}"/>
    <cellStyle name="Normal 2 26 2 20 2 2" xfId="32339" xr:uid="{C7394FEE-E4AD-446C-BB70-6FEAFD91E634}"/>
    <cellStyle name="Normal 2 26 2 20 2 3" xfId="32340" xr:uid="{7B3772BC-5BB2-4FF3-92BE-90CD2222158E}"/>
    <cellStyle name="Normal 2 26 2 20 2 3 2" xfId="32341" xr:uid="{36364BAF-1720-4D6F-B5EC-A064EA9BD887}"/>
    <cellStyle name="Normal 2 26 2 20 3" xfId="32342" xr:uid="{C5F8CA98-2C53-4F09-B5AB-521295E7C7A2}"/>
    <cellStyle name="Normal 2 26 2 20 3 2" xfId="32343" xr:uid="{EFAD514E-F4BC-4AFC-AA23-4D922B6D5151}"/>
    <cellStyle name="Normal 2 26 2 20 4" xfId="32344" xr:uid="{44DED269-9FDF-4ADA-9C81-E338D0AC80AF}"/>
    <cellStyle name="Normal 2 26 2 20 5" xfId="32345" xr:uid="{810981C0-98A2-4EFD-8A76-147017B1E19D}"/>
    <cellStyle name="Normal 2 26 2 20 5 2" xfId="32346" xr:uid="{44F797E0-5FC3-4497-8210-25E273E0D8B3}"/>
    <cellStyle name="Normal 2 26 2 20 5 2 2" xfId="32347" xr:uid="{B9879DE5-64E2-4983-B390-1AFE885EFAEC}"/>
    <cellStyle name="Normal 2 26 2 20 5 2 2 2" xfId="32348" xr:uid="{86FF1F84-8220-4F90-9281-201C29BB823E}"/>
    <cellStyle name="Normal 2 26 2 20 5 2 3" xfId="32349" xr:uid="{4E3B6634-153F-4B13-95BD-173D71BE0936}"/>
    <cellStyle name="Normal 2 26 2 20 5 3" xfId="32350" xr:uid="{5FDF1437-D46F-4321-AACA-1FD55466A7D0}"/>
    <cellStyle name="Normal 2 26 2 20 5 3 2" xfId="32351" xr:uid="{DC2AE954-E428-4120-AFB7-B6C6EA909BD7}"/>
    <cellStyle name="Normal 2 26 2 20 5 4" xfId="32352" xr:uid="{6F7AE47E-1F15-4063-AE37-8F1BD9960A19}"/>
    <cellStyle name="Normal 2 26 2 20 6" xfId="32353" xr:uid="{7D428D6E-3DD3-46D9-96CB-A0503AB1E851}"/>
    <cellStyle name="Normal 2 26 2 20 6 2" xfId="32354" xr:uid="{EA511AA2-1840-4C81-8494-1860BE3F450F}"/>
    <cellStyle name="Normal 2 26 2 20 6 2 2" xfId="32355" xr:uid="{9E77EF10-3960-40B5-B38A-458A045EC477}"/>
    <cellStyle name="Normal 2 26 2 20 6 2 2 2" xfId="32356" xr:uid="{BE5FDC93-55D9-419B-AF6B-4B56B6E73108}"/>
    <cellStyle name="Normal 2 26 2 20 6 2 3" xfId="32357" xr:uid="{E6728992-E4EF-4746-9DFF-1F3363943F08}"/>
    <cellStyle name="Normal 2 26 2 20 6 3" xfId="32358" xr:uid="{F48C0395-A073-4002-AA0B-A39E6090EB62}"/>
    <cellStyle name="Normal 2 26 2 20 6 3 2" xfId="32359" xr:uid="{C0FBBB50-5D2D-44AE-9D54-93475A02433E}"/>
    <cellStyle name="Normal 2 26 2 20 6 4" xfId="32360" xr:uid="{8ADE6445-ADAE-4C26-B852-71C1A813300F}"/>
    <cellStyle name="Normal 2 26 2 20 7" xfId="32361" xr:uid="{BA7B263F-2965-4959-94D6-87605DE3E79B}"/>
    <cellStyle name="Normal 2 26 2 20 7 2" xfId="32362" xr:uid="{4359044B-CC18-4633-ADBD-2707B46ACE17}"/>
    <cellStyle name="Normal 2 26 2 21" xfId="32363" xr:uid="{30165B22-B818-43D6-A5F9-79F0DBF757B2}"/>
    <cellStyle name="Normal 2 26 2 21 2" xfId="32364" xr:uid="{38616A3C-D598-4407-8CB2-60F93B0A66B5}"/>
    <cellStyle name="Normal 2 26 2 21 2 2" xfId="32365" xr:uid="{FA928E01-D1AB-431E-AF75-8CE58BB59531}"/>
    <cellStyle name="Normal 2 26 2 21 2 3" xfId="32366" xr:uid="{7D40B424-6206-4479-8C45-35A5B166B22D}"/>
    <cellStyle name="Normal 2 26 2 21 2 3 2" xfId="32367" xr:uid="{005EA75C-49F2-43B2-B9FF-CF9C9A3C14D3}"/>
    <cellStyle name="Normal 2 26 2 21 3" xfId="32368" xr:uid="{C05091EB-EC32-4A50-955A-4C7B43CCDD25}"/>
    <cellStyle name="Normal 2 26 2 21 3 2" xfId="32369" xr:uid="{FD841D61-9DE4-4BE3-83B6-266C8EA64D86}"/>
    <cellStyle name="Normal 2 26 2 21 4" xfId="32370" xr:uid="{0B91CF0B-A7A0-4E38-96F7-0FC98602DED9}"/>
    <cellStyle name="Normal 2 26 2 21 5" xfId="32371" xr:uid="{34828761-813F-4F09-8929-CA965FAF654C}"/>
    <cellStyle name="Normal 2 26 2 21 5 2" xfId="32372" xr:uid="{CA3AB79A-ADB8-4030-AD04-11EA9DBE987D}"/>
    <cellStyle name="Normal 2 26 2 21 5 2 2" xfId="32373" xr:uid="{BAE75820-21A9-467F-B7BF-1C5BD363216B}"/>
    <cellStyle name="Normal 2 26 2 21 5 2 2 2" xfId="32374" xr:uid="{F0B06F0C-ABE7-40E7-8721-2852850C65AD}"/>
    <cellStyle name="Normal 2 26 2 21 5 2 3" xfId="32375" xr:uid="{DB491A83-B918-412E-8702-7091E0ADAA34}"/>
    <cellStyle name="Normal 2 26 2 21 5 3" xfId="32376" xr:uid="{BFC5F240-4F59-44D0-B04A-1B91F085CB40}"/>
    <cellStyle name="Normal 2 26 2 21 5 3 2" xfId="32377" xr:uid="{02F80CEA-B34C-49D1-A136-9F7B81F951CF}"/>
    <cellStyle name="Normal 2 26 2 21 5 4" xfId="32378" xr:uid="{C652F98F-31E2-4A7F-A8DE-B6DDB49D4F44}"/>
    <cellStyle name="Normal 2 26 2 21 6" xfId="32379" xr:uid="{21FE3139-D5A5-4D40-9500-2A6222CB3917}"/>
    <cellStyle name="Normal 2 26 2 21 6 2" xfId="32380" xr:uid="{D680EAC5-FC8D-488E-81CD-04CBA536C644}"/>
    <cellStyle name="Normal 2 26 2 21 6 2 2" xfId="32381" xr:uid="{047BBF5A-F67B-41C1-9844-01209B3F2021}"/>
    <cellStyle name="Normal 2 26 2 21 6 2 2 2" xfId="32382" xr:uid="{AC49F4DF-5D2F-42B6-86F7-EC37ABF6D810}"/>
    <cellStyle name="Normal 2 26 2 21 6 2 3" xfId="32383" xr:uid="{9421F273-6AF1-4670-8453-5F1516B5706E}"/>
    <cellStyle name="Normal 2 26 2 21 6 3" xfId="32384" xr:uid="{D83CA84E-534C-4AC1-AA22-82DD33961039}"/>
    <cellStyle name="Normal 2 26 2 21 6 3 2" xfId="32385" xr:uid="{DD76079F-A256-4BA5-AA96-C40F5FA4E56E}"/>
    <cellStyle name="Normal 2 26 2 21 6 4" xfId="32386" xr:uid="{5F2AD1D1-790B-4FA4-A72C-A905083D21D4}"/>
    <cellStyle name="Normal 2 26 2 21 7" xfId="32387" xr:uid="{AF8AAB26-2882-41A1-8FB8-BD385A888E36}"/>
    <cellStyle name="Normal 2 26 2 21 7 2" xfId="32388" xr:uid="{C82E9680-4C40-4CEA-A00B-8A686D830977}"/>
    <cellStyle name="Normal 2 26 2 22" xfId="32389" xr:uid="{E5C5F4F5-9E64-48A3-AA46-9CB60C3E7F12}"/>
    <cellStyle name="Normal 2 26 2 22 2" xfId="32390" xr:uid="{75844582-31E6-4598-B031-E2BCA64BEB84}"/>
    <cellStyle name="Normal 2 26 2 22 2 2" xfId="32391" xr:uid="{FDA895F5-784A-4CA0-8F09-015B00A9ACAC}"/>
    <cellStyle name="Normal 2 26 2 22 2 3" xfId="32392" xr:uid="{18184C4E-1733-4B24-B4BD-4E14A29F9CB0}"/>
    <cellStyle name="Normal 2 26 2 22 2 3 2" xfId="32393" xr:uid="{E2C2B589-8049-499B-B161-127D4FDC7470}"/>
    <cellStyle name="Normal 2 26 2 22 3" xfId="32394" xr:uid="{48299A6B-DD9B-45E4-BE03-48283F6689CA}"/>
    <cellStyle name="Normal 2 26 2 22 3 2" xfId="32395" xr:uid="{D212F8F7-6817-455E-A8B2-61C3ADB467AF}"/>
    <cellStyle name="Normal 2 26 2 22 4" xfId="32396" xr:uid="{4156EC9F-A5D4-46D1-B1B2-72B48A4F3FE8}"/>
    <cellStyle name="Normal 2 26 2 22 5" xfId="32397" xr:uid="{A0CEAD14-37B0-45A1-BB87-AC07ABE0E202}"/>
    <cellStyle name="Normal 2 26 2 22 5 2" xfId="32398" xr:uid="{1E787221-53EB-4547-ACF1-CDA07B8AD390}"/>
    <cellStyle name="Normal 2 26 2 22 5 2 2" xfId="32399" xr:uid="{CBFE85B6-B7B3-4F1D-85AD-22C45AF1A895}"/>
    <cellStyle name="Normal 2 26 2 22 5 2 2 2" xfId="32400" xr:uid="{5FC1E874-7428-4E6F-B62C-4541B93EC154}"/>
    <cellStyle name="Normal 2 26 2 22 5 2 3" xfId="32401" xr:uid="{91567AB5-A1D8-484F-8492-D8B2C593BA0E}"/>
    <cellStyle name="Normal 2 26 2 22 5 3" xfId="32402" xr:uid="{F0093CFB-863B-4A32-ABF5-E966F0AA0B68}"/>
    <cellStyle name="Normal 2 26 2 22 5 3 2" xfId="32403" xr:uid="{E55B04A9-8E44-4C73-9FED-26B811113F87}"/>
    <cellStyle name="Normal 2 26 2 22 5 4" xfId="32404" xr:uid="{6AB1A59C-F5CE-4D0E-8D69-84D456DC5B82}"/>
    <cellStyle name="Normal 2 26 2 22 6" xfId="32405" xr:uid="{59D0B2C1-2C24-4CFF-AD1C-4459C615B11D}"/>
    <cellStyle name="Normal 2 26 2 22 6 2" xfId="32406" xr:uid="{3997667E-3C99-4C6E-88F3-C747D65F8592}"/>
    <cellStyle name="Normal 2 26 2 22 6 2 2" xfId="32407" xr:uid="{07B2796A-B7AD-48BF-9506-B22B9B7C8A0F}"/>
    <cellStyle name="Normal 2 26 2 22 6 2 2 2" xfId="32408" xr:uid="{DD216AF9-3411-4618-A06A-68C300BE5FB5}"/>
    <cellStyle name="Normal 2 26 2 22 6 2 3" xfId="32409" xr:uid="{9F3DCE15-3B42-4C26-97D5-F02DBBFA0478}"/>
    <cellStyle name="Normal 2 26 2 22 6 3" xfId="32410" xr:uid="{07F715C5-DABA-4B08-AE4D-6DECACBDBC92}"/>
    <cellStyle name="Normal 2 26 2 22 6 3 2" xfId="32411" xr:uid="{6D604472-7560-4372-82EB-2D78FD76726F}"/>
    <cellStyle name="Normal 2 26 2 22 6 4" xfId="32412" xr:uid="{37507897-AA75-45F4-88CA-F9EAABC43AA0}"/>
    <cellStyle name="Normal 2 26 2 22 7" xfId="32413" xr:uid="{1519DA68-3DEB-4146-86B4-CE5A38B274F7}"/>
    <cellStyle name="Normal 2 26 2 22 7 2" xfId="32414" xr:uid="{0DFFC26F-02ED-4D4C-8135-7158AE0B810A}"/>
    <cellStyle name="Normal 2 26 2 23" xfId="32415" xr:uid="{3CBD484A-961D-4F9C-9209-BD4D7561F8EA}"/>
    <cellStyle name="Normal 2 26 2 23 2" xfId="32416" xr:uid="{1D4E6CAC-103A-4CC0-9718-4804D6B3B67E}"/>
    <cellStyle name="Normal 2 26 2 23 2 2" xfId="32417" xr:uid="{47C29532-9CE7-4AE9-A139-8F7B6C3F2821}"/>
    <cellStyle name="Normal 2 26 2 23 2 3" xfId="32418" xr:uid="{0A646747-D9D6-4E1E-8B8F-6E2F25D46E68}"/>
    <cellStyle name="Normal 2 26 2 23 2 3 2" xfId="32419" xr:uid="{8843C79E-46BF-44D2-883E-3798C2A4C474}"/>
    <cellStyle name="Normal 2 26 2 23 3" xfId="32420" xr:uid="{471B2295-F113-44F9-AD72-296CA265B6C6}"/>
    <cellStyle name="Normal 2 26 2 23 3 2" xfId="32421" xr:uid="{7658ADB8-AD64-4AB9-9C80-113C048080A4}"/>
    <cellStyle name="Normal 2 26 2 23 4" xfId="32422" xr:uid="{C5254AA0-46BB-4970-AC14-13BFC826EB3C}"/>
    <cellStyle name="Normal 2 26 2 23 5" xfId="32423" xr:uid="{939B3C33-0A4E-4232-BEFC-BE20BB64656B}"/>
    <cellStyle name="Normal 2 26 2 23 5 2" xfId="32424" xr:uid="{A67E20B5-3411-4B8E-95F7-685BBA529B02}"/>
    <cellStyle name="Normal 2 26 2 23 5 2 2" xfId="32425" xr:uid="{0846A70E-F783-405D-B986-3A03AFEC5581}"/>
    <cellStyle name="Normal 2 26 2 23 5 2 2 2" xfId="32426" xr:uid="{ACD2CAA9-4EFC-49E4-8876-8355A19CD701}"/>
    <cellStyle name="Normal 2 26 2 23 5 2 3" xfId="32427" xr:uid="{457BCC45-F2AD-4BFC-8B4B-F03ACA63CF2C}"/>
    <cellStyle name="Normal 2 26 2 23 5 3" xfId="32428" xr:uid="{3DC4B706-F5F9-4AE5-88C3-4F3396721868}"/>
    <cellStyle name="Normal 2 26 2 23 5 3 2" xfId="32429" xr:uid="{0A79681D-55BC-446C-A3B7-CDF13339D237}"/>
    <cellStyle name="Normal 2 26 2 23 5 4" xfId="32430" xr:uid="{58169D3D-97B5-4C5B-A199-193B37DFD91E}"/>
    <cellStyle name="Normal 2 26 2 23 6" xfId="32431" xr:uid="{48FADDDF-D089-4FE9-BADF-D36B8CDE2989}"/>
    <cellStyle name="Normal 2 26 2 23 6 2" xfId="32432" xr:uid="{54FEFC1B-B5D2-4AB2-848F-3A3FBCCE342C}"/>
    <cellStyle name="Normal 2 26 2 23 6 2 2" xfId="32433" xr:uid="{130956ED-3E4E-43F6-8084-8A8E036A5C39}"/>
    <cellStyle name="Normal 2 26 2 23 6 2 2 2" xfId="32434" xr:uid="{5AADB9BB-65BE-47D5-B60D-863224CAB3B2}"/>
    <cellStyle name="Normal 2 26 2 23 6 2 3" xfId="32435" xr:uid="{1BCD4E9A-14E1-4FC1-8B8D-9EB8E715A7EA}"/>
    <cellStyle name="Normal 2 26 2 23 6 3" xfId="32436" xr:uid="{1BFACAFF-7E47-429A-BFC2-E5C63DE08CDB}"/>
    <cellStyle name="Normal 2 26 2 23 6 3 2" xfId="32437" xr:uid="{F3924369-475C-4424-BD9D-31E23796396C}"/>
    <cellStyle name="Normal 2 26 2 23 6 4" xfId="32438" xr:uid="{FB550EB4-D484-4828-98A6-728B632FE3E9}"/>
    <cellStyle name="Normal 2 26 2 23 7" xfId="32439" xr:uid="{E1E441C5-0B23-4904-9CB2-D4DA24CE7A30}"/>
    <cellStyle name="Normal 2 26 2 23 7 2" xfId="32440" xr:uid="{52128ADF-53B6-4BB4-B2BA-46D24200C61D}"/>
    <cellStyle name="Normal 2 26 2 24" xfId="32441" xr:uid="{51A5EAA8-2211-4568-8201-A66DFCD76337}"/>
    <cellStyle name="Normal 2 26 2 24 2" xfId="32442" xr:uid="{73C4E5DE-EED9-4F5D-9EF6-B3447D9D0D08}"/>
    <cellStyle name="Normal 2 26 2 24 2 2" xfId="32443" xr:uid="{8D1655F5-BD1B-4D36-9D5A-CC26C08DEF12}"/>
    <cellStyle name="Normal 2 26 2 24 2 3" xfId="32444" xr:uid="{5B0C759E-A722-4D4C-866B-7A4F43C76024}"/>
    <cellStyle name="Normal 2 26 2 24 2 3 2" xfId="32445" xr:uid="{3F227905-F75D-4A1F-BBB5-3FC4D588BBF1}"/>
    <cellStyle name="Normal 2 26 2 24 3" xfId="32446" xr:uid="{56B530A7-581F-41D6-AC60-0242AD3EBCE9}"/>
    <cellStyle name="Normal 2 26 2 24 3 2" xfId="32447" xr:uid="{73A0F830-2C9A-4A64-AF72-A92A9ABCCD2B}"/>
    <cellStyle name="Normal 2 26 2 24 4" xfId="32448" xr:uid="{F41C868B-8AC0-491A-B21E-BD382603B9B0}"/>
    <cellStyle name="Normal 2 26 2 24 5" xfId="32449" xr:uid="{7690CEE7-993D-4FA6-83AD-DAA049E27FB4}"/>
    <cellStyle name="Normal 2 26 2 24 5 2" xfId="32450" xr:uid="{33C70509-A4D6-4715-9BF8-C2050BE8EE02}"/>
    <cellStyle name="Normal 2 26 2 24 5 2 2" xfId="32451" xr:uid="{CE39F7CC-0CEE-43A4-93CD-B82FDD010953}"/>
    <cellStyle name="Normal 2 26 2 24 5 2 2 2" xfId="32452" xr:uid="{6F67F84D-5BA6-439D-951A-BD5DD7B5559E}"/>
    <cellStyle name="Normal 2 26 2 24 5 2 3" xfId="32453" xr:uid="{C83128F5-3D3B-4917-86A1-CB3C068847AF}"/>
    <cellStyle name="Normal 2 26 2 24 5 3" xfId="32454" xr:uid="{D0DB8104-D157-4385-BE1C-E6B0BBB77A91}"/>
    <cellStyle name="Normal 2 26 2 24 5 3 2" xfId="32455" xr:uid="{CF350759-ED34-458A-B8D5-DD0C59EC4770}"/>
    <cellStyle name="Normal 2 26 2 24 5 4" xfId="32456" xr:uid="{4F34E884-6105-4660-AB63-16A909E8EF24}"/>
    <cellStyle name="Normal 2 26 2 24 6" xfId="32457" xr:uid="{806ACD40-AEA0-433B-8A2E-CB689997B52D}"/>
    <cellStyle name="Normal 2 26 2 24 6 2" xfId="32458" xr:uid="{F6046416-CC5B-492A-9D31-BE77DDD56E1B}"/>
    <cellStyle name="Normal 2 26 2 24 6 2 2" xfId="32459" xr:uid="{964DF5B6-4EE4-4D02-AD28-C1BDD0E10BCC}"/>
    <cellStyle name="Normal 2 26 2 24 6 2 2 2" xfId="32460" xr:uid="{5891743C-85CF-4653-95CB-11478AE4E147}"/>
    <cellStyle name="Normal 2 26 2 24 6 2 3" xfId="32461" xr:uid="{1C898D2C-64E2-44FD-8665-6E06F281379E}"/>
    <cellStyle name="Normal 2 26 2 24 6 3" xfId="32462" xr:uid="{689A8293-D401-4B1D-AE10-2B142DC72001}"/>
    <cellStyle name="Normal 2 26 2 24 6 3 2" xfId="32463" xr:uid="{BEAC0F03-FD3A-4F42-AE33-892180395157}"/>
    <cellStyle name="Normal 2 26 2 24 6 4" xfId="32464" xr:uid="{E178A232-F177-4564-8DD0-3BDA1240EE2C}"/>
    <cellStyle name="Normal 2 26 2 24 7" xfId="32465" xr:uid="{6BE971AF-5123-4CAA-B728-08D511465CC4}"/>
    <cellStyle name="Normal 2 26 2 24 7 2" xfId="32466" xr:uid="{BE3593EB-F323-47BD-8203-BAFE515CD29F}"/>
    <cellStyle name="Normal 2 26 2 25" xfId="32467" xr:uid="{6FEA2DEE-7BBE-4293-A1FF-31CB9BEED100}"/>
    <cellStyle name="Normal 2 26 2 25 2" xfId="32468" xr:uid="{7D3B1BDB-EC45-4D64-B480-5EE80D805D44}"/>
    <cellStyle name="Normal 2 26 2 25 2 2" xfId="32469" xr:uid="{097C280C-7D91-4794-90D8-53384261598F}"/>
    <cellStyle name="Normal 2 26 2 25 2 3" xfId="32470" xr:uid="{00D4BF6A-ECBC-48CD-BA78-498C41E3EACF}"/>
    <cellStyle name="Normal 2 26 2 25 2 3 2" xfId="32471" xr:uid="{B7094A02-0BA2-4193-9F6B-E82076AF59E9}"/>
    <cellStyle name="Normal 2 26 2 25 3" xfId="32472" xr:uid="{01D96767-670D-4648-B65B-F8D787FD1712}"/>
    <cellStyle name="Normal 2 26 2 25 3 2" xfId="32473" xr:uid="{A6D9A500-F6BD-4E2E-9190-1262E2117767}"/>
    <cellStyle name="Normal 2 26 2 25 4" xfId="32474" xr:uid="{188C0B27-533F-4B91-B48B-CC32D1248AC4}"/>
    <cellStyle name="Normal 2 26 2 25 5" xfId="32475" xr:uid="{D9DA4AC9-215A-45BE-981D-33B53767F776}"/>
    <cellStyle name="Normal 2 26 2 25 5 2" xfId="32476" xr:uid="{1C8B5236-39BA-478C-B102-2D49B802068B}"/>
    <cellStyle name="Normal 2 26 2 25 5 2 2" xfId="32477" xr:uid="{4DE390D8-290E-416E-B5BF-37F334B0FC07}"/>
    <cellStyle name="Normal 2 26 2 25 5 2 2 2" xfId="32478" xr:uid="{0B457FB8-CC8A-4664-873D-2DC964A43725}"/>
    <cellStyle name="Normal 2 26 2 25 5 2 3" xfId="32479" xr:uid="{C3659976-22DF-4592-8CA2-48A0280008F1}"/>
    <cellStyle name="Normal 2 26 2 25 5 3" xfId="32480" xr:uid="{FBC40CFF-3C30-489B-85E8-E97A282A571A}"/>
    <cellStyle name="Normal 2 26 2 25 5 3 2" xfId="32481" xr:uid="{BD58F614-771D-49F1-845D-6B651BF6BE0B}"/>
    <cellStyle name="Normal 2 26 2 25 5 4" xfId="32482" xr:uid="{0E50E4E6-32B4-4EC6-9E2B-F5B164167865}"/>
    <cellStyle name="Normal 2 26 2 25 6" xfId="32483" xr:uid="{25C8CFB1-33B1-4660-BB1A-4B99EFA5B14A}"/>
    <cellStyle name="Normal 2 26 2 25 6 2" xfId="32484" xr:uid="{BD714E8C-782C-4CFA-B982-7FC6167DFC84}"/>
    <cellStyle name="Normal 2 26 2 25 6 2 2" xfId="32485" xr:uid="{5D2A19A2-2DB9-4A72-A796-344529C116AD}"/>
    <cellStyle name="Normal 2 26 2 25 6 2 2 2" xfId="32486" xr:uid="{767C8BDB-CA1A-44AA-B12C-09AEFBCCCA91}"/>
    <cellStyle name="Normal 2 26 2 25 6 2 3" xfId="32487" xr:uid="{0A85B00D-3B03-4AC7-96AE-545FBEF8D415}"/>
    <cellStyle name="Normal 2 26 2 25 6 3" xfId="32488" xr:uid="{115C2541-73F9-47B1-BE78-55ABAF6D979D}"/>
    <cellStyle name="Normal 2 26 2 25 6 3 2" xfId="32489" xr:uid="{CB4FDB0D-C1AA-4820-AE58-AFA85573B1E0}"/>
    <cellStyle name="Normal 2 26 2 25 6 4" xfId="32490" xr:uid="{2D3E0C41-9392-4ADE-9FC1-A69795851844}"/>
    <cellStyle name="Normal 2 26 2 25 7" xfId="32491" xr:uid="{9006A700-BF4F-470D-9FEF-6A02C5782EA9}"/>
    <cellStyle name="Normal 2 26 2 25 7 2" xfId="32492" xr:uid="{93114270-5A2D-48CD-B957-579153A1DB35}"/>
    <cellStyle name="Normal 2 26 2 26" xfId="32493" xr:uid="{66873BAA-3667-4430-B20B-BB6C14724D4C}"/>
    <cellStyle name="Normal 2 26 2 26 2" xfId="32494" xr:uid="{879F4B73-E943-470C-BFA3-1228754D0BA9}"/>
    <cellStyle name="Normal 2 26 2 26 2 2" xfId="32495" xr:uid="{BA8B4C89-4184-4617-961C-B08387B70392}"/>
    <cellStyle name="Normal 2 26 2 26 2 3" xfId="32496" xr:uid="{C3D6006D-20A5-47A8-BB3D-4D527AC4788A}"/>
    <cellStyle name="Normal 2 26 2 26 2 3 2" xfId="32497" xr:uid="{7AC9D47E-A48C-49D7-AE7B-9628893BBC47}"/>
    <cellStyle name="Normal 2 26 2 26 3" xfId="32498" xr:uid="{439F5E60-F9C7-43AC-B4CF-8A16C3DE197F}"/>
    <cellStyle name="Normal 2 26 2 26 3 2" xfId="32499" xr:uid="{1DDD95A8-FDEC-4412-AAEE-6DE727DB495F}"/>
    <cellStyle name="Normal 2 26 2 26 4" xfId="32500" xr:uid="{F6AEAFCC-F62A-494E-B5ED-855488114433}"/>
    <cellStyle name="Normal 2 26 2 26 5" xfId="32501" xr:uid="{375EDDA0-F46F-47A6-A257-F1C29BFB30FE}"/>
    <cellStyle name="Normal 2 26 2 26 5 2" xfId="32502" xr:uid="{DACE10F2-AA87-4F7D-8E96-1612E8E23967}"/>
    <cellStyle name="Normal 2 26 2 26 5 2 2" xfId="32503" xr:uid="{F3EAF0D4-F540-4668-A41B-3367A39807F9}"/>
    <cellStyle name="Normal 2 26 2 26 5 2 2 2" xfId="32504" xr:uid="{0483869B-7812-48E6-97B3-FBAC9F7525F2}"/>
    <cellStyle name="Normal 2 26 2 26 5 2 3" xfId="32505" xr:uid="{8F103239-B529-4A6D-A4C6-83D668C0220B}"/>
    <cellStyle name="Normal 2 26 2 26 5 3" xfId="32506" xr:uid="{BE562789-C63F-45F1-AEA8-2B19D4CE214D}"/>
    <cellStyle name="Normal 2 26 2 26 5 3 2" xfId="32507" xr:uid="{7CDD36FD-DFB6-4B60-BB19-1C0571C0837A}"/>
    <cellStyle name="Normal 2 26 2 26 5 4" xfId="32508" xr:uid="{861ACBCC-7BA8-456E-991A-6428C6FB3D24}"/>
    <cellStyle name="Normal 2 26 2 26 6" xfId="32509" xr:uid="{BB50B329-4CF5-48C0-AEF4-9121C5212072}"/>
    <cellStyle name="Normal 2 26 2 26 6 2" xfId="32510" xr:uid="{B4545DC4-9817-4A52-ACBD-85FC106DF3F8}"/>
    <cellStyle name="Normal 2 26 2 26 6 2 2" xfId="32511" xr:uid="{84725EE1-9A57-4F00-A8EB-A8BE06976689}"/>
    <cellStyle name="Normal 2 26 2 26 6 2 2 2" xfId="32512" xr:uid="{7B6EEEAE-B9D6-403A-A46D-F7565AAE31F5}"/>
    <cellStyle name="Normal 2 26 2 26 6 2 3" xfId="32513" xr:uid="{34E59D0D-18C9-4DE0-A447-D8F2E24288B9}"/>
    <cellStyle name="Normal 2 26 2 26 6 3" xfId="32514" xr:uid="{3B50674D-ED77-4D94-8D61-30D8EC7D8528}"/>
    <cellStyle name="Normal 2 26 2 26 6 3 2" xfId="32515" xr:uid="{3E4CE082-A25A-4432-B4EB-7F84597EE55A}"/>
    <cellStyle name="Normal 2 26 2 26 6 4" xfId="32516" xr:uid="{E51B2179-B69B-45BB-9ACC-090865DB3DA4}"/>
    <cellStyle name="Normal 2 26 2 26 7" xfId="32517" xr:uid="{8A4199C3-5999-4BA0-960F-8676E4D6D33F}"/>
    <cellStyle name="Normal 2 26 2 26 7 2" xfId="32518" xr:uid="{9F745A54-A676-4726-BA99-570A2FCEC3C1}"/>
    <cellStyle name="Normal 2 26 2 27" xfId="32519" xr:uid="{AE78336E-3975-4A6D-B831-F067B81B6409}"/>
    <cellStyle name="Normal 2 26 2 27 2" xfId="32520" xr:uid="{C8254040-DD59-4133-9C58-8145F583692C}"/>
    <cellStyle name="Normal 2 26 2 27 2 2" xfId="32521" xr:uid="{05AB39DD-DA91-4177-B9AC-89041EEAA761}"/>
    <cellStyle name="Normal 2 26 2 27 2 3" xfId="32522" xr:uid="{9732C632-2B6D-4D87-956E-66C1BB64A86C}"/>
    <cellStyle name="Normal 2 26 2 27 2 3 2" xfId="32523" xr:uid="{27931CF4-180A-49C6-9383-AF8375FF6264}"/>
    <cellStyle name="Normal 2 26 2 27 3" xfId="32524" xr:uid="{8D03E3C2-BA69-41D4-802E-B9603C4BBAFB}"/>
    <cellStyle name="Normal 2 26 2 27 3 2" xfId="32525" xr:uid="{9056E50F-D28C-4817-BFF4-382AC760CD60}"/>
    <cellStyle name="Normal 2 26 2 27 4" xfId="32526" xr:uid="{C9D16E8D-43A3-45D9-9723-71D7B0069B8B}"/>
    <cellStyle name="Normal 2 26 2 27 5" xfId="32527" xr:uid="{79BBFE7C-97E7-4A04-AC16-524EDE70B20B}"/>
    <cellStyle name="Normal 2 26 2 27 5 2" xfId="32528" xr:uid="{46415840-D217-428E-BBC3-39D61F473356}"/>
    <cellStyle name="Normal 2 26 2 27 5 2 2" xfId="32529" xr:uid="{0A2CDD18-FF35-4CAA-B33A-C8E0763395A2}"/>
    <cellStyle name="Normal 2 26 2 27 5 2 2 2" xfId="32530" xr:uid="{19126A1B-9F1A-4F71-B05F-9B49813466CD}"/>
    <cellStyle name="Normal 2 26 2 27 5 2 3" xfId="32531" xr:uid="{8D6A4286-E9C6-4653-B650-41706697B3F2}"/>
    <cellStyle name="Normal 2 26 2 27 5 3" xfId="32532" xr:uid="{FB1F97B7-EA56-431A-BE4D-7357AB06D33C}"/>
    <cellStyle name="Normal 2 26 2 27 5 3 2" xfId="32533" xr:uid="{CCD89F57-DD0D-4A99-ABF1-80D663D737A7}"/>
    <cellStyle name="Normal 2 26 2 27 5 4" xfId="32534" xr:uid="{E18BEED9-B6E9-4B67-8203-9E7954DDC2F7}"/>
    <cellStyle name="Normal 2 26 2 27 6" xfId="32535" xr:uid="{88DDA6C8-3474-4B53-9436-0BFC9D1BDE1E}"/>
    <cellStyle name="Normal 2 26 2 27 6 2" xfId="32536" xr:uid="{0D707624-BD79-43D1-86DA-627C06FF0200}"/>
    <cellStyle name="Normal 2 26 2 27 6 2 2" xfId="32537" xr:uid="{E43CE816-B34D-4CFC-BC57-5A88CF110C19}"/>
    <cellStyle name="Normal 2 26 2 27 6 2 2 2" xfId="32538" xr:uid="{3D38F30A-2F21-4ABC-8137-6E5FE80F4D08}"/>
    <cellStyle name="Normal 2 26 2 27 6 2 3" xfId="32539" xr:uid="{90689CB0-D6C0-426C-A07A-42A7E14C450C}"/>
    <cellStyle name="Normal 2 26 2 27 6 3" xfId="32540" xr:uid="{A70AF96F-7706-4452-84EB-9E793B5442FF}"/>
    <cellStyle name="Normal 2 26 2 27 6 3 2" xfId="32541" xr:uid="{0175048E-796D-4555-B877-1F962B974D7C}"/>
    <cellStyle name="Normal 2 26 2 27 6 4" xfId="32542" xr:uid="{115D0906-62B7-4E0D-9DE9-A20781AD1AB4}"/>
    <cellStyle name="Normal 2 26 2 27 7" xfId="32543" xr:uid="{F6511AD4-7668-47B2-9993-CEA57BC1CF36}"/>
    <cellStyle name="Normal 2 26 2 27 7 2" xfId="32544" xr:uid="{38D10714-CD5B-4962-B710-FFED2BC13DA9}"/>
    <cellStyle name="Normal 2 26 2 28" xfId="32545" xr:uid="{62809606-8615-458F-8ECA-F83FE82CD9AF}"/>
    <cellStyle name="Normal 2 26 2 28 2" xfId="32546" xr:uid="{945A21B9-0645-48E1-B519-5F0105F14203}"/>
    <cellStyle name="Normal 2 26 2 28 3" xfId="32547" xr:uid="{43B54C75-D120-4564-A69A-C16726D75668}"/>
    <cellStyle name="Normal 2 26 2 28 3 2" xfId="32548" xr:uid="{C59E5471-99E7-4F90-9085-57FEF18AC33A}"/>
    <cellStyle name="Normal 2 26 2 29" xfId="32549" xr:uid="{7279C53A-A8F4-45B5-9A00-A8CF75CA8509}"/>
    <cellStyle name="Normal 2 26 2 29 2" xfId="32550" xr:uid="{0F847654-FE2A-462A-9FC4-2B121257C357}"/>
    <cellStyle name="Normal 2 26 2 29 3" xfId="32551" xr:uid="{FC8B00D2-7B7A-49AA-9E44-F9A73E1BE702}"/>
    <cellStyle name="Normal 2 26 2 3" xfId="32552" xr:uid="{13F90206-E1D5-4E9E-AF5C-28C14EF98B71}"/>
    <cellStyle name="Normal 2 26 2 3 2" xfId="32553" xr:uid="{3013BC5F-001F-4255-80E6-2CB5E975A6E1}"/>
    <cellStyle name="Normal 2 26 2 3 2 2" xfId="32554" xr:uid="{F4850686-E4AD-43E9-9BC9-11C4063D2024}"/>
    <cellStyle name="Normal 2 26 2 3 2 3" xfId="32555" xr:uid="{459E3C9D-3FF4-4F05-B4CC-77A718A87C2F}"/>
    <cellStyle name="Normal 2 26 2 3 2 3 2" xfId="32556" xr:uid="{7937F7EA-B3D9-4C7F-9FB4-B0097FFDC54E}"/>
    <cellStyle name="Normal 2 26 2 3 3" xfId="32557" xr:uid="{E3FD966E-6893-4EF2-A1A5-9126362E9B93}"/>
    <cellStyle name="Normal 2 26 2 3 3 2" xfId="32558" xr:uid="{1B65562D-C8EF-4AE2-A5CF-236FDEE3E65E}"/>
    <cellStyle name="Normal 2 26 2 3 4" xfId="32559" xr:uid="{8088784B-A46C-4458-9C38-01090FC4B059}"/>
    <cellStyle name="Normal 2 26 2 3 5" xfId="32560" xr:uid="{FD8C0B18-72BE-447E-921E-88350D5C9FBD}"/>
    <cellStyle name="Normal 2 26 2 3 5 2" xfId="32561" xr:uid="{CA3E04C0-9173-4390-AC0D-278488F06F89}"/>
    <cellStyle name="Normal 2 26 2 3 5 2 2" xfId="32562" xr:uid="{6BF45C0F-DA2F-444F-8AB4-2D2A38F1B918}"/>
    <cellStyle name="Normal 2 26 2 3 5 2 2 2" xfId="32563" xr:uid="{197864DA-CB60-4A3D-B39D-14649FDDC273}"/>
    <cellStyle name="Normal 2 26 2 3 5 2 3" xfId="32564" xr:uid="{B0805EA1-14C4-4AF3-90B7-F6DF6931FF9C}"/>
    <cellStyle name="Normal 2 26 2 3 5 3" xfId="32565" xr:uid="{4969AFC9-CFEE-4677-9EB2-E415E9F13814}"/>
    <cellStyle name="Normal 2 26 2 3 5 3 2" xfId="32566" xr:uid="{8BAF8C14-6D75-4278-8175-D9AED1C53A38}"/>
    <cellStyle name="Normal 2 26 2 3 5 4" xfId="32567" xr:uid="{EB80E996-A44C-484C-A6A8-DDBC4D0D9BEF}"/>
    <cellStyle name="Normal 2 26 2 3 6" xfId="32568" xr:uid="{ED8D16E9-661D-4B73-84E2-C57178928ACC}"/>
    <cellStyle name="Normal 2 26 2 3 6 2" xfId="32569" xr:uid="{D57A4D54-D08D-4D50-99C6-67BF3262C1C7}"/>
    <cellStyle name="Normal 2 26 2 3 6 2 2" xfId="32570" xr:uid="{84B79B66-D3BF-478E-804E-E9028B0CF3CE}"/>
    <cellStyle name="Normal 2 26 2 3 6 2 2 2" xfId="32571" xr:uid="{B3720969-E43C-477E-9504-E5FA2C19B26A}"/>
    <cellStyle name="Normal 2 26 2 3 6 2 3" xfId="32572" xr:uid="{4860C69E-8D4E-4DE8-9A46-440B650F64A9}"/>
    <cellStyle name="Normal 2 26 2 3 6 3" xfId="32573" xr:uid="{A49D4A61-2B26-44F3-BA58-78C05436FCFA}"/>
    <cellStyle name="Normal 2 26 2 3 6 3 2" xfId="32574" xr:uid="{5F9BC58E-31BA-4AFF-92B7-6238C3761334}"/>
    <cellStyle name="Normal 2 26 2 3 6 4" xfId="32575" xr:uid="{F300F6E1-4E8A-408E-92F0-6304D995684D}"/>
    <cellStyle name="Normal 2 26 2 3 7" xfId="32576" xr:uid="{5C283E14-9CC5-49AA-8CBD-218206AD0F0E}"/>
    <cellStyle name="Normal 2 26 2 3 7 2" xfId="32577" xr:uid="{6D05224E-F489-4663-90DE-F4D201F16A79}"/>
    <cellStyle name="Normal 2 26 2 30" xfId="32578" xr:uid="{5D575D5A-BAC1-4FD1-BF58-480A329D5A38}"/>
    <cellStyle name="Normal 2 26 2 31" xfId="32579" xr:uid="{01A1EFD8-C364-48E9-94E5-5EA7F179A018}"/>
    <cellStyle name="Normal 2 26 2 31 2" xfId="32580" xr:uid="{4A9A14E7-A7C0-472D-BFF5-906ABD073041}"/>
    <cellStyle name="Normal 2 26 2 31 2 2" xfId="32581" xr:uid="{614A1BB2-DD2A-4B9A-B8E8-96D7A147E7D3}"/>
    <cellStyle name="Normal 2 26 2 31 2 2 2" xfId="32582" xr:uid="{DEE6A552-47BA-46A0-9AEE-A16CB8D46F6A}"/>
    <cellStyle name="Normal 2 26 2 31 2 3" xfId="32583" xr:uid="{360338EF-CA30-41E4-B8F9-DBCD3CE3627F}"/>
    <cellStyle name="Normal 2 26 2 31 3" xfId="32584" xr:uid="{41134041-7239-4051-BC90-BEDC7932A6C0}"/>
    <cellStyle name="Normal 2 26 2 31 3 2" xfId="32585" xr:uid="{D2BC72C1-5473-4DFF-A5DD-B98F7909DA07}"/>
    <cellStyle name="Normal 2 26 2 31 4" xfId="32586" xr:uid="{7BDB8066-4478-4082-9241-990ED06B0B13}"/>
    <cellStyle name="Normal 2 26 2 32" xfId="32587" xr:uid="{66F41F16-27CF-44CB-9F5A-D4452514BD22}"/>
    <cellStyle name="Normal 2 26 2 32 2" xfId="32588" xr:uid="{8728E75F-FD7D-43D5-95AC-0B2CEDF4D037}"/>
    <cellStyle name="Normal 2 26 2 32 2 2" xfId="32589" xr:uid="{E2921445-ACF1-4EE7-A1F8-91A3584461C3}"/>
    <cellStyle name="Normal 2 26 2 32 2 2 2" xfId="32590" xr:uid="{C162A6E7-B11A-421D-96D4-6C1977834C3B}"/>
    <cellStyle name="Normal 2 26 2 32 2 3" xfId="32591" xr:uid="{D1A9F778-BD99-48C0-99D3-6A79E6A02D63}"/>
    <cellStyle name="Normal 2 26 2 32 3" xfId="32592" xr:uid="{45C02C1B-347F-4BA1-9806-F23E4F6550AA}"/>
    <cellStyle name="Normal 2 26 2 32 3 2" xfId="32593" xr:uid="{725926B6-5DD1-4F60-A225-C33905CCB81D}"/>
    <cellStyle name="Normal 2 26 2 32 4" xfId="32594" xr:uid="{EEEECC64-0E79-4FD6-8FCF-0F52981FD389}"/>
    <cellStyle name="Normal 2 26 2 33" xfId="32595" xr:uid="{69402E58-BA39-44D7-A316-53A4739DF3B0}"/>
    <cellStyle name="Normal 2 26 2 33 2" xfId="32596" xr:uid="{35F23A2B-BB85-4136-9320-9B570F959BE5}"/>
    <cellStyle name="Normal 2 26 2 34" xfId="32597" xr:uid="{7A39446E-0F3A-49FC-9558-A2216353D80D}"/>
    <cellStyle name="Normal 2 26 2 34 2" xfId="32598" xr:uid="{9CCCBC80-FB7F-4D7A-9DE4-32728F5649FE}"/>
    <cellStyle name="Normal 2 26 2 4" xfId="32599" xr:uid="{573582AE-2BDC-4DD7-A2D5-3DDE3291997C}"/>
    <cellStyle name="Normal 2 26 2 4 2" xfId="32600" xr:uid="{9DDFB871-6ACE-48F0-A639-8D939031B258}"/>
    <cellStyle name="Normal 2 26 2 4 2 2" xfId="32601" xr:uid="{E533CA10-9341-4632-80AD-51D5D5F97641}"/>
    <cellStyle name="Normal 2 26 2 4 2 3" xfId="32602" xr:uid="{538BFC28-CEA3-48F1-8ED8-104AA3F32A69}"/>
    <cellStyle name="Normal 2 26 2 4 2 3 2" xfId="32603" xr:uid="{21EA13CA-E3A7-4BC7-8F26-F43EE08B5906}"/>
    <cellStyle name="Normal 2 26 2 4 3" xfId="32604" xr:uid="{CC076854-1945-45CE-9CB7-BDCB22695354}"/>
    <cellStyle name="Normal 2 26 2 4 3 2" xfId="32605" xr:uid="{2301DD42-CA90-47EE-B3FE-285D650A0EA4}"/>
    <cellStyle name="Normal 2 26 2 4 4" xfId="32606" xr:uid="{F23BC34A-E24B-4FD7-8C1A-E5F6049192AD}"/>
    <cellStyle name="Normal 2 26 2 4 5" xfId="32607" xr:uid="{4CD93331-A8BD-495C-B5D3-084A95922353}"/>
    <cellStyle name="Normal 2 26 2 4 5 2" xfId="32608" xr:uid="{0D64E29D-4502-48EE-9943-D22EC12A316A}"/>
    <cellStyle name="Normal 2 26 2 4 5 2 2" xfId="32609" xr:uid="{8ED00389-F057-4151-8B59-A19230474C16}"/>
    <cellStyle name="Normal 2 26 2 4 5 2 2 2" xfId="32610" xr:uid="{701A0161-1BDB-4808-870C-4DDC1AD58BE6}"/>
    <cellStyle name="Normal 2 26 2 4 5 2 3" xfId="32611" xr:uid="{54582C6F-D5D3-4847-BCB3-CF3B4627DCDB}"/>
    <cellStyle name="Normal 2 26 2 4 5 3" xfId="32612" xr:uid="{2B559DE1-6A08-4453-B928-0C1F588E7634}"/>
    <cellStyle name="Normal 2 26 2 4 5 3 2" xfId="32613" xr:uid="{2AD57A29-2F8D-4AAA-BDD0-46E0CCC8EA36}"/>
    <cellStyle name="Normal 2 26 2 4 5 4" xfId="32614" xr:uid="{C22348C0-D3D3-4079-A88C-5464B781EE7C}"/>
    <cellStyle name="Normal 2 26 2 4 6" xfId="32615" xr:uid="{FBE83260-5AA6-4804-AC3E-F54042731FB8}"/>
    <cellStyle name="Normal 2 26 2 4 6 2" xfId="32616" xr:uid="{5F49DE82-B126-4CD9-B2CB-F53242F13B7A}"/>
    <cellStyle name="Normal 2 26 2 4 6 2 2" xfId="32617" xr:uid="{8E3D30E1-FC2B-41F8-9ED8-E0728160DB1A}"/>
    <cellStyle name="Normal 2 26 2 4 6 2 2 2" xfId="32618" xr:uid="{CAF10B3F-044C-4C2F-A4D3-97E45C760171}"/>
    <cellStyle name="Normal 2 26 2 4 6 2 3" xfId="32619" xr:uid="{35BE8883-4A32-41CB-8F48-61F5673FB49E}"/>
    <cellStyle name="Normal 2 26 2 4 6 3" xfId="32620" xr:uid="{5A8C8B13-9269-4DBE-8957-49B6C3625D46}"/>
    <cellStyle name="Normal 2 26 2 4 6 3 2" xfId="32621" xr:uid="{04A6E9DA-7AA5-4A96-AB36-648DD2B3FCD1}"/>
    <cellStyle name="Normal 2 26 2 4 6 4" xfId="32622" xr:uid="{0003EC29-9CD9-410C-8BE6-0A699E809BA6}"/>
    <cellStyle name="Normal 2 26 2 4 7" xfId="32623" xr:uid="{50FBB992-6F60-48C7-94C0-CEBD1E298704}"/>
    <cellStyle name="Normal 2 26 2 4 7 2" xfId="32624" xr:uid="{FD506E1D-126A-4826-8D1E-6A1DDB684B99}"/>
    <cellStyle name="Normal 2 26 2 5" xfId="32625" xr:uid="{57FDCC7D-0ECE-4D40-BC71-0AEAED592259}"/>
    <cellStyle name="Normal 2 26 2 5 2" xfId="32626" xr:uid="{43F8CE6C-B8E2-4FCA-9566-28AAF5012479}"/>
    <cellStyle name="Normal 2 26 2 5 2 2" xfId="32627" xr:uid="{D764B768-7EE6-4C7A-9788-89B3BE083A15}"/>
    <cellStyle name="Normal 2 26 2 5 2 3" xfId="32628" xr:uid="{0716CF58-F8F5-43AF-94F5-FD41262415F7}"/>
    <cellStyle name="Normal 2 26 2 5 2 3 2" xfId="32629" xr:uid="{61BAC5B5-8CAC-489D-804B-5855A3D9AC7A}"/>
    <cellStyle name="Normal 2 26 2 5 3" xfId="32630" xr:uid="{C516C195-F7AD-4F37-A490-512A80EBD648}"/>
    <cellStyle name="Normal 2 26 2 5 3 2" xfId="32631" xr:uid="{1F22C130-52F2-4559-9900-C84F673CEB5A}"/>
    <cellStyle name="Normal 2 26 2 5 4" xfId="32632" xr:uid="{7592E8F5-45E5-4062-88DE-FA82AA951C62}"/>
    <cellStyle name="Normal 2 26 2 5 5" xfId="32633" xr:uid="{4F108245-AA35-41EE-91CC-F24335DDC116}"/>
    <cellStyle name="Normal 2 26 2 5 5 2" xfId="32634" xr:uid="{5C7BE179-CEA6-4575-9D4D-A8F184256B28}"/>
    <cellStyle name="Normal 2 26 2 5 5 2 2" xfId="32635" xr:uid="{2CDD3619-4067-49A9-A477-71A16B18D24C}"/>
    <cellStyle name="Normal 2 26 2 5 5 2 2 2" xfId="32636" xr:uid="{46087A1A-94E1-48A9-B51E-8CDB9DB81282}"/>
    <cellStyle name="Normal 2 26 2 5 5 2 3" xfId="32637" xr:uid="{D287048A-49B3-4F4B-A56D-6641F06EAD5A}"/>
    <cellStyle name="Normal 2 26 2 5 5 3" xfId="32638" xr:uid="{D9B38E3E-6425-432C-B384-AF6F12BBABEE}"/>
    <cellStyle name="Normal 2 26 2 5 5 3 2" xfId="32639" xr:uid="{4C196AE1-0C88-427D-B1BE-9CE0B72DB0DE}"/>
    <cellStyle name="Normal 2 26 2 5 5 4" xfId="32640" xr:uid="{536A5F16-B742-4C79-9743-D510FD106E6C}"/>
    <cellStyle name="Normal 2 26 2 5 6" xfId="32641" xr:uid="{D0B2C63B-257F-49C1-A469-B004B4EA388A}"/>
    <cellStyle name="Normal 2 26 2 5 6 2" xfId="32642" xr:uid="{FC40A0EB-B27A-4C1F-9546-D5D8DAC302B2}"/>
    <cellStyle name="Normal 2 26 2 5 6 2 2" xfId="32643" xr:uid="{BEF85E40-5402-4782-BF7B-F0CA61089269}"/>
    <cellStyle name="Normal 2 26 2 5 6 2 2 2" xfId="32644" xr:uid="{EA61B491-AD9F-4C75-BCAF-F6782AC570B6}"/>
    <cellStyle name="Normal 2 26 2 5 6 2 3" xfId="32645" xr:uid="{431A4670-E5F1-40EA-A2B0-2A5BA028CDB4}"/>
    <cellStyle name="Normal 2 26 2 5 6 3" xfId="32646" xr:uid="{A4745D04-DF8A-4F5D-B580-7BB6276978FA}"/>
    <cellStyle name="Normal 2 26 2 5 6 3 2" xfId="32647" xr:uid="{A1045744-796B-4465-9FE2-D740C0FD896B}"/>
    <cellStyle name="Normal 2 26 2 5 6 4" xfId="32648" xr:uid="{C9718B95-1649-4185-B657-7B750E6653D0}"/>
    <cellStyle name="Normal 2 26 2 5 7" xfId="32649" xr:uid="{F94D8FD8-7C76-4284-A59A-5D0D381FDBEE}"/>
    <cellStyle name="Normal 2 26 2 5 7 2" xfId="32650" xr:uid="{E643B930-975A-4E6D-BA25-8B9F407DF844}"/>
    <cellStyle name="Normal 2 26 2 6" xfId="32651" xr:uid="{47667252-B14F-41BE-8A79-4BDA871BB71D}"/>
    <cellStyle name="Normal 2 26 2 6 2" xfId="32652" xr:uid="{643F8E66-B96C-49EA-B7CA-DE6E005AFFA4}"/>
    <cellStyle name="Normal 2 26 2 6 2 2" xfId="32653" xr:uid="{9F2C86BA-E313-4DE4-A8A8-E811FAF3F036}"/>
    <cellStyle name="Normal 2 26 2 6 2 3" xfId="32654" xr:uid="{7A23992B-728E-463A-8D2C-ACACF08557D7}"/>
    <cellStyle name="Normal 2 26 2 6 2 3 2" xfId="32655" xr:uid="{B24EA9E7-2BB9-473F-BB61-C56C545BB274}"/>
    <cellStyle name="Normal 2 26 2 6 3" xfId="32656" xr:uid="{0702D409-5C33-4715-84F5-54F0442FAD98}"/>
    <cellStyle name="Normal 2 26 2 6 3 2" xfId="32657" xr:uid="{6016B050-C67F-4929-8478-673CC78DBFF1}"/>
    <cellStyle name="Normal 2 26 2 6 4" xfId="32658" xr:uid="{5FC1ABF2-1EDD-430B-AC7F-3942BF3BCCD4}"/>
    <cellStyle name="Normal 2 26 2 6 5" xfId="32659" xr:uid="{CF4D863D-5B19-4176-A102-1F8970F80689}"/>
    <cellStyle name="Normal 2 26 2 6 5 2" xfId="32660" xr:uid="{0DF110C5-52F8-452C-93A0-DC9A474676AC}"/>
    <cellStyle name="Normal 2 26 2 6 5 2 2" xfId="32661" xr:uid="{FE71D308-084C-4B62-BB6A-6BB79EA480C2}"/>
    <cellStyle name="Normal 2 26 2 6 5 2 2 2" xfId="32662" xr:uid="{C2E3FAED-5FB5-43C5-A60F-CB0B632A8460}"/>
    <cellStyle name="Normal 2 26 2 6 5 2 3" xfId="32663" xr:uid="{AD0FC615-2A00-49B6-BE81-08C6F607C052}"/>
    <cellStyle name="Normal 2 26 2 6 5 3" xfId="32664" xr:uid="{4B3E6798-DF95-4B90-9C24-643C0F3D6231}"/>
    <cellStyle name="Normal 2 26 2 6 5 3 2" xfId="32665" xr:uid="{D26EE6D2-2A4C-449B-BD49-F10966FA70DB}"/>
    <cellStyle name="Normal 2 26 2 6 5 4" xfId="32666" xr:uid="{E094BAC5-BBD2-414D-9ECE-E397E7D08990}"/>
    <cellStyle name="Normal 2 26 2 6 6" xfId="32667" xr:uid="{4196E8F5-6513-40F7-93C9-5735EE45F1C6}"/>
    <cellStyle name="Normal 2 26 2 6 6 2" xfId="32668" xr:uid="{5DF819E1-C89F-4B70-9798-FE414BB33220}"/>
    <cellStyle name="Normal 2 26 2 6 6 2 2" xfId="32669" xr:uid="{086B1278-BEB9-4F30-AF9E-2F93830AA53B}"/>
    <cellStyle name="Normal 2 26 2 6 6 2 2 2" xfId="32670" xr:uid="{CD23B570-E2A5-4DF3-B331-3B2D3F954657}"/>
    <cellStyle name="Normal 2 26 2 6 6 2 3" xfId="32671" xr:uid="{8784540C-4F6D-4F0F-B66F-DFB8F0E6E3CA}"/>
    <cellStyle name="Normal 2 26 2 6 6 3" xfId="32672" xr:uid="{A6772899-9D2E-46D9-A3C0-137966047BE5}"/>
    <cellStyle name="Normal 2 26 2 6 6 3 2" xfId="32673" xr:uid="{96644A1E-9B7C-4397-9780-4F82B14B5D26}"/>
    <cellStyle name="Normal 2 26 2 6 6 4" xfId="32674" xr:uid="{8EBFCA8D-9AC9-4FE9-BAD8-3982FB19513B}"/>
    <cellStyle name="Normal 2 26 2 6 7" xfId="32675" xr:uid="{7CDC7900-1EDB-4C1E-9813-4BD16DA035CC}"/>
    <cellStyle name="Normal 2 26 2 6 7 2" xfId="32676" xr:uid="{561605E3-E26D-4D34-A073-73BE40FEA23D}"/>
    <cellStyle name="Normal 2 26 2 7" xfId="32677" xr:uid="{4DD7DAFF-0865-4600-A257-D5A9EF63F58B}"/>
    <cellStyle name="Normal 2 26 2 7 2" xfId="32678" xr:uid="{4CAC35A6-A913-4CA4-95B7-FBF28349F423}"/>
    <cellStyle name="Normal 2 26 2 7 2 2" xfId="32679" xr:uid="{270310B5-0033-47A9-AE8F-43EEB1A8442C}"/>
    <cellStyle name="Normal 2 26 2 7 2 3" xfId="32680" xr:uid="{2A7520F6-C573-4D13-AF14-EEA20ACAEF95}"/>
    <cellStyle name="Normal 2 26 2 7 2 3 2" xfId="32681" xr:uid="{80B9A830-0E2C-4C44-AD9A-E43F7DBD455D}"/>
    <cellStyle name="Normal 2 26 2 7 3" xfId="32682" xr:uid="{678D453F-D9BF-4F84-B7F3-3620676787D1}"/>
    <cellStyle name="Normal 2 26 2 7 3 2" xfId="32683" xr:uid="{030A2F3F-3E5F-4C3F-9D46-6B106DAD2CA8}"/>
    <cellStyle name="Normal 2 26 2 7 4" xfId="32684" xr:uid="{A7E38A86-4CB6-4D1A-8BEE-C815CDD50C93}"/>
    <cellStyle name="Normal 2 26 2 7 5" xfId="32685" xr:uid="{E15F09DF-89C7-4BFD-9128-490541240EE5}"/>
    <cellStyle name="Normal 2 26 2 7 5 2" xfId="32686" xr:uid="{B7E9879D-89CE-4C20-8B66-C983111FD709}"/>
    <cellStyle name="Normal 2 26 2 7 5 2 2" xfId="32687" xr:uid="{6DDA0859-1C7F-44AA-95D1-D30735EB10C2}"/>
    <cellStyle name="Normal 2 26 2 7 5 2 2 2" xfId="32688" xr:uid="{6F477BC7-468C-42F4-8AE1-F80DF7FB7D20}"/>
    <cellStyle name="Normal 2 26 2 7 5 2 3" xfId="32689" xr:uid="{CC43C5A7-FFA0-425A-BBD0-9D2D9B283BE0}"/>
    <cellStyle name="Normal 2 26 2 7 5 3" xfId="32690" xr:uid="{56C04036-191B-4F2E-9041-D55B6602F398}"/>
    <cellStyle name="Normal 2 26 2 7 5 3 2" xfId="32691" xr:uid="{3D5F09C3-A321-489D-805F-CED1B9AC8C0C}"/>
    <cellStyle name="Normal 2 26 2 7 5 4" xfId="32692" xr:uid="{7F0FE4AB-08A2-4C7B-9F1D-F078D63EF38A}"/>
    <cellStyle name="Normal 2 26 2 7 6" xfId="32693" xr:uid="{5BE2FF34-F3EF-42B7-B128-B8BE07563516}"/>
    <cellStyle name="Normal 2 26 2 7 6 2" xfId="32694" xr:uid="{A76F38E5-AAB0-47EB-8F90-FBA035CFF084}"/>
    <cellStyle name="Normal 2 26 2 7 6 2 2" xfId="32695" xr:uid="{5B51F8E5-0EC4-45AC-916E-9FDF6544D1E3}"/>
    <cellStyle name="Normal 2 26 2 7 6 2 2 2" xfId="32696" xr:uid="{8F58B12C-5B6A-4804-BD8C-CF5D7853E355}"/>
    <cellStyle name="Normal 2 26 2 7 6 2 3" xfId="32697" xr:uid="{7A4BA533-7C67-48E5-AB46-156A30D0A196}"/>
    <cellStyle name="Normal 2 26 2 7 6 3" xfId="32698" xr:uid="{A6336103-11D4-44B6-AB8C-D5D45250EBFD}"/>
    <cellStyle name="Normal 2 26 2 7 6 3 2" xfId="32699" xr:uid="{DFC025B6-5E90-4772-97B7-4DB4573DE6A4}"/>
    <cellStyle name="Normal 2 26 2 7 6 4" xfId="32700" xr:uid="{919D0981-E9E1-4F64-B8F4-3A229A28B7F4}"/>
    <cellStyle name="Normal 2 26 2 7 7" xfId="32701" xr:uid="{B20CFD3A-36EC-4473-A6BF-2C460C208E9B}"/>
    <cellStyle name="Normal 2 26 2 7 7 2" xfId="32702" xr:uid="{023E2F7B-4E17-4DA1-ACAB-415C48BBA621}"/>
    <cellStyle name="Normal 2 26 2 8" xfId="32703" xr:uid="{C4E348AF-279E-444C-9B4D-D1F8B272AC65}"/>
    <cellStyle name="Normal 2 26 2 8 2" xfId="32704" xr:uid="{3A51A614-370F-4BF1-837F-1374BEB108EE}"/>
    <cellStyle name="Normal 2 26 2 8 2 2" xfId="32705" xr:uid="{438BFDB4-A94A-4C4E-BA67-30147EB092BB}"/>
    <cellStyle name="Normal 2 26 2 8 2 3" xfId="32706" xr:uid="{E61EAA23-ADF6-454E-9CCD-5699A7739EEA}"/>
    <cellStyle name="Normal 2 26 2 8 2 3 2" xfId="32707" xr:uid="{4D6FCF3F-01FA-4F4F-B94C-AA54E963336D}"/>
    <cellStyle name="Normal 2 26 2 8 3" xfId="32708" xr:uid="{3C6C2C01-5194-49CE-893E-3CFEE4C70E76}"/>
    <cellStyle name="Normal 2 26 2 8 3 2" xfId="32709" xr:uid="{1AFDCBED-5509-4659-8DDF-2A5591BC8F29}"/>
    <cellStyle name="Normal 2 26 2 8 4" xfId="32710" xr:uid="{FE1D348D-D050-40F9-8D7B-177BA25C0ECD}"/>
    <cellStyle name="Normal 2 26 2 8 5" xfId="32711" xr:uid="{41059B56-236E-45FF-B170-A3FAA177BD78}"/>
    <cellStyle name="Normal 2 26 2 8 5 2" xfId="32712" xr:uid="{B985D30E-03EF-45C2-A3C4-B46D33E6B5DF}"/>
    <cellStyle name="Normal 2 26 2 8 5 2 2" xfId="32713" xr:uid="{0883C668-1332-457D-A12B-84D7F1BEF131}"/>
    <cellStyle name="Normal 2 26 2 8 5 2 2 2" xfId="32714" xr:uid="{6A9D5FB5-9EBF-49F4-9634-C730B911084A}"/>
    <cellStyle name="Normal 2 26 2 8 5 2 3" xfId="32715" xr:uid="{C9D35509-9E6C-4080-80DC-E2CE12DC41AE}"/>
    <cellStyle name="Normal 2 26 2 8 5 3" xfId="32716" xr:uid="{EC133C0B-6C37-4808-A629-AEF3ED07328D}"/>
    <cellStyle name="Normal 2 26 2 8 5 3 2" xfId="32717" xr:uid="{1C36274B-1957-450E-9112-F20C08DBB314}"/>
    <cellStyle name="Normal 2 26 2 8 5 4" xfId="32718" xr:uid="{4AEE04B8-72AF-47E6-ADED-FDE141A97321}"/>
    <cellStyle name="Normal 2 26 2 8 6" xfId="32719" xr:uid="{B122CD8F-CC66-4914-BC09-D06C0EBBF940}"/>
    <cellStyle name="Normal 2 26 2 8 6 2" xfId="32720" xr:uid="{7E63CC1E-8A0C-419D-A3FB-B028671A6692}"/>
    <cellStyle name="Normal 2 26 2 8 6 2 2" xfId="32721" xr:uid="{7E990862-FC3A-47F5-8F74-9243786BD0DB}"/>
    <cellStyle name="Normal 2 26 2 8 6 2 2 2" xfId="32722" xr:uid="{A3760EAC-E5B6-429F-B727-D829DB23F252}"/>
    <cellStyle name="Normal 2 26 2 8 6 2 3" xfId="32723" xr:uid="{6E0882C3-47C5-4113-905C-07778BF5EDB5}"/>
    <cellStyle name="Normal 2 26 2 8 6 3" xfId="32724" xr:uid="{2B942664-6750-4DF7-A489-FD41B5160DAF}"/>
    <cellStyle name="Normal 2 26 2 8 6 3 2" xfId="32725" xr:uid="{38C3D414-6373-491C-8A87-C7104DBE5C12}"/>
    <cellStyle name="Normal 2 26 2 8 6 4" xfId="32726" xr:uid="{E7E35B32-87F8-481E-BEC5-DAAD9D550D03}"/>
    <cellStyle name="Normal 2 26 2 8 7" xfId="32727" xr:uid="{BEE5A6A6-5727-4070-9960-B1F33C9768FE}"/>
    <cellStyle name="Normal 2 26 2 8 7 2" xfId="32728" xr:uid="{6E84D515-3444-48DA-A83B-8816D6E18762}"/>
    <cellStyle name="Normal 2 26 2 9" xfId="32729" xr:uid="{88D955DB-77E7-4111-B2D3-DED3FC1C1B2A}"/>
    <cellStyle name="Normal 2 26 2 9 2" xfId="32730" xr:uid="{D74589E7-88F0-4B48-8620-B953D901E8C4}"/>
    <cellStyle name="Normal 2 26 2 9 2 2" xfId="32731" xr:uid="{4E2F9A65-FC73-494B-A402-5DC370E03194}"/>
    <cellStyle name="Normal 2 26 2 9 2 3" xfId="32732" xr:uid="{C3DBA773-069A-4960-A85E-EDEC3E3176BB}"/>
    <cellStyle name="Normal 2 26 2 9 2 3 2" xfId="32733" xr:uid="{0EF957E9-32DA-4065-8740-EB4FFD94F9E9}"/>
    <cellStyle name="Normal 2 26 2 9 3" xfId="32734" xr:uid="{DB1D55BB-337F-4871-90C6-BF1771BFA3F9}"/>
    <cellStyle name="Normal 2 26 2 9 3 2" xfId="32735" xr:uid="{FEEC1F10-B7B6-4293-9842-38EB954FC284}"/>
    <cellStyle name="Normal 2 26 2 9 4" xfId="32736" xr:uid="{6CC26F1E-57D1-4290-836F-63A75A2C5E3C}"/>
    <cellStyle name="Normal 2 26 2 9 5" xfId="32737" xr:uid="{C0FDFD76-9828-44AA-A2E3-FE6DFE1EA2F9}"/>
    <cellStyle name="Normal 2 26 2 9 5 2" xfId="32738" xr:uid="{581E906B-D336-41C8-A995-582DEE272029}"/>
    <cellStyle name="Normal 2 26 2 9 5 2 2" xfId="32739" xr:uid="{85A331C3-D7E0-4266-9745-557272FD9F57}"/>
    <cellStyle name="Normal 2 26 2 9 5 2 2 2" xfId="32740" xr:uid="{C91DF833-BFC1-466D-8999-D1923C1FC880}"/>
    <cellStyle name="Normal 2 26 2 9 5 2 3" xfId="32741" xr:uid="{CDAACA66-634C-49D2-9829-74032567C8AF}"/>
    <cellStyle name="Normal 2 26 2 9 5 3" xfId="32742" xr:uid="{37A416A1-D2F6-46DF-8854-39D1C9ABD71E}"/>
    <cellStyle name="Normal 2 26 2 9 5 3 2" xfId="32743" xr:uid="{7911CD58-15C2-4DDE-8405-7ED2AC92B8CD}"/>
    <cellStyle name="Normal 2 26 2 9 5 4" xfId="32744" xr:uid="{728F05AD-2A27-4441-8AD7-4F43AB279F7B}"/>
    <cellStyle name="Normal 2 26 2 9 6" xfId="32745" xr:uid="{7E49C777-9EEA-4C0E-BAA8-1D18889AAFCA}"/>
    <cellStyle name="Normal 2 26 2 9 6 2" xfId="32746" xr:uid="{DEE98BAD-2A00-49B3-B7F2-9D5E8EBB21E2}"/>
    <cellStyle name="Normal 2 26 2 9 6 2 2" xfId="32747" xr:uid="{8BEF69A1-254F-4631-9CC2-B45DBEF44C0B}"/>
    <cellStyle name="Normal 2 26 2 9 6 2 2 2" xfId="32748" xr:uid="{097F99D7-B7EF-430F-A086-4E256211E1D1}"/>
    <cellStyle name="Normal 2 26 2 9 6 2 3" xfId="32749" xr:uid="{D77CB6FC-DE92-4927-8808-AFD316D6AA0E}"/>
    <cellStyle name="Normal 2 26 2 9 6 3" xfId="32750" xr:uid="{5A80E4D5-195C-4ED7-8866-1386C7F07D8F}"/>
    <cellStyle name="Normal 2 26 2 9 6 3 2" xfId="32751" xr:uid="{B51E9EA6-DE91-402B-810B-521A789E4A1C}"/>
    <cellStyle name="Normal 2 26 2 9 6 4" xfId="32752" xr:uid="{2B9F45AF-48FB-4717-AECB-2E890278F9AE}"/>
    <cellStyle name="Normal 2 26 2 9 7" xfId="32753" xr:uid="{303BF852-1DB5-417B-9639-7D94FFD23858}"/>
    <cellStyle name="Normal 2 26 2 9 7 2" xfId="32754" xr:uid="{82A212B6-B1B0-437B-B920-04BAB6849F97}"/>
    <cellStyle name="Normal 2 26 20" xfId="32755" xr:uid="{AE4968E2-9C74-4D99-B766-F0CF08FB7CE4}"/>
    <cellStyle name="Normal 2 26 20 2" xfId="32756" xr:uid="{0E47B5D2-4A43-44AB-B6C9-2ACE91F82C07}"/>
    <cellStyle name="Normal 2 26 20 2 2" xfId="32757" xr:uid="{A39C77CE-A239-40F3-AA08-A057EA3AD23F}"/>
    <cellStyle name="Normal 2 26 20 2 3" xfId="32758" xr:uid="{DEBDDFC9-0925-4BB3-8434-ADF120064DEC}"/>
    <cellStyle name="Normal 2 26 20 2 3 2" xfId="32759" xr:uid="{78F53A8B-3DAE-4E86-8856-3ADF22933090}"/>
    <cellStyle name="Normal 2 26 20 3" xfId="32760" xr:uid="{5ECDB2D2-5B47-41AD-A6B6-9BF074D5C881}"/>
    <cellStyle name="Normal 2 26 20 3 2" xfId="32761" xr:uid="{8390B1DE-1E0D-435B-96F5-E8C5D990FDE6}"/>
    <cellStyle name="Normal 2 26 20 4" xfId="32762" xr:uid="{B8877802-22E7-46D1-A2B7-031F8B15E36A}"/>
    <cellStyle name="Normal 2 26 20 5" xfId="32763" xr:uid="{CFE1F86E-EFF8-462E-8C1A-5F53C089D3FA}"/>
    <cellStyle name="Normal 2 26 20 5 2" xfId="32764" xr:uid="{5CBA5BBC-464B-4F16-A562-8278BE0A0AD3}"/>
    <cellStyle name="Normal 2 26 20 5 2 2" xfId="32765" xr:uid="{D37F0652-3FCF-4B43-8730-7DC628A62F18}"/>
    <cellStyle name="Normal 2 26 20 5 2 2 2" xfId="32766" xr:uid="{2AFFBF39-27D4-4AC0-B851-C653A3F147FC}"/>
    <cellStyle name="Normal 2 26 20 5 2 3" xfId="32767" xr:uid="{537ED1DC-7925-4434-BC3C-8690DE759CAC}"/>
    <cellStyle name="Normal 2 26 20 5 3" xfId="32768" xr:uid="{F7F2E1D2-025C-4534-9FED-C316828C9E67}"/>
    <cellStyle name="Normal 2 26 20 5 3 2" xfId="32769" xr:uid="{4E663E36-82B0-47AA-B5AC-1E79DE03761C}"/>
    <cellStyle name="Normal 2 26 20 5 4" xfId="32770" xr:uid="{F1FCB862-2227-4805-A102-7F71F3875517}"/>
    <cellStyle name="Normal 2 26 20 6" xfId="32771" xr:uid="{5CCBF46A-A146-40D2-ABE9-0EF43293C2E1}"/>
    <cellStyle name="Normal 2 26 20 6 2" xfId="32772" xr:uid="{6F96120D-F4D0-440B-8589-1D50C7918029}"/>
    <cellStyle name="Normal 2 26 20 6 2 2" xfId="32773" xr:uid="{21A97D32-79A5-439F-BB95-86C0C3C40255}"/>
    <cellStyle name="Normal 2 26 20 6 2 2 2" xfId="32774" xr:uid="{89559D00-42A1-47EC-A366-8D02E3FE7922}"/>
    <cellStyle name="Normal 2 26 20 6 2 3" xfId="32775" xr:uid="{614F90DF-489A-45D5-93F7-D3185FA5C287}"/>
    <cellStyle name="Normal 2 26 20 6 3" xfId="32776" xr:uid="{F4728AB6-6A18-4FB0-A5E9-709FFC7176FD}"/>
    <cellStyle name="Normal 2 26 20 6 3 2" xfId="32777" xr:uid="{3DB99F3D-EA92-4E8F-BD7B-4098B86EBDC3}"/>
    <cellStyle name="Normal 2 26 20 6 4" xfId="32778" xr:uid="{A9AC539E-FB03-4E90-A132-3D9CDB6FE81D}"/>
    <cellStyle name="Normal 2 26 20 7" xfId="32779" xr:uid="{801D00BA-035F-4444-8A39-2EE4C5422BB4}"/>
    <cellStyle name="Normal 2 26 20 7 2" xfId="32780" xr:uid="{13AA474C-97C4-4DE3-8F92-688DB4B65F99}"/>
    <cellStyle name="Normal 2 26 21" xfId="32781" xr:uid="{0A5ACC5B-7D87-451A-9685-F355992AB861}"/>
    <cellStyle name="Normal 2 26 21 2" xfId="32782" xr:uid="{87EB43FF-C02F-45F6-8205-CD697660C76D}"/>
    <cellStyle name="Normal 2 26 21 2 2" xfId="32783" xr:uid="{7FF5BB69-10EF-45DC-B8B6-3868728D3D59}"/>
    <cellStyle name="Normal 2 26 21 2 3" xfId="32784" xr:uid="{A74899B8-342F-4AD6-8616-1EE21A58AF2A}"/>
    <cellStyle name="Normal 2 26 21 2 3 2" xfId="32785" xr:uid="{AB13F550-B8DA-4AC0-BD57-08530C08C51A}"/>
    <cellStyle name="Normal 2 26 21 3" xfId="32786" xr:uid="{E41A4667-05C5-4D20-B368-47849BB4906A}"/>
    <cellStyle name="Normal 2 26 21 3 2" xfId="32787" xr:uid="{5076FBD6-25FA-4002-B52C-0F2F215F9942}"/>
    <cellStyle name="Normal 2 26 21 4" xfId="32788" xr:uid="{879C0AD8-242B-4B71-BEEF-377F712193D2}"/>
    <cellStyle name="Normal 2 26 21 5" xfId="32789" xr:uid="{F325BA82-1D1F-4234-8D41-02E15FB5499F}"/>
    <cellStyle name="Normal 2 26 21 5 2" xfId="32790" xr:uid="{EBA6D465-5DBC-41AF-96CB-8A37D949CF92}"/>
    <cellStyle name="Normal 2 26 21 5 2 2" xfId="32791" xr:uid="{E8895FD0-B0F7-4DA7-BD8C-9544E067980A}"/>
    <cellStyle name="Normal 2 26 21 5 2 2 2" xfId="32792" xr:uid="{68AEB1D8-8C3D-4188-BA65-3CB2A876D0A4}"/>
    <cellStyle name="Normal 2 26 21 5 2 3" xfId="32793" xr:uid="{1C89FC69-3DB4-4C72-A4D4-43B4CCF00430}"/>
    <cellStyle name="Normal 2 26 21 5 3" xfId="32794" xr:uid="{198D3991-20C8-4848-AE5D-2E4713B1C071}"/>
    <cellStyle name="Normal 2 26 21 5 3 2" xfId="32795" xr:uid="{354D8B77-74BB-41C3-B3A7-CA6A322505AA}"/>
    <cellStyle name="Normal 2 26 21 5 4" xfId="32796" xr:uid="{E405F889-11BA-461F-B46C-DAB70E30DF97}"/>
    <cellStyle name="Normal 2 26 21 6" xfId="32797" xr:uid="{FC5677EC-E157-4D21-A1BC-72ED75864CE6}"/>
    <cellStyle name="Normal 2 26 21 6 2" xfId="32798" xr:uid="{CE036DFC-EB1B-4522-AE62-BBFC80BD8A24}"/>
    <cellStyle name="Normal 2 26 21 6 2 2" xfId="32799" xr:uid="{7E2F13B0-3158-43A2-B411-FB3FC7AFB576}"/>
    <cellStyle name="Normal 2 26 21 6 2 2 2" xfId="32800" xr:uid="{ECEDA6F1-5E4B-4CDB-8E3F-95DFAFBE075D}"/>
    <cellStyle name="Normal 2 26 21 6 2 3" xfId="32801" xr:uid="{7C955213-94C1-4B3B-826A-0B5B49E45CE9}"/>
    <cellStyle name="Normal 2 26 21 6 3" xfId="32802" xr:uid="{08C7135F-9B46-4E86-A8E5-7625B0B95B88}"/>
    <cellStyle name="Normal 2 26 21 6 3 2" xfId="32803" xr:uid="{FB2CBE5B-5322-41BC-8CCC-CE939B8F6ED4}"/>
    <cellStyle name="Normal 2 26 21 6 4" xfId="32804" xr:uid="{F7D81882-ABEF-42C1-857B-3DB981F93ADB}"/>
    <cellStyle name="Normal 2 26 21 7" xfId="32805" xr:uid="{C2F591B2-1821-476F-BA28-00AC266BF093}"/>
    <cellStyle name="Normal 2 26 21 7 2" xfId="32806" xr:uid="{D23A30E4-7EED-46CD-AF04-5E157616C3A8}"/>
    <cellStyle name="Normal 2 26 22" xfId="32807" xr:uid="{C154575C-590E-42E9-BB8D-E130D94007DB}"/>
    <cellStyle name="Normal 2 26 22 2" xfId="32808" xr:uid="{756C3E40-48AA-48CF-8264-89EEA8FA1438}"/>
    <cellStyle name="Normal 2 26 22 2 2" xfId="32809" xr:uid="{884F0BE6-AC00-404A-97A9-8FD0368EF348}"/>
    <cellStyle name="Normal 2 26 22 2 3" xfId="32810" xr:uid="{DD1FD930-F599-4737-B6B5-3B73D63F1B1D}"/>
    <cellStyle name="Normal 2 26 22 2 3 2" xfId="32811" xr:uid="{A13267C2-8236-42DD-A205-F7153719FC7F}"/>
    <cellStyle name="Normal 2 26 22 3" xfId="32812" xr:uid="{CE6D0955-57D7-4ED4-AD46-279AC65DF727}"/>
    <cellStyle name="Normal 2 26 22 3 2" xfId="32813" xr:uid="{D0736FCD-7116-425D-9B02-AC8FB69F928D}"/>
    <cellStyle name="Normal 2 26 22 4" xfId="32814" xr:uid="{EE3FBEE6-80BC-43B0-8305-9E1BE593D138}"/>
    <cellStyle name="Normal 2 26 22 5" xfId="32815" xr:uid="{9A35A36B-F837-44B6-81DB-65516C638F44}"/>
    <cellStyle name="Normal 2 26 22 5 2" xfId="32816" xr:uid="{E91B2E0C-F34A-4AC3-8877-5355F9709B1E}"/>
    <cellStyle name="Normal 2 26 22 5 2 2" xfId="32817" xr:uid="{5A54448B-7AC3-4B17-9FF2-367934458127}"/>
    <cellStyle name="Normal 2 26 22 5 2 2 2" xfId="32818" xr:uid="{F8826DFF-7265-4ADC-A165-BF43C4E4FFB9}"/>
    <cellStyle name="Normal 2 26 22 5 2 3" xfId="32819" xr:uid="{3995E91B-71D2-4F00-90F6-7C208CE91729}"/>
    <cellStyle name="Normal 2 26 22 5 3" xfId="32820" xr:uid="{C16C1D11-F80B-4104-9E9A-EB9E667431DE}"/>
    <cellStyle name="Normal 2 26 22 5 3 2" xfId="32821" xr:uid="{24605743-3ED2-4F2D-ACCC-2192E774B539}"/>
    <cellStyle name="Normal 2 26 22 5 4" xfId="32822" xr:uid="{C0150868-4A17-4620-8B8D-00E2AFB8E234}"/>
    <cellStyle name="Normal 2 26 22 6" xfId="32823" xr:uid="{1B77F498-2DF7-49BE-8C4E-FFFA79081A07}"/>
    <cellStyle name="Normal 2 26 22 6 2" xfId="32824" xr:uid="{D64775BB-A472-4D92-B617-1391EC69E61E}"/>
    <cellStyle name="Normal 2 26 22 6 2 2" xfId="32825" xr:uid="{C0A71290-C95D-417B-A601-2966BD36942F}"/>
    <cellStyle name="Normal 2 26 22 6 2 2 2" xfId="32826" xr:uid="{609FE2D9-0F5A-4524-9C4D-28B1DC49756A}"/>
    <cellStyle name="Normal 2 26 22 6 2 3" xfId="32827" xr:uid="{20E5449C-19BE-48B4-BC5F-4EB3E83421C0}"/>
    <cellStyle name="Normal 2 26 22 6 3" xfId="32828" xr:uid="{08676024-C70B-421D-BAC8-A3734FEFD4E5}"/>
    <cellStyle name="Normal 2 26 22 6 3 2" xfId="32829" xr:uid="{4523D3A3-DDF2-4847-A728-701B33492761}"/>
    <cellStyle name="Normal 2 26 22 6 4" xfId="32830" xr:uid="{7C47C852-6C99-478C-94B5-F7180037A7CD}"/>
    <cellStyle name="Normal 2 26 22 7" xfId="32831" xr:uid="{B978C807-AE0A-4E3C-AF25-7CC3E910B4D9}"/>
    <cellStyle name="Normal 2 26 22 7 2" xfId="32832" xr:uid="{94617889-17DC-4B1C-8929-6EA73C6D52EA}"/>
    <cellStyle name="Normal 2 26 23" xfId="32833" xr:uid="{ADB2BE89-9239-4DA7-ABC0-E47667DC2105}"/>
    <cellStyle name="Normal 2 26 23 2" xfId="32834" xr:uid="{193D3BD8-D71E-4193-A6EC-BC8A5DBC59DA}"/>
    <cellStyle name="Normal 2 26 23 2 2" xfId="32835" xr:uid="{627A88F9-9099-4369-B479-0705DAA7DF89}"/>
    <cellStyle name="Normal 2 26 23 2 3" xfId="32836" xr:uid="{F99332C8-0761-40F5-977F-66DFED9AFB53}"/>
    <cellStyle name="Normal 2 26 23 2 3 2" xfId="32837" xr:uid="{247B58B6-712F-4904-8EE0-4151466DCA04}"/>
    <cellStyle name="Normal 2 26 23 3" xfId="32838" xr:uid="{07B58F34-9F11-4E5B-9EFD-C65575C1EE52}"/>
    <cellStyle name="Normal 2 26 23 3 2" xfId="32839" xr:uid="{81100C3D-F4B4-4A28-8A18-AA44B431CC6E}"/>
    <cellStyle name="Normal 2 26 23 4" xfId="32840" xr:uid="{51FE42D9-00BF-4608-B039-106CEDE9ABFF}"/>
    <cellStyle name="Normal 2 26 23 5" xfId="32841" xr:uid="{70090813-988A-45A6-9B8C-B86E740924ED}"/>
    <cellStyle name="Normal 2 26 23 5 2" xfId="32842" xr:uid="{A90BE830-DF80-4160-8B90-714079175C9B}"/>
    <cellStyle name="Normal 2 26 23 5 2 2" xfId="32843" xr:uid="{4AE55ABC-DD9D-4C1D-9FBF-E80D292CFF38}"/>
    <cellStyle name="Normal 2 26 23 5 2 2 2" xfId="32844" xr:uid="{9E7C8773-4CFA-427E-85B6-314358CF3483}"/>
    <cellStyle name="Normal 2 26 23 5 2 3" xfId="32845" xr:uid="{9483746C-BAD2-4461-8511-2E160745791E}"/>
    <cellStyle name="Normal 2 26 23 5 3" xfId="32846" xr:uid="{45DD03F4-FA1F-49C8-91A6-C3EF3C4055CD}"/>
    <cellStyle name="Normal 2 26 23 5 3 2" xfId="32847" xr:uid="{675EB3CD-6E96-403F-A91C-DF71DE7344F2}"/>
    <cellStyle name="Normal 2 26 23 5 4" xfId="32848" xr:uid="{3871644E-2F94-4B03-8931-8E2FE0C6774A}"/>
    <cellStyle name="Normal 2 26 23 6" xfId="32849" xr:uid="{1C68660D-A69D-430A-864E-06DF991ACBC7}"/>
    <cellStyle name="Normal 2 26 23 6 2" xfId="32850" xr:uid="{3D47F098-AA5D-4DAA-BB8C-BA55FA4BB108}"/>
    <cellStyle name="Normal 2 26 23 6 2 2" xfId="32851" xr:uid="{7506ED40-9240-4ECB-ACBE-BAFCA03DDD40}"/>
    <cellStyle name="Normal 2 26 23 6 2 2 2" xfId="32852" xr:uid="{1EEAFC2A-14D6-4156-94E2-D7C7E12B126A}"/>
    <cellStyle name="Normal 2 26 23 6 2 3" xfId="32853" xr:uid="{C19762BB-16DE-496D-9102-30FEE16D13E9}"/>
    <cellStyle name="Normal 2 26 23 6 3" xfId="32854" xr:uid="{2A7CA04E-BFC9-4240-950E-468392DB1FD0}"/>
    <cellStyle name="Normal 2 26 23 6 3 2" xfId="32855" xr:uid="{F7319DC0-87B8-4909-BAFF-497795F38316}"/>
    <cellStyle name="Normal 2 26 23 6 4" xfId="32856" xr:uid="{340A49CB-E1A8-4AE0-9AA5-8AD19144B0BA}"/>
    <cellStyle name="Normal 2 26 23 7" xfId="32857" xr:uid="{9ED42808-4444-4F46-BBE3-5B56422E074E}"/>
    <cellStyle name="Normal 2 26 23 7 2" xfId="32858" xr:uid="{3D5578E2-04D7-443B-B4D5-1563A3D292C2}"/>
    <cellStyle name="Normal 2 26 24" xfId="32859" xr:uid="{0FB87145-6755-4B4E-BE82-3C2B58F8C34A}"/>
    <cellStyle name="Normal 2 26 24 2" xfId="32860" xr:uid="{259D8C16-62C4-49B2-A72C-56CB878788A8}"/>
    <cellStyle name="Normal 2 26 24 2 2" xfId="32861" xr:uid="{259C70C9-65CB-45F3-90C3-009766B71F0D}"/>
    <cellStyle name="Normal 2 26 24 2 3" xfId="32862" xr:uid="{42E419A3-DD8E-407D-9DD1-B636B2E2DA7C}"/>
    <cellStyle name="Normal 2 26 24 2 3 2" xfId="32863" xr:uid="{1D0F5AF1-79F6-485D-ABEA-815E2478043F}"/>
    <cellStyle name="Normal 2 26 24 3" xfId="32864" xr:uid="{7B5889F8-8FA7-4E05-84BB-AF12B7FB27E1}"/>
    <cellStyle name="Normal 2 26 24 3 2" xfId="32865" xr:uid="{93C21C97-DA73-4403-A5AC-B2D7A590C9C8}"/>
    <cellStyle name="Normal 2 26 24 4" xfId="32866" xr:uid="{C4D8B604-7F80-4EDF-BA54-72F82B697671}"/>
    <cellStyle name="Normal 2 26 24 5" xfId="32867" xr:uid="{4000C6B2-7B3D-4AD0-933A-CAB42B16DDBB}"/>
    <cellStyle name="Normal 2 26 24 5 2" xfId="32868" xr:uid="{2E381DEA-5941-4FA0-A6AB-DE0DCBAD8F48}"/>
    <cellStyle name="Normal 2 26 24 5 2 2" xfId="32869" xr:uid="{7A8793CB-FDB8-447E-BEA9-2A77224317B8}"/>
    <cellStyle name="Normal 2 26 24 5 2 2 2" xfId="32870" xr:uid="{29AA67BB-A8FA-4D87-9B7D-BE204B109ECE}"/>
    <cellStyle name="Normal 2 26 24 5 2 3" xfId="32871" xr:uid="{B602E06F-5B5C-453B-A9EA-3B559E458948}"/>
    <cellStyle name="Normal 2 26 24 5 3" xfId="32872" xr:uid="{A8DDC615-15C7-4239-B955-64F2CF57CA54}"/>
    <cellStyle name="Normal 2 26 24 5 3 2" xfId="32873" xr:uid="{B60E1E3E-8791-48A9-AACC-78C26B246A86}"/>
    <cellStyle name="Normal 2 26 24 5 4" xfId="32874" xr:uid="{EAA5EF20-B4A3-49BF-B436-069D87335B6B}"/>
    <cellStyle name="Normal 2 26 24 6" xfId="32875" xr:uid="{280EA862-3B15-4611-B88A-04CCF0845A85}"/>
    <cellStyle name="Normal 2 26 24 6 2" xfId="32876" xr:uid="{4837F4BF-E44A-4D25-BC33-C21CB9FF89E2}"/>
    <cellStyle name="Normal 2 26 24 6 2 2" xfId="32877" xr:uid="{7C00324F-ACEF-46A5-96A0-D5DE6F91DD56}"/>
    <cellStyle name="Normal 2 26 24 6 2 2 2" xfId="32878" xr:uid="{C2778DC8-CD8E-43C1-85FA-1BCF557CA6FE}"/>
    <cellStyle name="Normal 2 26 24 6 2 3" xfId="32879" xr:uid="{4C54ECA5-4346-4A10-84F3-D1AAF24513E3}"/>
    <cellStyle name="Normal 2 26 24 6 3" xfId="32880" xr:uid="{7D828283-5D7C-4070-B384-428518ECD28E}"/>
    <cellStyle name="Normal 2 26 24 6 3 2" xfId="32881" xr:uid="{7E1B0A5C-C218-4B3D-BA53-8E133036C0BF}"/>
    <cellStyle name="Normal 2 26 24 6 4" xfId="32882" xr:uid="{E6BE06C7-FE95-4671-9370-C2EBD8987804}"/>
    <cellStyle name="Normal 2 26 24 7" xfId="32883" xr:uid="{BBD53129-6183-4CF1-8532-C8332BF49C7B}"/>
    <cellStyle name="Normal 2 26 24 7 2" xfId="32884" xr:uid="{1566390C-4EA7-4DE9-B1B6-BD43C48F6C72}"/>
    <cellStyle name="Normal 2 26 25" xfId="32885" xr:uid="{705E71C4-E3CD-47F3-B7D7-B3F9A70E112F}"/>
    <cellStyle name="Normal 2 26 25 2" xfId="32886" xr:uid="{48E82A6D-E345-4F58-B5F8-2A5274E8BA5B}"/>
    <cellStyle name="Normal 2 26 25 2 2" xfId="32887" xr:uid="{038367E4-BAD7-4E50-A251-33A008307817}"/>
    <cellStyle name="Normal 2 26 25 2 3" xfId="32888" xr:uid="{D88CC734-BD17-48D8-873C-E9CD8B5AEC4C}"/>
    <cellStyle name="Normal 2 26 25 2 3 2" xfId="32889" xr:uid="{F10D6C29-2908-429E-8B53-C3C7A7ECDDC8}"/>
    <cellStyle name="Normal 2 26 25 3" xfId="32890" xr:uid="{86024951-3876-4D2C-9C4B-8333D475E68F}"/>
    <cellStyle name="Normal 2 26 25 3 2" xfId="32891" xr:uid="{5E8A9B25-3EB3-4AB1-A95E-C9BD9D274320}"/>
    <cellStyle name="Normal 2 26 25 4" xfId="32892" xr:uid="{381F204A-7656-4130-A9EE-1FCF4065821A}"/>
    <cellStyle name="Normal 2 26 25 5" xfId="32893" xr:uid="{E28C993D-2D80-4EEA-8EAE-551914B69749}"/>
    <cellStyle name="Normal 2 26 25 5 2" xfId="32894" xr:uid="{8FBB9ADE-A85C-49A5-8CF3-32C5E2703904}"/>
    <cellStyle name="Normal 2 26 25 5 2 2" xfId="32895" xr:uid="{6B7E5D90-F571-4B1F-B1F4-F3ABD89CC418}"/>
    <cellStyle name="Normal 2 26 25 5 2 2 2" xfId="32896" xr:uid="{E9B67D72-E8AC-4722-992F-7B0DB8D6DC6E}"/>
    <cellStyle name="Normal 2 26 25 5 2 3" xfId="32897" xr:uid="{DAE75352-1907-4E15-92AE-4D904A4379AA}"/>
    <cellStyle name="Normal 2 26 25 5 3" xfId="32898" xr:uid="{B60FB134-A884-47EA-9AAC-17550B17991B}"/>
    <cellStyle name="Normal 2 26 25 5 3 2" xfId="32899" xr:uid="{FC7C107B-F7E1-4B06-ABA4-5B3A2873A095}"/>
    <cellStyle name="Normal 2 26 25 5 4" xfId="32900" xr:uid="{7841ADF4-C591-4B7B-BDB6-D75867E78D54}"/>
    <cellStyle name="Normal 2 26 25 6" xfId="32901" xr:uid="{26B9C4B1-BE6C-45B4-A698-FF74CB1C1CD3}"/>
    <cellStyle name="Normal 2 26 25 6 2" xfId="32902" xr:uid="{28C4967C-624F-41E1-B598-14DA9035DEAD}"/>
    <cellStyle name="Normal 2 26 25 6 2 2" xfId="32903" xr:uid="{A2AF3AA8-A5DF-430D-AC63-35BAEE5F6380}"/>
    <cellStyle name="Normal 2 26 25 6 2 2 2" xfId="32904" xr:uid="{EC4A21DF-7B93-41C1-B142-8068E5AC61BF}"/>
    <cellStyle name="Normal 2 26 25 6 2 3" xfId="32905" xr:uid="{6BF745B8-A7BE-404E-A3D1-2F736DED3985}"/>
    <cellStyle name="Normal 2 26 25 6 3" xfId="32906" xr:uid="{D647AE36-57D9-4FC4-B605-37EB5BF8F195}"/>
    <cellStyle name="Normal 2 26 25 6 3 2" xfId="32907" xr:uid="{9C627E74-5DFC-44F3-AFE9-A35D4669E9AC}"/>
    <cellStyle name="Normal 2 26 25 6 4" xfId="32908" xr:uid="{5E0581A6-0F5F-408F-A131-B6F3B6EC8A08}"/>
    <cellStyle name="Normal 2 26 25 7" xfId="32909" xr:uid="{4993A471-A9C2-42D0-9406-1DA39BD5EBA2}"/>
    <cellStyle name="Normal 2 26 25 7 2" xfId="32910" xr:uid="{8B9DB3BD-E297-4463-A191-2DD1BECF0713}"/>
    <cellStyle name="Normal 2 26 26" xfId="32911" xr:uid="{6717554F-16E6-4CE5-A91B-E79BC196B3C8}"/>
    <cellStyle name="Normal 2 26 26 2" xfId="32912" xr:uid="{277EEB3E-0C97-4396-B565-2F7AC46B9FAE}"/>
    <cellStyle name="Normal 2 26 26 2 2" xfId="32913" xr:uid="{065DF33B-3C00-4CF9-8C8A-50FDBB197CF9}"/>
    <cellStyle name="Normal 2 26 26 2 3" xfId="32914" xr:uid="{E27C0AAE-1B7D-4B28-A299-C44807E37500}"/>
    <cellStyle name="Normal 2 26 26 2 3 2" xfId="32915" xr:uid="{0BD84379-EA36-4F62-9FFF-34D7944901B5}"/>
    <cellStyle name="Normal 2 26 26 3" xfId="32916" xr:uid="{8C8D077E-B84C-41A7-AAC5-5E43939BEA71}"/>
    <cellStyle name="Normal 2 26 26 3 2" xfId="32917" xr:uid="{A325A6E7-8038-4808-95BC-1FF48AAFE416}"/>
    <cellStyle name="Normal 2 26 26 4" xfId="32918" xr:uid="{F3FE5861-4C4C-481A-9FAC-1FD5F58DE8BF}"/>
    <cellStyle name="Normal 2 26 26 5" xfId="32919" xr:uid="{9E1D4D4A-58A6-4C08-9529-29E73CF29BB7}"/>
    <cellStyle name="Normal 2 26 26 5 2" xfId="32920" xr:uid="{BC798A0F-B4C6-4D4B-895A-963FFC0D242B}"/>
    <cellStyle name="Normal 2 26 26 5 2 2" xfId="32921" xr:uid="{78AB6079-54A0-46E4-97D9-30C1047EB306}"/>
    <cellStyle name="Normal 2 26 26 5 2 2 2" xfId="32922" xr:uid="{6DEBCFC9-F5C3-44BE-9A27-5E0FDA0F4538}"/>
    <cellStyle name="Normal 2 26 26 5 2 3" xfId="32923" xr:uid="{51A03EB2-7E07-4887-BF1B-9E09FB325478}"/>
    <cellStyle name="Normal 2 26 26 5 3" xfId="32924" xr:uid="{D41CAA32-4E54-427F-AF42-868F55DCCFD1}"/>
    <cellStyle name="Normal 2 26 26 5 3 2" xfId="32925" xr:uid="{B72F1EAA-13BC-40E3-AD5E-550AF7066E15}"/>
    <cellStyle name="Normal 2 26 26 5 4" xfId="32926" xr:uid="{449BF001-3FBD-41C7-92BC-5471B09488F7}"/>
    <cellStyle name="Normal 2 26 26 6" xfId="32927" xr:uid="{8E3AFDDB-708D-4721-8CC3-5E19FCD53872}"/>
    <cellStyle name="Normal 2 26 26 6 2" xfId="32928" xr:uid="{1F57A90B-3C78-40B9-B8CF-838A9BEFA088}"/>
    <cellStyle name="Normal 2 26 26 6 2 2" xfId="32929" xr:uid="{1B6E2957-A871-48E5-8AA2-69CC22FF92DF}"/>
    <cellStyle name="Normal 2 26 26 6 2 2 2" xfId="32930" xr:uid="{D5225F23-1266-4621-A001-A38AF480FF00}"/>
    <cellStyle name="Normal 2 26 26 6 2 3" xfId="32931" xr:uid="{8D993074-9C41-40E8-8666-A3E16D328B8B}"/>
    <cellStyle name="Normal 2 26 26 6 3" xfId="32932" xr:uid="{307564F1-BF8E-4308-B9C1-C2159E1DB1FB}"/>
    <cellStyle name="Normal 2 26 26 6 3 2" xfId="32933" xr:uid="{D2AC4DFA-4DB8-477A-AB7A-4BFF1F486178}"/>
    <cellStyle name="Normal 2 26 26 6 4" xfId="32934" xr:uid="{434D67E4-5BBD-4688-80A4-D5B24BB555EF}"/>
    <cellStyle name="Normal 2 26 26 7" xfId="32935" xr:uid="{A2D59ABF-E1AD-4F44-A990-7EAC78D476F9}"/>
    <cellStyle name="Normal 2 26 26 7 2" xfId="32936" xr:uid="{66AC8F56-EC79-482B-95FC-6E732CD55C36}"/>
    <cellStyle name="Normal 2 26 27" xfId="32937" xr:uid="{6B220A67-6AFD-45BF-A512-FDD96A30FDDD}"/>
    <cellStyle name="Normal 2 26 27 2" xfId="32938" xr:uid="{A5262554-7843-4A21-8D68-BB24817852B4}"/>
    <cellStyle name="Normal 2 26 27 2 2" xfId="32939" xr:uid="{60173E2D-96E9-4499-B381-98B379AFDD94}"/>
    <cellStyle name="Normal 2 26 27 2 3" xfId="32940" xr:uid="{879AAF4D-A085-48CC-A007-3C655CBFC59A}"/>
    <cellStyle name="Normal 2 26 27 2 3 2" xfId="32941" xr:uid="{043067BF-1B05-44C5-9717-AA24E493A9D5}"/>
    <cellStyle name="Normal 2 26 27 3" xfId="32942" xr:uid="{6E3B5564-3397-4D64-9936-E970BDE9B8EF}"/>
    <cellStyle name="Normal 2 26 27 3 2" xfId="32943" xr:uid="{93783C79-A6F5-42D4-92D6-96C51C2940DB}"/>
    <cellStyle name="Normal 2 26 27 4" xfId="32944" xr:uid="{E8D9A237-537C-40C7-960D-4CFCBA5B5C60}"/>
    <cellStyle name="Normal 2 26 27 5" xfId="32945" xr:uid="{D5677616-DEDD-4804-BC10-8B47FB674FE9}"/>
    <cellStyle name="Normal 2 26 27 5 2" xfId="32946" xr:uid="{E2EE56E3-E883-4F97-80BE-5A5247E10AD5}"/>
    <cellStyle name="Normal 2 26 27 5 2 2" xfId="32947" xr:uid="{74743168-815E-48A6-A681-ABD0C01A9180}"/>
    <cellStyle name="Normal 2 26 27 5 2 2 2" xfId="32948" xr:uid="{359A58B7-1279-44B4-9AF2-E003A17EE3E3}"/>
    <cellStyle name="Normal 2 26 27 5 2 3" xfId="32949" xr:uid="{996278AC-0F40-48B5-8867-50DFE7A08540}"/>
    <cellStyle name="Normal 2 26 27 5 3" xfId="32950" xr:uid="{9D5FA099-38CE-4591-B899-4A17A03F6D88}"/>
    <cellStyle name="Normal 2 26 27 5 3 2" xfId="32951" xr:uid="{CDDB85A6-CB1D-442E-BB56-129B527CCC6E}"/>
    <cellStyle name="Normal 2 26 27 5 4" xfId="32952" xr:uid="{9D4695B0-BE79-42C8-AB5C-AB8C9DC0DF51}"/>
    <cellStyle name="Normal 2 26 27 6" xfId="32953" xr:uid="{35BBC080-17A2-4494-8F30-A82738D87950}"/>
    <cellStyle name="Normal 2 26 27 6 2" xfId="32954" xr:uid="{D76DDF6C-DAC7-490D-96A8-C31CCA19D69A}"/>
    <cellStyle name="Normal 2 26 27 6 2 2" xfId="32955" xr:uid="{3B3C267C-EDEC-4534-9F39-AA24575D8FF4}"/>
    <cellStyle name="Normal 2 26 27 6 2 2 2" xfId="32956" xr:uid="{D4431E1D-3483-44D7-A0A9-0DB3FCA48504}"/>
    <cellStyle name="Normal 2 26 27 6 2 3" xfId="32957" xr:uid="{64A4A76F-7254-43BA-8236-5C3F5D69935F}"/>
    <cellStyle name="Normal 2 26 27 6 3" xfId="32958" xr:uid="{4B091EAC-ACCE-4BDE-9831-81B99DEF1D06}"/>
    <cellStyle name="Normal 2 26 27 6 3 2" xfId="32959" xr:uid="{5DD5005C-A303-4540-92F3-69C7713B3805}"/>
    <cellStyle name="Normal 2 26 27 6 4" xfId="32960" xr:uid="{F36AA5E0-91A6-4A96-B7FE-AF8A60B76566}"/>
    <cellStyle name="Normal 2 26 27 7" xfId="32961" xr:uid="{5DE05470-F262-4254-B6DD-9E2D87F2AB8E}"/>
    <cellStyle name="Normal 2 26 27 7 2" xfId="32962" xr:uid="{5D5400DF-AABA-42E0-9279-16F17CBF8197}"/>
    <cellStyle name="Normal 2 26 28" xfId="32963" xr:uid="{F075D8EA-FCB1-4BD3-A4F9-CD9DD732B421}"/>
    <cellStyle name="Normal 2 26 28 2" xfId="32964" xr:uid="{6034584B-9FBB-4908-BA5D-5A31F6F61791}"/>
    <cellStyle name="Normal 2 26 28 2 2" xfId="32965" xr:uid="{3FDDB693-AB8B-4864-AD08-3BF7791E934C}"/>
    <cellStyle name="Normal 2 26 28 2 3" xfId="32966" xr:uid="{0EA494CF-1EFD-4241-9387-6F6C239A0C3D}"/>
    <cellStyle name="Normal 2 26 28 2 3 2" xfId="32967" xr:uid="{E2EE7E08-7EDD-40AA-98D2-D5A5516A0C0F}"/>
    <cellStyle name="Normal 2 26 28 3" xfId="32968" xr:uid="{2BBEC44B-1B2A-426B-8213-2299EAA1D2EC}"/>
    <cellStyle name="Normal 2 26 28 3 2" xfId="32969" xr:uid="{4CB63D39-6509-4BFE-9100-0DC065E074AF}"/>
    <cellStyle name="Normal 2 26 28 4" xfId="32970" xr:uid="{9D75B65B-668F-452F-A3C7-930B1C2C670D}"/>
    <cellStyle name="Normal 2 26 28 5" xfId="32971" xr:uid="{110689CD-5BB7-4C29-8060-EBB020EF57E2}"/>
    <cellStyle name="Normal 2 26 28 5 2" xfId="32972" xr:uid="{A79025A0-5D9C-4D1A-944E-6DD81154E030}"/>
    <cellStyle name="Normal 2 26 28 5 2 2" xfId="32973" xr:uid="{C8A9768D-E807-4375-B27F-490B3E0CD93E}"/>
    <cellStyle name="Normal 2 26 28 5 2 2 2" xfId="32974" xr:uid="{0E83A9B0-74B6-4869-92E0-F976B928AF1E}"/>
    <cellStyle name="Normal 2 26 28 5 2 3" xfId="32975" xr:uid="{5E544E98-7B8A-44EB-B297-4E9CEBDEDEC9}"/>
    <cellStyle name="Normal 2 26 28 5 3" xfId="32976" xr:uid="{D30D601C-0A1A-4303-8551-79A5F8E6D317}"/>
    <cellStyle name="Normal 2 26 28 5 3 2" xfId="32977" xr:uid="{3FED3380-0B53-42D6-8D51-3538E0002065}"/>
    <cellStyle name="Normal 2 26 28 5 4" xfId="32978" xr:uid="{03CC6085-9924-41C7-90B2-708ABD3C298A}"/>
    <cellStyle name="Normal 2 26 28 6" xfId="32979" xr:uid="{B49CF2FF-DE49-4E32-ABB2-C9A3A16AFBC0}"/>
    <cellStyle name="Normal 2 26 28 6 2" xfId="32980" xr:uid="{FF73B63D-50D3-43BD-88C7-9062FC6F2603}"/>
    <cellStyle name="Normal 2 26 28 6 2 2" xfId="32981" xr:uid="{1DA071CF-6912-4B38-8CB4-0383CC15407C}"/>
    <cellStyle name="Normal 2 26 28 6 2 2 2" xfId="32982" xr:uid="{C3F01140-468E-4706-8622-0EB159E87FF4}"/>
    <cellStyle name="Normal 2 26 28 6 2 3" xfId="32983" xr:uid="{D3C12700-2667-434D-882F-9A153FE3C718}"/>
    <cellStyle name="Normal 2 26 28 6 3" xfId="32984" xr:uid="{AA518A5E-0A21-447C-94D0-2299B6DA12B4}"/>
    <cellStyle name="Normal 2 26 28 6 3 2" xfId="32985" xr:uid="{7ED70C55-5EC2-4D84-9957-BA52A239C326}"/>
    <cellStyle name="Normal 2 26 28 6 4" xfId="32986" xr:uid="{8A7A181A-70A3-4735-8EDA-9B112316D635}"/>
    <cellStyle name="Normal 2 26 28 7" xfId="32987" xr:uid="{28AC40FA-1A47-4759-8F4B-03735EAAFBCE}"/>
    <cellStyle name="Normal 2 26 28 7 2" xfId="32988" xr:uid="{5572B292-234A-4473-AFC7-0EC3A350E92C}"/>
    <cellStyle name="Normal 2 26 29" xfId="32989" xr:uid="{F508EACC-A9B1-451A-8A45-B3FFACD95867}"/>
    <cellStyle name="Normal 2 26 29 2" xfId="32990" xr:uid="{88E3B54B-0C64-45CB-BC58-D5428F350E94}"/>
    <cellStyle name="Normal 2 26 29 3" xfId="32991" xr:uid="{83E18D08-4899-4080-9132-9B3DCC07271D}"/>
    <cellStyle name="Normal 2 26 29 3 2" xfId="32992" xr:uid="{12D00760-A838-4DA5-AD6C-6FC3CE8E2357}"/>
    <cellStyle name="Normal 2 26 3" xfId="32993" xr:uid="{82B7CF14-0F31-4695-8743-A6AA45B61D47}"/>
    <cellStyle name="Normal 2 26 3 2" xfId="32994" xr:uid="{29089E5C-A7BA-45FD-922A-8A9448F3A837}"/>
    <cellStyle name="Normal 2 26 3 2 2" xfId="32995" xr:uid="{8970E43C-C5DA-40AF-AEC9-A618310ADAB4}"/>
    <cellStyle name="Normal 2 26 3 2 3" xfId="32996" xr:uid="{1748CE4A-E4B2-4A80-83D6-722155068D64}"/>
    <cellStyle name="Normal 2 26 3 2 3 2" xfId="32997" xr:uid="{3B8C0D90-B77C-43E2-BB19-14B64AA64DB3}"/>
    <cellStyle name="Normal 2 26 3 3" xfId="32998" xr:uid="{D0BB49FC-3F04-420C-B488-B5B2B30752C4}"/>
    <cellStyle name="Normal 2 26 3 3 2" xfId="32999" xr:uid="{6D04D207-1837-488B-BB22-BFA63E75E110}"/>
    <cellStyle name="Normal 2 26 3 3 3" xfId="33000" xr:uid="{84A98091-DB8A-489D-9B09-A032176A5831}"/>
    <cellStyle name="Normal 2 26 3 4" xfId="33001" xr:uid="{FFF76588-A742-42BB-8A2D-752309E359FF}"/>
    <cellStyle name="Normal 2 26 3 5" xfId="33002" xr:uid="{769CF435-A7E9-4BF9-94D9-8C537D6C7608}"/>
    <cellStyle name="Normal 2 26 3 5 2" xfId="33003" xr:uid="{EFDF5D32-1A98-4B33-B3C1-E31CCD930419}"/>
    <cellStyle name="Normal 2 26 3 5 2 2" xfId="33004" xr:uid="{40F426D4-CB31-44BC-AF0C-F4E2FEB1A06A}"/>
    <cellStyle name="Normal 2 26 3 5 2 2 2" xfId="33005" xr:uid="{7B073D32-47A0-4B33-9EBD-D25127AC8A14}"/>
    <cellStyle name="Normal 2 26 3 5 2 3" xfId="33006" xr:uid="{57A8F408-2376-4608-AB41-E2A40D1D49CB}"/>
    <cellStyle name="Normal 2 26 3 5 3" xfId="33007" xr:uid="{FA68D8B9-A093-462B-9217-E3ECA428E2A5}"/>
    <cellStyle name="Normal 2 26 3 5 3 2" xfId="33008" xr:uid="{B85B1BAA-D7AC-4982-8AC2-635290E73924}"/>
    <cellStyle name="Normal 2 26 3 5 4" xfId="33009" xr:uid="{8A31FD67-41B7-420C-BD16-92AC7711835F}"/>
    <cellStyle name="Normal 2 26 3 6" xfId="33010" xr:uid="{36BEAB44-3688-4A08-A05E-3C23CADA8559}"/>
    <cellStyle name="Normal 2 26 3 6 2" xfId="33011" xr:uid="{C587DBE2-F23A-4F1D-AC1C-28C2BD711D45}"/>
    <cellStyle name="Normal 2 26 3 6 2 2" xfId="33012" xr:uid="{F7684817-D415-48E4-8DFF-C3D962856F1C}"/>
    <cellStyle name="Normal 2 26 3 6 2 2 2" xfId="33013" xr:uid="{5F8DA3E1-783B-4BC6-BDB8-9A6AACA966F9}"/>
    <cellStyle name="Normal 2 26 3 6 2 3" xfId="33014" xr:uid="{F53E56FF-0FFC-47F0-B65F-87DBC52FFFA7}"/>
    <cellStyle name="Normal 2 26 3 6 3" xfId="33015" xr:uid="{29E1D3F6-17DC-452F-AE2F-D6F8EAA4BF4D}"/>
    <cellStyle name="Normal 2 26 3 6 3 2" xfId="33016" xr:uid="{A034D6F6-708D-450E-AEED-4E5C61781DFF}"/>
    <cellStyle name="Normal 2 26 3 6 4" xfId="33017" xr:uid="{4321DF7C-91B0-47FD-AF5F-BADEDEA51792}"/>
    <cellStyle name="Normal 2 26 3 7" xfId="33018" xr:uid="{6907188D-B914-42E1-8AB8-7B7A6590CD74}"/>
    <cellStyle name="Normal 2 26 3 7 2" xfId="33019" xr:uid="{C54A0BB8-F01D-46AF-944B-4D4FBA0409BF}"/>
    <cellStyle name="Normal 2 26 30" xfId="33020" xr:uid="{7FB3ACAF-6264-4057-BDD7-AE336A50B4BF}"/>
    <cellStyle name="Normal 2 26 30 2" xfId="33021" xr:uid="{01A59533-4D5E-4951-8607-C471253431E5}"/>
    <cellStyle name="Normal 2 26 30 3" xfId="33022" xr:uid="{547E10B9-BB15-40AD-9FD6-7434C28DAAE3}"/>
    <cellStyle name="Normal 2 26 31" xfId="33023" xr:uid="{D1CD1BDF-0C26-4038-A472-B2DD37E0B1F9}"/>
    <cellStyle name="Normal 2 26 32" xfId="33024" xr:uid="{07720337-3DC2-4CEF-8073-2416D19F3C46}"/>
    <cellStyle name="Normal 2 26 32 2" xfId="33025" xr:uid="{1E05E469-665B-4659-AB66-22D5F6530068}"/>
    <cellStyle name="Normal 2 26 32 2 2" xfId="33026" xr:uid="{AF15DF80-BCC1-4C80-936F-95BC81F643CF}"/>
    <cellStyle name="Normal 2 26 32 2 2 2" xfId="33027" xr:uid="{C9822A82-5A54-4797-98BD-EC1EA73412C7}"/>
    <cellStyle name="Normal 2 26 32 2 3" xfId="33028" xr:uid="{9CBEBEBF-97D8-42AD-995E-C20368DA1F42}"/>
    <cellStyle name="Normal 2 26 32 3" xfId="33029" xr:uid="{673F81E1-ECC0-4415-A9C9-7BBBB38DCF23}"/>
    <cellStyle name="Normal 2 26 32 3 2" xfId="33030" xr:uid="{A9FF00B6-E943-4C41-B1EB-3B11D1FB7062}"/>
    <cellStyle name="Normal 2 26 32 4" xfId="33031" xr:uid="{4700A485-BC1F-4C5F-839B-FB6E820B03D4}"/>
    <cellStyle name="Normal 2 26 33" xfId="33032" xr:uid="{C107396E-ECAA-48F5-AAFC-B56A523D9B23}"/>
    <cellStyle name="Normal 2 26 33 2" xfId="33033" xr:uid="{C765C94E-99A5-452C-9917-BA2329A15C87}"/>
    <cellStyle name="Normal 2 26 33 2 2" xfId="33034" xr:uid="{1B9A4849-1985-4A65-A855-B4A2A1ECC7B4}"/>
    <cellStyle name="Normal 2 26 33 2 2 2" xfId="33035" xr:uid="{F73C044D-7075-46A6-9907-C59844911A7E}"/>
    <cellStyle name="Normal 2 26 33 2 3" xfId="33036" xr:uid="{2A7610C6-A758-49DA-AD25-9DE465A20942}"/>
    <cellStyle name="Normal 2 26 33 3" xfId="33037" xr:uid="{2B7C5B9A-5399-4D1F-9FF9-A71AE2EAC618}"/>
    <cellStyle name="Normal 2 26 33 3 2" xfId="33038" xr:uid="{F29E1B2A-8862-4D5E-9091-BDBDD4EFFA8C}"/>
    <cellStyle name="Normal 2 26 33 4" xfId="33039" xr:uid="{19070EB3-3924-4552-921F-7044A502D63E}"/>
    <cellStyle name="Normal 2 26 34" xfId="33040" xr:uid="{AFBA5E29-CBE1-4297-841E-BC4390BC17B4}"/>
    <cellStyle name="Normal 2 26 34 2" xfId="33041" xr:uid="{48FA0257-7C95-4CA1-BA8D-2D8E6DAD5C0B}"/>
    <cellStyle name="Normal 2 26 35" xfId="33042" xr:uid="{A16A8A3F-D05C-4FBB-902B-33FE17D7585C}"/>
    <cellStyle name="Normal 2 26 35 2" xfId="33043" xr:uid="{534CF153-5F60-4689-A7AB-190F7649496F}"/>
    <cellStyle name="Normal 2 26 4" xfId="33044" xr:uid="{D160BE7E-3D99-43E8-ACEB-1EC26ECEC334}"/>
    <cellStyle name="Normal 2 26 4 2" xfId="33045" xr:uid="{79FD52FF-2275-4989-9017-7C705F1FF930}"/>
    <cellStyle name="Normal 2 26 4 2 2" xfId="33046" xr:uid="{4F96BA9C-9414-4EE3-BE38-B74E15A2B898}"/>
    <cellStyle name="Normal 2 26 4 2 3" xfId="33047" xr:uid="{3D1A91E0-0189-4B49-A52A-2593E2A319DB}"/>
    <cellStyle name="Normal 2 26 4 2 3 2" xfId="33048" xr:uid="{1E820B9F-67E3-4AE9-8FCD-23AFFDFB4BB8}"/>
    <cellStyle name="Normal 2 26 4 3" xfId="33049" xr:uid="{6D7DB3D0-F678-4E36-A464-0A16F7BF29A7}"/>
    <cellStyle name="Normal 2 26 4 3 2" xfId="33050" xr:uid="{CFCEF125-551E-4139-AD61-DBDA255F7A62}"/>
    <cellStyle name="Normal 2 26 4 4" xfId="33051" xr:uid="{168224D3-9479-4966-8BAC-B44584363907}"/>
    <cellStyle name="Normal 2 26 4 5" xfId="33052" xr:uid="{66BF36BB-31B4-40EF-95C1-3D805D16EA74}"/>
    <cellStyle name="Normal 2 26 4 5 2" xfId="33053" xr:uid="{A9D24C3B-C5F3-417A-B171-D0486AD8817A}"/>
    <cellStyle name="Normal 2 26 4 5 2 2" xfId="33054" xr:uid="{1A676392-1CBA-4313-B4D9-62584EA58865}"/>
    <cellStyle name="Normal 2 26 4 5 2 2 2" xfId="33055" xr:uid="{FDEB168A-DCA2-414D-9697-BA709788193D}"/>
    <cellStyle name="Normal 2 26 4 5 2 3" xfId="33056" xr:uid="{82C208C1-7434-42D1-AA4A-1083D0E6E78B}"/>
    <cellStyle name="Normal 2 26 4 5 3" xfId="33057" xr:uid="{1971C7D8-14A8-4D34-A96E-743897F2CE10}"/>
    <cellStyle name="Normal 2 26 4 5 3 2" xfId="33058" xr:uid="{6B1E07C7-598B-4782-B97F-9ABD345CD0C3}"/>
    <cellStyle name="Normal 2 26 4 5 4" xfId="33059" xr:uid="{40AFAFEE-4875-4BE1-9124-8575A5D0626D}"/>
    <cellStyle name="Normal 2 26 4 6" xfId="33060" xr:uid="{FA87DE29-C8F8-4EED-9D2A-386E254AB0B6}"/>
    <cellStyle name="Normal 2 26 4 6 2" xfId="33061" xr:uid="{1386C461-8ABE-4D7A-A94A-AFCF5342B6AE}"/>
    <cellStyle name="Normal 2 26 4 6 2 2" xfId="33062" xr:uid="{312AAA64-1F7A-4F63-91B2-DA28057EBACE}"/>
    <cellStyle name="Normal 2 26 4 6 2 2 2" xfId="33063" xr:uid="{390877D2-A417-444E-B3BE-28E1C7CBBF9B}"/>
    <cellStyle name="Normal 2 26 4 6 2 3" xfId="33064" xr:uid="{CFB2EE9B-8812-4094-9EE2-A2867974C95B}"/>
    <cellStyle name="Normal 2 26 4 6 3" xfId="33065" xr:uid="{1BEF301C-9710-4AD7-B022-DE7808DAB116}"/>
    <cellStyle name="Normal 2 26 4 6 3 2" xfId="33066" xr:uid="{418B51A3-1A6E-4D19-9D86-722A2AE4FD11}"/>
    <cellStyle name="Normal 2 26 4 6 4" xfId="33067" xr:uid="{88802ECD-44D9-489F-B758-7FB3FCB0185F}"/>
    <cellStyle name="Normal 2 26 4 7" xfId="33068" xr:uid="{D0B95CBF-CD00-48AF-AE24-C6FCCE7932F4}"/>
    <cellStyle name="Normal 2 26 4 7 2" xfId="33069" xr:uid="{3AFEBEF3-480F-46E3-8628-9A7B5FAEEB84}"/>
    <cellStyle name="Normal 2 26 5" xfId="33070" xr:uid="{7A7F2446-5484-4BB4-83E7-D0135D0E9262}"/>
    <cellStyle name="Normal 2 26 5 2" xfId="33071" xr:uid="{EBED8DE7-E1F7-407C-A68C-12E0B35761E8}"/>
    <cellStyle name="Normal 2 26 5 2 2" xfId="33072" xr:uid="{531E5AC2-6A43-4F85-B4FD-85AAE80893B5}"/>
    <cellStyle name="Normal 2 26 5 2 3" xfId="33073" xr:uid="{AD4F612B-9AB4-426E-9B6C-FC0B6ABFECD4}"/>
    <cellStyle name="Normal 2 26 5 2 3 2" xfId="33074" xr:uid="{B73CC522-92C7-41B1-8D3C-77AD7D9E63BF}"/>
    <cellStyle name="Normal 2 26 5 3" xfId="33075" xr:uid="{17CE8826-A360-4AE6-B483-2EA82167647F}"/>
    <cellStyle name="Normal 2 26 5 3 2" xfId="33076" xr:uid="{548B3167-E8AF-4D42-BEC9-A6D15DE52A9B}"/>
    <cellStyle name="Normal 2 26 5 4" xfId="33077" xr:uid="{7DC48C42-715C-4A49-A164-0758F0FC2BE2}"/>
    <cellStyle name="Normal 2 26 5 5" xfId="33078" xr:uid="{102CEA28-7339-4F5F-96A1-5106C587FDE6}"/>
    <cellStyle name="Normal 2 26 5 5 2" xfId="33079" xr:uid="{46F7B5AE-7336-4898-8404-9FA866944EFB}"/>
    <cellStyle name="Normal 2 26 5 5 2 2" xfId="33080" xr:uid="{97C99BE6-1EC6-4CE8-AF20-CE57DD883C03}"/>
    <cellStyle name="Normal 2 26 5 5 2 2 2" xfId="33081" xr:uid="{5002342F-BCBD-4F2F-AED1-7CBF0A3B3790}"/>
    <cellStyle name="Normal 2 26 5 5 2 3" xfId="33082" xr:uid="{25AD6AA4-CEF4-4A62-8651-DD295B90931B}"/>
    <cellStyle name="Normal 2 26 5 5 3" xfId="33083" xr:uid="{A286C6F8-39F0-4BC3-9B01-9C4CF5B9FA9C}"/>
    <cellStyle name="Normal 2 26 5 5 3 2" xfId="33084" xr:uid="{873CAE92-759A-4555-B9C5-05958FC45135}"/>
    <cellStyle name="Normal 2 26 5 5 4" xfId="33085" xr:uid="{C6AD298E-96F2-469F-8440-E68F9560B3B1}"/>
    <cellStyle name="Normal 2 26 5 6" xfId="33086" xr:uid="{03479537-CB37-4F6B-941B-67F48A14ED7A}"/>
    <cellStyle name="Normal 2 26 5 6 2" xfId="33087" xr:uid="{E586E6E9-002B-44BF-96C7-B1E8CE691296}"/>
    <cellStyle name="Normal 2 26 5 6 2 2" xfId="33088" xr:uid="{6BDAF555-9A6F-4890-8535-02ACCAAE4633}"/>
    <cellStyle name="Normal 2 26 5 6 2 2 2" xfId="33089" xr:uid="{AC652C70-AC3E-423D-A635-93C3A33EE040}"/>
    <cellStyle name="Normal 2 26 5 6 2 3" xfId="33090" xr:uid="{873F32AD-46C9-40CE-BFB9-034C720E9695}"/>
    <cellStyle name="Normal 2 26 5 6 3" xfId="33091" xr:uid="{AB4728F5-0BA0-4F8A-869B-263E6B92DCCE}"/>
    <cellStyle name="Normal 2 26 5 6 3 2" xfId="33092" xr:uid="{51B04D41-BACB-4A86-8065-3C065D9DAF27}"/>
    <cellStyle name="Normal 2 26 5 6 4" xfId="33093" xr:uid="{6A90D8CB-02B7-4DC0-B78B-C6146E2EEC20}"/>
    <cellStyle name="Normal 2 26 5 7" xfId="33094" xr:uid="{51E4C012-4B80-42E8-8D30-21C43691CB3A}"/>
    <cellStyle name="Normal 2 26 5 7 2" xfId="33095" xr:uid="{3CDD316D-E528-4FD5-A8BA-3417498F7A3E}"/>
    <cellStyle name="Normal 2 26 6" xfId="33096" xr:uid="{09678580-BE62-4416-ACBE-C237E5D7F14F}"/>
    <cellStyle name="Normal 2 26 6 2" xfId="33097" xr:uid="{D2D47043-4E9D-4D8F-B7D9-DD2B7F0DB3C6}"/>
    <cellStyle name="Normal 2 26 6 2 2" xfId="33098" xr:uid="{C66AD30C-CD91-4E19-A226-49D44F9CFE86}"/>
    <cellStyle name="Normal 2 26 6 2 3" xfId="33099" xr:uid="{A81FB9F5-8CB8-4C0C-A231-7C317BC03F0B}"/>
    <cellStyle name="Normal 2 26 6 2 3 2" xfId="33100" xr:uid="{B8E8B554-F96E-45D3-84D3-41BA27C099C5}"/>
    <cellStyle name="Normal 2 26 6 3" xfId="33101" xr:uid="{7CD41CE5-4C77-472C-BDDC-42E0638EA0A2}"/>
    <cellStyle name="Normal 2 26 6 3 2" xfId="33102" xr:uid="{16786D62-BB78-4A34-9B64-964C535A7505}"/>
    <cellStyle name="Normal 2 26 6 4" xfId="33103" xr:uid="{3564C43F-0FC7-42E1-8FBC-149BD1ACD574}"/>
    <cellStyle name="Normal 2 26 6 5" xfId="33104" xr:uid="{B3E25F8B-209D-43D7-8687-84EE9AA57145}"/>
    <cellStyle name="Normal 2 26 6 5 2" xfId="33105" xr:uid="{1BBA82B3-9815-4A8D-A891-318F39C50E3F}"/>
    <cellStyle name="Normal 2 26 6 5 2 2" xfId="33106" xr:uid="{EACA18B4-B4F9-4504-82D8-17ED5986435C}"/>
    <cellStyle name="Normal 2 26 6 5 2 2 2" xfId="33107" xr:uid="{FAA2D71C-FE63-4993-9A60-D2D1FEAB23A6}"/>
    <cellStyle name="Normal 2 26 6 5 2 3" xfId="33108" xr:uid="{7ABB82FA-7E12-4605-B6EB-5E8D2A728C9E}"/>
    <cellStyle name="Normal 2 26 6 5 3" xfId="33109" xr:uid="{2CE4F114-4A84-4A07-AD8D-9B7330471F36}"/>
    <cellStyle name="Normal 2 26 6 5 3 2" xfId="33110" xr:uid="{BFE77DFF-5482-4CF4-8BD4-56C974D2B6E9}"/>
    <cellStyle name="Normal 2 26 6 5 4" xfId="33111" xr:uid="{B7E44633-9730-40B3-B962-84335725C4C4}"/>
    <cellStyle name="Normal 2 26 6 6" xfId="33112" xr:uid="{086E5B12-6FB1-4194-93E3-FF0D927E7090}"/>
    <cellStyle name="Normal 2 26 6 6 2" xfId="33113" xr:uid="{8881900F-F038-41FC-980A-1F5F4BE6FAB4}"/>
    <cellStyle name="Normal 2 26 6 6 2 2" xfId="33114" xr:uid="{3E8DD905-C3BA-4844-9A94-368255D8DE48}"/>
    <cellStyle name="Normal 2 26 6 6 2 2 2" xfId="33115" xr:uid="{D9E24E9D-C6E9-45C4-9B72-633F0B23E97C}"/>
    <cellStyle name="Normal 2 26 6 6 2 3" xfId="33116" xr:uid="{E3DA1193-FED4-48CB-B399-CB08FF5FD33B}"/>
    <cellStyle name="Normal 2 26 6 6 3" xfId="33117" xr:uid="{CD1F3283-8403-4E3F-BFAF-513CC0656750}"/>
    <cellStyle name="Normal 2 26 6 6 3 2" xfId="33118" xr:uid="{A5637B89-1547-47C6-82CC-C4FEFF58D774}"/>
    <cellStyle name="Normal 2 26 6 6 4" xfId="33119" xr:uid="{19C9CADB-15CC-4470-BFFB-FE2FA06C7BE5}"/>
    <cellStyle name="Normal 2 26 6 7" xfId="33120" xr:uid="{5AB3A8A5-5447-44C2-8042-0CB9ABD028B7}"/>
    <cellStyle name="Normal 2 26 6 7 2" xfId="33121" xr:uid="{E34DCA6F-4F3A-4566-A856-9A3D69E55F42}"/>
    <cellStyle name="Normal 2 26 7" xfId="33122" xr:uid="{365BD0C1-063D-4F0F-A4D0-5424FAB5EB1E}"/>
    <cellStyle name="Normal 2 26 7 2" xfId="33123" xr:uid="{EEE03F90-2386-47F8-BDFC-00618CD8BAD0}"/>
    <cellStyle name="Normal 2 26 7 2 2" xfId="33124" xr:uid="{1F88ADDC-A5AA-43D1-BEF6-A8B9238E1F8E}"/>
    <cellStyle name="Normal 2 26 7 2 3" xfId="33125" xr:uid="{93172D12-A0BD-455D-8164-758B47261B85}"/>
    <cellStyle name="Normal 2 26 7 2 3 2" xfId="33126" xr:uid="{71AA6330-B538-45DA-8800-A97F4308D6C2}"/>
    <cellStyle name="Normal 2 26 7 3" xfId="33127" xr:uid="{B0164DD2-EC92-403F-A634-70A038FC0105}"/>
    <cellStyle name="Normal 2 26 7 3 2" xfId="33128" xr:uid="{948A56C7-D59A-4ECF-9ADF-402A7D5DF25C}"/>
    <cellStyle name="Normal 2 26 7 4" xfId="33129" xr:uid="{E1B6E8B7-BB0B-41C9-B6F5-222269E654FB}"/>
    <cellStyle name="Normal 2 26 7 5" xfId="33130" xr:uid="{23BBBD48-6F5A-43FB-B089-8486CAB8AA23}"/>
    <cellStyle name="Normal 2 26 7 5 2" xfId="33131" xr:uid="{3EC23A76-5069-41E3-8168-5330FB89524A}"/>
    <cellStyle name="Normal 2 26 7 5 2 2" xfId="33132" xr:uid="{34A3B509-F111-4A71-8823-02CEBE8B9570}"/>
    <cellStyle name="Normal 2 26 7 5 2 2 2" xfId="33133" xr:uid="{6A453924-C524-47EF-8585-A1B61A147404}"/>
    <cellStyle name="Normal 2 26 7 5 2 3" xfId="33134" xr:uid="{4F307209-48D4-48C0-869D-FD04DD7B2A69}"/>
    <cellStyle name="Normal 2 26 7 5 3" xfId="33135" xr:uid="{B6C147C2-A41F-464F-BD52-3BFB05D41984}"/>
    <cellStyle name="Normal 2 26 7 5 3 2" xfId="33136" xr:uid="{7090602B-1D9F-489A-9F5C-F4D201DEC596}"/>
    <cellStyle name="Normal 2 26 7 5 4" xfId="33137" xr:uid="{8DA7D08D-1BDC-4D8B-AB60-AB650EDAEB41}"/>
    <cellStyle name="Normal 2 26 7 6" xfId="33138" xr:uid="{9B425BE3-242C-4102-A2A3-B3C46A48EB02}"/>
    <cellStyle name="Normal 2 26 7 6 2" xfId="33139" xr:uid="{3CE1B77A-28ED-4B4E-832B-1E6B81CB51B3}"/>
    <cellStyle name="Normal 2 26 7 6 2 2" xfId="33140" xr:uid="{8FA502CE-163C-44D9-925E-B9F578F4DE7C}"/>
    <cellStyle name="Normal 2 26 7 6 2 2 2" xfId="33141" xr:uid="{150EA92B-3387-4771-8DB1-BED171ED3901}"/>
    <cellStyle name="Normal 2 26 7 6 2 3" xfId="33142" xr:uid="{1A0BB719-E4F8-40CB-BAEB-DE04F3A1F772}"/>
    <cellStyle name="Normal 2 26 7 6 3" xfId="33143" xr:uid="{B32FC47D-5418-4A64-8B3E-7C9A1113858B}"/>
    <cellStyle name="Normal 2 26 7 6 3 2" xfId="33144" xr:uid="{5BBED11F-CD79-4586-9DC1-98B5FB02B650}"/>
    <cellStyle name="Normal 2 26 7 6 4" xfId="33145" xr:uid="{15FA07DA-E666-4964-B7A2-21E3391FEE7E}"/>
    <cellStyle name="Normal 2 26 7 7" xfId="33146" xr:uid="{00DFCCDE-DD15-41F3-8CEC-CE6621230E26}"/>
    <cellStyle name="Normal 2 26 7 7 2" xfId="33147" xr:uid="{89B59C66-7586-45B1-B8E3-7D602BAD332A}"/>
    <cellStyle name="Normal 2 26 8" xfId="33148" xr:uid="{854E3EDD-6856-4D56-AEE0-46F1018B5424}"/>
    <cellStyle name="Normal 2 26 8 2" xfId="33149" xr:uid="{7E5AAE0F-E861-48AC-95F9-D9A12891DC68}"/>
    <cellStyle name="Normal 2 26 8 2 2" xfId="33150" xr:uid="{5B027010-31A3-451A-8ED2-85DD1CF45D95}"/>
    <cellStyle name="Normal 2 26 8 2 3" xfId="33151" xr:uid="{631E68B1-D74B-43EA-92A4-D5CF786494E1}"/>
    <cellStyle name="Normal 2 26 8 2 3 2" xfId="33152" xr:uid="{902F606A-10B6-40C4-8B04-B2D02E5BD679}"/>
    <cellStyle name="Normal 2 26 8 3" xfId="33153" xr:uid="{FE3481D6-5866-4B49-A721-FD4B5AC75088}"/>
    <cellStyle name="Normal 2 26 8 3 2" xfId="33154" xr:uid="{0B104BDB-7806-4D1B-95BC-0E2A526E3207}"/>
    <cellStyle name="Normal 2 26 8 4" xfId="33155" xr:uid="{F88251E1-E6D9-4280-A13B-6048145ACE2A}"/>
    <cellStyle name="Normal 2 26 8 5" xfId="33156" xr:uid="{F0409D20-EE6A-4069-BCC1-1A4CE95B9071}"/>
    <cellStyle name="Normal 2 26 8 5 2" xfId="33157" xr:uid="{1E0074C7-D35B-4165-984E-BC60EE44F6D5}"/>
    <cellStyle name="Normal 2 26 8 5 2 2" xfId="33158" xr:uid="{DBCFD7F2-4FF1-4192-94DD-CC90D37B50A9}"/>
    <cellStyle name="Normal 2 26 8 5 2 2 2" xfId="33159" xr:uid="{74F772DF-E0BD-409E-80BC-5C3CD61EAF21}"/>
    <cellStyle name="Normal 2 26 8 5 2 3" xfId="33160" xr:uid="{3B21F47A-C579-4F7A-8501-95721134AA4A}"/>
    <cellStyle name="Normal 2 26 8 5 3" xfId="33161" xr:uid="{CB47B3D2-5F9A-48E5-9845-E60854F97F48}"/>
    <cellStyle name="Normal 2 26 8 5 3 2" xfId="33162" xr:uid="{3ACDF59C-CAE9-4E7C-A899-A86A94F84055}"/>
    <cellStyle name="Normal 2 26 8 5 4" xfId="33163" xr:uid="{598D550B-742B-4B20-B480-56A38804332F}"/>
    <cellStyle name="Normal 2 26 8 6" xfId="33164" xr:uid="{B4EFB355-C997-4441-92AA-81DF284E56A8}"/>
    <cellStyle name="Normal 2 26 8 6 2" xfId="33165" xr:uid="{F6704DA5-064F-42C5-8296-F4D40D2269E5}"/>
    <cellStyle name="Normal 2 26 8 6 2 2" xfId="33166" xr:uid="{18FBF400-9EF8-47B7-B120-5D713CFD7DF6}"/>
    <cellStyle name="Normal 2 26 8 6 2 2 2" xfId="33167" xr:uid="{E7F70552-DB8A-4901-926A-6248CA376F10}"/>
    <cellStyle name="Normal 2 26 8 6 2 3" xfId="33168" xr:uid="{1C39E1A8-F0EC-4731-A386-6CE4A7E4A0EE}"/>
    <cellStyle name="Normal 2 26 8 6 3" xfId="33169" xr:uid="{F7FD1449-9384-4CFD-BDCD-9A541A21E017}"/>
    <cellStyle name="Normal 2 26 8 6 3 2" xfId="33170" xr:uid="{DE1F68FA-A68B-44E0-A06E-3BDED3784620}"/>
    <cellStyle name="Normal 2 26 8 6 4" xfId="33171" xr:uid="{82170D58-5D35-4A9A-B677-E75D423FD87C}"/>
    <cellStyle name="Normal 2 26 8 7" xfId="33172" xr:uid="{CABA1B90-1AAE-44F4-8116-C7D33E368FB4}"/>
    <cellStyle name="Normal 2 26 8 7 2" xfId="33173" xr:uid="{E0824A35-96C2-4B7D-B43C-5B3EBEC1EEEE}"/>
    <cellStyle name="Normal 2 26 9" xfId="33174" xr:uid="{1A959560-7A40-4592-8997-EBF61E6732DB}"/>
    <cellStyle name="Normal 2 26 9 2" xfId="33175" xr:uid="{F4149D0C-F6B8-46F0-A457-C8E820C1AF03}"/>
    <cellStyle name="Normal 2 26 9 2 2" xfId="33176" xr:uid="{5C36C0AB-FBC3-42A5-97F6-581FC7D66A0D}"/>
    <cellStyle name="Normal 2 26 9 2 3" xfId="33177" xr:uid="{17C9DC6B-6217-48D3-8874-F12C8BCB4453}"/>
    <cellStyle name="Normal 2 26 9 2 3 2" xfId="33178" xr:uid="{DDFF7FA1-E145-4D09-AA46-71F9942F8F43}"/>
    <cellStyle name="Normal 2 26 9 3" xfId="33179" xr:uid="{9558F165-13AA-45FD-90F0-89A5F66D7DCF}"/>
    <cellStyle name="Normal 2 26 9 3 2" xfId="33180" xr:uid="{53FE4594-7A83-4E25-9B90-94AF80FE52FF}"/>
    <cellStyle name="Normal 2 26 9 4" xfId="33181" xr:uid="{AAB7DB01-B2A9-4E3E-B7BF-CE70A4DB94B6}"/>
    <cellStyle name="Normal 2 26 9 5" xfId="33182" xr:uid="{6826B097-642B-4C2D-AE89-162C3C104D8D}"/>
    <cellStyle name="Normal 2 26 9 5 2" xfId="33183" xr:uid="{85717EE3-5C39-4F4F-ABD0-F56A4006033F}"/>
    <cellStyle name="Normal 2 26 9 5 2 2" xfId="33184" xr:uid="{4EF64B99-06E9-4B4A-97D7-902458EE9763}"/>
    <cellStyle name="Normal 2 26 9 5 2 2 2" xfId="33185" xr:uid="{EF02FB22-79AA-472E-AB30-CF9C4C279B85}"/>
    <cellStyle name="Normal 2 26 9 5 2 3" xfId="33186" xr:uid="{9688A026-CE27-4BE2-A773-E83A46A49373}"/>
    <cellStyle name="Normal 2 26 9 5 3" xfId="33187" xr:uid="{9ECCFC8F-900C-487D-9DBF-BCA710B3B9FB}"/>
    <cellStyle name="Normal 2 26 9 5 3 2" xfId="33188" xr:uid="{9A17C706-E38B-4585-98BF-6C489C69D7A6}"/>
    <cellStyle name="Normal 2 26 9 5 4" xfId="33189" xr:uid="{7995922A-6A58-4A60-BE1D-2D379573F80E}"/>
    <cellStyle name="Normal 2 26 9 6" xfId="33190" xr:uid="{2A84AF12-7DBF-4161-8018-3916F5D83301}"/>
    <cellStyle name="Normal 2 26 9 6 2" xfId="33191" xr:uid="{BE0C362B-F61A-424D-B91B-7C07BA634CA3}"/>
    <cellStyle name="Normal 2 26 9 6 2 2" xfId="33192" xr:uid="{02645616-CA63-4A5E-AFC6-57EC95352F1C}"/>
    <cellStyle name="Normal 2 26 9 6 2 2 2" xfId="33193" xr:uid="{095B104F-2538-416B-9A08-89B55D954B51}"/>
    <cellStyle name="Normal 2 26 9 6 2 3" xfId="33194" xr:uid="{A66B76FB-E392-4E27-9296-63F039A8AE29}"/>
    <cellStyle name="Normal 2 26 9 6 3" xfId="33195" xr:uid="{624914CF-3FC8-4BD0-AD50-FAF9CF8FBB41}"/>
    <cellStyle name="Normal 2 26 9 6 3 2" xfId="33196" xr:uid="{389CA30C-AB0E-42B5-8314-522381AA0337}"/>
    <cellStyle name="Normal 2 26 9 6 4" xfId="33197" xr:uid="{A10D7AED-9FC8-438B-A088-46D92EFB439E}"/>
    <cellStyle name="Normal 2 26 9 7" xfId="33198" xr:uid="{BEA9C066-700B-4B7C-A2F1-BB01514D8EC5}"/>
    <cellStyle name="Normal 2 26 9 7 2" xfId="33199" xr:uid="{E4DE9F1C-B3DA-4A81-9D2B-0C99E09DA76F}"/>
    <cellStyle name="Normal 2 26_A.B. STATISTICS  (2)" xfId="33200" xr:uid="{F0CCE7DF-6C3F-438B-AC18-741CCC6AA0EC}"/>
    <cellStyle name="Normal 2 27" xfId="33201" xr:uid="{C59E49B7-9CAF-4F78-B7A6-DBD51E77AA3C}"/>
    <cellStyle name="Normal 2 27 2" xfId="33202" xr:uid="{F36C0626-D76A-4651-9159-3A31F263FB2A}"/>
    <cellStyle name="Normal 2 27 2 2" xfId="58826" xr:uid="{E393FA68-95F0-4EEA-ACF9-141999C95DBC}"/>
    <cellStyle name="Normal 2 27 3" xfId="33203" xr:uid="{448D6583-F274-4C07-A5F7-20C51EB22362}"/>
    <cellStyle name="Normal 2 27 3 2" xfId="58827" xr:uid="{3595F6D7-149F-47B6-931D-DB8054190169}"/>
    <cellStyle name="Normal 2 27 4" xfId="33204" xr:uid="{2F79679B-E9BB-4790-9E0D-2F845971C12A}"/>
    <cellStyle name="Normal 2 27 5" xfId="58828" xr:uid="{3CD43D0E-5BA8-4CBF-AA62-8B95D245BD45}"/>
    <cellStyle name="Normal 2 28" xfId="33205" xr:uid="{A609DC14-DDC1-4162-BAB9-2B3D014FD5EE}"/>
    <cellStyle name="Normal 2 28 2" xfId="33206" xr:uid="{ECC2CA21-5ED1-4FBA-B794-11E93A861AC3}"/>
    <cellStyle name="Normal 2 28 2 2" xfId="58829" xr:uid="{DD0B640F-2ED1-41FF-864A-5BDC11B7254E}"/>
    <cellStyle name="Normal 2 28 3" xfId="33207" xr:uid="{87F67A1A-F4A6-4412-8D2B-9F4EEB35B549}"/>
    <cellStyle name="Normal 2 28 3 2" xfId="58830" xr:uid="{437ECD62-FEFD-44E2-94A2-6E75F9FAECB4}"/>
    <cellStyle name="Normal 2 28 4" xfId="33208" xr:uid="{B31DCDE2-D39C-4B9E-BEB6-013C2BC0A893}"/>
    <cellStyle name="Normal 2 28 5" xfId="58831" xr:uid="{F64DE634-86D5-4693-BC92-FA4C2F0D6B5A}"/>
    <cellStyle name="Normal 2 29" xfId="33209" xr:uid="{954A68FC-49CB-4551-A0AA-387E99268DCD}"/>
    <cellStyle name="Normal 2 29 2" xfId="33210" xr:uid="{F4846AF5-4A29-432F-A1A9-ECDA572852D1}"/>
    <cellStyle name="Normal 2 29 2 2" xfId="58832" xr:uid="{63094898-01C0-406C-931D-6E79554ED126}"/>
    <cellStyle name="Normal 2 29 3" xfId="33211" xr:uid="{F7A0963B-DF98-4680-9373-0E521E81DD35}"/>
    <cellStyle name="Normal 2 29 3 2" xfId="58833" xr:uid="{69AE3ED4-B997-40DC-988E-5F7DB7D77AFA}"/>
    <cellStyle name="Normal 2 29 4" xfId="33212" xr:uid="{D6C56E3D-7C18-47DF-B63E-0C5E4839D739}"/>
    <cellStyle name="Normal 2 29 5" xfId="58834" xr:uid="{42E65099-929A-46CC-AC5E-5C6ED43E301F}"/>
    <cellStyle name="Normal 2 3" xfId="33213" xr:uid="{6567D612-ED91-492C-913A-716F689FABB2}"/>
    <cellStyle name="Normál 2 3" xfId="58835" xr:uid="{65EFA57A-5147-4BC8-9E07-6634790D5591}"/>
    <cellStyle name="Normal 2 3 10" xfId="33214" xr:uid="{036A586C-7EFD-42DC-81F4-90C7B275D012}"/>
    <cellStyle name="Normal 2 3 10 10" xfId="33215" xr:uid="{3D5C9A48-3757-45AF-A927-A85E3CF63469}"/>
    <cellStyle name="Normal 2 3 10 2" xfId="33216" xr:uid="{A10BD83C-9A65-4832-8CF9-79CE4D84C7D9}"/>
    <cellStyle name="Normal 2 3 10 2 2" xfId="33217" xr:uid="{C25C41AA-7CC5-400B-ACC3-B522F4B098EE}"/>
    <cellStyle name="Normal 2 3 10 2 2 2" xfId="33218" xr:uid="{6B13ECA2-94AC-44EC-937B-BA16CD98C954}"/>
    <cellStyle name="Normal 2 3 10 2 2 3" xfId="33219" xr:uid="{1C6A5F51-7524-432A-B19E-851F8062631F}"/>
    <cellStyle name="Normal 2 3 10 2 2 4" xfId="33220" xr:uid="{4BF30441-B8C6-45AB-941D-65C8BFF64ADA}"/>
    <cellStyle name="Normal 2 3 10 2 3" xfId="33221" xr:uid="{2E0D5AB9-67A7-40A5-88BB-D970B5778A1B}"/>
    <cellStyle name="Normal 2 3 10 2 3 2" xfId="33222" xr:uid="{81C9A11D-3278-4A09-9837-07C57911400F}"/>
    <cellStyle name="Normal 2 3 10 2 3 3" xfId="33223" xr:uid="{4FF8771F-1B9E-4A8B-A9A9-66FB2649C52A}"/>
    <cellStyle name="Normal 2 3 10 2 3 4" xfId="33224" xr:uid="{1A63B798-584D-43B1-95F8-9A8EE7E7C3A9}"/>
    <cellStyle name="Normal 2 3 10 2 4" xfId="33225" xr:uid="{F4CF811A-962E-41E5-9E9E-EE6E69C753BB}"/>
    <cellStyle name="Normal 2 3 10 2 4 2" xfId="33226" xr:uid="{3B6031DC-2017-4849-BF6E-E9D3436F9AC4}"/>
    <cellStyle name="Normal 2 3 10 2 5" xfId="33227" xr:uid="{C4B83254-A8E5-41D7-956C-D813EA1F00BB}"/>
    <cellStyle name="Normal 2 3 10 2 6" xfId="33228" xr:uid="{FB5F2493-AB40-4E2B-935B-5EC0017F5194}"/>
    <cellStyle name="Normal 2 3 10 2 7" xfId="33229" xr:uid="{D8DF9BBB-D58B-434C-AA97-6D30E3F7E169}"/>
    <cellStyle name="Normal 2 3 10 3" xfId="33230" xr:uid="{5135ADF4-F037-4D59-A21C-C93D41B8ACFB}"/>
    <cellStyle name="Normal 2 3 10 3 2" xfId="33231" xr:uid="{48A1261D-1856-444F-9CCD-B70286B4C112}"/>
    <cellStyle name="Normal 2 3 10 3 2 2" xfId="33232" xr:uid="{B2C57CB0-6E78-45DF-9ADF-986C7BFF403E}"/>
    <cellStyle name="Normal 2 3 10 3 2 3" xfId="33233" xr:uid="{023C4656-5938-4DAC-8D39-D9F56EFDA377}"/>
    <cellStyle name="Normal 2 3 10 3 2 4" xfId="33234" xr:uid="{E4438A76-9758-44CC-B19E-F68AB5B6EDC7}"/>
    <cellStyle name="Normal 2 3 10 3 3" xfId="33235" xr:uid="{4742FB7F-BD91-4BB0-9C87-DD2713E03E20}"/>
    <cellStyle name="Normal 2 3 10 3 3 2" xfId="33236" xr:uid="{ECA1D55C-1203-47F2-8A0C-67B1860100A9}"/>
    <cellStyle name="Normal 2 3 10 3 3 3" xfId="33237" xr:uid="{F01F514D-881D-44BE-AA3B-AAE63082CA14}"/>
    <cellStyle name="Normal 2 3 10 3 3 4" xfId="33238" xr:uid="{A17B0E7D-D167-4C51-8D24-28F6C6904A4F}"/>
    <cellStyle name="Normal 2 3 10 3 4" xfId="33239" xr:uid="{D829CE0C-D055-41AC-9942-B14441D6388C}"/>
    <cellStyle name="Normal 2 3 10 3 4 2" xfId="33240" xr:uid="{71914F3C-3D15-48A5-9CE5-FB8D38D0D380}"/>
    <cellStyle name="Normal 2 3 10 3 5" xfId="33241" xr:uid="{FE942ECF-8C23-4E97-B570-47285E4FF8C6}"/>
    <cellStyle name="Normal 2 3 10 3 6" xfId="33242" xr:uid="{63EAA85D-9E56-48F9-807E-404B3F7E7DC5}"/>
    <cellStyle name="Normal 2 3 10 3 7" xfId="33243" xr:uid="{A881FC3F-CAD3-4C4C-84FE-9A2629DB9CF5}"/>
    <cellStyle name="Normal 2 3 10 4" xfId="33244" xr:uid="{CB9F419B-1B98-481B-808A-6202246AAFBD}"/>
    <cellStyle name="Normal 2 3 10 4 2" xfId="33245" xr:uid="{23D1759D-AE61-4859-BF20-4648761F0746}"/>
    <cellStyle name="Normal 2 3 10 4 3" xfId="33246" xr:uid="{EE8BFE78-645B-4E3C-B18A-91277EDCC4AD}"/>
    <cellStyle name="Normal 2 3 10 4 4" xfId="33247" xr:uid="{6A5AC207-6CBA-406A-9405-354A798654F8}"/>
    <cellStyle name="Normal 2 3 10 5" xfId="33248" xr:uid="{8A4F60EB-65C2-429E-B82B-3CA5F18128DB}"/>
    <cellStyle name="Normal 2 3 10 5 2" xfId="33249" xr:uid="{2C219AA9-562A-4AC9-BAC8-104ECDA13880}"/>
    <cellStyle name="Normal 2 3 10 5 3" xfId="33250" xr:uid="{42E11472-3305-4D26-A8E3-6485D3048889}"/>
    <cellStyle name="Normal 2 3 10 5 4" xfId="33251" xr:uid="{B455D690-E176-4DEF-BE24-E298F51CED2F}"/>
    <cellStyle name="Normal 2 3 10 6" xfId="33252" xr:uid="{C247D9A8-1501-4AF4-A56A-43099F257DEB}"/>
    <cellStyle name="Normal 2 3 10 7" xfId="33253" xr:uid="{E11C2BEB-2D5E-442C-9E7F-CBA8E7772AC8}"/>
    <cellStyle name="Normal 2 3 10 7 2" xfId="33254" xr:uid="{A3528546-03EE-46B3-A00C-405BD40EA681}"/>
    <cellStyle name="Normal 2 3 10 8" xfId="33255" xr:uid="{27CF1C5F-4463-4C23-9EA2-EF6F2B068B51}"/>
    <cellStyle name="Normal 2 3 10 9" xfId="33256" xr:uid="{4E3A5C3D-C5C5-4364-9CBB-B51B2D3647AF}"/>
    <cellStyle name="Normal 2 3 11" xfId="33257" xr:uid="{EF7F3EAC-EEF5-4705-B3D3-F50D65BCB20A}"/>
    <cellStyle name="Normal 2 3 11 10" xfId="33258" xr:uid="{1CE0F513-9F5B-4F63-B3B1-02BB4C06ACA4}"/>
    <cellStyle name="Normal 2 3 11 2" xfId="33259" xr:uid="{9BFC0B30-50D6-4CC5-92A3-79CCD47A46BA}"/>
    <cellStyle name="Normal 2 3 11 2 2" xfId="33260" xr:uid="{569B9C2C-741E-48C5-A17A-B3BB77C515BB}"/>
    <cellStyle name="Normal 2 3 11 2 2 2" xfId="33261" xr:uid="{C58DC5C0-9E5F-4C9E-855E-B8726C0A6AB7}"/>
    <cellStyle name="Normal 2 3 11 2 2 3" xfId="33262" xr:uid="{BB66D2B7-AD5A-4FE0-B5F1-2BB39848C1EE}"/>
    <cellStyle name="Normal 2 3 11 2 2 4" xfId="33263" xr:uid="{BFCC6745-ACBF-47BF-A02D-0FAE10B5D333}"/>
    <cellStyle name="Normal 2 3 11 2 3" xfId="33264" xr:uid="{6C7087E2-2A5B-4D65-BEFA-FF3DB1E7CB10}"/>
    <cellStyle name="Normal 2 3 11 2 3 2" xfId="33265" xr:uid="{58AB323F-33D3-44D9-B0BC-79C8ED1F2C27}"/>
    <cellStyle name="Normal 2 3 11 2 3 3" xfId="33266" xr:uid="{7A1A27FB-4939-4E55-B1A4-28CAE6F5CE10}"/>
    <cellStyle name="Normal 2 3 11 2 3 4" xfId="33267" xr:uid="{84DB82FA-6564-43E1-B267-9F2B6243A66B}"/>
    <cellStyle name="Normal 2 3 11 2 4" xfId="33268" xr:uid="{E1863858-03A4-4962-81CF-5E32BE15F754}"/>
    <cellStyle name="Normal 2 3 11 2 4 2" xfId="33269" xr:uid="{9D71EED8-9E86-44EF-AA8D-24671691470D}"/>
    <cellStyle name="Normal 2 3 11 2 5" xfId="33270" xr:uid="{744AF86C-2566-465C-9BE0-1D42AB4DEB11}"/>
    <cellStyle name="Normal 2 3 11 2 6" xfId="33271" xr:uid="{2C4C2E1A-8819-478B-B8B8-217438D921B5}"/>
    <cellStyle name="Normal 2 3 11 2 7" xfId="33272" xr:uid="{A636BA70-31D6-41FE-ADFB-554A1C8C884D}"/>
    <cellStyle name="Normal 2 3 11 3" xfId="33273" xr:uid="{20AEC258-66AB-4322-9595-2ADDE3163F96}"/>
    <cellStyle name="Normal 2 3 11 3 2" xfId="33274" xr:uid="{68AEC5B3-5CE1-4565-8D8E-5F9DD9DC06F7}"/>
    <cellStyle name="Normal 2 3 11 3 2 2" xfId="33275" xr:uid="{85B9A524-4939-4279-9C19-1E713D504935}"/>
    <cellStyle name="Normal 2 3 11 3 2 3" xfId="33276" xr:uid="{535E8205-06D0-4787-9B9A-057FD92F64E1}"/>
    <cellStyle name="Normal 2 3 11 3 2 4" xfId="33277" xr:uid="{4A1F3FCB-1062-44AC-BEF5-66BFB4A350CA}"/>
    <cellStyle name="Normal 2 3 11 3 3" xfId="33278" xr:uid="{5B05558C-AF5D-4EA9-94D8-5432A9DF7E01}"/>
    <cellStyle name="Normal 2 3 11 3 3 2" xfId="33279" xr:uid="{2FF0E71F-B15E-4C42-A9D3-20031067EC6E}"/>
    <cellStyle name="Normal 2 3 11 3 3 3" xfId="33280" xr:uid="{3B1072A8-40F5-4F9A-A0BF-171CDBBC2A27}"/>
    <cellStyle name="Normal 2 3 11 3 3 4" xfId="33281" xr:uid="{38B31761-EC21-4174-B7F6-8583AE156BC5}"/>
    <cellStyle name="Normal 2 3 11 3 4" xfId="33282" xr:uid="{326B183F-FDA6-484B-8D39-FDA3A3124230}"/>
    <cellStyle name="Normal 2 3 11 3 4 2" xfId="33283" xr:uid="{85D1E749-C192-4136-AACB-5F7F720C3FCA}"/>
    <cellStyle name="Normal 2 3 11 3 5" xfId="33284" xr:uid="{3DADDA96-3484-4E57-BFF3-B668560CA48E}"/>
    <cellStyle name="Normal 2 3 11 3 6" xfId="33285" xr:uid="{CF597751-2926-4040-B9AC-1052E68289AD}"/>
    <cellStyle name="Normal 2 3 11 3 7" xfId="33286" xr:uid="{C78097DB-6986-4D1F-BB1C-9D6FDA5F93A7}"/>
    <cellStyle name="Normal 2 3 11 4" xfId="33287" xr:uid="{AD4307C2-568E-4779-A1F2-EE3F09F107E9}"/>
    <cellStyle name="Normal 2 3 11 4 2" xfId="33288" xr:uid="{D42A31C1-AB7F-4EA0-AF02-9C7AB24CD74A}"/>
    <cellStyle name="Normal 2 3 11 4 3" xfId="33289" xr:uid="{84BDA698-CED6-419A-8D7D-7A8918F067ED}"/>
    <cellStyle name="Normal 2 3 11 4 4" xfId="33290" xr:uid="{B52718D1-FE1B-431B-A3D2-7F3777946198}"/>
    <cellStyle name="Normal 2 3 11 5" xfId="33291" xr:uid="{BF239F91-6795-4F5A-A468-4A32411C0969}"/>
    <cellStyle name="Normal 2 3 11 5 2" xfId="33292" xr:uid="{7868B7C2-D71A-4BFD-B6F3-DD0F2B810099}"/>
    <cellStyle name="Normal 2 3 11 5 3" xfId="33293" xr:uid="{95844D79-5FBC-4D8C-8320-A7D7F4963B7D}"/>
    <cellStyle name="Normal 2 3 11 5 4" xfId="33294" xr:uid="{0945652C-ED1F-4427-ADD1-DC35F9794708}"/>
    <cellStyle name="Normal 2 3 11 6" xfId="33295" xr:uid="{9EB994B5-25F8-4C5E-B837-B8D0CEDD56D4}"/>
    <cellStyle name="Normal 2 3 11 7" xfId="33296" xr:uid="{88ECA700-2416-42D5-983C-BB7204FCBEC6}"/>
    <cellStyle name="Normal 2 3 11 7 2" xfId="33297" xr:uid="{CF7F0B9B-9D0E-49EA-B4A1-8B27EDA44F5C}"/>
    <cellStyle name="Normal 2 3 11 8" xfId="33298" xr:uid="{6587FC7C-A804-4CE0-AE41-DCA1A0879DEC}"/>
    <cellStyle name="Normal 2 3 11 9" xfId="33299" xr:uid="{D1B6A2DE-51F8-40DA-82F7-A6CCED3DA87D}"/>
    <cellStyle name="Normal 2 3 12" xfId="33300" xr:uid="{9D38E231-600E-4C0C-91CA-09F4541A341B}"/>
    <cellStyle name="Normal 2 3 12 10" xfId="33301" xr:uid="{1FE7EDC6-18A9-443F-BFF4-E4CC79C95219}"/>
    <cellStyle name="Normal 2 3 12 2" xfId="33302" xr:uid="{D37635F6-68D0-42A8-BCED-8E66C056EC3E}"/>
    <cellStyle name="Normal 2 3 12 2 2" xfId="33303" xr:uid="{8605ECC8-5869-4CB7-AFF2-0427B81DD4A9}"/>
    <cellStyle name="Normal 2 3 12 2 2 2" xfId="33304" xr:uid="{1A03745C-6BD6-47C7-BAED-5A7BADC3310F}"/>
    <cellStyle name="Normal 2 3 12 2 2 3" xfId="33305" xr:uid="{4DEE067A-BB89-4B3F-98EC-89C9CE2994F4}"/>
    <cellStyle name="Normal 2 3 12 2 2 4" xfId="33306" xr:uid="{E872D4D9-035D-4375-9947-3489C9EAA0CE}"/>
    <cellStyle name="Normal 2 3 12 2 3" xfId="33307" xr:uid="{364E172F-A79D-4C86-843B-00D7612BCA82}"/>
    <cellStyle name="Normal 2 3 12 2 3 2" xfId="33308" xr:uid="{9FA740AF-C888-4EC6-849A-A0C65F39181B}"/>
    <cellStyle name="Normal 2 3 12 2 3 3" xfId="33309" xr:uid="{2B4C9DF5-07A0-4071-8F27-6DDED06D9BF0}"/>
    <cellStyle name="Normal 2 3 12 2 3 4" xfId="33310" xr:uid="{8B909677-6066-4F85-944F-6F254BC86379}"/>
    <cellStyle name="Normal 2 3 12 2 4" xfId="33311" xr:uid="{EC9A29B8-EE94-4A87-B82B-5A5A6308DBF5}"/>
    <cellStyle name="Normal 2 3 12 2 4 2" xfId="33312" xr:uid="{F246B544-54EA-4881-AABA-A7D9FE21BD44}"/>
    <cellStyle name="Normal 2 3 12 2 5" xfId="33313" xr:uid="{67757F30-7883-44C6-A168-A7A0A210C2CB}"/>
    <cellStyle name="Normal 2 3 12 2 6" xfId="33314" xr:uid="{1897C13E-60AC-49A1-8B1C-480296955156}"/>
    <cellStyle name="Normal 2 3 12 2 7" xfId="33315" xr:uid="{83DDC2CD-314C-45AA-90D5-BDA240350251}"/>
    <cellStyle name="Normal 2 3 12 3" xfId="33316" xr:uid="{38AB63E9-FC8F-4079-9CC3-8816BD9C5F9C}"/>
    <cellStyle name="Normal 2 3 12 3 2" xfId="33317" xr:uid="{DBC6C7F0-CD98-4DC6-998A-4DDF9E037576}"/>
    <cellStyle name="Normal 2 3 12 3 2 2" xfId="33318" xr:uid="{241DACF6-F79B-4E9B-9144-62DF24019CE5}"/>
    <cellStyle name="Normal 2 3 12 3 2 3" xfId="33319" xr:uid="{1DE1E248-1FA5-45CC-A643-60FF8640B050}"/>
    <cellStyle name="Normal 2 3 12 3 2 4" xfId="33320" xr:uid="{22E3D0C9-5E52-46D1-90B4-FE9C2ECF52EC}"/>
    <cellStyle name="Normal 2 3 12 3 3" xfId="33321" xr:uid="{BDEE8F6B-3D9F-4DA1-A256-18502EF53B85}"/>
    <cellStyle name="Normal 2 3 12 3 3 2" xfId="33322" xr:uid="{EABE7492-60AA-466A-A115-CF641457F569}"/>
    <cellStyle name="Normal 2 3 12 3 3 3" xfId="33323" xr:uid="{151ED7DF-D71C-430A-8A3A-5E65C53C3248}"/>
    <cellStyle name="Normal 2 3 12 3 3 4" xfId="33324" xr:uid="{706D2A11-83AA-40A3-BF1C-2DB1B6084AD1}"/>
    <cellStyle name="Normal 2 3 12 3 4" xfId="33325" xr:uid="{2DF080E6-B9AD-4D74-AAD9-DF607A817198}"/>
    <cellStyle name="Normal 2 3 12 3 4 2" xfId="33326" xr:uid="{F57C9A4C-08E3-4A11-B546-B35C23D4E8BF}"/>
    <cellStyle name="Normal 2 3 12 3 5" xfId="33327" xr:uid="{45AC188A-9DD4-4B57-9471-3EC490640666}"/>
    <cellStyle name="Normal 2 3 12 3 6" xfId="33328" xr:uid="{422FF0B8-E91B-4231-B668-C21A2C6B9B97}"/>
    <cellStyle name="Normal 2 3 12 3 7" xfId="33329" xr:uid="{0B03E66F-79A1-4FD4-B01E-5AFE8FBD5185}"/>
    <cellStyle name="Normal 2 3 12 4" xfId="33330" xr:uid="{9459816A-76CF-4C15-98F8-183B494A3622}"/>
    <cellStyle name="Normal 2 3 12 4 2" xfId="33331" xr:uid="{FC724151-323F-4112-96F8-D9CE5DC2C9BC}"/>
    <cellStyle name="Normal 2 3 12 4 3" xfId="33332" xr:uid="{8ABFD25A-C017-4342-B898-A5DAFBC95305}"/>
    <cellStyle name="Normal 2 3 12 4 4" xfId="33333" xr:uid="{E484B717-DA2B-4EEF-AFC8-D02B6B29A2B9}"/>
    <cellStyle name="Normal 2 3 12 5" xfId="33334" xr:uid="{F73DD0C5-05AE-4956-AC50-06020B85C0D3}"/>
    <cellStyle name="Normal 2 3 12 5 2" xfId="33335" xr:uid="{FABD21AB-A4E1-40B9-A0F3-234201BB512A}"/>
    <cellStyle name="Normal 2 3 12 5 3" xfId="33336" xr:uid="{37B15CE2-DD69-4D25-AD43-20D33350A330}"/>
    <cellStyle name="Normal 2 3 12 5 4" xfId="33337" xr:uid="{071A929F-849B-4EA2-80BA-6B2515C94B85}"/>
    <cellStyle name="Normal 2 3 12 6" xfId="33338" xr:uid="{ABE4966F-3FE6-451F-818A-97550AB8A1D5}"/>
    <cellStyle name="Normal 2 3 12 7" xfId="33339" xr:uid="{FB2F4AEC-AD4B-4264-B524-89CDA2938B3F}"/>
    <cellStyle name="Normal 2 3 12 7 2" xfId="33340" xr:uid="{EE18209A-6E24-4885-B724-AF680A76248A}"/>
    <cellStyle name="Normal 2 3 12 8" xfId="33341" xr:uid="{E2C0D6DB-940B-4E9C-BA8A-0DE34FBB0A6A}"/>
    <cellStyle name="Normal 2 3 12 9" xfId="33342" xr:uid="{493EC25A-4BF3-4190-973F-4F13B6E7FD66}"/>
    <cellStyle name="Normal 2 3 13" xfId="33343" xr:uid="{A68F2775-7768-4ECA-A1C3-1234F5B97F19}"/>
    <cellStyle name="Normal 2 3 13 10" xfId="33344" xr:uid="{25174A6E-71F4-4DE8-BD05-533D1B773F75}"/>
    <cellStyle name="Normal 2 3 13 2" xfId="33345" xr:uid="{F1550F32-B107-458A-89A4-F5156867FF65}"/>
    <cellStyle name="Normal 2 3 13 2 2" xfId="33346" xr:uid="{87049944-15E2-4F27-A232-1F1A9DD5CE22}"/>
    <cellStyle name="Normal 2 3 13 2 2 2" xfId="33347" xr:uid="{10DBB6A3-EECA-4D62-B61F-23CF52991839}"/>
    <cellStyle name="Normal 2 3 13 2 2 3" xfId="33348" xr:uid="{CF79CD14-29D1-4BE6-87E3-0F1ABD772CDF}"/>
    <cellStyle name="Normal 2 3 13 2 2 4" xfId="33349" xr:uid="{6DD9A4C0-8E3A-48FD-B528-FDD56C9FE0B6}"/>
    <cellStyle name="Normal 2 3 13 2 3" xfId="33350" xr:uid="{A116514D-8B67-4AFE-B569-6C36E9F2637A}"/>
    <cellStyle name="Normal 2 3 13 2 3 2" xfId="33351" xr:uid="{FFE2A567-E247-45AD-9B4F-12310540286A}"/>
    <cellStyle name="Normal 2 3 13 2 3 3" xfId="33352" xr:uid="{1FD8D993-7F25-4105-83C9-A985A0FF650F}"/>
    <cellStyle name="Normal 2 3 13 2 3 4" xfId="33353" xr:uid="{76BCE84E-9E1F-488C-897F-DB095ABC8191}"/>
    <cellStyle name="Normal 2 3 13 2 4" xfId="33354" xr:uid="{9B38FC2F-8A49-477F-89A3-B816198F0DE4}"/>
    <cellStyle name="Normal 2 3 13 2 4 2" xfId="33355" xr:uid="{99F20BD6-A346-4D95-B6C4-39B6F04E6CC3}"/>
    <cellStyle name="Normal 2 3 13 2 5" xfId="33356" xr:uid="{7732F16E-82F2-4E99-9C3D-A3A8D14759C5}"/>
    <cellStyle name="Normal 2 3 13 2 6" xfId="33357" xr:uid="{9E4057A9-CF84-4982-85D9-485E0B32D4A3}"/>
    <cellStyle name="Normal 2 3 13 2 7" xfId="33358" xr:uid="{3B8875E7-9470-4A1F-BF01-86F5C8367897}"/>
    <cellStyle name="Normal 2 3 13 3" xfId="33359" xr:uid="{8F0E973E-35BD-443D-8750-9CB0F457E2DF}"/>
    <cellStyle name="Normal 2 3 13 3 2" xfId="33360" xr:uid="{DA5122D1-D8C3-4C83-929C-E59828275AD3}"/>
    <cellStyle name="Normal 2 3 13 3 2 2" xfId="33361" xr:uid="{0D16EA1A-A622-404B-A912-D34C0D23FF6F}"/>
    <cellStyle name="Normal 2 3 13 3 2 3" xfId="33362" xr:uid="{8610095E-A5E7-41DB-949E-71F153649AD5}"/>
    <cellStyle name="Normal 2 3 13 3 2 4" xfId="33363" xr:uid="{283A335E-287E-40E8-AC0D-6CF05E92D72C}"/>
    <cellStyle name="Normal 2 3 13 3 3" xfId="33364" xr:uid="{A247B5EA-9D51-47A2-9F76-1A1E82177A3F}"/>
    <cellStyle name="Normal 2 3 13 3 3 2" xfId="33365" xr:uid="{B966A007-E927-41CD-B54F-D421010C66C2}"/>
    <cellStyle name="Normal 2 3 13 3 3 3" xfId="33366" xr:uid="{E6973142-83EF-49D1-B236-5DA631574622}"/>
    <cellStyle name="Normal 2 3 13 3 3 4" xfId="33367" xr:uid="{44148243-F77C-41DD-A089-397E01E4C760}"/>
    <cellStyle name="Normal 2 3 13 3 4" xfId="33368" xr:uid="{82790DE9-8E67-4865-A973-83C85A7AD417}"/>
    <cellStyle name="Normal 2 3 13 3 4 2" xfId="33369" xr:uid="{4FF87624-1958-4659-A70F-B4170712D960}"/>
    <cellStyle name="Normal 2 3 13 3 5" xfId="33370" xr:uid="{2115E0B7-C91E-48E7-8272-BEAC1B75A468}"/>
    <cellStyle name="Normal 2 3 13 3 6" xfId="33371" xr:uid="{E6D8D7BF-141C-4D31-8688-3F6291E0BD84}"/>
    <cellStyle name="Normal 2 3 13 3 7" xfId="33372" xr:uid="{D1C4EA0E-50C1-4C03-8A24-1E2DEE78A46C}"/>
    <cellStyle name="Normal 2 3 13 4" xfId="33373" xr:uid="{B57B1A82-034B-42AE-AC88-761268A1AC45}"/>
    <cellStyle name="Normal 2 3 13 4 2" xfId="33374" xr:uid="{C343F721-210B-4304-BE57-FBDC44A0A603}"/>
    <cellStyle name="Normal 2 3 13 4 3" xfId="33375" xr:uid="{27EEFF72-0B62-4C3D-8D2C-A71B6C150DD6}"/>
    <cellStyle name="Normal 2 3 13 4 4" xfId="33376" xr:uid="{A1C345D6-C050-4FA8-A3DE-06E0E1D43D7B}"/>
    <cellStyle name="Normal 2 3 13 5" xfId="33377" xr:uid="{50ADC776-E711-4405-B5AC-1289CA61415D}"/>
    <cellStyle name="Normal 2 3 13 5 2" xfId="33378" xr:uid="{EC71A22A-944F-46F7-8399-68E0E4E7952E}"/>
    <cellStyle name="Normal 2 3 13 5 3" xfId="33379" xr:uid="{D093B495-AB13-444F-88F3-160197DE7501}"/>
    <cellStyle name="Normal 2 3 13 5 4" xfId="33380" xr:uid="{63D33B85-DFFA-42D3-8A9F-90ADC60E7C65}"/>
    <cellStyle name="Normal 2 3 13 6" xfId="33381" xr:uid="{A69B0C08-6741-492F-8B57-7048A0896FEF}"/>
    <cellStyle name="Normal 2 3 13 7" xfId="33382" xr:uid="{8BF61E1F-07FB-458A-81A1-1AC448F49F20}"/>
    <cellStyle name="Normal 2 3 13 7 2" xfId="33383" xr:uid="{43C5D785-E5E7-412A-A47C-6F8E284B8AAF}"/>
    <cellStyle name="Normal 2 3 13 8" xfId="33384" xr:uid="{1FB50C50-7E4E-414C-9E53-907CA68848FF}"/>
    <cellStyle name="Normal 2 3 13 9" xfId="33385" xr:uid="{49D562A1-1423-46A1-B4AE-C14159D29671}"/>
    <cellStyle name="Normal 2 3 14" xfId="33386" xr:uid="{BB987A50-FE3A-4E54-A276-B3337BABE878}"/>
    <cellStyle name="Normal 2 3 14 10" xfId="33387" xr:uid="{34640FDB-0C02-412E-9171-2185EDDDF6F2}"/>
    <cellStyle name="Normal 2 3 14 2" xfId="33388" xr:uid="{72FD9A2C-8C9D-4F74-BD74-C9ADD34CEE48}"/>
    <cellStyle name="Normal 2 3 14 2 2" xfId="33389" xr:uid="{271DF5EC-E4E2-4AD3-A588-FE1FC4818CA5}"/>
    <cellStyle name="Normal 2 3 14 2 2 2" xfId="33390" xr:uid="{71C8EFDF-7BB9-4DED-B1C5-6C5ED925B4DC}"/>
    <cellStyle name="Normal 2 3 14 2 2 3" xfId="33391" xr:uid="{2AD8050A-29AA-4493-95DA-C308B3819919}"/>
    <cellStyle name="Normal 2 3 14 2 2 4" xfId="33392" xr:uid="{FF45BBA0-CE99-4BE9-9149-17DC942D4EAF}"/>
    <cellStyle name="Normal 2 3 14 2 3" xfId="33393" xr:uid="{17474FE9-4CC8-491A-BE3A-B62789DDC409}"/>
    <cellStyle name="Normal 2 3 14 2 3 2" xfId="33394" xr:uid="{02FFFA18-6246-4776-AE7C-75DBC91E4F21}"/>
    <cellStyle name="Normal 2 3 14 2 3 3" xfId="33395" xr:uid="{F8DB9F02-49B3-4279-8B00-6FCAAB0471A1}"/>
    <cellStyle name="Normal 2 3 14 2 3 4" xfId="33396" xr:uid="{F4AAF072-BCBC-4C56-B222-56C336C9F237}"/>
    <cellStyle name="Normal 2 3 14 2 4" xfId="33397" xr:uid="{E5345F7E-4C75-466C-AE24-394ED1597F83}"/>
    <cellStyle name="Normal 2 3 14 2 4 2" xfId="33398" xr:uid="{57D40602-FCAF-4431-B826-66479A8F5FBD}"/>
    <cellStyle name="Normal 2 3 14 2 5" xfId="33399" xr:uid="{72D6F3D8-F012-4CC3-AF67-ED83AD8E1116}"/>
    <cellStyle name="Normal 2 3 14 2 6" xfId="33400" xr:uid="{1B07D374-872C-4CD7-B68D-2D333E245BCD}"/>
    <cellStyle name="Normal 2 3 14 2 7" xfId="33401" xr:uid="{3EA98BE0-F231-4987-8C63-17E01ECB89B3}"/>
    <cellStyle name="Normal 2 3 14 3" xfId="33402" xr:uid="{6658A9AB-BC95-4160-A77F-86EBB3CCB277}"/>
    <cellStyle name="Normal 2 3 14 3 2" xfId="33403" xr:uid="{C3B2460D-F68A-4594-9881-60FCC315CAFC}"/>
    <cellStyle name="Normal 2 3 14 3 2 2" xfId="33404" xr:uid="{FBD86A29-71ED-44B9-B7F6-CD2E7B0CCC01}"/>
    <cellStyle name="Normal 2 3 14 3 2 3" xfId="33405" xr:uid="{D16E31BE-2635-47CB-9212-8E266263E6D6}"/>
    <cellStyle name="Normal 2 3 14 3 2 4" xfId="33406" xr:uid="{28FE1C05-CFC2-42BF-A6B0-33D68DC13C62}"/>
    <cellStyle name="Normal 2 3 14 3 3" xfId="33407" xr:uid="{D010833F-03AE-4110-8221-164A58096B8B}"/>
    <cellStyle name="Normal 2 3 14 3 3 2" xfId="33408" xr:uid="{9E7CBF36-8B3E-4A2E-8626-89BFD7539083}"/>
    <cellStyle name="Normal 2 3 14 3 3 3" xfId="33409" xr:uid="{D74DB947-BBF8-4EA6-9901-ECCD4A65C088}"/>
    <cellStyle name="Normal 2 3 14 3 3 4" xfId="33410" xr:uid="{8CED0D0A-AEE5-4E58-A813-DDC1A25A5701}"/>
    <cellStyle name="Normal 2 3 14 3 4" xfId="33411" xr:uid="{D5C1B1EE-C5D6-445D-AB23-39BE4A0006D1}"/>
    <cellStyle name="Normal 2 3 14 3 4 2" xfId="33412" xr:uid="{DA49FAD3-A59A-4F88-9A9E-B5872A407838}"/>
    <cellStyle name="Normal 2 3 14 3 5" xfId="33413" xr:uid="{F0CD0341-5E00-4397-BA7F-9843B3C2D028}"/>
    <cellStyle name="Normal 2 3 14 3 6" xfId="33414" xr:uid="{8C2CFF31-1FDB-4540-AF50-531C2DAE1DD8}"/>
    <cellStyle name="Normal 2 3 14 3 7" xfId="33415" xr:uid="{5E1D2C78-9E97-4FF1-B678-5C740AD04CBD}"/>
    <cellStyle name="Normal 2 3 14 4" xfId="33416" xr:uid="{046DBA0D-E86A-415C-86A7-F35D0252B158}"/>
    <cellStyle name="Normal 2 3 14 4 2" xfId="33417" xr:uid="{594422C1-4F67-4A0E-877B-F022E9C8DF06}"/>
    <cellStyle name="Normal 2 3 14 4 3" xfId="33418" xr:uid="{D9AC8CA1-0AF2-4CB5-B517-245C8BC5CDEC}"/>
    <cellStyle name="Normal 2 3 14 4 4" xfId="33419" xr:uid="{ABAEF136-EC1D-4068-B6B5-297255C26F6C}"/>
    <cellStyle name="Normal 2 3 14 5" xfId="33420" xr:uid="{AEA239BC-DA57-4A28-B9AE-AA931D4EBFBE}"/>
    <cellStyle name="Normal 2 3 14 5 2" xfId="33421" xr:uid="{0DB563CA-33E2-496F-B20C-103FE745DC70}"/>
    <cellStyle name="Normal 2 3 14 5 3" xfId="33422" xr:uid="{820F6965-825C-4CE6-87B9-DC238F773A37}"/>
    <cellStyle name="Normal 2 3 14 5 4" xfId="33423" xr:uid="{81131E54-3618-4659-8248-5853389599F8}"/>
    <cellStyle name="Normal 2 3 14 6" xfId="33424" xr:uid="{16B4693A-BF58-402A-A165-7C04CD13956D}"/>
    <cellStyle name="Normal 2 3 14 7" xfId="33425" xr:uid="{36458759-FE7D-4E49-BF87-4F3D61B19019}"/>
    <cellStyle name="Normal 2 3 14 7 2" xfId="33426" xr:uid="{47D0B6DE-33F7-4578-8C5C-A176936CD242}"/>
    <cellStyle name="Normal 2 3 14 8" xfId="33427" xr:uid="{9300EF31-7ABC-4061-BD11-D4F361B327CA}"/>
    <cellStyle name="Normal 2 3 14 9" xfId="33428" xr:uid="{EC8156A3-AE30-4BAD-8F35-C935A36BCA4B}"/>
    <cellStyle name="Normal 2 3 15" xfId="33429" xr:uid="{1751D0D8-C1AD-489B-998C-847447CA1E2F}"/>
    <cellStyle name="Normal 2 3 15 10" xfId="33430" xr:uid="{A3DC1D4A-9539-428C-98BC-24A7173B91E1}"/>
    <cellStyle name="Normal 2 3 15 2" xfId="33431" xr:uid="{86BB706B-DFF4-453A-9334-4519722498F8}"/>
    <cellStyle name="Normal 2 3 15 2 2" xfId="33432" xr:uid="{FB1E1EB2-0B2F-47F3-9087-64D5321A6D5F}"/>
    <cellStyle name="Normal 2 3 15 2 2 2" xfId="33433" xr:uid="{8C44B1FC-6646-4FF3-9D64-26808626B9F6}"/>
    <cellStyle name="Normal 2 3 15 2 2 3" xfId="33434" xr:uid="{E2E059A7-91A3-4A75-A1C4-F0B9B5585CE9}"/>
    <cellStyle name="Normal 2 3 15 2 2 4" xfId="33435" xr:uid="{5EB981CF-A4B6-4FA2-A7A9-1076C0A7DFBF}"/>
    <cellStyle name="Normal 2 3 15 2 3" xfId="33436" xr:uid="{FDD1AB8E-85F4-4475-8C0C-387A58451F33}"/>
    <cellStyle name="Normal 2 3 15 2 3 2" xfId="33437" xr:uid="{92E032C0-2B16-4942-95D1-3DC05BF40916}"/>
    <cellStyle name="Normal 2 3 15 2 3 3" xfId="33438" xr:uid="{E8F1CD1A-EDAB-42AD-ABEC-2B3F19BE72C4}"/>
    <cellStyle name="Normal 2 3 15 2 3 4" xfId="33439" xr:uid="{19565514-D2AB-467F-827C-1CDFFA337A42}"/>
    <cellStyle name="Normal 2 3 15 2 4" xfId="33440" xr:uid="{9409E91F-EA6C-4745-BE0D-45D1125538DC}"/>
    <cellStyle name="Normal 2 3 15 2 4 2" xfId="33441" xr:uid="{9B700DD4-8FD6-4B2B-8B81-7025C02F4E50}"/>
    <cellStyle name="Normal 2 3 15 2 5" xfId="33442" xr:uid="{74B6E272-3969-4A76-8A38-324E155995E3}"/>
    <cellStyle name="Normal 2 3 15 2 6" xfId="33443" xr:uid="{E0842F0E-3573-46E1-B600-5871C68F5601}"/>
    <cellStyle name="Normal 2 3 15 2 7" xfId="33444" xr:uid="{55788F3D-FE0D-4404-A636-A13686561734}"/>
    <cellStyle name="Normal 2 3 15 3" xfId="33445" xr:uid="{BAA381AF-E44E-4DB7-8994-6933012B2217}"/>
    <cellStyle name="Normal 2 3 15 3 2" xfId="33446" xr:uid="{D90CF8B7-B2B9-447E-A11C-69E0FF228407}"/>
    <cellStyle name="Normal 2 3 15 3 2 2" xfId="33447" xr:uid="{BB8611D2-B911-4A89-B5C0-3F9C9A193A36}"/>
    <cellStyle name="Normal 2 3 15 3 2 3" xfId="33448" xr:uid="{0358CC27-3C74-4A63-A663-FC375DB1FDC6}"/>
    <cellStyle name="Normal 2 3 15 3 2 4" xfId="33449" xr:uid="{BBCD9894-7904-459E-804D-B18F1A0806A1}"/>
    <cellStyle name="Normal 2 3 15 3 3" xfId="33450" xr:uid="{E9AD0E14-35D6-4C85-A60F-2C2F27AD094D}"/>
    <cellStyle name="Normal 2 3 15 3 3 2" xfId="33451" xr:uid="{8E71F545-8920-4AF6-A706-AF005F50EDC2}"/>
    <cellStyle name="Normal 2 3 15 3 3 3" xfId="33452" xr:uid="{E7DB9C17-A0AD-4B55-9B8A-3726302B148A}"/>
    <cellStyle name="Normal 2 3 15 3 3 4" xfId="33453" xr:uid="{EA4BEB68-623E-465F-A4FC-93598DFF3A66}"/>
    <cellStyle name="Normal 2 3 15 3 4" xfId="33454" xr:uid="{DBA78A57-5567-435D-A45E-983E312D0810}"/>
    <cellStyle name="Normal 2 3 15 3 4 2" xfId="33455" xr:uid="{628B3F68-4640-4ABF-B9D7-EBF9FF35275C}"/>
    <cellStyle name="Normal 2 3 15 3 5" xfId="33456" xr:uid="{5AEC7206-A7FB-49F8-985A-7FC0CA0E3153}"/>
    <cellStyle name="Normal 2 3 15 3 6" xfId="33457" xr:uid="{32EFB233-6516-4095-A876-721C13AC14FD}"/>
    <cellStyle name="Normal 2 3 15 3 7" xfId="33458" xr:uid="{DE1E243A-7B1B-406F-9FF7-C0718899BF3F}"/>
    <cellStyle name="Normal 2 3 15 4" xfId="33459" xr:uid="{352271BE-E527-4503-A451-44EC5C1D3370}"/>
    <cellStyle name="Normal 2 3 15 4 2" xfId="33460" xr:uid="{3A2A9E4C-E1FC-4FD2-96F1-CFE459E25F22}"/>
    <cellStyle name="Normal 2 3 15 4 3" xfId="33461" xr:uid="{1412ABB7-225A-468C-A6A0-84F9B584ED62}"/>
    <cellStyle name="Normal 2 3 15 4 4" xfId="33462" xr:uid="{CDDF0F49-AEE4-40E5-8C72-D8A5DF27CAFD}"/>
    <cellStyle name="Normal 2 3 15 5" xfId="33463" xr:uid="{DC478D09-E709-497E-852C-90D7381DDD34}"/>
    <cellStyle name="Normal 2 3 15 5 2" xfId="33464" xr:uid="{DF2FB351-3242-4677-B7AE-F5A039D40C36}"/>
    <cellStyle name="Normal 2 3 15 5 3" xfId="33465" xr:uid="{5F895B78-92A6-4DEA-964B-D48BDDB7BAB6}"/>
    <cellStyle name="Normal 2 3 15 5 4" xfId="33466" xr:uid="{5A90925A-E92D-4D61-BCD8-747B226946C0}"/>
    <cellStyle name="Normal 2 3 15 6" xfId="33467" xr:uid="{FE65EEC0-BD1B-43B5-B53A-7117673498D6}"/>
    <cellStyle name="Normal 2 3 15 7" xfId="33468" xr:uid="{7FB6B062-1838-44B3-8BAE-D4AA2971CF69}"/>
    <cellStyle name="Normal 2 3 15 7 2" xfId="33469" xr:uid="{C2FE00B1-C6CB-48F8-80E4-9FB022668ABE}"/>
    <cellStyle name="Normal 2 3 15 8" xfId="33470" xr:uid="{AB6516CC-F362-437F-8E12-386783868D4A}"/>
    <cellStyle name="Normal 2 3 15 9" xfId="33471" xr:uid="{8F7136A4-B0FE-42F3-8354-52D8D9B647CE}"/>
    <cellStyle name="Normal 2 3 16" xfId="33472" xr:uid="{FE60DFCD-5D28-41A3-89C0-E4D2B3C45C38}"/>
    <cellStyle name="Normal 2 3 16 10" xfId="33473" xr:uid="{4B3A33F6-06CE-4B76-ADCB-B583DD699375}"/>
    <cellStyle name="Normal 2 3 16 2" xfId="33474" xr:uid="{9336109F-0C53-4AAB-97A8-DBA4E4287B98}"/>
    <cellStyle name="Normal 2 3 16 2 2" xfId="33475" xr:uid="{362D9B05-61E9-423E-AA31-C2249C988C4E}"/>
    <cellStyle name="Normal 2 3 16 2 2 2" xfId="33476" xr:uid="{5288547A-D687-40BB-B842-82345263EC2F}"/>
    <cellStyle name="Normal 2 3 16 2 2 3" xfId="33477" xr:uid="{B4153928-9B23-470D-B314-ADD27E3886F3}"/>
    <cellStyle name="Normal 2 3 16 2 2 4" xfId="33478" xr:uid="{5B144041-D388-47E2-8747-BF0AA3502C1A}"/>
    <cellStyle name="Normal 2 3 16 2 3" xfId="33479" xr:uid="{1663A597-06B0-4C4E-B26D-FEA7CAAD8E92}"/>
    <cellStyle name="Normal 2 3 16 2 3 2" xfId="33480" xr:uid="{DC227338-BAF5-46A6-B53D-BE4E7066D388}"/>
    <cellStyle name="Normal 2 3 16 2 3 3" xfId="33481" xr:uid="{09FD21A4-BF30-4388-9D81-50973920B2B2}"/>
    <cellStyle name="Normal 2 3 16 2 3 4" xfId="33482" xr:uid="{9708BFF7-36BF-4CB5-AEED-DD6CCC56E78B}"/>
    <cellStyle name="Normal 2 3 16 2 4" xfId="33483" xr:uid="{FA482E92-C44E-459A-AF6E-CF1AB32B17A0}"/>
    <cellStyle name="Normal 2 3 16 2 4 2" xfId="33484" xr:uid="{B955DE8E-5814-4B76-8D74-79DACD677291}"/>
    <cellStyle name="Normal 2 3 16 2 5" xfId="33485" xr:uid="{6C2554AC-C8E9-462E-BF82-EC6226223585}"/>
    <cellStyle name="Normal 2 3 16 2 6" xfId="33486" xr:uid="{FF895021-1749-4551-B9CE-D557752D2C48}"/>
    <cellStyle name="Normal 2 3 16 2 7" xfId="33487" xr:uid="{E71A4587-B8BB-4859-B7FC-896D2D7D3B17}"/>
    <cellStyle name="Normal 2 3 16 3" xfId="33488" xr:uid="{7959511E-76FC-4874-9E03-3C4CA3521EEF}"/>
    <cellStyle name="Normal 2 3 16 3 2" xfId="33489" xr:uid="{7860959D-3AC7-4539-B3AD-264EA68CB01F}"/>
    <cellStyle name="Normal 2 3 16 3 2 2" xfId="33490" xr:uid="{D8CAAE9B-EF8D-48D1-A571-10936775969B}"/>
    <cellStyle name="Normal 2 3 16 3 2 3" xfId="33491" xr:uid="{4311E1FE-D578-4063-897C-60AB26401D4D}"/>
    <cellStyle name="Normal 2 3 16 3 2 4" xfId="33492" xr:uid="{26B46944-5ECA-4291-9E24-EB40DCB0F767}"/>
    <cellStyle name="Normal 2 3 16 3 3" xfId="33493" xr:uid="{6F7A6EF7-66E5-41FA-BD72-0B49D8E77F42}"/>
    <cellStyle name="Normal 2 3 16 3 3 2" xfId="33494" xr:uid="{814A7436-5440-4D1A-B4E6-0E1BE98F2732}"/>
    <cellStyle name="Normal 2 3 16 3 3 3" xfId="33495" xr:uid="{AC57FDA6-27EF-4B87-BDC3-15F923D8D020}"/>
    <cellStyle name="Normal 2 3 16 3 3 4" xfId="33496" xr:uid="{742A2169-6A59-42D7-9750-5BAFC4EBD4EA}"/>
    <cellStyle name="Normal 2 3 16 3 4" xfId="33497" xr:uid="{315728A4-A7C0-4CD0-B043-3A76897F9535}"/>
    <cellStyle name="Normal 2 3 16 3 4 2" xfId="33498" xr:uid="{6F9A5D0A-7E16-4DAF-9607-4A31E051D006}"/>
    <cellStyle name="Normal 2 3 16 3 5" xfId="33499" xr:uid="{260F360B-59FD-4A89-A207-FB74E4E9DD06}"/>
    <cellStyle name="Normal 2 3 16 3 6" xfId="33500" xr:uid="{13DA9A6C-57DB-4502-B55D-70BCC5D6FCD3}"/>
    <cellStyle name="Normal 2 3 16 3 7" xfId="33501" xr:uid="{197516A8-3AFE-472F-8985-D721C9328EBD}"/>
    <cellStyle name="Normal 2 3 16 4" xfId="33502" xr:uid="{82CDC796-4D36-4E80-90EA-A2305DF8154B}"/>
    <cellStyle name="Normal 2 3 16 4 2" xfId="33503" xr:uid="{97955E29-38B2-4900-BAE4-0356C6D393EB}"/>
    <cellStyle name="Normal 2 3 16 4 3" xfId="33504" xr:uid="{8A26F0A4-AFAE-4EBA-B75D-0F87A5A832D0}"/>
    <cellStyle name="Normal 2 3 16 4 4" xfId="33505" xr:uid="{5047544E-DFB0-4D35-AA96-CC706D32CCD1}"/>
    <cellStyle name="Normal 2 3 16 5" xfId="33506" xr:uid="{B7B750E2-23E8-49F3-ABE4-E6932A576FBE}"/>
    <cellStyle name="Normal 2 3 16 5 2" xfId="33507" xr:uid="{E9E1A042-50C9-45D5-9962-91D08758D2DE}"/>
    <cellStyle name="Normal 2 3 16 5 3" xfId="33508" xr:uid="{FF09BCCD-FFD5-46F2-9119-B7807D95503E}"/>
    <cellStyle name="Normal 2 3 16 5 4" xfId="33509" xr:uid="{353CB817-B77F-46A1-9BC5-A1F4867B3C81}"/>
    <cellStyle name="Normal 2 3 16 6" xfId="33510" xr:uid="{F1A55B94-1962-4B5F-A53C-4573D4F4A7B1}"/>
    <cellStyle name="Normal 2 3 16 7" xfId="33511" xr:uid="{DAFCBA3C-283E-4703-B0CC-A57E32015080}"/>
    <cellStyle name="Normal 2 3 16 7 2" xfId="33512" xr:uid="{02FE7F6F-10E9-4BBB-AEBF-C1F0BD12FEC2}"/>
    <cellStyle name="Normal 2 3 16 8" xfId="33513" xr:uid="{FCB58A25-E685-4131-8E35-CFA6196E682D}"/>
    <cellStyle name="Normal 2 3 16 9" xfId="33514" xr:uid="{1950F29B-6391-471A-86B4-F3B670A38E12}"/>
    <cellStyle name="Normal 2 3 17" xfId="33515" xr:uid="{069B23DE-43E3-4982-B82A-5F4902CEEE14}"/>
    <cellStyle name="Normal 2 3 17 10" xfId="33516" xr:uid="{D356D947-792A-4AF3-A5F5-2175C1CF37BE}"/>
    <cellStyle name="Normal 2 3 17 2" xfId="33517" xr:uid="{A9AFEE61-FFB3-40DB-8AB7-BFD1744C925A}"/>
    <cellStyle name="Normal 2 3 17 2 2" xfId="33518" xr:uid="{B5EFA500-A1C4-4AC4-98FE-EBE4CC361630}"/>
    <cellStyle name="Normal 2 3 17 2 2 2" xfId="33519" xr:uid="{9A200F13-2964-4BE5-8E02-292178E560B3}"/>
    <cellStyle name="Normal 2 3 17 2 2 3" xfId="33520" xr:uid="{03376476-474F-43CF-8BEF-BE91F61AB4D4}"/>
    <cellStyle name="Normal 2 3 17 2 2 4" xfId="33521" xr:uid="{18C6F346-1001-4874-8C5B-E77F3731E6A8}"/>
    <cellStyle name="Normal 2 3 17 2 3" xfId="33522" xr:uid="{E1B40C8B-56D1-40E2-B00D-5D215DDA162A}"/>
    <cellStyle name="Normal 2 3 17 2 3 2" xfId="33523" xr:uid="{9B1FB570-C676-4992-9297-97264259DAD0}"/>
    <cellStyle name="Normal 2 3 17 2 3 3" xfId="33524" xr:uid="{674E25FC-4A4F-484A-A747-41F5D5873FE3}"/>
    <cellStyle name="Normal 2 3 17 2 3 4" xfId="33525" xr:uid="{88F93FC6-769D-43CB-8F52-A8542A88CF99}"/>
    <cellStyle name="Normal 2 3 17 2 4" xfId="33526" xr:uid="{497C54A6-428A-4618-8454-B403EF676590}"/>
    <cellStyle name="Normal 2 3 17 2 4 2" xfId="33527" xr:uid="{EA049AEF-0489-42CE-8E5B-32A122DEFAD0}"/>
    <cellStyle name="Normal 2 3 17 2 5" xfId="33528" xr:uid="{35C11706-4B75-442B-9897-009DE44B4B8D}"/>
    <cellStyle name="Normal 2 3 17 2 6" xfId="33529" xr:uid="{355737CD-72C5-44EE-B926-704E0BAC0AB9}"/>
    <cellStyle name="Normal 2 3 17 2 7" xfId="33530" xr:uid="{4A5EE286-DB45-440B-A7D1-68BF59A9D58A}"/>
    <cellStyle name="Normal 2 3 17 3" xfId="33531" xr:uid="{B4CCAAB1-56F3-4878-8144-970E95B7636F}"/>
    <cellStyle name="Normal 2 3 17 3 2" xfId="33532" xr:uid="{D69B41F4-23BE-4688-8B12-04D11F3DDCFF}"/>
    <cellStyle name="Normal 2 3 17 3 2 2" xfId="33533" xr:uid="{51B093E6-CF66-4B5C-9B79-096A9111DDFF}"/>
    <cellStyle name="Normal 2 3 17 3 2 3" xfId="33534" xr:uid="{E9C79691-AA39-4B20-9D69-75B8F0018ACC}"/>
    <cellStyle name="Normal 2 3 17 3 2 4" xfId="33535" xr:uid="{FDC77C46-30EB-42A4-99DC-6646130A438A}"/>
    <cellStyle name="Normal 2 3 17 3 3" xfId="33536" xr:uid="{41EFF659-7154-4BF8-9DB0-A7BFF4C4D93D}"/>
    <cellStyle name="Normal 2 3 17 3 3 2" xfId="33537" xr:uid="{7359C5E2-C45B-44A0-8395-ABF31EB0EFA6}"/>
    <cellStyle name="Normal 2 3 17 3 3 3" xfId="33538" xr:uid="{BFDF2D22-66A3-4312-A139-273E51A276B3}"/>
    <cellStyle name="Normal 2 3 17 3 3 4" xfId="33539" xr:uid="{C23A9393-2B24-43B6-9F63-79C0F586B2F8}"/>
    <cellStyle name="Normal 2 3 17 3 4" xfId="33540" xr:uid="{7E69455E-10BC-4BC6-811A-2F619BD40AFD}"/>
    <cellStyle name="Normal 2 3 17 3 4 2" xfId="33541" xr:uid="{F645E731-ED2A-454D-BD2C-61680D8CBAC8}"/>
    <cellStyle name="Normal 2 3 17 3 5" xfId="33542" xr:uid="{72CA504E-E44E-4434-8204-A58048E75E5D}"/>
    <cellStyle name="Normal 2 3 17 3 6" xfId="33543" xr:uid="{8297CDA6-9BBE-4A2F-88F7-872584380068}"/>
    <cellStyle name="Normal 2 3 17 3 7" xfId="33544" xr:uid="{1C22C3F9-C926-443A-8E3E-176265D0E23E}"/>
    <cellStyle name="Normal 2 3 17 4" xfId="33545" xr:uid="{1904EE72-09C4-4EE4-94AC-DC1AAAC6E0F6}"/>
    <cellStyle name="Normal 2 3 17 4 2" xfId="33546" xr:uid="{1AE5304F-9D38-4059-9EF2-1F2899503158}"/>
    <cellStyle name="Normal 2 3 17 4 3" xfId="33547" xr:uid="{1F5093FD-0614-4497-A05D-BD0BBF9FA8B4}"/>
    <cellStyle name="Normal 2 3 17 4 4" xfId="33548" xr:uid="{73CFF4D2-A717-4257-9B78-3EAB307852B8}"/>
    <cellStyle name="Normal 2 3 17 5" xfId="33549" xr:uid="{3810840E-1169-4CFE-A328-6C752C7A7790}"/>
    <cellStyle name="Normal 2 3 17 5 2" xfId="33550" xr:uid="{1173567E-6899-467D-B68E-A8674AC4E8C5}"/>
    <cellStyle name="Normal 2 3 17 5 3" xfId="33551" xr:uid="{67860BDF-EDF1-4C99-BA54-09F3A16F64FA}"/>
    <cellStyle name="Normal 2 3 17 5 4" xfId="33552" xr:uid="{A344C294-C47C-4BD8-8FAA-142130370218}"/>
    <cellStyle name="Normal 2 3 17 6" xfId="33553" xr:uid="{4A222C52-D91A-4C86-91F2-BCFE75120424}"/>
    <cellStyle name="Normal 2 3 17 7" xfId="33554" xr:uid="{23D95C68-EB47-478C-8CAB-3E42780CC425}"/>
    <cellStyle name="Normal 2 3 17 7 2" xfId="33555" xr:uid="{23E248EB-EB6C-4385-9707-92E190C8AAC8}"/>
    <cellStyle name="Normal 2 3 17 8" xfId="33556" xr:uid="{FFC725BD-456A-48E1-8FAD-D8D7187F68A8}"/>
    <cellStyle name="Normal 2 3 17 9" xfId="33557" xr:uid="{A1CF2B87-0E95-43B8-9D27-D06AA3AEBBAA}"/>
    <cellStyle name="Normal 2 3 18" xfId="33558" xr:uid="{F3BEBA1D-F2C7-4909-9FAB-5CD9B54F80BB}"/>
    <cellStyle name="Normal 2 3 18 10" xfId="33559" xr:uid="{024B5999-B16D-42D9-B041-1A1A9F3C4370}"/>
    <cellStyle name="Normal 2 3 18 2" xfId="33560" xr:uid="{BD38BD8A-F520-4373-AE66-7B15B96D9759}"/>
    <cellStyle name="Normal 2 3 18 2 2" xfId="33561" xr:uid="{2B08EF84-D6E2-4243-A8D4-43947C3BB749}"/>
    <cellStyle name="Normal 2 3 18 2 2 2" xfId="33562" xr:uid="{0E0DCFBC-A1AA-46B2-BF0A-751D26BD5044}"/>
    <cellStyle name="Normal 2 3 18 2 2 3" xfId="33563" xr:uid="{B2DDB7CE-A082-4A46-B3AF-10A9E4FBD62A}"/>
    <cellStyle name="Normal 2 3 18 2 2 4" xfId="33564" xr:uid="{31A537FB-9173-4F76-8717-929956942E3A}"/>
    <cellStyle name="Normal 2 3 18 2 3" xfId="33565" xr:uid="{C6432EB1-B503-4FA1-90A5-82FD93037FC7}"/>
    <cellStyle name="Normal 2 3 18 2 3 2" xfId="33566" xr:uid="{0F98EF01-26D9-4206-B42F-A9D3C448C254}"/>
    <cellStyle name="Normal 2 3 18 2 3 3" xfId="33567" xr:uid="{40944790-1045-4A08-8027-5B817ED5926F}"/>
    <cellStyle name="Normal 2 3 18 2 3 4" xfId="33568" xr:uid="{932C1D4A-3BDE-4573-9FD1-0A1B0CB262AC}"/>
    <cellStyle name="Normal 2 3 18 2 4" xfId="33569" xr:uid="{04A99166-CA9E-478E-8719-27133060197C}"/>
    <cellStyle name="Normal 2 3 18 2 4 2" xfId="33570" xr:uid="{5F878CF1-A353-40A2-A66C-807BAD5A6D9D}"/>
    <cellStyle name="Normal 2 3 18 2 5" xfId="33571" xr:uid="{A29336BD-C451-42E5-952A-B7F320F27926}"/>
    <cellStyle name="Normal 2 3 18 2 6" xfId="33572" xr:uid="{1DAB9B87-DD87-4F96-868C-68EC4170F08B}"/>
    <cellStyle name="Normal 2 3 18 2 7" xfId="33573" xr:uid="{008A88F3-A2E7-4772-8EC7-4CB05B8FE0F5}"/>
    <cellStyle name="Normal 2 3 18 3" xfId="33574" xr:uid="{81B65940-FB74-46C2-AF57-F5F46BC5E958}"/>
    <cellStyle name="Normal 2 3 18 3 2" xfId="33575" xr:uid="{A3D29A3E-C46A-493C-ABF1-949A0762F96D}"/>
    <cellStyle name="Normal 2 3 18 3 2 2" xfId="33576" xr:uid="{621D8CBB-1615-4784-82FC-B5411D85910A}"/>
    <cellStyle name="Normal 2 3 18 3 2 3" xfId="33577" xr:uid="{82900269-3CB3-4C68-BCAA-B96A7623AB39}"/>
    <cellStyle name="Normal 2 3 18 3 2 4" xfId="33578" xr:uid="{255B923E-7C04-4158-9D49-CC30ADAEBD9F}"/>
    <cellStyle name="Normal 2 3 18 3 3" xfId="33579" xr:uid="{BA8C8DA9-E5FC-400B-BF51-24A790991A30}"/>
    <cellStyle name="Normal 2 3 18 3 3 2" xfId="33580" xr:uid="{CDDB8133-E989-43FC-899B-5B2992FFE9AB}"/>
    <cellStyle name="Normal 2 3 18 3 3 3" xfId="33581" xr:uid="{52A898B8-D696-4CB8-B48F-DD1DA6E34F3A}"/>
    <cellStyle name="Normal 2 3 18 3 3 4" xfId="33582" xr:uid="{D359A211-910B-4A78-BBCB-55B384DBDDF8}"/>
    <cellStyle name="Normal 2 3 18 3 4" xfId="33583" xr:uid="{4503A1D1-E7F2-4652-90A3-4210B6470066}"/>
    <cellStyle name="Normal 2 3 18 3 4 2" xfId="33584" xr:uid="{F6052462-04F4-40C6-AFB1-89A50DE80F12}"/>
    <cellStyle name="Normal 2 3 18 3 5" xfId="33585" xr:uid="{B987C3D8-ED9A-43C0-8C35-198E0CE4146C}"/>
    <cellStyle name="Normal 2 3 18 3 6" xfId="33586" xr:uid="{7CDF3395-077C-4F06-BD39-D93C97C53B95}"/>
    <cellStyle name="Normal 2 3 18 3 7" xfId="33587" xr:uid="{3D7173E6-D998-4889-80F6-E3C944C3C7CA}"/>
    <cellStyle name="Normal 2 3 18 4" xfId="33588" xr:uid="{9C04054D-444F-4CB7-AFF4-8211F120AE51}"/>
    <cellStyle name="Normal 2 3 18 4 2" xfId="33589" xr:uid="{EF7A9E25-9E67-4F12-B959-D974FD54A8C6}"/>
    <cellStyle name="Normal 2 3 18 4 3" xfId="33590" xr:uid="{FBC251C1-7CB1-407E-AB14-640F9F8B0933}"/>
    <cellStyle name="Normal 2 3 18 4 4" xfId="33591" xr:uid="{591A0639-5B0C-43BD-A0E7-F383E87D8508}"/>
    <cellStyle name="Normal 2 3 18 5" xfId="33592" xr:uid="{7B397ED4-7D38-4F80-9E16-9FEC9ABAC96F}"/>
    <cellStyle name="Normal 2 3 18 5 2" xfId="33593" xr:uid="{3966CD55-29CA-4EC7-B1C4-83F1639E8BF5}"/>
    <cellStyle name="Normal 2 3 18 5 3" xfId="33594" xr:uid="{A34D462D-D14A-4FE7-9897-C9BE7E184EAD}"/>
    <cellStyle name="Normal 2 3 18 5 4" xfId="33595" xr:uid="{6EBDBF12-903A-41A2-849E-6B4D7A15D638}"/>
    <cellStyle name="Normal 2 3 18 6" xfId="33596" xr:uid="{1538E6EF-2D17-4659-93E4-F8EACD21A748}"/>
    <cellStyle name="Normal 2 3 18 7" xfId="33597" xr:uid="{29B1D963-203E-4E67-9707-D537F5074640}"/>
    <cellStyle name="Normal 2 3 18 7 2" xfId="33598" xr:uid="{2649144D-F9E3-4096-B19A-A295A2F63EBB}"/>
    <cellStyle name="Normal 2 3 18 8" xfId="33599" xr:uid="{F87BD35D-76E5-42A5-91E6-8338D70C68A3}"/>
    <cellStyle name="Normal 2 3 18 9" xfId="33600" xr:uid="{450C7B26-0722-4C8A-A93C-7BF8113F9529}"/>
    <cellStyle name="Normal 2 3 19" xfId="33601" xr:uid="{D9C45E60-C8C4-4D90-BC07-FF5B0C959369}"/>
    <cellStyle name="Normal 2 3 19 10" xfId="33602" xr:uid="{34E270AC-3B1E-4585-AE89-F945B0C6B56F}"/>
    <cellStyle name="Normal 2 3 19 2" xfId="33603" xr:uid="{5AAA0897-2377-4E9E-8B75-1B27FD1BBA57}"/>
    <cellStyle name="Normal 2 3 19 2 2" xfId="33604" xr:uid="{68015E53-3725-4A38-8821-DFA9C05BF547}"/>
    <cellStyle name="Normal 2 3 19 2 2 2" xfId="33605" xr:uid="{DEA174C5-9B0C-456D-A518-599B6DC41351}"/>
    <cellStyle name="Normal 2 3 19 2 2 3" xfId="33606" xr:uid="{82AEBBC1-AF7D-4FE6-8051-F725A2325F68}"/>
    <cellStyle name="Normal 2 3 19 2 2 4" xfId="33607" xr:uid="{3D83777A-4C5B-44EC-A2F4-B23712F40D2F}"/>
    <cellStyle name="Normal 2 3 19 2 3" xfId="33608" xr:uid="{4663CE8F-13E0-4491-9B5E-99E5A1524230}"/>
    <cellStyle name="Normal 2 3 19 2 3 2" xfId="33609" xr:uid="{19F8F90A-4FC1-41D7-AEFD-04F64E2E58D0}"/>
    <cellStyle name="Normal 2 3 19 2 3 3" xfId="33610" xr:uid="{BA6D48C9-D1C2-4682-9079-C1C24200F84A}"/>
    <cellStyle name="Normal 2 3 19 2 3 4" xfId="33611" xr:uid="{C30E2A08-AD43-4481-92A9-80C3C0F5403B}"/>
    <cellStyle name="Normal 2 3 19 2 4" xfId="33612" xr:uid="{1908B152-D92B-4896-BAA2-D71569186449}"/>
    <cellStyle name="Normal 2 3 19 2 4 2" xfId="33613" xr:uid="{1FA0563F-7FAB-49DD-9786-6903934DC35D}"/>
    <cellStyle name="Normal 2 3 19 2 5" xfId="33614" xr:uid="{6169C0B3-BBDF-4FBD-B991-389CBEE1E677}"/>
    <cellStyle name="Normal 2 3 19 2 6" xfId="33615" xr:uid="{4C63081F-1F7F-4CB8-AA2B-C48AA8D647E3}"/>
    <cellStyle name="Normal 2 3 19 2 7" xfId="33616" xr:uid="{B9872613-9005-4CA5-A84F-5DB64759917C}"/>
    <cellStyle name="Normal 2 3 19 3" xfId="33617" xr:uid="{6EEEF6D3-9687-4999-A4B6-59E157776454}"/>
    <cellStyle name="Normal 2 3 19 3 2" xfId="33618" xr:uid="{782C7316-58FC-40A2-80E7-D5A89C8C1667}"/>
    <cellStyle name="Normal 2 3 19 3 2 2" xfId="33619" xr:uid="{0025E86E-85F9-4282-9281-D10EEEF3AF6F}"/>
    <cellStyle name="Normal 2 3 19 3 2 3" xfId="33620" xr:uid="{C28CB972-F856-49A8-8F54-C9FE540D8896}"/>
    <cellStyle name="Normal 2 3 19 3 2 4" xfId="33621" xr:uid="{0F662D4E-DA3B-4141-A87F-F9557B29254E}"/>
    <cellStyle name="Normal 2 3 19 3 3" xfId="33622" xr:uid="{0F7C8553-193E-4784-AB73-E6566FD43EB4}"/>
    <cellStyle name="Normal 2 3 19 3 3 2" xfId="33623" xr:uid="{5B1FC358-00CC-406D-BD61-CF664DEF8DC0}"/>
    <cellStyle name="Normal 2 3 19 3 3 3" xfId="33624" xr:uid="{785A2DB1-848E-467D-86FE-B3DDB38D0696}"/>
    <cellStyle name="Normal 2 3 19 3 3 4" xfId="33625" xr:uid="{7E5CD0D8-6772-494D-AC70-6B7E7E6599C0}"/>
    <cellStyle name="Normal 2 3 19 3 4" xfId="33626" xr:uid="{69CAB718-9382-47FE-BF7D-A60B0B5EB92B}"/>
    <cellStyle name="Normal 2 3 19 3 4 2" xfId="33627" xr:uid="{599C7873-1C67-4C9B-A0CE-3EFCB18500FF}"/>
    <cellStyle name="Normal 2 3 19 3 5" xfId="33628" xr:uid="{FD9A49DE-EDDA-46CD-8300-1331A2C435AF}"/>
    <cellStyle name="Normal 2 3 19 3 6" xfId="33629" xr:uid="{65854F8F-6B85-49A7-BBBF-B61F34904313}"/>
    <cellStyle name="Normal 2 3 19 3 7" xfId="33630" xr:uid="{01E9308A-B4C2-4958-B52A-A286189FB119}"/>
    <cellStyle name="Normal 2 3 19 4" xfId="33631" xr:uid="{799079F6-D5EB-4902-AA16-474E9A1B4A16}"/>
    <cellStyle name="Normal 2 3 19 4 2" xfId="33632" xr:uid="{4657A9FB-C7F4-4047-A624-22F62AB3D1F7}"/>
    <cellStyle name="Normal 2 3 19 4 3" xfId="33633" xr:uid="{7D3F72D0-38FF-4610-9701-97F92CCAAC14}"/>
    <cellStyle name="Normal 2 3 19 4 4" xfId="33634" xr:uid="{B05CE217-6B35-409C-9B49-A37CD5F7D511}"/>
    <cellStyle name="Normal 2 3 19 5" xfId="33635" xr:uid="{8078EA87-DAB5-4760-B167-E50E525DFA27}"/>
    <cellStyle name="Normal 2 3 19 5 2" xfId="33636" xr:uid="{4D534C3A-0743-4D4D-9468-3F4841DD375E}"/>
    <cellStyle name="Normal 2 3 19 5 3" xfId="33637" xr:uid="{54C4A0A5-0099-4652-8AFA-9310F3DF05A2}"/>
    <cellStyle name="Normal 2 3 19 5 4" xfId="33638" xr:uid="{0092CBD7-5B3B-4F5C-A876-C541962623F8}"/>
    <cellStyle name="Normal 2 3 19 6" xfId="33639" xr:uid="{7B1DD35D-12E7-4B9C-96E1-91B9175C64F6}"/>
    <cellStyle name="Normal 2 3 19 7" xfId="33640" xr:uid="{E3E23E53-E1C6-4716-B88B-123FC9B068A5}"/>
    <cellStyle name="Normal 2 3 19 7 2" xfId="33641" xr:uid="{EB0FA917-D3A5-4D7D-B591-9C971E21ED00}"/>
    <cellStyle name="Normal 2 3 19 8" xfId="33642" xr:uid="{C3CE1E35-DD51-4EFC-8787-6938060BC3BF}"/>
    <cellStyle name="Normal 2 3 19 9" xfId="33643" xr:uid="{2A7D57E1-B39F-4416-A030-F846F4CF1B91}"/>
    <cellStyle name="Normal 2 3 2" xfId="33644" xr:uid="{E7DA7113-5F66-4964-AAF4-D6B34B8DD255}"/>
    <cellStyle name="Normal 2 3 2 10" xfId="33645" xr:uid="{D0668554-F4F3-4BC7-A8EB-02893BAC2B7F}"/>
    <cellStyle name="Normal 2 3 2 10 2" xfId="33646" xr:uid="{9BC15312-6661-401A-A1C2-B1548ACA8BA3}"/>
    <cellStyle name="Normal 2 3 2 10 2 2" xfId="33647" xr:uid="{A825D784-DF30-4D6A-8A0C-586EF94EF054}"/>
    <cellStyle name="Normal 2 3 2 10 2 2 2" xfId="33648" xr:uid="{D8634DBD-F354-420A-A41E-726F2595D860}"/>
    <cellStyle name="Normal 2 3 2 10 2 3" xfId="33649" xr:uid="{EAEE9A58-1E01-44B9-9853-181C52A49B78}"/>
    <cellStyle name="Normal 2 3 2 10 3" xfId="33650" xr:uid="{F30B3D49-AD44-4A58-97D5-6F0885897E3E}"/>
    <cellStyle name="Normal 2 3 2 10 4" xfId="33651" xr:uid="{0A54828C-B027-4F84-B1CC-70D7567A24B3}"/>
    <cellStyle name="Normal 2 3 2 10 4 2" xfId="33652" xr:uid="{F5B70371-10DE-45B0-A6A6-E48090305821}"/>
    <cellStyle name="Normal 2 3 2 10 5" xfId="33653" xr:uid="{8EFEE24D-2D32-4A1C-BC0B-39C8FF9C027E}"/>
    <cellStyle name="Normal 2 3 2 11" xfId="33654" xr:uid="{AB9A8856-3D92-4DEE-9778-821BC5B53FC4}"/>
    <cellStyle name="Normal 2 3 2 11 2" xfId="33655" xr:uid="{4188BA32-5773-4C11-A783-C57D23BFCD23}"/>
    <cellStyle name="Normal 2 3 2 11 2 2" xfId="33656" xr:uid="{F10A7690-170F-4D83-8A2C-9B5C51B4DC4D}"/>
    <cellStyle name="Normal 2 3 2 11 2 2 2" xfId="33657" xr:uid="{7017C6A6-0076-4869-BF34-5B0E3065111A}"/>
    <cellStyle name="Normal 2 3 2 11 2 3" xfId="33658" xr:uid="{9945FD99-8748-4D3E-9DD8-3CC0FEEB4ABB}"/>
    <cellStyle name="Normal 2 3 2 11 3" xfId="33659" xr:uid="{C7851AAC-D5E5-430A-84A7-D15CD38D0E1A}"/>
    <cellStyle name="Normal 2 3 2 11 3 2" xfId="33660" xr:uid="{B6823D84-2D75-40C4-B185-9AA366F4CE73}"/>
    <cellStyle name="Normal 2 3 2 11 4" xfId="33661" xr:uid="{2B678F3E-1C5E-4815-980C-A0AD5B33BD85}"/>
    <cellStyle name="Normal 2 3 2 11 4 2" xfId="33662" xr:uid="{00CA4E24-B330-4F1E-B625-47377C0D2BAB}"/>
    <cellStyle name="Normal 2 3 2 11 5" xfId="33663" xr:uid="{7146A35F-BB36-4D94-8CFA-BEB953D1103F}"/>
    <cellStyle name="Normal 2 3 2 12" xfId="33664" xr:uid="{3A925DEC-264B-4460-A18D-98182CDC449C}"/>
    <cellStyle name="Normal 2 3 2 12 2" xfId="33665" xr:uid="{13A6A3F4-E8FA-4FD7-972E-69554F07CB07}"/>
    <cellStyle name="Normal 2 3 2 12 2 2" xfId="33666" xr:uid="{ACADA965-3727-4E77-AB73-FC0608FA1E69}"/>
    <cellStyle name="Normal 2 3 2 12 2 2 2" xfId="33667" xr:uid="{AF0EF461-807F-41F6-A535-7819E21AD456}"/>
    <cellStyle name="Normal 2 3 2 12 2 3" xfId="33668" xr:uid="{CF247890-5A05-430F-8EF5-0BDECAFF7EFF}"/>
    <cellStyle name="Normal 2 3 2 12 3" xfId="33669" xr:uid="{DB3D2AD9-A21B-4E72-9BF3-65AFB5241615}"/>
    <cellStyle name="Normal 2 3 2 12 3 2" xfId="33670" xr:uid="{3E8AF317-0864-48B2-B33F-679AAACF13B5}"/>
    <cellStyle name="Normal 2 3 2 12 4" xfId="33671" xr:uid="{E1444AB7-4176-498D-A99D-69AFDCC97E33}"/>
    <cellStyle name="Normal 2 3 2 13" xfId="33672" xr:uid="{7AA60901-91C5-4ACC-86D3-C6F8EAA7E733}"/>
    <cellStyle name="Normal 2 3 2 13 2" xfId="33673" xr:uid="{5EC029D7-F387-4207-BE67-E6C311861051}"/>
    <cellStyle name="Normal 2 3 2 13 2 2" xfId="33674" xr:uid="{C0DDB022-486D-4E87-AD55-A91D269F943C}"/>
    <cellStyle name="Normal 2 3 2 13 2 2 2" xfId="33675" xr:uid="{54CBC3B2-B3E7-426A-81D0-1E3B32A8C659}"/>
    <cellStyle name="Normal 2 3 2 13 2 3" xfId="33676" xr:uid="{CC615795-D560-45D0-B3FE-44D79E638CBF}"/>
    <cellStyle name="Normal 2 3 2 13 3" xfId="33677" xr:uid="{22640366-1967-4A69-A8FB-693FE36EC168}"/>
    <cellStyle name="Normal 2 3 2 13 3 2" xfId="33678" xr:uid="{089504F3-F0E1-4067-B213-1EC2A33D51CE}"/>
    <cellStyle name="Normal 2 3 2 13 4" xfId="33679" xr:uid="{34B10640-4BDB-4FE7-AC58-55A1272B5F10}"/>
    <cellStyle name="Normal 2 3 2 14" xfId="33680" xr:uid="{0CD66786-76FA-4686-B1E0-90E5841AB6E8}"/>
    <cellStyle name="Normal 2 3 2 14 2" xfId="33681" xr:uid="{0829B03B-12C0-473D-BCD6-FBAEA12F079D}"/>
    <cellStyle name="Normal 2 3 2 14 2 2" xfId="33682" xr:uid="{613F6B76-C301-4E74-B9EC-9B295AC4A74B}"/>
    <cellStyle name="Normal 2 3 2 14 2 2 2" xfId="33683" xr:uid="{F4E3EED9-BF0F-426F-9D3E-FE2B9184C53F}"/>
    <cellStyle name="Normal 2 3 2 14 2 3" xfId="33684" xr:uid="{2E9989AD-49F3-4936-9EFC-B3D3DF0C2D37}"/>
    <cellStyle name="Normal 2 3 2 14 3" xfId="33685" xr:uid="{DDF34825-13BE-415E-9E7B-80DA65BD691B}"/>
    <cellStyle name="Normal 2 3 2 14 3 2" xfId="33686" xr:uid="{4162F365-82F1-4788-ACC8-C3343428E36A}"/>
    <cellStyle name="Normal 2 3 2 14 4" xfId="33687" xr:uid="{64DD5C3E-7718-44D1-A357-4C12027DDF14}"/>
    <cellStyle name="Normal 2 3 2 15" xfId="33688" xr:uid="{6120C3AB-2787-40B8-82EA-43AA68DE7967}"/>
    <cellStyle name="Normal 2 3 2 15 2" xfId="33689" xr:uid="{5E5C13C8-D2C5-4E0E-8458-4C6F9FF4A949}"/>
    <cellStyle name="Normal 2 3 2 15 2 2" xfId="33690" xr:uid="{BAED75CE-C12C-41D4-A853-98E3540ABCFB}"/>
    <cellStyle name="Normal 2 3 2 15 2 2 2" xfId="33691" xr:uid="{D430F6F7-28B8-43CC-B6FC-E303D118C724}"/>
    <cellStyle name="Normal 2 3 2 15 2 3" xfId="33692" xr:uid="{3C0F9452-14E1-4427-AA2B-6D9FF1022182}"/>
    <cellStyle name="Normal 2 3 2 15 3" xfId="33693" xr:uid="{39B74E22-B226-4E10-9D74-9E47F7300E58}"/>
    <cellStyle name="Normal 2 3 2 15 3 2" xfId="33694" xr:uid="{495BD7AC-9E68-47A6-9664-EF304E347E13}"/>
    <cellStyle name="Normal 2 3 2 15 4" xfId="33695" xr:uid="{EB45DEC8-6407-49B6-B080-16985172F0EB}"/>
    <cellStyle name="Normal 2 3 2 16" xfId="33696" xr:uid="{F9689255-61A3-4EF8-A19E-BD2CEB40780F}"/>
    <cellStyle name="Normal 2 3 2 16 2" xfId="33697" xr:uid="{33E92EAE-EBD4-4208-9FF8-7B1270162145}"/>
    <cellStyle name="Normal 2 3 2 16 2 2" xfId="33698" xr:uid="{DDB2F046-17BA-4DB6-A239-048A8097AEA2}"/>
    <cellStyle name="Normal 2 3 2 16 2 2 2" xfId="33699" xr:uid="{E9D89806-CE87-45F4-90AF-F795C08FA007}"/>
    <cellStyle name="Normal 2 3 2 16 2 3" xfId="33700" xr:uid="{8A9156DA-A9CF-4E43-B9DE-2329FC40DB3A}"/>
    <cellStyle name="Normal 2 3 2 16 3" xfId="33701" xr:uid="{4615316B-8688-4471-B352-A90C3F5CEF2F}"/>
    <cellStyle name="Normal 2 3 2 16 3 2" xfId="33702" xr:uid="{69679E7E-C785-4AFE-A81B-23CC71AE8FDC}"/>
    <cellStyle name="Normal 2 3 2 16 4" xfId="33703" xr:uid="{B7969057-88EA-4E35-B067-0451769AB979}"/>
    <cellStyle name="Normal 2 3 2 17" xfId="33704" xr:uid="{D828CB40-383D-4AFB-90A5-A11FF0B40827}"/>
    <cellStyle name="Normal 2 3 2 17 2" xfId="33705" xr:uid="{65D100CD-A1CB-4A58-B06B-B3F139A1B890}"/>
    <cellStyle name="Normal 2 3 2 17 2 2" xfId="33706" xr:uid="{FB1929C3-F99F-48A2-AC14-33AD611B5869}"/>
    <cellStyle name="Normal 2 3 2 17 2 2 2" xfId="33707" xr:uid="{42F0B889-68E8-4DAF-9881-765D160332C9}"/>
    <cellStyle name="Normal 2 3 2 17 2 3" xfId="33708" xr:uid="{7104C3D0-6CC8-49D5-80D4-5420C6C1F319}"/>
    <cellStyle name="Normal 2 3 2 17 3" xfId="33709" xr:uid="{CAF41D2C-6103-49B3-B568-309F891929D2}"/>
    <cellStyle name="Normal 2 3 2 17 3 2" xfId="33710" xr:uid="{C05EA634-5707-4284-950D-D4630FFB7A87}"/>
    <cellStyle name="Normal 2 3 2 17 4" xfId="33711" xr:uid="{D9EE1516-783E-4E90-8430-904C32965FF3}"/>
    <cellStyle name="Normal 2 3 2 18" xfId="33712" xr:uid="{98638E3A-09D4-4442-BD53-9BCFDFDF2204}"/>
    <cellStyle name="Normal 2 3 2 18 2" xfId="33713" xr:uid="{7DEEA3E7-7FD8-48CB-A88F-A50B62857549}"/>
    <cellStyle name="Normal 2 3 2 18 2 2" xfId="33714" xr:uid="{42CDAB9F-E2DB-498B-B715-06C1B9994D2F}"/>
    <cellStyle name="Normal 2 3 2 18 2 2 2" xfId="33715" xr:uid="{566737E4-2A00-473D-88B5-891FEAC19265}"/>
    <cellStyle name="Normal 2 3 2 18 2 3" xfId="33716" xr:uid="{5006577D-03A5-49D1-8115-92F0CD262C41}"/>
    <cellStyle name="Normal 2 3 2 18 3" xfId="33717" xr:uid="{C19DB46A-7086-4401-8F67-D4A6ABF8871D}"/>
    <cellStyle name="Normal 2 3 2 18 3 2" xfId="33718" xr:uid="{4ACD5BA1-63B8-438D-B1E1-0CA1A0743F44}"/>
    <cellStyle name="Normal 2 3 2 18 4" xfId="33719" xr:uid="{811FB28D-C9F6-49A3-B770-0B2D986D5AC9}"/>
    <cellStyle name="Normal 2 3 2 19" xfId="33720" xr:uid="{F9079BAC-9BF8-48AF-B5E7-B23088298791}"/>
    <cellStyle name="Normal 2 3 2 19 2" xfId="33721" xr:uid="{BEFA58C5-1F3B-40EF-A12F-DAA71A907F1C}"/>
    <cellStyle name="Normal 2 3 2 19 2 2" xfId="33722" xr:uid="{9AD04AEA-DF83-439E-B699-9D6BF73AB0D6}"/>
    <cellStyle name="Normal 2 3 2 19 2 2 2" xfId="33723" xr:uid="{4A597D6A-BBC4-4652-9BCA-1573AA8D0B78}"/>
    <cellStyle name="Normal 2 3 2 19 2 3" xfId="33724" xr:uid="{8C1559CE-D0F9-454B-BFD1-2CF02CA47630}"/>
    <cellStyle name="Normal 2 3 2 19 3" xfId="33725" xr:uid="{6E26F45F-A23F-43CD-ADA6-7B13DAF5B371}"/>
    <cellStyle name="Normal 2 3 2 19 3 2" xfId="33726" xr:uid="{78A30F46-EA91-4E86-887F-FD0A30542199}"/>
    <cellStyle name="Normal 2 3 2 19 4" xfId="33727" xr:uid="{DCFCEEFC-01C4-4B27-89D2-E82734A5DC00}"/>
    <cellStyle name="Normal 2 3 2 2" xfId="33728" xr:uid="{6D265800-37C0-49A9-BADA-E54BD74FA2C6}"/>
    <cellStyle name="Normal 2 3 2 2 2" xfId="33729" xr:uid="{03C0DC95-5597-48AE-883F-F8238867FAFA}"/>
    <cellStyle name="Normal 2 3 2 2 2 2" xfId="33730" xr:uid="{88A0001A-43BF-4EA2-840A-F7B886EF28CF}"/>
    <cellStyle name="Normal 2 3 2 2 2 3" xfId="33731" xr:uid="{BBADFE26-79CD-4F54-ADB8-9B4DF5624C2D}"/>
    <cellStyle name="Normal 2 3 2 2 2 4" xfId="33732" xr:uid="{51769BE3-E063-4F08-A4B0-7A0A426B90B1}"/>
    <cellStyle name="Normal 2 3 2 2 3" xfId="33733" xr:uid="{C5525967-1621-47AF-8FB6-8B524502850D}"/>
    <cellStyle name="Normal 2 3 2 2 3 2" xfId="33734" xr:uid="{D7491D01-2A65-4A8D-AC26-661C494B771C}"/>
    <cellStyle name="Normal 2 3 2 2 3 3" xfId="33735" xr:uid="{A3FF0869-D5F8-4EB3-BC31-8B9E5C584E7E}"/>
    <cellStyle name="Normal 2 3 2 2 3 4" xfId="33736" xr:uid="{9E02CD53-2C9F-4A09-B97F-E76539AB2996}"/>
    <cellStyle name="Normal 2 3 2 2 4" xfId="33737" xr:uid="{80FC31B6-EF38-47F6-9A21-6324C58FE719}"/>
    <cellStyle name="Normal 2 3 2 2 4 2" xfId="33738" xr:uid="{5584E15F-D172-4B68-A31C-6B8C51209045}"/>
    <cellStyle name="Normal 2 3 2 2 5" xfId="33739" xr:uid="{F9257E42-054F-4E5D-9BFB-9FCB3F4078AD}"/>
    <cellStyle name="Normal 2 3 2 2 6" xfId="33740" xr:uid="{3DFE6E3C-C386-47C0-8E8C-05D12C3D61D9}"/>
    <cellStyle name="Normal 2 3 2 2 7" xfId="33741" xr:uid="{F80BDB0D-E998-442D-9BC7-83B5AE18C05F}"/>
    <cellStyle name="Normal 2 3 2 20" xfId="33742" xr:uid="{7CCDD7E4-7EB8-4897-8E25-849C8B0FF6E5}"/>
    <cellStyle name="Normal 2 3 2 20 2" xfId="33743" xr:uid="{39E67B30-08D6-4EA6-B3EA-AB1CFE2D1E31}"/>
    <cellStyle name="Normal 2 3 2 20 2 2" xfId="33744" xr:uid="{8C68A985-DC6C-493A-B265-9B1D62C3BED0}"/>
    <cellStyle name="Normal 2 3 2 20 2 2 2" xfId="33745" xr:uid="{6FAA194E-727E-48E7-BA75-325C4DEE145F}"/>
    <cellStyle name="Normal 2 3 2 20 2 3" xfId="33746" xr:uid="{D50C3F65-63B3-4997-AB52-327958974DEB}"/>
    <cellStyle name="Normal 2 3 2 20 3" xfId="33747" xr:uid="{DB5D051D-677F-42D0-AF78-0EB596F0E78E}"/>
    <cellStyle name="Normal 2 3 2 20 3 2" xfId="33748" xr:uid="{F2738A85-5D46-48DB-B1AE-32E152DD2E53}"/>
    <cellStyle name="Normal 2 3 2 20 4" xfId="33749" xr:uid="{253CB097-2190-415A-8BAF-4E5EB8BEF5C7}"/>
    <cellStyle name="Normal 2 3 2 21" xfId="33750" xr:uid="{455DD09B-13DD-465D-96C1-A82C26DF2BFE}"/>
    <cellStyle name="Normal 2 3 2 21 2" xfId="33751" xr:uid="{6059BBD8-E834-41F4-A4E3-92AD4CFDF878}"/>
    <cellStyle name="Normal 2 3 2 21 2 2" xfId="33752" xr:uid="{B9236E9D-F15B-45B1-B3B9-5798016E6F7E}"/>
    <cellStyle name="Normal 2 3 2 21 2 2 2" xfId="33753" xr:uid="{DBBC1BE4-564D-45AF-A262-2533F8692452}"/>
    <cellStyle name="Normal 2 3 2 21 2 3" xfId="33754" xr:uid="{BB5A7946-B70F-4FC7-8FCC-A1743857B0FA}"/>
    <cellStyle name="Normal 2 3 2 21 3" xfId="33755" xr:uid="{55FCE9A7-737B-4F2F-B7FA-BAE18E84BB63}"/>
    <cellStyle name="Normal 2 3 2 21 3 2" xfId="33756" xr:uid="{7485C141-3471-4D7C-9396-21D079689448}"/>
    <cellStyle name="Normal 2 3 2 21 4" xfId="33757" xr:uid="{467EC869-BB60-409B-A82E-8CA0B51FEB7C}"/>
    <cellStyle name="Normal 2 3 2 22" xfId="33758" xr:uid="{9E459D39-B775-4D64-9D1F-2691D4A4860F}"/>
    <cellStyle name="Normal 2 3 2 22 2" xfId="33759" xr:uid="{ABCB6FBC-1BD4-440A-B5BA-445EFCEA55BC}"/>
    <cellStyle name="Normal 2 3 2 22 2 2" xfId="33760" xr:uid="{F1DB800B-966E-4B22-87DE-8005387CE153}"/>
    <cellStyle name="Normal 2 3 2 22 2 2 2" xfId="33761" xr:uid="{5E9FF2B7-5B72-465D-9969-463D28110E3D}"/>
    <cellStyle name="Normal 2 3 2 22 2 3" xfId="33762" xr:uid="{D89E76CA-1BF8-4D35-BD84-D15E51689981}"/>
    <cellStyle name="Normal 2 3 2 22 3" xfId="33763" xr:uid="{838CBAB7-B525-433C-8528-DB7259E03189}"/>
    <cellStyle name="Normal 2 3 2 22 3 2" xfId="33764" xr:uid="{77DDBE13-CA09-4E53-A0B1-12FF49B0DF10}"/>
    <cellStyle name="Normal 2 3 2 22 4" xfId="33765" xr:uid="{7C6A8DA8-6818-411C-97D5-15B9069C1ED8}"/>
    <cellStyle name="Normal 2 3 2 23" xfId="33766" xr:uid="{C0F8F35A-4627-4DE0-B68D-54C8B5776642}"/>
    <cellStyle name="Normal 2 3 2 23 2" xfId="33767" xr:uid="{7DF99397-BD17-405E-B034-A4BED670E184}"/>
    <cellStyle name="Normal 2 3 2 23 2 2" xfId="33768" xr:uid="{87437486-2EE8-41CE-A37D-1A8B085B45A1}"/>
    <cellStyle name="Normal 2 3 2 23 2 2 2" xfId="33769" xr:uid="{E18B6FF6-77BE-4203-B049-9762345AA5B3}"/>
    <cellStyle name="Normal 2 3 2 23 2 3" xfId="33770" xr:uid="{00A729DA-DFFD-41A5-B62E-930598995380}"/>
    <cellStyle name="Normal 2 3 2 23 3" xfId="33771" xr:uid="{9FD91BC0-2352-45F8-BBE3-23DAB3D01283}"/>
    <cellStyle name="Normal 2 3 2 23 3 2" xfId="33772" xr:uid="{A89AD946-2B3E-4E21-97AD-7F3B23EF98C9}"/>
    <cellStyle name="Normal 2 3 2 23 4" xfId="33773" xr:uid="{690E7795-A411-468A-A4E2-8675EF903E45}"/>
    <cellStyle name="Normal 2 3 2 24" xfId="33774" xr:uid="{CBE09AA8-601F-432D-AB5C-6552C64510AA}"/>
    <cellStyle name="Normal 2 3 2 24 2" xfId="33775" xr:uid="{71774AD4-660C-473F-B789-862832D48569}"/>
    <cellStyle name="Normal 2 3 2 24 2 2" xfId="33776" xr:uid="{144B890F-8A7F-4924-9463-850065E1694A}"/>
    <cellStyle name="Normal 2 3 2 24 2 2 2" xfId="33777" xr:uid="{90967F07-482E-430F-8FF5-0D094EC52358}"/>
    <cellStyle name="Normal 2 3 2 24 2 3" xfId="33778" xr:uid="{3C67B0C2-C08A-4F6C-8CED-3395F306AEC8}"/>
    <cellStyle name="Normal 2 3 2 24 3" xfId="33779" xr:uid="{32444587-7B17-4E68-BDC0-F42BFCF5B714}"/>
    <cellStyle name="Normal 2 3 2 24 3 2" xfId="33780" xr:uid="{1050B36D-52A4-4D1A-BF12-F99E754E7ECD}"/>
    <cellStyle name="Normal 2 3 2 24 4" xfId="33781" xr:uid="{8C17753A-AC15-4C72-8D07-6687C307A16B}"/>
    <cellStyle name="Normal 2 3 2 25" xfId="33782" xr:uid="{5E403922-0949-4085-8749-B06129088075}"/>
    <cellStyle name="Normal 2 3 2 25 2" xfId="33783" xr:uid="{51AD8C18-E022-4463-8F0E-313FCEAD9FCE}"/>
    <cellStyle name="Normal 2 3 2 25 2 2" xfId="33784" xr:uid="{1744D47B-E1A6-4673-95A0-7FA5E5B13CA5}"/>
    <cellStyle name="Normal 2 3 2 25 2 2 2" xfId="33785" xr:uid="{69CD0885-E8BB-45E7-A4F9-3D38EAE56EA4}"/>
    <cellStyle name="Normal 2 3 2 25 2 3" xfId="33786" xr:uid="{8D5C909E-45E7-45D7-B14C-345132E65349}"/>
    <cellStyle name="Normal 2 3 2 25 3" xfId="33787" xr:uid="{660AC053-1C70-4514-9D0F-F02394BD4464}"/>
    <cellStyle name="Normal 2 3 2 25 3 2" xfId="33788" xr:uid="{B024E2BA-F308-4D01-BF2A-86F920B2D886}"/>
    <cellStyle name="Normal 2 3 2 25 4" xfId="33789" xr:uid="{12A0F550-53CA-4936-9418-D2491979E52C}"/>
    <cellStyle name="Normal 2 3 2 26" xfId="33790" xr:uid="{A85EEB38-D2F7-4054-A7E7-B6AD77C6D1F8}"/>
    <cellStyle name="Normal 2 3 2 26 2" xfId="33791" xr:uid="{7BF0B93F-FDDB-48A0-903D-7CED3CB43641}"/>
    <cellStyle name="Normal 2 3 2 26 2 2" xfId="33792" xr:uid="{DEA77D21-C7AB-4784-9FCA-4F9459F7A38F}"/>
    <cellStyle name="Normal 2 3 2 26 2 2 2" xfId="33793" xr:uid="{104069AB-C728-4950-824C-FF1FC7C53584}"/>
    <cellStyle name="Normal 2 3 2 26 2 3" xfId="33794" xr:uid="{89201A48-144C-4198-A202-F93C2088387E}"/>
    <cellStyle name="Normal 2 3 2 26 3" xfId="33795" xr:uid="{B3CCCFF8-29F8-4A71-B5E5-1543A68B171D}"/>
    <cellStyle name="Normal 2 3 2 26 3 2" xfId="33796" xr:uid="{319D878C-BF95-4235-B37B-0CFE676B4B19}"/>
    <cellStyle name="Normal 2 3 2 26 4" xfId="33797" xr:uid="{B6BAD579-1F26-4A75-AE5A-6C2274D41DB7}"/>
    <cellStyle name="Normal 2 3 2 27" xfId="33798" xr:uid="{EFC9D50F-BC30-4EC2-9240-214DE2D94002}"/>
    <cellStyle name="Normal 2 3 2 27 2" xfId="33799" xr:uid="{4F9F2D2A-9978-460A-AD66-E7972297C1EB}"/>
    <cellStyle name="Normal 2 3 2 27 2 2" xfId="33800" xr:uid="{B605C650-7798-4E14-A21D-CA9CA0E38EFE}"/>
    <cellStyle name="Normal 2 3 2 27 2 2 2" xfId="33801" xr:uid="{72E62851-3289-47F2-854A-B65A65234FD2}"/>
    <cellStyle name="Normal 2 3 2 27 2 3" xfId="33802" xr:uid="{D9C970E2-D96A-40CF-B775-957E31A447AD}"/>
    <cellStyle name="Normal 2 3 2 27 3" xfId="33803" xr:uid="{48DEF643-F31A-4A03-8611-EC1F52F4BA09}"/>
    <cellStyle name="Normal 2 3 2 27 3 2" xfId="33804" xr:uid="{80E5D8B5-C32F-46A3-8BD7-7E382E9B41E0}"/>
    <cellStyle name="Normal 2 3 2 27 4" xfId="33805" xr:uid="{BEB5C427-81EA-4147-83DA-FAE3E0E445C2}"/>
    <cellStyle name="Normal 2 3 2 28" xfId="33806" xr:uid="{8F625E1E-9275-4B59-AEC0-794FEABDC865}"/>
    <cellStyle name="Normal 2 3 2 28 2" xfId="33807" xr:uid="{C162CEF6-FD3B-4F9F-9FF8-E7B3379E92CE}"/>
    <cellStyle name="Normal 2 3 2 28 2 2" xfId="33808" xr:uid="{E3527A0E-4A97-4876-BB3D-EA397F83F745}"/>
    <cellStyle name="Normal 2 3 2 28 2 2 2" xfId="33809" xr:uid="{6B16CBF8-BD40-4B35-AED9-E7A2D68ACE26}"/>
    <cellStyle name="Normal 2 3 2 28 2 3" xfId="33810" xr:uid="{EA1A3A55-C2D7-4A1A-9939-2816A1EE7D53}"/>
    <cellStyle name="Normal 2 3 2 28 3" xfId="33811" xr:uid="{415C4F6F-AAC7-43B1-8848-639CC35AED4E}"/>
    <cellStyle name="Normal 2 3 2 28 3 2" xfId="33812" xr:uid="{4EF735ED-188E-42E3-8515-B847692A2168}"/>
    <cellStyle name="Normal 2 3 2 28 4" xfId="33813" xr:uid="{6EE83CAA-5452-4F7D-A936-A53C4F500175}"/>
    <cellStyle name="Normal 2 3 2 29" xfId="33814" xr:uid="{7E919D82-C581-425E-9AF8-B2F0A2F52961}"/>
    <cellStyle name="Normal 2 3 2 29 2" xfId="33815" xr:uid="{64EFFDB6-78CD-4667-9B15-0F0F6735D4DD}"/>
    <cellStyle name="Normal 2 3 2 29 2 2" xfId="33816" xr:uid="{61BFB7AF-4870-490C-AFAC-02B8A5912107}"/>
    <cellStyle name="Normal 2 3 2 29 2 2 2" xfId="33817" xr:uid="{1FB231FE-D93C-45AD-8F1B-7E8FD372EEF2}"/>
    <cellStyle name="Normal 2 3 2 29 2 3" xfId="33818" xr:uid="{0DCDA0F9-4A0D-4D4A-99E3-9A0F19E9DBAF}"/>
    <cellStyle name="Normal 2 3 2 29 3" xfId="33819" xr:uid="{C8D24861-8C9B-492A-AE1C-6014A5744ABB}"/>
    <cellStyle name="Normal 2 3 2 29 3 2" xfId="33820" xr:uid="{B1E2BD9C-90F5-416E-A56B-749B69D3D26E}"/>
    <cellStyle name="Normal 2 3 2 29 4" xfId="33821" xr:uid="{13E1EC51-AC8F-467E-BCAF-D3739B26076C}"/>
    <cellStyle name="Normal 2 3 2 3" xfId="33822" xr:uid="{CBCD6383-FFB2-47E0-8316-E5C6BD89BA41}"/>
    <cellStyle name="Normal 2 3 2 3 2" xfId="33823" xr:uid="{50921A7A-E089-4D48-9B7C-9C965D39E33B}"/>
    <cellStyle name="Normal 2 3 2 3 2 2" xfId="33824" xr:uid="{85C251F5-64E2-4C6C-8A9A-266DC1A5F492}"/>
    <cellStyle name="Normal 2 3 2 3 2 2 2" xfId="33825" xr:uid="{F6B18C0C-9FBF-4EA0-B600-B1D8438FF8BE}"/>
    <cellStyle name="Normal 2 3 2 3 2 3" xfId="33826" xr:uid="{76B5D838-E7F9-4057-A669-011EE5FC5365}"/>
    <cellStyle name="Normal 2 3 2 3 2 3 2" xfId="33827" xr:uid="{21CA904A-28F6-4CEB-9509-A2B9C27678BC}"/>
    <cellStyle name="Normal 2 3 2 3 2 4" xfId="33828" xr:uid="{EB704109-2029-4BB9-8E0F-B996E876CAF9}"/>
    <cellStyle name="Normal 2 3 2 3 2 5" xfId="33829" xr:uid="{5F39EC40-D4B1-49D0-87FC-835A40D0EF5E}"/>
    <cellStyle name="Normal 2 3 2 3 2 6" xfId="33830" xr:uid="{DB455120-91CD-44BE-96ED-5CE313035040}"/>
    <cellStyle name="Normal 2 3 2 3 3" xfId="33831" xr:uid="{5E1B8025-E2FE-4887-8747-65796EC57AFE}"/>
    <cellStyle name="Normal 2 3 2 3 3 2" xfId="33832" xr:uid="{985BE52F-5B92-4DC8-9486-1AF439472287}"/>
    <cellStyle name="Normal 2 3 2 3 3 3" xfId="33833" xr:uid="{16BF5072-4A1E-4DB8-9DEB-FF3714FB3488}"/>
    <cellStyle name="Normal 2 3 2 3 3 4" xfId="33834" xr:uid="{5AF86CB8-71A5-4C7D-B422-7756A59E4BA2}"/>
    <cellStyle name="Normal 2 3 2 3 4" xfId="33835" xr:uid="{F0F371E6-305A-4E95-8206-06B49BAACAD1}"/>
    <cellStyle name="Normal 2 3 2 3 4 2" xfId="33836" xr:uid="{F0A1C80A-0E42-4056-B4F4-B6816CC90F49}"/>
    <cellStyle name="Normal 2 3 2 3 5" xfId="33837" xr:uid="{59F7B3E2-30D2-489F-86F3-51781519C168}"/>
    <cellStyle name="Normal 2 3 2 3 5 2" xfId="33838" xr:uid="{0344C9AA-4390-4777-A85E-9D15B491BE98}"/>
    <cellStyle name="Normal 2 3 2 3 6" xfId="33839" xr:uid="{233F10F0-0883-4CCF-AA4D-7603E80027B0}"/>
    <cellStyle name="Normal 2 3 2 3 7" xfId="33840" xr:uid="{B4F7F35C-5380-4B0C-90B6-4D85C16D82A4}"/>
    <cellStyle name="Normal 2 3 2 3 8" xfId="33841" xr:uid="{0A84BDFD-2CDE-43BB-8097-6A85A4B2F02B}"/>
    <cellStyle name="Normal 2 3 2 30" xfId="33842" xr:uid="{BAB81882-49EE-4714-8814-C0FDE9AA6226}"/>
    <cellStyle name="Normal 2 3 2 30 2" xfId="33843" xr:uid="{72F3DDEA-D581-4280-86A5-63C11BF084C8}"/>
    <cellStyle name="Normal 2 3 2 30 2 2" xfId="33844" xr:uid="{BEB324A5-2E27-478D-AD3D-17922A6CEF41}"/>
    <cellStyle name="Normal 2 3 2 30 2 2 2" xfId="33845" xr:uid="{8778FAEB-1307-4896-A8AF-C1DB6AE15DE8}"/>
    <cellStyle name="Normal 2 3 2 30 2 3" xfId="33846" xr:uid="{4FB7A958-D8AB-48C2-BA50-3E6105EEA315}"/>
    <cellStyle name="Normal 2 3 2 30 3" xfId="33847" xr:uid="{0E48E09B-91FD-4971-AE46-A80851C1DDA2}"/>
    <cellStyle name="Normal 2 3 2 30 3 2" xfId="33848" xr:uid="{68614932-FD50-495D-81E5-F52D2DDFC567}"/>
    <cellStyle name="Normal 2 3 2 30 4" xfId="33849" xr:uid="{1B2C975F-A451-4CB7-B1EA-3DF63D51BB56}"/>
    <cellStyle name="Normal 2 3 2 31" xfId="33850" xr:uid="{9C98AFBA-C452-42DF-A676-326BA657E536}"/>
    <cellStyle name="Normal 2 3 2 31 2" xfId="33851" xr:uid="{BC847734-2371-47CC-BD5E-67E9334B6C1C}"/>
    <cellStyle name="Normal 2 3 2 31 2 2" xfId="33852" xr:uid="{8F5F7D14-56C7-48D7-A369-FCD8D84CA253}"/>
    <cellStyle name="Normal 2 3 2 31 2 2 2" xfId="33853" xr:uid="{CB9664DA-91C2-4A0B-872C-8B24CF213523}"/>
    <cellStyle name="Normal 2 3 2 31 2 3" xfId="33854" xr:uid="{1C40F013-76BE-457B-9063-B82C09D943CF}"/>
    <cellStyle name="Normal 2 3 2 31 3" xfId="33855" xr:uid="{76345254-1288-406A-A819-3B067F5B6E40}"/>
    <cellStyle name="Normal 2 3 2 31 3 2" xfId="33856" xr:uid="{0C7CDDDB-E82B-4676-8399-AB2A84C4B376}"/>
    <cellStyle name="Normal 2 3 2 31 4" xfId="33857" xr:uid="{45757E74-B008-4ECC-8B9F-31127E2D2537}"/>
    <cellStyle name="Normal 2 3 2 32" xfId="33858" xr:uid="{51983821-4B36-4033-AE35-FCD7CE4A81A5}"/>
    <cellStyle name="Normal 2 3 2 32 2" xfId="33859" xr:uid="{86C2B46D-BC5A-4EA2-901D-2A299FF9E71D}"/>
    <cellStyle name="Normal 2 3 2 32 2 2" xfId="33860" xr:uid="{FAFB135A-F7B2-474D-85C6-3873EAA0F30B}"/>
    <cellStyle name="Normal 2 3 2 32 2 2 2" xfId="33861" xr:uid="{60D7D0B2-94FA-49D1-8D81-68C88E08F8AD}"/>
    <cellStyle name="Normal 2 3 2 32 2 3" xfId="33862" xr:uid="{198107E2-94CD-4311-BABE-8B9EA549E12A}"/>
    <cellStyle name="Normal 2 3 2 32 3" xfId="33863" xr:uid="{ACEB7F98-65A6-4B00-BF6C-1BF92E26AB59}"/>
    <cellStyle name="Normal 2 3 2 32 3 2" xfId="33864" xr:uid="{ABE736AF-D998-4919-B5B6-9E11D6941712}"/>
    <cellStyle name="Normal 2 3 2 32 4" xfId="33865" xr:uid="{90597A22-3301-4AF6-8C82-7F0E4E48566B}"/>
    <cellStyle name="Normal 2 3 2 33" xfId="33866" xr:uid="{B16238AC-1424-4E44-881F-555395D39664}"/>
    <cellStyle name="Normal 2 3 2 34" xfId="33867" xr:uid="{3EAAC0FA-58D7-43E2-9EDB-E9EC7A352176}"/>
    <cellStyle name="Normal 2 3 2 35" xfId="33868" xr:uid="{33A0297D-FC49-4DDF-ABA2-B52AFD102412}"/>
    <cellStyle name="Normal 2 3 2 36" xfId="33869" xr:uid="{EF229DAC-3AC4-4696-9F16-100A7A3063C7}"/>
    <cellStyle name="Normal 2 3 2 37" xfId="33870" xr:uid="{D09E573B-C7EF-4C35-BE92-9DDFE3BB389F}"/>
    <cellStyle name="Normal 2 3 2 38" xfId="58836" xr:uid="{CB4F7BE5-4D71-4A4A-AF7C-6F81894E756D}"/>
    <cellStyle name="Normal 2 3 2 4" xfId="33871" xr:uid="{77940772-070B-4EE8-933F-106D9F1ED95E}"/>
    <cellStyle name="Normal 2 3 2 4 2" xfId="33872" xr:uid="{3D8CC40F-5114-4AAB-B62D-F2F1F83CE44B}"/>
    <cellStyle name="Normal 2 3 2 4 2 2" xfId="33873" xr:uid="{336752D0-E699-439B-A288-AE331DC6EB14}"/>
    <cellStyle name="Normal 2 3 2 4 2 2 2" xfId="33874" xr:uid="{4102C709-573E-4161-A23E-94C9A75312B1}"/>
    <cellStyle name="Normal 2 3 2 4 2 3" xfId="33875" xr:uid="{5636167D-8080-4BDD-A853-DCD814E0F31A}"/>
    <cellStyle name="Normal 2 3 2 4 3" xfId="33876" xr:uid="{55515731-4965-47CF-A346-715B169F1AA5}"/>
    <cellStyle name="Normal 2 3 2 4 4" xfId="33877" xr:uid="{D38994D0-E087-47F1-9143-2B11D7D5BD47}"/>
    <cellStyle name="Normal 2 3 2 4 4 2" xfId="33878" xr:uid="{7249F17F-5168-459D-9919-17BCDBBA5633}"/>
    <cellStyle name="Normal 2 3 2 4 5" xfId="33879" xr:uid="{A15FAF90-50B7-4C9E-8B44-DF661908E35E}"/>
    <cellStyle name="Normal 2 3 2 5" xfId="33880" xr:uid="{1BA83463-645F-4B5D-9A9D-ECC81F71023E}"/>
    <cellStyle name="Normal 2 3 2 5 2" xfId="33881" xr:uid="{39E923A7-8E30-4744-893D-5A7D3E0289CA}"/>
    <cellStyle name="Normal 2 3 2 5 2 2" xfId="33882" xr:uid="{644C0F79-396F-4696-9E5C-BAE1E49714BC}"/>
    <cellStyle name="Normal 2 3 2 5 2 2 2" xfId="33883" xr:uid="{F688A755-00FD-4989-B404-039885D3837F}"/>
    <cellStyle name="Normal 2 3 2 5 2 3" xfId="33884" xr:uid="{410B16B0-8297-450A-B449-DC42E572A36F}"/>
    <cellStyle name="Normal 2 3 2 5 3" xfId="33885" xr:uid="{EC518630-DB2A-41A9-BD78-68C0B54E55B4}"/>
    <cellStyle name="Normal 2 3 2 5 4" xfId="33886" xr:uid="{B3750C8E-1E0E-42D2-B0AB-13580F3415BB}"/>
    <cellStyle name="Normal 2 3 2 5 4 2" xfId="33887" xr:uid="{122EC63B-08A6-442E-A5DC-271E1293048E}"/>
    <cellStyle name="Normal 2 3 2 5 5" xfId="33888" xr:uid="{602E63E5-F360-41EE-A214-3140DD79962D}"/>
    <cellStyle name="Normal 2 3 2 6" xfId="33889" xr:uid="{99D08605-DCD0-489F-B9CF-164EEE422A67}"/>
    <cellStyle name="Normal 2 3 2 6 2" xfId="33890" xr:uid="{20B6FEA7-B769-41A3-9D1B-F9834062E262}"/>
    <cellStyle name="Normal 2 3 2 6 2 2" xfId="33891" xr:uid="{CC539576-FCB7-4077-A9A1-D8C8F391B03E}"/>
    <cellStyle name="Normal 2 3 2 6 2 2 2" xfId="33892" xr:uid="{2BC6D066-6B21-4E1D-97B1-820A18A5A46F}"/>
    <cellStyle name="Normal 2 3 2 6 2 3" xfId="33893" xr:uid="{CCC76B02-5A04-49B2-B485-F0D01E26BA1C}"/>
    <cellStyle name="Normal 2 3 2 6 3" xfId="33894" xr:uid="{440689D3-3F36-4D1B-989F-09195E0A8489}"/>
    <cellStyle name="Normal 2 3 2 6 4" xfId="33895" xr:uid="{18547306-5741-4F3B-BA6C-D7091BE35FF7}"/>
    <cellStyle name="Normal 2 3 2 6 4 2" xfId="33896" xr:uid="{8ABD7F9D-E2BD-4634-B8B0-295B3D181F79}"/>
    <cellStyle name="Normal 2 3 2 6 5" xfId="33897" xr:uid="{87C42A15-53E3-4A11-9D6C-6DEDC970B1F2}"/>
    <cellStyle name="Normal 2 3 2 7" xfId="33898" xr:uid="{3FE08E72-65D8-41D4-8B58-2D3DFBAF718D}"/>
    <cellStyle name="Normal 2 3 2 7 2" xfId="33899" xr:uid="{764A40A6-7F0C-45F3-85D0-36B72B1DBB68}"/>
    <cellStyle name="Normal 2 3 2 7 2 2" xfId="33900" xr:uid="{43E5D79A-E71C-46A0-A853-5547BAD4BECF}"/>
    <cellStyle name="Normal 2 3 2 7 2 2 2" xfId="33901" xr:uid="{875E14DD-CDDD-4A43-9D62-215C8A7FCB10}"/>
    <cellStyle name="Normal 2 3 2 7 2 3" xfId="33902" xr:uid="{1BC08C79-DDD2-4A1A-ACC9-302A371249EF}"/>
    <cellStyle name="Normal 2 3 2 7 3" xfId="33903" xr:uid="{E502E85D-7B4D-473F-ABFD-DBA22290913C}"/>
    <cellStyle name="Normal 2 3 2 7 4" xfId="33904" xr:uid="{D3AD92BB-89DE-4C91-AA42-0B7E11A98068}"/>
    <cellStyle name="Normal 2 3 2 7 4 2" xfId="33905" xr:uid="{34D57701-6128-4174-AFA7-5A12A65A6E6B}"/>
    <cellStyle name="Normal 2 3 2 7 5" xfId="33906" xr:uid="{A3857FBA-E72D-4F67-8791-BE409108285E}"/>
    <cellStyle name="Normal 2 3 2 8" xfId="33907" xr:uid="{52ADAC53-C101-46DE-98A8-6229BBB1362F}"/>
    <cellStyle name="Normal 2 3 2 8 2" xfId="33908" xr:uid="{D8E25B09-9A8C-4718-8373-C6370412DA17}"/>
    <cellStyle name="Normal 2 3 2 8 2 2" xfId="33909" xr:uid="{5C7CA263-770E-479E-9313-01CB392D293A}"/>
    <cellStyle name="Normal 2 3 2 8 2 2 2" xfId="33910" xr:uid="{A4AC5F92-A3D4-402B-942A-21E5531B9126}"/>
    <cellStyle name="Normal 2 3 2 8 2 3" xfId="33911" xr:uid="{D8E7A098-4FF1-4F7A-B6F0-781794E896A0}"/>
    <cellStyle name="Normal 2 3 2 8 2 3 2" xfId="33912" xr:uid="{3285DBC3-F9FC-449C-9A13-D1EC150BB6F9}"/>
    <cellStyle name="Normal 2 3 2 8 2 4" xfId="33913" xr:uid="{792CDFC3-2F1C-422A-BE51-11097584E945}"/>
    <cellStyle name="Normal 2 3 2 8 2 5" xfId="33914" xr:uid="{7B62EBE9-167D-452A-9F49-7C3401F2CBAB}"/>
    <cellStyle name="Normal 2 3 2 8 2 6" xfId="33915" xr:uid="{56443025-FB7F-4391-9AF3-DFBCAB15F73F}"/>
    <cellStyle name="Normal 2 3 2 8 3" xfId="33916" xr:uid="{6DADCEFB-5810-4A31-A9C8-645DCFF96A1A}"/>
    <cellStyle name="Normal 2 3 2 8 3 2" xfId="33917" xr:uid="{CE0C3D49-F945-4DEE-B880-9A09C00D5967}"/>
    <cellStyle name="Normal 2 3 2 8 3 3" xfId="33918" xr:uid="{69F60637-543E-43EB-9237-5BB99A88B8EB}"/>
    <cellStyle name="Normal 2 3 2 8 3 4" xfId="33919" xr:uid="{89A694B8-F459-44BA-A6A2-C00539553B7D}"/>
    <cellStyle name="Normal 2 3 2 8 4" xfId="33920" xr:uid="{F5836757-CF1C-4D82-A5F7-D548F64F5577}"/>
    <cellStyle name="Normal 2 3 2 8 5" xfId="33921" xr:uid="{ECE6080C-25A3-4CB1-BE8E-530F6336AADF}"/>
    <cellStyle name="Normal 2 3 2 8 5 2" xfId="33922" xr:uid="{29CE58BA-C9A2-43B2-AA53-068B7F13B8C2}"/>
    <cellStyle name="Normal 2 3 2 8 6" xfId="33923" xr:uid="{CCD79EB2-74B8-4810-9687-B254AA0C3C93}"/>
    <cellStyle name="Normal 2 3 2 9" xfId="33924" xr:uid="{1568D76F-F659-4836-B4E8-A09378FFB779}"/>
    <cellStyle name="Normal 2 3 2 9 2" xfId="33925" xr:uid="{AAF78601-FC40-43A9-8144-6F5C8A684176}"/>
    <cellStyle name="Normal 2 3 2 9 2 2" xfId="33926" xr:uid="{FF3C22AA-F77A-48F6-A7BC-7854C4CD081D}"/>
    <cellStyle name="Normal 2 3 2 9 2 2 2" xfId="33927" xr:uid="{E246CCE4-FA91-468F-9E82-0E71743E1E5F}"/>
    <cellStyle name="Normal 2 3 2 9 2 3" xfId="33928" xr:uid="{AB61D051-A580-42B8-9F61-F9243209F6F8}"/>
    <cellStyle name="Normal 2 3 2 9 3" xfId="33929" xr:uid="{40854104-8D30-4C89-A189-FF76A6552490}"/>
    <cellStyle name="Normal 2 3 2 9 4" xfId="33930" xr:uid="{8983E248-9AC9-4BE0-8767-663C4C13AB70}"/>
    <cellStyle name="Normal 2 3 2 9 4 2" xfId="33931" xr:uid="{42E02846-E5F5-4E4C-8B02-F0BCF7BC1F93}"/>
    <cellStyle name="Normal 2 3 2 9 5" xfId="33932" xr:uid="{B591ED86-2AA9-4412-B2E2-8EA3C45BD023}"/>
    <cellStyle name="Normal 2 3 20" xfId="33933" xr:uid="{087E33C5-AE13-4CF3-956C-AB99E6E40AF5}"/>
    <cellStyle name="Normal 2 3 20 10" xfId="33934" xr:uid="{8C805CF5-1B4A-4B3A-A126-985602EC3B1A}"/>
    <cellStyle name="Normal 2 3 20 2" xfId="33935" xr:uid="{B526BEBE-749A-4C58-9B2C-95937022815D}"/>
    <cellStyle name="Normal 2 3 20 2 2" xfId="33936" xr:uid="{99DAC56A-994F-4FEA-822A-8D9326425101}"/>
    <cellStyle name="Normal 2 3 20 2 2 2" xfId="33937" xr:uid="{57D7C391-8DC1-4277-9D48-8A73937108D0}"/>
    <cellStyle name="Normal 2 3 20 2 2 3" xfId="33938" xr:uid="{247E89AF-72E7-41C8-816A-79F989DDD234}"/>
    <cellStyle name="Normal 2 3 20 2 2 4" xfId="33939" xr:uid="{A1AC6D68-4676-4B14-80B1-5737212803CA}"/>
    <cellStyle name="Normal 2 3 20 2 3" xfId="33940" xr:uid="{F0E2260E-FFC4-45CD-A5B1-752837A33B95}"/>
    <cellStyle name="Normal 2 3 20 2 3 2" xfId="33941" xr:uid="{A4397AA2-F0E5-40A3-8026-9CCCD793C26D}"/>
    <cellStyle name="Normal 2 3 20 2 3 3" xfId="33942" xr:uid="{23A8F222-99AE-4C60-A043-046AE4BDF805}"/>
    <cellStyle name="Normal 2 3 20 2 3 4" xfId="33943" xr:uid="{B2D27E25-0967-4AAF-A094-C861EEB5EB74}"/>
    <cellStyle name="Normal 2 3 20 2 4" xfId="33944" xr:uid="{2CA60FB5-039F-4C70-A7D1-753194E9A127}"/>
    <cellStyle name="Normal 2 3 20 2 4 2" xfId="33945" xr:uid="{C7F388F1-3D0C-4015-A503-70D7EC4B9B71}"/>
    <cellStyle name="Normal 2 3 20 2 5" xfId="33946" xr:uid="{750A891C-2603-4C68-A740-52EC27A7FE98}"/>
    <cellStyle name="Normal 2 3 20 2 6" xfId="33947" xr:uid="{DC280A39-8749-454D-BBA1-144A5658B316}"/>
    <cellStyle name="Normal 2 3 20 2 7" xfId="33948" xr:uid="{01DD1E91-9B51-4FD7-8997-7C71AC47ECE0}"/>
    <cellStyle name="Normal 2 3 20 3" xfId="33949" xr:uid="{858C3476-237D-4D3F-8074-95F0CFD41335}"/>
    <cellStyle name="Normal 2 3 20 3 2" xfId="33950" xr:uid="{F7BDE91F-253C-4A59-B634-F09E1CC92D1E}"/>
    <cellStyle name="Normal 2 3 20 3 2 2" xfId="33951" xr:uid="{C8D89B43-D11D-4DA8-9FAA-70BC3C001D18}"/>
    <cellStyle name="Normal 2 3 20 3 2 3" xfId="33952" xr:uid="{B535BEEF-7162-458F-AA07-458F5A764E63}"/>
    <cellStyle name="Normal 2 3 20 3 2 4" xfId="33953" xr:uid="{E665EDC3-86A1-4AF7-B813-AB1D14EBDF3B}"/>
    <cellStyle name="Normal 2 3 20 3 3" xfId="33954" xr:uid="{106F3994-ED91-4FF6-B550-A3ABEFD66E4F}"/>
    <cellStyle name="Normal 2 3 20 3 3 2" xfId="33955" xr:uid="{512B45A2-9B74-4344-8A1E-6D358C508D11}"/>
    <cellStyle name="Normal 2 3 20 3 3 3" xfId="33956" xr:uid="{B9312B04-1401-43E2-A071-2A4976405259}"/>
    <cellStyle name="Normal 2 3 20 3 3 4" xfId="33957" xr:uid="{4C0BD9B9-8479-46EE-A980-461E375C4493}"/>
    <cellStyle name="Normal 2 3 20 3 4" xfId="33958" xr:uid="{B5C42206-5FEA-4BB9-A406-5576D0288BD8}"/>
    <cellStyle name="Normal 2 3 20 3 4 2" xfId="33959" xr:uid="{5F0DEA32-0BA1-4642-837C-BF6E7AC1860E}"/>
    <cellStyle name="Normal 2 3 20 3 5" xfId="33960" xr:uid="{58C4627A-F692-4607-A7D6-4FA5FA5BC7C9}"/>
    <cellStyle name="Normal 2 3 20 3 6" xfId="33961" xr:uid="{E3E2A3A6-98FA-43F3-A4A8-0AB76A52A6EB}"/>
    <cellStyle name="Normal 2 3 20 3 7" xfId="33962" xr:uid="{AF577CFA-BB2A-4FA0-82FE-EA5243F64282}"/>
    <cellStyle name="Normal 2 3 20 4" xfId="33963" xr:uid="{F3F18CA2-CCA5-43F4-AE34-D373A0CCE896}"/>
    <cellStyle name="Normal 2 3 20 4 2" xfId="33964" xr:uid="{EF8564D4-A294-4D62-80E9-66E4AE2493EF}"/>
    <cellStyle name="Normal 2 3 20 4 3" xfId="33965" xr:uid="{3CE95133-C22C-4709-9ED7-78DC1934739F}"/>
    <cellStyle name="Normal 2 3 20 4 4" xfId="33966" xr:uid="{33F19CC9-A3F3-44FA-BD64-7671D9DDEA06}"/>
    <cellStyle name="Normal 2 3 20 5" xfId="33967" xr:uid="{A9422D54-2DF6-4FFB-A365-23C1194AECC0}"/>
    <cellStyle name="Normal 2 3 20 5 2" xfId="33968" xr:uid="{39E43C77-13FA-407C-90FD-A192FA33B0C9}"/>
    <cellStyle name="Normal 2 3 20 5 3" xfId="33969" xr:uid="{BE87B6A8-B88F-4404-8EF7-5BCB8D6E1453}"/>
    <cellStyle name="Normal 2 3 20 5 4" xfId="33970" xr:uid="{56339E69-BF0F-4CD5-869C-4626BAD7784B}"/>
    <cellStyle name="Normal 2 3 20 6" xfId="33971" xr:uid="{852253DA-90A1-4635-8391-7156487559B2}"/>
    <cellStyle name="Normal 2 3 20 7" xfId="33972" xr:uid="{37F2E11C-49A6-4FBD-A0A4-3CD83F3D03F2}"/>
    <cellStyle name="Normal 2 3 20 7 2" xfId="33973" xr:uid="{C1BB4F71-214A-44B4-9094-058A7A253A5E}"/>
    <cellStyle name="Normal 2 3 20 8" xfId="33974" xr:uid="{BF7B8A9F-933E-4FC1-96D4-D7725BB304D5}"/>
    <cellStyle name="Normal 2 3 20 9" xfId="33975" xr:uid="{D11C45B4-CB80-430E-AC53-C610712CAEFF}"/>
    <cellStyle name="Normal 2 3 21" xfId="33976" xr:uid="{3F04B9C1-9E1F-4D9F-AB02-1CBC17F827FF}"/>
    <cellStyle name="Normal 2 3 21 2" xfId="33977" xr:uid="{83D339C1-13A6-4A3F-B124-9B3DEC5C71A3}"/>
    <cellStyle name="Normal 2 3 21 2 2" xfId="33978" xr:uid="{FBC57460-2593-4D01-AD14-ACB490FF798B}"/>
    <cellStyle name="Normal 2 3 21 2 2 2" xfId="33979" xr:uid="{136237A4-96F2-4324-B95C-52C6187111E0}"/>
    <cellStyle name="Normal 2 3 21 2 3" xfId="33980" xr:uid="{AD4E2801-E305-4B32-9EFE-52195E69985C}"/>
    <cellStyle name="Normal 2 3 21 2 4" xfId="33981" xr:uid="{18EBCA66-AD27-45A8-BB55-E09D6B84BDF0}"/>
    <cellStyle name="Normal 2 3 21 2 5" xfId="33982" xr:uid="{8DEDC717-108C-4AE8-B7C5-5E200DF33DEA}"/>
    <cellStyle name="Normal 2 3 21 3" xfId="33983" xr:uid="{420F4CA3-2232-4A95-843C-1EAFF2F39BA0}"/>
    <cellStyle name="Normal 2 3 21 3 2" xfId="33984" xr:uid="{FD755B9D-8805-42ED-986F-A777D60F3EFD}"/>
    <cellStyle name="Normal 2 3 21 3 2 2" xfId="33985" xr:uid="{09E53AD2-E6E0-40C2-ABD8-EB49386C1964}"/>
    <cellStyle name="Normal 2 3 21 3 3" xfId="33986" xr:uid="{4CA6CE4E-ED6F-4D46-99B0-DF6CDEBCAB6E}"/>
    <cellStyle name="Normal 2 3 21 3 4" xfId="33987" xr:uid="{7BC19FD1-FBBA-4972-B6B3-DE5C49125185}"/>
    <cellStyle name="Normal 2 3 21 3 5" xfId="33988" xr:uid="{78EF6AEC-B7D5-463E-BEF8-D915C55356E8}"/>
    <cellStyle name="Normal 2 3 21 4" xfId="33989" xr:uid="{34E7C592-65DC-40B5-9B41-CE8C549E4EAF}"/>
    <cellStyle name="Normal 2 3 21 5" xfId="33990" xr:uid="{B134B9A9-1DAA-49B9-9026-1E6F77F11EE6}"/>
    <cellStyle name="Normal 2 3 21 5 2" xfId="33991" xr:uid="{72B4D243-2590-4760-A5C6-83C7B2065E1C}"/>
    <cellStyle name="Normal 2 3 21 6" xfId="33992" xr:uid="{049222FA-E3EA-4CB7-9874-56922198820C}"/>
    <cellStyle name="Normal 2 3 21 7" xfId="33993" xr:uid="{74841C86-3959-4785-8D32-9E786DFEE545}"/>
    <cellStyle name="Normal 2 3 21 8" xfId="33994" xr:uid="{7F379099-0467-480B-A36A-E88BB966FC92}"/>
    <cellStyle name="Normal 2 3 22" xfId="33995" xr:uid="{9F94FA0D-334E-40C0-80D8-7770C017A55E}"/>
    <cellStyle name="Normal 2 3 22 2" xfId="33996" xr:uid="{05E0F0B3-7088-46DE-90BD-DA324C9B7759}"/>
    <cellStyle name="Normal 2 3 22 2 2" xfId="33997" xr:uid="{5776D3BF-ACAE-4FA1-BCC4-6DD692B00A2A}"/>
    <cellStyle name="Normal 2 3 22 2 2 2" xfId="33998" xr:uid="{891C90BB-8A57-4837-B55C-0C3A3C5814AD}"/>
    <cellStyle name="Normal 2 3 22 2 3" xfId="33999" xr:uid="{4B2CCD91-7941-4B82-91D7-F4FC428B932B}"/>
    <cellStyle name="Normal 2 3 22 2 4" xfId="34000" xr:uid="{859827C4-3C69-41D3-95AC-2C8335BA5DB1}"/>
    <cellStyle name="Normal 2 3 22 2 5" xfId="34001" xr:uid="{1EA45115-9A85-4881-913E-BC58B0A785B8}"/>
    <cellStyle name="Normal 2 3 22 3" xfId="34002" xr:uid="{4DB42A1B-D3CE-49B2-8D19-B4447A9B5848}"/>
    <cellStyle name="Normal 2 3 22 3 2" xfId="34003" xr:uid="{4266D44E-2887-4D37-BF09-E75423532A8F}"/>
    <cellStyle name="Normal 2 3 22 3 2 2" xfId="34004" xr:uid="{C0A2D194-D0B3-4FD1-836A-BECB991DA18E}"/>
    <cellStyle name="Normal 2 3 22 3 3" xfId="34005" xr:uid="{73F7FB8F-D661-4F39-98F8-DC4C572BBAAD}"/>
    <cellStyle name="Normal 2 3 22 3 4" xfId="34006" xr:uid="{94104F50-5159-4BFE-A4E4-DD1BC008BB7C}"/>
    <cellStyle name="Normal 2 3 22 3 5" xfId="34007" xr:uid="{F430734D-1684-4C70-BE50-074EA7DE1714}"/>
    <cellStyle name="Normal 2 3 22 4" xfId="34008" xr:uid="{F9E46B5A-0AA0-4015-AC17-16B28B3DCA61}"/>
    <cellStyle name="Normal 2 3 22 5" xfId="34009" xr:uid="{DADED410-C00E-444E-AECF-57635AE2DA87}"/>
    <cellStyle name="Normal 2 3 22 5 2" xfId="34010" xr:uid="{BB5EE7F4-06B9-4BF7-90A4-B0DC11B09090}"/>
    <cellStyle name="Normal 2 3 22 6" xfId="34011" xr:uid="{937EC1EC-151C-4285-8638-1F1968C8F307}"/>
    <cellStyle name="Normal 2 3 22 7" xfId="34012" xr:uid="{CDBF45FA-0F02-44A8-87CA-B9B0E2EE3626}"/>
    <cellStyle name="Normal 2 3 22 8" xfId="34013" xr:uid="{53CDA600-B33D-4980-A779-03C4A81F6853}"/>
    <cellStyle name="Normal 2 3 23" xfId="34014" xr:uid="{3A8E0FD4-BE90-4794-90F9-9DC4D8F29951}"/>
    <cellStyle name="Normal 2 3 23 2" xfId="34015" xr:uid="{7A4BB54F-96BB-405B-8F28-0BEE96FE1A6F}"/>
    <cellStyle name="Normal 2 3 23 2 2" xfId="34016" xr:uid="{8332F9F0-1FA5-44D0-AAC8-576DE7E41C21}"/>
    <cellStyle name="Normal 2 3 23 3" xfId="34017" xr:uid="{F2302E8A-0F6D-43FE-99EE-E9460A33F9D2}"/>
    <cellStyle name="Normal 2 3 23 3 2" xfId="34018" xr:uid="{021360B9-3278-4316-A5FF-377AE3520ABD}"/>
    <cellStyle name="Normal 2 3 23 3 2 2" xfId="34019" xr:uid="{11A89818-10FD-4D6E-9149-BDA313B65269}"/>
    <cellStyle name="Normal 2 3 23 4" xfId="34020" xr:uid="{5F00FA79-A73C-41C4-93A4-53FE8930455B}"/>
    <cellStyle name="Normal 2 3 23 5" xfId="34021" xr:uid="{99D15B18-B2AF-4183-B59B-6530FE96D258}"/>
    <cellStyle name="Normal 2 3 23 6" xfId="34022" xr:uid="{F5EBF609-AC3B-474B-A2FE-55FD4E165A50}"/>
    <cellStyle name="Normal 2 3 24" xfId="34023" xr:uid="{BB0477B9-E95B-4696-B810-BBC5E48794A9}"/>
    <cellStyle name="Normal 2 3 24 2" xfId="34024" xr:uid="{4818E8AE-A1F1-48F6-BEEA-2484000F154D}"/>
    <cellStyle name="Normal 2 3 24 2 2" xfId="34025" xr:uid="{4DE0A5C2-88EB-4E78-A5D3-CDEADBC43C54}"/>
    <cellStyle name="Normal 2 3 24 3" xfId="34026" xr:uid="{78386528-A5B8-44E7-A8E2-FFBECEBD2FFC}"/>
    <cellStyle name="Normal 2 3 24 3 2" xfId="34027" xr:uid="{DA35B809-EC04-443B-B948-E5E434A96779}"/>
    <cellStyle name="Normal 2 3 24 3 2 2" xfId="34028" xr:uid="{6F2B2AC7-6842-4BAF-8741-B21A08EC79B5}"/>
    <cellStyle name="Normal 2 3 24 4" xfId="34029" xr:uid="{88524A45-9C40-494B-8725-7ADBDB245C6E}"/>
    <cellStyle name="Normal 2 3 24 5" xfId="34030" xr:uid="{45347D66-EEC3-44AF-BADE-06B05F61799A}"/>
    <cellStyle name="Normal 2 3 24 6" xfId="34031" xr:uid="{680BB9F4-C425-4767-B4CB-BD5E1A9FA3F0}"/>
    <cellStyle name="Normal 2 3 25" xfId="34032" xr:uid="{6C0D7E29-94B3-402C-8A4E-9AD0CECF90F5}"/>
    <cellStyle name="Normal 2 3 25 2" xfId="34033" xr:uid="{D70820C7-B72C-4110-8B6E-6DC3B04977A2}"/>
    <cellStyle name="Normal 2 3 25 2 2" xfId="34034" xr:uid="{E10EDD73-AF85-4AC6-B4C6-491F7A2C46E7}"/>
    <cellStyle name="Normal 2 3 25 3" xfId="34035" xr:uid="{6C118511-F0D1-4FD3-A85F-69AE5103B6F7}"/>
    <cellStyle name="Normal 2 3 25 3 2" xfId="34036" xr:uid="{8C1B1C9E-4B87-421A-BDFB-0024C175453C}"/>
    <cellStyle name="Normal 2 3 25 3 2 2" xfId="34037" xr:uid="{FD2E4D04-B1D2-49E8-9F5E-557CB25E682D}"/>
    <cellStyle name="Normal 2 3 25 4" xfId="34038" xr:uid="{7299867C-5BA7-4CDD-A721-56B80508B6B6}"/>
    <cellStyle name="Normal 2 3 25 5" xfId="34039" xr:uid="{37529845-D978-4991-B68F-A8C573744D94}"/>
    <cellStyle name="Normal 2 3 25 6" xfId="34040" xr:uid="{118BCD51-8458-4F72-B2A6-5CEB72293B6F}"/>
    <cellStyle name="Normal 2 3 26" xfId="34041" xr:uid="{C2309E31-AEBC-4691-92AE-F8C6D52DAB05}"/>
    <cellStyle name="Normal 2 3 26 2" xfId="34042" xr:uid="{1C48E35F-4081-4234-89B6-F016DF90E924}"/>
    <cellStyle name="Normal 2 3 26 2 2" xfId="34043" xr:uid="{ED03164A-0857-4899-B66D-539ECDF692A8}"/>
    <cellStyle name="Normal 2 3 26 3" xfId="34044" xr:uid="{1E003265-44EA-4803-A74D-8EF9A1932A62}"/>
    <cellStyle name="Normal 2 3 26 3 2" xfId="34045" xr:uid="{0133FD38-F6F4-47FD-BE68-C12CB09AA12B}"/>
    <cellStyle name="Normal 2 3 26 3 2 2" xfId="34046" xr:uid="{8EC2B84C-1402-49F3-ACED-230ED284B027}"/>
    <cellStyle name="Normal 2 3 26 4" xfId="34047" xr:uid="{B4273497-AC0A-49B5-BFA9-B08AD73F31CC}"/>
    <cellStyle name="Normal 2 3 26 5" xfId="34048" xr:uid="{2D4EE5FC-EA32-4DD5-84C1-3F5F08B6AACD}"/>
    <cellStyle name="Normal 2 3 26 6" xfId="34049" xr:uid="{029289BE-E7AB-4C0B-AAF1-A73C68C7CC57}"/>
    <cellStyle name="Normal 2 3 27" xfId="34050" xr:uid="{6917A7A3-FE37-4697-AFF7-5EAA3367FA68}"/>
    <cellStyle name="Normal 2 3 27 2" xfId="34051" xr:uid="{8669D246-5C19-44C2-9440-4473F0ED2149}"/>
    <cellStyle name="Normal 2 3 27 2 2" xfId="34052" xr:uid="{470B1DF0-F92C-4EA8-A21E-384F1E9E6989}"/>
    <cellStyle name="Normal 2 3 27 2 2 2" xfId="34053" xr:uid="{862257B9-197C-4E60-A436-D2EA0B251B5B}"/>
    <cellStyle name="Normal 2 3 27 2 3" xfId="34054" xr:uid="{CD74AD0A-D154-4A1C-8896-9F37D0726239}"/>
    <cellStyle name="Normal 2 3 27 2 4" xfId="34055" xr:uid="{8530AA55-BEFD-42C1-8744-956934D12AC7}"/>
    <cellStyle name="Normal 2 3 27 2 5" xfId="34056" xr:uid="{924F130D-EF79-420F-9989-31240FA78D50}"/>
    <cellStyle name="Normal 2 3 27 3" xfId="34057" xr:uid="{B6AC07B3-E830-44C9-931B-B8017C4672F6}"/>
    <cellStyle name="Normal 2 3 27 3 2" xfId="34058" xr:uid="{3F777D74-FE4D-4E4C-B3E5-1E9499A4E4AD}"/>
    <cellStyle name="Normal 2 3 27 3 2 2" xfId="34059" xr:uid="{08C1820A-89A1-455A-9A34-2CEA6905886E}"/>
    <cellStyle name="Normal 2 3 27 3 3" xfId="34060" xr:uid="{E7BE21AA-101B-4435-8511-62A284DF8887}"/>
    <cellStyle name="Normal 2 3 27 3 4" xfId="34061" xr:uid="{67C6A43A-295D-4021-93DB-0338EA182B44}"/>
    <cellStyle name="Normal 2 3 27 3 5" xfId="34062" xr:uid="{3792CAAA-CA82-4782-8D67-8AFBADA6FD82}"/>
    <cellStyle name="Normal 2 3 27 4" xfId="34063" xr:uid="{CE57EA86-7411-4704-8FAC-472FAF86EF72}"/>
    <cellStyle name="Normal 2 3 27 5" xfId="34064" xr:uid="{0370B6D4-0CFA-4D53-843A-B7D72F0896EE}"/>
    <cellStyle name="Normal 2 3 27 5 2" xfId="34065" xr:uid="{824493FF-C758-444F-8BFA-40FE1422F8AB}"/>
    <cellStyle name="Normal 2 3 27 6" xfId="34066" xr:uid="{08BD5976-DF89-41C7-82C6-05FA6B51F8D2}"/>
    <cellStyle name="Normal 2 3 27 7" xfId="34067" xr:uid="{81FF0551-29DF-4901-A6D7-19A6461A9A5D}"/>
    <cellStyle name="Normal 2 3 27 8" xfId="34068" xr:uid="{D0DF81F9-50DA-47B6-B355-849FB827DE18}"/>
    <cellStyle name="Normal 2 3 28" xfId="34069" xr:uid="{255067FC-C81C-4033-8A81-B4D46B554D5D}"/>
    <cellStyle name="Normal 2 3 28 2" xfId="34070" xr:uid="{F40E5132-950D-497D-8120-DC99C9604A2F}"/>
    <cellStyle name="Normal 2 3 28 2 2" xfId="34071" xr:uid="{C2C5A7F8-A292-4DE3-AF3B-1DCDCF32D13E}"/>
    <cellStyle name="Normal 2 3 28 3" xfId="34072" xr:uid="{7C270A55-3D38-4AEA-A53D-6A4F765E3AA2}"/>
    <cellStyle name="Normal 2 3 28 3 2" xfId="34073" xr:uid="{38330EE8-A09F-448D-B6B0-26540F757FC4}"/>
    <cellStyle name="Normal 2 3 28 3 2 2" xfId="34074" xr:uid="{1D947329-EF29-407A-A6C0-AB66859547B7}"/>
    <cellStyle name="Normal 2 3 28 4" xfId="34075" xr:uid="{2C0ABAD6-D318-4213-B045-D7CC273BE1BB}"/>
    <cellStyle name="Normal 2 3 28 5" xfId="34076" xr:uid="{15DC2BF3-349A-40E3-A256-140C4510D50F}"/>
    <cellStyle name="Normal 2 3 28 6" xfId="34077" xr:uid="{3613F654-2216-4894-A10B-BC4479368D65}"/>
    <cellStyle name="Normal 2 3 29" xfId="34078" xr:uid="{AF08E937-BB3F-4D2B-BB63-1E4813B9B906}"/>
    <cellStyle name="Normal 2 3 29 2" xfId="34079" xr:uid="{23DBB6E1-019C-4D20-AF07-4FC70CC221A6}"/>
    <cellStyle name="Normal 2 3 29 3" xfId="34080" xr:uid="{B1BE8C36-F2A2-4735-9249-6A6E0DA7C275}"/>
    <cellStyle name="Normal 2 3 3" xfId="34081" xr:uid="{6A491C2E-94C8-4D56-9677-0F02DE1C00D3}"/>
    <cellStyle name="Normal 2 3 3 10" xfId="34082" xr:uid="{0A7096A9-2D24-45C3-8139-7D660F1A99DB}"/>
    <cellStyle name="Normal 2 3 3 10 2" xfId="34083" xr:uid="{45231F63-14A3-4C45-9296-BEFFAE211E74}"/>
    <cellStyle name="Normal 2 3 3 10 2 2" xfId="34084" xr:uid="{81B3DECF-D132-4FF6-95AD-16F75272EDE3}"/>
    <cellStyle name="Normal 2 3 3 10 2 2 2" xfId="34085" xr:uid="{D9E19022-80AA-449B-91CA-2F212EF17CFD}"/>
    <cellStyle name="Normal 2 3 3 10 2 3" xfId="34086" xr:uid="{EEA35EF0-ABE6-4912-BD35-E5E96FB4EBD7}"/>
    <cellStyle name="Normal 2 3 3 10 3" xfId="34087" xr:uid="{652A0CB1-EBF8-41A4-87C5-162109511BC7}"/>
    <cellStyle name="Normal 2 3 3 10 3 2" xfId="34088" xr:uid="{431D5E62-E489-446C-B916-42FCE30BC889}"/>
    <cellStyle name="Normal 2 3 3 10 4" xfId="34089" xr:uid="{69ABBAC0-065B-481E-BD94-5191414F1F56}"/>
    <cellStyle name="Normal 2 3 3 11" xfId="34090" xr:uid="{81153E39-2B80-4C51-809E-1DA7636FE013}"/>
    <cellStyle name="Normal 2 3 3 11 2" xfId="34091" xr:uid="{77EB4237-AA41-4E19-8272-E294FC4D2869}"/>
    <cellStyle name="Normal 2 3 3 11 2 2" xfId="34092" xr:uid="{12F0F45F-4E90-4C08-86E5-C9FBF0C2188A}"/>
    <cellStyle name="Normal 2 3 3 11 2 2 2" xfId="34093" xr:uid="{F0BA5CCB-65A1-450D-B3F9-BCFB484439D6}"/>
    <cellStyle name="Normal 2 3 3 11 2 3" xfId="34094" xr:uid="{F85736DC-4EB3-4BF5-80C8-A8D8FB5C920F}"/>
    <cellStyle name="Normal 2 3 3 11 3" xfId="34095" xr:uid="{C47D71D5-0D1B-4A6C-ADA6-9D0436D82479}"/>
    <cellStyle name="Normal 2 3 3 11 3 2" xfId="34096" xr:uid="{792AE163-C0B8-4414-9F9C-DE13225A635C}"/>
    <cellStyle name="Normal 2 3 3 11 4" xfId="34097" xr:uid="{1453193B-160F-4643-BCD3-C640E146B990}"/>
    <cellStyle name="Normal 2 3 3 12" xfId="34098" xr:uid="{13FF8CA7-B704-4056-874A-6D14991FFA83}"/>
    <cellStyle name="Normal 2 3 3 12 2" xfId="34099" xr:uid="{0B186312-924E-4781-8FD2-C0AA8E3A6238}"/>
    <cellStyle name="Normal 2 3 3 12 2 2" xfId="34100" xr:uid="{76C71FFB-F6DA-42C5-B63C-8FFA0FA6EC1C}"/>
    <cellStyle name="Normal 2 3 3 12 2 2 2" xfId="34101" xr:uid="{A3934FEB-1C75-4D42-912D-0683A6A80E28}"/>
    <cellStyle name="Normal 2 3 3 12 2 3" xfId="34102" xr:uid="{5E79DC7A-5898-4B71-B773-13B5565876FE}"/>
    <cellStyle name="Normal 2 3 3 12 3" xfId="34103" xr:uid="{EDBC6DAC-8F8A-44B0-BF8A-22E4DBDEF4F1}"/>
    <cellStyle name="Normal 2 3 3 12 3 2" xfId="34104" xr:uid="{18270FD6-C24D-45C0-B7A2-70BC14CAD99A}"/>
    <cellStyle name="Normal 2 3 3 12 4" xfId="34105" xr:uid="{76C75245-4804-49C6-BB09-14294036ED78}"/>
    <cellStyle name="Normal 2 3 3 13" xfId="34106" xr:uid="{A60B9A1A-14D6-457B-9098-AC8CB7398510}"/>
    <cellStyle name="Normal 2 3 3 13 2" xfId="34107" xr:uid="{A387FA23-0D52-4EA0-9D66-44CCA744ADA6}"/>
    <cellStyle name="Normal 2 3 3 13 2 2" xfId="34108" xr:uid="{4EA991DF-DA8C-465A-9B66-021DB473E0BD}"/>
    <cellStyle name="Normal 2 3 3 13 2 2 2" xfId="34109" xr:uid="{18AE2CFC-01DD-44D2-A359-73B26F7D89C8}"/>
    <cellStyle name="Normal 2 3 3 13 2 3" xfId="34110" xr:uid="{5376626E-1866-4CDF-BC3C-EA0C102907D2}"/>
    <cellStyle name="Normal 2 3 3 13 3" xfId="34111" xr:uid="{ACD06247-3474-4FA8-8FBD-CC6E252E4285}"/>
    <cellStyle name="Normal 2 3 3 13 3 2" xfId="34112" xr:uid="{5B40DA87-B3BC-4779-A06E-D448ED5FD6EC}"/>
    <cellStyle name="Normal 2 3 3 13 4" xfId="34113" xr:uid="{612A0D8B-3B8C-4CFD-B2D6-7BE6038B34CD}"/>
    <cellStyle name="Normal 2 3 3 14" xfId="34114" xr:uid="{1A02F5BB-4945-4DD1-B3E4-FC5647E0C0FC}"/>
    <cellStyle name="Normal 2 3 3 14 2" xfId="34115" xr:uid="{8F9591E7-CC3E-4460-B89B-9018B92C3068}"/>
    <cellStyle name="Normal 2 3 3 14 2 2" xfId="34116" xr:uid="{CA24AC56-742D-4C77-BCD9-7D87E6A16273}"/>
    <cellStyle name="Normal 2 3 3 14 2 2 2" xfId="34117" xr:uid="{B683DA34-5EC2-40AE-B2DD-061B78F0F879}"/>
    <cellStyle name="Normal 2 3 3 14 2 3" xfId="34118" xr:uid="{636C448C-0977-4464-8EF3-3D4830E0E03A}"/>
    <cellStyle name="Normal 2 3 3 14 3" xfId="34119" xr:uid="{ADD2D7C5-F2C0-4AFB-9DA3-5B1603A46039}"/>
    <cellStyle name="Normal 2 3 3 14 3 2" xfId="34120" xr:uid="{0C8D2095-E9A0-476C-98B6-DE475BECBC97}"/>
    <cellStyle name="Normal 2 3 3 14 4" xfId="34121" xr:uid="{89077967-9B4F-409C-8DDB-D1D407C49A24}"/>
    <cellStyle name="Normal 2 3 3 15" xfId="34122" xr:uid="{DEA82F40-9BF3-48F1-B8BD-021B8674778C}"/>
    <cellStyle name="Normal 2 3 3 15 2" xfId="34123" xr:uid="{6A271F80-D34B-42DA-BDB9-C1DBD93C10C1}"/>
    <cellStyle name="Normal 2 3 3 15 2 2" xfId="34124" xr:uid="{36C725BD-723A-448F-B34C-0B196FDB80F4}"/>
    <cellStyle name="Normal 2 3 3 15 2 2 2" xfId="34125" xr:uid="{5485ABC0-32D5-4859-ACEE-EAA951B72928}"/>
    <cellStyle name="Normal 2 3 3 15 2 3" xfId="34126" xr:uid="{32369668-1F9A-4D56-98A9-5F145EB96F23}"/>
    <cellStyle name="Normal 2 3 3 15 3" xfId="34127" xr:uid="{C50D2F55-548A-4357-B800-2D088455A02E}"/>
    <cellStyle name="Normal 2 3 3 15 3 2" xfId="34128" xr:uid="{92639979-06E6-4F4A-8CFB-1C3BBEC7ECEF}"/>
    <cellStyle name="Normal 2 3 3 15 4" xfId="34129" xr:uid="{B06DDEDF-28DF-4F8B-A7F7-1385CD812DE8}"/>
    <cellStyle name="Normal 2 3 3 16" xfId="34130" xr:uid="{046AC6E5-0A5F-4964-B57D-5FE6482E0307}"/>
    <cellStyle name="Normal 2 3 3 16 2" xfId="34131" xr:uid="{816F6C21-FD5F-4C12-B2AA-2E2E8837C54A}"/>
    <cellStyle name="Normal 2 3 3 16 2 2" xfId="34132" xr:uid="{7A3C5F9F-BB8E-44D8-844F-2FBDE9D39BED}"/>
    <cellStyle name="Normal 2 3 3 16 2 2 2" xfId="34133" xr:uid="{8E2A1602-6407-4B11-AC77-9A474CF69599}"/>
    <cellStyle name="Normal 2 3 3 16 2 3" xfId="34134" xr:uid="{37FBEA7A-80D8-4D61-B78A-3F85350FF0D2}"/>
    <cellStyle name="Normal 2 3 3 16 3" xfId="34135" xr:uid="{A205338C-FB80-4EB8-8A20-52E8108BF560}"/>
    <cellStyle name="Normal 2 3 3 16 3 2" xfId="34136" xr:uid="{7F286F8A-6E41-4E88-8C21-1D4F64755172}"/>
    <cellStyle name="Normal 2 3 3 16 4" xfId="34137" xr:uid="{3979CF1D-6BF4-42FB-A3F2-977CB68ED976}"/>
    <cellStyle name="Normal 2 3 3 17" xfId="34138" xr:uid="{1C108A51-4538-491D-AD20-2787AF64962E}"/>
    <cellStyle name="Normal 2 3 3 17 2" xfId="34139" xr:uid="{13E05648-0397-454D-BF7D-69866D2EA98D}"/>
    <cellStyle name="Normal 2 3 3 17 2 2" xfId="34140" xr:uid="{34DAA421-881D-4409-B692-33C0723F416A}"/>
    <cellStyle name="Normal 2 3 3 17 2 2 2" xfId="34141" xr:uid="{B5AFCFD9-458E-4DCF-B56A-B95084FB155C}"/>
    <cellStyle name="Normal 2 3 3 17 2 3" xfId="34142" xr:uid="{5C01834A-9CF7-4771-AAB0-1E9320511DFD}"/>
    <cellStyle name="Normal 2 3 3 17 3" xfId="34143" xr:uid="{CD38D911-5CE1-445B-AAE9-C332FA9DDF20}"/>
    <cellStyle name="Normal 2 3 3 17 3 2" xfId="34144" xr:uid="{34BEF592-ADB5-4115-9913-1C2D77F1CEB3}"/>
    <cellStyle name="Normal 2 3 3 17 4" xfId="34145" xr:uid="{0B3B0802-8F9A-4095-876E-264CB41C88A2}"/>
    <cellStyle name="Normal 2 3 3 18" xfId="34146" xr:uid="{D82DC49F-B7A5-4FBC-B69D-DBD0B2E7A57F}"/>
    <cellStyle name="Normal 2 3 3 18 2" xfId="34147" xr:uid="{8766B32A-CDE8-4E27-A79E-88EEBD64B9DF}"/>
    <cellStyle name="Normal 2 3 3 18 2 2" xfId="34148" xr:uid="{9D9D9C8D-CDB4-4C34-A559-78849AB6907C}"/>
    <cellStyle name="Normal 2 3 3 18 2 2 2" xfId="34149" xr:uid="{9EC6A339-C48D-48E6-ACB4-ABEB32BD7646}"/>
    <cellStyle name="Normal 2 3 3 18 2 3" xfId="34150" xr:uid="{8B153AB7-2416-43D4-BDED-DB71AF1BF4FA}"/>
    <cellStyle name="Normal 2 3 3 18 3" xfId="34151" xr:uid="{F4D7350D-D614-4939-99B8-7083703852B5}"/>
    <cellStyle name="Normal 2 3 3 18 3 2" xfId="34152" xr:uid="{64692F4C-0506-4816-8E1B-19C07106F495}"/>
    <cellStyle name="Normal 2 3 3 18 4" xfId="34153" xr:uid="{08932B9D-B6FE-4D98-90C5-AB13B505B3FD}"/>
    <cellStyle name="Normal 2 3 3 19" xfId="34154" xr:uid="{AA75503D-D9C4-4604-BAE1-833CC91904DF}"/>
    <cellStyle name="Normal 2 3 3 19 2" xfId="34155" xr:uid="{0937A7CA-6809-4825-9B29-759FDE1BB227}"/>
    <cellStyle name="Normal 2 3 3 19 2 2" xfId="34156" xr:uid="{31FF9F99-C485-4764-AAEB-9068DCC32EB0}"/>
    <cellStyle name="Normal 2 3 3 19 2 2 2" xfId="34157" xr:uid="{8DBB2ECB-9B67-4A31-92FD-9F39EFFE78A1}"/>
    <cellStyle name="Normal 2 3 3 19 2 3" xfId="34158" xr:uid="{D4076205-F7B1-4DFA-A3C8-0AB5B7832218}"/>
    <cellStyle name="Normal 2 3 3 19 3" xfId="34159" xr:uid="{50150314-9EE8-4C5A-AE29-E91EA9D376A1}"/>
    <cellStyle name="Normal 2 3 3 19 3 2" xfId="34160" xr:uid="{D7A3FD49-090C-4815-BF2F-1250DCC4E164}"/>
    <cellStyle name="Normal 2 3 3 19 4" xfId="34161" xr:uid="{5E957A4E-A944-4401-9ADF-25A572EFB792}"/>
    <cellStyle name="Normal 2 3 3 2" xfId="34162" xr:uid="{4F801C04-8548-4C98-9280-A5FA6EFF6FA2}"/>
    <cellStyle name="Normal 2 3 3 2 2" xfId="34163" xr:uid="{948D4F52-72B0-4054-840A-707AD14AE6C0}"/>
    <cellStyle name="Normal 2 3 3 2 2 2" xfId="34164" xr:uid="{2FEA88F1-5966-4825-9F51-A67A7536A3A3}"/>
    <cellStyle name="Normal 2 3 3 2 2 3" xfId="34165" xr:uid="{D2DC95B5-57E1-46A2-8D58-CA2E328BCE2C}"/>
    <cellStyle name="Normal 2 3 3 2 2 4" xfId="34166" xr:uid="{609ADAB3-1355-4D85-A0DE-4448B7BFD284}"/>
    <cellStyle name="Normal 2 3 3 2 3" xfId="34167" xr:uid="{6AF296B2-170B-4CEB-8CA5-8A5ADFA74305}"/>
    <cellStyle name="Normal 2 3 3 2 3 2" xfId="34168" xr:uid="{42AAC91C-B77D-450B-8CFB-F554DAEE1B3A}"/>
    <cellStyle name="Normal 2 3 3 2 3 3" xfId="34169" xr:uid="{476BA813-4BA2-4A97-9A00-A18B34D807AB}"/>
    <cellStyle name="Normal 2 3 3 2 3 4" xfId="34170" xr:uid="{7FCD0C10-CEE5-49D2-A38F-2A41A3F21912}"/>
    <cellStyle name="Normal 2 3 3 2 4" xfId="34171" xr:uid="{25DF2B7C-A137-43C3-A5BF-9F01C50833E7}"/>
    <cellStyle name="Normal 2 3 3 2 4 2" xfId="34172" xr:uid="{E84DB384-6ED0-4487-9B3A-64D4EA434E5E}"/>
    <cellStyle name="Normal 2 3 3 2 5" xfId="34173" xr:uid="{CB278EA6-D415-42D5-9347-4C8B04F25A7B}"/>
    <cellStyle name="Normal 2 3 3 2 6" xfId="34174" xr:uid="{2E49DC9A-2970-483B-BA80-2FF570D56DA2}"/>
    <cellStyle name="Normal 2 3 3 2 7" xfId="34175" xr:uid="{C25D179C-2228-4BB1-956E-50F773CA612E}"/>
    <cellStyle name="Normal 2 3 3 20" xfId="34176" xr:uid="{3DD3C665-77DC-4399-947A-2128D4607D21}"/>
    <cellStyle name="Normal 2 3 3 20 2" xfId="34177" xr:uid="{688C694A-40EF-400B-B548-989EAC959B21}"/>
    <cellStyle name="Normal 2 3 3 20 2 2" xfId="34178" xr:uid="{6C0820DC-F6AE-4ECD-8D77-C98ACD1A9CAD}"/>
    <cellStyle name="Normal 2 3 3 20 2 2 2" xfId="34179" xr:uid="{25785F0C-0997-49D1-B9E5-2759659E5914}"/>
    <cellStyle name="Normal 2 3 3 20 2 3" xfId="34180" xr:uid="{49A418EA-7D8A-4C8A-B19C-FCFE3A86A978}"/>
    <cellStyle name="Normal 2 3 3 20 3" xfId="34181" xr:uid="{063AB021-3A11-45D1-ADE3-38E0BA5B6C3F}"/>
    <cellStyle name="Normal 2 3 3 20 3 2" xfId="34182" xr:uid="{2362041F-DC63-4260-A26C-11F50FC59E0A}"/>
    <cellStyle name="Normal 2 3 3 20 4" xfId="34183" xr:uid="{916E6E0E-589F-48F1-A617-327528A18236}"/>
    <cellStyle name="Normal 2 3 3 21" xfId="34184" xr:uid="{1614603B-7FCB-474B-800A-9EE0D1437908}"/>
    <cellStyle name="Normal 2 3 3 21 2" xfId="34185" xr:uid="{D379A045-74E3-4258-9DBB-4F8E34C160CB}"/>
    <cellStyle name="Normal 2 3 3 21 2 2" xfId="34186" xr:uid="{0E52617E-B32E-4E16-9ADC-698F15760255}"/>
    <cellStyle name="Normal 2 3 3 21 2 2 2" xfId="34187" xr:uid="{599DB9D7-2849-4C29-A082-3FA702F8B41B}"/>
    <cellStyle name="Normal 2 3 3 21 2 3" xfId="34188" xr:uid="{EE84395D-AE98-4CEC-A0B2-839430DBB7AB}"/>
    <cellStyle name="Normal 2 3 3 21 3" xfId="34189" xr:uid="{6BEECA6E-C993-40E1-BBCF-F328137CFD9C}"/>
    <cellStyle name="Normal 2 3 3 21 3 2" xfId="34190" xr:uid="{0B71E31C-D08A-4B8B-A07C-FECFFBABC9BD}"/>
    <cellStyle name="Normal 2 3 3 21 4" xfId="34191" xr:uid="{1241F3CD-486E-4FC1-8201-74F5474289F2}"/>
    <cellStyle name="Normal 2 3 3 22" xfId="34192" xr:uid="{783468DB-F63C-4148-83AE-B1AAF888D07F}"/>
    <cellStyle name="Normal 2 3 3 22 2" xfId="34193" xr:uid="{F14E3179-53CF-448D-BE2F-EF957628E12D}"/>
    <cellStyle name="Normal 2 3 3 22 2 2" xfId="34194" xr:uid="{E2513581-9A56-4D84-A0BC-C07A6D09A8FD}"/>
    <cellStyle name="Normal 2 3 3 22 2 2 2" xfId="34195" xr:uid="{F0938B11-3DFB-4033-9978-7CA931C5E5C2}"/>
    <cellStyle name="Normal 2 3 3 22 2 3" xfId="34196" xr:uid="{530AA81D-EB92-44F6-A75D-E2327F00B0B0}"/>
    <cellStyle name="Normal 2 3 3 22 3" xfId="34197" xr:uid="{82D112B0-209C-4715-91D5-20BE7F9D3B17}"/>
    <cellStyle name="Normal 2 3 3 22 3 2" xfId="34198" xr:uid="{45BAE213-BB27-4727-8635-6EA9A84A30F1}"/>
    <cellStyle name="Normal 2 3 3 22 4" xfId="34199" xr:uid="{35B437E7-97B5-4AAC-9C78-65ECA008D547}"/>
    <cellStyle name="Normal 2 3 3 23" xfId="34200" xr:uid="{CD05F47C-FB22-469D-9B90-3B274E14D1DB}"/>
    <cellStyle name="Normal 2 3 3 23 2" xfId="34201" xr:uid="{F5BCCC10-0B31-4109-91AC-C83C3C8F9788}"/>
    <cellStyle name="Normal 2 3 3 23 2 2" xfId="34202" xr:uid="{B12C981C-968E-46E2-B2B0-0483DAC5DFE6}"/>
    <cellStyle name="Normal 2 3 3 23 2 2 2" xfId="34203" xr:uid="{381CFD89-6F77-43A0-813A-2A8EBFCC355C}"/>
    <cellStyle name="Normal 2 3 3 23 2 3" xfId="34204" xr:uid="{16971806-1166-4E62-BA55-645E0FDF6EEB}"/>
    <cellStyle name="Normal 2 3 3 23 3" xfId="34205" xr:uid="{DD99A7AC-9E94-4172-B8B9-4D4978954111}"/>
    <cellStyle name="Normal 2 3 3 23 3 2" xfId="34206" xr:uid="{8944681A-C7EA-410C-8BC7-264CC648C98C}"/>
    <cellStyle name="Normal 2 3 3 23 4" xfId="34207" xr:uid="{565130CC-DD35-45F5-8541-A4DBB0808605}"/>
    <cellStyle name="Normal 2 3 3 24" xfId="34208" xr:uid="{58FF8E79-153F-47F2-BA19-C3D8EB8A0463}"/>
    <cellStyle name="Normal 2 3 3 24 2" xfId="34209" xr:uid="{BDAF849B-8160-4CF3-9E29-20BEE3981C8E}"/>
    <cellStyle name="Normal 2 3 3 24 2 2" xfId="34210" xr:uid="{A3E71EA4-AD83-4D5D-8E8F-E9DB19A4934F}"/>
    <cellStyle name="Normal 2 3 3 24 2 2 2" xfId="34211" xr:uid="{1B885D5A-8425-410E-ADE8-5128EF5D0DA5}"/>
    <cellStyle name="Normal 2 3 3 24 2 3" xfId="34212" xr:uid="{2C90B918-F598-4314-B477-C95195E00BB2}"/>
    <cellStyle name="Normal 2 3 3 24 3" xfId="34213" xr:uid="{F3C38576-DBA5-4C79-AACD-5408AE846170}"/>
    <cellStyle name="Normal 2 3 3 24 3 2" xfId="34214" xr:uid="{E39CDF4F-C7E3-4F1A-9397-74D7870418AD}"/>
    <cellStyle name="Normal 2 3 3 24 4" xfId="34215" xr:uid="{9A275B08-FE78-4D76-A690-C5A658681EB3}"/>
    <cellStyle name="Normal 2 3 3 25" xfId="34216" xr:uid="{D7B3CFA1-E35B-426E-964D-255E4EACC5E0}"/>
    <cellStyle name="Normal 2 3 3 25 2" xfId="34217" xr:uid="{2B07D9DD-17D2-49DB-8B51-388353CFC0FF}"/>
    <cellStyle name="Normal 2 3 3 25 2 2" xfId="34218" xr:uid="{ACD02B58-FBD3-43A0-B264-BCE9679A3475}"/>
    <cellStyle name="Normal 2 3 3 25 2 2 2" xfId="34219" xr:uid="{9FCD2776-5589-4134-9674-8E363B825C6B}"/>
    <cellStyle name="Normal 2 3 3 25 2 3" xfId="34220" xr:uid="{96FA5E93-D4E8-4424-B6AB-973F7187C728}"/>
    <cellStyle name="Normal 2 3 3 25 3" xfId="34221" xr:uid="{C5B094A7-7291-49C6-B7B6-C9A5AEE61EEE}"/>
    <cellStyle name="Normal 2 3 3 25 3 2" xfId="34222" xr:uid="{88E6C8D0-86C9-4DA0-893F-DDB14DC52781}"/>
    <cellStyle name="Normal 2 3 3 25 4" xfId="34223" xr:uid="{0D63879C-AB69-431D-AE38-388B5C1AD49B}"/>
    <cellStyle name="Normal 2 3 3 26" xfId="34224" xr:uid="{88FBEB1D-F0E4-459C-85CA-092A1EE58ED7}"/>
    <cellStyle name="Normal 2 3 3 26 2" xfId="34225" xr:uid="{F81E994D-437E-448A-824B-C7FD083C440D}"/>
    <cellStyle name="Normal 2 3 3 26 2 2" xfId="34226" xr:uid="{73D91EE8-3135-4B77-AF11-96F96500A6C7}"/>
    <cellStyle name="Normal 2 3 3 26 2 2 2" xfId="34227" xr:uid="{53A9FC4D-F241-46C3-B72A-3280809D90E8}"/>
    <cellStyle name="Normal 2 3 3 26 2 3" xfId="34228" xr:uid="{A99E038F-1FE0-4C03-A2FA-FB056E2FE76E}"/>
    <cellStyle name="Normal 2 3 3 26 3" xfId="34229" xr:uid="{2964DB8B-1274-4A8C-A6CC-3F556630D57B}"/>
    <cellStyle name="Normal 2 3 3 26 3 2" xfId="34230" xr:uid="{0E50D535-3897-4D33-9A61-27904B22DC31}"/>
    <cellStyle name="Normal 2 3 3 26 4" xfId="34231" xr:uid="{34C0C89C-0144-4C9E-86B9-078F917C37AC}"/>
    <cellStyle name="Normal 2 3 3 27" xfId="34232" xr:uid="{90E4567C-C620-4570-8227-143294D4BE40}"/>
    <cellStyle name="Normal 2 3 3 27 2" xfId="34233" xr:uid="{CB6D635D-E167-448A-B5DF-3492AD422AA3}"/>
    <cellStyle name="Normal 2 3 3 27 2 2" xfId="34234" xr:uid="{3C93363C-353D-4DD4-B145-7F42A079F1BC}"/>
    <cellStyle name="Normal 2 3 3 27 2 2 2" xfId="34235" xr:uid="{AE6B2B20-D3C2-403A-A936-DF57912A6736}"/>
    <cellStyle name="Normal 2 3 3 27 2 3" xfId="34236" xr:uid="{2CDD46B4-8F61-4CC0-828B-4E5DCFC2FB00}"/>
    <cellStyle name="Normal 2 3 3 27 3" xfId="34237" xr:uid="{1C092667-AEDB-427D-A680-978169B874B8}"/>
    <cellStyle name="Normal 2 3 3 27 3 2" xfId="34238" xr:uid="{AA8905FB-FABE-478E-8C11-27ECFD28F638}"/>
    <cellStyle name="Normal 2 3 3 27 4" xfId="34239" xr:uid="{995A9AD7-970E-46DD-B9E8-202AE390D216}"/>
    <cellStyle name="Normal 2 3 3 28" xfId="34240" xr:uid="{8A91DD42-A574-452B-B58B-8FCFE1EDBB15}"/>
    <cellStyle name="Normal 2 3 3 28 2" xfId="34241" xr:uid="{3FD7FF63-277B-4E8F-926F-53A2D02B6D18}"/>
    <cellStyle name="Normal 2 3 3 28 2 2" xfId="34242" xr:uid="{843089E2-254E-4901-8621-0CD732A6B164}"/>
    <cellStyle name="Normal 2 3 3 28 2 2 2" xfId="34243" xr:uid="{710A0860-AECB-4171-9681-939023366F53}"/>
    <cellStyle name="Normal 2 3 3 28 2 3" xfId="34244" xr:uid="{BF00B86D-74FD-4F7C-B45A-652D7B53BE45}"/>
    <cellStyle name="Normal 2 3 3 28 3" xfId="34245" xr:uid="{456F5AA6-11E3-4C1F-9555-8DEA89888590}"/>
    <cellStyle name="Normal 2 3 3 28 3 2" xfId="34246" xr:uid="{9D1D97C3-0120-4D17-9FD5-A0C2F0DB6DEE}"/>
    <cellStyle name="Normal 2 3 3 28 4" xfId="34247" xr:uid="{CB7B0DE8-DF6B-43B4-9A5A-03EAB77A997C}"/>
    <cellStyle name="Normal 2 3 3 29" xfId="34248" xr:uid="{2B4E79BB-C43D-4CC8-B526-EDF2F4D2298B}"/>
    <cellStyle name="Normal 2 3 3 29 2" xfId="34249" xr:uid="{FA661C41-C9DE-4AE6-98BA-6C6DE7DE5404}"/>
    <cellStyle name="Normal 2 3 3 29 2 2" xfId="34250" xr:uid="{B5508ABA-DD0D-4543-8818-6E999B2BD475}"/>
    <cellStyle name="Normal 2 3 3 29 2 2 2" xfId="34251" xr:uid="{6EE922F1-8E43-4C50-BCF6-0F564F53A1A0}"/>
    <cellStyle name="Normal 2 3 3 29 2 3" xfId="34252" xr:uid="{7FDDEA0A-C540-4DF8-AFFC-85A141C0A1FE}"/>
    <cellStyle name="Normal 2 3 3 29 3" xfId="34253" xr:uid="{D13752DD-E9B4-4E0F-9A2D-0ADA5C7AE336}"/>
    <cellStyle name="Normal 2 3 3 29 3 2" xfId="34254" xr:uid="{BA63B3E8-5B15-4BD0-B56D-C92E9073FA62}"/>
    <cellStyle name="Normal 2 3 3 29 4" xfId="34255" xr:uid="{80F7CF91-7654-4388-948A-D60EAF32E3EA}"/>
    <cellStyle name="Normal 2 3 3 3" xfId="34256" xr:uid="{AA33732D-7911-44FE-9D92-214819C3ACEF}"/>
    <cellStyle name="Normal 2 3 3 3 2" xfId="34257" xr:uid="{43B0951F-3A8D-424B-8BC4-C4D73906E509}"/>
    <cellStyle name="Normal 2 3 3 3 2 2" xfId="34258" xr:uid="{6F81EF8C-1B7A-434B-8B3C-1DB7C4D44544}"/>
    <cellStyle name="Normal 2 3 3 3 2 2 2" xfId="34259" xr:uid="{DA67470B-F429-4C4D-A710-8939BC77C2C2}"/>
    <cellStyle name="Normal 2 3 3 3 2 3" xfId="34260" xr:uid="{05FE2A63-05D1-4EA6-9B3C-546F5AE44E5F}"/>
    <cellStyle name="Normal 2 3 3 3 2 3 2" xfId="34261" xr:uid="{579AC1D0-D77F-45DC-ACF7-2BB5967599D1}"/>
    <cellStyle name="Normal 2 3 3 3 2 4" xfId="34262" xr:uid="{7E9B3A5B-1AC2-468C-A536-CBD6AE965C31}"/>
    <cellStyle name="Normal 2 3 3 3 2 5" xfId="34263" xr:uid="{10653DC6-2DBD-4DD4-B305-92F8CDAF9C85}"/>
    <cellStyle name="Normal 2 3 3 3 2 6" xfId="34264" xr:uid="{586D0D6E-4E97-4994-949D-6A365AF2434E}"/>
    <cellStyle name="Normal 2 3 3 3 3" xfId="34265" xr:uid="{4BB1F95C-CFFC-4F06-8A3C-7F5EFC84161B}"/>
    <cellStyle name="Normal 2 3 3 3 3 2" xfId="34266" xr:uid="{26AFFFAD-F8B1-46E3-A9EC-3114238F7E08}"/>
    <cellStyle name="Normal 2 3 3 3 3 3" xfId="34267" xr:uid="{98621AA2-4ADD-4252-BDF7-4E75F1B79A4A}"/>
    <cellStyle name="Normal 2 3 3 3 3 4" xfId="34268" xr:uid="{B124029C-C32C-4EE3-9DE2-4124CC3D5301}"/>
    <cellStyle name="Normal 2 3 3 3 4" xfId="34269" xr:uid="{C5C73B0E-3B10-42AC-8813-B2BCC9EA4B70}"/>
    <cellStyle name="Normal 2 3 3 3 4 2" xfId="34270" xr:uid="{35B349EC-8605-4822-94D5-E70164273009}"/>
    <cellStyle name="Normal 2 3 3 3 5" xfId="34271" xr:uid="{603CC349-2BA9-447B-98E1-37E4BBBB9604}"/>
    <cellStyle name="Normal 2 3 3 3 5 2" xfId="34272" xr:uid="{CEABBF6E-D682-4D0E-918B-8D09BD35D372}"/>
    <cellStyle name="Normal 2 3 3 3 6" xfId="34273" xr:uid="{B29B9A43-A590-486F-ADE8-93614E03AF7B}"/>
    <cellStyle name="Normal 2 3 3 3 7" xfId="34274" xr:uid="{1C770361-0AB1-4AFF-90B1-8889195098B4}"/>
    <cellStyle name="Normal 2 3 3 3 8" xfId="34275" xr:uid="{8EE03907-727A-4DB4-82BE-AFDF60C3DB3D}"/>
    <cellStyle name="Normal 2 3 3 30" xfId="34276" xr:uid="{245BE780-86BC-4362-95C3-ED0B545B4EAE}"/>
    <cellStyle name="Normal 2 3 3 30 2" xfId="34277" xr:uid="{AA7682A2-617E-4CA8-91F3-AEEE016A9D04}"/>
    <cellStyle name="Normal 2 3 3 30 2 2" xfId="34278" xr:uid="{EBCBD60E-1484-4E76-A7C1-AB0B17E1444E}"/>
    <cellStyle name="Normal 2 3 3 30 2 2 2" xfId="34279" xr:uid="{A70B6DDE-224C-44B3-86F4-C5AA9FCD7306}"/>
    <cellStyle name="Normal 2 3 3 30 2 3" xfId="34280" xr:uid="{5A17E9F6-A8F3-4A90-B609-8E9BB4221C44}"/>
    <cellStyle name="Normal 2 3 3 30 3" xfId="34281" xr:uid="{CA89788E-9F97-4B31-A4C1-D27211B9C8B9}"/>
    <cellStyle name="Normal 2 3 3 30 3 2" xfId="34282" xr:uid="{4A73DBBE-FB3E-497C-91F8-E2C4EED43E4A}"/>
    <cellStyle name="Normal 2 3 3 30 4" xfId="34283" xr:uid="{DD7BE000-2124-47DC-94F4-FD9DE85FAD51}"/>
    <cellStyle name="Normal 2 3 3 31" xfId="34284" xr:uid="{466213D7-286F-4995-9697-5ACF8818DB08}"/>
    <cellStyle name="Normal 2 3 3 31 2" xfId="34285" xr:uid="{E90AA724-843F-4416-9EAC-325EA15C826F}"/>
    <cellStyle name="Normal 2 3 3 31 2 2" xfId="34286" xr:uid="{294AAEE2-B37C-46C2-807E-62028510FCE6}"/>
    <cellStyle name="Normal 2 3 3 31 2 2 2" xfId="34287" xr:uid="{3F71DBA8-0E02-4660-9F56-15EA233C3622}"/>
    <cellStyle name="Normal 2 3 3 31 2 3" xfId="34288" xr:uid="{6FC3C978-9F3E-426F-A705-403142855FB4}"/>
    <cellStyle name="Normal 2 3 3 31 3" xfId="34289" xr:uid="{C2CE6291-BE70-4FDC-BFB9-B7DEA0B59598}"/>
    <cellStyle name="Normal 2 3 3 31 3 2" xfId="34290" xr:uid="{B7B428BD-857A-41B6-97E9-EF80E517E1DF}"/>
    <cellStyle name="Normal 2 3 3 31 4" xfId="34291" xr:uid="{D3C1989A-6CA6-41FC-A106-2CC8BD6FA6EA}"/>
    <cellStyle name="Normal 2 3 3 32" xfId="34292" xr:uid="{3C809744-FD82-4085-9038-2A3092B0976E}"/>
    <cellStyle name="Normal 2 3 3 32 2" xfId="34293" xr:uid="{DD987CBE-BD9C-4965-B350-39ED97526BC1}"/>
    <cellStyle name="Normal 2 3 3 32 2 2" xfId="34294" xr:uid="{F1641F12-5295-4F57-85A1-B8FB37A3963D}"/>
    <cellStyle name="Normal 2 3 3 32 2 2 2" xfId="34295" xr:uid="{F1901F9F-AFF9-4525-B98C-E31A5D875F78}"/>
    <cellStyle name="Normal 2 3 3 32 2 3" xfId="34296" xr:uid="{1EE7D97F-F766-44BC-8BFB-37F10D658A09}"/>
    <cellStyle name="Normal 2 3 3 32 3" xfId="34297" xr:uid="{117A0477-4FF7-4103-AF78-12F0DD75C022}"/>
    <cellStyle name="Normal 2 3 3 32 3 2" xfId="34298" xr:uid="{CF34477E-1AEB-4040-A093-DCFAD2D4C889}"/>
    <cellStyle name="Normal 2 3 3 32 4" xfId="34299" xr:uid="{3F302D5C-2332-4A00-8B10-349C554C27E5}"/>
    <cellStyle name="Normal 2 3 3 33" xfId="34300" xr:uid="{B9BF06BF-4972-4531-81B6-E063E295171B}"/>
    <cellStyle name="Normal 2 3 3 34" xfId="34301" xr:uid="{4AC2D05D-9B3A-42B0-91BB-6DB635E7C935}"/>
    <cellStyle name="Normal 2 3 3 35" xfId="34302" xr:uid="{49FA4F04-CBD0-4AC8-AD15-EC63BC192466}"/>
    <cellStyle name="Normal 2 3 3 36" xfId="34303" xr:uid="{C3617AD5-9401-4A1D-882A-BA59C192ECFD}"/>
    <cellStyle name="Normal 2 3 3 37" xfId="34304" xr:uid="{B46883EA-42D1-4AC4-8EB8-59C2C11301E5}"/>
    <cellStyle name="Normal 2 3 3 38" xfId="34305" xr:uid="{F755A526-A789-4248-BBE7-6592186ECC7E}"/>
    <cellStyle name="Normal 2 3 3 4" xfId="34306" xr:uid="{435D938E-6417-46F2-B953-D19B4C5797FF}"/>
    <cellStyle name="Normal 2 3 3 4 2" xfId="34307" xr:uid="{C208C885-65CA-4ED1-B419-AAA35489A91C}"/>
    <cellStyle name="Normal 2 3 3 4 2 2" xfId="34308" xr:uid="{0B069FE8-249E-4A41-910A-AE15678D2D3D}"/>
    <cellStyle name="Normal 2 3 3 4 2 2 2" xfId="34309" xr:uid="{9A46C582-0450-41B7-A073-55B9FEAAE458}"/>
    <cellStyle name="Normal 2 3 3 4 2 3" xfId="34310" xr:uid="{B2874A2E-A771-4938-9587-11B929EC7726}"/>
    <cellStyle name="Normal 2 3 3 4 3" xfId="34311" xr:uid="{A6EE5C1A-60E5-44DD-9D24-4D14B941FCA4}"/>
    <cellStyle name="Normal 2 3 3 4 3 2" xfId="34312" xr:uid="{37B02380-F384-40F1-AEB9-3BDC5CBD53E5}"/>
    <cellStyle name="Normal 2 3 3 4 4" xfId="34313" xr:uid="{1ACA058E-0B81-4581-BFDE-13D536CC233A}"/>
    <cellStyle name="Normal 2 3 3 4 4 2" xfId="34314" xr:uid="{FBA141C1-0E0A-4197-9EF7-7088CC1F48C7}"/>
    <cellStyle name="Normal 2 3 3 4 5" xfId="34315" xr:uid="{27CAA2C6-834E-4B69-BC5D-831D80E8DEF1}"/>
    <cellStyle name="Normal 2 3 3 4 6" xfId="34316" xr:uid="{19A72BCF-3FB7-4301-BFDD-CD0DC5B72A77}"/>
    <cellStyle name="Normal 2 3 3 4 7" xfId="34317" xr:uid="{02F5A36F-9FD4-4685-9F1B-22A825A746CD}"/>
    <cellStyle name="Normal 2 3 3 5" xfId="34318" xr:uid="{E235127F-D54A-4B2A-9B01-F61F3CA572F9}"/>
    <cellStyle name="Normal 2 3 3 5 2" xfId="34319" xr:uid="{8F75E401-84A1-4D7A-9599-D51CED519285}"/>
    <cellStyle name="Normal 2 3 3 5 2 2" xfId="34320" xr:uid="{53661B95-8A35-43E8-9548-9E46BE58EC05}"/>
    <cellStyle name="Normal 2 3 3 5 2 2 2" xfId="34321" xr:uid="{04762456-4FAF-4DC7-8FF6-E4CC9A8AEF38}"/>
    <cellStyle name="Normal 2 3 3 5 2 3" xfId="34322" xr:uid="{839B28FD-3F40-4C60-9D8E-9E247916B6EA}"/>
    <cellStyle name="Normal 2 3 3 5 3" xfId="34323" xr:uid="{A62F01E2-EDF0-46DA-ADF3-92D73985DA7D}"/>
    <cellStyle name="Normal 2 3 3 5 3 2" xfId="34324" xr:uid="{BBEEBE57-551D-4D21-AF36-490C9A690BB7}"/>
    <cellStyle name="Normal 2 3 3 5 4" xfId="34325" xr:uid="{C39A5D0A-C8CD-479B-B658-8C787FE7D1DF}"/>
    <cellStyle name="Normal 2 3 3 5 4 2" xfId="34326" xr:uid="{42C95415-0E9F-48A0-8F91-64AA8FEE2585}"/>
    <cellStyle name="Normal 2 3 3 5 5" xfId="34327" xr:uid="{04CD2FFF-7A9D-4F71-9DA5-528BAC9F1285}"/>
    <cellStyle name="Normal 2 3 3 5 6" xfId="34328" xr:uid="{AC68BF6B-9364-40BF-99F9-66B5034DDA0E}"/>
    <cellStyle name="Normal 2 3 3 5 7" xfId="34329" xr:uid="{DF7B15AC-F6EF-4CF9-9590-0BC3BE5CC59B}"/>
    <cellStyle name="Normal 2 3 3 6" xfId="34330" xr:uid="{D9CD1793-9AAD-4A76-9546-8E9FEF7CAC21}"/>
    <cellStyle name="Normal 2 3 3 6 2" xfId="34331" xr:uid="{DD6ABAC9-F1A6-4AA5-8EE1-FE71E7680F0D}"/>
    <cellStyle name="Normal 2 3 3 6 2 2" xfId="34332" xr:uid="{BB158DE3-FEAA-4725-A2B9-24B9D3A3B215}"/>
    <cellStyle name="Normal 2 3 3 6 2 2 2" xfId="34333" xr:uid="{64FC12A7-5189-45D1-91A8-498FEAD79067}"/>
    <cellStyle name="Normal 2 3 3 6 2 3" xfId="34334" xr:uid="{E88D6885-1241-4B6B-8559-DC7090EA1137}"/>
    <cellStyle name="Normal 2 3 3 6 3" xfId="34335" xr:uid="{F4A53F24-8578-4D49-8F22-07B01BEC1F0F}"/>
    <cellStyle name="Normal 2 3 3 6 4" xfId="34336" xr:uid="{6A0EF583-0ACA-43C5-A4C7-724676A2E774}"/>
    <cellStyle name="Normal 2 3 3 6 4 2" xfId="34337" xr:uid="{9A19DAD8-C22A-41D6-B952-EA81B4104A59}"/>
    <cellStyle name="Normal 2 3 3 6 5" xfId="34338" xr:uid="{6BE63EAF-FA4C-4DD0-92B9-5B8243B46BAE}"/>
    <cellStyle name="Normal 2 3 3 7" xfId="34339" xr:uid="{FF1C43D7-69AC-47B1-957D-8050DAC86C22}"/>
    <cellStyle name="Normal 2 3 3 7 2" xfId="34340" xr:uid="{FC00E72F-1C60-4A44-9CCF-9E5B78F5B0C9}"/>
    <cellStyle name="Normal 2 3 3 7 2 2" xfId="34341" xr:uid="{57F7017F-C9E4-4483-BFD3-DB9F999B641D}"/>
    <cellStyle name="Normal 2 3 3 7 2 2 2" xfId="34342" xr:uid="{CD1F8E6B-6768-43FF-BA2A-D8D029C1C994}"/>
    <cellStyle name="Normal 2 3 3 7 2 3" xfId="34343" xr:uid="{D0007A0E-A2B1-4953-95BA-DBC1D9FE7872}"/>
    <cellStyle name="Normal 2 3 3 7 3" xfId="34344" xr:uid="{57E8571F-AD1C-4F72-8933-3CCA79088101}"/>
    <cellStyle name="Normal 2 3 3 7 3 2" xfId="34345" xr:uid="{2650DE1F-38CD-4693-B073-593571CB69E8}"/>
    <cellStyle name="Normal 2 3 3 7 4" xfId="34346" xr:uid="{575B11A7-D739-4016-83D1-B147DDD2DE63}"/>
    <cellStyle name="Normal 2 3 3 7 4 2" xfId="34347" xr:uid="{11E016F9-668E-456B-92A1-7CBC1419537E}"/>
    <cellStyle name="Normal 2 3 3 7 5" xfId="34348" xr:uid="{1164AE67-F11A-4793-8D61-12CCBB15B709}"/>
    <cellStyle name="Normal 2 3 3 8" xfId="34349" xr:uid="{6E75D0EF-BBCC-4FA5-BD06-156FCBC5FCB8}"/>
    <cellStyle name="Normal 2 3 3 8 2" xfId="34350" xr:uid="{A15CF7B8-B478-4796-841E-BDD2DCDEFB4B}"/>
    <cellStyle name="Normal 2 3 3 8 2 2" xfId="34351" xr:uid="{DD8BE828-5538-4319-888B-90F88BB4E98C}"/>
    <cellStyle name="Normal 2 3 3 8 2 2 2" xfId="34352" xr:uid="{6E02DBE3-BEF2-4AD6-A702-5A18613FB870}"/>
    <cellStyle name="Normal 2 3 3 8 2 3" xfId="34353" xr:uid="{CA625E79-F7DD-4530-B98C-65075259835E}"/>
    <cellStyle name="Normal 2 3 3 8 3" xfId="34354" xr:uid="{1F174E58-0BFA-410F-BAB7-4ECC0DF0B63E}"/>
    <cellStyle name="Normal 2 3 3 8 3 2" xfId="34355" xr:uid="{35D99137-D835-42CA-8FB9-D0BB530B73D1}"/>
    <cellStyle name="Normal 2 3 3 8 4" xfId="34356" xr:uid="{EDB2BC8A-9C91-4BC9-85A6-A16F7290D0CE}"/>
    <cellStyle name="Normal 2 3 3 9" xfId="34357" xr:uid="{C4030001-1FCC-4255-B4D2-63E9A2F0BEE3}"/>
    <cellStyle name="Normal 2 3 3 9 2" xfId="34358" xr:uid="{452CD000-7D5E-460A-8EE9-7A6BF0B06438}"/>
    <cellStyle name="Normal 2 3 3 9 2 2" xfId="34359" xr:uid="{FCCB38B3-A815-4E4E-8714-31301DA6B35C}"/>
    <cellStyle name="Normal 2 3 3 9 2 2 2" xfId="34360" xr:uid="{C4156103-CEF4-4F34-B1A8-AC67BBA99720}"/>
    <cellStyle name="Normal 2 3 3 9 2 3" xfId="34361" xr:uid="{56C66986-7228-429F-90E2-0F2EAE07E6F6}"/>
    <cellStyle name="Normal 2 3 3 9 3" xfId="34362" xr:uid="{BEFE9440-A7A8-48EA-9125-1D989088C8BD}"/>
    <cellStyle name="Normal 2 3 3 9 3 2" xfId="34363" xr:uid="{BD198E0B-FFF1-4AB8-A00B-C32802DD2D8D}"/>
    <cellStyle name="Normal 2 3 3 9 4" xfId="34364" xr:uid="{DC092541-05B9-4CC7-B631-85D08FD2F327}"/>
    <cellStyle name="Normal 2 3 30" xfId="34365" xr:uid="{7BBB63F7-B490-4B30-BF6F-8ACB785FA5E9}"/>
    <cellStyle name="Normal 2 3 30 2" xfId="34366" xr:uid="{F2A68C43-AC3A-4920-823C-594CDD517820}"/>
    <cellStyle name="Normal 2 3 30 3" xfId="34367" xr:uid="{29860F7A-514F-4CDC-A3D7-24B0A219A2D5}"/>
    <cellStyle name="Normal 2 3 31" xfId="34368" xr:uid="{238BF416-9ADE-4405-B7E8-130BA0BBB795}"/>
    <cellStyle name="Normal 2 3 31 2" xfId="34369" xr:uid="{8A67338D-C29D-43B5-BB08-2791E38C69DC}"/>
    <cellStyle name="Normal 2 3 31 3" xfId="34370" xr:uid="{C60D4928-6C94-4C9A-9892-432C7E07F817}"/>
    <cellStyle name="Normal 2 3 32" xfId="34371" xr:uid="{2BE2C12B-C95E-4A15-8570-485C52F7ADB6}"/>
    <cellStyle name="Normal 2 3 32 2" xfId="34372" xr:uid="{ECB55ABD-F556-4DA7-BD8D-438E2D88DD05}"/>
    <cellStyle name="Normal 2 3 32 3" xfId="34373" xr:uid="{697E142A-593C-41E6-A360-EBE3DB736512}"/>
    <cellStyle name="Normal 2 3 33" xfId="34374" xr:uid="{ADF8B65D-84FF-4D4C-90E8-567C5B95E977}"/>
    <cellStyle name="Normal 2 3 33 2" xfId="34375" xr:uid="{ED3E0854-A22D-4F41-B90C-9160FDD9518C}"/>
    <cellStyle name="Normal 2 3 33 3" xfId="34376" xr:uid="{7F5696EE-D2D6-4CAD-B065-1AF9CD528F0E}"/>
    <cellStyle name="Normal 2 3 34" xfId="34377" xr:uid="{936D7FCD-ECAC-4954-98C6-D1505B9E3832}"/>
    <cellStyle name="Normal 2 3 34 2" xfId="34378" xr:uid="{53881BE7-1AB8-4E6F-B5A8-F71569A12A3B}"/>
    <cellStyle name="Normal 2 3 34 3" xfId="34379" xr:uid="{ABBEF9F8-C24A-4CB3-9CD8-3C4753CB6C41}"/>
    <cellStyle name="Normal 2 3 35" xfId="34380" xr:uid="{617A082F-4333-427E-B3F3-B23566239990}"/>
    <cellStyle name="Normal 2 3 35 2" xfId="34381" xr:uid="{D5EA1B44-816E-49E0-8FAC-60458904FA14}"/>
    <cellStyle name="Normal 2 3 35 3" xfId="34382" xr:uid="{C8C16300-2856-49BF-BE3B-C96E427AC28C}"/>
    <cellStyle name="Normal 2 3 36" xfId="34383" xr:uid="{6C608534-F9E9-4D9B-91C6-5A30545FAD86}"/>
    <cellStyle name="Normal 2 3 36 2" xfId="34384" xr:uid="{7588867C-6164-4AF7-B5CF-393FBCD6FDD0}"/>
    <cellStyle name="Normal 2 3 36 3" xfId="34385" xr:uid="{7FA8D712-5B10-4A62-B734-452EB675726D}"/>
    <cellStyle name="Normal 2 3 37" xfId="34386" xr:uid="{C44CFF2F-3D71-408E-B00C-8CF8464C976C}"/>
    <cellStyle name="Normal 2 3 37 2" xfId="34387" xr:uid="{1C6DAC09-B8C0-4B3F-8775-53329FBBC11F}"/>
    <cellStyle name="Normal 2 3 37 3" xfId="34388" xr:uid="{C7463D72-3EBF-48A1-90C0-24D95B25E2FE}"/>
    <cellStyle name="Normal 2 3 38" xfId="34389" xr:uid="{1FE2F418-51A1-4A8D-9580-FBC23EFEC0EA}"/>
    <cellStyle name="Normal 2 3 38 2" xfId="34390" xr:uid="{592898A0-76CD-41A8-AFBD-FC1C13FA0F3F}"/>
    <cellStyle name="Normal 2 3 38 3" xfId="34391" xr:uid="{E406495F-5C28-4FD9-A240-86EBCF63F3AA}"/>
    <cellStyle name="Normal 2 3 39" xfId="34392" xr:uid="{DE728F93-9BA8-456C-8D29-F051C4FF251C}"/>
    <cellStyle name="Normal 2 3 39 2" xfId="34393" xr:uid="{60A759AF-B136-4527-96CB-6C3DD7B06A95}"/>
    <cellStyle name="Normal 2 3 39 3" xfId="34394" xr:uid="{006513CB-8CD2-4C22-B4B1-CA96176A750B}"/>
    <cellStyle name="Normal 2 3 4" xfId="34395" xr:uid="{7FD085FF-CE8D-4505-A4DC-954FFD3F9EF9}"/>
    <cellStyle name="Normal 2 3 4 10" xfId="34396" xr:uid="{17F6ADE9-C908-44AD-82B3-D5F58A7D1A5D}"/>
    <cellStyle name="Normal 2 3 4 10 2" xfId="34397" xr:uid="{A7CB58D4-6B53-4E45-B38A-2341CEB8242D}"/>
    <cellStyle name="Normal 2 3 4 10 2 2" xfId="34398" xr:uid="{33C87A3D-748C-44D9-B16C-617319D5CE14}"/>
    <cellStyle name="Normal 2 3 4 10 2 2 2" xfId="34399" xr:uid="{CE9B8FF1-9C49-409B-81CF-28EE400D7A86}"/>
    <cellStyle name="Normal 2 3 4 10 2 3" xfId="34400" xr:uid="{3166CFD4-04F9-4173-BF60-4B999583D749}"/>
    <cellStyle name="Normal 2 3 4 10 3" xfId="34401" xr:uid="{941DD9B1-43FF-4709-8F65-81AEE1E88F8E}"/>
    <cellStyle name="Normal 2 3 4 10 3 2" xfId="34402" xr:uid="{136C44AC-2B11-4D43-B9D0-450955270409}"/>
    <cellStyle name="Normal 2 3 4 10 4" xfId="34403" xr:uid="{8886D507-C8E1-41F4-A030-C2E1D633E3B3}"/>
    <cellStyle name="Normal 2 3 4 11" xfId="34404" xr:uid="{A510290F-146C-4B87-AC13-8E1055568BE7}"/>
    <cellStyle name="Normal 2 3 4 11 2" xfId="34405" xr:uid="{F1E54998-5F02-4C71-8A9A-77FA2C5DDB58}"/>
    <cellStyle name="Normal 2 3 4 11 2 2" xfId="34406" xr:uid="{721AD9F6-2AA8-40B5-B548-2ED3EBAEEEE9}"/>
    <cellStyle name="Normal 2 3 4 11 2 2 2" xfId="34407" xr:uid="{F31F513E-E56A-4AC4-86AE-B8367C0DD14C}"/>
    <cellStyle name="Normal 2 3 4 11 2 3" xfId="34408" xr:uid="{F88789D5-2962-4799-B19F-1A253A228AA3}"/>
    <cellStyle name="Normal 2 3 4 11 3" xfId="34409" xr:uid="{D2DF7C51-ADBC-4E65-8D23-EE5A3C513710}"/>
    <cellStyle name="Normal 2 3 4 11 3 2" xfId="34410" xr:uid="{BDC58884-05CF-40E3-82FA-42B547C312F7}"/>
    <cellStyle name="Normal 2 3 4 11 4" xfId="34411" xr:uid="{B9C67D1D-4E3C-4BD9-9872-62D61F91F6C9}"/>
    <cellStyle name="Normal 2 3 4 12" xfId="34412" xr:uid="{8DACC6D3-0A9C-4349-A0F6-806F273D0C2D}"/>
    <cellStyle name="Normal 2 3 4 12 2" xfId="34413" xr:uid="{0B93B3B2-05CF-4680-BD87-83DCFA186BEF}"/>
    <cellStyle name="Normal 2 3 4 12 2 2" xfId="34414" xr:uid="{36A01CAD-326C-4EC1-810B-92900348B879}"/>
    <cellStyle name="Normal 2 3 4 12 2 2 2" xfId="34415" xr:uid="{2869F620-33EE-4E27-9192-EC4D818B60A3}"/>
    <cellStyle name="Normal 2 3 4 12 2 3" xfId="34416" xr:uid="{4409D48E-D5A0-4433-AFD8-8DBE321730D9}"/>
    <cellStyle name="Normal 2 3 4 12 3" xfId="34417" xr:uid="{8DB877BB-8A29-46C9-A138-E4F3B4DA5315}"/>
    <cellStyle name="Normal 2 3 4 12 3 2" xfId="34418" xr:uid="{724EB724-401E-4241-BFE0-A06FE6AAA6AA}"/>
    <cellStyle name="Normal 2 3 4 12 4" xfId="34419" xr:uid="{48A7E787-7EC3-4414-964A-94373891F57D}"/>
    <cellStyle name="Normal 2 3 4 13" xfId="34420" xr:uid="{BA6C5333-13DB-40D6-B396-B284BF93C007}"/>
    <cellStyle name="Normal 2 3 4 13 2" xfId="34421" xr:uid="{0CBF0EC9-8D0F-4B5B-A126-BA6664C49BCA}"/>
    <cellStyle name="Normal 2 3 4 13 2 2" xfId="34422" xr:uid="{DD3F3F3F-84F5-4715-9562-2F53677376A0}"/>
    <cellStyle name="Normal 2 3 4 13 2 2 2" xfId="34423" xr:uid="{7A386B91-19E0-4DC2-93A8-904062E42335}"/>
    <cellStyle name="Normal 2 3 4 13 2 3" xfId="34424" xr:uid="{F5C674E6-8BD1-4151-BE78-E1217681C166}"/>
    <cellStyle name="Normal 2 3 4 13 3" xfId="34425" xr:uid="{70D0C7F6-34AD-4F7E-8167-57BD0C32FC8A}"/>
    <cellStyle name="Normal 2 3 4 13 3 2" xfId="34426" xr:uid="{4634ABBD-A217-4A1C-8824-68792C56B2FD}"/>
    <cellStyle name="Normal 2 3 4 13 4" xfId="34427" xr:uid="{C1A46074-8DB5-4706-ABE4-7A1B2B0B2FB3}"/>
    <cellStyle name="Normal 2 3 4 14" xfId="34428" xr:uid="{127E139B-7F96-4063-BCC9-013791CDADB8}"/>
    <cellStyle name="Normal 2 3 4 14 2" xfId="34429" xr:uid="{C3E7593D-D395-45E1-84A4-C1FF9D406448}"/>
    <cellStyle name="Normal 2 3 4 14 2 2" xfId="34430" xr:uid="{65DED5FB-DC50-43F2-A25B-68A7B7B41E55}"/>
    <cellStyle name="Normal 2 3 4 14 2 2 2" xfId="34431" xr:uid="{9AE5B192-CF9E-4094-9A74-7671C4095783}"/>
    <cellStyle name="Normal 2 3 4 14 2 3" xfId="34432" xr:uid="{BE96D586-8BEC-4616-9CB4-BEEF40EFF1D3}"/>
    <cellStyle name="Normal 2 3 4 14 3" xfId="34433" xr:uid="{0B1BBB7E-36E8-48FB-8D62-9E2007FCC8F0}"/>
    <cellStyle name="Normal 2 3 4 14 3 2" xfId="34434" xr:uid="{F5F33404-4435-425D-A19D-27F4BA90DAEF}"/>
    <cellStyle name="Normal 2 3 4 14 4" xfId="34435" xr:uid="{4F77A871-DA09-4CE2-860B-E6273E866356}"/>
    <cellStyle name="Normal 2 3 4 15" xfId="34436" xr:uid="{DCBA17B4-86A5-47AF-BC73-0FA0256D3190}"/>
    <cellStyle name="Normal 2 3 4 15 2" xfId="34437" xr:uid="{DB5AED0F-E730-48C1-9246-6EC9985A7BC9}"/>
    <cellStyle name="Normal 2 3 4 15 2 2" xfId="34438" xr:uid="{05575F0F-DFAC-4F53-9C0D-C415D9D19D9F}"/>
    <cellStyle name="Normal 2 3 4 15 2 2 2" xfId="34439" xr:uid="{3DCFB17F-B17B-4FAE-9E00-7F14BB958AA5}"/>
    <cellStyle name="Normal 2 3 4 15 2 3" xfId="34440" xr:uid="{0B0DD136-0B1C-448C-B589-5F44A2F2029A}"/>
    <cellStyle name="Normal 2 3 4 15 3" xfId="34441" xr:uid="{E3D2FC88-4A04-4D1F-A61C-860335DF74FB}"/>
    <cellStyle name="Normal 2 3 4 15 3 2" xfId="34442" xr:uid="{7CF65C16-488D-4BA8-84DE-706C971DC355}"/>
    <cellStyle name="Normal 2 3 4 15 4" xfId="34443" xr:uid="{5085AFC6-C1E3-4010-BB29-64BC936044B8}"/>
    <cellStyle name="Normal 2 3 4 16" xfId="34444" xr:uid="{7D0ABAB3-FB07-4A0B-8205-B0E5CF3C417C}"/>
    <cellStyle name="Normal 2 3 4 16 2" xfId="34445" xr:uid="{EA96E7D6-48E4-46A1-9CFE-C4238CEF2FF2}"/>
    <cellStyle name="Normal 2 3 4 16 2 2" xfId="34446" xr:uid="{3AEF4040-7B55-4003-BBEC-AF7EA789CF31}"/>
    <cellStyle name="Normal 2 3 4 16 2 2 2" xfId="34447" xr:uid="{6CD9519C-CF59-466E-9286-07C0847845CF}"/>
    <cellStyle name="Normal 2 3 4 16 2 3" xfId="34448" xr:uid="{6D6FBEBB-61CC-48BE-A64D-262E465ED281}"/>
    <cellStyle name="Normal 2 3 4 16 3" xfId="34449" xr:uid="{0E9EE364-EC6D-4E50-8972-F6423CA1111A}"/>
    <cellStyle name="Normal 2 3 4 16 3 2" xfId="34450" xr:uid="{C795096E-67A4-435D-8BFB-E9F645901FE9}"/>
    <cellStyle name="Normal 2 3 4 16 4" xfId="34451" xr:uid="{038539AE-D25D-45CD-B22F-971ADE5E9D71}"/>
    <cellStyle name="Normal 2 3 4 17" xfId="34452" xr:uid="{A8914C91-A90C-43DC-B670-C9F429A2FF60}"/>
    <cellStyle name="Normal 2 3 4 17 2" xfId="34453" xr:uid="{CB736F75-C9CF-4290-B38D-D08DA9FB98B6}"/>
    <cellStyle name="Normal 2 3 4 17 2 2" xfId="34454" xr:uid="{4A3BDA46-E3FF-4D9F-9537-BD869E719393}"/>
    <cellStyle name="Normal 2 3 4 17 2 2 2" xfId="34455" xr:uid="{6D10F3F3-D222-449F-B6AB-5BF7AC0E7378}"/>
    <cellStyle name="Normal 2 3 4 17 2 3" xfId="34456" xr:uid="{2EC3FF84-C952-4099-8EBA-1DA883C6314E}"/>
    <cellStyle name="Normal 2 3 4 17 3" xfId="34457" xr:uid="{30AC35E3-4C6F-48C3-9922-EA89730E2998}"/>
    <cellStyle name="Normal 2 3 4 17 3 2" xfId="34458" xr:uid="{86F78F48-967E-4C67-85C8-BB3DFAEF5CC0}"/>
    <cellStyle name="Normal 2 3 4 17 4" xfId="34459" xr:uid="{115FD8DA-06FA-4B48-93A7-D84D4A96E658}"/>
    <cellStyle name="Normal 2 3 4 18" xfId="34460" xr:uid="{827F150B-2D04-4193-AB1A-D248F3D3F3AB}"/>
    <cellStyle name="Normal 2 3 4 18 2" xfId="34461" xr:uid="{0B3F0492-A8D7-434E-B387-938D4EF2FE5D}"/>
    <cellStyle name="Normal 2 3 4 18 2 2" xfId="34462" xr:uid="{B7730DA6-09D0-4FC1-81D5-CBD6EEA4B2DF}"/>
    <cellStyle name="Normal 2 3 4 18 2 2 2" xfId="34463" xr:uid="{25DD2F75-5882-4099-86CA-F5F52D5B44CC}"/>
    <cellStyle name="Normal 2 3 4 18 2 3" xfId="34464" xr:uid="{8CBEDDDD-D9FD-4D03-A6E3-AF3E81307036}"/>
    <cellStyle name="Normal 2 3 4 18 3" xfId="34465" xr:uid="{B916FDBA-46C9-451E-963D-5CE6612AA778}"/>
    <cellStyle name="Normal 2 3 4 18 3 2" xfId="34466" xr:uid="{76252077-1F91-434B-9897-B35F3C36F8B5}"/>
    <cellStyle name="Normal 2 3 4 18 4" xfId="34467" xr:uid="{4B4950CC-7381-40C1-A356-243E1D06BC2C}"/>
    <cellStyle name="Normal 2 3 4 19" xfId="34468" xr:uid="{61CC0E95-0F21-4027-8550-B1CA8EBA97FD}"/>
    <cellStyle name="Normal 2 3 4 19 2" xfId="34469" xr:uid="{174CC27F-A17C-40EB-BD17-6475ED3AC9F6}"/>
    <cellStyle name="Normal 2 3 4 19 2 2" xfId="34470" xr:uid="{59D071CE-72D2-4173-B639-819CCAE03666}"/>
    <cellStyle name="Normal 2 3 4 19 2 2 2" xfId="34471" xr:uid="{E02F058E-A72D-4C46-AA58-E052CD27C612}"/>
    <cellStyle name="Normal 2 3 4 19 2 3" xfId="34472" xr:uid="{EEF9796C-85E4-46D8-A76A-8474938CB771}"/>
    <cellStyle name="Normal 2 3 4 19 3" xfId="34473" xr:uid="{A1AF038D-D0F4-4D12-A792-5AFE266F3491}"/>
    <cellStyle name="Normal 2 3 4 19 3 2" xfId="34474" xr:uid="{B3DA2910-D318-4C6B-B659-F5A8E301DA2B}"/>
    <cellStyle name="Normal 2 3 4 19 4" xfId="34475" xr:uid="{70790E9A-369A-42EC-8E54-1CCCB9FF8E37}"/>
    <cellStyle name="Normal 2 3 4 2" xfId="34476" xr:uid="{D1BCEF57-8F83-45F5-92ED-EE110F416F28}"/>
    <cellStyle name="Normal 2 3 4 2 2" xfId="34477" xr:uid="{C3ED5B40-C3AA-46CD-808B-9FE9EFB216F2}"/>
    <cellStyle name="Normal 2 3 4 2 2 2" xfId="34478" xr:uid="{A1F91FEA-5AF2-4DC2-8ADB-CE4B6428655B}"/>
    <cellStyle name="Normal 2 3 4 2 2 3" xfId="34479" xr:uid="{B4598D95-6D1F-414F-9913-24E1CB4981AB}"/>
    <cellStyle name="Normal 2 3 4 2 2 4" xfId="34480" xr:uid="{04D6EE34-70A1-46FA-AB68-12AC90347D88}"/>
    <cellStyle name="Normal 2 3 4 2 3" xfId="34481" xr:uid="{68110C58-387D-468D-AEF7-394E39BA0822}"/>
    <cellStyle name="Normal 2 3 4 2 3 2" xfId="34482" xr:uid="{08397DDC-CAE6-4590-9B1C-E9520C8F28F4}"/>
    <cellStyle name="Normal 2 3 4 2 3 3" xfId="34483" xr:uid="{FE81055E-432F-445F-BC73-85915FDAE2D7}"/>
    <cellStyle name="Normal 2 3 4 2 3 4" xfId="34484" xr:uid="{BE6093D5-4236-4D3D-B23B-A2D3A05B9036}"/>
    <cellStyle name="Normal 2 3 4 2 4" xfId="34485" xr:uid="{AADF52B7-B263-448C-8F80-9A1C733649B6}"/>
    <cellStyle name="Normal 2 3 4 2 4 2" xfId="34486" xr:uid="{CF3CDAFC-EE74-42AA-9B5A-1DEFC032427B}"/>
    <cellStyle name="Normal 2 3 4 2 5" xfId="34487" xr:uid="{38EBBD49-8536-4B8E-93E1-0F41A4EA2388}"/>
    <cellStyle name="Normal 2 3 4 2 6" xfId="34488" xr:uid="{9E8B6DF7-0B77-4F09-88FF-8B4143DBE99F}"/>
    <cellStyle name="Normal 2 3 4 2 7" xfId="34489" xr:uid="{B00099B9-5456-415D-AD9B-0CDC81123FFC}"/>
    <cellStyle name="Normal 2 3 4 20" xfId="34490" xr:uid="{0428615B-BEC4-4905-A2CD-F0FE6411E27C}"/>
    <cellStyle name="Normal 2 3 4 20 2" xfId="34491" xr:uid="{78058941-0815-48A2-94B1-5ACBF88AD7AD}"/>
    <cellStyle name="Normal 2 3 4 20 2 2" xfId="34492" xr:uid="{DD2712FE-9CF1-41F6-877B-18ECC16968E8}"/>
    <cellStyle name="Normal 2 3 4 20 2 2 2" xfId="34493" xr:uid="{F01178E8-590D-4607-87D1-A3B41AE5BE7D}"/>
    <cellStyle name="Normal 2 3 4 20 2 3" xfId="34494" xr:uid="{F59D4255-0BA3-461B-86F0-0357B15FFE39}"/>
    <cellStyle name="Normal 2 3 4 20 3" xfId="34495" xr:uid="{1DDFFB54-1225-4B9E-A801-543EA0DFFA68}"/>
    <cellStyle name="Normal 2 3 4 20 3 2" xfId="34496" xr:uid="{BB6523A6-4F6F-4FD2-9A30-56101D3DED48}"/>
    <cellStyle name="Normal 2 3 4 20 4" xfId="34497" xr:uid="{1390CAD8-5EBE-4753-B8FD-7E4C91DB4DE3}"/>
    <cellStyle name="Normal 2 3 4 21" xfId="34498" xr:uid="{DF7907E3-83B7-4161-90A8-3DFBAAE88FDC}"/>
    <cellStyle name="Normal 2 3 4 21 2" xfId="34499" xr:uid="{15C6F9CB-1ED3-4C0B-B0B4-206AF21C219D}"/>
    <cellStyle name="Normal 2 3 4 21 2 2" xfId="34500" xr:uid="{D6E5255B-82CE-4085-B377-99B03811D652}"/>
    <cellStyle name="Normal 2 3 4 21 2 2 2" xfId="34501" xr:uid="{62B9772C-3DCB-43EF-8A2E-A47CC168BD3E}"/>
    <cellStyle name="Normal 2 3 4 21 2 3" xfId="34502" xr:uid="{782D0B7F-FFD7-471A-BA52-291ACAA8F144}"/>
    <cellStyle name="Normal 2 3 4 21 3" xfId="34503" xr:uid="{CEE62E36-AA88-41BD-BEDA-1219A0EDB08C}"/>
    <cellStyle name="Normal 2 3 4 21 3 2" xfId="34504" xr:uid="{3B4B20A8-C686-4FAD-A2D4-10F94E8440A7}"/>
    <cellStyle name="Normal 2 3 4 21 4" xfId="34505" xr:uid="{828DF792-5A3D-4A1C-9A0B-9F4BAB62FFB6}"/>
    <cellStyle name="Normal 2 3 4 22" xfId="34506" xr:uid="{A764303D-E984-4B98-9D52-86270DF76FA0}"/>
    <cellStyle name="Normal 2 3 4 22 2" xfId="34507" xr:uid="{20BD4AD5-96C0-4961-913B-BFC08F1AAD7F}"/>
    <cellStyle name="Normal 2 3 4 22 2 2" xfId="34508" xr:uid="{C919F4E5-FE9E-46AF-9EBA-18EDC38E1731}"/>
    <cellStyle name="Normal 2 3 4 22 2 2 2" xfId="34509" xr:uid="{537B3EDD-323E-4259-A518-31D9D7B2B3EC}"/>
    <cellStyle name="Normal 2 3 4 22 2 3" xfId="34510" xr:uid="{58C39B3A-3A7A-4136-94F5-108B97D48E4F}"/>
    <cellStyle name="Normal 2 3 4 22 3" xfId="34511" xr:uid="{9586B28E-F123-4B56-85D8-D6C630ACA26F}"/>
    <cellStyle name="Normal 2 3 4 22 3 2" xfId="34512" xr:uid="{C3650614-8EAE-4DA0-B9B4-EBEA07F66623}"/>
    <cellStyle name="Normal 2 3 4 22 4" xfId="34513" xr:uid="{E85AA5D5-44C1-4A41-BC5E-E95E5C82AE35}"/>
    <cellStyle name="Normal 2 3 4 23" xfId="34514" xr:uid="{9F76DC87-D9BC-4199-82D6-46FEEC4A65F3}"/>
    <cellStyle name="Normal 2 3 4 23 2" xfId="34515" xr:uid="{C4565C9F-355B-4D21-84E7-4B234D79E921}"/>
    <cellStyle name="Normal 2 3 4 23 2 2" xfId="34516" xr:uid="{B481432B-E96D-4F0A-B5BA-61BBE25F773C}"/>
    <cellStyle name="Normal 2 3 4 23 2 2 2" xfId="34517" xr:uid="{5C09C833-8D13-45BB-9DB0-71CF566BA57A}"/>
    <cellStyle name="Normal 2 3 4 23 2 3" xfId="34518" xr:uid="{3BE3C36D-2A19-40C3-B2DD-45A74C67C308}"/>
    <cellStyle name="Normal 2 3 4 23 3" xfId="34519" xr:uid="{6A147AB2-30D6-426C-8025-0E317516C323}"/>
    <cellStyle name="Normal 2 3 4 23 3 2" xfId="34520" xr:uid="{B09ACE92-5DE0-47A2-911E-8F444D3C62DA}"/>
    <cellStyle name="Normal 2 3 4 23 4" xfId="34521" xr:uid="{CE557361-7F22-4B0E-B0F7-57AA3CEFE82B}"/>
    <cellStyle name="Normal 2 3 4 24" xfId="34522" xr:uid="{07358734-35D2-4214-8A80-D8D33D75726A}"/>
    <cellStyle name="Normal 2 3 4 24 2" xfId="34523" xr:uid="{21957C10-E67A-4ECA-BC8B-E18E4E4E60A4}"/>
    <cellStyle name="Normal 2 3 4 24 2 2" xfId="34524" xr:uid="{CE725144-9400-4FD4-846B-D6804746A012}"/>
    <cellStyle name="Normal 2 3 4 24 2 2 2" xfId="34525" xr:uid="{5EC2096D-180B-4463-93DE-825EDBF1DC5F}"/>
    <cellStyle name="Normal 2 3 4 24 2 3" xfId="34526" xr:uid="{C5E49497-4C7D-4EF3-8565-FEDDF0611FDF}"/>
    <cellStyle name="Normal 2 3 4 24 3" xfId="34527" xr:uid="{495BD24D-5B35-4BF0-8562-24E516AEC092}"/>
    <cellStyle name="Normal 2 3 4 24 3 2" xfId="34528" xr:uid="{8F12EE6E-0CC5-4DEB-8E80-A2AA8774626B}"/>
    <cellStyle name="Normal 2 3 4 24 4" xfId="34529" xr:uid="{715170DE-BEDD-428E-A44A-5FC96373E6B4}"/>
    <cellStyle name="Normal 2 3 4 25" xfId="34530" xr:uid="{FE05FFEA-5BD0-43F1-B385-D04859D5FADE}"/>
    <cellStyle name="Normal 2 3 4 25 2" xfId="34531" xr:uid="{6BC4492D-9627-4D8C-A2C7-D8D6C28FA77C}"/>
    <cellStyle name="Normal 2 3 4 25 2 2" xfId="34532" xr:uid="{EBE367CF-2153-4392-99A4-120609662F6E}"/>
    <cellStyle name="Normal 2 3 4 25 2 2 2" xfId="34533" xr:uid="{86E0D08F-16A9-4239-BAC4-95776E88A27D}"/>
    <cellStyle name="Normal 2 3 4 25 2 3" xfId="34534" xr:uid="{D63C214F-9DCA-446E-93EF-9FD7EB7945D4}"/>
    <cellStyle name="Normal 2 3 4 25 3" xfId="34535" xr:uid="{202D03F5-9BE5-4130-8739-FCF688B48100}"/>
    <cellStyle name="Normal 2 3 4 25 3 2" xfId="34536" xr:uid="{E7D89D06-3E84-4981-8827-62166FE75A1E}"/>
    <cellStyle name="Normal 2 3 4 25 4" xfId="34537" xr:uid="{2838F52C-7047-4E56-88D0-D58D8F41EF8B}"/>
    <cellStyle name="Normal 2 3 4 26" xfId="34538" xr:uid="{B0E50134-4D54-462F-B697-31A40C53EB1E}"/>
    <cellStyle name="Normal 2 3 4 26 2" xfId="34539" xr:uid="{47543C91-4762-477B-9C03-95081D7DEB7E}"/>
    <cellStyle name="Normal 2 3 4 26 2 2" xfId="34540" xr:uid="{00BCF85F-DA1C-4BA0-AFAA-ACB019C7B418}"/>
    <cellStyle name="Normal 2 3 4 26 2 2 2" xfId="34541" xr:uid="{446B146F-38CD-416B-BB59-49A0652F3FF7}"/>
    <cellStyle name="Normal 2 3 4 26 2 3" xfId="34542" xr:uid="{EDF7BDD3-CCFC-4E3C-8AFD-B2C59DAC3582}"/>
    <cellStyle name="Normal 2 3 4 26 3" xfId="34543" xr:uid="{B8C8CD6C-0D53-40AF-93F2-B24E980A0E06}"/>
    <cellStyle name="Normal 2 3 4 26 3 2" xfId="34544" xr:uid="{6FFD214D-530C-4435-9B34-2C8B7E87C3EC}"/>
    <cellStyle name="Normal 2 3 4 26 4" xfId="34545" xr:uid="{579ADE5C-C0C0-4AE8-B7E3-169B0878175B}"/>
    <cellStyle name="Normal 2 3 4 27" xfId="34546" xr:uid="{25B3A843-0657-40A3-A7AB-27EE44CCC0FD}"/>
    <cellStyle name="Normal 2 3 4 27 2" xfId="34547" xr:uid="{15EF3C9F-8759-40D1-8829-A879FE01DFCA}"/>
    <cellStyle name="Normal 2 3 4 27 2 2" xfId="34548" xr:uid="{BA21A70B-2D19-4F10-96DB-D4C83F5795EB}"/>
    <cellStyle name="Normal 2 3 4 27 2 2 2" xfId="34549" xr:uid="{F08F326A-9D7A-4C8E-8087-52D8B78FCE41}"/>
    <cellStyle name="Normal 2 3 4 27 2 3" xfId="34550" xr:uid="{A2CB8CEB-846F-4F18-BB61-75D3A2DFC8DE}"/>
    <cellStyle name="Normal 2 3 4 27 3" xfId="34551" xr:uid="{602C429B-90FA-4F49-8539-EE62095517D5}"/>
    <cellStyle name="Normal 2 3 4 27 3 2" xfId="34552" xr:uid="{EC6AB315-15C5-4615-A2A3-420776EFC78A}"/>
    <cellStyle name="Normal 2 3 4 27 4" xfId="34553" xr:uid="{8537A929-0A1D-4946-BDF0-39A1C4956490}"/>
    <cellStyle name="Normal 2 3 4 28" xfId="34554" xr:uid="{8CDA0209-7D16-407D-AB31-8E35243315AF}"/>
    <cellStyle name="Normal 2 3 4 28 2" xfId="34555" xr:uid="{D6E96A39-39A5-4125-8712-7EC2840AB0C2}"/>
    <cellStyle name="Normal 2 3 4 28 2 2" xfId="34556" xr:uid="{3B0C065B-E74B-477D-B494-0516C3EBB1CF}"/>
    <cellStyle name="Normal 2 3 4 28 2 2 2" xfId="34557" xr:uid="{91D6D164-B653-4FF6-8C2A-334C34AF18E7}"/>
    <cellStyle name="Normal 2 3 4 28 2 3" xfId="34558" xr:uid="{45629A40-5CED-468F-8FB9-8DC6CC4064F0}"/>
    <cellStyle name="Normal 2 3 4 28 3" xfId="34559" xr:uid="{C75FF651-596C-434E-8361-EA27B711D229}"/>
    <cellStyle name="Normal 2 3 4 28 3 2" xfId="34560" xr:uid="{A384DEAE-4639-49B5-95D7-FBCFEFD9A6E8}"/>
    <cellStyle name="Normal 2 3 4 28 4" xfId="34561" xr:uid="{5BD39B76-E351-4FB9-9339-694F6FE506C1}"/>
    <cellStyle name="Normal 2 3 4 29" xfId="34562" xr:uid="{7212DC0D-0140-4791-B943-109CF3AD5E0D}"/>
    <cellStyle name="Normal 2 3 4 29 2" xfId="34563" xr:uid="{379D6D20-EDB7-49EF-A446-1A24E63DA9FC}"/>
    <cellStyle name="Normal 2 3 4 29 2 2" xfId="34564" xr:uid="{30A60371-2BE4-4588-B5B0-7D4D84DDCBF8}"/>
    <cellStyle name="Normal 2 3 4 29 2 2 2" xfId="34565" xr:uid="{7F461AC9-30C2-4D73-9535-FD1293A78D37}"/>
    <cellStyle name="Normal 2 3 4 29 2 3" xfId="34566" xr:uid="{D12BE503-F90B-4A86-8D23-126AEBC7DD3E}"/>
    <cellStyle name="Normal 2 3 4 29 3" xfId="34567" xr:uid="{C75BA1B0-10AF-4E79-9983-AD5E612E0C0D}"/>
    <cellStyle name="Normal 2 3 4 29 3 2" xfId="34568" xr:uid="{FD3E0541-97A6-4C16-B416-1D0030C4F1AC}"/>
    <cellStyle name="Normal 2 3 4 29 4" xfId="34569" xr:uid="{7E2BE80C-C88C-4DE8-A2DC-F59CF59074F2}"/>
    <cellStyle name="Normal 2 3 4 3" xfId="34570" xr:uid="{1730ABA3-7FEE-4705-B043-13071979BDCF}"/>
    <cellStyle name="Normal 2 3 4 3 2" xfId="34571" xr:uid="{5767ABDE-0AC7-4719-ACE4-BDA932396B9D}"/>
    <cellStyle name="Normal 2 3 4 3 2 2" xfId="34572" xr:uid="{B43835B7-5F91-4B11-BD11-102EE73870DF}"/>
    <cellStyle name="Normal 2 3 4 3 2 2 2" xfId="34573" xr:uid="{46E94022-4D31-484E-8533-3B695AB65B93}"/>
    <cellStyle name="Normal 2 3 4 3 2 3" xfId="34574" xr:uid="{448C63DF-8BFD-4546-AD2D-4579CF64BB6F}"/>
    <cellStyle name="Normal 2 3 4 3 2 3 2" xfId="34575" xr:uid="{40486A63-6E78-48A4-A367-1CA76C389CD1}"/>
    <cellStyle name="Normal 2 3 4 3 2 4" xfId="34576" xr:uid="{3A4B80AE-7697-4DDA-8140-67973320F25F}"/>
    <cellStyle name="Normal 2 3 4 3 2 5" xfId="34577" xr:uid="{ABD011BC-7C10-4F56-9443-90F111FF503B}"/>
    <cellStyle name="Normal 2 3 4 3 2 6" xfId="34578" xr:uid="{0F6AA143-D3CA-4A46-B4A8-35ABFB317DA9}"/>
    <cellStyle name="Normal 2 3 4 3 3" xfId="34579" xr:uid="{0D9240E4-12F2-432B-84E7-AACC4BF4B2D7}"/>
    <cellStyle name="Normal 2 3 4 3 3 2" xfId="34580" xr:uid="{6E70C48F-E2BD-456E-BBCE-FE0BB26527A5}"/>
    <cellStyle name="Normal 2 3 4 3 3 3" xfId="34581" xr:uid="{93DC3E65-8B1D-4C83-8CFC-79E5D2AEE25A}"/>
    <cellStyle name="Normal 2 3 4 3 3 4" xfId="34582" xr:uid="{7F7B379B-A38B-4D5C-AEC8-B7CE9DB79FC8}"/>
    <cellStyle name="Normal 2 3 4 3 4" xfId="34583" xr:uid="{E086720B-A147-4149-9EE8-6EE9523F0E8A}"/>
    <cellStyle name="Normal 2 3 4 3 4 2" xfId="34584" xr:uid="{B10CB71C-6FBB-47E0-9206-294602BFEC5A}"/>
    <cellStyle name="Normal 2 3 4 3 5" xfId="34585" xr:uid="{179B3BE3-40A5-4267-AA32-9C48F44DB721}"/>
    <cellStyle name="Normal 2 3 4 3 5 2" xfId="34586" xr:uid="{376ED54E-0420-428B-AD73-19555A768194}"/>
    <cellStyle name="Normal 2 3 4 3 6" xfId="34587" xr:uid="{9E2D982D-D8C8-44A3-96BB-932531BB1EBE}"/>
    <cellStyle name="Normal 2 3 4 3 7" xfId="34588" xr:uid="{004A4FA9-6C43-44AF-9642-E6987B955578}"/>
    <cellStyle name="Normal 2 3 4 3 8" xfId="34589" xr:uid="{6C4FF053-1703-4CC1-95BB-20DEF232F93D}"/>
    <cellStyle name="Normal 2 3 4 30" xfId="34590" xr:uid="{A4EC40D4-F23D-4402-ACBE-CF22121E8A0D}"/>
    <cellStyle name="Normal 2 3 4 30 2" xfId="34591" xr:uid="{ADCD17FA-3E76-4574-A725-9328BE2F2F06}"/>
    <cellStyle name="Normal 2 3 4 30 2 2" xfId="34592" xr:uid="{CCAA5C39-2F89-428B-8F58-27222BA171D3}"/>
    <cellStyle name="Normal 2 3 4 30 2 2 2" xfId="34593" xr:uid="{5F0E9B89-312B-4E45-A8C7-5719107AB590}"/>
    <cellStyle name="Normal 2 3 4 30 2 3" xfId="34594" xr:uid="{30CA143B-07CD-4262-B3A0-EA861FB9F6C1}"/>
    <cellStyle name="Normal 2 3 4 30 3" xfId="34595" xr:uid="{A499ED04-816A-4BA3-BC0D-7AE574DEFE14}"/>
    <cellStyle name="Normal 2 3 4 30 3 2" xfId="34596" xr:uid="{7898FA72-5F11-4108-A6CF-857376B38556}"/>
    <cellStyle name="Normal 2 3 4 30 4" xfId="34597" xr:uid="{C99D96EB-3EB8-4D9C-9E8C-CB2BA04C7395}"/>
    <cellStyle name="Normal 2 3 4 31" xfId="34598" xr:uid="{7105A432-0279-4379-9F79-709922F53794}"/>
    <cellStyle name="Normal 2 3 4 31 2" xfId="34599" xr:uid="{11900156-05C3-4019-AF8D-6F1D1CD06580}"/>
    <cellStyle name="Normal 2 3 4 31 2 2" xfId="34600" xr:uid="{D9A1D543-6ED9-4D7A-8436-0BC1FE152F11}"/>
    <cellStyle name="Normal 2 3 4 31 2 2 2" xfId="34601" xr:uid="{1D83B5F6-4DC2-446B-B2C3-8D280F36861C}"/>
    <cellStyle name="Normal 2 3 4 31 2 3" xfId="34602" xr:uid="{DF2F5E90-FBA8-46A4-9E23-57B2090406F6}"/>
    <cellStyle name="Normal 2 3 4 31 3" xfId="34603" xr:uid="{E1535B9C-7D03-48A1-8486-462B1597093A}"/>
    <cellStyle name="Normal 2 3 4 31 3 2" xfId="34604" xr:uid="{8D2350DE-02CE-457C-BDEF-0AD89415AE4D}"/>
    <cellStyle name="Normal 2 3 4 31 4" xfId="34605" xr:uid="{97C327F5-FBC4-4C14-ACAB-CD1455F3CAD6}"/>
    <cellStyle name="Normal 2 3 4 32" xfId="34606" xr:uid="{860F40AA-C5D7-4A98-BDB4-4402FB39B03A}"/>
    <cellStyle name="Normal 2 3 4 32 2" xfId="34607" xr:uid="{B0442578-16C0-40E8-89A6-943929F5814B}"/>
    <cellStyle name="Normal 2 3 4 32 2 2" xfId="34608" xr:uid="{6BAA5A03-772A-4B24-9B21-BC01EFB4C9AF}"/>
    <cellStyle name="Normal 2 3 4 32 2 2 2" xfId="34609" xr:uid="{4CF7AE70-B318-4DC5-93EA-864E0D950ED4}"/>
    <cellStyle name="Normal 2 3 4 32 2 3" xfId="34610" xr:uid="{757350E7-95AF-49B4-911F-3635E7B38F47}"/>
    <cellStyle name="Normal 2 3 4 32 3" xfId="34611" xr:uid="{1BCBA4CC-39CA-4824-8A82-9B455D331DAE}"/>
    <cellStyle name="Normal 2 3 4 32 3 2" xfId="34612" xr:uid="{692D1654-CB76-41EC-85A4-5F98AF2D79F3}"/>
    <cellStyle name="Normal 2 3 4 32 4" xfId="34613" xr:uid="{0AAFA281-5F80-4571-948B-AB52930B19AA}"/>
    <cellStyle name="Normal 2 3 4 33" xfId="34614" xr:uid="{CE41246E-39B0-443F-BDF2-3DF288A6BE16}"/>
    <cellStyle name="Normal 2 3 4 34" xfId="34615" xr:uid="{E78E96FA-EFE4-4DF3-9194-F53C98A6096D}"/>
    <cellStyle name="Normal 2 3 4 35" xfId="34616" xr:uid="{7ED8A7B4-935D-42E1-AE8C-507AB1666AE8}"/>
    <cellStyle name="Normal 2 3 4 36" xfId="34617" xr:uid="{8B6E3C12-697A-468B-8B51-A4B8D6357F8F}"/>
    <cellStyle name="Normal 2 3 4 37" xfId="58837" xr:uid="{D46CB9E9-33E2-43BB-B918-3D63F20D9B7F}"/>
    <cellStyle name="Normal 2 3 4 4" xfId="34618" xr:uid="{4F9BCB1C-1F6F-47F3-B6AF-E353C4B411B0}"/>
    <cellStyle name="Normal 2 3 4 4 2" xfId="34619" xr:uid="{923F2996-BA25-4DB5-B006-964B0736909D}"/>
    <cellStyle name="Normal 2 3 4 4 2 2" xfId="34620" xr:uid="{DEEB8427-D4A7-4945-A33A-9C0E90C824AF}"/>
    <cellStyle name="Normal 2 3 4 4 2 2 2" xfId="34621" xr:uid="{965B9171-390F-458A-AFCD-D7AC32D476D5}"/>
    <cellStyle name="Normal 2 3 4 4 2 3" xfId="34622" xr:uid="{888A781B-BBC3-479C-A86C-A3C6FB3DC011}"/>
    <cellStyle name="Normal 2 3 4 4 3" xfId="34623" xr:uid="{C95B866A-2DB1-4DF3-94EE-8D47CF18EB38}"/>
    <cellStyle name="Normal 2 3 4 4 3 2" xfId="34624" xr:uid="{A94758D1-0D4B-4432-8CE3-CC47342715D9}"/>
    <cellStyle name="Normal 2 3 4 4 4" xfId="34625" xr:uid="{CC75BBFC-EDC9-4269-8F97-64245E4946E1}"/>
    <cellStyle name="Normal 2 3 4 4 4 2" xfId="34626" xr:uid="{203F093F-BBC1-4C78-AEFC-499821E59ABB}"/>
    <cellStyle name="Normal 2 3 4 4 5" xfId="34627" xr:uid="{02A9F21D-320D-4328-B80F-013D5D45DCA9}"/>
    <cellStyle name="Normal 2 3 4 4 6" xfId="34628" xr:uid="{387AFF55-9D66-4570-8A8E-D7756486F695}"/>
    <cellStyle name="Normal 2 3 4 4 7" xfId="34629" xr:uid="{DF70A918-6C97-4ED6-8A93-28F77F2FD403}"/>
    <cellStyle name="Normal 2 3 4 5" xfId="34630" xr:uid="{EBB2895A-36B7-453E-A804-C8FB9411955E}"/>
    <cellStyle name="Normal 2 3 4 5 2" xfId="34631" xr:uid="{A010DC2B-BD27-45A9-9B1C-A579409070E6}"/>
    <cellStyle name="Normal 2 3 4 5 2 2" xfId="34632" xr:uid="{4942E56B-C49C-4F05-8474-D87EF1C42A66}"/>
    <cellStyle name="Normal 2 3 4 5 2 2 2" xfId="34633" xr:uid="{C342777E-413A-496A-9CF7-042E2D8ADC85}"/>
    <cellStyle name="Normal 2 3 4 5 2 3" xfId="34634" xr:uid="{68D5037B-F856-49BD-BDFD-040D20B5A56F}"/>
    <cellStyle name="Normal 2 3 4 5 3" xfId="34635" xr:uid="{C07AC118-9CA8-40E9-A87B-461FBCFD5946}"/>
    <cellStyle name="Normal 2 3 4 5 3 2" xfId="34636" xr:uid="{0890665F-EBA2-483A-8009-8C1A92636406}"/>
    <cellStyle name="Normal 2 3 4 5 4" xfId="34637" xr:uid="{A8410282-7719-4E1E-AE85-5EB6173F000B}"/>
    <cellStyle name="Normal 2 3 4 5 4 2" xfId="34638" xr:uid="{6ACA139B-44EB-435A-A70C-072984F5C36B}"/>
    <cellStyle name="Normal 2 3 4 5 5" xfId="34639" xr:uid="{E13EB3D8-20C1-42D4-84E1-E0174A7A94E2}"/>
    <cellStyle name="Normal 2 3 4 5 6" xfId="34640" xr:uid="{7CE5358B-F7A9-4567-AB64-E02AA9F1B573}"/>
    <cellStyle name="Normal 2 3 4 5 7" xfId="34641" xr:uid="{C8EE4BEA-5C53-4E64-9C9A-40A8DC5BB3A8}"/>
    <cellStyle name="Normal 2 3 4 6" xfId="34642" xr:uid="{2166DE47-2C07-4CBE-8424-6197436FE483}"/>
    <cellStyle name="Normal 2 3 4 6 2" xfId="34643" xr:uid="{6EE7CB77-B5BB-47A7-ABE8-D458B9BD21CE}"/>
    <cellStyle name="Normal 2 3 4 6 2 2" xfId="34644" xr:uid="{9DEB08A6-20B7-440A-ADBB-F81240A9AD15}"/>
    <cellStyle name="Normal 2 3 4 6 2 2 2" xfId="34645" xr:uid="{797406B7-AF83-4853-97B8-78F823DD0A8E}"/>
    <cellStyle name="Normal 2 3 4 6 2 3" xfId="34646" xr:uid="{630A049D-FCC1-42A7-9595-14900D552C46}"/>
    <cellStyle name="Normal 2 3 4 6 3" xfId="34647" xr:uid="{6AB0BC37-A7E5-4EE6-AA5D-D52EB7CA1EFE}"/>
    <cellStyle name="Normal 2 3 4 6 4" xfId="34648" xr:uid="{9105FDFC-3451-4EEE-9446-F156252C71AE}"/>
    <cellStyle name="Normal 2 3 4 6 4 2" xfId="34649" xr:uid="{4FDBA4C0-3FE3-4BA3-8CD0-9047766ABEFF}"/>
    <cellStyle name="Normal 2 3 4 6 5" xfId="34650" xr:uid="{EAC2A6D9-2084-43CC-B155-05BE69084B1F}"/>
    <cellStyle name="Normal 2 3 4 7" xfId="34651" xr:uid="{C10865D7-7DF9-47A2-BE3E-C075CDEEC705}"/>
    <cellStyle name="Normal 2 3 4 7 2" xfId="34652" xr:uid="{63EDEE67-8E3D-4268-ACB0-8C24B15174C5}"/>
    <cellStyle name="Normal 2 3 4 7 2 2" xfId="34653" xr:uid="{DDC498CE-266B-4457-8AAE-C00265A471A3}"/>
    <cellStyle name="Normal 2 3 4 7 2 2 2" xfId="34654" xr:uid="{A8C385D8-39B1-4AF0-BBBB-44E1189E9014}"/>
    <cellStyle name="Normal 2 3 4 7 2 3" xfId="34655" xr:uid="{F2D417E0-4BCB-4222-BEF3-71894593D66A}"/>
    <cellStyle name="Normal 2 3 4 7 3" xfId="34656" xr:uid="{A6F8EF3D-FD17-46AC-B459-F0316E3D9C68}"/>
    <cellStyle name="Normal 2 3 4 7 3 2" xfId="34657" xr:uid="{3F5E6A37-B167-4D30-A06B-0362A8433802}"/>
    <cellStyle name="Normal 2 3 4 7 4" xfId="34658" xr:uid="{CC81BF90-20D8-4B86-B837-929E1CBF3AA4}"/>
    <cellStyle name="Normal 2 3 4 7 4 2" xfId="34659" xr:uid="{83F067B7-E36F-4643-BA68-2E0E30B4D8F7}"/>
    <cellStyle name="Normal 2 3 4 7 5" xfId="34660" xr:uid="{7EE9B364-B962-414F-B4A7-288A2CFB584D}"/>
    <cellStyle name="Normal 2 3 4 8" xfId="34661" xr:uid="{2997B8DA-B5E2-4CD7-A19D-7097B55279C4}"/>
    <cellStyle name="Normal 2 3 4 8 2" xfId="34662" xr:uid="{F81D2C7D-3405-48EA-85FD-84000756CF0D}"/>
    <cellStyle name="Normal 2 3 4 8 2 2" xfId="34663" xr:uid="{BFFF6A71-20BB-4D78-8FB8-27CAF3D35D57}"/>
    <cellStyle name="Normal 2 3 4 8 2 2 2" xfId="34664" xr:uid="{010C521A-D8EF-44D4-AEC9-329C46D14C89}"/>
    <cellStyle name="Normal 2 3 4 8 2 3" xfId="34665" xr:uid="{A12F2E43-3129-4D0F-9839-B74E4BCBB68C}"/>
    <cellStyle name="Normal 2 3 4 8 3" xfId="34666" xr:uid="{381409E1-A191-40E4-92F5-C98A65990809}"/>
    <cellStyle name="Normal 2 3 4 8 3 2" xfId="34667" xr:uid="{BC1861E9-608C-4BBB-BD7E-5BB9E41AB539}"/>
    <cellStyle name="Normal 2 3 4 8 4" xfId="34668" xr:uid="{19957B42-6072-48C0-A5AA-44A59FEF5E7E}"/>
    <cellStyle name="Normal 2 3 4 9" xfId="34669" xr:uid="{77554574-F2F9-47C0-8D99-ABE6E5F260F1}"/>
    <cellStyle name="Normal 2 3 4 9 2" xfId="34670" xr:uid="{9E5F6A6B-676F-41A0-A419-2AEBB50D4BCF}"/>
    <cellStyle name="Normal 2 3 4 9 2 2" xfId="34671" xr:uid="{87DF7272-B32E-4724-A79B-BF3F1E12BBA4}"/>
    <cellStyle name="Normal 2 3 4 9 2 2 2" xfId="34672" xr:uid="{7A0F0E9E-1B4B-4747-BA1B-BB4471D6FC11}"/>
    <cellStyle name="Normal 2 3 4 9 2 3" xfId="34673" xr:uid="{5DB0FEE9-724E-4361-9DE5-A65AB0838B1B}"/>
    <cellStyle name="Normal 2 3 4 9 3" xfId="34674" xr:uid="{49E5C20A-12E3-4C0F-AEAE-DCDB3426B339}"/>
    <cellStyle name="Normal 2 3 4 9 3 2" xfId="34675" xr:uid="{7D0731AB-0299-48DA-A52D-BC0902AF29E3}"/>
    <cellStyle name="Normal 2 3 4 9 4" xfId="34676" xr:uid="{7A921246-8EBE-407C-846E-204523443389}"/>
    <cellStyle name="Normal 2 3 40" xfId="34677" xr:uid="{AC9CB2AF-317C-42D0-83D8-AA53DA57FFAC}"/>
    <cellStyle name="Normal 2 3 40 2" xfId="34678" xr:uid="{2A1FF4A7-74B8-4AF2-8C9F-B0E60A14FA3F}"/>
    <cellStyle name="Normal 2 3 40 3" xfId="34679" xr:uid="{C867E331-410F-4E70-83C8-5016250A6D28}"/>
    <cellStyle name="Normal 2 3 41" xfId="34680" xr:uid="{48C7AF89-C483-42A2-BCFC-0559CF3CBD5E}"/>
    <cellStyle name="Normal 2 3 41 2" xfId="34681" xr:uid="{6D91CD7F-91B5-44C5-9F8A-0EFA75AA3F37}"/>
    <cellStyle name="Normal 2 3 41 3" xfId="34682" xr:uid="{3C60D886-16C2-41F4-A23D-CC6F5DF03750}"/>
    <cellStyle name="Normal 2 3 41 3 2" xfId="34683" xr:uid="{FD87F3E3-8AB1-421E-ACD4-3ECF2DAEEB35}"/>
    <cellStyle name="Normal 2 3 42" xfId="34684" xr:uid="{9F41D224-53C3-4E87-9444-32E573111960}"/>
    <cellStyle name="Normal 2 3 43" xfId="34685" xr:uid="{16837FDD-A355-459F-8C7B-062CE2BBAFB0}"/>
    <cellStyle name="Normal 2 3 44" xfId="34686" xr:uid="{FF7DFBE8-0C42-4711-A828-E9FDAC43FD63}"/>
    <cellStyle name="Normal 2 3 45" xfId="34687" xr:uid="{1DB06E4D-158A-4440-9CE6-D8A8B9EA9936}"/>
    <cellStyle name="Normal 2 3 46" xfId="34688" xr:uid="{0C50E45D-C2D6-4516-8DDB-C5B969A6D636}"/>
    <cellStyle name="Normal 2 3 47" xfId="34689" xr:uid="{4D24BFD5-C101-44FD-B3B0-79E273AAFAD3}"/>
    <cellStyle name="Normal 2 3 48" xfId="34690" xr:uid="{2786B9CD-A4DB-4A7B-8721-0C13A2FB4700}"/>
    <cellStyle name="Normal 2 3 49" xfId="34691" xr:uid="{773C1AA8-51A8-425A-B3AE-2C2D0010AD24}"/>
    <cellStyle name="Normal 2 3 5" xfId="34692" xr:uid="{11A2E854-B1CC-44D0-8159-CA507B23DCFE}"/>
    <cellStyle name="Normal 2 3 5 10" xfId="34693" xr:uid="{5C1CA67B-698E-4A35-8E36-81F12C58C383}"/>
    <cellStyle name="Normal 2 3 5 11" xfId="58838" xr:uid="{E7440CEF-2646-41C6-938A-2ADFC50F6639}"/>
    <cellStyle name="Normal 2 3 5 2" xfId="34694" xr:uid="{F7CBE675-1AAC-4180-9293-625981D8CAAF}"/>
    <cellStyle name="Normal 2 3 5 2 2" xfId="34695" xr:uid="{D6000495-9DA9-4584-BACA-4CDF47383655}"/>
    <cellStyle name="Normal 2 3 5 2 2 2" xfId="34696" xr:uid="{9310752F-EFF4-4FA5-8ECC-B79113F85A06}"/>
    <cellStyle name="Normal 2 3 5 2 2 3" xfId="34697" xr:uid="{515BC51F-5496-4667-B203-2358ECFEDF87}"/>
    <cellStyle name="Normal 2 3 5 2 2 4" xfId="34698" xr:uid="{D33040F4-91CF-4D0E-877D-28F98711C3C0}"/>
    <cellStyle name="Normal 2 3 5 2 3" xfId="34699" xr:uid="{4E56864D-C926-4278-A0C6-48AB87A4DFA5}"/>
    <cellStyle name="Normal 2 3 5 2 3 2" xfId="34700" xr:uid="{5624F6F9-0441-48D4-B2A4-6F0E4168F6A0}"/>
    <cellStyle name="Normal 2 3 5 2 3 3" xfId="34701" xr:uid="{90148D73-97E6-4BF9-9C4A-09972A6B74CF}"/>
    <cellStyle name="Normal 2 3 5 2 3 4" xfId="34702" xr:uid="{9C7A3821-BA70-4695-AB7A-497D6379373A}"/>
    <cellStyle name="Normal 2 3 5 2 4" xfId="34703" xr:uid="{F7477E01-EE74-4A09-88F2-8B081803421A}"/>
    <cellStyle name="Normal 2 3 5 2 4 2" xfId="34704" xr:uid="{823C7C3E-529B-40BC-AFB8-DCD0B67E3F40}"/>
    <cellStyle name="Normal 2 3 5 2 5" xfId="34705" xr:uid="{9F7FCD82-B827-459F-949B-E38361646034}"/>
    <cellStyle name="Normal 2 3 5 2 6" xfId="34706" xr:uid="{B27767E2-3BDA-4356-A650-0764BE957CF1}"/>
    <cellStyle name="Normal 2 3 5 2 7" xfId="34707" xr:uid="{DB6BDE5A-2EA6-40AC-9E19-542AEB5140D0}"/>
    <cellStyle name="Normal 2 3 5 3" xfId="34708" xr:uid="{9C7D3C25-9754-4814-88BF-3079C1F6ABEB}"/>
    <cellStyle name="Normal 2 3 5 3 2" xfId="34709" xr:uid="{A459634E-9240-4899-93DD-E88CDE8BE999}"/>
    <cellStyle name="Normal 2 3 5 3 2 2" xfId="34710" xr:uid="{2314F7BE-8FD6-4CAF-B837-87AB15BAC5DD}"/>
    <cellStyle name="Normal 2 3 5 3 2 3" xfId="34711" xr:uid="{709C970F-B995-4FCE-930C-23F209BBDE2D}"/>
    <cellStyle name="Normal 2 3 5 3 2 4" xfId="34712" xr:uid="{ABE5EA75-FBDF-49D0-B22F-FDF89C0D5414}"/>
    <cellStyle name="Normal 2 3 5 3 3" xfId="34713" xr:uid="{C59A8331-F5EC-4441-ADE2-2BE05813D2C9}"/>
    <cellStyle name="Normal 2 3 5 3 3 2" xfId="34714" xr:uid="{E790AE19-B0AF-4DF2-A690-5FC8633392A3}"/>
    <cellStyle name="Normal 2 3 5 3 3 3" xfId="34715" xr:uid="{BFCCD50C-19F5-4FB6-9462-96593ED6EF32}"/>
    <cellStyle name="Normal 2 3 5 3 3 4" xfId="34716" xr:uid="{458B6311-13AB-4BCA-A0A7-C0BC8527654D}"/>
    <cellStyle name="Normal 2 3 5 3 4" xfId="34717" xr:uid="{9FB2304C-9781-4305-9870-2B52B375CCDD}"/>
    <cellStyle name="Normal 2 3 5 3 4 2" xfId="34718" xr:uid="{14785BF8-F2F2-4FFE-8517-EDB123C8C27F}"/>
    <cellStyle name="Normal 2 3 5 3 5" xfId="34719" xr:uid="{111D5D3C-9EBF-402D-9BB5-DB63E3810016}"/>
    <cellStyle name="Normal 2 3 5 3 6" xfId="34720" xr:uid="{292BA5FB-3291-490A-8195-CEF47E941FE9}"/>
    <cellStyle name="Normal 2 3 5 3 7" xfId="34721" xr:uid="{1D73E9AB-F639-4EBF-AF5A-254BAAD40024}"/>
    <cellStyle name="Normal 2 3 5 4" xfId="34722" xr:uid="{28578A0A-773D-4DCC-8318-775ADE606031}"/>
    <cellStyle name="Normal 2 3 5 4 2" xfId="34723" xr:uid="{2DCB8A86-6289-42EF-815C-12CDE30BA272}"/>
    <cellStyle name="Normal 2 3 5 4 3" xfId="34724" xr:uid="{2FA92AEE-8DFB-4119-A1AD-FAD5E4EC04FF}"/>
    <cellStyle name="Normal 2 3 5 4 4" xfId="34725" xr:uid="{F49A8ABE-23A7-49E6-BECA-A294920A4637}"/>
    <cellStyle name="Normal 2 3 5 5" xfId="34726" xr:uid="{D44011E5-E775-429A-8C4F-33BB992EF283}"/>
    <cellStyle name="Normal 2 3 5 5 2" xfId="34727" xr:uid="{01ADDD7B-4EFC-4809-959D-7B355E276E72}"/>
    <cellStyle name="Normal 2 3 5 5 3" xfId="34728" xr:uid="{919EEF52-4E92-4429-8CF6-E9AC2E6E5367}"/>
    <cellStyle name="Normal 2 3 5 5 4" xfId="34729" xr:uid="{BD219554-6DC6-43DD-A23A-56B9EEFB8474}"/>
    <cellStyle name="Normal 2 3 5 6" xfId="34730" xr:uid="{A58AE6CA-2558-4D06-BED1-441074DA0FAB}"/>
    <cellStyle name="Normal 2 3 5 7" xfId="34731" xr:uid="{91448449-9224-4B2B-9CA4-462D83EBAC4F}"/>
    <cellStyle name="Normal 2 3 5 7 2" xfId="34732" xr:uid="{1C0CF5CD-8E32-4177-8D3A-75948BC39089}"/>
    <cellStyle name="Normal 2 3 5 8" xfId="34733" xr:uid="{D67F1FDD-C2F2-4EB0-B01F-07AC574B8C5C}"/>
    <cellStyle name="Normal 2 3 5 9" xfId="34734" xr:uid="{546AC06F-C755-4B2A-828F-20C401F9C437}"/>
    <cellStyle name="Normal 2 3 50" xfId="34735" xr:uid="{6AEABCA8-A490-4B5A-ACF9-D5B715870F98}"/>
    <cellStyle name="Normal 2 3 51" xfId="34736" xr:uid="{297A4039-F56D-47FE-8CD1-07C3502BA865}"/>
    <cellStyle name="Normal 2 3 52" xfId="34737" xr:uid="{5C20D29B-5443-47FD-B753-75F85BA7CC31}"/>
    <cellStyle name="Normal 2 3 53" xfId="34738" xr:uid="{00E21D39-B506-4F8D-8A16-4927B6A70B76}"/>
    <cellStyle name="Normal 2 3 54" xfId="34739" xr:uid="{860D35D1-D094-49F2-9DF9-554109E642EE}"/>
    <cellStyle name="Normal 2 3 55" xfId="34740" xr:uid="{9E3C76D7-0DA6-4437-9566-9F5E91726742}"/>
    <cellStyle name="Normal 2 3 56" xfId="34741" xr:uid="{4FB85288-869C-4E53-A87C-10874A80F1C2}"/>
    <cellStyle name="Normal 2 3 57" xfId="34742" xr:uid="{1587695E-23F8-4D59-99DF-BA9565E71CC2}"/>
    <cellStyle name="Normal 2 3 58" xfId="34743" xr:uid="{0C8737A2-2304-42A8-A27E-C2AC660BCD29}"/>
    <cellStyle name="Normal 2 3 59" xfId="34744" xr:uid="{ABD6A77E-9689-4D4A-9723-04ECE510D0E2}"/>
    <cellStyle name="Normal 2 3 6" xfId="34745" xr:uid="{A67ABBC8-74BF-4598-87AB-A1924B87CB5C}"/>
    <cellStyle name="Normal 2 3 6 10" xfId="34746" xr:uid="{23254105-1A7D-44BA-95AF-93D91C8A391C}"/>
    <cellStyle name="Normal 2 3 6 2" xfId="34747" xr:uid="{4D418E7D-A36C-4E08-81CB-F37BFC1D0363}"/>
    <cellStyle name="Normal 2 3 6 2 2" xfId="34748" xr:uid="{D8A8A494-F642-4F09-B29E-D7415A2B97AE}"/>
    <cellStyle name="Normal 2 3 6 2 2 2" xfId="34749" xr:uid="{C159E3AA-3ABA-402E-AF75-024956575077}"/>
    <cellStyle name="Normal 2 3 6 2 2 3" xfId="34750" xr:uid="{6C38E305-CD66-4DE2-89AF-D7CBE7074545}"/>
    <cellStyle name="Normal 2 3 6 2 2 4" xfId="34751" xr:uid="{61DDDE5A-939F-4B63-B023-23073FA58BA2}"/>
    <cellStyle name="Normal 2 3 6 2 3" xfId="34752" xr:uid="{F5B51B05-4104-4070-9C6C-76C1FB443E35}"/>
    <cellStyle name="Normal 2 3 6 2 3 2" xfId="34753" xr:uid="{05DBB217-3C25-44C7-BD54-D44A17FFDD65}"/>
    <cellStyle name="Normal 2 3 6 2 3 3" xfId="34754" xr:uid="{3796A645-14F8-4E01-B01E-6BA8415DA96A}"/>
    <cellStyle name="Normal 2 3 6 2 3 4" xfId="34755" xr:uid="{6455A732-7817-42FA-AA34-2A53C3F07309}"/>
    <cellStyle name="Normal 2 3 6 2 4" xfId="34756" xr:uid="{2333D32F-4B4E-4460-9BAC-75AE3DC48704}"/>
    <cellStyle name="Normal 2 3 6 2 4 2" xfId="34757" xr:uid="{125D6FFA-D40D-4D7E-BB8C-725407DBED5C}"/>
    <cellStyle name="Normal 2 3 6 2 5" xfId="34758" xr:uid="{16FCBAEA-401B-498A-BA99-1BCC0004D77B}"/>
    <cellStyle name="Normal 2 3 6 2 6" xfId="34759" xr:uid="{DA603BA1-5E58-47EC-9CE1-1D5CD5EAEDBA}"/>
    <cellStyle name="Normal 2 3 6 2 7" xfId="34760" xr:uid="{93B37B37-08D0-41F7-8188-01DAC2607D77}"/>
    <cellStyle name="Normal 2 3 6 3" xfId="34761" xr:uid="{9CF83AFC-DE6A-401F-AE9C-CDDC508A0376}"/>
    <cellStyle name="Normal 2 3 6 3 2" xfId="34762" xr:uid="{D7359E7E-62C4-4242-946D-0CF4BC385552}"/>
    <cellStyle name="Normal 2 3 6 3 2 2" xfId="34763" xr:uid="{F4C44B75-B124-4811-BB62-7939198F9571}"/>
    <cellStyle name="Normal 2 3 6 3 2 3" xfId="34764" xr:uid="{6264BB7C-1AE1-4A6D-947E-9F7D1AA86149}"/>
    <cellStyle name="Normal 2 3 6 3 2 4" xfId="34765" xr:uid="{F81A30FE-7E1F-45DC-8B0B-9144F530617E}"/>
    <cellStyle name="Normal 2 3 6 3 3" xfId="34766" xr:uid="{760AB912-BF84-457A-B714-7292781CBB31}"/>
    <cellStyle name="Normal 2 3 6 3 3 2" xfId="34767" xr:uid="{792D0E3C-1011-43BE-8609-B4ACFF77CE0C}"/>
    <cellStyle name="Normal 2 3 6 3 3 3" xfId="34768" xr:uid="{F3FD84BE-3FF8-46A4-9E0F-4C792D31C74C}"/>
    <cellStyle name="Normal 2 3 6 3 3 4" xfId="34769" xr:uid="{A962F00E-480B-49B3-A8B6-31C1EE693F37}"/>
    <cellStyle name="Normal 2 3 6 3 4" xfId="34770" xr:uid="{0F987384-B8BC-4A82-AA85-7BA38A9F4ECA}"/>
    <cellStyle name="Normal 2 3 6 3 4 2" xfId="34771" xr:uid="{56FC5CF8-98BC-4F8A-B9B9-BBDC0E897095}"/>
    <cellStyle name="Normal 2 3 6 3 5" xfId="34772" xr:uid="{B01709FB-1ADE-4187-B637-FBC07D5529BE}"/>
    <cellStyle name="Normal 2 3 6 3 6" xfId="34773" xr:uid="{C16B3877-0894-49F8-B95C-463A9DFA20C7}"/>
    <cellStyle name="Normal 2 3 6 3 7" xfId="34774" xr:uid="{5C856601-AAC5-4EB7-B98B-5F5330ADF12B}"/>
    <cellStyle name="Normal 2 3 6 4" xfId="34775" xr:uid="{68E1FEAA-0D2C-4170-9394-9185FF41A5F6}"/>
    <cellStyle name="Normal 2 3 6 4 2" xfId="34776" xr:uid="{14E7B78E-69C3-49F3-AEAF-BADB1C383BF7}"/>
    <cellStyle name="Normal 2 3 6 4 3" xfId="34777" xr:uid="{B6905B95-A99A-4C93-8F00-44669CF28F9C}"/>
    <cellStyle name="Normal 2 3 6 4 4" xfId="34778" xr:uid="{58F55A80-87CB-4A9E-8376-8C43A78EC1A3}"/>
    <cellStyle name="Normal 2 3 6 5" xfId="34779" xr:uid="{E2A673EC-ACC8-4584-8DB7-A2A8C3D52497}"/>
    <cellStyle name="Normal 2 3 6 5 2" xfId="34780" xr:uid="{1379113A-F56C-4155-BBFF-852203FDE706}"/>
    <cellStyle name="Normal 2 3 6 5 3" xfId="34781" xr:uid="{F3C955C3-A3BE-4B75-8ADA-905D3F7751D3}"/>
    <cellStyle name="Normal 2 3 6 5 4" xfId="34782" xr:uid="{183FDF49-5724-416B-B8F1-7761A5AB3611}"/>
    <cellStyle name="Normal 2 3 6 6" xfId="34783" xr:uid="{C6CA8E67-7F60-4E1C-B79A-772DB9C6B6F8}"/>
    <cellStyle name="Normal 2 3 6 7" xfId="34784" xr:uid="{8988C07F-6AAA-4A89-8E71-99F6200493E4}"/>
    <cellStyle name="Normal 2 3 6 7 2" xfId="34785" xr:uid="{AF45240A-0AC4-4DF1-AE3C-9BFA0C9C58A3}"/>
    <cellStyle name="Normal 2 3 6 8" xfId="34786" xr:uid="{282E06B8-3606-499B-BBB5-44E39BCAE1E6}"/>
    <cellStyle name="Normal 2 3 6 9" xfId="34787" xr:uid="{1303A3AF-202C-446F-BAC1-05DD58ECB5AA}"/>
    <cellStyle name="Normal 2 3 60" xfId="34788" xr:uid="{DC7752D1-D90F-4EDB-BC27-339BDCD8F4C0}"/>
    <cellStyle name="Normal 2 3 61" xfId="34789" xr:uid="{BA26523F-F35E-440B-AFF9-0646FA9A9E94}"/>
    <cellStyle name="Normal 2 3 62" xfId="34790" xr:uid="{71056AD9-0BCD-4DE2-85C1-81219532BAE2}"/>
    <cellStyle name="Normal 2 3 63" xfId="34791" xr:uid="{FB5AA180-83C7-41A3-A3F7-D86DE5642F69}"/>
    <cellStyle name="Normal 2 3 64" xfId="34792" xr:uid="{71C3FF28-3344-4FD9-AD8A-F35FD11A0E5F}"/>
    <cellStyle name="Normal 2 3 65" xfId="34793" xr:uid="{08BCCF1A-8872-4DAA-A775-E051C7BFB17B}"/>
    <cellStyle name="Normal 2 3 66" xfId="34794" xr:uid="{FCDB098E-FC58-4C5B-8A10-88EE5B4B3F75}"/>
    <cellStyle name="Normal 2 3 67" xfId="34795" xr:uid="{B4A21794-A6CC-415E-A0C9-4360D62E140C}"/>
    <cellStyle name="Normal 2 3 68" xfId="34796" xr:uid="{3B877482-BDAC-47CA-ADDC-4778A28FB9D9}"/>
    <cellStyle name="Normal 2 3 69" xfId="34797" xr:uid="{2F99EB3D-F95A-4F40-A59F-A5DEC93C66F1}"/>
    <cellStyle name="Normal 2 3 7" xfId="34798" xr:uid="{D2FE58A7-5F27-40E6-B487-F14C7897C43F}"/>
    <cellStyle name="Normal 2 3 7 10" xfId="34799" xr:uid="{A96A7CDB-0746-425D-A2D4-6FF67C1E46F6}"/>
    <cellStyle name="Normal 2 3 7 2" xfId="34800" xr:uid="{A65216BC-9DB2-4799-BEE0-9AF5ECDA651F}"/>
    <cellStyle name="Normal 2 3 7 2 2" xfId="34801" xr:uid="{03A39C5D-7E7E-464E-BB38-2E78B94E1E7A}"/>
    <cellStyle name="Normal 2 3 7 2 2 2" xfId="34802" xr:uid="{6A8A7EF4-CAF9-45BE-9222-15C9BDBCE12A}"/>
    <cellStyle name="Normal 2 3 7 2 2 3" xfId="34803" xr:uid="{2841A7A4-2F3B-4E96-824C-44246522C67C}"/>
    <cellStyle name="Normal 2 3 7 2 2 4" xfId="34804" xr:uid="{68B175E5-5ABC-4BF2-9CC1-A4F6DA4E3AFD}"/>
    <cellStyle name="Normal 2 3 7 2 3" xfId="34805" xr:uid="{0B0468EB-FBC6-49DB-95AE-349AD9004434}"/>
    <cellStyle name="Normal 2 3 7 2 3 2" xfId="34806" xr:uid="{F3C49868-318B-466A-B685-75D9FB7C21B7}"/>
    <cellStyle name="Normal 2 3 7 2 3 3" xfId="34807" xr:uid="{E1DC41FD-AF10-40AB-8C62-97F103EB31B5}"/>
    <cellStyle name="Normal 2 3 7 2 3 4" xfId="34808" xr:uid="{2E7CEECB-CA01-4AA8-A203-3046FAA06D57}"/>
    <cellStyle name="Normal 2 3 7 2 4" xfId="34809" xr:uid="{C7BF55CF-9B00-490D-80F9-22E97CBE2633}"/>
    <cellStyle name="Normal 2 3 7 2 4 2" xfId="34810" xr:uid="{72742D84-956F-4383-9F96-01A2B84FAAEA}"/>
    <cellStyle name="Normal 2 3 7 2 5" xfId="34811" xr:uid="{CC5AD4F8-F958-4791-93BD-92BD59030702}"/>
    <cellStyle name="Normal 2 3 7 2 6" xfId="34812" xr:uid="{22437BC3-B9EA-4B0C-8847-0FABC91F5ECE}"/>
    <cellStyle name="Normal 2 3 7 2 7" xfId="34813" xr:uid="{86B12B26-057B-402C-982E-A0C843DBF124}"/>
    <cellStyle name="Normal 2 3 7 3" xfId="34814" xr:uid="{596D8C9D-3F28-4FF6-BB5E-8FBB619ECEE4}"/>
    <cellStyle name="Normal 2 3 7 3 2" xfId="34815" xr:uid="{098EAA49-0D21-4E8B-BBE1-7BAF65CEF1CE}"/>
    <cellStyle name="Normal 2 3 7 3 2 2" xfId="34816" xr:uid="{20E11BE5-34E3-4E09-AA51-CE360B45351F}"/>
    <cellStyle name="Normal 2 3 7 3 2 3" xfId="34817" xr:uid="{1A61D3D7-ACF7-458A-8341-58ABB81300B5}"/>
    <cellStyle name="Normal 2 3 7 3 2 4" xfId="34818" xr:uid="{9E9B3861-A939-4078-817D-E2E0D1276B1F}"/>
    <cellStyle name="Normal 2 3 7 3 3" xfId="34819" xr:uid="{6196CDF6-FED6-4A00-9768-B2C445DE61FF}"/>
    <cellStyle name="Normal 2 3 7 3 3 2" xfId="34820" xr:uid="{6BBA2C5A-C1F9-49F9-BF38-1294AEDA59E1}"/>
    <cellStyle name="Normal 2 3 7 3 3 3" xfId="34821" xr:uid="{8BED4E61-9627-455A-A16B-3313EB186EDE}"/>
    <cellStyle name="Normal 2 3 7 3 3 4" xfId="34822" xr:uid="{1D180E2C-E971-4308-97EB-F172CE4CB6ED}"/>
    <cellStyle name="Normal 2 3 7 3 4" xfId="34823" xr:uid="{EFA65A3A-0AEB-4D52-89A1-11CE3E1893A5}"/>
    <cellStyle name="Normal 2 3 7 3 4 2" xfId="34824" xr:uid="{985D78DD-EFFD-4C4A-AE2F-15537F520D26}"/>
    <cellStyle name="Normal 2 3 7 3 5" xfId="34825" xr:uid="{7D4F3801-C89A-4650-A02F-625A3B9EEC3A}"/>
    <cellStyle name="Normal 2 3 7 3 6" xfId="34826" xr:uid="{27F54521-C537-43EE-9EFD-D54482D0829B}"/>
    <cellStyle name="Normal 2 3 7 3 7" xfId="34827" xr:uid="{71B7EC94-E828-41BE-91F8-61EDC2D72058}"/>
    <cellStyle name="Normal 2 3 7 4" xfId="34828" xr:uid="{49816FDE-687A-45F0-B718-B7F8909134BA}"/>
    <cellStyle name="Normal 2 3 7 4 2" xfId="34829" xr:uid="{08109262-FB75-4BD2-9D95-962F7BC7E3F3}"/>
    <cellStyle name="Normal 2 3 7 4 3" xfId="34830" xr:uid="{94CCEC12-162B-4981-A094-229C7AD0E4CF}"/>
    <cellStyle name="Normal 2 3 7 4 4" xfId="34831" xr:uid="{29149C95-70A7-4D78-A9D3-5067805E0048}"/>
    <cellStyle name="Normal 2 3 7 5" xfId="34832" xr:uid="{8F31CE4F-230C-4AFC-AC40-D8F579BB5E1F}"/>
    <cellStyle name="Normal 2 3 7 5 2" xfId="34833" xr:uid="{2913CB29-188D-44CD-8A6B-D81D70B31678}"/>
    <cellStyle name="Normal 2 3 7 5 3" xfId="34834" xr:uid="{C862354B-17E2-441E-AA05-7B675DF8C24D}"/>
    <cellStyle name="Normal 2 3 7 5 4" xfId="34835" xr:uid="{36B4A933-98C1-4A73-822A-DEA2AE6EE59B}"/>
    <cellStyle name="Normal 2 3 7 6" xfId="34836" xr:uid="{2042F391-9A0B-41E8-8C89-6C2397888D95}"/>
    <cellStyle name="Normal 2 3 7 7" xfId="34837" xr:uid="{159CA187-93AD-4E61-9F66-48F40511E001}"/>
    <cellStyle name="Normal 2 3 7 7 2" xfId="34838" xr:uid="{A798D7BB-33C0-41CC-8527-8749461FDF34}"/>
    <cellStyle name="Normal 2 3 7 8" xfId="34839" xr:uid="{BD73520C-31C1-4D75-AFCF-BBAD9A195A27}"/>
    <cellStyle name="Normal 2 3 7 9" xfId="34840" xr:uid="{BAFE8724-456F-4329-9A40-FA66C9021F6C}"/>
    <cellStyle name="Normal 2 3 70" xfId="34841" xr:uid="{3EAA3E57-E91C-493F-9562-D8C60AC27424}"/>
    <cellStyle name="Normal 2 3 71" xfId="34842" xr:uid="{706CDEC9-709D-4DA8-9A06-E6DA2F838D30}"/>
    <cellStyle name="Normal 2 3 72" xfId="34843" xr:uid="{3AAEA506-34EA-4CBF-8E94-7ACF36812196}"/>
    <cellStyle name="Normal 2 3 73" xfId="34844" xr:uid="{0082E479-BF98-4B57-BC3E-B8DF91515BAA}"/>
    <cellStyle name="Normal 2 3 74" xfId="34845" xr:uid="{D6BC27BF-C159-44FC-A2D6-4EFFDDD99633}"/>
    <cellStyle name="Normal 2 3 75" xfId="58839" xr:uid="{34323BC1-5CD7-47D7-9A75-EEDB36160BEA}"/>
    <cellStyle name="Normal 2 3 8" xfId="34846" xr:uid="{DD421B97-B642-4D68-A640-FFF8F5F10FAB}"/>
    <cellStyle name="Normal 2 3 8 10" xfId="34847" xr:uid="{4DAEA317-B522-46FD-A38E-01341112D7EB}"/>
    <cellStyle name="Normal 2 3 8 2" xfId="34848" xr:uid="{29D4EB8F-1B27-4916-85B4-192F41F8FC71}"/>
    <cellStyle name="Normal 2 3 8 2 2" xfId="34849" xr:uid="{A421B70E-E458-4B4D-A689-DC45FF679A47}"/>
    <cellStyle name="Normal 2 3 8 2 2 2" xfId="34850" xr:uid="{76F4889E-7B3B-4BEC-8856-63D350C989BD}"/>
    <cellStyle name="Normal 2 3 8 2 2 3" xfId="34851" xr:uid="{D6A48519-C0E4-4236-B1C5-8F6EE8B5D701}"/>
    <cellStyle name="Normal 2 3 8 2 2 4" xfId="34852" xr:uid="{031895E0-9267-4ED5-A778-2B04A5F8DBF0}"/>
    <cellStyle name="Normal 2 3 8 2 3" xfId="34853" xr:uid="{CBD2B1BC-ADA3-4305-BC1E-711B26757FF5}"/>
    <cellStyle name="Normal 2 3 8 2 3 2" xfId="34854" xr:uid="{23514E3E-F58D-46EB-8070-9BDAE38F3FD0}"/>
    <cellStyle name="Normal 2 3 8 2 3 3" xfId="34855" xr:uid="{0CFC1DA3-ABA4-4367-9408-DCE565031256}"/>
    <cellStyle name="Normal 2 3 8 2 3 4" xfId="34856" xr:uid="{327917E0-DAA9-463F-8848-58743B498BA4}"/>
    <cellStyle name="Normal 2 3 8 2 4" xfId="34857" xr:uid="{9082A10D-F079-436C-B824-1A338BDC61DB}"/>
    <cellStyle name="Normal 2 3 8 2 4 2" xfId="34858" xr:uid="{935AB16D-627C-46A0-96F5-60D20FD11627}"/>
    <cellStyle name="Normal 2 3 8 2 5" xfId="34859" xr:uid="{6E1651C0-3909-41AD-8126-4564FB191836}"/>
    <cellStyle name="Normal 2 3 8 2 6" xfId="34860" xr:uid="{D0958818-C9B8-413D-AC43-3921D1A85F23}"/>
    <cellStyle name="Normal 2 3 8 2 7" xfId="34861" xr:uid="{A012596E-4A2F-4136-84D6-4B03D3A0C0B1}"/>
    <cellStyle name="Normal 2 3 8 3" xfId="34862" xr:uid="{5F3E28F4-9F37-4822-B1B4-C2223D3A6E3A}"/>
    <cellStyle name="Normal 2 3 8 3 2" xfId="34863" xr:uid="{4E47DE2B-7A42-4846-8A8B-FF310FE7364A}"/>
    <cellStyle name="Normal 2 3 8 3 2 2" xfId="34864" xr:uid="{EFA24BE6-CA2C-433B-8648-0E552BD16A9C}"/>
    <cellStyle name="Normal 2 3 8 3 2 3" xfId="34865" xr:uid="{AF4E937A-9431-4F78-A8B5-70F184E84AF4}"/>
    <cellStyle name="Normal 2 3 8 3 2 4" xfId="34866" xr:uid="{95643439-3E59-4809-BF22-F5A494F11CF3}"/>
    <cellStyle name="Normal 2 3 8 3 3" xfId="34867" xr:uid="{FFE4B9AE-BC49-40C7-A4FA-A94E996BB39D}"/>
    <cellStyle name="Normal 2 3 8 3 3 2" xfId="34868" xr:uid="{B6E4A5FD-E8AB-475A-B5A1-25D50F9A29F9}"/>
    <cellStyle name="Normal 2 3 8 3 3 3" xfId="34869" xr:uid="{0C3D3D30-2F8E-436A-876A-EA069ED7915E}"/>
    <cellStyle name="Normal 2 3 8 3 3 4" xfId="34870" xr:uid="{799416D5-FFBA-4E45-997C-477F0B13CB7A}"/>
    <cellStyle name="Normal 2 3 8 3 4" xfId="34871" xr:uid="{BBA22822-9631-4791-AD7F-7772E2AF9F57}"/>
    <cellStyle name="Normal 2 3 8 3 4 2" xfId="34872" xr:uid="{66D82467-308E-49AD-A875-49C945EF4212}"/>
    <cellStyle name="Normal 2 3 8 3 5" xfId="34873" xr:uid="{017504A3-23FE-4828-97EE-92B13D20A47E}"/>
    <cellStyle name="Normal 2 3 8 3 6" xfId="34874" xr:uid="{D8675BA9-6F6A-4492-95FB-3EAD55B1A62D}"/>
    <cellStyle name="Normal 2 3 8 3 7" xfId="34875" xr:uid="{BB394910-904C-499D-8140-D101A56C6727}"/>
    <cellStyle name="Normal 2 3 8 4" xfId="34876" xr:uid="{29C97377-EE11-4F2A-B410-08E53360963A}"/>
    <cellStyle name="Normal 2 3 8 4 2" xfId="34877" xr:uid="{B1BDFE4A-339D-4103-A9F7-BD7433F2F5C0}"/>
    <cellStyle name="Normal 2 3 8 4 3" xfId="34878" xr:uid="{BDDD4CE7-7114-476E-A24A-52B08511B997}"/>
    <cellStyle name="Normal 2 3 8 4 4" xfId="34879" xr:uid="{2BE5B087-9646-4FD2-A2F2-D940A965694C}"/>
    <cellStyle name="Normal 2 3 8 5" xfId="34880" xr:uid="{5F91FE36-8ADE-4E8A-BEDE-6D9883A27670}"/>
    <cellStyle name="Normal 2 3 8 5 2" xfId="34881" xr:uid="{88A76EA6-B766-4142-B2A5-FF5CCD9089D1}"/>
    <cellStyle name="Normal 2 3 8 5 3" xfId="34882" xr:uid="{9147AA0C-00CD-44CB-B2BA-FA6CFE6F2C91}"/>
    <cellStyle name="Normal 2 3 8 5 4" xfId="34883" xr:uid="{CDA87042-6FC0-4F2B-B96A-F7D321177235}"/>
    <cellStyle name="Normal 2 3 8 6" xfId="34884" xr:uid="{8258772E-2A13-4C28-A6E7-EB20FFAF2A4A}"/>
    <cellStyle name="Normal 2 3 8 7" xfId="34885" xr:uid="{FADA66ED-B262-4549-8A9B-E31037407359}"/>
    <cellStyle name="Normal 2 3 8 7 2" xfId="34886" xr:uid="{EFFE5E20-C4CE-4569-8BF7-F72CA57A28B4}"/>
    <cellStyle name="Normal 2 3 8 8" xfId="34887" xr:uid="{20ABA464-E20C-4B22-A998-08DC6DF9C944}"/>
    <cellStyle name="Normal 2 3 8 9" xfId="34888" xr:uid="{1A0EB0D8-6441-48F8-AFD5-4E9B0B87CA92}"/>
    <cellStyle name="Normal 2 3 9" xfId="34889" xr:uid="{B430ABA1-198F-4365-8AE2-5224EE594C73}"/>
    <cellStyle name="Normal 2 3 9 10" xfId="34890" xr:uid="{0E251180-255C-4DF9-B9B2-DD44AD977EBD}"/>
    <cellStyle name="Normal 2 3 9 2" xfId="34891" xr:uid="{98EE1FA9-165D-40F9-8E10-2F191ACF867A}"/>
    <cellStyle name="Normal 2 3 9 2 2" xfId="34892" xr:uid="{DBE235F6-3F66-4A48-9B2E-75C7B4785799}"/>
    <cellStyle name="Normal 2 3 9 2 2 2" xfId="34893" xr:uid="{A4E7A3E5-31E4-458E-8F1E-3D53AF3A3F6A}"/>
    <cellStyle name="Normal 2 3 9 2 2 3" xfId="34894" xr:uid="{FCA5F0B1-6EC0-4659-B80A-0F4B7C8E93B5}"/>
    <cellStyle name="Normal 2 3 9 2 2 4" xfId="34895" xr:uid="{E4897BF2-EA6E-4327-B41A-961317022CA4}"/>
    <cellStyle name="Normal 2 3 9 2 3" xfId="34896" xr:uid="{9DF1E5D5-18A3-4A86-9680-EE7C59797302}"/>
    <cellStyle name="Normal 2 3 9 2 3 2" xfId="34897" xr:uid="{ED624B53-3FF1-49CA-91A1-0D4C0CC8F9FB}"/>
    <cellStyle name="Normal 2 3 9 2 3 3" xfId="34898" xr:uid="{C8C3F15D-C47A-4422-AA64-F9ACD25989C9}"/>
    <cellStyle name="Normal 2 3 9 2 3 4" xfId="34899" xr:uid="{FC11CA09-DF4B-47FB-A379-B94909E3FFF7}"/>
    <cellStyle name="Normal 2 3 9 2 4" xfId="34900" xr:uid="{8BB17AEF-C63D-4E6E-8E7F-234DCA1BE2C0}"/>
    <cellStyle name="Normal 2 3 9 2 4 2" xfId="34901" xr:uid="{E8002D62-80E9-42A5-B0F2-E84AB37463F3}"/>
    <cellStyle name="Normal 2 3 9 2 5" xfId="34902" xr:uid="{084D51B0-A99A-4B6D-A37F-876D19A05A15}"/>
    <cellStyle name="Normal 2 3 9 2 6" xfId="34903" xr:uid="{3FA758CB-195B-467E-8714-B694FEE0ABF0}"/>
    <cellStyle name="Normal 2 3 9 2 7" xfId="34904" xr:uid="{93BE7081-7AC1-4ED7-95D2-1123EEBDD87B}"/>
    <cellStyle name="Normal 2 3 9 3" xfId="34905" xr:uid="{AB0CD2BC-A2BC-4882-A301-BD689982B6C2}"/>
    <cellStyle name="Normal 2 3 9 3 2" xfId="34906" xr:uid="{005CACD4-A8F5-4895-A712-280211BD3599}"/>
    <cellStyle name="Normal 2 3 9 3 2 2" xfId="34907" xr:uid="{328C7843-58BB-472E-BEDE-946A037313B5}"/>
    <cellStyle name="Normal 2 3 9 3 2 3" xfId="34908" xr:uid="{4EF08A56-77E0-4BE4-8114-7A088731F5FD}"/>
    <cellStyle name="Normal 2 3 9 3 2 4" xfId="34909" xr:uid="{BEB15598-B2B1-4381-A1CD-26BC8EBC53BC}"/>
    <cellStyle name="Normal 2 3 9 3 3" xfId="34910" xr:uid="{F42A109F-C61F-49DB-8A19-F86E3CDAA968}"/>
    <cellStyle name="Normal 2 3 9 3 3 2" xfId="34911" xr:uid="{864EB793-B187-4A71-B42F-02284A75047D}"/>
    <cellStyle name="Normal 2 3 9 3 3 3" xfId="34912" xr:uid="{967E7899-B645-468B-80FC-BE637FE31CAF}"/>
    <cellStyle name="Normal 2 3 9 3 3 4" xfId="34913" xr:uid="{940FED21-5DD2-415E-8E87-0DA84FC00927}"/>
    <cellStyle name="Normal 2 3 9 3 4" xfId="34914" xr:uid="{EC243F7E-45F9-491A-93B6-F530A046E98B}"/>
    <cellStyle name="Normal 2 3 9 3 4 2" xfId="34915" xr:uid="{6CC4336A-F22C-4346-9A20-3C9DA2E4D664}"/>
    <cellStyle name="Normal 2 3 9 3 5" xfId="34916" xr:uid="{D6E1FB2D-2889-4340-A4EC-885276C257BC}"/>
    <cellStyle name="Normal 2 3 9 3 6" xfId="34917" xr:uid="{1A3D6E60-7DF2-435A-90B0-434BA1413499}"/>
    <cellStyle name="Normal 2 3 9 3 7" xfId="34918" xr:uid="{DAA384CC-4B6B-480B-A30C-6086D46BC964}"/>
    <cellStyle name="Normal 2 3 9 4" xfId="34919" xr:uid="{4C887D7D-5E6B-4079-94FD-091DACB7B383}"/>
    <cellStyle name="Normal 2 3 9 4 2" xfId="34920" xr:uid="{C3657629-F5FD-4F38-B32E-B8C2A9DC1748}"/>
    <cellStyle name="Normal 2 3 9 4 3" xfId="34921" xr:uid="{2CF8741F-4459-46A3-9B74-7CDCE2BDAFA9}"/>
    <cellStyle name="Normal 2 3 9 4 4" xfId="34922" xr:uid="{E646CEE3-2FDC-4C6B-9981-F9257097BE44}"/>
    <cellStyle name="Normal 2 3 9 5" xfId="34923" xr:uid="{368C9BDA-E626-404D-BB9D-8014DF4B65AF}"/>
    <cellStyle name="Normal 2 3 9 5 2" xfId="34924" xr:uid="{65E854B8-D06A-4AAF-9DB4-38CADBD0C13E}"/>
    <cellStyle name="Normal 2 3 9 5 3" xfId="34925" xr:uid="{4B40371F-E1C9-41BC-9532-E2069E326E0C}"/>
    <cellStyle name="Normal 2 3 9 5 4" xfId="34926" xr:uid="{EE2ECB08-9F3F-4584-9F02-80FC9D8D484F}"/>
    <cellStyle name="Normal 2 3 9 6" xfId="34927" xr:uid="{BEDB6641-9886-4457-A0E4-B897D3B406B1}"/>
    <cellStyle name="Normal 2 3 9 7" xfId="34928" xr:uid="{59A27E2C-D24C-4397-B4CD-BF3279859F04}"/>
    <cellStyle name="Normal 2 3 9 7 2" xfId="34929" xr:uid="{3D991587-50C4-44FD-81E6-AD3691BB28C6}"/>
    <cellStyle name="Normal 2 3 9 8" xfId="34930" xr:uid="{27106BD2-B77A-4A86-BEA6-610DB1DE574B}"/>
    <cellStyle name="Normal 2 3 9 9" xfId="34931" xr:uid="{6B405C4D-FD49-4372-84AA-49EF8E0BEF4C}"/>
    <cellStyle name="Normal 2 30" xfId="34932" xr:uid="{8ED6CAED-1E87-48AC-A5F5-117169D2FEE2}"/>
    <cellStyle name="Normal 2 30 2" xfId="34933" xr:uid="{C6A436E0-0173-4753-A7C1-36E3389CBB12}"/>
    <cellStyle name="Normal 2 30 2 2" xfId="58840" xr:uid="{57CE838B-54BA-45BF-A4F2-57EFAA5727B1}"/>
    <cellStyle name="Normal 2 30 3" xfId="34934" xr:uid="{6B7EBBD8-6C82-44A0-AA34-A6EF3DC5ACC2}"/>
    <cellStyle name="Normal 2 30 3 2" xfId="58841" xr:uid="{165CFB20-0E3F-4F91-A023-14043E596A8A}"/>
    <cellStyle name="Normal 2 30 4" xfId="34935" xr:uid="{8F3C3B73-CEAE-4DFF-A786-7BD6B09AADDC}"/>
    <cellStyle name="Normal 2 30 5" xfId="58842" xr:uid="{A5806454-1E39-48F1-8521-2D988987557F}"/>
    <cellStyle name="Normal 2 31" xfId="34936" xr:uid="{A40A554F-662B-4622-A043-E8167A1EC03C}"/>
    <cellStyle name="Normal 2 31 2" xfId="34937" xr:uid="{089E4E18-5100-4038-A7CD-0B85F36FDD0C}"/>
    <cellStyle name="Normal 2 31 2 2" xfId="34938" xr:uid="{CC43CDA1-59A2-4DC0-86A3-FC02C9FFEF4E}"/>
    <cellStyle name="Normal 2 31 2 3" xfId="34939" xr:uid="{78CC479B-2938-4EF2-B377-CF000C578E90}"/>
    <cellStyle name="Normal 2 31 3" xfId="34940" xr:uid="{29CCB1BC-D9DE-4809-B926-4D465904DCEA}"/>
    <cellStyle name="Normal 2 31 3 2" xfId="34941" xr:uid="{F835F3FC-3835-4374-B2B7-107F0FB4AA28}"/>
    <cellStyle name="Normal 2 31 3 3" xfId="34942" xr:uid="{D34DD80B-FFCE-479A-8D78-5E24EB89B29B}"/>
    <cellStyle name="Normal 2 31 4" xfId="34943" xr:uid="{91D4DBAB-261F-49D1-AD84-4B707674E3D4}"/>
    <cellStyle name="Normal 2 31 5" xfId="58843" xr:uid="{3D513023-CEC3-45F7-891D-2381E1E9BE56}"/>
    <cellStyle name="Normal 2 32" xfId="34944" xr:uid="{205292A3-A309-41B7-BCF0-8F2BAF345193}"/>
    <cellStyle name="Normal 2 32 2" xfId="34945" xr:uid="{1D043CDD-E7D7-49D9-98E9-BFA99793FBDA}"/>
    <cellStyle name="Normal 2 32 2 2" xfId="58844" xr:uid="{304C1CD1-081E-41E2-BF5F-50410930C1EB}"/>
    <cellStyle name="Normal 2 32 3" xfId="34946" xr:uid="{6E84A2B6-FDDD-43C5-A3F4-549A826B9ED0}"/>
    <cellStyle name="Normal 2 32 3 2" xfId="58845" xr:uid="{276E887E-52BC-454B-8D69-1EA572462EDD}"/>
    <cellStyle name="Normal 2 32 4" xfId="34947" xr:uid="{CF1440FF-010E-40E9-9F36-50163525F452}"/>
    <cellStyle name="Normal 2 32 5" xfId="58846" xr:uid="{FC8FB20E-E484-4148-B668-6F968087043B}"/>
    <cellStyle name="Normal 2 33" xfId="34948" xr:uid="{A589E6AB-15FA-4BEE-A45E-0881CAD3B94E}"/>
    <cellStyle name="Normal 2 33 2" xfId="34949" xr:uid="{D9C336C1-D30C-4CD1-AA3A-64678732F6BC}"/>
    <cellStyle name="Normal 2 33 2 2" xfId="58847" xr:uid="{BA7787D6-E75F-4F70-9021-9629F67BFBA2}"/>
    <cellStyle name="Normal 2 33 3" xfId="34950" xr:uid="{4C769382-CED4-4A6B-9E4C-C1C0A0B00062}"/>
    <cellStyle name="Normal 2 33 3 2" xfId="58848" xr:uid="{105E7A5A-4844-4EAE-B809-4000D90797EC}"/>
    <cellStyle name="Normal 2 33 4" xfId="34951" xr:uid="{12AF2942-C4AC-417E-8124-0F00D2186433}"/>
    <cellStyle name="Normal 2 33 5" xfId="58849" xr:uid="{DD1EBD19-7B0D-4857-9884-86E2DA1A025E}"/>
    <cellStyle name="Normal 2 34" xfId="34952" xr:uid="{7F6E4D26-5E13-41F6-8C64-7493B5F689D8}"/>
    <cellStyle name="Normal 2 34 2" xfId="34953" xr:uid="{404E48F2-038E-4890-9249-5600ADD6D4BB}"/>
    <cellStyle name="Normal 2 34 2 2" xfId="58850" xr:uid="{ECEEDF07-28AF-4443-9BCE-E01D14C4E651}"/>
    <cellStyle name="Normal 2 34 3" xfId="34954" xr:uid="{29CFB2BC-E237-41C4-B2ED-9DBEAAF6C345}"/>
    <cellStyle name="Normal 2 34 3 2" xfId="58851" xr:uid="{A873E57E-EAB8-43DF-8414-8DC876917CC2}"/>
    <cellStyle name="Normal 2 34 4" xfId="58852" xr:uid="{03B67C0E-26DA-451A-B688-4EA9C915A167}"/>
    <cellStyle name="Normal 2 34 5" xfId="58853" xr:uid="{D71A84E1-5BF9-4232-BB53-16036E4CD6DD}"/>
    <cellStyle name="Normal 2 35" xfId="34955" xr:uid="{9AC327B4-8AB5-400F-9B43-D5B2D09ADD2B}"/>
    <cellStyle name="Normal 2 35 2" xfId="34956" xr:uid="{47D29F4B-408E-4DA4-86D3-907F37E5CD41}"/>
    <cellStyle name="Normal 2 35 2 2" xfId="58854" xr:uid="{D63F7674-F258-4053-A3AD-FD7A1AF4A791}"/>
    <cellStyle name="Normal 2 35 3" xfId="34957" xr:uid="{9CEB40BA-8C7E-423C-89FD-55B42001CFE2}"/>
    <cellStyle name="Normal 2 35 3 2" xfId="58855" xr:uid="{00E4895E-AA32-4ADB-BC4D-E37AA9747820}"/>
    <cellStyle name="Normal 2 35 4" xfId="58856" xr:uid="{D2EF564C-1BC6-413C-8D71-EEF1E7E68C9A}"/>
    <cellStyle name="Normal 2 35 5" xfId="58857" xr:uid="{68C7E66A-585B-44B3-BC89-82882ED67782}"/>
    <cellStyle name="Normal 2 36" xfId="34958" xr:uid="{510E63DC-64B4-4281-A04A-C9200D1EFBFC}"/>
    <cellStyle name="Normal 2 36 2" xfId="34959" xr:uid="{BDCCE50D-94BF-4649-9629-F30ECBC86C75}"/>
    <cellStyle name="Normal 2 36 2 2" xfId="58858" xr:uid="{F9978485-2BE1-4E90-8858-E6E0E9DAF7AC}"/>
    <cellStyle name="Normal 2 36 3" xfId="34960" xr:uid="{231557D5-678A-4703-A04E-339030FDF2C7}"/>
    <cellStyle name="Normal 2 36 3 2" xfId="58859" xr:uid="{A20E0BA2-6C4B-49F1-B183-DC3A29AA4957}"/>
    <cellStyle name="Normal 2 36 4" xfId="58860" xr:uid="{E5832DDD-B090-449A-9100-69243C04907B}"/>
    <cellStyle name="Normal 2 36 5" xfId="58861" xr:uid="{018A8C91-F755-40CA-BB01-80C08C628521}"/>
    <cellStyle name="Normal 2 37" xfId="34961" xr:uid="{CC9F02D6-DCFA-4DB1-90A8-8FCFDF3D5275}"/>
    <cellStyle name="Normal 2 37 2" xfId="34962" xr:uid="{214D422B-151F-41AB-B195-F17144EF733D}"/>
    <cellStyle name="Normal 2 37 2 2" xfId="58862" xr:uid="{84DD5DA8-2990-4EB8-A52B-D46FB2A1DA68}"/>
    <cellStyle name="Normal 2 37 3" xfId="34963" xr:uid="{C46AC3A5-71E4-43C4-B3A5-1A618A13FAAF}"/>
    <cellStyle name="Normal 2 37 3 2" xfId="58863" xr:uid="{713EE1A0-ADCA-48F0-B987-49B8B0B0DA19}"/>
    <cellStyle name="Normal 2 37 4" xfId="58864" xr:uid="{DFE7668A-4F7D-4A90-AE0A-E8C4387204D8}"/>
    <cellStyle name="Normal 2 37 5" xfId="58865" xr:uid="{21064929-F111-4F6E-9DB0-F99ED1C1B4F0}"/>
    <cellStyle name="Normal 2 38" xfId="34964" xr:uid="{4C2491F1-3C00-482D-87D4-1A5ED6287687}"/>
    <cellStyle name="Normal 2 38 2" xfId="34965" xr:uid="{5F8DF111-CC14-4C1D-8DCA-6A3FA18F4898}"/>
    <cellStyle name="Normal 2 38 2 2" xfId="58866" xr:uid="{612F8E42-6B51-4806-990E-A86303E3AD0C}"/>
    <cellStyle name="Normal 2 38 3" xfId="34966" xr:uid="{520A1129-3B4C-4254-86B0-33515D419E48}"/>
    <cellStyle name="Normal 2 38 3 2" xfId="58867" xr:uid="{059A9C40-EF4E-43A0-8788-6656BE49EAA4}"/>
    <cellStyle name="Normal 2 38 4" xfId="58868" xr:uid="{3E4BAFD4-1E3B-488C-9E94-4998653B5165}"/>
    <cellStyle name="Normal 2 38 5" xfId="58869" xr:uid="{421B8216-9AAC-4975-B883-966450B4A3C5}"/>
    <cellStyle name="Normal 2 39" xfId="34967" xr:uid="{28E59927-07D6-44F7-9737-A090FD07C53F}"/>
    <cellStyle name="Normal 2 39 2" xfId="34968" xr:uid="{D8027708-B0D0-44E3-8EDC-28B2400FAC2D}"/>
    <cellStyle name="Normal 2 39 2 2" xfId="58870" xr:uid="{21354BF1-5FA9-4F11-88AD-85A48BCA0202}"/>
    <cellStyle name="Normal 2 39 3" xfId="34969" xr:uid="{9D2374FA-5994-4E54-BF98-1502F519D8F2}"/>
    <cellStyle name="Normal 2 39 3 2" xfId="58871" xr:uid="{CAF7B654-8A0D-4D54-92E9-5EAE3DBED86C}"/>
    <cellStyle name="Normal 2 39 4" xfId="58872" xr:uid="{2E8F1403-1E08-4B61-A4BB-9F377A6D282A}"/>
    <cellStyle name="Normal 2 39 5" xfId="58873" xr:uid="{EF0051E9-E9B4-4323-A5CA-18539C463C42}"/>
    <cellStyle name="Normal 2 4" xfId="34970" xr:uid="{18641209-33D8-468E-B6FF-245EA8940E62}"/>
    <cellStyle name="Normal 2 4 10" xfId="34971" xr:uid="{EAC16A7F-DF55-4CBB-A9FC-D9DB8E60DC08}"/>
    <cellStyle name="Normal 2 4 10 10" xfId="34972" xr:uid="{E92DB330-F335-4611-B700-F4FE993205D8}"/>
    <cellStyle name="Normal 2 4 10 2" xfId="34973" xr:uid="{BEE55687-A052-4441-8993-389D9F1CE1BD}"/>
    <cellStyle name="Normal 2 4 10 2 2" xfId="34974" xr:uid="{F5F43DD5-F6AA-4197-91A9-6A56E382F850}"/>
    <cellStyle name="Normal 2 4 10 2 2 2" xfId="34975" xr:uid="{D5DABB0C-8DF1-4C9E-B307-FF63739669B9}"/>
    <cellStyle name="Normal 2 4 10 2 2 3" xfId="34976" xr:uid="{B0DC55AB-B693-4CF0-B03E-CF93D0F222C1}"/>
    <cellStyle name="Normal 2 4 10 2 2 4" xfId="34977" xr:uid="{916F5242-DC98-4005-9AA8-36961EB115DB}"/>
    <cellStyle name="Normal 2 4 10 2 3" xfId="34978" xr:uid="{21829EAC-2286-43C2-9946-33A7BD0C4814}"/>
    <cellStyle name="Normal 2 4 10 2 3 2" xfId="34979" xr:uid="{9BE7F3DB-5F23-4079-891C-D2B615F68928}"/>
    <cellStyle name="Normal 2 4 10 2 3 3" xfId="34980" xr:uid="{5F51D649-2A3E-4CF1-A6DE-7A5DBB01CBA8}"/>
    <cellStyle name="Normal 2 4 10 2 3 4" xfId="34981" xr:uid="{98C72718-8723-47E2-87AB-F44DCE41E914}"/>
    <cellStyle name="Normal 2 4 10 2 4" xfId="34982" xr:uid="{7CB81D29-2E3A-40AE-AEB0-EB40730C7D34}"/>
    <cellStyle name="Normal 2 4 10 2 4 2" xfId="34983" xr:uid="{812FCF99-2C60-4368-A451-B16A1B790381}"/>
    <cellStyle name="Normal 2 4 10 2 5" xfId="34984" xr:uid="{AC7EB753-18D9-4658-80B9-B44D1ED0D943}"/>
    <cellStyle name="Normal 2 4 10 2 6" xfId="34985" xr:uid="{196F86EC-4CAF-4F47-9B6A-2B89A2AFDE12}"/>
    <cellStyle name="Normal 2 4 10 2 7" xfId="34986" xr:uid="{01E0925E-A215-416B-A966-FF9CB532758A}"/>
    <cellStyle name="Normal 2 4 10 3" xfId="34987" xr:uid="{12C86176-485D-43DA-85C4-64C2DD85726A}"/>
    <cellStyle name="Normal 2 4 10 3 2" xfId="34988" xr:uid="{CCE006CA-6855-4408-B3D4-5AB2A1F5EE51}"/>
    <cellStyle name="Normal 2 4 10 3 2 2" xfId="34989" xr:uid="{0AD57250-6818-490D-8767-E50E3E05AFF6}"/>
    <cellStyle name="Normal 2 4 10 3 2 3" xfId="34990" xr:uid="{B4F2AA3B-C1ED-4AF2-98A0-AF74593D5DA9}"/>
    <cellStyle name="Normal 2 4 10 3 2 4" xfId="34991" xr:uid="{830D2C8E-FA43-4A4B-9B75-239746FA9A4E}"/>
    <cellStyle name="Normal 2 4 10 3 3" xfId="34992" xr:uid="{67705409-3226-4A03-9F6A-887977807E88}"/>
    <cellStyle name="Normal 2 4 10 3 3 2" xfId="34993" xr:uid="{B6E60B02-90CB-4E0C-A125-901204F30CA0}"/>
    <cellStyle name="Normal 2 4 10 3 3 3" xfId="34994" xr:uid="{4E97C827-86C9-4E22-BE77-E70A76C6AC4F}"/>
    <cellStyle name="Normal 2 4 10 3 3 4" xfId="34995" xr:uid="{A6630B20-09B0-4821-83E7-22D50FF9D4CE}"/>
    <cellStyle name="Normal 2 4 10 3 4" xfId="34996" xr:uid="{0CA3063C-17E4-4944-8B8C-3BC6B56389D8}"/>
    <cellStyle name="Normal 2 4 10 3 4 2" xfId="34997" xr:uid="{3121C0A1-C0DA-4449-97C8-7C7193325F61}"/>
    <cellStyle name="Normal 2 4 10 3 5" xfId="34998" xr:uid="{A554BACB-84E1-4EE2-A221-BD7B8B31456A}"/>
    <cellStyle name="Normal 2 4 10 3 6" xfId="34999" xr:uid="{A9211AD0-C79A-4CD5-B44D-3F0926F5FC54}"/>
    <cellStyle name="Normal 2 4 10 3 7" xfId="35000" xr:uid="{82BF78A0-649E-4444-B62B-3CE64AF39271}"/>
    <cellStyle name="Normal 2 4 10 4" xfId="35001" xr:uid="{64151827-12EE-4351-979D-76E81A754110}"/>
    <cellStyle name="Normal 2 4 10 4 2" xfId="35002" xr:uid="{1E6632A4-4551-4C91-83BA-4ED52210EC3F}"/>
    <cellStyle name="Normal 2 4 10 4 3" xfId="35003" xr:uid="{610DC479-F242-467B-BC6B-44FF32B4B32D}"/>
    <cellStyle name="Normal 2 4 10 4 4" xfId="35004" xr:uid="{12DD9AB0-CEB0-46D7-AC18-3AE7097F7C3C}"/>
    <cellStyle name="Normal 2 4 10 5" xfId="35005" xr:uid="{B9EC371A-814C-4930-A556-8AC819D3C09A}"/>
    <cellStyle name="Normal 2 4 10 5 2" xfId="35006" xr:uid="{5BC38DC7-F653-4C48-AB61-A33733B64A03}"/>
    <cellStyle name="Normal 2 4 10 5 3" xfId="35007" xr:uid="{CB975A51-877F-4822-BC92-56012C3BF759}"/>
    <cellStyle name="Normal 2 4 10 5 4" xfId="35008" xr:uid="{CAE196B7-D12E-4527-929B-D9CB68C7D472}"/>
    <cellStyle name="Normal 2 4 10 6" xfId="35009" xr:uid="{72CE9D12-DA27-42BC-87F3-C420D2F87388}"/>
    <cellStyle name="Normal 2 4 10 7" xfId="35010" xr:uid="{42287CCF-3E1A-4E02-A5FE-2E4F6CEB1F19}"/>
    <cellStyle name="Normal 2 4 10 7 2" xfId="35011" xr:uid="{EA19A8A2-2015-4FE1-98E9-0A2B55DD8368}"/>
    <cellStyle name="Normal 2 4 10 8" xfId="35012" xr:uid="{0928B971-FACC-4BBD-8B09-F6CB52F2FC0D}"/>
    <cellStyle name="Normal 2 4 10 9" xfId="35013" xr:uid="{CBE72BB9-8913-4B0F-B90D-9BEAC838B249}"/>
    <cellStyle name="Normal 2 4 11" xfId="35014" xr:uid="{0E5B314B-EE79-4BD9-AF27-1F77D674E30A}"/>
    <cellStyle name="Normal 2 4 11 10" xfId="35015" xr:uid="{071503F0-3A21-43AF-AE65-437EE889C6A6}"/>
    <cellStyle name="Normal 2 4 11 2" xfId="35016" xr:uid="{473ACB4B-2227-4EF2-A113-F7E4C0B17F58}"/>
    <cellStyle name="Normal 2 4 11 2 2" xfId="35017" xr:uid="{42BBBE53-5EFB-4E29-ADB7-4975CF7C762D}"/>
    <cellStyle name="Normal 2 4 11 2 2 2" xfId="35018" xr:uid="{C4E494D6-9EEC-4AE0-A770-32DCA88823AB}"/>
    <cellStyle name="Normal 2 4 11 2 2 3" xfId="35019" xr:uid="{7B7F350B-8681-4CCA-800F-BED0F57CDD22}"/>
    <cellStyle name="Normal 2 4 11 2 2 4" xfId="35020" xr:uid="{9E193E72-37D6-48DF-BE29-3D37FE98A6A6}"/>
    <cellStyle name="Normal 2 4 11 2 3" xfId="35021" xr:uid="{AE4F005A-81F2-4D52-88D9-F34C048DF549}"/>
    <cellStyle name="Normal 2 4 11 2 3 2" xfId="35022" xr:uid="{5C75E652-9B27-4134-A5E1-39AB3912CCBC}"/>
    <cellStyle name="Normal 2 4 11 2 3 3" xfId="35023" xr:uid="{27C4F01A-2FA8-4A6F-9D8D-FD5440394D89}"/>
    <cellStyle name="Normal 2 4 11 2 3 4" xfId="35024" xr:uid="{D381305D-6983-4A8A-B485-57DA15144BCA}"/>
    <cellStyle name="Normal 2 4 11 2 4" xfId="35025" xr:uid="{F4C561FF-A975-40F9-B740-CEB26351AF21}"/>
    <cellStyle name="Normal 2 4 11 2 4 2" xfId="35026" xr:uid="{D41F551F-2874-489F-B11A-54133E965AA7}"/>
    <cellStyle name="Normal 2 4 11 2 5" xfId="35027" xr:uid="{C2C184D5-4945-4BE5-9F72-5979C23C67C8}"/>
    <cellStyle name="Normal 2 4 11 2 6" xfId="35028" xr:uid="{01E55271-0454-45D9-9E22-13513FF1C5B7}"/>
    <cellStyle name="Normal 2 4 11 2 7" xfId="35029" xr:uid="{7B0CC255-DA08-4E96-BF6D-9E32CADB5BE8}"/>
    <cellStyle name="Normal 2 4 11 3" xfId="35030" xr:uid="{70725971-B805-444A-898E-DB66261A12E3}"/>
    <cellStyle name="Normal 2 4 11 3 2" xfId="35031" xr:uid="{114D5F38-6A00-41F1-B7AE-C37C20A4991C}"/>
    <cellStyle name="Normal 2 4 11 3 2 2" xfId="35032" xr:uid="{94C35020-0EFF-4876-9E3E-3C5769390C90}"/>
    <cellStyle name="Normal 2 4 11 3 2 3" xfId="35033" xr:uid="{ED9FF774-5D3B-4298-B57A-C51BAED02E33}"/>
    <cellStyle name="Normal 2 4 11 3 2 4" xfId="35034" xr:uid="{4E5E4E97-E711-4090-B900-08E1E80A8FFA}"/>
    <cellStyle name="Normal 2 4 11 3 3" xfId="35035" xr:uid="{41D42AAA-569C-4DBF-BCEF-597E671546AB}"/>
    <cellStyle name="Normal 2 4 11 3 3 2" xfId="35036" xr:uid="{05948EC4-419D-4E42-93F9-5406BDA74E4E}"/>
    <cellStyle name="Normal 2 4 11 3 3 3" xfId="35037" xr:uid="{68E1CDBC-6DE3-4742-A970-54DA0DBD3A9D}"/>
    <cellStyle name="Normal 2 4 11 3 3 4" xfId="35038" xr:uid="{E69D2288-5F25-4964-B3D6-4C327C8E56F9}"/>
    <cellStyle name="Normal 2 4 11 3 4" xfId="35039" xr:uid="{B909143A-C018-4367-9831-DE88CF17DF1E}"/>
    <cellStyle name="Normal 2 4 11 3 4 2" xfId="35040" xr:uid="{54409E9A-22DD-4E94-B053-7A2B6AD56666}"/>
    <cellStyle name="Normal 2 4 11 3 5" xfId="35041" xr:uid="{06D5B2B1-B65E-406A-A248-CE879C3C19D9}"/>
    <cellStyle name="Normal 2 4 11 3 6" xfId="35042" xr:uid="{ED7CD07F-19FF-4066-8458-0EA2BC77B9EF}"/>
    <cellStyle name="Normal 2 4 11 3 7" xfId="35043" xr:uid="{66C277ED-EA6F-4C56-B675-404049A7455D}"/>
    <cellStyle name="Normal 2 4 11 4" xfId="35044" xr:uid="{916BD595-8B1D-4AD8-B654-A27F283E6881}"/>
    <cellStyle name="Normal 2 4 11 4 2" xfId="35045" xr:uid="{F07B9F57-0911-4DC3-8EF9-1286263C9941}"/>
    <cellStyle name="Normal 2 4 11 4 3" xfId="35046" xr:uid="{2F6FA731-4930-4D4B-9406-55CEB178C132}"/>
    <cellStyle name="Normal 2 4 11 4 4" xfId="35047" xr:uid="{D60E7F7A-AD82-41E6-A741-4E3825407B53}"/>
    <cellStyle name="Normal 2 4 11 5" xfId="35048" xr:uid="{66E62DB2-1B86-415F-BBA5-BC10D0C28367}"/>
    <cellStyle name="Normal 2 4 11 5 2" xfId="35049" xr:uid="{5BBE1DF6-1ED1-4D3A-BA67-ECCC2CAAAC35}"/>
    <cellStyle name="Normal 2 4 11 5 3" xfId="35050" xr:uid="{FA5D53F1-1644-4983-89E3-9798A9D64E77}"/>
    <cellStyle name="Normal 2 4 11 5 4" xfId="35051" xr:uid="{83CDE44F-D5D3-4430-8404-BE00B342CF35}"/>
    <cellStyle name="Normal 2 4 11 6" xfId="35052" xr:uid="{0D96CD19-4B23-4E14-A00A-C3F7EE5F47A5}"/>
    <cellStyle name="Normal 2 4 11 7" xfId="35053" xr:uid="{AC811B37-5ACB-48DD-A73C-81BA21A70028}"/>
    <cellStyle name="Normal 2 4 11 7 2" xfId="35054" xr:uid="{E73C1192-63DD-4987-915E-824ED9321EC9}"/>
    <cellStyle name="Normal 2 4 11 8" xfId="35055" xr:uid="{6FFE18EF-D3FF-4ACA-9A0F-BF91BDEB2F2B}"/>
    <cellStyle name="Normal 2 4 11 9" xfId="35056" xr:uid="{44A45E60-BCB1-4F4C-9E4A-1AF9706284F9}"/>
    <cellStyle name="Normal 2 4 12" xfId="35057" xr:uid="{09558C64-074F-438A-B944-86B145F39C13}"/>
    <cellStyle name="Normal 2 4 12 10" xfId="35058" xr:uid="{8B94A337-6E77-42F2-8E05-8786FD1E01ED}"/>
    <cellStyle name="Normal 2 4 12 2" xfId="35059" xr:uid="{60FCE448-9046-4D48-A722-8764BCBA5D33}"/>
    <cellStyle name="Normal 2 4 12 2 2" xfId="35060" xr:uid="{6E270DA1-AD31-4655-B733-82EAE7383394}"/>
    <cellStyle name="Normal 2 4 12 2 2 2" xfId="35061" xr:uid="{15044366-0814-4F5C-B488-0AF28ABFDBE7}"/>
    <cellStyle name="Normal 2 4 12 2 2 3" xfId="35062" xr:uid="{2DD83A1C-AA01-4C40-9DC0-4CE3D179C88A}"/>
    <cellStyle name="Normal 2 4 12 2 2 4" xfId="35063" xr:uid="{059459CF-B7C6-40A0-B498-06BB422444B7}"/>
    <cellStyle name="Normal 2 4 12 2 3" xfId="35064" xr:uid="{D498E6D2-5CFC-4A0E-BCCE-8750A55541F2}"/>
    <cellStyle name="Normal 2 4 12 2 3 2" xfId="35065" xr:uid="{96B05305-B48B-4A00-9ABE-9C5D6B885E45}"/>
    <cellStyle name="Normal 2 4 12 2 3 3" xfId="35066" xr:uid="{3694E9E6-0122-46C0-827B-4C18D9906CC8}"/>
    <cellStyle name="Normal 2 4 12 2 3 4" xfId="35067" xr:uid="{8A923116-DBCD-4878-BB4F-A44935B9C97A}"/>
    <cellStyle name="Normal 2 4 12 2 4" xfId="35068" xr:uid="{A67B6E60-0B52-4832-B0FB-77F9B58CD74F}"/>
    <cellStyle name="Normal 2 4 12 2 4 2" xfId="35069" xr:uid="{5D7BBBB0-C3FA-47F7-9FD5-58DD8281A387}"/>
    <cellStyle name="Normal 2 4 12 2 5" xfId="35070" xr:uid="{71115BCD-B9C0-4934-B16B-E87A590CF9B0}"/>
    <cellStyle name="Normal 2 4 12 2 6" xfId="35071" xr:uid="{A729B7A5-5812-455F-9421-2C81E7B69A39}"/>
    <cellStyle name="Normal 2 4 12 2 7" xfId="35072" xr:uid="{F264BC1F-B46B-4BF8-970D-EC6479819DCB}"/>
    <cellStyle name="Normal 2 4 12 3" xfId="35073" xr:uid="{2A5E9D0D-660B-4631-A8DB-A8923FE4FFF0}"/>
    <cellStyle name="Normal 2 4 12 3 2" xfId="35074" xr:uid="{347AA903-ECB9-40FA-B89D-02EB0491F7E6}"/>
    <cellStyle name="Normal 2 4 12 3 2 2" xfId="35075" xr:uid="{9F93F75B-4948-43D4-BE7B-FA51EDB4522C}"/>
    <cellStyle name="Normal 2 4 12 3 2 3" xfId="35076" xr:uid="{8C48158B-3703-421B-A8B4-72518B321C07}"/>
    <cellStyle name="Normal 2 4 12 3 2 4" xfId="35077" xr:uid="{864A6288-6EEF-4D96-8581-7D992AD7AEAF}"/>
    <cellStyle name="Normal 2 4 12 3 3" xfId="35078" xr:uid="{36AD78F7-8F49-432F-92E8-DE25D13CCED8}"/>
    <cellStyle name="Normal 2 4 12 3 3 2" xfId="35079" xr:uid="{F209EBF6-65B2-4FF3-9AC6-D3FEA9F23123}"/>
    <cellStyle name="Normal 2 4 12 3 3 3" xfId="35080" xr:uid="{4CA068B5-4DAD-4DD2-81CD-63020898E9A1}"/>
    <cellStyle name="Normal 2 4 12 3 3 4" xfId="35081" xr:uid="{9BA0F75F-14C2-4D91-982A-9B3028ACCB9E}"/>
    <cellStyle name="Normal 2 4 12 3 4" xfId="35082" xr:uid="{8E4821A1-0DD1-4EB3-ADE2-7B8B46C8863D}"/>
    <cellStyle name="Normal 2 4 12 3 4 2" xfId="35083" xr:uid="{D3B48854-EED5-4C07-9BF9-BA5229C19915}"/>
    <cellStyle name="Normal 2 4 12 3 5" xfId="35084" xr:uid="{374904D8-6734-45D1-8417-83449C59A5E2}"/>
    <cellStyle name="Normal 2 4 12 3 6" xfId="35085" xr:uid="{50485CB1-84F7-44E9-8860-53EA74675A2A}"/>
    <cellStyle name="Normal 2 4 12 3 7" xfId="35086" xr:uid="{11D273C4-11AD-4AA5-BF19-944FBFF99A6F}"/>
    <cellStyle name="Normal 2 4 12 4" xfId="35087" xr:uid="{04236AD1-AE81-4D70-9439-BEE48C8DC3E7}"/>
    <cellStyle name="Normal 2 4 12 4 2" xfId="35088" xr:uid="{0699D67C-E280-498C-B3C1-AB303EA802EC}"/>
    <cellStyle name="Normal 2 4 12 4 3" xfId="35089" xr:uid="{CE9F83DA-B92F-460F-971B-396546BE78DE}"/>
    <cellStyle name="Normal 2 4 12 4 4" xfId="35090" xr:uid="{AB574B6B-5E28-4CFA-81D9-730A790F2F69}"/>
    <cellStyle name="Normal 2 4 12 5" xfId="35091" xr:uid="{1FD7BAF9-CF25-4A70-8342-C94F4277109E}"/>
    <cellStyle name="Normal 2 4 12 5 2" xfId="35092" xr:uid="{CA2DEB9C-8385-4A21-9B7F-6A1A86C2F9B2}"/>
    <cellStyle name="Normal 2 4 12 5 3" xfId="35093" xr:uid="{6F00972D-394D-41D2-9AD6-0A8F67393A4C}"/>
    <cellStyle name="Normal 2 4 12 5 4" xfId="35094" xr:uid="{E77F6896-206E-46BF-B953-C6425992C204}"/>
    <cellStyle name="Normal 2 4 12 6" xfId="35095" xr:uid="{58511BB9-18AD-4692-999F-4BCC9768560D}"/>
    <cellStyle name="Normal 2 4 12 7" xfId="35096" xr:uid="{156962CD-E477-487C-A13A-C8FCC93C74FC}"/>
    <cellStyle name="Normal 2 4 12 7 2" xfId="35097" xr:uid="{D3A66AEC-7D90-4570-9DB2-F80A160EA9CA}"/>
    <cellStyle name="Normal 2 4 12 8" xfId="35098" xr:uid="{D12C8050-8966-4AF1-8301-24A1FEA9E1F7}"/>
    <cellStyle name="Normal 2 4 12 9" xfId="35099" xr:uid="{E23A1624-F613-4210-B9BE-830301C5376C}"/>
    <cellStyle name="Normal 2 4 13" xfId="35100" xr:uid="{80C8309B-4AE2-4403-B19B-A9EFC72CE142}"/>
    <cellStyle name="Normal 2 4 13 10" xfId="35101" xr:uid="{79C86A75-4F0F-4D15-96CC-D49AE93C32AA}"/>
    <cellStyle name="Normal 2 4 13 2" xfId="35102" xr:uid="{69467848-FF61-4CF7-AD80-BA0A6F74D8E7}"/>
    <cellStyle name="Normal 2 4 13 2 2" xfId="35103" xr:uid="{6600C7B9-2110-4E3F-8819-1432DED991A2}"/>
    <cellStyle name="Normal 2 4 13 2 2 2" xfId="35104" xr:uid="{7F386776-DE94-4EF1-9506-481FCB95B868}"/>
    <cellStyle name="Normal 2 4 13 2 2 3" xfId="35105" xr:uid="{D5906E1C-05A1-45AB-8C17-52D34DB60EEC}"/>
    <cellStyle name="Normal 2 4 13 2 2 4" xfId="35106" xr:uid="{FFB7D102-99D5-4F3C-8379-A3D3C3A14FCD}"/>
    <cellStyle name="Normal 2 4 13 2 3" xfId="35107" xr:uid="{A4018024-E021-42C9-874F-43DB6494BC6A}"/>
    <cellStyle name="Normal 2 4 13 2 3 2" xfId="35108" xr:uid="{94A36534-4220-4148-800D-82021D2E4F4D}"/>
    <cellStyle name="Normal 2 4 13 2 3 3" xfId="35109" xr:uid="{76759B1B-201D-47B3-9978-71AD0AF76707}"/>
    <cellStyle name="Normal 2 4 13 2 3 4" xfId="35110" xr:uid="{2663A307-E57F-4946-A57D-525B962B93E3}"/>
    <cellStyle name="Normal 2 4 13 2 4" xfId="35111" xr:uid="{68B257C6-0C70-4DDD-93C7-AB7272FA181D}"/>
    <cellStyle name="Normal 2 4 13 2 4 2" xfId="35112" xr:uid="{5FDE5171-16F2-4CCB-B1D2-61C6B7654ECC}"/>
    <cellStyle name="Normal 2 4 13 2 5" xfId="35113" xr:uid="{348B588D-3D20-40FC-974E-F578E6317E07}"/>
    <cellStyle name="Normal 2 4 13 2 6" xfId="35114" xr:uid="{5096F349-3AC6-4B9E-8BE4-D5FED8C7F360}"/>
    <cellStyle name="Normal 2 4 13 2 7" xfId="35115" xr:uid="{4445E3F2-48D1-4651-8D95-2CF8A584DC81}"/>
    <cellStyle name="Normal 2 4 13 3" xfId="35116" xr:uid="{9F649239-58A5-4501-AFBC-5780E6232EE7}"/>
    <cellStyle name="Normal 2 4 13 3 2" xfId="35117" xr:uid="{D4F27F8E-1CAC-4399-B85F-A4C173F1341E}"/>
    <cellStyle name="Normal 2 4 13 3 2 2" xfId="35118" xr:uid="{F2071924-CFA1-4A01-AB45-9112CE11FAD9}"/>
    <cellStyle name="Normal 2 4 13 3 2 3" xfId="35119" xr:uid="{9C7BEC2C-4E4F-466A-A199-3551C9BF0A44}"/>
    <cellStyle name="Normal 2 4 13 3 2 4" xfId="35120" xr:uid="{350598C0-21A2-4315-BE8D-BFB7D1AD6C0E}"/>
    <cellStyle name="Normal 2 4 13 3 3" xfId="35121" xr:uid="{9C01E4FC-E4E3-463F-B9A4-1E22810AE519}"/>
    <cellStyle name="Normal 2 4 13 3 3 2" xfId="35122" xr:uid="{8658F788-5486-4159-9259-E4CD994515DA}"/>
    <cellStyle name="Normal 2 4 13 3 3 3" xfId="35123" xr:uid="{EA07C13E-7461-4322-A9D3-B78803C2DEE7}"/>
    <cellStyle name="Normal 2 4 13 3 3 4" xfId="35124" xr:uid="{83F318C4-7D64-4F8C-AEE9-E58CAB47320C}"/>
    <cellStyle name="Normal 2 4 13 3 4" xfId="35125" xr:uid="{7F29222C-1CFD-41C4-851F-EBDB7D6AE94A}"/>
    <cellStyle name="Normal 2 4 13 3 4 2" xfId="35126" xr:uid="{75960E46-ECEF-47FF-B011-C451EAF89B5E}"/>
    <cellStyle name="Normal 2 4 13 3 5" xfId="35127" xr:uid="{28E6CFE0-95A2-46CF-9930-01D449F2C0F4}"/>
    <cellStyle name="Normal 2 4 13 3 6" xfId="35128" xr:uid="{3F46D345-8926-4501-A314-2FFAB795D42A}"/>
    <cellStyle name="Normal 2 4 13 3 7" xfId="35129" xr:uid="{A92CA058-217C-46F5-94D4-022255E6E568}"/>
    <cellStyle name="Normal 2 4 13 4" xfId="35130" xr:uid="{CED405BF-6AD0-4B71-B1CA-7BF5CB918222}"/>
    <cellStyle name="Normal 2 4 13 4 2" xfId="35131" xr:uid="{7EB2D70A-FCE7-4F84-8DCA-8B79EE494670}"/>
    <cellStyle name="Normal 2 4 13 4 3" xfId="35132" xr:uid="{7D30D227-822A-4EE4-8472-BBB3571C0C6C}"/>
    <cellStyle name="Normal 2 4 13 4 4" xfId="35133" xr:uid="{841826A2-EA2F-4103-B944-86D8853AB25F}"/>
    <cellStyle name="Normal 2 4 13 5" xfId="35134" xr:uid="{737960CD-8A78-445B-A1A1-944B57571D39}"/>
    <cellStyle name="Normal 2 4 13 5 2" xfId="35135" xr:uid="{C728CFE2-2D19-427C-B32C-9867871A88FC}"/>
    <cellStyle name="Normal 2 4 13 5 3" xfId="35136" xr:uid="{FCE4D88B-DF87-4C46-9E3E-03D8880EF4E4}"/>
    <cellStyle name="Normal 2 4 13 5 4" xfId="35137" xr:uid="{212179DD-0790-40CF-8018-2ECABD72E226}"/>
    <cellStyle name="Normal 2 4 13 6" xfId="35138" xr:uid="{B4E962E6-C6B1-4204-BCFA-4224D53C017D}"/>
    <cellStyle name="Normal 2 4 13 7" xfId="35139" xr:uid="{84CEAD2C-5E87-475E-93BC-55E53587C971}"/>
    <cellStyle name="Normal 2 4 13 7 2" xfId="35140" xr:uid="{8CAF6E26-BD9C-4185-ADCE-2203D36324A4}"/>
    <cellStyle name="Normal 2 4 13 8" xfId="35141" xr:uid="{DBDF4622-238C-4C9B-BC74-7F5B55CC75C9}"/>
    <cellStyle name="Normal 2 4 13 9" xfId="35142" xr:uid="{46C9672C-39FC-4805-9269-E8E2DFC8335F}"/>
    <cellStyle name="Normal 2 4 14" xfId="35143" xr:uid="{1845844E-FEBA-4943-AF15-1CB348B0EC2C}"/>
    <cellStyle name="Normal 2 4 14 10" xfId="35144" xr:uid="{D2FBEAF2-9E5A-465B-ADD8-5CAF6AB713DC}"/>
    <cellStyle name="Normal 2 4 14 2" xfId="35145" xr:uid="{7ED0811A-3A26-40E4-B063-96145EC863EC}"/>
    <cellStyle name="Normal 2 4 14 2 2" xfId="35146" xr:uid="{6B634EFC-6D0B-4976-B4FA-F73FADE7A6E1}"/>
    <cellStyle name="Normal 2 4 14 2 2 2" xfId="35147" xr:uid="{0FFE6188-CDF1-47C9-9229-39258F858F0B}"/>
    <cellStyle name="Normal 2 4 14 2 2 3" xfId="35148" xr:uid="{6CA9A7E0-F7DA-4F21-8E9F-CFF7268D5636}"/>
    <cellStyle name="Normal 2 4 14 2 2 4" xfId="35149" xr:uid="{58B297EF-A584-4BAF-802F-74282A9EDB54}"/>
    <cellStyle name="Normal 2 4 14 2 3" xfId="35150" xr:uid="{A170EB33-17F2-4B2E-8D98-A21851852EB6}"/>
    <cellStyle name="Normal 2 4 14 2 3 2" xfId="35151" xr:uid="{895864B2-9B96-4992-9760-A5A7692B9A35}"/>
    <cellStyle name="Normal 2 4 14 2 3 3" xfId="35152" xr:uid="{6355ABFF-3222-4AC1-A667-18FF909CD091}"/>
    <cellStyle name="Normal 2 4 14 2 3 4" xfId="35153" xr:uid="{48F6C235-CDF5-49EF-A81C-F70269D80BFF}"/>
    <cellStyle name="Normal 2 4 14 2 4" xfId="35154" xr:uid="{DC77EA57-0D1E-4BDA-9951-8C1295054E0D}"/>
    <cellStyle name="Normal 2 4 14 2 4 2" xfId="35155" xr:uid="{1D07D5D1-811F-44BB-8C5D-02096AA07061}"/>
    <cellStyle name="Normal 2 4 14 2 5" xfId="35156" xr:uid="{581EA980-6400-4C71-B958-EEEE0BA3F5DC}"/>
    <cellStyle name="Normal 2 4 14 2 6" xfId="35157" xr:uid="{34DFD8D9-5281-465B-BE62-323D9A01B241}"/>
    <cellStyle name="Normal 2 4 14 2 7" xfId="35158" xr:uid="{FF82044C-F8A4-46A3-9DE0-2F48E0CCFCFE}"/>
    <cellStyle name="Normal 2 4 14 3" xfId="35159" xr:uid="{1C5D32C4-E93F-4328-BA50-5E1E6EBE7E57}"/>
    <cellStyle name="Normal 2 4 14 3 2" xfId="35160" xr:uid="{27A952D4-5CDC-4AAF-8235-743FF6344FF2}"/>
    <cellStyle name="Normal 2 4 14 3 2 2" xfId="35161" xr:uid="{DA437D05-564F-4635-9126-65C4BE7ED63E}"/>
    <cellStyle name="Normal 2 4 14 3 2 3" xfId="35162" xr:uid="{737B9723-C9A9-4910-BEE3-AF219504109C}"/>
    <cellStyle name="Normal 2 4 14 3 2 4" xfId="35163" xr:uid="{0E77BF26-DE9A-4568-B3FA-FD712966D159}"/>
    <cellStyle name="Normal 2 4 14 3 3" xfId="35164" xr:uid="{00B00C6C-90AD-4347-BD04-7E5BA9ADC1A2}"/>
    <cellStyle name="Normal 2 4 14 3 3 2" xfId="35165" xr:uid="{484D2343-37EC-4C42-BC5F-45FDB2B7024D}"/>
    <cellStyle name="Normal 2 4 14 3 3 3" xfId="35166" xr:uid="{724A1DCB-69DA-4B88-BE0B-0ACB17293549}"/>
    <cellStyle name="Normal 2 4 14 3 3 4" xfId="35167" xr:uid="{30EC2764-70A8-461C-A9F2-AE4E4995CBE2}"/>
    <cellStyle name="Normal 2 4 14 3 4" xfId="35168" xr:uid="{5676E150-0CF4-4D40-9A78-68E38806ED86}"/>
    <cellStyle name="Normal 2 4 14 3 4 2" xfId="35169" xr:uid="{F9518727-9DD0-4C64-803B-7DC3EE424AD8}"/>
    <cellStyle name="Normal 2 4 14 3 5" xfId="35170" xr:uid="{EADB9038-B4BD-49E9-A5A3-A0A006425D4C}"/>
    <cellStyle name="Normal 2 4 14 3 6" xfId="35171" xr:uid="{533DF979-43B9-4378-8A50-A6393DF737C6}"/>
    <cellStyle name="Normal 2 4 14 3 7" xfId="35172" xr:uid="{D9F119AD-620C-4520-B45D-2AA6161F9D53}"/>
    <cellStyle name="Normal 2 4 14 4" xfId="35173" xr:uid="{1EA23225-CCED-4FFC-8662-3BF48265E17C}"/>
    <cellStyle name="Normal 2 4 14 4 2" xfId="35174" xr:uid="{F15E1D2F-3DE5-4D7F-B0EB-DB6D27BD44A2}"/>
    <cellStyle name="Normal 2 4 14 4 3" xfId="35175" xr:uid="{FC65C29E-03EB-4490-B572-DFF227542CD9}"/>
    <cellStyle name="Normal 2 4 14 4 4" xfId="35176" xr:uid="{5D1A4CBE-AC47-4D83-8A33-ACEF8B521258}"/>
    <cellStyle name="Normal 2 4 14 5" xfId="35177" xr:uid="{8CC04888-6E8E-47D4-8E0E-EF453ED44FF6}"/>
    <cellStyle name="Normal 2 4 14 5 2" xfId="35178" xr:uid="{C768A5D9-D8B0-4928-B33D-11AB130D4DE9}"/>
    <cellStyle name="Normal 2 4 14 5 3" xfId="35179" xr:uid="{8B5D4D45-4FC0-46DA-9156-909D71A6F079}"/>
    <cellStyle name="Normal 2 4 14 5 4" xfId="35180" xr:uid="{1A03F869-90FB-4E6E-B445-4A28977811F3}"/>
    <cellStyle name="Normal 2 4 14 6" xfId="35181" xr:uid="{9AC5FEA5-9596-4F5D-B7F3-103FDD6E3603}"/>
    <cellStyle name="Normal 2 4 14 7" xfId="35182" xr:uid="{F0A54D92-B53B-4AC2-B3D6-70A138B70617}"/>
    <cellStyle name="Normal 2 4 14 7 2" xfId="35183" xr:uid="{0C255173-9089-4346-88BA-5D59C037251A}"/>
    <cellStyle name="Normal 2 4 14 8" xfId="35184" xr:uid="{76E3F1CA-D389-4F2C-B7EC-B81E9E36EE2C}"/>
    <cellStyle name="Normal 2 4 14 9" xfId="35185" xr:uid="{49F32F32-F226-44D1-9F5F-7D9C53B04A9B}"/>
    <cellStyle name="Normal 2 4 15" xfId="35186" xr:uid="{E33E9778-EF23-4A81-A995-FD015F7397DE}"/>
    <cellStyle name="Normal 2 4 15 10" xfId="35187" xr:uid="{110F81C6-5D37-4466-BFEA-E8F243B5D240}"/>
    <cellStyle name="Normal 2 4 15 2" xfId="35188" xr:uid="{516E947E-2746-455A-9F84-A1D560491A39}"/>
    <cellStyle name="Normal 2 4 15 2 2" xfId="35189" xr:uid="{1A8C0F6A-D793-434E-BF41-5F5968300294}"/>
    <cellStyle name="Normal 2 4 15 2 2 2" xfId="35190" xr:uid="{2DEFC0F0-5876-45A3-9474-A168C88B7CB3}"/>
    <cellStyle name="Normal 2 4 15 2 2 3" xfId="35191" xr:uid="{FDA7EFB7-B982-427D-B511-A04953349BCB}"/>
    <cellStyle name="Normal 2 4 15 2 2 4" xfId="35192" xr:uid="{4F26EC56-E5DD-444B-AB35-AA53CC8F92F3}"/>
    <cellStyle name="Normal 2 4 15 2 3" xfId="35193" xr:uid="{E0D8CB85-1C62-43AD-B443-17D4E7467609}"/>
    <cellStyle name="Normal 2 4 15 2 3 2" xfId="35194" xr:uid="{EB06946E-EE44-45DF-9D2A-3A48C8C8EDB1}"/>
    <cellStyle name="Normal 2 4 15 2 3 3" xfId="35195" xr:uid="{7AC35ABE-F886-4808-8B73-C65C0E3C7875}"/>
    <cellStyle name="Normal 2 4 15 2 3 4" xfId="35196" xr:uid="{57D8DC3B-1A57-4314-B84C-9A3D6E43D681}"/>
    <cellStyle name="Normal 2 4 15 2 4" xfId="35197" xr:uid="{12B2206C-BC68-4C84-B171-EF4DDD54A0E8}"/>
    <cellStyle name="Normal 2 4 15 2 4 2" xfId="35198" xr:uid="{16350DE5-DC3A-4866-B102-E9C392C011A5}"/>
    <cellStyle name="Normal 2 4 15 2 5" xfId="35199" xr:uid="{F71C1A2D-7720-4834-A226-D92CF675F420}"/>
    <cellStyle name="Normal 2 4 15 2 6" xfId="35200" xr:uid="{C730A585-541D-47E8-8BF0-BE8E55DE684B}"/>
    <cellStyle name="Normal 2 4 15 2 7" xfId="35201" xr:uid="{9FB1EB91-7090-44C0-9A95-1CAF3561922E}"/>
    <cellStyle name="Normal 2 4 15 3" xfId="35202" xr:uid="{44E6D824-0178-4A0B-85F1-F62D1B799D9D}"/>
    <cellStyle name="Normal 2 4 15 3 2" xfId="35203" xr:uid="{7C0312EC-A230-4E3C-9138-FEC139F8AB71}"/>
    <cellStyle name="Normal 2 4 15 3 2 2" xfId="35204" xr:uid="{B03D8BB4-913F-45C5-A742-3BAB0FEF738D}"/>
    <cellStyle name="Normal 2 4 15 3 2 3" xfId="35205" xr:uid="{9DADD323-87C3-4929-A2FF-AAC3941E606F}"/>
    <cellStyle name="Normal 2 4 15 3 2 4" xfId="35206" xr:uid="{881739EA-DBF6-406F-9E70-831903DB3064}"/>
    <cellStyle name="Normal 2 4 15 3 3" xfId="35207" xr:uid="{79DFFC9F-545E-4C2B-89BF-80AEF3A3AD4C}"/>
    <cellStyle name="Normal 2 4 15 3 3 2" xfId="35208" xr:uid="{AFCFE51A-86C9-4820-B9BC-313868048E72}"/>
    <cellStyle name="Normal 2 4 15 3 3 3" xfId="35209" xr:uid="{2DB96062-854E-44A1-A7D5-1CA843B752F9}"/>
    <cellStyle name="Normal 2 4 15 3 3 4" xfId="35210" xr:uid="{53BE4957-06B7-4496-86AB-B4290979900E}"/>
    <cellStyle name="Normal 2 4 15 3 4" xfId="35211" xr:uid="{6E6FE1FB-05A9-4296-8788-1A9C4E2FBAC8}"/>
    <cellStyle name="Normal 2 4 15 3 4 2" xfId="35212" xr:uid="{86089EC8-2D3B-4160-A0C1-E3F6E2FC2BC6}"/>
    <cellStyle name="Normal 2 4 15 3 5" xfId="35213" xr:uid="{2D2A7F51-1E25-4F13-BE2C-F3EA29F34182}"/>
    <cellStyle name="Normal 2 4 15 3 6" xfId="35214" xr:uid="{293ACE5E-BC80-4F6A-AF08-56DF4DD79F11}"/>
    <cellStyle name="Normal 2 4 15 3 7" xfId="35215" xr:uid="{CDCE292D-C476-4959-A89D-808FB56A0A44}"/>
    <cellStyle name="Normal 2 4 15 4" xfId="35216" xr:uid="{E144F55D-A855-4CBA-AC2A-A9B874A41F12}"/>
    <cellStyle name="Normal 2 4 15 4 2" xfId="35217" xr:uid="{B16CBF2B-073D-48C1-B6BA-80FF8D3A7D31}"/>
    <cellStyle name="Normal 2 4 15 4 3" xfId="35218" xr:uid="{831000D2-F633-4DE7-9AB6-E7B2F81ECE43}"/>
    <cellStyle name="Normal 2 4 15 4 4" xfId="35219" xr:uid="{30F6688E-972E-4561-A76A-9B011927471B}"/>
    <cellStyle name="Normal 2 4 15 5" xfId="35220" xr:uid="{4B99211D-EC4B-4C66-B97F-BE0CE3036722}"/>
    <cellStyle name="Normal 2 4 15 5 2" xfId="35221" xr:uid="{0CF37DC5-517E-4611-8AE7-18ACAAEE0CF6}"/>
    <cellStyle name="Normal 2 4 15 5 3" xfId="35222" xr:uid="{34ABB88E-53F6-4D79-B9B3-92A481AAFA27}"/>
    <cellStyle name="Normal 2 4 15 5 4" xfId="35223" xr:uid="{06172EEB-4C3C-467B-9C1E-2C628FB1C27B}"/>
    <cellStyle name="Normal 2 4 15 6" xfId="35224" xr:uid="{50FE4422-07EF-43A3-9AA5-62C1D4BB4EB9}"/>
    <cellStyle name="Normal 2 4 15 7" xfId="35225" xr:uid="{4B2018BA-D7F4-4BB2-8748-4688ED7A8C92}"/>
    <cellStyle name="Normal 2 4 15 7 2" xfId="35226" xr:uid="{9A4213F7-367B-4D95-BECF-FB65425FE97D}"/>
    <cellStyle name="Normal 2 4 15 8" xfId="35227" xr:uid="{4055D5F2-C864-4AB1-AFEC-2380936F42A0}"/>
    <cellStyle name="Normal 2 4 15 9" xfId="35228" xr:uid="{281EDBF6-6B17-4E89-B696-37AB864053E2}"/>
    <cellStyle name="Normal 2 4 16" xfId="35229" xr:uid="{5F8F1955-FACA-45BD-A485-83D576CE4236}"/>
    <cellStyle name="Normal 2 4 16 10" xfId="35230" xr:uid="{B35F2ED9-4AD4-4905-ADF6-B9BA1A18E4D9}"/>
    <cellStyle name="Normal 2 4 16 2" xfId="35231" xr:uid="{45E00B03-97EC-49C0-BB23-D1FAA40488F3}"/>
    <cellStyle name="Normal 2 4 16 2 2" xfId="35232" xr:uid="{81803FC8-70FE-4D70-BF3A-9417822CD923}"/>
    <cellStyle name="Normal 2 4 16 2 2 2" xfId="35233" xr:uid="{06679047-9C86-430A-B597-765EDE86CDBC}"/>
    <cellStyle name="Normal 2 4 16 2 2 3" xfId="35234" xr:uid="{FD1F4707-541D-464A-8CBF-ADF47A72E7F1}"/>
    <cellStyle name="Normal 2 4 16 2 2 4" xfId="35235" xr:uid="{34488B28-07DD-4F7A-934B-B1E923B1EE91}"/>
    <cellStyle name="Normal 2 4 16 2 3" xfId="35236" xr:uid="{7D72D48C-9E02-4DEF-8DF2-3876149F1F75}"/>
    <cellStyle name="Normal 2 4 16 2 3 2" xfId="35237" xr:uid="{AD2DE993-8F61-434F-93AE-08BADE1986BD}"/>
    <cellStyle name="Normal 2 4 16 2 3 3" xfId="35238" xr:uid="{9BB5B08D-9E70-433D-981A-D23D3FF33594}"/>
    <cellStyle name="Normal 2 4 16 2 3 4" xfId="35239" xr:uid="{DF17AD3B-3096-42D9-9FBE-986FAEA8D987}"/>
    <cellStyle name="Normal 2 4 16 2 4" xfId="35240" xr:uid="{3FE12CAA-D498-4C56-8346-7F4B8D8ED495}"/>
    <cellStyle name="Normal 2 4 16 2 4 2" xfId="35241" xr:uid="{24258CB7-DC3A-4051-92DE-197B7E805BCE}"/>
    <cellStyle name="Normal 2 4 16 2 5" xfId="35242" xr:uid="{D0C6DAE2-C2CE-46DA-A0FD-61958A57DA9F}"/>
    <cellStyle name="Normal 2 4 16 2 6" xfId="35243" xr:uid="{41D2FD95-DBCB-424C-A765-55971AFC1369}"/>
    <cellStyle name="Normal 2 4 16 2 7" xfId="35244" xr:uid="{FC4D5EC9-ED59-4B80-B17F-D4F5B47F6810}"/>
    <cellStyle name="Normal 2 4 16 3" xfId="35245" xr:uid="{14DC5BD8-C88E-43B7-B037-8C5415473F14}"/>
    <cellStyle name="Normal 2 4 16 3 2" xfId="35246" xr:uid="{C2C669EC-C665-4B2B-B9DA-5C0627C0A516}"/>
    <cellStyle name="Normal 2 4 16 3 2 2" xfId="35247" xr:uid="{A65DE3CB-20D0-4F88-8204-B9665B3479AF}"/>
    <cellStyle name="Normal 2 4 16 3 2 3" xfId="35248" xr:uid="{1EA5E66D-6125-4D54-834F-B3588EF773FF}"/>
    <cellStyle name="Normal 2 4 16 3 2 4" xfId="35249" xr:uid="{C4D2D0E4-EF3B-45AB-A4E4-A3BDB0E71ED4}"/>
    <cellStyle name="Normal 2 4 16 3 3" xfId="35250" xr:uid="{24407C61-2F8B-4513-A7CA-DA1AA58990FB}"/>
    <cellStyle name="Normal 2 4 16 3 3 2" xfId="35251" xr:uid="{06FADD78-88C4-4F4D-8847-566CE4464E0E}"/>
    <cellStyle name="Normal 2 4 16 3 3 3" xfId="35252" xr:uid="{99B9DDA7-F125-450A-B3DC-8542200A2D0C}"/>
    <cellStyle name="Normal 2 4 16 3 3 4" xfId="35253" xr:uid="{8761A8A7-4318-4EE5-B4F9-3FD06288E4F2}"/>
    <cellStyle name="Normal 2 4 16 3 4" xfId="35254" xr:uid="{77D8DDC9-F370-412D-B004-1DDD2DDC1081}"/>
    <cellStyle name="Normal 2 4 16 3 4 2" xfId="35255" xr:uid="{548FC9D4-F9F5-4533-8F71-2C1EE70540ED}"/>
    <cellStyle name="Normal 2 4 16 3 5" xfId="35256" xr:uid="{8E121382-D574-4772-A316-7E699DD02C05}"/>
    <cellStyle name="Normal 2 4 16 3 6" xfId="35257" xr:uid="{7DC73013-CF2D-49BE-AF07-E442B1BCE592}"/>
    <cellStyle name="Normal 2 4 16 3 7" xfId="35258" xr:uid="{D6235BD3-DE3C-48F0-B4EA-D688E4CBA40D}"/>
    <cellStyle name="Normal 2 4 16 4" xfId="35259" xr:uid="{E401D4C9-C184-476B-B59F-1DCD8EE6E11D}"/>
    <cellStyle name="Normal 2 4 16 4 2" xfId="35260" xr:uid="{C1F80D76-CFDA-4198-B790-3021AE964135}"/>
    <cellStyle name="Normal 2 4 16 4 3" xfId="35261" xr:uid="{7F3F089D-5269-4B66-A241-AC9C44D1E360}"/>
    <cellStyle name="Normal 2 4 16 4 4" xfId="35262" xr:uid="{CC1CCF50-2587-49DB-B00A-F1806FAFE300}"/>
    <cellStyle name="Normal 2 4 16 5" xfId="35263" xr:uid="{3B6F7F34-1169-4739-A11A-3AA881E8B902}"/>
    <cellStyle name="Normal 2 4 16 5 2" xfId="35264" xr:uid="{5D434F13-4798-476F-B386-3E0CDAF677D6}"/>
    <cellStyle name="Normal 2 4 16 5 3" xfId="35265" xr:uid="{B3CBF828-E538-48F7-9E7C-A8BB5BDD42C0}"/>
    <cellStyle name="Normal 2 4 16 5 4" xfId="35266" xr:uid="{0FA3E391-C719-4213-9C19-CA455F91D5DB}"/>
    <cellStyle name="Normal 2 4 16 6" xfId="35267" xr:uid="{A0FA12E1-8F7A-4BD6-B76E-F6BFA993ECF1}"/>
    <cellStyle name="Normal 2 4 16 7" xfId="35268" xr:uid="{CE6A764D-DFCD-4E26-A5DA-4B3D23679FAB}"/>
    <cellStyle name="Normal 2 4 16 7 2" xfId="35269" xr:uid="{7DD9FD94-0730-4FB8-B9FC-9ED4F0E8510B}"/>
    <cellStyle name="Normal 2 4 16 8" xfId="35270" xr:uid="{23460437-FBA7-427E-A24F-3E21151D893D}"/>
    <cellStyle name="Normal 2 4 16 9" xfId="35271" xr:uid="{6BCBA6ED-1048-4FF2-A6F5-664032471736}"/>
    <cellStyle name="Normal 2 4 17" xfId="35272" xr:uid="{FD7ED46B-DF25-4DA2-8FD8-B13DF9561F3D}"/>
    <cellStyle name="Normal 2 4 17 10" xfId="35273" xr:uid="{E00CF3D3-9FD0-4E0D-864D-982FF23AFC10}"/>
    <cellStyle name="Normal 2 4 17 2" xfId="35274" xr:uid="{DCA29356-A752-4E9B-BEF7-F9EDBC1B6081}"/>
    <cellStyle name="Normal 2 4 17 2 2" xfId="35275" xr:uid="{D289F5A4-3D8F-4F59-9569-AABE742DA792}"/>
    <cellStyle name="Normal 2 4 17 2 2 2" xfId="35276" xr:uid="{CA6466DB-8093-4202-8155-20D0540B0389}"/>
    <cellStyle name="Normal 2 4 17 2 2 3" xfId="35277" xr:uid="{F8BB53A3-8EE2-4E08-9D15-102D9D3C377E}"/>
    <cellStyle name="Normal 2 4 17 2 2 4" xfId="35278" xr:uid="{D2390696-3432-4FF1-AD58-0837AF19EA66}"/>
    <cellStyle name="Normal 2 4 17 2 3" xfId="35279" xr:uid="{A251934C-78D3-4F1E-A11D-7337970403A8}"/>
    <cellStyle name="Normal 2 4 17 2 3 2" xfId="35280" xr:uid="{219B5E08-0AEA-473D-AA7A-2F4D9628155C}"/>
    <cellStyle name="Normal 2 4 17 2 3 3" xfId="35281" xr:uid="{D694891C-6411-411F-960A-99983A5E1ADB}"/>
    <cellStyle name="Normal 2 4 17 2 3 4" xfId="35282" xr:uid="{55FB4C3D-E9C1-4F43-B8FD-2D8CF0F867DF}"/>
    <cellStyle name="Normal 2 4 17 2 4" xfId="35283" xr:uid="{31DBF26C-4637-4258-87B0-01A8D8599C59}"/>
    <cellStyle name="Normal 2 4 17 2 4 2" xfId="35284" xr:uid="{5E84EFC6-31C4-4BB2-960A-16FF28BCDCE2}"/>
    <cellStyle name="Normal 2 4 17 2 5" xfId="35285" xr:uid="{C1E1A4A2-CA3B-4167-B00B-D6C6926C6F63}"/>
    <cellStyle name="Normal 2 4 17 2 6" xfId="35286" xr:uid="{DF068099-EDD7-4B00-B971-37AB3A059F82}"/>
    <cellStyle name="Normal 2 4 17 2 7" xfId="35287" xr:uid="{46E36D9F-8D86-4663-9C35-0EACDC7B0497}"/>
    <cellStyle name="Normal 2 4 17 3" xfId="35288" xr:uid="{62887FC8-798C-4459-99AB-F4E69B0023D0}"/>
    <cellStyle name="Normal 2 4 17 3 2" xfId="35289" xr:uid="{1CE8B3EF-3F13-4114-8102-FD8836133BD9}"/>
    <cellStyle name="Normal 2 4 17 3 2 2" xfId="35290" xr:uid="{FAF59D4A-347D-4307-8796-DF0A4728495A}"/>
    <cellStyle name="Normal 2 4 17 3 2 3" xfId="35291" xr:uid="{766D0650-6309-482C-8A0F-43D72135CAB6}"/>
    <cellStyle name="Normal 2 4 17 3 2 4" xfId="35292" xr:uid="{8F2CCE9B-1194-4EFC-B307-8C1344826C49}"/>
    <cellStyle name="Normal 2 4 17 3 3" xfId="35293" xr:uid="{76BB4D0F-CF03-4571-B55E-8C5D5ECE113C}"/>
    <cellStyle name="Normal 2 4 17 3 3 2" xfId="35294" xr:uid="{37EDD62F-AFE5-4EBB-81DF-91C248AED488}"/>
    <cellStyle name="Normal 2 4 17 3 3 3" xfId="35295" xr:uid="{9A26EDD4-3E31-4F2E-B88B-8FBAA9FD1301}"/>
    <cellStyle name="Normal 2 4 17 3 3 4" xfId="35296" xr:uid="{03D946A1-97ED-4F0A-BDAB-9C365F3571BE}"/>
    <cellStyle name="Normal 2 4 17 3 4" xfId="35297" xr:uid="{BFAE6081-8A0E-4F5D-990F-81F3E6166E59}"/>
    <cellStyle name="Normal 2 4 17 3 4 2" xfId="35298" xr:uid="{065F22B2-FAAC-4AFD-89A4-0875EA16130F}"/>
    <cellStyle name="Normal 2 4 17 3 5" xfId="35299" xr:uid="{A7E224DB-0DD1-4A5D-9040-FAFEEB9C2757}"/>
    <cellStyle name="Normal 2 4 17 3 6" xfId="35300" xr:uid="{84042C18-B6B1-44D5-B460-5BDB64907965}"/>
    <cellStyle name="Normal 2 4 17 3 7" xfId="35301" xr:uid="{C756EC1F-0CD9-49AE-8F10-57A8C57AE80B}"/>
    <cellStyle name="Normal 2 4 17 4" xfId="35302" xr:uid="{FC79B345-0AE8-48AF-9825-5DF1F8534F08}"/>
    <cellStyle name="Normal 2 4 17 4 2" xfId="35303" xr:uid="{0162F60A-CF2D-435A-B81A-2779CAC9F417}"/>
    <cellStyle name="Normal 2 4 17 4 3" xfId="35304" xr:uid="{A074352F-C2F1-44B8-AB60-8476652BC785}"/>
    <cellStyle name="Normal 2 4 17 4 4" xfId="35305" xr:uid="{F5947829-B37F-498E-8BC8-BDD75938FC04}"/>
    <cellStyle name="Normal 2 4 17 5" xfId="35306" xr:uid="{ADFB1B1F-8BC9-406B-AABE-F67168723BF3}"/>
    <cellStyle name="Normal 2 4 17 5 2" xfId="35307" xr:uid="{3A9C98FF-7A07-4118-99AD-AE007181EBFA}"/>
    <cellStyle name="Normal 2 4 17 5 3" xfId="35308" xr:uid="{3A249D36-EE8F-4002-A4B9-CED35ABF7047}"/>
    <cellStyle name="Normal 2 4 17 5 4" xfId="35309" xr:uid="{8AAF29B0-09DC-4AF8-B127-1EE065AF9002}"/>
    <cellStyle name="Normal 2 4 17 6" xfId="35310" xr:uid="{CBB9CEFC-57A9-4950-9576-7FCD2D586885}"/>
    <cellStyle name="Normal 2 4 17 7" xfId="35311" xr:uid="{579E0C7F-4BD8-4103-ADE9-2012478F9E7C}"/>
    <cellStyle name="Normal 2 4 17 7 2" xfId="35312" xr:uid="{C4951993-0D6B-4698-8DC2-5671EB81F1E4}"/>
    <cellStyle name="Normal 2 4 17 8" xfId="35313" xr:uid="{6AA3CB0C-739A-4369-8525-B8B6A3DA9457}"/>
    <cellStyle name="Normal 2 4 17 9" xfId="35314" xr:uid="{01E06AAD-B656-4869-9685-4EBA5E1E38F6}"/>
    <cellStyle name="Normal 2 4 18" xfId="35315" xr:uid="{B2E05DBA-3925-4A0E-9FBD-E3A3C7EE6429}"/>
    <cellStyle name="Normal 2 4 18 10" xfId="35316" xr:uid="{AE2E8D5F-8F93-49DC-8524-C65C55C50391}"/>
    <cellStyle name="Normal 2 4 18 2" xfId="35317" xr:uid="{AACC8613-E059-4BBD-802E-1640330E5A91}"/>
    <cellStyle name="Normal 2 4 18 2 2" xfId="35318" xr:uid="{CE149C5D-68B5-44F9-A348-AAA90B3EC693}"/>
    <cellStyle name="Normal 2 4 18 2 2 2" xfId="35319" xr:uid="{11AB9192-1BF8-4CAD-802F-EB0F02451489}"/>
    <cellStyle name="Normal 2 4 18 2 2 3" xfId="35320" xr:uid="{545A15BB-A8C6-4529-B1C3-7EDBE9D455C5}"/>
    <cellStyle name="Normal 2 4 18 2 2 4" xfId="35321" xr:uid="{6B1E5244-5518-479A-978E-B2E1C4E9E761}"/>
    <cellStyle name="Normal 2 4 18 2 3" xfId="35322" xr:uid="{12CB6CF8-FD56-44D1-BCCC-8F7E12F39E47}"/>
    <cellStyle name="Normal 2 4 18 2 3 2" xfId="35323" xr:uid="{FBAEFEA4-B650-4FB8-886F-F34E163F3526}"/>
    <cellStyle name="Normal 2 4 18 2 3 3" xfId="35324" xr:uid="{EBF7FC5D-6279-4735-A033-26F41AA8C917}"/>
    <cellStyle name="Normal 2 4 18 2 3 4" xfId="35325" xr:uid="{390559EE-21CC-41AE-A9E4-57692A7B55FF}"/>
    <cellStyle name="Normal 2 4 18 2 4" xfId="35326" xr:uid="{19458D53-A23F-4362-8E42-58EDE50CEB60}"/>
    <cellStyle name="Normal 2 4 18 2 4 2" xfId="35327" xr:uid="{CBDA1169-0F7F-40DE-83D3-F6CCDEFABADD}"/>
    <cellStyle name="Normal 2 4 18 2 5" xfId="35328" xr:uid="{B8007F7C-51B2-4FBE-B8A8-69B86F0FA69A}"/>
    <cellStyle name="Normal 2 4 18 2 6" xfId="35329" xr:uid="{13F04E5D-6672-4B31-AE47-2894DC748BDA}"/>
    <cellStyle name="Normal 2 4 18 2 7" xfId="35330" xr:uid="{65DAD0F2-60CD-4A7D-BE78-CC3A8CB01844}"/>
    <cellStyle name="Normal 2 4 18 3" xfId="35331" xr:uid="{3D9EB68E-AB59-43F4-A2D3-D07B8133D853}"/>
    <cellStyle name="Normal 2 4 18 3 2" xfId="35332" xr:uid="{CEE8B9A6-C5F0-41DE-B74D-84C0376F67A6}"/>
    <cellStyle name="Normal 2 4 18 3 2 2" xfId="35333" xr:uid="{244C7E1C-401D-4F51-8758-92F73ECC1D41}"/>
    <cellStyle name="Normal 2 4 18 3 2 3" xfId="35334" xr:uid="{05D2F971-9D5B-491E-B25D-4F6125DF7D65}"/>
    <cellStyle name="Normal 2 4 18 3 2 4" xfId="35335" xr:uid="{E98B5896-C67B-4CE9-AEEF-4A5E1FA2DF33}"/>
    <cellStyle name="Normal 2 4 18 3 3" xfId="35336" xr:uid="{ABCD5633-543D-4FCE-9535-EFD0D6195AF7}"/>
    <cellStyle name="Normal 2 4 18 3 3 2" xfId="35337" xr:uid="{52C132C3-0BEB-41D5-B58A-D37B22EB615B}"/>
    <cellStyle name="Normal 2 4 18 3 3 3" xfId="35338" xr:uid="{04897F57-0C7A-4782-8B74-19EA9B29F301}"/>
    <cellStyle name="Normal 2 4 18 3 3 4" xfId="35339" xr:uid="{A3A5B679-D7E7-4AFA-86FB-A6A9EA0A14E1}"/>
    <cellStyle name="Normal 2 4 18 3 4" xfId="35340" xr:uid="{BD556364-A942-4052-8C4E-16898A632DCD}"/>
    <cellStyle name="Normal 2 4 18 3 4 2" xfId="35341" xr:uid="{B014F275-26FE-4350-B1D0-95C1D3EE4A7C}"/>
    <cellStyle name="Normal 2 4 18 3 5" xfId="35342" xr:uid="{483F74D6-6147-44DC-BD95-21FDE2180815}"/>
    <cellStyle name="Normal 2 4 18 3 6" xfId="35343" xr:uid="{A0343854-0A1F-44C3-B314-568C838978E5}"/>
    <cellStyle name="Normal 2 4 18 3 7" xfId="35344" xr:uid="{3724AD63-1E15-48BB-AB06-C7F35625C59A}"/>
    <cellStyle name="Normal 2 4 18 4" xfId="35345" xr:uid="{FD7E1F62-191F-4D8A-885A-490496277E99}"/>
    <cellStyle name="Normal 2 4 18 4 2" xfId="35346" xr:uid="{39C60EFB-8E7A-4FFD-BF28-ED24B4ABDFD0}"/>
    <cellStyle name="Normal 2 4 18 4 3" xfId="35347" xr:uid="{2E759A81-0B28-4E33-AD8E-44023C4AA745}"/>
    <cellStyle name="Normal 2 4 18 4 4" xfId="35348" xr:uid="{226497C6-439B-46C8-BF08-017E155483F3}"/>
    <cellStyle name="Normal 2 4 18 5" xfId="35349" xr:uid="{605C34FD-03E0-4E04-8F39-8F0EAAA498E8}"/>
    <cellStyle name="Normal 2 4 18 5 2" xfId="35350" xr:uid="{2FF54D85-05D9-410F-A05E-1187516618BE}"/>
    <cellStyle name="Normal 2 4 18 5 3" xfId="35351" xr:uid="{C0BB42C2-EDEF-468F-8829-138661C9C29B}"/>
    <cellStyle name="Normal 2 4 18 5 4" xfId="35352" xr:uid="{D0484E12-094D-4495-8C0D-525C64A57CC8}"/>
    <cellStyle name="Normal 2 4 18 6" xfId="35353" xr:uid="{04C6B35B-E0D1-45BC-967E-0A1EC4C51F4F}"/>
    <cellStyle name="Normal 2 4 18 7" xfId="35354" xr:uid="{0C6637B3-8075-49A6-96F4-DA46519A3ECE}"/>
    <cellStyle name="Normal 2 4 18 7 2" xfId="35355" xr:uid="{F71F330C-5828-4CB5-941E-460C34388A4D}"/>
    <cellStyle name="Normal 2 4 18 8" xfId="35356" xr:uid="{9D055C54-7E79-4441-9B1E-49560C3CDABB}"/>
    <cellStyle name="Normal 2 4 18 9" xfId="35357" xr:uid="{9AA8CC6F-971A-4DB2-A285-B7A8196F29AC}"/>
    <cellStyle name="Normal 2 4 19" xfId="35358" xr:uid="{7966920D-DB55-45FD-847C-79A56B9C3790}"/>
    <cellStyle name="Normal 2 4 19 10" xfId="35359" xr:uid="{0E1A2CF2-AADF-40DD-ACA1-CC0693E1A41D}"/>
    <cellStyle name="Normal 2 4 19 2" xfId="35360" xr:uid="{F0783F53-BA89-4BCD-BDA5-99486F39C4F5}"/>
    <cellStyle name="Normal 2 4 19 2 2" xfId="35361" xr:uid="{73E3C7BA-A951-4562-A01E-0C7BC5A9168D}"/>
    <cellStyle name="Normal 2 4 19 2 2 2" xfId="35362" xr:uid="{E13B22E0-E0BE-4722-AB04-35EE63E5A3BF}"/>
    <cellStyle name="Normal 2 4 19 2 2 3" xfId="35363" xr:uid="{A4D79451-025F-4CD9-AD4A-01C520D5375B}"/>
    <cellStyle name="Normal 2 4 19 2 2 4" xfId="35364" xr:uid="{E971C7D9-8885-4E3C-A838-DB6A8C1A1821}"/>
    <cellStyle name="Normal 2 4 19 2 3" xfId="35365" xr:uid="{3B319E56-C310-4E97-94CE-F0BC62F7FE5C}"/>
    <cellStyle name="Normal 2 4 19 2 3 2" xfId="35366" xr:uid="{B5175430-AA4A-4D94-B7C0-11C658C04E8A}"/>
    <cellStyle name="Normal 2 4 19 2 3 3" xfId="35367" xr:uid="{61620168-BCD0-4B28-B751-D75C0B94CD4E}"/>
    <cellStyle name="Normal 2 4 19 2 3 4" xfId="35368" xr:uid="{F5C1F75A-43EB-4B78-A59B-581A82232363}"/>
    <cellStyle name="Normal 2 4 19 2 4" xfId="35369" xr:uid="{2313AC8C-201C-4C17-963E-9F412C3AEE45}"/>
    <cellStyle name="Normal 2 4 19 2 4 2" xfId="35370" xr:uid="{7B4C407B-FBE7-44DC-932D-444CB6A7ECA3}"/>
    <cellStyle name="Normal 2 4 19 2 5" xfId="35371" xr:uid="{7B0A0ED3-DEB4-47E2-A294-DDB1312358DD}"/>
    <cellStyle name="Normal 2 4 19 2 6" xfId="35372" xr:uid="{286F3DD1-656D-4B7F-9AAA-9043E0E8908E}"/>
    <cellStyle name="Normal 2 4 19 2 7" xfId="35373" xr:uid="{0B8EB58E-A211-4289-8581-A612A3033238}"/>
    <cellStyle name="Normal 2 4 19 3" xfId="35374" xr:uid="{8F917D4A-B7FD-4D31-882A-CCBD08D81A55}"/>
    <cellStyle name="Normal 2 4 19 3 2" xfId="35375" xr:uid="{73367C83-0757-4976-A827-BF52D72C1B24}"/>
    <cellStyle name="Normal 2 4 19 3 2 2" xfId="35376" xr:uid="{BB79FB52-C44C-4398-A55E-B1490607E91B}"/>
    <cellStyle name="Normal 2 4 19 3 2 3" xfId="35377" xr:uid="{2425674F-0ACA-42C4-9D42-B78B0065ED23}"/>
    <cellStyle name="Normal 2 4 19 3 2 4" xfId="35378" xr:uid="{B52BA9A4-6923-4437-A7F5-DF3DED535019}"/>
    <cellStyle name="Normal 2 4 19 3 3" xfId="35379" xr:uid="{EBA9AC1A-0778-472A-B4A9-FDA84DD94772}"/>
    <cellStyle name="Normal 2 4 19 3 3 2" xfId="35380" xr:uid="{6C05B44E-9C35-4696-AB1A-72B477F89140}"/>
    <cellStyle name="Normal 2 4 19 3 3 3" xfId="35381" xr:uid="{59EEDDEF-61EE-451E-B763-BDFEE83E233B}"/>
    <cellStyle name="Normal 2 4 19 3 3 4" xfId="35382" xr:uid="{31D76229-2ED9-487E-B0FF-03FC1E4BA2F0}"/>
    <cellStyle name="Normal 2 4 19 3 4" xfId="35383" xr:uid="{4F78EA54-EF8F-4E7F-8929-AF95CE3A1CEE}"/>
    <cellStyle name="Normal 2 4 19 3 4 2" xfId="35384" xr:uid="{9AE7EDF1-2661-4256-901B-C1EFBB40C7F8}"/>
    <cellStyle name="Normal 2 4 19 3 5" xfId="35385" xr:uid="{1F98362A-6176-4F96-8D2A-DAF8C79901DE}"/>
    <cellStyle name="Normal 2 4 19 3 6" xfId="35386" xr:uid="{D9412991-026C-428E-BFA7-950AAF94218A}"/>
    <cellStyle name="Normal 2 4 19 3 7" xfId="35387" xr:uid="{84873E1F-5E29-4AE3-854E-721662189215}"/>
    <cellStyle name="Normal 2 4 19 4" xfId="35388" xr:uid="{82719816-7D7B-4141-8534-47217FCF4377}"/>
    <cellStyle name="Normal 2 4 19 4 2" xfId="35389" xr:uid="{769B4866-A856-4663-82C8-766F5B3C0448}"/>
    <cellStyle name="Normal 2 4 19 4 3" xfId="35390" xr:uid="{451CF7F7-A668-4457-859D-DC48C40A5403}"/>
    <cellStyle name="Normal 2 4 19 4 4" xfId="35391" xr:uid="{F673272E-DBFC-475B-908E-DD94FC8F93F8}"/>
    <cellStyle name="Normal 2 4 19 5" xfId="35392" xr:uid="{5946C12C-89D8-4308-A77B-D2A204DCD606}"/>
    <cellStyle name="Normal 2 4 19 5 2" xfId="35393" xr:uid="{C3311EDE-0D3C-4C44-B0A3-9F9230F2C33E}"/>
    <cellStyle name="Normal 2 4 19 5 3" xfId="35394" xr:uid="{5C381531-2231-40E5-9AF7-205031900EED}"/>
    <cellStyle name="Normal 2 4 19 5 4" xfId="35395" xr:uid="{22D92787-CA46-44D2-8FA7-2932BBD183FA}"/>
    <cellStyle name="Normal 2 4 19 6" xfId="35396" xr:uid="{AD7074C7-DF87-4AB9-BF56-B187BF2326DE}"/>
    <cellStyle name="Normal 2 4 19 7" xfId="35397" xr:uid="{DC486C88-3F03-4B30-90DD-64CA9874C86C}"/>
    <cellStyle name="Normal 2 4 19 7 2" xfId="35398" xr:uid="{6229357A-9EE2-481B-992A-C336EDC0A03C}"/>
    <cellStyle name="Normal 2 4 19 8" xfId="35399" xr:uid="{DD60149C-E8C5-4EED-B127-3276A927067C}"/>
    <cellStyle name="Normal 2 4 19 9" xfId="35400" xr:uid="{892C5333-4E1F-41FA-AAB8-007D662E6804}"/>
    <cellStyle name="Normal 2 4 2" xfId="35401" xr:uid="{BB215A9D-B11D-4002-ABAE-2A53B01BC8B5}"/>
    <cellStyle name="Normal 2 4 2 10" xfId="35402" xr:uid="{99BF5914-49DB-4EC0-9E14-1F292C0C4438}"/>
    <cellStyle name="Normal 2 4 2 10 2" xfId="35403" xr:uid="{6E55DFC3-4B4A-49F3-8B84-1DFF29958881}"/>
    <cellStyle name="Normal 2 4 2 11" xfId="35404" xr:uid="{F3CC424B-1A8A-42F1-928E-37F15461D8B2}"/>
    <cellStyle name="Normal 2 4 2 12" xfId="35405" xr:uid="{093F0516-C671-4D50-A635-9A68B525585D}"/>
    <cellStyle name="Normal 2 4 2 13" xfId="35406" xr:uid="{C3F176E3-9C25-4E18-99DE-38F2C012DEA4}"/>
    <cellStyle name="Normal 2 4 2 14" xfId="58874" xr:uid="{5A7F58BE-7C70-42F2-8DED-A12AAF6B713F}"/>
    <cellStyle name="Normal 2 4 2 2" xfId="35407" xr:uid="{77BD67D1-0453-46FA-9540-49917C2F777D}"/>
    <cellStyle name="Normal 2 4 2 2 2" xfId="35408" xr:uid="{DB062AA7-1833-4428-ABD2-C2C8ADBD4B8A}"/>
    <cellStyle name="Normal 2 4 2 2 2 2" xfId="35409" xr:uid="{E4A03107-1777-4698-A189-6BCC14DE2B92}"/>
    <cellStyle name="Normal 2 4 2 2 2 3" xfId="35410" xr:uid="{AE0FFD91-A283-4B8D-A5EA-21DE0B2EB0B3}"/>
    <cellStyle name="Normal 2 4 2 2 2 4" xfId="35411" xr:uid="{0D971DA4-0C0F-449E-B641-9094341DF8B5}"/>
    <cellStyle name="Normal 2 4 2 2 3" xfId="35412" xr:uid="{DCF36903-D62D-42AC-8FB3-D46A91B1F582}"/>
    <cellStyle name="Normal 2 4 2 2 3 2" xfId="35413" xr:uid="{03655464-677F-4077-9B9D-C3600211B49C}"/>
    <cellStyle name="Normal 2 4 2 2 3 3" xfId="35414" xr:uid="{7BFF3B55-389F-4C6A-A54B-256C1A708717}"/>
    <cellStyle name="Normal 2 4 2 2 3 4" xfId="35415" xr:uid="{43A8F934-331E-42F2-BEF2-B6F73868DC20}"/>
    <cellStyle name="Normal 2 4 2 2 4" xfId="35416" xr:uid="{505D3D76-5737-4828-A98B-818D6D88C97F}"/>
    <cellStyle name="Normal 2 4 2 2 4 2" xfId="35417" xr:uid="{9EE22432-757A-484A-B6AC-E14170D04CF4}"/>
    <cellStyle name="Normal 2 4 2 2 5" xfId="35418" xr:uid="{5B4507DF-DEAA-405B-BC27-C74D0D667D15}"/>
    <cellStyle name="Normal 2 4 2 2 6" xfId="35419" xr:uid="{23741C32-1419-40C9-86E6-E0931ED11178}"/>
    <cellStyle name="Normal 2 4 2 2 7" xfId="35420" xr:uid="{447CA51D-FD89-43DB-B87F-DDBD9CD56F94}"/>
    <cellStyle name="Normal 2 4 2 3" xfId="35421" xr:uid="{FEFE65B8-98F9-4DEA-9C72-97EC2F3C668C}"/>
    <cellStyle name="Normal 2 4 2 3 2" xfId="35422" xr:uid="{437AB962-742C-4C2E-8170-BAAD2D9FBE20}"/>
    <cellStyle name="Normal 2 4 2 3 2 2" xfId="35423" xr:uid="{156DFFE2-2E5E-4D51-9740-83C1DC1C68D1}"/>
    <cellStyle name="Normal 2 4 2 3 2 3" xfId="35424" xr:uid="{C509DBCB-7C4D-4F02-ABC9-12F7566BF92A}"/>
    <cellStyle name="Normal 2 4 2 3 2 4" xfId="35425" xr:uid="{99EE2F71-2D66-4B1D-89BA-07DC0C49A9D7}"/>
    <cellStyle name="Normal 2 4 2 3 3" xfId="35426" xr:uid="{294B9BF5-3C9F-48DE-9A17-208F0FDA30AF}"/>
    <cellStyle name="Normal 2 4 2 3 3 2" xfId="35427" xr:uid="{114E0D2D-AC68-46A1-B20F-A45475270330}"/>
    <cellStyle name="Normal 2 4 2 3 3 3" xfId="35428" xr:uid="{1581D5FD-CB9D-48E1-896C-12B2AE43A073}"/>
    <cellStyle name="Normal 2 4 2 3 3 4" xfId="35429" xr:uid="{149B6C69-4F4D-42F4-9CF9-2F5AE2FA679E}"/>
    <cellStyle name="Normal 2 4 2 3 4" xfId="35430" xr:uid="{652D20DF-9578-4E30-BA78-A743BE53DB52}"/>
    <cellStyle name="Normal 2 4 2 3 4 2" xfId="35431" xr:uid="{F2BF716E-4446-4A2E-A6E7-3016B4B21283}"/>
    <cellStyle name="Normal 2 4 2 3 5" xfId="35432" xr:uid="{0E9B5CA1-C3EB-4E9B-943A-7F3EE6383A70}"/>
    <cellStyle name="Normal 2 4 2 3 6" xfId="35433" xr:uid="{302291A8-B6A3-4061-81CA-0F42C680CC4C}"/>
    <cellStyle name="Normal 2 4 2 3 7" xfId="35434" xr:uid="{31D6D704-A9E3-42B7-9DCC-F28353E5ADE1}"/>
    <cellStyle name="Normal 2 4 2 4" xfId="35435" xr:uid="{9C41D5B6-43CD-4A7B-980B-A117B5EA58F8}"/>
    <cellStyle name="Normal 2 4 2 5" xfId="35436" xr:uid="{85BBF663-1480-4F6D-8261-51E55DE7C441}"/>
    <cellStyle name="Normal 2 4 2 6" xfId="35437" xr:uid="{CCA6DB07-717E-4B4A-8711-26AFA4CB713D}"/>
    <cellStyle name="Normal 2 4 2 7" xfId="35438" xr:uid="{8F9341CB-8F3A-494F-863D-65A56D1FC436}"/>
    <cellStyle name="Normal 2 4 2 8" xfId="35439" xr:uid="{006D9984-7AC6-4D28-8F7F-D0DDC8D3E3FB}"/>
    <cellStyle name="Normal 2 4 2 8 2" xfId="35440" xr:uid="{2120BD52-4BD6-4CBC-9FE4-9927E19FE9B9}"/>
    <cellStyle name="Normal 2 4 2 8 2 2" xfId="35441" xr:uid="{02AEF42C-A34E-4712-BEE0-3ACC6CF6EBB7}"/>
    <cellStyle name="Normal 2 4 2 8 2 3" xfId="35442" xr:uid="{C279DF6C-E401-42BC-B3AD-7D0691C416FF}"/>
    <cellStyle name="Normal 2 4 2 8 2 4" xfId="35443" xr:uid="{1CF8D8EE-B9CC-47BC-8E59-3FBB7315B3DF}"/>
    <cellStyle name="Normal 2 4 2 8 3" xfId="35444" xr:uid="{212A147C-BD7A-4E9B-AD1C-E2B7570162D9}"/>
    <cellStyle name="Normal 2 4 2 8 3 2" xfId="35445" xr:uid="{47ADDAE6-B682-4441-943E-86433CC0ECF5}"/>
    <cellStyle name="Normal 2 4 2 8 3 3" xfId="35446" xr:uid="{419FBF5E-1FB9-4876-9BF9-2ECAF25C674B}"/>
    <cellStyle name="Normal 2 4 2 8 3 4" xfId="35447" xr:uid="{95D52E6B-456B-488A-82C6-023779DCE2EA}"/>
    <cellStyle name="Normal 2 4 2 9" xfId="35448" xr:uid="{1A3EC66D-1678-4E97-9752-5DD721E92C66}"/>
    <cellStyle name="Normal 2 4 20" xfId="35449" xr:uid="{E0218803-837B-45A7-AB4C-7B8B6E62CEA1}"/>
    <cellStyle name="Normal 2 4 20 10" xfId="35450" xr:uid="{E2954015-3C3E-4136-9E8D-6A77ED1DC2BE}"/>
    <cellStyle name="Normal 2 4 20 2" xfId="35451" xr:uid="{B002A644-DC8C-4E87-9FDA-1C26890F5726}"/>
    <cellStyle name="Normal 2 4 20 2 2" xfId="35452" xr:uid="{47371B63-7905-4B04-86E6-9D8FE68A2839}"/>
    <cellStyle name="Normal 2 4 20 2 2 2" xfId="35453" xr:uid="{14F9EB35-336F-4F64-BAB8-FBEB74A07AD2}"/>
    <cellStyle name="Normal 2 4 20 2 2 3" xfId="35454" xr:uid="{12BFC81B-F4A4-462A-B069-24FCCB229DC9}"/>
    <cellStyle name="Normal 2 4 20 2 2 4" xfId="35455" xr:uid="{DDAC7097-0C90-4371-96F6-7F59E6EAEB52}"/>
    <cellStyle name="Normal 2 4 20 2 3" xfId="35456" xr:uid="{D54A6275-69E2-43AC-B6E9-67939A6CDF12}"/>
    <cellStyle name="Normal 2 4 20 2 3 2" xfId="35457" xr:uid="{7B887764-6637-47AA-BEE6-E077487A4F10}"/>
    <cellStyle name="Normal 2 4 20 2 3 3" xfId="35458" xr:uid="{3FB3EF07-80A5-4787-B617-E5750E82CC7D}"/>
    <cellStyle name="Normal 2 4 20 2 3 4" xfId="35459" xr:uid="{F058FA3B-23D2-45EC-A2DB-92B724749018}"/>
    <cellStyle name="Normal 2 4 20 2 4" xfId="35460" xr:uid="{7B4780BF-8D20-44A5-A985-6DCFD04BC4BD}"/>
    <cellStyle name="Normal 2 4 20 2 4 2" xfId="35461" xr:uid="{F8D53837-75C5-4DC0-B9FD-E8B0436A1F8A}"/>
    <cellStyle name="Normal 2 4 20 2 5" xfId="35462" xr:uid="{79E1F48E-ABE1-4245-BF46-30E5F25188CC}"/>
    <cellStyle name="Normal 2 4 20 2 6" xfId="35463" xr:uid="{97E96471-88E5-4C98-BED0-30EE950E0071}"/>
    <cellStyle name="Normal 2 4 20 2 7" xfId="35464" xr:uid="{5C3B6608-E9CC-490F-B172-05CDCBC31793}"/>
    <cellStyle name="Normal 2 4 20 3" xfId="35465" xr:uid="{BD2B09E7-8D20-47F7-AB2E-8154AFCC7FF3}"/>
    <cellStyle name="Normal 2 4 20 3 2" xfId="35466" xr:uid="{9A0DEC1F-464C-451D-AA39-AF74D2DBBEC3}"/>
    <cellStyle name="Normal 2 4 20 3 2 2" xfId="35467" xr:uid="{D07E4B1E-645F-450D-81AA-A2EEEE4FA135}"/>
    <cellStyle name="Normal 2 4 20 3 2 3" xfId="35468" xr:uid="{F22AB631-18CD-47A8-A8CE-AB8F15DD9340}"/>
    <cellStyle name="Normal 2 4 20 3 2 4" xfId="35469" xr:uid="{09E55FB5-CB47-4D45-9A65-44387006813D}"/>
    <cellStyle name="Normal 2 4 20 3 3" xfId="35470" xr:uid="{E5C469B5-6C0A-4075-B9E0-AB8A28E28728}"/>
    <cellStyle name="Normal 2 4 20 3 3 2" xfId="35471" xr:uid="{ECC63ECF-B017-494E-AEA8-ACA7653ABA35}"/>
    <cellStyle name="Normal 2 4 20 3 3 3" xfId="35472" xr:uid="{BD47F599-708F-4484-AD17-DD6591352C58}"/>
    <cellStyle name="Normal 2 4 20 3 3 4" xfId="35473" xr:uid="{5C404BD1-6172-4FE9-BD69-A7A4374899FE}"/>
    <cellStyle name="Normal 2 4 20 3 4" xfId="35474" xr:uid="{339CF1EB-3C53-44F4-BA97-B357A56050D5}"/>
    <cellStyle name="Normal 2 4 20 3 4 2" xfId="35475" xr:uid="{9D907D67-01CA-4B14-8344-36DFE435233D}"/>
    <cellStyle name="Normal 2 4 20 3 5" xfId="35476" xr:uid="{4C39BD3B-CF1E-4472-9728-BE48C29CBD3F}"/>
    <cellStyle name="Normal 2 4 20 3 6" xfId="35477" xr:uid="{F55654A1-0672-427C-AB1F-2CEDA1991BBD}"/>
    <cellStyle name="Normal 2 4 20 3 7" xfId="35478" xr:uid="{5D55FA1F-9CC2-4F6F-9E18-C52B27752A66}"/>
    <cellStyle name="Normal 2 4 20 4" xfId="35479" xr:uid="{0F9B7B04-195E-4BD1-8EC7-69D237ECD7A0}"/>
    <cellStyle name="Normal 2 4 20 4 2" xfId="35480" xr:uid="{95756F0C-3D30-44CC-A20E-611EF0E11B13}"/>
    <cellStyle name="Normal 2 4 20 4 3" xfId="35481" xr:uid="{E218DDAA-0C6F-4272-873F-EBDCEE100697}"/>
    <cellStyle name="Normal 2 4 20 4 4" xfId="35482" xr:uid="{F5CE25AC-73D3-49EF-9277-729C6D1E98DC}"/>
    <cellStyle name="Normal 2 4 20 5" xfId="35483" xr:uid="{7B9358DB-2681-43A1-A82B-3A7E64835920}"/>
    <cellStyle name="Normal 2 4 20 5 2" xfId="35484" xr:uid="{5AEA9D7D-F89C-4462-97DA-29B151E8A47D}"/>
    <cellStyle name="Normal 2 4 20 5 3" xfId="35485" xr:uid="{FA74CAD0-06DA-4D5F-8104-4D515E40BF28}"/>
    <cellStyle name="Normal 2 4 20 5 4" xfId="35486" xr:uid="{4F61AE99-BC49-49D8-B65A-2604944262CE}"/>
    <cellStyle name="Normal 2 4 20 6" xfId="35487" xr:uid="{EDDE3D22-6CBE-4CE4-AD49-C409A9AC8337}"/>
    <cellStyle name="Normal 2 4 20 7" xfId="35488" xr:uid="{248BC5B8-711F-4061-B912-8D2369A4B403}"/>
    <cellStyle name="Normal 2 4 20 7 2" xfId="35489" xr:uid="{14D2591E-C959-41A6-A4A3-A3F008CC6634}"/>
    <cellStyle name="Normal 2 4 20 8" xfId="35490" xr:uid="{F7E92766-4F25-43AF-B33F-BFF8CBEDC2BC}"/>
    <cellStyle name="Normal 2 4 20 9" xfId="35491" xr:uid="{F2DB36A3-4B94-4693-8E5D-8DF4D4566641}"/>
    <cellStyle name="Normal 2 4 21" xfId="35492" xr:uid="{F4AAFC16-7E58-4E7B-ABB9-AD3C323690AE}"/>
    <cellStyle name="Normal 2 4 21 2" xfId="35493" xr:uid="{82477F43-E50C-4695-8D90-5303646334C9}"/>
    <cellStyle name="Normal 2 4 21 2 2" xfId="35494" xr:uid="{A59C16A6-393F-43BB-A749-AD6307F5EBE1}"/>
    <cellStyle name="Normal 2 4 21 2 2 2" xfId="35495" xr:uid="{D243A935-4FE0-4323-BE41-C6272CE15D74}"/>
    <cellStyle name="Normal 2 4 21 2 3" xfId="35496" xr:uid="{DD787AD6-FFB0-4669-9320-FED7A077E40A}"/>
    <cellStyle name="Normal 2 4 21 2 4" xfId="35497" xr:uid="{728ED13E-0C65-48A3-8F87-7BA66948084E}"/>
    <cellStyle name="Normal 2 4 21 2 5" xfId="35498" xr:uid="{833DD954-80D2-40DA-9177-82F657C599AD}"/>
    <cellStyle name="Normal 2 4 21 3" xfId="35499" xr:uid="{D4F08B6C-C781-4453-98F1-AEABF30DDA16}"/>
    <cellStyle name="Normal 2 4 21 3 2" xfId="35500" xr:uid="{862F34AF-E6CD-4508-A18E-D633D8C96415}"/>
    <cellStyle name="Normal 2 4 21 3 2 2" xfId="35501" xr:uid="{C27E9506-1319-4792-B3C3-705693A1603E}"/>
    <cellStyle name="Normal 2 4 21 3 3" xfId="35502" xr:uid="{1EB2FFB4-1EC5-4C4E-B78A-0896D9191A42}"/>
    <cellStyle name="Normal 2 4 21 3 4" xfId="35503" xr:uid="{596F8157-79BA-4F4C-A171-A547812A3244}"/>
    <cellStyle name="Normal 2 4 21 3 5" xfId="35504" xr:uid="{53A8E405-2E7D-493F-96C0-6759C2A93335}"/>
    <cellStyle name="Normal 2 4 21 4" xfId="35505" xr:uid="{71FAFE85-F465-4289-B3FD-8E27D61E4A85}"/>
    <cellStyle name="Normal 2 4 21 5" xfId="35506" xr:uid="{B6D99D8B-0C13-4354-ACB7-683337C434A8}"/>
    <cellStyle name="Normal 2 4 21 5 2" xfId="35507" xr:uid="{8925C4D7-4E10-4DDC-AE12-725AD1617B36}"/>
    <cellStyle name="Normal 2 4 21 6" xfId="35508" xr:uid="{D2AD02F5-76C6-4807-A89D-F96FAEFB8856}"/>
    <cellStyle name="Normal 2 4 21 7" xfId="35509" xr:uid="{7D637F7A-BE72-4399-9EF6-9A273B878F54}"/>
    <cellStyle name="Normal 2 4 21 8" xfId="35510" xr:uid="{2F16094E-A2BE-44FE-A11A-006314702F07}"/>
    <cellStyle name="Normal 2 4 22" xfId="35511" xr:uid="{08ACFF17-5DA3-4BF1-8D62-B03670619090}"/>
    <cellStyle name="Normal 2 4 22 2" xfId="35512" xr:uid="{72F6B7CE-1F92-459D-8DD8-2390E94A6851}"/>
    <cellStyle name="Normal 2 4 22 2 2" xfId="35513" xr:uid="{D29FF744-45C9-47CD-9319-C7022D850CBE}"/>
    <cellStyle name="Normal 2 4 22 2 2 2" xfId="35514" xr:uid="{80FD5D39-47E0-42B0-A00C-E3D429F449D2}"/>
    <cellStyle name="Normal 2 4 22 2 3" xfId="35515" xr:uid="{93C6F972-C09E-43C1-B389-55ED6EFBBBE8}"/>
    <cellStyle name="Normal 2 4 22 2 4" xfId="35516" xr:uid="{82204EF8-DDA6-43E0-BD4B-1A9DE849C480}"/>
    <cellStyle name="Normal 2 4 22 2 5" xfId="35517" xr:uid="{AE778FB6-0636-4E86-9C02-E6F6C3FDEA04}"/>
    <cellStyle name="Normal 2 4 22 3" xfId="35518" xr:uid="{1440CC46-8F45-4F6B-88A2-B9D3D7036F98}"/>
    <cellStyle name="Normal 2 4 22 3 2" xfId="35519" xr:uid="{BC0B747E-3C39-4D45-887C-20D2B28BD250}"/>
    <cellStyle name="Normal 2 4 22 3 2 2" xfId="35520" xr:uid="{15362E89-8D62-4371-BFA6-E1676ABB92C1}"/>
    <cellStyle name="Normal 2 4 22 3 3" xfId="35521" xr:uid="{50ADFFF8-D4E6-4E5B-9ACF-21500E350872}"/>
    <cellStyle name="Normal 2 4 22 3 4" xfId="35522" xr:uid="{03C17A2E-415C-4A6C-BF0F-DEDC3E1D89B0}"/>
    <cellStyle name="Normal 2 4 22 3 5" xfId="35523" xr:uid="{F7F82F22-1B53-4834-A86E-6004634BB6A3}"/>
    <cellStyle name="Normal 2 4 22 4" xfId="35524" xr:uid="{DBB5D745-85E7-4C94-B7C9-5990E9C071E6}"/>
    <cellStyle name="Normal 2 4 22 5" xfId="35525" xr:uid="{5FB78DBC-C914-4256-A386-12AD975A4E61}"/>
    <cellStyle name="Normal 2 4 22 5 2" xfId="35526" xr:uid="{588A64F4-BD0B-4A66-90AF-F1FF6AAA842E}"/>
    <cellStyle name="Normal 2 4 22 6" xfId="35527" xr:uid="{1C7662A0-F14E-4173-B60A-2654A9670C0F}"/>
    <cellStyle name="Normal 2 4 22 7" xfId="35528" xr:uid="{6829BC6F-4899-4E8A-97D7-1A5F84EEB2C5}"/>
    <cellStyle name="Normal 2 4 22 8" xfId="35529" xr:uid="{78F2C9EE-04D1-4A61-AF00-CFF6CFF3FD80}"/>
    <cellStyle name="Normal 2 4 23" xfId="35530" xr:uid="{C6ABE60D-257A-4749-B147-8A23ED788BF3}"/>
    <cellStyle name="Normal 2 4 23 2" xfId="35531" xr:uid="{1993F208-BDB3-434B-8FA2-A6991EB02A31}"/>
    <cellStyle name="Normal 2 4 23 2 2" xfId="35532" xr:uid="{2B61BEC5-588F-4587-BF43-AC1565FFF265}"/>
    <cellStyle name="Normal 2 4 23 3" xfId="35533" xr:uid="{01D241E1-7AB2-4049-A754-A22EAE9C2E3E}"/>
    <cellStyle name="Normal 2 4 23 3 2" xfId="35534" xr:uid="{127EA29A-2D7B-4ABB-9ADB-8C5B85312D83}"/>
    <cellStyle name="Normal 2 4 23 3 2 2" xfId="35535" xr:uid="{200C7D1E-37A5-4E9D-B4F4-B6222AF528CA}"/>
    <cellStyle name="Normal 2 4 23 4" xfId="35536" xr:uid="{F2175325-608D-4A07-9974-4BF15DCE6D82}"/>
    <cellStyle name="Normal 2 4 23 5" xfId="35537" xr:uid="{69672A2A-1461-4060-8C34-1A16B193052F}"/>
    <cellStyle name="Normal 2 4 23 6" xfId="35538" xr:uid="{80573E9E-4F99-4FF0-B90A-C0736AC8FA92}"/>
    <cellStyle name="Normal 2 4 24" xfId="35539" xr:uid="{F510D8FF-D2EC-4294-B741-010B50D065BA}"/>
    <cellStyle name="Normal 2 4 24 2" xfId="35540" xr:uid="{12CC9F39-EBDB-4C50-BAB8-910F7CF5DDD2}"/>
    <cellStyle name="Normal 2 4 24 2 2" xfId="35541" xr:uid="{266D14A4-62BE-43AC-8BCB-4309CB578482}"/>
    <cellStyle name="Normal 2 4 24 3" xfId="35542" xr:uid="{73EFBBF8-D1B5-48E5-B885-76978600A2CD}"/>
    <cellStyle name="Normal 2 4 24 3 2" xfId="35543" xr:uid="{AFC489F3-A63F-41BA-93AE-BCA4DD0ACA56}"/>
    <cellStyle name="Normal 2 4 24 3 2 2" xfId="35544" xr:uid="{A5E6E708-C573-40AA-B3F9-6C03B79D0C7C}"/>
    <cellStyle name="Normal 2 4 24 4" xfId="35545" xr:uid="{6EE518C3-4E6A-4A2A-B0BF-D4E9C4398493}"/>
    <cellStyle name="Normal 2 4 24 5" xfId="35546" xr:uid="{6DB8AE72-AA1B-4D17-A78E-A83B67033C69}"/>
    <cellStyle name="Normal 2 4 24 6" xfId="35547" xr:uid="{68978B0F-6B48-4755-A36E-7ADB9E89A437}"/>
    <cellStyle name="Normal 2 4 25" xfId="35548" xr:uid="{27DC5B57-D423-467A-B838-A073B93AB206}"/>
    <cellStyle name="Normal 2 4 25 2" xfId="35549" xr:uid="{0C549189-F1F3-41E3-A382-1671178F9A0D}"/>
    <cellStyle name="Normal 2 4 25 2 2" xfId="35550" xr:uid="{5B089D89-086F-448D-AC2C-9796FAEA4A6B}"/>
    <cellStyle name="Normal 2 4 25 3" xfId="35551" xr:uid="{A1F9613E-1C89-4DB4-B915-9A4E2A709D66}"/>
    <cellStyle name="Normal 2 4 25 3 2" xfId="35552" xr:uid="{797D7F34-6763-43F4-AB4A-BD4D6BA804D6}"/>
    <cellStyle name="Normal 2 4 25 3 2 2" xfId="35553" xr:uid="{29C521F5-960A-40C4-B492-D8DA46E9B9B1}"/>
    <cellStyle name="Normal 2 4 25 4" xfId="35554" xr:uid="{42DB00E9-CB22-459A-98F9-B341D2781E40}"/>
    <cellStyle name="Normal 2 4 25 5" xfId="35555" xr:uid="{3AE739E7-CBA0-425C-B9BA-ACA0DBA36789}"/>
    <cellStyle name="Normal 2 4 25 6" xfId="35556" xr:uid="{DD11172C-7116-4F6C-B8A6-75D4212A14DF}"/>
    <cellStyle name="Normal 2 4 26" xfId="35557" xr:uid="{A3AA3AF0-5E28-43BE-A2F5-B2DDB3BBA8FB}"/>
    <cellStyle name="Normal 2 4 26 2" xfId="35558" xr:uid="{E1973923-58FB-499A-92D0-DC9FDAAF9C8C}"/>
    <cellStyle name="Normal 2 4 26 2 2" xfId="35559" xr:uid="{774B46B9-C2FC-496D-929D-D5F3B09B6646}"/>
    <cellStyle name="Normal 2 4 26 3" xfId="35560" xr:uid="{A4131EC2-FE37-4BB4-9663-475AF36B1FCF}"/>
    <cellStyle name="Normal 2 4 26 3 2" xfId="35561" xr:uid="{E7165216-1D3A-4949-B24A-DD2BF9DC16C1}"/>
    <cellStyle name="Normal 2 4 26 3 2 2" xfId="35562" xr:uid="{BBC410EC-342F-4FE4-A264-DB7E7CD14B33}"/>
    <cellStyle name="Normal 2 4 26 4" xfId="35563" xr:uid="{293D5402-4144-4CC5-8C9C-6EDCF8312030}"/>
    <cellStyle name="Normal 2 4 26 5" xfId="35564" xr:uid="{45144484-2EFF-4A96-9358-938578AA0553}"/>
    <cellStyle name="Normal 2 4 26 6" xfId="35565" xr:uid="{490DEAE1-31DC-4521-90A1-0CCA2DB641DE}"/>
    <cellStyle name="Normal 2 4 27" xfId="35566" xr:uid="{31286045-5679-4908-95F3-21D84D3499DF}"/>
    <cellStyle name="Normal 2 4 27 2" xfId="35567" xr:uid="{99F0E978-405A-4065-BA2E-B5C12118520D}"/>
    <cellStyle name="Normal 2 4 27 2 2" xfId="35568" xr:uid="{DFD0D81C-6C0D-4F0C-8983-DF7388C6A6BB}"/>
    <cellStyle name="Normal 2 4 27 2 2 2" xfId="35569" xr:uid="{062AD7B1-223E-4F3C-A9AD-9E55EB0D4F95}"/>
    <cellStyle name="Normal 2 4 27 2 3" xfId="35570" xr:uid="{C6D453D1-8856-4991-8286-C60831E455F4}"/>
    <cellStyle name="Normal 2 4 27 2 4" xfId="35571" xr:uid="{1B6DBE3F-BEB0-43D1-9909-06D9B3EE0012}"/>
    <cellStyle name="Normal 2 4 27 2 5" xfId="35572" xr:uid="{C5771BDC-DAA5-4128-9135-05F965151D39}"/>
    <cellStyle name="Normal 2 4 27 3" xfId="35573" xr:uid="{285674E6-F939-4BD5-A514-641AA71FF209}"/>
    <cellStyle name="Normal 2 4 27 3 2" xfId="35574" xr:uid="{964913D5-20F4-4658-BEF5-1AACD8A1300B}"/>
    <cellStyle name="Normal 2 4 27 3 2 2" xfId="35575" xr:uid="{C34998E7-A7D0-4F20-B5CC-28E1C7846FB4}"/>
    <cellStyle name="Normal 2 4 27 3 3" xfId="35576" xr:uid="{30BAAACE-C7C4-45F2-9062-7FF6B6E5F0E0}"/>
    <cellStyle name="Normal 2 4 27 3 4" xfId="35577" xr:uid="{635D2F22-7E22-469F-ACC9-0257F22C1E84}"/>
    <cellStyle name="Normal 2 4 27 3 5" xfId="35578" xr:uid="{F67F6DB2-3146-404F-BC95-F853DC6F58CA}"/>
    <cellStyle name="Normal 2 4 27 4" xfId="35579" xr:uid="{E7CAF955-F878-4390-B28E-196BCEF89D74}"/>
    <cellStyle name="Normal 2 4 27 5" xfId="35580" xr:uid="{E56E81DB-50D9-4DDC-9FF1-3F288420E8B7}"/>
    <cellStyle name="Normal 2 4 27 5 2" xfId="35581" xr:uid="{8D4DBDAE-53E5-405F-8B84-21F27F20E3C0}"/>
    <cellStyle name="Normal 2 4 27 6" xfId="35582" xr:uid="{DC600AB8-C54B-4563-A446-533126872D23}"/>
    <cellStyle name="Normal 2 4 27 7" xfId="35583" xr:uid="{02C55668-BB83-45BC-8294-6B1F0BDF5F95}"/>
    <cellStyle name="Normal 2 4 27 8" xfId="35584" xr:uid="{EC86AD2B-47A9-4A55-829B-5CD96BA21805}"/>
    <cellStyle name="Normal 2 4 28" xfId="35585" xr:uid="{18E61E27-9206-45D1-AB88-9AEFF1387628}"/>
    <cellStyle name="Normal 2 4 28 2" xfId="35586" xr:uid="{9EF3AC61-1D35-4D18-A14C-DD3D41317930}"/>
    <cellStyle name="Normal 2 4 28 2 2" xfId="35587" xr:uid="{F045404E-3CA9-40CA-8697-0102CF268033}"/>
    <cellStyle name="Normal 2 4 28 3" xfId="35588" xr:uid="{6CCBA3D0-C1E8-4E5B-85EE-1085FCC8C5FF}"/>
    <cellStyle name="Normal 2 4 28 3 2" xfId="35589" xr:uid="{F51F5416-9BA1-4129-87E6-8ED500A09EEF}"/>
    <cellStyle name="Normal 2 4 28 3 2 2" xfId="35590" xr:uid="{AE80AD2C-79AE-4E07-A010-1E093E5E4B05}"/>
    <cellStyle name="Normal 2 4 28 4" xfId="35591" xr:uid="{B43B70D9-CD46-4587-9F7D-89A4BFF1A1A5}"/>
    <cellStyle name="Normal 2 4 28 5" xfId="35592" xr:uid="{308AD65A-1CEA-4B73-A64B-575405B03329}"/>
    <cellStyle name="Normal 2 4 28 6" xfId="35593" xr:uid="{EAF9C15E-4A26-490D-948E-2822AD1533AA}"/>
    <cellStyle name="Normal 2 4 29" xfId="35594" xr:uid="{8A6B4F0E-D081-4C89-8445-0C543FF59FE7}"/>
    <cellStyle name="Normal 2 4 29 2" xfId="35595" xr:uid="{2C4BC6C8-F3C4-40D3-A48B-DB9FA3979F2B}"/>
    <cellStyle name="Normal 2 4 29 3" xfId="35596" xr:uid="{09DE56FC-2175-4B16-A82D-B5EAC22CB8C9}"/>
    <cellStyle name="Normal 2 4 3" xfId="35597" xr:uid="{27C129C0-E635-434D-BCBD-0FE9B3F71F89}"/>
    <cellStyle name="Normal 2 4 3 10" xfId="35598" xr:uid="{2EE0D61F-3C25-4BFA-BAC0-C165679F14FC}"/>
    <cellStyle name="Normal 2 4 3 11" xfId="58875" xr:uid="{38834BF0-7642-43F3-8A96-CEDD2BEF904C}"/>
    <cellStyle name="Normal 2 4 3 2" xfId="35599" xr:uid="{5A1A73DC-4C4A-4D33-AE5A-3E4FE928A44B}"/>
    <cellStyle name="Normal 2 4 3 2 2" xfId="35600" xr:uid="{FA9AAC93-ADC3-4F21-9C9E-53AB5951D6BD}"/>
    <cellStyle name="Normal 2 4 3 2 2 2" xfId="35601" xr:uid="{C72618F3-999D-464B-BBCF-CCC1F8047F5A}"/>
    <cellStyle name="Normal 2 4 3 2 2 3" xfId="35602" xr:uid="{BBB775A9-7B0B-4D68-BB58-6717BF1CEDC2}"/>
    <cellStyle name="Normal 2 4 3 2 2 4" xfId="35603" xr:uid="{A9216FBA-2591-49F1-81C3-3BB583C8DC21}"/>
    <cellStyle name="Normal 2 4 3 2 3" xfId="35604" xr:uid="{46F572B0-8878-4DFB-BEF4-B92309E69FAE}"/>
    <cellStyle name="Normal 2 4 3 2 3 2" xfId="35605" xr:uid="{CB143689-89DA-4275-9F3B-44B2D3BA462E}"/>
    <cellStyle name="Normal 2 4 3 2 3 3" xfId="35606" xr:uid="{D584DAE6-49AB-44FD-8E38-131FE56809CB}"/>
    <cellStyle name="Normal 2 4 3 2 3 4" xfId="35607" xr:uid="{9684B27B-75F2-4A2A-A387-C3CF035539AC}"/>
    <cellStyle name="Normal 2 4 3 2 4" xfId="35608" xr:uid="{789A4D88-104F-4FF6-A700-359FA444C17E}"/>
    <cellStyle name="Normal 2 4 3 2 4 2" xfId="35609" xr:uid="{B491FC1B-5F66-4EB3-8F93-9B68934C5492}"/>
    <cellStyle name="Normal 2 4 3 2 5" xfId="35610" xr:uid="{B7334596-8CE9-4A99-A86D-C445BB000924}"/>
    <cellStyle name="Normal 2 4 3 2 6" xfId="35611" xr:uid="{4697565D-B3E4-4267-9D4A-29ABFF0EB8F2}"/>
    <cellStyle name="Normal 2 4 3 2 7" xfId="35612" xr:uid="{4A614EDD-D668-46FB-B18F-82945DB4AB48}"/>
    <cellStyle name="Normal 2 4 3 3" xfId="35613" xr:uid="{81EDEE33-375B-4A3D-BB88-7C3EB79A7A09}"/>
    <cellStyle name="Normal 2 4 3 3 2" xfId="35614" xr:uid="{1276DB1E-924A-446B-8C6F-C46AD8A34428}"/>
    <cellStyle name="Normal 2 4 3 3 2 2" xfId="35615" xr:uid="{EEAB8062-02D0-4469-9C59-CDEEE30F388B}"/>
    <cellStyle name="Normal 2 4 3 3 2 3" xfId="35616" xr:uid="{8EE5F89A-999E-4658-89D0-D4084F7F6010}"/>
    <cellStyle name="Normal 2 4 3 3 2 4" xfId="35617" xr:uid="{3D683341-D978-4213-90A7-26E52DB36969}"/>
    <cellStyle name="Normal 2 4 3 3 3" xfId="35618" xr:uid="{EF92C39C-C700-47A4-AE19-B4707AD7F567}"/>
    <cellStyle name="Normal 2 4 3 3 3 2" xfId="35619" xr:uid="{E8187662-84BF-4F75-9483-75EFDCBD2B81}"/>
    <cellStyle name="Normal 2 4 3 3 3 3" xfId="35620" xr:uid="{2B1DA1E5-8FBF-4EE3-A464-D9B88D4A1C42}"/>
    <cellStyle name="Normal 2 4 3 3 3 4" xfId="35621" xr:uid="{AEF603AB-8753-468B-9DD6-56FADD7C0218}"/>
    <cellStyle name="Normal 2 4 3 3 4" xfId="35622" xr:uid="{AE3844DC-2DBE-4F4C-90AA-93DE28B86F83}"/>
    <cellStyle name="Normal 2 4 3 3 4 2" xfId="35623" xr:uid="{F2EF63A6-A97A-421F-9C6D-D60F78D6252B}"/>
    <cellStyle name="Normal 2 4 3 3 5" xfId="35624" xr:uid="{2BDE259D-A0C9-4455-B2CD-DB692F4ED762}"/>
    <cellStyle name="Normal 2 4 3 3 6" xfId="35625" xr:uid="{9081D27D-2DEB-435E-AEBC-2595213C588E}"/>
    <cellStyle name="Normal 2 4 3 3 7" xfId="35626" xr:uid="{F72B8C8D-5D6C-4C22-9878-10592C0A26A7}"/>
    <cellStyle name="Normal 2 4 3 4" xfId="35627" xr:uid="{EA42F332-DDB3-4B98-A3BE-CA126B1EAEBE}"/>
    <cellStyle name="Normal 2 4 3 4 2" xfId="35628" xr:uid="{FBF0303B-DE12-4DCB-95EB-A5B4A0B51F64}"/>
    <cellStyle name="Normal 2 4 3 4 3" xfId="35629" xr:uid="{BE142DAD-F31B-489C-8DBC-772C20B4A266}"/>
    <cellStyle name="Normal 2 4 3 4 4" xfId="35630" xr:uid="{E60D8173-8E06-4DBE-B586-4C2C808EBBD6}"/>
    <cellStyle name="Normal 2 4 3 5" xfId="35631" xr:uid="{F51069BE-4829-49A9-A227-A55476E22703}"/>
    <cellStyle name="Normal 2 4 3 5 2" xfId="35632" xr:uid="{51E6A232-2147-41B5-8CC8-9B7B3D4B5105}"/>
    <cellStyle name="Normal 2 4 3 5 3" xfId="35633" xr:uid="{FEBC4AD2-0D92-4495-9610-5F1AD3570BB7}"/>
    <cellStyle name="Normal 2 4 3 5 4" xfId="35634" xr:uid="{A25C1AE1-0963-47FD-A770-EF588D3E26C1}"/>
    <cellStyle name="Normal 2 4 3 6" xfId="35635" xr:uid="{608B7B8C-1F34-4B43-8B40-D60B9612B3A2}"/>
    <cellStyle name="Normal 2 4 3 7" xfId="35636" xr:uid="{F3BBACA2-422A-4B88-89CD-D6CB34064C08}"/>
    <cellStyle name="Normal 2 4 3 7 2" xfId="35637" xr:uid="{1F2EE051-6B40-406A-BFC5-FC992C86E278}"/>
    <cellStyle name="Normal 2 4 3 8" xfId="35638" xr:uid="{600DE7C1-F3AE-43F1-8E07-D2FC7C239ADE}"/>
    <cellStyle name="Normal 2 4 3 9" xfId="35639" xr:uid="{5879F223-C5CA-4CAC-884D-26CF0FB6EB60}"/>
    <cellStyle name="Normal 2 4 30" xfId="35640" xr:uid="{B8418D92-1961-4295-AC37-63C4E30C2155}"/>
    <cellStyle name="Normal 2 4 30 2" xfId="35641" xr:uid="{87E917A4-2D5F-4DB0-AA67-AFEB36296EFE}"/>
    <cellStyle name="Normal 2 4 30 3" xfId="35642" xr:uid="{038F26AC-94C1-46C7-A880-EDF914BE4D50}"/>
    <cellStyle name="Normal 2 4 31" xfId="35643" xr:uid="{F1FBB727-558D-40B9-892B-097AD071E5F6}"/>
    <cellStyle name="Normal 2 4 31 2" xfId="35644" xr:uid="{579EA93B-816B-4E85-BEBB-A66EC3EA5F08}"/>
    <cellStyle name="Normal 2 4 31 3" xfId="35645" xr:uid="{33225C41-6C17-4147-80F0-E24248C9E6FA}"/>
    <cellStyle name="Normal 2 4 32" xfId="35646" xr:uid="{5FEA4C73-45FF-4AB8-836F-4BE979E681B4}"/>
    <cellStyle name="Normal 2 4 32 2" xfId="35647" xr:uid="{20CFA451-D8ED-4923-A45E-839BC862CF85}"/>
    <cellStyle name="Normal 2 4 32 3" xfId="35648" xr:uid="{5B3FD83B-48A3-4FC5-AB10-62FC6E66B029}"/>
    <cellStyle name="Normal 2 4 33" xfId="35649" xr:uid="{E02388E1-F133-44C8-85CF-B93A6AC8D286}"/>
    <cellStyle name="Normal 2 4 33 2" xfId="35650" xr:uid="{21D8DAEE-DBCA-4CF0-90E1-80A9B72FC130}"/>
    <cellStyle name="Normal 2 4 33 3" xfId="35651" xr:uid="{B2FF9B30-1514-40E2-BF0D-E155573AE8EF}"/>
    <cellStyle name="Normal 2 4 34" xfId="35652" xr:uid="{FA63517B-BCA5-4A7A-9089-7029BD8EF8BE}"/>
    <cellStyle name="Normal 2 4 34 2" xfId="35653" xr:uid="{C72D0DD7-12C3-442E-B2BB-D6944894CC84}"/>
    <cellStyle name="Normal 2 4 34 3" xfId="35654" xr:uid="{5B02C045-2D76-491E-95D5-5F0A2A2C7152}"/>
    <cellStyle name="Normal 2 4 35" xfId="35655" xr:uid="{E51A89B8-EAFC-4DD2-BCE0-F601B1859676}"/>
    <cellStyle name="Normal 2 4 35 2" xfId="35656" xr:uid="{4B236ABE-01AB-437A-914C-73E4512DFB46}"/>
    <cellStyle name="Normal 2 4 35 3" xfId="35657" xr:uid="{C58AD975-210C-415B-B896-0501B0269748}"/>
    <cellStyle name="Normal 2 4 36" xfId="35658" xr:uid="{5DF400C3-A315-4E92-A4E0-6B6538A9E31F}"/>
    <cellStyle name="Normal 2 4 36 2" xfId="35659" xr:uid="{DE21CBED-D957-4C43-985C-1C9A6E22ED49}"/>
    <cellStyle name="Normal 2 4 36 3" xfId="35660" xr:uid="{95B5C95C-5CFD-4A16-9B1C-DF76599D4773}"/>
    <cellStyle name="Normal 2 4 37" xfId="35661" xr:uid="{5CA88038-481F-4A3F-A4C0-F046EBFF8B63}"/>
    <cellStyle name="Normal 2 4 37 2" xfId="35662" xr:uid="{8B021867-44F8-49C6-A26C-466D15D7F025}"/>
    <cellStyle name="Normal 2 4 37 3" xfId="35663" xr:uid="{5954CA3B-A6DE-487C-AC6F-9F9756F16866}"/>
    <cellStyle name="Normal 2 4 38" xfId="35664" xr:uid="{9A73D30A-427F-40E5-9721-5A4197D0D312}"/>
    <cellStyle name="Normal 2 4 38 2" xfId="35665" xr:uid="{EB69EA31-133F-49CC-832B-BB1F7AC9C4EE}"/>
    <cellStyle name="Normal 2 4 38 3" xfId="35666" xr:uid="{3CD33E40-BE6F-47D4-A199-1E7F471912D9}"/>
    <cellStyle name="Normal 2 4 39" xfId="35667" xr:uid="{5190F2AD-882E-4109-AF4D-1CAB91F14FDC}"/>
    <cellStyle name="Normal 2 4 39 2" xfId="35668" xr:uid="{8BC2E92B-0E6A-4708-8392-D820CB177E16}"/>
    <cellStyle name="Normal 2 4 39 3" xfId="35669" xr:uid="{C17480AA-982D-4ED5-9E7F-7A4447390B6F}"/>
    <cellStyle name="Normal 2 4 4" xfId="35670" xr:uid="{B6A825F8-A677-4F5C-9270-B4488D090523}"/>
    <cellStyle name="Normal 2 4 4 10" xfId="35671" xr:uid="{4EFEC578-FA11-45A1-960D-BA7EB1DCD214}"/>
    <cellStyle name="Normal 2 4 4 2" xfId="35672" xr:uid="{8B6EF17E-57A1-4D64-8FBA-3EA0B9D7B656}"/>
    <cellStyle name="Normal 2 4 4 2 2" xfId="35673" xr:uid="{7C5F1505-7C57-4F2A-89E5-BC688D20E4A9}"/>
    <cellStyle name="Normal 2 4 4 2 2 2" xfId="35674" xr:uid="{F3CFB2B2-A2B6-4B6C-A8B4-F87DE71420C2}"/>
    <cellStyle name="Normal 2 4 4 2 2 3" xfId="35675" xr:uid="{C2E76B09-1A68-45CD-AF5F-353CF8B32AF1}"/>
    <cellStyle name="Normal 2 4 4 2 2 4" xfId="35676" xr:uid="{3911B712-3437-4487-BC58-8B88233264E0}"/>
    <cellStyle name="Normal 2 4 4 2 3" xfId="35677" xr:uid="{88EF0F32-956B-4A62-BB45-3275B6E87234}"/>
    <cellStyle name="Normal 2 4 4 2 3 2" xfId="35678" xr:uid="{A6FE480E-773D-4350-A9E7-429247F3C755}"/>
    <cellStyle name="Normal 2 4 4 2 3 3" xfId="35679" xr:uid="{07C202B8-598B-4A42-8A9E-2FE2097C8D4E}"/>
    <cellStyle name="Normal 2 4 4 2 3 4" xfId="35680" xr:uid="{EE683274-9C2F-4601-B78A-6925755D39BC}"/>
    <cellStyle name="Normal 2 4 4 2 4" xfId="35681" xr:uid="{9F5B4D8A-C8A7-4919-9133-F14BF709411A}"/>
    <cellStyle name="Normal 2 4 4 2 4 2" xfId="35682" xr:uid="{0D3DEFFC-CA3B-4852-A36B-08B1ADE6155D}"/>
    <cellStyle name="Normal 2 4 4 2 5" xfId="35683" xr:uid="{110BE748-8C38-4CBF-8E6F-4EBCDF55275C}"/>
    <cellStyle name="Normal 2 4 4 2 6" xfId="35684" xr:uid="{924BD6BA-A930-45D0-9097-69600878E250}"/>
    <cellStyle name="Normal 2 4 4 2 7" xfId="35685" xr:uid="{E4B3F916-5A26-4190-87AE-8E6AC48379F7}"/>
    <cellStyle name="Normal 2 4 4 3" xfId="35686" xr:uid="{91CE7D5F-5129-44B4-982B-7468E1FA7E8E}"/>
    <cellStyle name="Normal 2 4 4 3 2" xfId="35687" xr:uid="{2287D691-97E7-42BA-97E2-0B720715BC93}"/>
    <cellStyle name="Normal 2 4 4 3 2 2" xfId="35688" xr:uid="{9F6EF46B-5925-4D7B-87F6-F7B8709B88A6}"/>
    <cellStyle name="Normal 2 4 4 3 2 3" xfId="35689" xr:uid="{130B1842-E951-4CF1-9AC8-12ABF2B2F585}"/>
    <cellStyle name="Normal 2 4 4 3 2 4" xfId="35690" xr:uid="{B8036886-FE60-443B-885C-CDEC6DC48F7B}"/>
    <cellStyle name="Normal 2 4 4 3 3" xfId="35691" xr:uid="{A25EE471-505C-4AAD-923A-A14887E45F0F}"/>
    <cellStyle name="Normal 2 4 4 3 3 2" xfId="35692" xr:uid="{C86966B3-B096-4FA0-93E8-C252EF190096}"/>
    <cellStyle name="Normal 2 4 4 3 3 3" xfId="35693" xr:uid="{48662F02-8DDB-4CBB-8790-102F0E335D3E}"/>
    <cellStyle name="Normal 2 4 4 3 3 4" xfId="35694" xr:uid="{43C4CDE3-8DCA-4720-980A-CAD5ADFACA3B}"/>
    <cellStyle name="Normal 2 4 4 3 4" xfId="35695" xr:uid="{C3EE8C2C-B81E-4762-8367-277DD15F5B72}"/>
    <cellStyle name="Normal 2 4 4 3 4 2" xfId="35696" xr:uid="{62FB7E97-4838-441F-AA87-BA9B6169651B}"/>
    <cellStyle name="Normal 2 4 4 3 5" xfId="35697" xr:uid="{AC27BBFF-7EA8-4D75-B696-14FE8DC32AC4}"/>
    <cellStyle name="Normal 2 4 4 3 6" xfId="35698" xr:uid="{2CA1BB17-DFDC-4540-9180-5F60E697EB67}"/>
    <cellStyle name="Normal 2 4 4 3 7" xfId="35699" xr:uid="{24700096-6EF0-4DC1-BAE7-B2C5C7A2103C}"/>
    <cellStyle name="Normal 2 4 4 4" xfId="35700" xr:uid="{46B3EC42-6DC5-4517-95E1-11EC4922F1A0}"/>
    <cellStyle name="Normal 2 4 4 4 2" xfId="35701" xr:uid="{D72BFE4C-15A4-4ED9-9812-E5A65D1C65AA}"/>
    <cellStyle name="Normal 2 4 4 4 3" xfId="35702" xr:uid="{19C105F0-B756-444A-BF0A-7344B3F5F3A3}"/>
    <cellStyle name="Normal 2 4 4 4 4" xfId="35703" xr:uid="{5DFE089B-29AE-46C4-8759-0EF2BA4EA038}"/>
    <cellStyle name="Normal 2 4 4 5" xfId="35704" xr:uid="{B0A428C4-166E-43BC-9572-546EBB3068FC}"/>
    <cellStyle name="Normal 2 4 4 5 2" xfId="35705" xr:uid="{E31FD413-26A1-435F-870B-C19293071E1A}"/>
    <cellStyle name="Normal 2 4 4 5 3" xfId="35706" xr:uid="{6CA8FD88-9737-4BF2-9AFB-F120C09EE506}"/>
    <cellStyle name="Normal 2 4 4 5 4" xfId="35707" xr:uid="{2E1B10B3-4283-4C9D-AF6F-F49824B4AFDC}"/>
    <cellStyle name="Normal 2 4 4 6" xfId="35708" xr:uid="{5E6547BC-F272-4FD5-9325-D7F46DB2E671}"/>
    <cellStyle name="Normal 2 4 4 7" xfId="35709" xr:uid="{21684B2F-B0B8-4B05-8CCD-A7499D4A92A8}"/>
    <cellStyle name="Normal 2 4 4 7 2" xfId="35710" xr:uid="{FFD72E66-1EAD-47EA-B6C2-B5947B6CFCBF}"/>
    <cellStyle name="Normal 2 4 4 8" xfId="35711" xr:uid="{0D110CFD-922C-45E0-83CF-3583039E5E6F}"/>
    <cellStyle name="Normal 2 4 4 9" xfId="35712" xr:uid="{98F38A77-7C40-45FA-BE6F-C3FEB96724F6}"/>
    <cellStyle name="Normal 2 4 40" xfId="35713" xr:uid="{CA834FE7-AB62-4F9B-870B-AD6EACF0905E}"/>
    <cellStyle name="Normal 2 4 40 2" xfId="35714" xr:uid="{13625090-F646-40AF-87DF-313BBE0BC73F}"/>
    <cellStyle name="Normal 2 4 40 3" xfId="35715" xr:uid="{9CD25AF7-72BA-4FC7-96CA-7A35198E8167}"/>
    <cellStyle name="Normal 2 4 40 3 2" xfId="35716" xr:uid="{AF7406C9-FC50-4B14-8B0F-DBAED384C809}"/>
    <cellStyle name="Normal 2 4 41" xfId="35717" xr:uid="{29FA2E61-745C-4F12-A132-BFF4B151BE0D}"/>
    <cellStyle name="Normal 2 4 41 2" xfId="35718" xr:uid="{20B3E994-8236-4EAF-89A0-B63D3CF34C87}"/>
    <cellStyle name="Normal 2 4 42" xfId="35719" xr:uid="{24F9EC4E-29DE-4556-95E3-48E56E90EFEA}"/>
    <cellStyle name="Normal 2 4 43" xfId="35720" xr:uid="{23843A31-8CBD-4BF7-827F-01B80E893215}"/>
    <cellStyle name="Normal 2 4 44" xfId="35721" xr:uid="{5DBE6E68-0C01-434D-A2A6-322964692159}"/>
    <cellStyle name="Normal 2 4 45" xfId="35722" xr:uid="{B1376A37-1FDA-46B6-8CD1-56D3D7F34BA7}"/>
    <cellStyle name="Normal 2 4 46" xfId="35723" xr:uid="{14D19761-5FD7-44BD-97B6-04A386DC4294}"/>
    <cellStyle name="Normal 2 4 47" xfId="35724" xr:uid="{C43D8285-8006-48D8-A4C5-D8A8D31FF7CC}"/>
    <cellStyle name="Normal 2 4 48" xfId="35725" xr:uid="{22A20B8F-1FF8-4272-99A1-127E1BDD8680}"/>
    <cellStyle name="Normal 2 4 49" xfId="35726" xr:uid="{0E6F046D-E503-4BE3-B067-E9FE4FE4C4C4}"/>
    <cellStyle name="Normal 2 4 5" xfId="35727" xr:uid="{8B7C64B5-81C7-49CD-AD1A-00373ED508AC}"/>
    <cellStyle name="Normal 2 4 5 10" xfId="35728" xr:uid="{D3BDD26A-076C-4CE1-83A7-72DA9C69C24F}"/>
    <cellStyle name="Normal 2 4 5 2" xfId="35729" xr:uid="{0B530864-3D39-4576-AD6A-0820DDEF6DC0}"/>
    <cellStyle name="Normal 2 4 5 2 2" xfId="35730" xr:uid="{1027A08C-6E17-47DD-AF70-E7E541B3B894}"/>
    <cellStyle name="Normal 2 4 5 2 2 2" xfId="35731" xr:uid="{C2BD2A86-7537-48B1-846E-318C0D6C67DF}"/>
    <cellStyle name="Normal 2 4 5 2 2 3" xfId="35732" xr:uid="{604EEFF0-0EB7-499D-9A92-125572E3A383}"/>
    <cellStyle name="Normal 2 4 5 2 2 4" xfId="35733" xr:uid="{6F5081FD-AFD2-43AA-934B-3C7400C36798}"/>
    <cellStyle name="Normal 2 4 5 2 3" xfId="35734" xr:uid="{C26EF8A6-7C85-4761-88B8-B71806044838}"/>
    <cellStyle name="Normal 2 4 5 2 3 2" xfId="35735" xr:uid="{B9386FE8-0184-4C3C-8C3E-04EE9E773A28}"/>
    <cellStyle name="Normal 2 4 5 2 3 3" xfId="35736" xr:uid="{D46F468F-580C-4AA5-95F4-C713727D46A0}"/>
    <cellStyle name="Normal 2 4 5 2 3 4" xfId="35737" xr:uid="{3BC3840E-E873-4E0A-A980-4DC5A2902561}"/>
    <cellStyle name="Normal 2 4 5 2 4" xfId="35738" xr:uid="{020CC5A4-1D40-442D-BBB7-F8A5911CBD94}"/>
    <cellStyle name="Normal 2 4 5 2 4 2" xfId="35739" xr:uid="{FB12F9BB-931B-4B41-BBE6-7B53E612731A}"/>
    <cellStyle name="Normal 2 4 5 2 5" xfId="35740" xr:uid="{F38FE4A3-AD1B-4711-96BA-ACA2048D09FB}"/>
    <cellStyle name="Normal 2 4 5 2 6" xfId="35741" xr:uid="{7A274199-7640-4F09-B6DE-53D0ED0039B7}"/>
    <cellStyle name="Normal 2 4 5 2 7" xfId="35742" xr:uid="{EEE40DBD-B5ED-4C88-A9A9-1D5AC2E0FB17}"/>
    <cellStyle name="Normal 2 4 5 3" xfId="35743" xr:uid="{4664D138-3916-479F-8555-79F258FFCAE0}"/>
    <cellStyle name="Normal 2 4 5 3 2" xfId="35744" xr:uid="{61307C68-D4F0-4DCF-AF55-3E57C8CF83CE}"/>
    <cellStyle name="Normal 2 4 5 3 2 2" xfId="35745" xr:uid="{C5D26920-F6AB-4481-A8BD-7FB6916D8490}"/>
    <cellStyle name="Normal 2 4 5 3 2 3" xfId="35746" xr:uid="{E1E2DF9C-FD99-4F1F-8891-159B983C145C}"/>
    <cellStyle name="Normal 2 4 5 3 2 4" xfId="35747" xr:uid="{6F1812A6-4B11-418C-9BBD-3E8E95CC7DBD}"/>
    <cellStyle name="Normal 2 4 5 3 3" xfId="35748" xr:uid="{007584AD-24C9-44F4-9E40-C975829A160A}"/>
    <cellStyle name="Normal 2 4 5 3 3 2" xfId="35749" xr:uid="{6ABCE46B-F3EC-4812-A34B-DDC85D3926D6}"/>
    <cellStyle name="Normal 2 4 5 3 3 3" xfId="35750" xr:uid="{062B42FB-9493-4182-9491-168201D6CE06}"/>
    <cellStyle name="Normal 2 4 5 3 3 4" xfId="35751" xr:uid="{649896DF-18AC-4DE5-99EB-31E5A4A73680}"/>
    <cellStyle name="Normal 2 4 5 3 4" xfId="35752" xr:uid="{E21E320F-9ED2-4408-944A-1191F56AED43}"/>
    <cellStyle name="Normal 2 4 5 3 4 2" xfId="35753" xr:uid="{CDAE26E5-376F-45E1-80E1-5F5140271A75}"/>
    <cellStyle name="Normal 2 4 5 3 5" xfId="35754" xr:uid="{CBC84FF1-0872-4AF8-830D-9805A25AC959}"/>
    <cellStyle name="Normal 2 4 5 3 6" xfId="35755" xr:uid="{BFCA4EF8-E250-4967-9A53-D2B777CE7E5C}"/>
    <cellStyle name="Normal 2 4 5 3 7" xfId="35756" xr:uid="{56C39C67-6F8D-43B6-BDEA-DEE8C0B5EF54}"/>
    <cellStyle name="Normal 2 4 5 4" xfId="35757" xr:uid="{D29A04D0-E69C-4F4C-B40F-8AFA04E556D9}"/>
    <cellStyle name="Normal 2 4 5 4 2" xfId="35758" xr:uid="{D5B22D98-F686-4EB3-B760-56923337A095}"/>
    <cellStyle name="Normal 2 4 5 4 3" xfId="35759" xr:uid="{5CD60DB8-A881-4B65-B39A-0A436BAFA4B9}"/>
    <cellStyle name="Normal 2 4 5 4 4" xfId="35760" xr:uid="{DB1DD461-19E6-4C0F-BF73-3A139201A79C}"/>
    <cellStyle name="Normal 2 4 5 5" xfId="35761" xr:uid="{6479F56B-B3B8-4442-B933-0BA1ECFA439E}"/>
    <cellStyle name="Normal 2 4 5 5 2" xfId="35762" xr:uid="{80125BB4-6E5D-4277-B456-9DA15FA9A21F}"/>
    <cellStyle name="Normal 2 4 5 5 3" xfId="35763" xr:uid="{6226B19A-4CC0-4AA5-A0F5-3AFD34455864}"/>
    <cellStyle name="Normal 2 4 5 5 4" xfId="35764" xr:uid="{DBA1DE10-6E02-4024-9608-ED81A26BA769}"/>
    <cellStyle name="Normal 2 4 5 6" xfId="35765" xr:uid="{DF1B37A2-E039-470D-9120-E0E7E64ACBD4}"/>
    <cellStyle name="Normal 2 4 5 7" xfId="35766" xr:uid="{4247CE67-69B3-4C3B-B9F3-6287692C0667}"/>
    <cellStyle name="Normal 2 4 5 7 2" xfId="35767" xr:uid="{1595C514-13D9-433C-8538-956DBF435216}"/>
    <cellStyle name="Normal 2 4 5 8" xfId="35768" xr:uid="{DCF26C1A-14E1-4B00-9AB7-74C3F2BFCB51}"/>
    <cellStyle name="Normal 2 4 5 9" xfId="35769" xr:uid="{82C562F2-B431-4926-8E24-8A59F359853A}"/>
    <cellStyle name="Normal 2 4 50" xfId="35770" xr:uid="{80B1A2B4-7083-4495-A245-0B18A0E0CC45}"/>
    <cellStyle name="Normal 2 4 51" xfId="35771" xr:uid="{EBACB564-9E29-4F79-A3FB-C575619FE574}"/>
    <cellStyle name="Normal 2 4 52" xfId="35772" xr:uid="{00DB3A96-2DB6-4670-B550-B2DDE3E720AE}"/>
    <cellStyle name="Normal 2 4 53" xfId="35773" xr:uid="{4F31A6F5-8AE2-47BA-9086-0875C8850C94}"/>
    <cellStyle name="Normal 2 4 54" xfId="35774" xr:uid="{DEA307F2-7597-4B07-BD87-4E4B345075B0}"/>
    <cellStyle name="Normal 2 4 55" xfId="35775" xr:uid="{655F5EDA-5E07-46F2-8478-1019300E2CE8}"/>
    <cellStyle name="Normal 2 4 56" xfId="35776" xr:uid="{D4113410-E6D0-41C2-BCB0-202339078A46}"/>
    <cellStyle name="Normal 2 4 57" xfId="35777" xr:uid="{A35AAD70-E68C-41C7-AFAC-50CEABFC93B7}"/>
    <cellStyle name="Normal 2 4 58" xfId="35778" xr:uid="{817525D1-0F4B-412E-9D2D-D5767F6AC493}"/>
    <cellStyle name="Normal 2 4 59" xfId="35779" xr:uid="{EEA5C04B-3971-4D5A-A67D-338E11C9B6C9}"/>
    <cellStyle name="Normal 2 4 6" xfId="35780" xr:uid="{AB695DE9-F496-46FC-96D3-A7058AA6A41A}"/>
    <cellStyle name="Normal 2 4 6 10" xfId="35781" xr:uid="{0A7F5D59-BEB1-411B-98C7-80BBC320F74A}"/>
    <cellStyle name="Normal 2 4 6 2" xfId="35782" xr:uid="{B3E8FE06-2D39-4DF0-99E4-FDCCCBB7962B}"/>
    <cellStyle name="Normal 2 4 6 2 2" xfId="35783" xr:uid="{13F7759D-0AF2-4D8F-8D84-E693E68E2EF6}"/>
    <cellStyle name="Normal 2 4 6 2 2 2" xfId="35784" xr:uid="{91683EF3-FEEB-491F-9960-9D388AAAC633}"/>
    <cellStyle name="Normal 2 4 6 2 2 3" xfId="35785" xr:uid="{7A2E1EFB-B4AD-4939-9A33-41CAAA19C010}"/>
    <cellStyle name="Normal 2 4 6 2 2 4" xfId="35786" xr:uid="{FA20B8DB-53DF-48FE-869C-7A5B11E6675F}"/>
    <cellStyle name="Normal 2 4 6 2 3" xfId="35787" xr:uid="{F64FBF04-D3DC-4421-895A-B1BF7E013257}"/>
    <cellStyle name="Normal 2 4 6 2 3 2" xfId="35788" xr:uid="{D6F4653B-E62D-4FF8-9012-36B4CB436F4A}"/>
    <cellStyle name="Normal 2 4 6 2 3 3" xfId="35789" xr:uid="{12125580-F3E3-40D6-BF9A-59CDB59A2E3C}"/>
    <cellStyle name="Normal 2 4 6 2 3 4" xfId="35790" xr:uid="{52D07CE3-30E6-4BA1-A4D1-3A9E6E82B9F1}"/>
    <cellStyle name="Normal 2 4 6 2 4" xfId="35791" xr:uid="{DDD67918-CE2F-49E1-9F52-F632A26055AA}"/>
    <cellStyle name="Normal 2 4 6 2 4 2" xfId="35792" xr:uid="{35C194F8-467B-4195-9641-C8A80D4955A9}"/>
    <cellStyle name="Normal 2 4 6 2 5" xfId="35793" xr:uid="{AE11A645-3B35-4009-9D59-1C6263DA9392}"/>
    <cellStyle name="Normal 2 4 6 2 6" xfId="35794" xr:uid="{EE3986BC-95E5-42C0-B66A-97EFFD301F79}"/>
    <cellStyle name="Normal 2 4 6 2 7" xfId="35795" xr:uid="{F564FA66-746C-47AF-9759-A302F734602F}"/>
    <cellStyle name="Normal 2 4 6 3" xfId="35796" xr:uid="{FAC6BFE6-CA59-4795-AE63-4E07EF2F8F13}"/>
    <cellStyle name="Normal 2 4 6 3 2" xfId="35797" xr:uid="{DD5037D3-3277-4BD2-95F7-3B08FBD8D121}"/>
    <cellStyle name="Normal 2 4 6 3 2 2" xfId="35798" xr:uid="{E5B6766E-219B-4C70-BB0F-69116E5B4B6E}"/>
    <cellStyle name="Normal 2 4 6 3 2 3" xfId="35799" xr:uid="{F2BC2F46-3C23-4D75-BBAE-1C0DC937058B}"/>
    <cellStyle name="Normal 2 4 6 3 2 4" xfId="35800" xr:uid="{F84AF981-D95B-4F65-90BB-19BA31AA2CA4}"/>
    <cellStyle name="Normal 2 4 6 3 3" xfId="35801" xr:uid="{5C69ABA6-744E-4E8C-A87F-E4E18D4D32BA}"/>
    <cellStyle name="Normal 2 4 6 3 3 2" xfId="35802" xr:uid="{0D362156-2CCD-4742-BD0D-69BE01A549C2}"/>
    <cellStyle name="Normal 2 4 6 3 3 3" xfId="35803" xr:uid="{892D42C1-283F-426E-B78E-1E1E51E4934A}"/>
    <cellStyle name="Normal 2 4 6 3 3 4" xfId="35804" xr:uid="{20C5DA02-61E3-4EF9-B4BE-E8496EC1A3EA}"/>
    <cellStyle name="Normal 2 4 6 3 4" xfId="35805" xr:uid="{6544CDA2-8D03-44AA-9354-64FDF5158C0B}"/>
    <cellStyle name="Normal 2 4 6 3 4 2" xfId="35806" xr:uid="{A14FB9C4-A822-488B-B000-E2E20ECCA230}"/>
    <cellStyle name="Normal 2 4 6 3 5" xfId="35807" xr:uid="{8E512D98-CD1E-469F-84C2-EA817ECBF50D}"/>
    <cellStyle name="Normal 2 4 6 3 6" xfId="35808" xr:uid="{10AF53EE-285B-4E0B-865F-09FE1DCAD704}"/>
    <cellStyle name="Normal 2 4 6 3 7" xfId="35809" xr:uid="{71A71B6C-159E-4330-9AF4-F87D633FB9D0}"/>
    <cellStyle name="Normal 2 4 6 4" xfId="35810" xr:uid="{8EA5FA8B-9CC3-473E-A7E8-06C0717028EB}"/>
    <cellStyle name="Normal 2 4 6 4 2" xfId="35811" xr:uid="{F2822156-907F-4DC8-A21D-58BDB5133FB3}"/>
    <cellStyle name="Normal 2 4 6 4 3" xfId="35812" xr:uid="{EF6F09E3-5180-480A-B584-5E11953DAA58}"/>
    <cellStyle name="Normal 2 4 6 4 4" xfId="35813" xr:uid="{5A2BB0CB-05EC-4223-A909-22784AE6FF0B}"/>
    <cellStyle name="Normal 2 4 6 5" xfId="35814" xr:uid="{1A67723E-4B9C-4FC0-A70D-9517934D8717}"/>
    <cellStyle name="Normal 2 4 6 5 2" xfId="35815" xr:uid="{F215C60F-13A2-4A93-899C-975595779D0F}"/>
    <cellStyle name="Normal 2 4 6 5 3" xfId="35816" xr:uid="{FE2A8538-AD58-4093-9E2C-CB5E27006C66}"/>
    <cellStyle name="Normal 2 4 6 5 4" xfId="35817" xr:uid="{4B417D44-D8B3-4E0A-A89E-D9AD01A4CF50}"/>
    <cellStyle name="Normal 2 4 6 6" xfId="35818" xr:uid="{0C7DE4E4-4D5F-4532-ACA1-2E8FCA3E1C0C}"/>
    <cellStyle name="Normal 2 4 6 7" xfId="35819" xr:uid="{1628FC4B-C213-4310-98CB-2DF994C6F5E7}"/>
    <cellStyle name="Normal 2 4 6 7 2" xfId="35820" xr:uid="{EFF20D42-2A0C-4B94-8C89-E0D64A3FA038}"/>
    <cellStyle name="Normal 2 4 6 8" xfId="35821" xr:uid="{E7CD08E3-E70C-4F74-94EC-A69C449AE1B5}"/>
    <cellStyle name="Normal 2 4 6 9" xfId="35822" xr:uid="{F8C2A668-5AF4-4229-B55F-42F9209B0F4D}"/>
    <cellStyle name="Normal 2 4 60" xfId="35823" xr:uid="{789EC409-A348-448C-A6D0-6DB57B4047EC}"/>
    <cellStyle name="Normal 2 4 61" xfId="35824" xr:uid="{52C4B2C1-763C-48B2-97C0-CC4642B7FD14}"/>
    <cellStyle name="Normal 2 4 62" xfId="35825" xr:uid="{09F6553B-4B59-47D0-8287-80ABAA0DC2CF}"/>
    <cellStyle name="Normal 2 4 63" xfId="35826" xr:uid="{F2CEAC3F-568C-4864-B767-30787665F875}"/>
    <cellStyle name="Normal 2 4 64" xfId="35827" xr:uid="{BBB20255-FE01-4DC8-B131-650CECD74C6E}"/>
    <cellStyle name="Normal 2 4 65" xfId="35828" xr:uid="{752A05B2-2D22-462D-8C20-2CAFFF15438E}"/>
    <cellStyle name="Normal 2 4 66" xfId="35829" xr:uid="{39DD3819-65AE-4A0D-81B1-DACAB033ACC9}"/>
    <cellStyle name="Normal 2 4 67" xfId="35830" xr:uid="{4D2EF527-B60A-4E1A-8403-9B49F49684BE}"/>
    <cellStyle name="Normal 2 4 68" xfId="35831" xr:uid="{628C2524-D1F6-4C5A-994A-8B9E9EF1B406}"/>
    <cellStyle name="Normal 2 4 69" xfId="35832" xr:uid="{37C425CE-1237-48D0-B9CD-F26DE8B7456C}"/>
    <cellStyle name="Normal 2 4 7" xfId="35833" xr:uid="{A615947C-A33E-4E85-99DD-0BCF38E0F655}"/>
    <cellStyle name="Normal 2 4 7 10" xfId="35834" xr:uid="{97C7485C-24F9-4C44-BB98-53983C38522C}"/>
    <cellStyle name="Normal 2 4 7 2" xfId="35835" xr:uid="{099CDD67-8D9D-4DFE-BDB0-F364D304CB33}"/>
    <cellStyle name="Normal 2 4 7 2 2" xfId="35836" xr:uid="{4B90A36E-9E4D-4CE2-978D-A0ACB55A6A52}"/>
    <cellStyle name="Normal 2 4 7 2 2 2" xfId="35837" xr:uid="{2BDE1690-C7F1-44E6-A5EC-2D4A630091EE}"/>
    <cellStyle name="Normal 2 4 7 2 2 3" xfId="35838" xr:uid="{44408EA0-0542-49FD-A0C8-CF8E8CC09CAC}"/>
    <cellStyle name="Normal 2 4 7 2 2 4" xfId="35839" xr:uid="{9BB1E1A5-8D06-4B59-A152-B92E86BF9BE7}"/>
    <cellStyle name="Normal 2 4 7 2 3" xfId="35840" xr:uid="{9F5092A6-91E5-4010-9F33-74CE38FF792E}"/>
    <cellStyle name="Normal 2 4 7 2 3 2" xfId="35841" xr:uid="{DA8449C6-C3BB-435E-A2E7-F4677B20561F}"/>
    <cellStyle name="Normal 2 4 7 2 3 3" xfId="35842" xr:uid="{BB34FA93-D8E7-4CA3-A604-291F08F4877B}"/>
    <cellStyle name="Normal 2 4 7 2 3 4" xfId="35843" xr:uid="{C982496F-C473-4408-B2EE-F2FA26A578C0}"/>
    <cellStyle name="Normal 2 4 7 2 4" xfId="35844" xr:uid="{9FE9C8DD-17F2-4AE6-9760-F4EC1D1CA0BC}"/>
    <cellStyle name="Normal 2 4 7 2 4 2" xfId="35845" xr:uid="{205D04BB-F6D7-4441-B634-41FDBD63AFCB}"/>
    <cellStyle name="Normal 2 4 7 2 5" xfId="35846" xr:uid="{2C3F73CE-F149-421B-A059-2694C36913CC}"/>
    <cellStyle name="Normal 2 4 7 2 6" xfId="35847" xr:uid="{963F365A-D780-48EC-BADD-1F0E8A3F6C5F}"/>
    <cellStyle name="Normal 2 4 7 2 7" xfId="35848" xr:uid="{041BDA49-FCE0-4C6E-AE3A-AE2547557ACD}"/>
    <cellStyle name="Normal 2 4 7 3" xfId="35849" xr:uid="{B2FB8E24-89CD-4CE3-AAD9-229BA632D176}"/>
    <cellStyle name="Normal 2 4 7 3 2" xfId="35850" xr:uid="{BCB912A2-53E8-4EF6-A271-358F0045E8BA}"/>
    <cellStyle name="Normal 2 4 7 3 2 2" xfId="35851" xr:uid="{886571B8-929C-4A50-838B-B736A7863EA3}"/>
    <cellStyle name="Normal 2 4 7 3 2 3" xfId="35852" xr:uid="{0D896235-2A9A-4479-9414-A1DE94FB3E86}"/>
    <cellStyle name="Normal 2 4 7 3 2 4" xfId="35853" xr:uid="{62EF7548-AABC-4580-B73D-1C446236FA76}"/>
    <cellStyle name="Normal 2 4 7 3 3" xfId="35854" xr:uid="{70B582E1-54E0-443A-BF28-0895EB1ADD13}"/>
    <cellStyle name="Normal 2 4 7 3 3 2" xfId="35855" xr:uid="{43EDD0AE-D800-4E7A-AD07-660202A820D6}"/>
    <cellStyle name="Normal 2 4 7 3 3 3" xfId="35856" xr:uid="{EEBC2161-965B-44B8-9BE3-B4B1A975F699}"/>
    <cellStyle name="Normal 2 4 7 3 3 4" xfId="35857" xr:uid="{6241E97A-1691-40FE-B9BD-7567C685DB92}"/>
    <cellStyle name="Normal 2 4 7 3 4" xfId="35858" xr:uid="{CE71327F-8FFC-4A7C-9666-F525BF507DBD}"/>
    <cellStyle name="Normal 2 4 7 3 4 2" xfId="35859" xr:uid="{A8BB86B4-F5ED-414A-872D-8C3991DAAD39}"/>
    <cellStyle name="Normal 2 4 7 3 5" xfId="35860" xr:uid="{C1D93212-E692-4EBF-B53E-AFA9AF850E94}"/>
    <cellStyle name="Normal 2 4 7 3 6" xfId="35861" xr:uid="{1D74E96F-B69D-4FBA-BE14-8521410C9A04}"/>
    <cellStyle name="Normal 2 4 7 3 7" xfId="35862" xr:uid="{543D7031-351B-4AB1-86A3-5663AACEB8DC}"/>
    <cellStyle name="Normal 2 4 7 4" xfId="35863" xr:uid="{034BB307-7A13-4DC8-952C-57DA79E984FA}"/>
    <cellStyle name="Normal 2 4 7 4 2" xfId="35864" xr:uid="{121E3C89-60D2-4C42-B977-19E85AAE40BA}"/>
    <cellStyle name="Normal 2 4 7 4 3" xfId="35865" xr:uid="{0A078D57-A2E6-4BC9-B053-C95ADCF0C6BB}"/>
    <cellStyle name="Normal 2 4 7 4 4" xfId="35866" xr:uid="{01479951-E474-403C-AAAA-278FD582AA2F}"/>
    <cellStyle name="Normal 2 4 7 5" xfId="35867" xr:uid="{422564E1-2E2B-4F70-A71B-801D32335C0B}"/>
    <cellStyle name="Normal 2 4 7 5 2" xfId="35868" xr:uid="{86A88DAC-AF71-477A-A05F-9E2D00DCA591}"/>
    <cellStyle name="Normal 2 4 7 5 3" xfId="35869" xr:uid="{D6D1F50F-D9DE-463D-AB86-FEEBC8CD9101}"/>
    <cellStyle name="Normal 2 4 7 5 4" xfId="35870" xr:uid="{748A9903-9C7A-4CED-920E-8BEAB946ECED}"/>
    <cellStyle name="Normal 2 4 7 6" xfId="35871" xr:uid="{CE9971B5-3131-455A-9617-B30BFBA7AF50}"/>
    <cellStyle name="Normal 2 4 7 7" xfId="35872" xr:uid="{3CA1B66B-3AE0-41A7-955F-C660B1B16F06}"/>
    <cellStyle name="Normal 2 4 7 7 2" xfId="35873" xr:uid="{04957C66-752A-4F16-BFED-7B626C8DEC0D}"/>
    <cellStyle name="Normal 2 4 7 8" xfId="35874" xr:uid="{963E35F7-5338-4064-8247-596856996321}"/>
    <cellStyle name="Normal 2 4 7 9" xfId="35875" xr:uid="{E64BEDCB-5DBB-4EEE-87F5-2C041E70CA8B}"/>
    <cellStyle name="Normal 2 4 70" xfId="35876" xr:uid="{F6EF3C94-D555-476A-A5D3-DD06A21C78BA}"/>
    <cellStyle name="Normal 2 4 71" xfId="35877" xr:uid="{A4C7F0D8-AE71-4B66-80E3-F244C1E39027}"/>
    <cellStyle name="Normal 2 4 72" xfId="35878" xr:uid="{7AD7C12D-9A2F-4B90-876B-915EB9E40F05}"/>
    <cellStyle name="Normal 2 4 73" xfId="35879" xr:uid="{8115E4E3-2252-4A9A-8D96-D3CEE1261AFB}"/>
    <cellStyle name="Normal 2 4 74" xfId="35880" xr:uid="{BC8FC190-E8CA-4C6B-A00A-E061D47B0CDD}"/>
    <cellStyle name="Normal 2 4 75" xfId="58876" xr:uid="{9AE5C812-DB0A-491C-AF0B-6B0C04FF7A4B}"/>
    <cellStyle name="Normal 2 4 8" xfId="35881" xr:uid="{85B2333E-D391-473B-9027-7C1C01ED3A92}"/>
    <cellStyle name="Normal 2 4 8 10" xfId="35882" xr:uid="{BA7A55A7-98BD-4CE9-9175-D408B59A4D35}"/>
    <cellStyle name="Normal 2 4 8 2" xfId="35883" xr:uid="{04510029-7B58-4BA3-B0DE-845E63EDBB7B}"/>
    <cellStyle name="Normal 2 4 8 2 2" xfId="35884" xr:uid="{9BA6279F-18AC-4819-9739-3E72FDB12014}"/>
    <cellStyle name="Normal 2 4 8 2 2 2" xfId="35885" xr:uid="{AB05949D-8B48-4BAD-BAF9-ED135921716A}"/>
    <cellStyle name="Normal 2 4 8 2 2 3" xfId="35886" xr:uid="{B414D00B-59DF-4CA6-877E-6D9AB1BFC408}"/>
    <cellStyle name="Normal 2 4 8 2 2 4" xfId="35887" xr:uid="{066C8F54-31C1-4D3A-B7F9-D245406BEE8E}"/>
    <cellStyle name="Normal 2 4 8 2 3" xfId="35888" xr:uid="{463BA82D-DD3A-4D20-8FD6-69D641C0E4FE}"/>
    <cellStyle name="Normal 2 4 8 2 3 2" xfId="35889" xr:uid="{826FCDDB-7780-47D5-8277-E91068EB03DF}"/>
    <cellStyle name="Normal 2 4 8 2 3 3" xfId="35890" xr:uid="{BD6DB324-5BB4-4C84-8053-822E3DFA2F60}"/>
    <cellStyle name="Normal 2 4 8 2 3 4" xfId="35891" xr:uid="{3C11D0A4-2178-48A3-A1A1-6DBA2673FCDF}"/>
    <cellStyle name="Normal 2 4 8 2 4" xfId="35892" xr:uid="{86EC437F-9D58-4F08-9CFB-CEC797F1FF58}"/>
    <cellStyle name="Normal 2 4 8 2 4 2" xfId="35893" xr:uid="{39C68FC3-D5D9-48C9-A90A-DD70ED2BED27}"/>
    <cellStyle name="Normal 2 4 8 2 5" xfId="35894" xr:uid="{3B60C44D-E00C-40E9-BB1E-E281C197E508}"/>
    <cellStyle name="Normal 2 4 8 2 6" xfId="35895" xr:uid="{B4DB3908-F6C6-4F92-82C1-40EF10374110}"/>
    <cellStyle name="Normal 2 4 8 2 7" xfId="35896" xr:uid="{FE1444FE-451E-4D15-BC5E-5195A88AC967}"/>
    <cellStyle name="Normal 2 4 8 3" xfId="35897" xr:uid="{ADBD537F-6DE2-4717-9578-0D96903D01B3}"/>
    <cellStyle name="Normal 2 4 8 3 2" xfId="35898" xr:uid="{34E1C733-3094-4F56-AE6C-56A184846F9E}"/>
    <cellStyle name="Normal 2 4 8 3 2 2" xfId="35899" xr:uid="{6231363A-1374-4026-85AB-C9DCDA826EAE}"/>
    <cellStyle name="Normal 2 4 8 3 2 3" xfId="35900" xr:uid="{7D1D4322-D469-4D2E-AC80-CB3C50747C17}"/>
    <cellStyle name="Normal 2 4 8 3 2 4" xfId="35901" xr:uid="{FCD17EE1-4784-4FE3-9847-C10AEE571513}"/>
    <cellStyle name="Normal 2 4 8 3 3" xfId="35902" xr:uid="{ED5297A2-D17C-4D71-BECB-80ED5509CA61}"/>
    <cellStyle name="Normal 2 4 8 3 3 2" xfId="35903" xr:uid="{CE184390-77DC-453B-B88D-E3D237512FC6}"/>
    <cellStyle name="Normal 2 4 8 3 3 3" xfId="35904" xr:uid="{4B9BC17B-6B56-4665-A375-88287845A1A8}"/>
    <cellStyle name="Normal 2 4 8 3 3 4" xfId="35905" xr:uid="{F8E6A69A-9643-41DB-B07F-92AF7665B777}"/>
    <cellStyle name="Normal 2 4 8 3 4" xfId="35906" xr:uid="{EA7C9E61-87A4-4A9E-8B26-1DB27E2E8D2C}"/>
    <cellStyle name="Normal 2 4 8 3 4 2" xfId="35907" xr:uid="{6C4B8648-8E22-4C1D-8248-472D5E067077}"/>
    <cellStyle name="Normal 2 4 8 3 5" xfId="35908" xr:uid="{B2D98F9A-6F73-4EC9-AED3-E64A238E6BEA}"/>
    <cellStyle name="Normal 2 4 8 3 6" xfId="35909" xr:uid="{F5BAD62E-ECB7-49B3-9A51-E55AA101CB92}"/>
    <cellStyle name="Normal 2 4 8 3 7" xfId="35910" xr:uid="{2E8F7B6E-9E0B-4277-A68E-97DB348F2897}"/>
    <cellStyle name="Normal 2 4 8 4" xfId="35911" xr:uid="{AD08BA44-4CF0-4D45-BB65-8B79437CD032}"/>
    <cellStyle name="Normal 2 4 8 4 2" xfId="35912" xr:uid="{1AA89905-1DBE-4154-B7C9-A7E3A7919E00}"/>
    <cellStyle name="Normal 2 4 8 4 3" xfId="35913" xr:uid="{1D7EE50B-C788-4095-B0A3-1920C5B806C6}"/>
    <cellStyle name="Normal 2 4 8 4 4" xfId="35914" xr:uid="{99C46B81-EADA-46A1-9692-EB8384CB3A2E}"/>
    <cellStyle name="Normal 2 4 8 5" xfId="35915" xr:uid="{977E01FC-663E-4ACF-9C09-DF010D22DC51}"/>
    <cellStyle name="Normal 2 4 8 5 2" xfId="35916" xr:uid="{2C1361C5-7485-4B66-87F5-E0AE83C114FB}"/>
    <cellStyle name="Normal 2 4 8 5 3" xfId="35917" xr:uid="{0547CBB9-F368-4164-9504-2F17DD093F97}"/>
    <cellStyle name="Normal 2 4 8 5 4" xfId="35918" xr:uid="{9A917744-3DED-4CDA-811C-8AFD3896D34E}"/>
    <cellStyle name="Normal 2 4 8 6" xfId="35919" xr:uid="{D3AAED65-8437-4943-B706-83E32C2EEE13}"/>
    <cellStyle name="Normal 2 4 8 7" xfId="35920" xr:uid="{8ED1C9B9-4EAB-47FB-8D10-18020C0C0444}"/>
    <cellStyle name="Normal 2 4 8 7 2" xfId="35921" xr:uid="{2A6CEBFE-87EB-4C9A-9673-26AA1ADAA51A}"/>
    <cellStyle name="Normal 2 4 8 8" xfId="35922" xr:uid="{150A8CB2-A2F4-4651-A5E2-8603E7C2AF68}"/>
    <cellStyle name="Normal 2 4 8 9" xfId="35923" xr:uid="{B1CB3D19-026A-412D-B5D5-A1B051A5A2E1}"/>
    <cellStyle name="Normal 2 4 9" xfId="35924" xr:uid="{490CC941-9A9E-4ADD-99B0-C7EAD979CE07}"/>
    <cellStyle name="Normal 2 4 9 10" xfId="35925" xr:uid="{F77AE3C5-1D02-4387-B95A-02456DE1C157}"/>
    <cellStyle name="Normal 2 4 9 2" xfId="35926" xr:uid="{0E74F040-BE64-4E6D-8350-15A4B4FF0CBD}"/>
    <cellStyle name="Normal 2 4 9 2 2" xfId="35927" xr:uid="{C00A95D0-24D8-4B24-81E4-A3DCC264A5E6}"/>
    <cellStyle name="Normal 2 4 9 2 2 2" xfId="35928" xr:uid="{C8E08617-CD36-4D8C-BBD2-F7DEBAFF4B60}"/>
    <cellStyle name="Normal 2 4 9 2 2 3" xfId="35929" xr:uid="{6C3AC391-96A8-46D0-9AAF-C16294CFE282}"/>
    <cellStyle name="Normal 2 4 9 2 2 4" xfId="35930" xr:uid="{92E957FA-F94A-4AB2-85E8-7B75351107F7}"/>
    <cellStyle name="Normal 2 4 9 2 3" xfId="35931" xr:uid="{9775C870-D36A-485E-A732-3FACE6A7ACCA}"/>
    <cellStyle name="Normal 2 4 9 2 3 2" xfId="35932" xr:uid="{56ADDD6C-78FE-4A83-81AE-30FF02F31C6A}"/>
    <cellStyle name="Normal 2 4 9 2 3 3" xfId="35933" xr:uid="{B291D995-10DC-4D92-BDB1-681D458D598B}"/>
    <cellStyle name="Normal 2 4 9 2 3 4" xfId="35934" xr:uid="{8EE3A3B6-FCAE-4E3D-B92F-969885B6EFDC}"/>
    <cellStyle name="Normal 2 4 9 2 4" xfId="35935" xr:uid="{F7FF104B-31CA-4147-B213-369166192D21}"/>
    <cellStyle name="Normal 2 4 9 2 4 2" xfId="35936" xr:uid="{486EE08B-FAF4-40E2-8866-F7BC1DE86B0F}"/>
    <cellStyle name="Normal 2 4 9 2 5" xfId="35937" xr:uid="{09C85100-B596-428A-9B5F-EE88D5F77201}"/>
    <cellStyle name="Normal 2 4 9 2 6" xfId="35938" xr:uid="{94CCCBC3-303D-41B5-B9A3-BF40C1C8468B}"/>
    <cellStyle name="Normal 2 4 9 2 7" xfId="35939" xr:uid="{0956FF2B-782F-4B8E-A155-6BDC353376FF}"/>
    <cellStyle name="Normal 2 4 9 3" xfId="35940" xr:uid="{F400A87F-04A4-4D61-A03D-860CBC56BE91}"/>
    <cellStyle name="Normal 2 4 9 3 2" xfId="35941" xr:uid="{6A8A91EE-9E99-49BF-81AD-3631C0777D1F}"/>
    <cellStyle name="Normal 2 4 9 3 2 2" xfId="35942" xr:uid="{D207FBFA-F19A-4C6B-93FC-E76F45CB866D}"/>
    <cellStyle name="Normal 2 4 9 3 2 3" xfId="35943" xr:uid="{F98CAA12-9DD7-49E4-A6EE-80500EAE8BA1}"/>
    <cellStyle name="Normal 2 4 9 3 2 4" xfId="35944" xr:uid="{E1A66D9E-CDBA-4DFE-87CF-1D08F2E0A0F3}"/>
    <cellStyle name="Normal 2 4 9 3 3" xfId="35945" xr:uid="{0B991336-9BFE-451A-93B2-B237DF9EA854}"/>
    <cellStyle name="Normal 2 4 9 3 3 2" xfId="35946" xr:uid="{10BBC1FC-CC29-4258-8A77-CE022CDC2E26}"/>
    <cellStyle name="Normal 2 4 9 3 3 3" xfId="35947" xr:uid="{9AA89EDC-4293-4A16-A2F2-507C493C8B75}"/>
    <cellStyle name="Normal 2 4 9 3 3 4" xfId="35948" xr:uid="{C271340D-FB03-46D9-8960-E262CCDE1834}"/>
    <cellStyle name="Normal 2 4 9 3 4" xfId="35949" xr:uid="{1CB222B6-B573-45EE-9A8C-7C2C4CB8FB04}"/>
    <cellStyle name="Normal 2 4 9 3 4 2" xfId="35950" xr:uid="{7AA92441-FA32-4310-ADA6-67BD4E3DDD7C}"/>
    <cellStyle name="Normal 2 4 9 3 5" xfId="35951" xr:uid="{7A318AC1-DB39-4E25-B960-B5575C2BA296}"/>
    <cellStyle name="Normal 2 4 9 3 6" xfId="35952" xr:uid="{D246AAF5-5858-4C7A-833B-C60148D44EEC}"/>
    <cellStyle name="Normal 2 4 9 3 7" xfId="35953" xr:uid="{AF351826-2C1F-4B79-8793-FCCBE9442FA4}"/>
    <cellStyle name="Normal 2 4 9 4" xfId="35954" xr:uid="{9999529E-C5B1-47EA-B729-F225D5EB248A}"/>
    <cellStyle name="Normal 2 4 9 4 2" xfId="35955" xr:uid="{287C0452-08BC-4DFF-8483-B5A149AF9776}"/>
    <cellStyle name="Normal 2 4 9 4 3" xfId="35956" xr:uid="{D568CA55-6112-4C2B-8283-07C48E2C19D4}"/>
    <cellStyle name="Normal 2 4 9 4 4" xfId="35957" xr:uid="{88698BA4-0A0B-4325-A196-6903D145029A}"/>
    <cellStyle name="Normal 2 4 9 5" xfId="35958" xr:uid="{7FB5775A-675D-469E-BA37-979655A9A0F0}"/>
    <cellStyle name="Normal 2 4 9 5 2" xfId="35959" xr:uid="{38D00E8D-EE77-495D-9A48-A610BC4087F3}"/>
    <cellStyle name="Normal 2 4 9 5 3" xfId="35960" xr:uid="{F081150C-556A-4A03-8A5E-DBAD37DE4106}"/>
    <cellStyle name="Normal 2 4 9 5 4" xfId="35961" xr:uid="{1FD310A8-0356-4382-935F-16774F82E369}"/>
    <cellStyle name="Normal 2 4 9 6" xfId="35962" xr:uid="{CFFA19B5-8BAD-427C-B354-5B103779795B}"/>
    <cellStyle name="Normal 2 4 9 7" xfId="35963" xr:uid="{4D5F8C57-1849-4FF8-9798-DC49B0829051}"/>
    <cellStyle name="Normal 2 4 9 7 2" xfId="35964" xr:uid="{58EBFDA9-6424-417D-A643-94F46B44F9B2}"/>
    <cellStyle name="Normal 2 4 9 8" xfId="35965" xr:uid="{962430AE-C6B9-4B19-B49C-EFF62AD72645}"/>
    <cellStyle name="Normal 2 4 9 9" xfId="35966" xr:uid="{DF677B72-2B91-4FB0-8EC8-476093E46FA6}"/>
    <cellStyle name="Normal 2 40" xfId="35967" xr:uid="{A5DC6B10-9AB6-4797-9106-2DD830FC99A5}"/>
    <cellStyle name="Normal 2 40 2" xfId="35968" xr:uid="{84223191-900A-4DAE-ABBB-DBA7B8CD017C}"/>
    <cellStyle name="Normal 2 40 2 2" xfId="58877" xr:uid="{C1250DAE-4587-498D-8A84-31AC2576BCAD}"/>
    <cellStyle name="Normal 2 40 3" xfId="35969" xr:uid="{C78B7D2B-31C7-4127-88E0-08288DA2FF7C}"/>
    <cellStyle name="Normal 2 40 3 2" xfId="58878" xr:uid="{3A6891CE-F365-429F-B63D-8B1F79EEDD7B}"/>
    <cellStyle name="Normal 2 40 4" xfId="58879" xr:uid="{5C8E5C4E-A5EF-4A29-BFF1-A110C1311819}"/>
    <cellStyle name="Normal 2 40 5" xfId="58880" xr:uid="{F84506E2-EB6A-48C9-B31F-37CE308F562F}"/>
    <cellStyle name="Normal 2 41" xfId="35970" xr:uid="{4093472E-A31F-468C-987E-9327F124178C}"/>
    <cellStyle name="Normal 2 41 2" xfId="35971" xr:uid="{F050671C-1442-40E9-B43E-5AD9404AEDCC}"/>
    <cellStyle name="Normal 2 41 2 2" xfId="58881" xr:uid="{405084EB-4BC1-43BB-B92A-188EB71DC574}"/>
    <cellStyle name="Normal 2 41 3" xfId="35972" xr:uid="{E87FD8D4-1B97-423B-983C-370A4A9CE630}"/>
    <cellStyle name="Normal 2 41 3 2" xfId="58882" xr:uid="{F4F89231-D4C5-4C70-8499-7468BFFD3CEB}"/>
    <cellStyle name="Normal 2 41 4" xfId="58883" xr:uid="{B44B80A6-F4AA-4D6C-8D4C-99E8FF524DCF}"/>
    <cellStyle name="Normal 2 41 5" xfId="58884" xr:uid="{639424BF-C1BE-4D84-9AB8-77FC28532817}"/>
    <cellStyle name="Normal 2 42" xfId="35973" xr:uid="{A06878A2-0E93-49F1-9644-22D5AB1E3F42}"/>
    <cellStyle name="Normal 2 42 2" xfId="35974" xr:uid="{60D65B58-FD74-467C-BFC5-B9CEE1337AA2}"/>
    <cellStyle name="Normal 2 42 2 2" xfId="58885" xr:uid="{F3506275-BDE2-4A71-A9EC-525FDAB61E28}"/>
    <cellStyle name="Normal 2 42 3" xfId="35975" xr:uid="{F2C1A655-169B-461A-B2DC-4E87B2E43C34}"/>
    <cellStyle name="Normal 2 42 3 2" xfId="58886" xr:uid="{89189EA7-1EBD-4CBF-8B1B-EC9B1303837E}"/>
    <cellStyle name="Normal 2 42 4" xfId="58887" xr:uid="{58F604F9-CBFC-4BFE-8542-7A51A6A427C9}"/>
    <cellStyle name="Normal 2 42 5" xfId="58888" xr:uid="{086BA32F-EBB4-48D4-8219-CC6D47E96FE6}"/>
    <cellStyle name="Normal 2 43" xfId="35976" xr:uid="{0FA0C3BF-ABD3-4FC9-81BA-D6AC78427076}"/>
    <cellStyle name="Normal 2 43 2" xfId="35977" xr:uid="{B6FD682E-437E-4171-9DB8-F91B766753E0}"/>
    <cellStyle name="Normal 2 43 2 2" xfId="58889" xr:uid="{02901F25-C80B-4B39-A7D2-33A929BDCD13}"/>
    <cellStyle name="Normal 2 43 3" xfId="35978" xr:uid="{2A25AE8B-FF58-4773-99F8-33EE174217AC}"/>
    <cellStyle name="Normal 2 43 3 2" xfId="58890" xr:uid="{F33AFB50-8E49-48FB-9267-DF27619E1F02}"/>
    <cellStyle name="Normal 2 43 4" xfId="58891" xr:uid="{E7607ACE-92D6-49B1-8E31-3F233D89FED4}"/>
    <cellStyle name="Normal 2 43 5" xfId="58892" xr:uid="{3E17F94D-1483-4653-ABFA-69CCD5DF1B95}"/>
    <cellStyle name="Normal 2 44" xfId="35979" xr:uid="{E65596D5-940E-490D-9DF9-5A35F23E79D8}"/>
    <cellStyle name="Normal 2 44 2" xfId="35980" xr:uid="{63CB0868-93BE-4901-BAFC-BE9CCFF4C123}"/>
    <cellStyle name="Normal 2 44 2 2" xfId="58893" xr:uid="{F6B9CBB1-BAA7-4EAB-858D-912FA3B207C9}"/>
    <cellStyle name="Normal 2 44 3" xfId="35981" xr:uid="{2451B52D-4814-4D5D-BC1E-677A780D9A48}"/>
    <cellStyle name="Normal 2 44 3 2" xfId="58894" xr:uid="{2ECB2594-5444-4A32-8162-897A85FF072E}"/>
    <cellStyle name="Normal 2 44 4" xfId="58895" xr:uid="{21BD88A1-21F5-4389-8276-411052E8B4C5}"/>
    <cellStyle name="Normal 2 44 5" xfId="58896" xr:uid="{C683317E-E636-4655-8E57-5187FDA281BD}"/>
    <cellStyle name="Normal 2 45" xfId="35982" xr:uid="{D97BAAB2-E425-4758-8220-1142606EAD89}"/>
    <cellStyle name="Normal 2 45 2" xfId="35983" xr:uid="{5363C5D5-432A-44BF-9DE9-77D4FD499920}"/>
    <cellStyle name="Normal 2 45 2 2" xfId="58897" xr:uid="{4CE56C5C-5611-4EE7-B566-1B2653117A96}"/>
    <cellStyle name="Normal 2 45 3" xfId="35984" xr:uid="{20225C58-23CE-4FCE-9084-9EB219C71F32}"/>
    <cellStyle name="Normal 2 45 3 2" xfId="58898" xr:uid="{D7CA5D50-CDF4-49C0-9C9D-33B2ED756307}"/>
    <cellStyle name="Normal 2 45 4" xfId="58899" xr:uid="{B5B5C627-52CA-4903-A6BB-BDDB56E0C205}"/>
    <cellStyle name="Normal 2 45 5" xfId="58900" xr:uid="{3EDB90BF-77A6-4D5E-BB31-639273094DCD}"/>
    <cellStyle name="Normal 2 46" xfId="35985" xr:uid="{83F5822B-6C3D-422C-AAFD-762C7ADA955F}"/>
    <cellStyle name="Normal 2 46 2" xfId="35986" xr:uid="{BC9818CF-4DEF-4D5A-A110-A1D32B0A8822}"/>
    <cellStyle name="Normal 2 46 2 2" xfId="58901" xr:uid="{73E75A94-A8D2-4F54-93B7-ECE4217A982E}"/>
    <cellStyle name="Normal 2 46 3" xfId="35987" xr:uid="{3926C2C2-E4FB-4CB3-AE31-88B28E04E59A}"/>
    <cellStyle name="Normal 2 46 3 2" xfId="58902" xr:uid="{9E495672-8019-4F7A-B7C9-4A9DB256BED4}"/>
    <cellStyle name="Normal 2 46 4" xfId="58903" xr:uid="{1C0C0267-B299-42F2-A3A3-4F73C8360FB7}"/>
    <cellStyle name="Normal 2 46 5" xfId="58904" xr:uid="{6CB2DFF5-1EE8-4357-8837-641E0A9F7797}"/>
    <cellStyle name="Normal 2 47" xfId="35988" xr:uid="{30DEF7DC-424E-4ED9-BEFC-3545BDB2CD63}"/>
    <cellStyle name="Normal 2 47 2" xfId="35989" xr:uid="{CC439EC2-D83B-4AB5-A523-00DF4584E336}"/>
    <cellStyle name="Normal 2 47 2 2" xfId="58905" xr:uid="{1D58101F-8271-4928-9A71-128F8899766C}"/>
    <cellStyle name="Normal 2 47 3" xfId="35990" xr:uid="{F79128C4-DCF0-47AB-A1F0-0A51F1325342}"/>
    <cellStyle name="Normal 2 47 3 2" xfId="58906" xr:uid="{93B46B83-9B74-476E-B81F-FB5B97B0859D}"/>
    <cellStyle name="Normal 2 47 4" xfId="58907" xr:uid="{8BBBF29E-E627-4247-8691-31E047E66575}"/>
    <cellStyle name="Normal 2 47 5" xfId="58908" xr:uid="{D0FD4640-33B9-46A4-B215-A0FAB76302F5}"/>
    <cellStyle name="Normal 2 48" xfId="35991" xr:uid="{61817850-FE0C-4B90-B34E-8558888E2404}"/>
    <cellStyle name="Normal 2 48 2" xfId="35992" xr:uid="{4D92B735-1C6A-48BA-A5CE-2826132C2DFD}"/>
    <cellStyle name="Normal 2 48 2 2" xfId="58909" xr:uid="{6758FEA1-8BCE-40E9-9C78-8EB1C795D6F9}"/>
    <cellStyle name="Normal 2 48 3" xfId="35993" xr:uid="{C3EDD54A-E327-4869-9AE9-ACB9B702F575}"/>
    <cellStyle name="Normal 2 48 3 2" xfId="58910" xr:uid="{6EE586D9-8206-479E-A45F-23A9C507F16C}"/>
    <cellStyle name="Normal 2 48 4" xfId="58911" xr:uid="{3024F889-7DB9-4F61-9F0E-D53318CD754F}"/>
    <cellStyle name="Normal 2 48 5" xfId="58912" xr:uid="{749C2223-C15A-4575-BDAA-5068EBB68587}"/>
    <cellStyle name="Normal 2 49" xfId="35994" xr:uid="{F1A8F875-59D7-4BD3-BA66-1A4F11CF1300}"/>
    <cellStyle name="Normal 2 49 2" xfId="35995" xr:uid="{CBAC200A-C1F7-4039-8C23-D30CA760900F}"/>
    <cellStyle name="Normal 2 49 2 2" xfId="58913" xr:uid="{88C3658C-8083-4359-A398-5DED5C72DF86}"/>
    <cellStyle name="Normal 2 49 3" xfId="35996" xr:uid="{A1D67AFA-D9D6-414C-8294-C0ABC1971304}"/>
    <cellStyle name="Normal 2 49 3 2" xfId="58914" xr:uid="{C1E4E816-AD0A-4350-8062-71FFF3D2349E}"/>
    <cellStyle name="Normal 2 49 4" xfId="58915" xr:uid="{286E569A-A853-4757-A986-A5FA3326E5D3}"/>
    <cellStyle name="Normal 2 49 5" xfId="58916" xr:uid="{06719DC2-9DE6-4C49-85ED-48A7B86B3B08}"/>
    <cellStyle name="Normal 2 5" xfId="35997" xr:uid="{F218AF3D-2DB0-4F25-AD98-7EF198E0BDC7}"/>
    <cellStyle name="Normal 2 5 10" xfId="35998" xr:uid="{C482C3FC-E4B6-4706-A894-00CDCA201BDC}"/>
    <cellStyle name="Normal 2 5 10 10" xfId="35999" xr:uid="{CC0720C0-1FE5-4AE2-B8B3-D7CBDC95511C}"/>
    <cellStyle name="Normal 2 5 10 2" xfId="36000" xr:uid="{60E6F03B-D381-4B79-B439-FBCE849D7C8C}"/>
    <cellStyle name="Normal 2 5 10 2 2" xfId="36001" xr:uid="{EE2EF87E-9F45-4F59-963D-400B14FCE29C}"/>
    <cellStyle name="Normal 2 5 10 2 2 2" xfId="36002" xr:uid="{F4B9FD4B-FAF2-464E-A02E-D7A5964D469C}"/>
    <cellStyle name="Normal 2 5 10 2 2 3" xfId="36003" xr:uid="{4C4CF075-5521-4D82-9A26-8BDF9AAF015F}"/>
    <cellStyle name="Normal 2 5 10 2 2 4" xfId="36004" xr:uid="{DF7B2801-B857-4EB4-BA7D-134573075A7D}"/>
    <cellStyle name="Normal 2 5 10 2 3" xfId="36005" xr:uid="{7154AE8F-5DD0-44A3-B660-0E649A1FDBAA}"/>
    <cellStyle name="Normal 2 5 10 2 3 2" xfId="36006" xr:uid="{8498F170-7384-4944-B71D-C639DD92DF41}"/>
    <cellStyle name="Normal 2 5 10 2 3 3" xfId="36007" xr:uid="{B5962286-344E-4F0C-BB50-0B1A72FDD778}"/>
    <cellStyle name="Normal 2 5 10 2 3 4" xfId="36008" xr:uid="{5863EDE6-D362-45F8-B5AA-D3477AB5D782}"/>
    <cellStyle name="Normal 2 5 10 2 4" xfId="36009" xr:uid="{8C9EE3E0-EC75-4C0C-8FC7-CD5EF5263A75}"/>
    <cellStyle name="Normal 2 5 10 2 4 2" xfId="36010" xr:uid="{AD14451A-5DB3-4E73-886E-F28F295BAEBD}"/>
    <cellStyle name="Normal 2 5 10 2 5" xfId="36011" xr:uid="{513175E4-B1F1-414E-9BB6-88E0D84465A4}"/>
    <cellStyle name="Normal 2 5 10 2 6" xfId="36012" xr:uid="{07DD329A-81EE-4932-B561-1C13A761B7A0}"/>
    <cellStyle name="Normal 2 5 10 2 7" xfId="36013" xr:uid="{F2B0A07D-352A-44DE-8694-AFCBE1477893}"/>
    <cellStyle name="Normal 2 5 10 3" xfId="36014" xr:uid="{BF684FB3-3F4C-4D4E-8E6F-4F4053C97046}"/>
    <cellStyle name="Normal 2 5 10 3 2" xfId="36015" xr:uid="{A7EB7AA7-34D8-405E-8A44-032B4FBC4AD0}"/>
    <cellStyle name="Normal 2 5 10 3 2 2" xfId="36016" xr:uid="{117849E9-44F7-403E-BA5B-24D6BD960C8F}"/>
    <cellStyle name="Normal 2 5 10 3 2 3" xfId="36017" xr:uid="{76707C30-F43B-493C-89E3-2CB286ED3FE4}"/>
    <cellStyle name="Normal 2 5 10 3 2 4" xfId="36018" xr:uid="{9E55BE5B-9ED0-4619-8C25-0B3ACF57882D}"/>
    <cellStyle name="Normal 2 5 10 3 3" xfId="36019" xr:uid="{E2731F01-D4D2-4528-B4A6-155B03EA598A}"/>
    <cellStyle name="Normal 2 5 10 3 3 2" xfId="36020" xr:uid="{484E3894-343E-49DB-ABAE-F8A1F3BD4339}"/>
    <cellStyle name="Normal 2 5 10 3 3 3" xfId="36021" xr:uid="{8340D91E-1916-4EC4-A6A3-A4C6A9DD724F}"/>
    <cellStyle name="Normal 2 5 10 3 3 4" xfId="36022" xr:uid="{B458692B-4AE9-43FF-BB6B-8B2F3E2E85CB}"/>
    <cellStyle name="Normal 2 5 10 3 4" xfId="36023" xr:uid="{9E495714-BDE3-48D9-B5F6-5564ED097DF3}"/>
    <cellStyle name="Normal 2 5 10 3 4 2" xfId="36024" xr:uid="{416EF617-0231-4693-9EDF-1C78FA8BE49A}"/>
    <cellStyle name="Normal 2 5 10 3 5" xfId="36025" xr:uid="{3F0C964D-96BD-4D88-9EB5-512248B71FEA}"/>
    <cellStyle name="Normal 2 5 10 3 6" xfId="36026" xr:uid="{EA393BBE-4EBD-4AC9-BFDE-1E0660F4E1A7}"/>
    <cellStyle name="Normal 2 5 10 3 7" xfId="36027" xr:uid="{A16A1EFD-1202-4B2C-A6E4-E2861A8FF76A}"/>
    <cellStyle name="Normal 2 5 10 4" xfId="36028" xr:uid="{BE2355A7-2589-4704-8878-DBDDA07DAA43}"/>
    <cellStyle name="Normal 2 5 10 4 2" xfId="36029" xr:uid="{4F3E4B79-1BF1-465E-8AB9-28F6C75E2674}"/>
    <cellStyle name="Normal 2 5 10 4 3" xfId="36030" xr:uid="{562FA967-910A-4DB7-B1AD-1151EDA11D2E}"/>
    <cellStyle name="Normal 2 5 10 4 4" xfId="36031" xr:uid="{25E867A3-9051-46D0-A1FA-C23C91271E73}"/>
    <cellStyle name="Normal 2 5 10 5" xfId="36032" xr:uid="{AE279E6D-D13E-4D2A-A8C2-6353FF133BC2}"/>
    <cellStyle name="Normal 2 5 10 5 2" xfId="36033" xr:uid="{1343A4D3-10EE-4884-A71E-4CCEBB43726D}"/>
    <cellStyle name="Normal 2 5 10 5 3" xfId="36034" xr:uid="{7CDA6B0A-161F-45FA-B5C5-2031DD8029BA}"/>
    <cellStyle name="Normal 2 5 10 5 4" xfId="36035" xr:uid="{9D05AE2F-89A6-46A6-A84B-573DF21FDD99}"/>
    <cellStyle name="Normal 2 5 10 6" xfId="36036" xr:uid="{176A6AF0-DA1F-40E8-9C64-39113C4CF689}"/>
    <cellStyle name="Normal 2 5 10 7" xfId="36037" xr:uid="{B2C3EE73-3794-4E2A-80E6-3A67F472EF51}"/>
    <cellStyle name="Normal 2 5 10 7 2" xfId="36038" xr:uid="{7416BD65-D5D5-4CB7-8095-7749DF8E6E98}"/>
    <cellStyle name="Normal 2 5 10 8" xfId="36039" xr:uid="{42D4B2BF-8ACB-4B67-B033-15F2CC39D926}"/>
    <cellStyle name="Normal 2 5 10 9" xfId="36040" xr:uid="{B9216015-766C-4AC3-9966-E040766FD317}"/>
    <cellStyle name="Normal 2 5 11" xfId="36041" xr:uid="{D205E52E-6C3F-4106-B1FB-2488374BDE00}"/>
    <cellStyle name="Normal 2 5 11 10" xfId="36042" xr:uid="{2D30B792-3587-48C3-9CCB-2967E2BB974F}"/>
    <cellStyle name="Normal 2 5 11 2" xfId="36043" xr:uid="{63A972DF-93E0-44AC-9C98-D65841A29271}"/>
    <cellStyle name="Normal 2 5 11 2 2" xfId="36044" xr:uid="{AB70D7CD-6858-452A-8077-3C952536B422}"/>
    <cellStyle name="Normal 2 5 11 2 2 2" xfId="36045" xr:uid="{BCC92A0C-BE82-444A-BEB9-35AA0E851205}"/>
    <cellStyle name="Normal 2 5 11 2 2 3" xfId="36046" xr:uid="{B0EBAFA5-C969-490E-A95F-89F33D965479}"/>
    <cellStyle name="Normal 2 5 11 2 2 4" xfId="36047" xr:uid="{CDB11226-0052-4E86-A43E-4975478B3455}"/>
    <cellStyle name="Normal 2 5 11 2 3" xfId="36048" xr:uid="{8A0BE053-9DED-4593-86E8-75F8E1D27C67}"/>
    <cellStyle name="Normal 2 5 11 2 3 2" xfId="36049" xr:uid="{407EC2C3-DE92-49A6-8CE1-66C80653AE1B}"/>
    <cellStyle name="Normal 2 5 11 2 3 3" xfId="36050" xr:uid="{BC53B7E4-AF19-40A8-B59E-46EE7CC7CA23}"/>
    <cellStyle name="Normal 2 5 11 2 3 4" xfId="36051" xr:uid="{38BDB211-ECFD-4F2B-B8B0-0061DB65DF2B}"/>
    <cellStyle name="Normal 2 5 11 2 4" xfId="36052" xr:uid="{F1A15F0C-0A26-4D99-8B02-338651458B24}"/>
    <cellStyle name="Normal 2 5 11 2 4 2" xfId="36053" xr:uid="{C47703FC-C820-47D8-9AC1-B440EDB60E97}"/>
    <cellStyle name="Normal 2 5 11 2 5" xfId="36054" xr:uid="{525E9EEF-602E-4B99-B8B6-8B2B19AA7E54}"/>
    <cellStyle name="Normal 2 5 11 2 6" xfId="36055" xr:uid="{36C2D7FC-9284-4F58-9245-0DF2ACF8F9E5}"/>
    <cellStyle name="Normal 2 5 11 2 7" xfId="36056" xr:uid="{8A3496E0-33B0-4455-B364-179AC51E8682}"/>
    <cellStyle name="Normal 2 5 11 3" xfId="36057" xr:uid="{20CD8AC5-CEE9-4AD2-9BB3-1A06D4A14526}"/>
    <cellStyle name="Normal 2 5 11 3 2" xfId="36058" xr:uid="{3A850D23-D43B-4DD4-8DD2-56113769794C}"/>
    <cellStyle name="Normal 2 5 11 3 2 2" xfId="36059" xr:uid="{7092D76F-9861-4E9F-8EAB-03BCEE56D671}"/>
    <cellStyle name="Normal 2 5 11 3 2 3" xfId="36060" xr:uid="{F2FD5D94-90B3-41F5-B531-D7170BC1CD7C}"/>
    <cellStyle name="Normal 2 5 11 3 2 4" xfId="36061" xr:uid="{96AE0A6C-7866-49D7-B8ED-7740D23E624C}"/>
    <cellStyle name="Normal 2 5 11 3 3" xfId="36062" xr:uid="{A497C015-27E2-4EF9-945B-0FA224AD354F}"/>
    <cellStyle name="Normal 2 5 11 3 3 2" xfId="36063" xr:uid="{23F30CD1-2E35-40B8-9D1E-903BAFF793AE}"/>
    <cellStyle name="Normal 2 5 11 3 3 3" xfId="36064" xr:uid="{C3F2DD04-AAB3-4757-B081-FD8A92784B60}"/>
    <cellStyle name="Normal 2 5 11 3 3 4" xfId="36065" xr:uid="{6F35C6F9-CF77-46B6-8D59-A0E23F5C0C61}"/>
    <cellStyle name="Normal 2 5 11 3 4" xfId="36066" xr:uid="{BA23C511-8DDE-497A-85BD-84840C00A4AC}"/>
    <cellStyle name="Normal 2 5 11 3 4 2" xfId="36067" xr:uid="{FBFFFF70-1738-4F24-81C8-9974D9B67926}"/>
    <cellStyle name="Normal 2 5 11 3 5" xfId="36068" xr:uid="{0255425C-B254-4361-8D39-25BDB32178EE}"/>
    <cellStyle name="Normal 2 5 11 3 6" xfId="36069" xr:uid="{0162CAAD-6BA4-44D6-B827-64954DD8445A}"/>
    <cellStyle name="Normal 2 5 11 3 7" xfId="36070" xr:uid="{E4C1CEC2-73F1-44AD-86C5-C29C33E9DB90}"/>
    <cellStyle name="Normal 2 5 11 4" xfId="36071" xr:uid="{9568D13A-6467-4781-A226-3CAE4960DD9A}"/>
    <cellStyle name="Normal 2 5 11 4 2" xfId="36072" xr:uid="{334270B9-7C63-4F82-8168-E85AD4FEBF7A}"/>
    <cellStyle name="Normal 2 5 11 4 3" xfId="36073" xr:uid="{9D5535FF-E22C-4FDB-B1C6-E8BD234798DF}"/>
    <cellStyle name="Normal 2 5 11 4 4" xfId="36074" xr:uid="{E925FF12-7F70-4516-83F1-19ADD86E81F6}"/>
    <cellStyle name="Normal 2 5 11 5" xfId="36075" xr:uid="{FB11EE34-7747-415E-8DAC-EE3A546824E8}"/>
    <cellStyle name="Normal 2 5 11 5 2" xfId="36076" xr:uid="{EE5D935E-70C2-42D6-869A-6AFF17B15319}"/>
    <cellStyle name="Normal 2 5 11 5 3" xfId="36077" xr:uid="{B99B0A72-1976-4D25-9B2B-40AF2F65C86A}"/>
    <cellStyle name="Normal 2 5 11 5 4" xfId="36078" xr:uid="{1A170F38-BE79-4B07-A706-1CD5234FDE8D}"/>
    <cellStyle name="Normal 2 5 11 6" xfId="36079" xr:uid="{D643BB48-B802-4CD4-94AF-186E18322D02}"/>
    <cellStyle name="Normal 2 5 11 7" xfId="36080" xr:uid="{ED0D0C2C-7F35-47DD-8429-C542B7221CBD}"/>
    <cellStyle name="Normal 2 5 11 7 2" xfId="36081" xr:uid="{0450068F-A7DD-4699-89C5-E7895B50CB10}"/>
    <cellStyle name="Normal 2 5 11 8" xfId="36082" xr:uid="{B1022D55-477C-4E29-AA2D-773CE2472904}"/>
    <cellStyle name="Normal 2 5 11 9" xfId="36083" xr:uid="{6C4696CF-D812-4796-82B4-9C430B0ED342}"/>
    <cellStyle name="Normal 2 5 12" xfId="36084" xr:uid="{D82D008B-1DCB-4F03-AE5D-EDDC17194387}"/>
    <cellStyle name="Normal 2 5 12 10" xfId="36085" xr:uid="{7C0D4F9B-FA3E-4FD1-8D91-26156ABBC0C8}"/>
    <cellStyle name="Normal 2 5 12 2" xfId="36086" xr:uid="{DCDD67B6-F0E1-4F35-A889-CFCA54AE828B}"/>
    <cellStyle name="Normal 2 5 12 2 2" xfId="36087" xr:uid="{7E9C67C2-DF53-425A-9EFA-E24FBDCEDD3D}"/>
    <cellStyle name="Normal 2 5 12 2 2 2" xfId="36088" xr:uid="{77591B15-2F36-467D-8130-B07125F7BFDA}"/>
    <cellStyle name="Normal 2 5 12 2 2 3" xfId="36089" xr:uid="{AF6C9E6D-C441-4023-8F03-E3FB305FBB68}"/>
    <cellStyle name="Normal 2 5 12 2 2 4" xfId="36090" xr:uid="{0D30D569-BF13-4014-BD79-904F85910F2F}"/>
    <cellStyle name="Normal 2 5 12 2 3" xfId="36091" xr:uid="{610E9209-8374-4108-8C74-71B9329E6367}"/>
    <cellStyle name="Normal 2 5 12 2 3 2" xfId="36092" xr:uid="{EB4743F3-7E24-4FBF-8AFE-91538242BE6D}"/>
    <cellStyle name="Normal 2 5 12 2 3 3" xfId="36093" xr:uid="{6333DBA9-B61C-4560-BCE2-FCDABC31912C}"/>
    <cellStyle name="Normal 2 5 12 2 3 4" xfId="36094" xr:uid="{DF8D8AF7-1DB6-415A-BBDA-CE82A246C0E0}"/>
    <cellStyle name="Normal 2 5 12 2 4" xfId="36095" xr:uid="{49CFA82F-A131-4090-8058-EE3CFFCE8EF3}"/>
    <cellStyle name="Normal 2 5 12 2 4 2" xfId="36096" xr:uid="{690088E5-37F5-481B-92B7-0A250AB6143E}"/>
    <cellStyle name="Normal 2 5 12 2 5" xfId="36097" xr:uid="{70CA49AA-5441-448A-B1C8-6C6B6A03FC74}"/>
    <cellStyle name="Normal 2 5 12 2 6" xfId="36098" xr:uid="{A6650A5D-DDC2-4550-9530-45B8BAAEAC84}"/>
    <cellStyle name="Normal 2 5 12 2 7" xfId="36099" xr:uid="{1EFA8888-4877-45DA-BB4E-3370C96CA0F9}"/>
    <cellStyle name="Normal 2 5 12 3" xfId="36100" xr:uid="{CAF207DB-B2BB-4C63-BA8F-E941DF0B3DF4}"/>
    <cellStyle name="Normal 2 5 12 3 2" xfId="36101" xr:uid="{BDAA54E2-F270-4BA1-93A4-9F930D0027F6}"/>
    <cellStyle name="Normal 2 5 12 3 2 2" xfId="36102" xr:uid="{E605A70C-A5DC-4B6C-864A-F6F43AFD8455}"/>
    <cellStyle name="Normal 2 5 12 3 2 3" xfId="36103" xr:uid="{0A350A0B-9A60-4657-98F6-79A21C6E25DB}"/>
    <cellStyle name="Normal 2 5 12 3 2 4" xfId="36104" xr:uid="{3F46DD45-0F80-4B27-B5DA-E47498B61B17}"/>
    <cellStyle name="Normal 2 5 12 3 3" xfId="36105" xr:uid="{89FBB6F7-56AB-4E41-B59C-F63D3393B1DE}"/>
    <cellStyle name="Normal 2 5 12 3 3 2" xfId="36106" xr:uid="{4F407C0C-D51B-4C04-892C-6F2E30D2FCAC}"/>
    <cellStyle name="Normal 2 5 12 3 3 3" xfId="36107" xr:uid="{F1806605-8AC7-4140-A91B-244DE7F867B8}"/>
    <cellStyle name="Normal 2 5 12 3 3 4" xfId="36108" xr:uid="{E805F428-C540-490D-AF39-26A6940F75A9}"/>
    <cellStyle name="Normal 2 5 12 3 4" xfId="36109" xr:uid="{52F29456-0917-4F56-9085-63D92083BF7C}"/>
    <cellStyle name="Normal 2 5 12 3 4 2" xfId="36110" xr:uid="{327F847E-4549-4F35-BB39-AF98EA1423F9}"/>
    <cellStyle name="Normal 2 5 12 3 5" xfId="36111" xr:uid="{5B5FC2E6-5EE7-45F0-9926-EBFB4D73EAAD}"/>
    <cellStyle name="Normal 2 5 12 3 6" xfId="36112" xr:uid="{669B322C-15AD-4BA7-B1B8-EA78836584C9}"/>
    <cellStyle name="Normal 2 5 12 3 7" xfId="36113" xr:uid="{707F4FCE-E557-418B-8F10-3E3291D9087B}"/>
    <cellStyle name="Normal 2 5 12 4" xfId="36114" xr:uid="{45EE5E71-8135-43DB-8576-B9961DF327E3}"/>
    <cellStyle name="Normal 2 5 12 4 2" xfId="36115" xr:uid="{4885AC42-341C-4176-81F1-0F3E7C52FC5F}"/>
    <cellStyle name="Normal 2 5 12 4 3" xfId="36116" xr:uid="{EF518A3E-9E39-484E-80A7-D75338CE78A3}"/>
    <cellStyle name="Normal 2 5 12 4 4" xfId="36117" xr:uid="{942AFC3A-3662-4949-91BF-1ECEDCEA319C}"/>
    <cellStyle name="Normal 2 5 12 5" xfId="36118" xr:uid="{678DC7F2-E8D5-4EA6-B7F5-4ECA051C4F58}"/>
    <cellStyle name="Normal 2 5 12 5 2" xfId="36119" xr:uid="{17D6658B-C04B-476C-83F6-155A84C7C69C}"/>
    <cellStyle name="Normal 2 5 12 5 3" xfId="36120" xr:uid="{88833D2A-B265-49DB-AB7E-CD1C61C7798C}"/>
    <cellStyle name="Normal 2 5 12 5 4" xfId="36121" xr:uid="{5EB0A94B-3878-41C9-9D75-BFBB091C3862}"/>
    <cellStyle name="Normal 2 5 12 6" xfId="36122" xr:uid="{391BABD9-DCB1-4A5C-B783-5A107D045BC4}"/>
    <cellStyle name="Normal 2 5 12 7" xfId="36123" xr:uid="{31AB625C-866E-464F-B569-6D0F4E18BBD8}"/>
    <cellStyle name="Normal 2 5 12 7 2" xfId="36124" xr:uid="{90170A83-3B16-46A1-85C6-ECE4821526E7}"/>
    <cellStyle name="Normal 2 5 12 8" xfId="36125" xr:uid="{C24687A3-C140-464D-9228-7D9D03355BCB}"/>
    <cellStyle name="Normal 2 5 12 9" xfId="36126" xr:uid="{55ED68A3-1467-4FF5-993F-7857A7204FAC}"/>
    <cellStyle name="Normal 2 5 13" xfId="36127" xr:uid="{E942AE7A-5133-41AC-86C4-E3126810B842}"/>
    <cellStyle name="Normal 2 5 13 10" xfId="36128" xr:uid="{56835C3B-1AE1-4D88-92D1-A3530A5095A1}"/>
    <cellStyle name="Normal 2 5 13 2" xfId="36129" xr:uid="{BD53E607-8845-4180-9524-B42F988E5B25}"/>
    <cellStyle name="Normal 2 5 13 2 2" xfId="36130" xr:uid="{787477E5-419A-404A-8DEF-8ACFEE2A1C00}"/>
    <cellStyle name="Normal 2 5 13 2 2 2" xfId="36131" xr:uid="{D21F099E-BAF9-4057-B8D5-709F86AF8CE6}"/>
    <cellStyle name="Normal 2 5 13 2 2 3" xfId="36132" xr:uid="{A2206B97-3532-4C26-89EF-CE7D38D2CB39}"/>
    <cellStyle name="Normal 2 5 13 2 2 4" xfId="36133" xr:uid="{D4FF070B-5471-4975-9A70-B4F638FC0A82}"/>
    <cellStyle name="Normal 2 5 13 2 3" xfId="36134" xr:uid="{83EC7BD7-AA82-44DC-B455-9BE94E604D55}"/>
    <cellStyle name="Normal 2 5 13 2 3 2" xfId="36135" xr:uid="{DE89825A-5BE8-4F52-B5BE-27840B5D01D1}"/>
    <cellStyle name="Normal 2 5 13 2 3 3" xfId="36136" xr:uid="{8E5295BC-217D-4206-B7BA-971CA7CC2ED2}"/>
    <cellStyle name="Normal 2 5 13 2 3 4" xfId="36137" xr:uid="{6F662994-FB52-4EE7-8EFC-4C7C7C9132C8}"/>
    <cellStyle name="Normal 2 5 13 2 4" xfId="36138" xr:uid="{0F6C5D93-E946-4306-89FD-7E6E9DB7A50F}"/>
    <cellStyle name="Normal 2 5 13 2 4 2" xfId="36139" xr:uid="{1EFB8B2C-B3BB-4DB4-A957-5AC2764899EE}"/>
    <cellStyle name="Normal 2 5 13 2 5" xfId="36140" xr:uid="{46C090B6-952A-464E-A2A8-F0E20A6AEB73}"/>
    <cellStyle name="Normal 2 5 13 2 6" xfId="36141" xr:uid="{381323E4-02BF-4110-B2A3-82222E5EC5CC}"/>
    <cellStyle name="Normal 2 5 13 2 7" xfId="36142" xr:uid="{E148C5EB-B73D-417F-AC9C-814B2CAF2525}"/>
    <cellStyle name="Normal 2 5 13 3" xfId="36143" xr:uid="{0454C2BD-E919-4376-B136-74B183F5AAD9}"/>
    <cellStyle name="Normal 2 5 13 3 2" xfId="36144" xr:uid="{B6E6E2CB-3239-40E2-805D-EC8DBDE996CD}"/>
    <cellStyle name="Normal 2 5 13 3 2 2" xfId="36145" xr:uid="{992F5725-1439-468C-94A0-D7C61D2F1B3A}"/>
    <cellStyle name="Normal 2 5 13 3 2 3" xfId="36146" xr:uid="{6C5D8957-3A20-4B04-928A-5A2D39E2B927}"/>
    <cellStyle name="Normal 2 5 13 3 2 4" xfId="36147" xr:uid="{CD611429-53B4-4CB1-B86D-8DA88D077D10}"/>
    <cellStyle name="Normal 2 5 13 3 3" xfId="36148" xr:uid="{979A1AD5-6280-4181-AF40-CED996D19BCC}"/>
    <cellStyle name="Normal 2 5 13 3 3 2" xfId="36149" xr:uid="{7188C646-C90E-4DAD-9D4E-7BDD2D6EFD1C}"/>
    <cellStyle name="Normal 2 5 13 3 3 3" xfId="36150" xr:uid="{25EA4DE5-425D-422A-9FBB-BA945B6E72B2}"/>
    <cellStyle name="Normal 2 5 13 3 3 4" xfId="36151" xr:uid="{8011D130-D654-49A0-91CA-D98889529641}"/>
    <cellStyle name="Normal 2 5 13 3 4" xfId="36152" xr:uid="{62CE6348-B7D8-42CE-AE40-1D19195A55B3}"/>
    <cellStyle name="Normal 2 5 13 3 4 2" xfId="36153" xr:uid="{E739E258-1D00-4948-8641-99E5A91FEA8B}"/>
    <cellStyle name="Normal 2 5 13 3 5" xfId="36154" xr:uid="{F1EB5004-2321-41CE-841B-FEA1A841DCCD}"/>
    <cellStyle name="Normal 2 5 13 3 6" xfId="36155" xr:uid="{B4D67FBA-0E23-44C6-AA4A-107463EFB25B}"/>
    <cellStyle name="Normal 2 5 13 3 7" xfId="36156" xr:uid="{FFC02B2A-EC5A-4E70-BB1C-2690C2256DE4}"/>
    <cellStyle name="Normal 2 5 13 4" xfId="36157" xr:uid="{27C61E76-85A9-48D2-8E15-D32D8DAA8F49}"/>
    <cellStyle name="Normal 2 5 13 4 2" xfId="36158" xr:uid="{7F08CC66-31C7-442E-AD2F-39887E303E72}"/>
    <cellStyle name="Normal 2 5 13 4 3" xfId="36159" xr:uid="{29C13080-7E4E-43F4-AFB5-91A392CBEAB6}"/>
    <cellStyle name="Normal 2 5 13 4 4" xfId="36160" xr:uid="{3E7C0287-23CD-409E-A039-68E9179EDC9B}"/>
    <cellStyle name="Normal 2 5 13 5" xfId="36161" xr:uid="{16E4EF71-C291-44D5-A90E-DAF0C2F34D9A}"/>
    <cellStyle name="Normal 2 5 13 5 2" xfId="36162" xr:uid="{24B106FF-90A7-41DE-9FE2-FD0454113F48}"/>
    <cellStyle name="Normal 2 5 13 5 3" xfId="36163" xr:uid="{97238D86-D4F3-4A6D-8B6C-1F59734B0D80}"/>
    <cellStyle name="Normal 2 5 13 5 4" xfId="36164" xr:uid="{424851A5-5FAC-49A0-B063-502F9ED581E9}"/>
    <cellStyle name="Normal 2 5 13 6" xfId="36165" xr:uid="{C646CB00-4740-4970-BEDE-1C4E100BE0CC}"/>
    <cellStyle name="Normal 2 5 13 7" xfId="36166" xr:uid="{BB137E1A-9779-4511-A49B-6AA35F378B0A}"/>
    <cellStyle name="Normal 2 5 13 7 2" xfId="36167" xr:uid="{43D024BC-5518-4E53-A4C3-7FE225802FC1}"/>
    <cellStyle name="Normal 2 5 13 8" xfId="36168" xr:uid="{BEEB4705-EC3B-4E42-ABEB-92A90C1F0071}"/>
    <cellStyle name="Normal 2 5 13 9" xfId="36169" xr:uid="{ACBD4DBD-E12D-4FEE-A629-3AFC980C5867}"/>
    <cellStyle name="Normal 2 5 14" xfId="36170" xr:uid="{A5DC9300-29A2-42FF-A2B3-D5B799C134D4}"/>
    <cellStyle name="Normal 2 5 14 10" xfId="36171" xr:uid="{931ACF3F-41B3-430E-9899-E9108183716B}"/>
    <cellStyle name="Normal 2 5 14 2" xfId="36172" xr:uid="{3BD81F41-9EE9-4231-B0AB-5B4041ABFE9C}"/>
    <cellStyle name="Normal 2 5 14 2 2" xfId="36173" xr:uid="{D005E1D7-9A1C-4B79-8C4A-0868C586F923}"/>
    <cellStyle name="Normal 2 5 14 2 2 2" xfId="36174" xr:uid="{92D7FAA8-CF8E-4C15-9726-A8F1DB3D7220}"/>
    <cellStyle name="Normal 2 5 14 2 2 3" xfId="36175" xr:uid="{BB8C7FCF-24F6-4C78-BD14-1F9B91B2B0E5}"/>
    <cellStyle name="Normal 2 5 14 2 2 4" xfId="36176" xr:uid="{54051CCD-4785-4AF5-94F7-63D27F97BA6E}"/>
    <cellStyle name="Normal 2 5 14 2 3" xfId="36177" xr:uid="{8AD69A1F-8022-4642-9C1B-C2A9620BEA44}"/>
    <cellStyle name="Normal 2 5 14 2 3 2" xfId="36178" xr:uid="{BC1B6CCF-5C78-4A36-9AF3-50F2E1A681C5}"/>
    <cellStyle name="Normal 2 5 14 2 3 3" xfId="36179" xr:uid="{0810CBCB-6AE0-4D6C-A0B3-F637779A3375}"/>
    <cellStyle name="Normal 2 5 14 2 3 4" xfId="36180" xr:uid="{0E1750BC-1CA0-4F6F-9F5D-127F12454C6E}"/>
    <cellStyle name="Normal 2 5 14 2 4" xfId="36181" xr:uid="{642A3302-7728-46E9-9E23-CE0E276C6394}"/>
    <cellStyle name="Normal 2 5 14 2 4 2" xfId="36182" xr:uid="{96ECE893-CDDB-474F-A506-7A55FE9B1FDC}"/>
    <cellStyle name="Normal 2 5 14 2 5" xfId="36183" xr:uid="{97BE2512-11A6-4796-8490-2D45F3B7825A}"/>
    <cellStyle name="Normal 2 5 14 2 6" xfId="36184" xr:uid="{AE989521-8CB3-48FA-83B5-162E69127C4A}"/>
    <cellStyle name="Normal 2 5 14 2 7" xfId="36185" xr:uid="{D1701EEE-4668-4E44-9089-EF38887D4D64}"/>
    <cellStyle name="Normal 2 5 14 3" xfId="36186" xr:uid="{A77436BD-2298-4B3E-966A-3CE759CEF592}"/>
    <cellStyle name="Normal 2 5 14 3 2" xfId="36187" xr:uid="{8846DCA6-2C76-4EE5-80B0-B494BA349E8E}"/>
    <cellStyle name="Normal 2 5 14 3 2 2" xfId="36188" xr:uid="{1303EF6B-729C-4C63-A797-D6A20EED54E9}"/>
    <cellStyle name="Normal 2 5 14 3 2 3" xfId="36189" xr:uid="{BDA3DDE4-24A4-4791-90C7-CA0E7D5F0827}"/>
    <cellStyle name="Normal 2 5 14 3 2 4" xfId="36190" xr:uid="{47C61CC9-A969-45C9-AECC-B289A06D5D3A}"/>
    <cellStyle name="Normal 2 5 14 3 3" xfId="36191" xr:uid="{9986E841-5C39-44FC-A709-43042D6D0A1E}"/>
    <cellStyle name="Normal 2 5 14 3 3 2" xfId="36192" xr:uid="{5ED42883-A91E-4DE3-8512-599F32698326}"/>
    <cellStyle name="Normal 2 5 14 3 3 3" xfId="36193" xr:uid="{53D70E30-D392-43C9-9514-88A36174DE38}"/>
    <cellStyle name="Normal 2 5 14 3 3 4" xfId="36194" xr:uid="{5B4702DB-F0E8-4E48-A361-5771AFC93E5B}"/>
    <cellStyle name="Normal 2 5 14 3 4" xfId="36195" xr:uid="{540151E4-E254-4220-BFA6-185ECD8711E0}"/>
    <cellStyle name="Normal 2 5 14 3 4 2" xfId="36196" xr:uid="{A97413EC-DE93-459A-BD17-D66C8A79EAEB}"/>
    <cellStyle name="Normal 2 5 14 3 5" xfId="36197" xr:uid="{EC32E8DB-20F1-4746-8F55-6BF0880E4368}"/>
    <cellStyle name="Normal 2 5 14 3 6" xfId="36198" xr:uid="{5CEB8C09-0A1E-4764-A8E8-CC4B60D6A2F5}"/>
    <cellStyle name="Normal 2 5 14 3 7" xfId="36199" xr:uid="{627F34DF-43DD-41F2-B317-8F2C076183A7}"/>
    <cellStyle name="Normal 2 5 14 4" xfId="36200" xr:uid="{8157030E-18FE-40C5-A04E-C61824B59FE8}"/>
    <cellStyle name="Normal 2 5 14 4 2" xfId="36201" xr:uid="{F46446E8-235B-42FA-B070-DDEF015F86D2}"/>
    <cellStyle name="Normal 2 5 14 4 3" xfId="36202" xr:uid="{62E88FB4-F60E-4086-9215-9EE6DAEBFA4A}"/>
    <cellStyle name="Normal 2 5 14 4 4" xfId="36203" xr:uid="{4C6449AC-E2E0-4648-99C6-221465649DDD}"/>
    <cellStyle name="Normal 2 5 14 5" xfId="36204" xr:uid="{506EBB54-D103-45D8-9114-59DE8EF68C9C}"/>
    <cellStyle name="Normal 2 5 14 5 2" xfId="36205" xr:uid="{A06ACCF3-3DBF-4652-AE63-E2EAABB90FEE}"/>
    <cellStyle name="Normal 2 5 14 5 3" xfId="36206" xr:uid="{4C3C5436-B9BC-4E96-A8E2-40791BA1960D}"/>
    <cellStyle name="Normal 2 5 14 5 4" xfId="36207" xr:uid="{89B24976-866A-4D86-ACB7-1713775419F1}"/>
    <cellStyle name="Normal 2 5 14 6" xfId="36208" xr:uid="{A80741D8-5DCA-456D-A4F8-AFA7021B37EE}"/>
    <cellStyle name="Normal 2 5 14 7" xfId="36209" xr:uid="{EBED994D-1A55-4E53-A9A0-70FE70FE81CC}"/>
    <cellStyle name="Normal 2 5 14 7 2" xfId="36210" xr:uid="{B3B8F251-DE46-407B-96CD-170DF4826647}"/>
    <cellStyle name="Normal 2 5 14 8" xfId="36211" xr:uid="{BE7EAFD0-E67F-4D3C-8FEB-C52BEC6A1373}"/>
    <cellStyle name="Normal 2 5 14 9" xfId="36212" xr:uid="{30004B76-FEDF-4787-AC66-0A98C7B84E39}"/>
    <cellStyle name="Normal 2 5 15" xfId="36213" xr:uid="{8E1805E4-8638-44B7-AC6E-A0AD2AF5D08C}"/>
    <cellStyle name="Normal 2 5 15 10" xfId="36214" xr:uid="{70AC0851-8CED-4EAA-BB66-E9B991444823}"/>
    <cellStyle name="Normal 2 5 15 2" xfId="36215" xr:uid="{0D839013-366F-4BBD-8493-7E125013242D}"/>
    <cellStyle name="Normal 2 5 15 2 2" xfId="36216" xr:uid="{CDE455EE-B810-45DA-AB60-F5208ED48845}"/>
    <cellStyle name="Normal 2 5 15 2 2 2" xfId="36217" xr:uid="{A2DF6721-3CEB-4551-9428-5D901ABB3F6F}"/>
    <cellStyle name="Normal 2 5 15 2 2 3" xfId="36218" xr:uid="{43B409D0-C544-4C77-B44D-2742CA7C1835}"/>
    <cellStyle name="Normal 2 5 15 2 2 4" xfId="36219" xr:uid="{EB1C25D6-E847-4055-BBBD-D54EA220872F}"/>
    <cellStyle name="Normal 2 5 15 2 3" xfId="36220" xr:uid="{30B038EA-67EF-499A-B161-32DF93F7E813}"/>
    <cellStyle name="Normal 2 5 15 2 3 2" xfId="36221" xr:uid="{0C93C098-56DE-4C5D-B1C0-DE81B751596E}"/>
    <cellStyle name="Normal 2 5 15 2 3 3" xfId="36222" xr:uid="{718F1079-D5E0-44D8-8029-D640F3504783}"/>
    <cellStyle name="Normal 2 5 15 2 3 4" xfId="36223" xr:uid="{D2FB4C26-2F8F-46AF-B734-091BF6A4631D}"/>
    <cellStyle name="Normal 2 5 15 2 4" xfId="36224" xr:uid="{08AB2F80-9A4D-4780-8659-71673B327056}"/>
    <cellStyle name="Normal 2 5 15 2 4 2" xfId="36225" xr:uid="{FEE29034-B545-4932-97B7-E6FEE97B692F}"/>
    <cellStyle name="Normal 2 5 15 2 5" xfId="36226" xr:uid="{99866644-336E-428C-ABDD-E7543C022452}"/>
    <cellStyle name="Normal 2 5 15 2 6" xfId="36227" xr:uid="{1DA622F7-94A4-403A-85E1-73E1AA572AD4}"/>
    <cellStyle name="Normal 2 5 15 2 7" xfId="36228" xr:uid="{DF882430-2B3E-4E9B-8D2B-1B4D8EC0F6B1}"/>
    <cellStyle name="Normal 2 5 15 3" xfId="36229" xr:uid="{E0527D17-9DB9-4A1A-9F63-951CD60FE315}"/>
    <cellStyle name="Normal 2 5 15 3 2" xfId="36230" xr:uid="{B982C305-68C2-42E5-8BA2-E31A04C2B747}"/>
    <cellStyle name="Normal 2 5 15 3 2 2" xfId="36231" xr:uid="{B43CA149-A0AD-42E9-B330-B9F31F630D88}"/>
    <cellStyle name="Normal 2 5 15 3 2 3" xfId="36232" xr:uid="{75909C71-A134-4EE2-942C-FF130C776BC2}"/>
    <cellStyle name="Normal 2 5 15 3 2 4" xfId="36233" xr:uid="{9091565F-EC19-4CCD-93FE-018D657F8EE7}"/>
    <cellStyle name="Normal 2 5 15 3 3" xfId="36234" xr:uid="{91CA8B49-A931-4B78-8034-94DCAFC7F7CC}"/>
    <cellStyle name="Normal 2 5 15 3 3 2" xfId="36235" xr:uid="{70DB9EBE-806A-4142-AE90-A044A56684DA}"/>
    <cellStyle name="Normal 2 5 15 3 3 3" xfId="36236" xr:uid="{0163D314-BE84-4121-B3EE-27F0136633D4}"/>
    <cellStyle name="Normal 2 5 15 3 3 4" xfId="36237" xr:uid="{0F38FB17-3068-447E-8EE6-AF1572AEE374}"/>
    <cellStyle name="Normal 2 5 15 3 4" xfId="36238" xr:uid="{9DB0C7A8-1DE4-44AC-A30F-446DCCD03DB9}"/>
    <cellStyle name="Normal 2 5 15 3 4 2" xfId="36239" xr:uid="{65FE9CA3-9E1F-461D-95BC-324E20F2020F}"/>
    <cellStyle name="Normal 2 5 15 3 5" xfId="36240" xr:uid="{97866FE9-8741-4FB7-B6A4-FD4AAF34DC5F}"/>
    <cellStyle name="Normal 2 5 15 3 6" xfId="36241" xr:uid="{5687810C-E474-49B8-B085-547EE06CA1CF}"/>
    <cellStyle name="Normal 2 5 15 3 7" xfId="36242" xr:uid="{491631C6-0458-43E5-9ED3-2F58132B1D0E}"/>
    <cellStyle name="Normal 2 5 15 4" xfId="36243" xr:uid="{03C5437D-F693-4AE8-B77F-9708AE141755}"/>
    <cellStyle name="Normal 2 5 15 4 2" xfId="36244" xr:uid="{B114D4EC-2689-4739-95D6-18F3E22FE2BD}"/>
    <cellStyle name="Normal 2 5 15 4 3" xfId="36245" xr:uid="{C443E6A5-FA6E-4C04-BF6C-8048872152E1}"/>
    <cellStyle name="Normal 2 5 15 4 4" xfId="36246" xr:uid="{EFAA7119-1EAB-49E9-B91D-2E247A4B4841}"/>
    <cellStyle name="Normal 2 5 15 5" xfId="36247" xr:uid="{9FE51494-5145-45CF-8439-CE0D42F6761D}"/>
    <cellStyle name="Normal 2 5 15 5 2" xfId="36248" xr:uid="{E026A536-2B47-4768-95CB-AED58A41AC8B}"/>
    <cellStyle name="Normal 2 5 15 5 3" xfId="36249" xr:uid="{6309BE5A-44F2-48F6-9140-74728E7C910D}"/>
    <cellStyle name="Normal 2 5 15 5 4" xfId="36250" xr:uid="{8B03DC63-9F91-4C55-97E3-EA93E90AC751}"/>
    <cellStyle name="Normal 2 5 15 6" xfId="36251" xr:uid="{D56F4BD2-EE5A-46AE-B09B-DD9E2C7B608A}"/>
    <cellStyle name="Normal 2 5 15 7" xfId="36252" xr:uid="{4FC1B93B-2BD6-431E-A9ED-5AF5E7254173}"/>
    <cellStyle name="Normal 2 5 15 7 2" xfId="36253" xr:uid="{026E1175-4387-4A5B-9A36-7524D1B1C477}"/>
    <cellStyle name="Normal 2 5 15 8" xfId="36254" xr:uid="{93F6097E-3C01-4538-BDE4-B7E036E4D984}"/>
    <cellStyle name="Normal 2 5 15 9" xfId="36255" xr:uid="{43915B58-FBAC-4452-AA5E-66E2E70382C5}"/>
    <cellStyle name="Normal 2 5 16" xfId="36256" xr:uid="{621AE7E6-7BC1-4CC6-90B2-47F79F5C87D9}"/>
    <cellStyle name="Normal 2 5 16 10" xfId="36257" xr:uid="{5D27CB94-A304-4ABB-8E0F-399AAB2AF23C}"/>
    <cellStyle name="Normal 2 5 16 2" xfId="36258" xr:uid="{75710A00-3E95-4433-BAD7-E40AE60E4117}"/>
    <cellStyle name="Normal 2 5 16 2 2" xfId="36259" xr:uid="{AA203554-922A-45F9-B050-EBACFA1B1C43}"/>
    <cellStyle name="Normal 2 5 16 2 2 2" xfId="36260" xr:uid="{B3488CA5-68AD-4B16-BB4A-EEA76BA3D0F0}"/>
    <cellStyle name="Normal 2 5 16 2 2 3" xfId="36261" xr:uid="{3C349491-82CA-4952-B11C-8E8F30CF1E68}"/>
    <cellStyle name="Normal 2 5 16 2 2 4" xfId="36262" xr:uid="{4F239FB6-B929-495E-B9D6-022AC1932CFC}"/>
    <cellStyle name="Normal 2 5 16 2 3" xfId="36263" xr:uid="{767763D3-87B6-4575-B2ED-2ECC90022A90}"/>
    <cellStyle name="Normal 2 5 16 2 3 2" xfId="36264" xr:uid="{FB1A9215-1F23-49AB-A820-31ACFE7791AE}"/>
    <cellStyle name="Normal 2 5 16 2 3 3" xfId="36265" xr:uid="{A7C13C62-68F4-4E4E-AF5A-700803C7A0B7}"/>
    <cellStyle name="Normal 2 5 16 2 3 4" xfId="36266" xr:uid="{1F2FCD28-37C9-4443-9BD6-BBE23A2519CD}"/>
    <cellStyle name="Normal 2 5 16 2 4" xfId="36267" xr:uid="{77880676-A386-4E71-85B3-FC98328B9E6C}"/>
    <cellStyle name="Normal 2 5 16 2 4 2" xfId="36268" xr:uid="{088BFBE3-22A4-4BB3-BCA1-2DC45CDBB64A}"/>
    <cellStyle name="Normal 2 5 16 2 5" xfId="36269" xr:uid="{8C8942EB-799B-4D39-889C-9BAFF682DD1B}"/>
    <cellStyle name="Normal 2 5 16 2 6" xfId="36270" xr:uid="{1BA2A042-47FC-49C6-952D-758B6C41FF40}"/>
    <cellStyle name="Normal 2 5 16 2 7" xfId="36271" xr:uid="{96F1A89E-B636-418F-B79B-F5ED0B42FEEA}"/>
    <cellStyle name="Normal 2 5 16 3" xfId="36272" xr:uid="{AF5D9C83-7367-4D7D-BDA2-226D4A001A68}"/>
    <cellStyle name="Normal 2 5 16 3 2" xfId="36273" xr:uid="{171AE1CC-4DA2-4165-9AA9-EE3C6AF9E8A9}"/>
    <cellStyle name="Normal 2 5 16 3 2 2" xfId="36274" xr:uid="{4AA9A362-CCB2-4CC4-93C2-7B285EF7E7EE}"/>
    <cellStyle name="Normal 2 5 16 3 2 3" xfId="36275" xr:uid="{C26C4496-8DB2-4F3D-B537-4A8345643A8E}"/>
    <cellStyle name="Normal 2 5 16 3 2 4" xfId="36276" xr:uid="{180E25CB-1077-4ED1-92FC-84893B537046}"/>
    <cellStyle name="Normal 2 5 16 3 3" xfId="36277" xr:uid="{3FD721FC-C1E6-4912-A6C3-39350DFF5EFE}"/>
    <cellStyle name="Normal 2 5 16 3 3 2" xfId="36278" xr:uid="{0BFCC379-A41F-463A-9F06-D5EDA356441B}"/>
    <cellStyle name="Normal 2 5 16 3 3 3" xfId="36279" xr:uid="{0EDA4C1E-A553-4348-A645-1E061F13CE12}"/>
    <cellStyle name="Normal 2 5 16 3 3 4" xfId="36280" xr:uid="{7A22201B-8878-4C32-9ADC-3423B97A889F}"/>
    <cellStyle name="Normal 2 5 16 3 4" xfId="36281" xr:uid="{301AB542-3006-47AD-8FA1-6A502A3FC59F}"/>
    <cellStyle name="Normal 2 5 16 3 4 2" xfId="36282" xr:uid="{EF7A1A5F-FDFA-452E-B521-BCECA01168FD}"/>
    <cellStyle name="Normal 2 5 16 3 5" xfId="36283" xr:uid="{62ADEF19-B203-4FF3-AC43-D9504FE7DC1C}"/>
    <cellStyle name="Normal 2 5 16 3 6" xfId="36284" xr:uid="{D08E3931-2011-48AA-BE59-92EF3B294BED}"/>
    <cellStyle name="Normal 2 5 16 3 7" xfId="36285" xr:uid="{AD467891-1EDA-4252-BFD1-5874F746C4D3}"/>
    <cellStyle name="Normal 2 5 16 4" xfId="36286" xr:uid="{3EAF9BBB-C14F-449D-9F9B-2AA2B99754D0}"/>
    <cellStyle name="Normal 2 5 16 4 2" xfId="36287" xr:uid="{E0969338-EFAB-483E-9ECE-2FB8F8A742A8}"/>
    <cellStyle name="Normal 2 5 16 4 3" xfId="36288" xr:uid="{2A1F190E-05CB-4306-8515-61FE2CD62904}"/>
    <cellStyle name="Normal 2 5 16 4 4" xfId="36289" xr:uid="{5CB679E2-A2E3-434A-A526-36FD066D080F}"/>
    <cellStyle name="Normal 2 5 16 5" xfId="36290" xr:uid="{9A41DECC-69D1-446C-8015-D105261203D0}"/>
    <cellStyle name="Normal 2 5 16 5 2" xfId="36291" xr:uid="{4CFE688B-26CC-4B52-BD88-010B06C7C558}"/>
    <cellStyle name="Normal 2 5 16 5 3" xfId="36292" xr:uid="{6E0B94AE-4079-4E6D-B1A9-A74C1025ADA2}"/>
    <cellStyle name="Normal 2 5 16 5 4" xfId="36293" xr:uid="{DAD379A9-8189-4338-9CE2-9F2E76095DA7}"/>
    <cellStyle name="Normal 2 5 16 6" xfId="36294" xr:uid="{49E08CE8-DBA9-48DA-ADCF-6E3AB2ABA514}"/>
    <cellStyle name="Normal 2 5 16 7" xfId="36295" xr:uid="{BFBE35C2-3320-420A-8C4D-2A52A3FA8B81}"/>
    <cellStyle name="Normal 2 5 16 7 2" xfId="36296" xr:uid="{3ED75230-86FD-4788-8400-20DE0501A106}"/>
    <cellStyle name="Normal 2 5 16 8" xfId="36297" xr:uid="{83C5F50E-F2DB-4E6E-A254-755BBFA531DA}"/>
    <cellStyle name="Normal 2 5 16 9" xfId="36298" xr:uid="{19C2E41E-E26E-4BC9-8593-795B0EBD1B27}"/>
    <cellStyle name="Normal 2 5 17" xfId="36299" xr:uid="{10C4FCC9-9724-4749-B2EA-BE3D90329865}"/>
    <cellStyle name="Normal 2 5 17 10" xfId="36300" xr:uid="{7D0D12ED-3C11-47E8-8C1A-F825D51B1F61}"/>
    <cellStyle name="Normal 2 5 17 2" xfId="36301" xr:uid="{63629B6E-1D67-4891-885B-7F09F1F0E437}"/>
    <cellStyle name="Normal 2 5 17 2 2" xfId="36302" xr:uid="{E0FB5304-B7F1-4117-AAAF-D8BB3DA8F546}"/>
    <cellStyle name="Normal 2 5 17 2 2 2" xfId="36303" xr:uid="{DA44DA7B-4A92-4CB6-904D-948ADF196A63}"/>
    <cellStyle name="Normal 2 5 17 2 2 3" xfId="36304" xr:uid="{1E5789F5-E95A-4592-BAF0-F8A00F85A6CE}"/>
    <cellStyle name="Normal 2 5 17 2 2 4" xfId="36305" xr:uid="{0BB4F464-AE6A-4FFC-A5DB-A0DE7FB6D607}"/>
    <cellStyle name="Normal 2 5 17 2 3" xfId="36306" xr:uid="{1E4A83B3-9E4C-4FD4-B67A-0CBC88B09BE7}"/>
    <cellStyle name="Normal 2 5 17 2 3 2" xfId="36307" xr:uid="{A857FCFB-950C-4514-B82C-F205DC8DD02E}"/>
    <cellStyle name="Normal 2 5 17 2 3 3" xfId="36308" xr:uid="{200C9B1D-0916-486C-9871-33053BA9071C}"/>
    <cellStyle name="Normal 2 5 17 2 3 4" xfId="36309" xr:uid="{F11C8D5D-25C9-43CC-B881-8A4B480460D7}"/>
    <cellStyle name="Normal 2 5 17 2 4" xfId="36310" xr:uid="{03E06EC2-6D5A-4507-9CDE-E7D58E8AED50}"/>
    <cellStyle name="Normal 2 5 17 2 4 2" xfId="36311" xr:uid="{2E67917F-BE1D-4876-BA73-E3E80DA2B40F}"/>
    <cellStyle name="Normal 2 5 17 2 5" xfId="36312" xr:uid="{68582A7F-C713-47E7-91E2-612085C6E634}"/>
    <cellStyle name="Normal 2 5 17 2 6" xfId="36313" xr:uid="{06140509-1284-4411-969E-7FF774473117}"/>
    <cellStyle name="Normal 2 5 17 2 7" xfId="36314" xr:uid="{23166B17-A82D-4DA4-99A8-51A67DE85833}"/>
    <cellStyle name="Normal 2 5 17 3" xfId="36315" xr:uid="{CF45B85F-1C14-4F75-BE9D-516715EC829E}"/>
    <cellStyle name="Normal 2 5 17 3 2" xfId="36316" xr:uid="{5D3DE422-6072-4D01-994D-7C8DE35C1D02}"/>
    <cellStyle name="Normal 2 5 17 3 2 2" xfId="36317" xr:uid="{66CC2B2C-4084-4D28-9043-4297B5292EE2}"/>
    <cellStyle name="Normal 2 5 17 3 2 3" xfId="36318" xr:uid="{545F7BF8-68E8-4751-BA5E-D1F512CFEA40}"/>
    <cellStyle name="Normal 2 5 17 3 2 4" xfId="36319" xr:uid="{3714340D-1B29-4292-B713-15E9A49D3AA0}"/>
    <cellStyle name="Normal 2 5 17 3 3" xfId="36320" xr:uid="{EEE31159-C80A-429A-8739-28A517DB11FC}"/>
    <cellStyle name="Normal 2 5 17 3 3 2" xfId="36321" xr:uid="{088B105A-AADE-4CEB-AE82-4D15D0C250C7}"/>
    <cellStyle name="Normal 2 5 17 3 3 3" xfId="36322" xr:uid="{6DBAC854-0D56-4452-B51D-24B358FD79C8}"/>
    <cellStyle name="Normal 2 5 17 3 3 4" xfId="36323" xr:uid="{9853F5C9-5A5F-4B46-8136-05A7F6F57A85}"/>
    <cellStyle name="Normal 2 5 17 3 4" xfId="36324" xr:uid="{FD61B67B-F3A4-41D0-9134-165E629D46BB}"/>
    <cellStyle name="Normal 2 5 17 3 4 2" xfId="36325" xr:uid="{B48D26A7-AC4F-427B-9381-38742EF3593A}"/>
    <cellStyle name="Normal 2 5 17 3 5" xfId="36326" xr:uid="{200BF0E0-18C8-485F-8F9C-FD68E05F712C}"/>
    <cellStyle name="Normal 2 5 17 3 6" xfId="36327" xr:uid="{D2DC880D-D4B3-4D62-ADCA-028FE2A1F897}"/>
    <cellStyle name="Normal 2 5 17 3 7" xfId="36328" xr:uid="{E45D37FA-3757-400E-BA0F-005D605B5704}"/>
    <cellStyle name="Normal 2 5 17 4" xfId="36329" xr:uid="{56FD08DA-63B7-4A9B-8C90-255BEF29D745}"/>
    <cellStyle name="Normal 2 5 17 4 2" xfId="36330" xr:uid="{39176599-DC0B-48FD-8319-FA2D1AF78E8E}"/>
    <cellStyle name="Normal 2 5 17 4 3" xfId="36331" xr:uid="{F66B0D2A-6529-4317-A67D-1B24EE2CE4E6}"/>
    <cellStyle name="Normal 2 5 17 4 4" xfId="36332" xr:uid="{24D541B9-AA99-472A-9818-E000EC23EBAD}"/>
    <cellStyle name="Normal 2 5 17 5" xfId="36333" xr:uid="{53F84CF7-311D-41E9-B75B-CF75141C1F64}"/>
    <cellStyle name="Normal 2 5 17 5 2" xfId="36334" xr:uid="{CCA8E934-F8AE-455E-A994-900D03AF7784}"/>
    <cellStyle name="Normal 2 5 17 5 3" xfId="36335" xr:uid="{1360FC13-248F-4B42-9B61-51FDE3B81BB0}"/>
    <cellStyle name="Normal 2 5 17 5 4" xfId="36336" xr:uid="{0580E05A-C68B-4E62-8451-2E0EE8FC6E0E}"/>
    <cellStyle name="Normal 2 5 17 6" xfId="36337" xr:uid="{5C90C030-4B7B-4285-9141-C6000BD00DAB}"/>
    <cellStyle name="Normal 2 5 17 7" xfId="36338" xr:uid="{B0B36F5C-4F5E-4125-9B00-117174BE74BB}"/>
    <cellStyle name="Normal 2 5 17 7 2" xfId="36339" xr:uid="{AE71B5FF-0733-4BE3-A4BF-86F62EAC43F0}"/>
    <cellStyle name="Normal 2 5 17 8" xfId="36340" xr:uid="{1437FC07-38A2-4A75-AE58-17E6192230A7}"/>
    <cellStyle name="Normal 2 5 17 9" xfId="36341" xr:uid="{C6329C06-A54E-48C0-96C5-B72AEC5748F6}"/>
    <cellStyle name="Normal 2 5 18" xfId="36342" xr:uid="{A7773515-E00A-46A8-94DC-D52330EF1DF6}"/>
    <cellStyle name="Normal 2 5 18 10" xfId="36343" xr:uid="{B62FB4AA-5C99-4005-91F0-F89884888865}"/>
    <cellStyle name="Normal 2 5 18 2" xfId="36344" xr:uid="{869D90A5-6896-42C8-A3C5-4A41085291FE}"/>
    <cellStyle name="Normal 2 5 18 2 2" xfId="36345" xr:uid="{8EC1500F-9A74-455E-93E0-C774434C8EE2}"/>
    <cellStyle name="Normal 2 5 18 2 2 2" xfId="36346" xr:uid="{75CC00DA-9D9C-47ED-A627-FEB010A28D54}"/>
    <cellStyle name="Normal 2 5 18 2 2 3" xfId="36347" xr:uid="{E34DD9DA-FBF1-4A36-BC9F-036BF221212A}"/>
    <cellStyle name="Normal 2 5 18 2 2 4" xfId="36348" xr:uid="{8E08F3F1-17E1-4652-AABF-767D9D0A289F}"/>
    <cellStyle name="Normal 2 5 18 2 3" xfId="36349" xr:uid="{94B9420F-0904-4C25-BDBC-D7A894978679}"/>
    <cellStyle name="Normal 2 5 18 2 3 2" xfId="36350" xr:uid="{25B404C3-E398-40F8-A648-B645ED4C34AA}"/>
    <cellStyle name="Normal 2 5 18 2 3 3" xfId="36351" xr:uid="{F23C561A-FF19-4A68-8AE9-181DBAE1A690}"/>
    <cellStyle name="Normal 2 5 18 2 3 4" xfId="36352" xr:uid="{4A70C7EF-5342-4D87-968F-84D1446AB3E7}"/>
    <cellStyle name="Normal 2 5 18 2 4" xfId="36353" xr:uid="{DBBB1DD4-4E1E-451E-A2F3-623A363B6A98}"/>
    <cellStyle name="Normal 2 5 18 2 4 2" xfId="36354" xr:uid="{CF01BB66-24D6-4D92-84B3-188205F47274}"/>
    <cellStyle name="Normal 2 5 18 2 5" xfId="36355" xr:uid="{CE8CFA12-2344-4ED6-96E4-2151BE68AD66}"/>
    <cellStyle name="Normal 2 5 18 2 6" xfId="36356" xr:uid="{0C61D8C4-4A9B-469A-9D45-AD256A6CA490}"/>
    <cellStyle name="Normal 2 5 18 2 7" xfId="36357" xr:uid="{F88321B9-0123-495B-920D-FCD418DB918A}"/>
    <cellStyle name="Normal 2 5 18 3" xfId="36358" xr:uid="{C6E608EB-595F-482F-816F-983ED2885239}"/>
    <cellStyle name="Normal 2 5 18 3 2" xfId="36359" xr:uid="{7046F0E6-6FBD-4CEC-B92D-3C0578D3553B}"/>
    <cellStyle name="Normal 2 5 18 3 2 2" xfId="36360" xr:uid="{F4D273B9-C32F-4A9E-9AE2-853681361C04}"/>
    <cellStyle name="Normal 2 5 18 3 2 3" xfId="36361" xr:uid="{B6D4C504-688B-4269-BC53-9B0B637EB673}"/>
    <cellStyle name="Normal 2 5 18 3 2 4" xfId="36362" xr:uid="{E959DF07-AFD3-4E3F-8A1B-F97DA0F547F5}"/>
    <cellStyle name="Normal 2 5 18 3 3" xfId="36363" xr:uid="{C708A48D-0C8F-4E4E-B950-4D6242CAE203}"/>
    <cellStyle name="Normal 2 5 18 3 3 2" xfId="36364" xr:uid="{630C1BC9-F856-483B-BBD1-910A1E90CCE7}"/>
    <cellStyle name="Normal 2 5 18 3 3 3" xfId="36365" xr:uid="{173F70A3-45F2-4BE1-8BF3-2408EDCDD358}"/>
    <cellStyle name="Normal 2 5 18 3 3 4" xfId="36366" xr:uid="{FDA1D2D3-1297-4816-8B37-A750A3F708AE}"/>
    <cellStyle name="Normal 2 5 18 3 4" xfId="36367" xr:uid="{FAC32E8E-770F-4A97-8DD9-506D75772374}"/>
    <cellStyle name="Normal 2 5 18 3 4 2" xfId="36368" xr:uid="{3307A16F-6A1B-42C9-AC8A-2F1665A46BC8}"/>
    <cellStyle name="Normal 2 5 18 3 5" xfId="36369" xr:uid="{6FE4CEBF-F761-4416-92DD-0B45FAD9F347}"/>
    <cellStyle name="Normal 2 5 18 3 6" xfId="36370" xr:uid="{EEC7651A-3348-4BBE-8934-29D1B3A69223}"/>
    <cellStyle name="Normal 2 5 18 3 7" xfId="36371" xr:uid="{1EF78113-6588-4039-A53E-8BD93C809572}"/>
    <cellStyle name="Normal 2 5 18 4" xfId="36372" xr:uid="{7DC6B31D-171E-4D7D-92F1-571A23421A82}"/>
    <cellStyle name="Normal 2 5 18 4 2" xfId="36373" xr:uid="{21B6F4C4-1B06-4BEE-9F0E-F79180DD635B}"/>
    <cellStyle name="Normal 2 5 18 4 3" xfId="36374" xr:uid="{692281E8-D3F7-4102-A0B4-231628E6FA84}"/>
    <cellStyle name="Normal 2 5 18 4 4" xfId="36375" xr:uid="{81B6AC99-0DF3-42C1-8165-F451C68268B3}"/>
    <cellStyle name="Normal 2 5 18 5" xfId="36376" xr:uid="{643D696A-CEF8-4A51-9BE6-4B6FF03CCDF2}"/>
    <cellStyle name="Normal 2 5 18 5 2" xfId="36377" xr:uid="{900332C9-67B9-464F-96BC-58B19535C55D}"/>
    <cellStyle name="Normal 2 5 18 5 3" xfId="36378" xr:uid="{15F921F6-10C1-4E01-8B76-990EC42EF8BB}"/>
    <cellStyle name="Normal 2 5 18 5 4" xfId="36379" xr:uid="{3370639F-E4CF-4243-8D5D-9EBC072AEBE2}"/>
    <cellStyle name="Normal 2 5 18 6" xfId="36380" xr:uid="{FE908135-9A66-437B-AF71-D8008DD3914F}"/>
    <cellStyle name="Normal 2 5 18 7" xfId="36381" xr:uid="{603208C5-C2F0-4854-A576-1998802A76AA}"/>
    <cellStyle name="Normal 2 5 18 7 2" xfId="36382" xr:uid="{76100B2B-026B-44E7-BA71-9F562318B5CD}"/>
    <cellStyle name="Normal 2 5 18 8" xfId="36383" xr:uid="{5AFBBC2C-B778-4859-A805-440C17984348}"/>
    <cellStyle name="Normal 2 5 18 9" xfId="36384" xr:uid="{CBD0487D-6EE2-44F4-9630-1208B2024AF7}"/>
    <cellStyle name="Normal 2 5 19" xfId="36385" xr:uid="{50256C06-660E-45A2-B536-A55940DC8B42}"/>
    <cellStyle name="Normal 2 5 19 10" xfId="36386" xr:uid="{625BA756-01E6-4261-9139-0E600E787D6B}"/>
    <cellStyle name="Normal 2 5 19 2" xfId="36387" xr:uid="{0BE57E4E-EED4-4D4C-A26D-92D83F0C7513}"/>
    <cellStyle name="Normal 2 5 19 2 2" xfId="36388" xr:uid="{338054A9-0740-4AA5-A89A-8B3F6B8801DC}"/>
    <cellStyle name="Normal 2 5 19 2 2 2" xfId="36389" xr:uid="{505A4154-85BB-46B0-B179-95EE7DBF42CC}"/>
    <cellStyle name="Normal 2 5 19 2 2 3" xfId="36390" xr:uid="{C60B4AEF-43B5-475D-BEB9-C667F4D076BF}"/>
    <cellStyle name="Normal 2 5 19 2 2 4" xfId="36391" xr:uid="{D1E2B5FD-F15D-4E92-894B-6AE1C0A67ED9}"/>
    <cellStyle name="Normal 2 5 19 2 3" xfId="36392" xr:uid="{340D802D-44C3-4C7A-A010-61BCC64AD12D}"/>
    <cellStyle name="Normal 2 5 19 2 3 2" xfId="36393" xr:uid="{F673C0A3-C030-424D-B4FD-C05BA592CE32}"/>
    <cellStyle name="Normal 2 5 19 2 3 3" xfId="36394" xr:uid="{05C009E5-C22C-41F7-B524-526588C5ACCB}"/>
    <cellStyle name="Normal 2 5 19 2 3 4" xfId="36395" xr:uid="{0EBE0FD3-BAFB-4F92-98E9-E38B740F0945}"/>
    <cellStyle name="Normal 2 5 19 2 4" xfId="36396" xr:uid="{6028C650-7FFD-4862-A21B-6C2375EF9CF0}"/>
    <cellStyle name="Normal 2 5 19 2 4 2" xfId="36397" xr:uid="{3A1AB551-8FF1-4AA9-960E-B148D8C47D1D}"/>
    <cellStyle name="Normal 2 5 19 2 5" xfId="36398" xr:uid="{B92F02CE-7AA5-4177-BCB6-890F58D9C70A}"/>
    <cellStyle name="Normal 2 5 19 2 6" xfId="36399" xr:uid="{DA3E2514-8528-4803-9CCE-CDBEB9529AF2}"/>
    <cellStyle name="Normal 2 5 19 2 7" xfId="36400" xr:uid="{250DE745-D26B-4CAD-8E0F-395C05834D03}"/>
    <cellStyle name="Normal 2 5 19 3" xfId="36401" xr:uid="{89ABBA60-DC7A-48CB-ABCB-039C3BB7A580}"/>
    <cellStyle name="Normal 2 5 19 3 2" xfId="36402" xr:uid="{293F65AA-2950-44BB-9F77-D52D64D6F159}"/>
    <cellStyle name="Normal 2 5 19 3 2 2" xfId="36403" xr:uid="{245624EF-7A84-4958-A0B8-38D44838376C}"/>
    <cellStyle name="Normal 2 5 19 3 2 3" xfId="36404" xr:uid="{8FA5CE1A-90E6-40D3-BE19-E20F02AA9488}"/>
    <cellStyle name="Normal 2 5 19 3 2 4" xfId="36405" xr:uid="{5503C2C8-97EF-4683-B433-FF07EEBF28C7}"/>
    <cellStyle name="Normal 2 5 19 3 3" xfId="36406" xr:uid="{F11A77CF-1924-471A-91A9-6FF07D9DB23E}"/>
    <cellStyle name="Normal 2 5 19 3 3 2" xfId="36407" xr:uid="{277AC158-C11D-4094-BCD2-9C5DC3F46BFD}"/>
    <cellStyle name="Normal 2 5 19 3 3 3" xfId="36408" xr:uid="{C70168A9-BDFA-43D1-ABE0-C65E7725DC6A}"/>
    <cellStyle name="Normal 2 5 19 3 3 4" xfId="36409" xr:uid="{B24A6B8D-E42F-449E-9867-1D05356F0FB3}"/>
    <cellStyle name="Normal 2 5 19 3 4" xfId="36410" xr:uid="{0BC47377-65B0-4182-B93E-A0F184DDD4FE}"/>
    <cellStyle name="Normal 2 5 19 3 4 2" xfId="36411" xr:uid="{3F6C653F-4FE8-4E5B-B1E8-F223DB1EAB25}"/>
    <cellStyle name="Normal 2 5 19 3 5" xfId="36412" xr:uid="{70350E11-3BA2-4C5A-8276-E6BEFD6535F2}"/>
    <cellStyle name="Normal 2 5 19 3 6" xfId="36413" xr:uid="{E9CF3667-6718-4CC5-9AD4-142A8A7E2C04}"/>
    <cellStyle name="Normal 2 5 19 3 7" xfId="36414" xr:uid="{E48170C8-D4B5-46C4-8A4F-8ECE288A2DFC}"/>
    <cellStyle name="Normal 2 5 19 4" xfId="36415" xr:uid="{1602CC91-7793-48A7-AB8A-72F9330332A7}"/>
    <cellStyle name="Normal 2 5 19 4 2" xfId="36416" xr:uid="{77E39FDA-34D7-4FC1-95A2-B4FBF7589E4F}"/>
    <cellStyle name="Normal 2 5 19 4 3" xfId="36417" xr:uid="{F33BC0CA-7FF6-498D-BD5B-E4AE26EE552E}"/>
    <cellStyle name="Normal 2 5 19 4 4" xfId="36418" xr:uid="{6E5E848D-324E-4AB7-A712-486129D2A449}"/>
    <cellStyle name="Normal 2 5 19 5" xfId="36419" xr:uid="{1C04C4E3-9A0E-4AD1-B026-75A1923BF867}"/>
    <cellStyle name="Normal 2 5 19 5 2" xfId="36420" xr:uid="{75FC8E6B-4616-4537-875A-6977B425BECB}"/>
    <cellStyle name="Normal 2 5 19 5 3" xfId="36421" xr:uid="{72B20581-C4FA-41A6-BD7C-A531DA4DDFC1}"/>
    <cellStyle name="Normal 2 5 19 5 4" xfId="36422" xr:uid="{BBD61C08-9ADB-49E9-A8EA-17D1DB9D6BAD}"/>
    <cellStyle name="Normal 2 5 19 6" xfId="36423" xr:uid="{2CC8E068-C3F0-4D15-9A0F-795F2DCFE6FA}"/>
    <cellStyle name="Normal 2 5 19 7" xfId="36424" xr:uid="{DDEC376F-534D-4A5D-B697-FF4B61C8DF38}"/>
    <cellStyle name="Normal 2 5 19 7 2" xfId="36425" xr:uid="{C39AFB21-0D50-434A-8790-E3B292669FBA}"/>
    <cellStyle name="Normal 2 5 19 8" xfId="36426" xr:uid="{FE624869-708C-411F-B66B-CF35BB54D9BB}"/>
    <cellStyle name="Normal 2 5 19 9" xfId="36427" xr:uid="{D735143A-DDFD-4367-A92E-D9E48204F551}"/>
    <cellStyle name="Normal 2 5 2" xfId="36428" xr:uid="{C8D966B2-87C4-437C-91D7-90898308AB32}"/>
    <cellStyle name="Normal 2 5 2 10" xfId="36429" xr:uid="{2609B73F-1A87-4482-8FC8-B52DA24A9E24}"/>
    <cellStyle name="Normal 2 5 2 10 2" xfId="36430" xr:uid="{CD131148-4D23-404C-AB6E-F74593E50542}"/>
    <cellStyle name="Normal 2 5 2 11" xfId="36431" xr:uid="{649815CA-1D92-4794-9D37-4BCA37C1AF5C}"/>
    <cellStyle name="Normal 2 5 2 12" xfId="36432" xr:uid="{0A52FEAB-E2A1-41BF-8B35-8EA164FEB2CE}"/>
    <cellStyle name="Normal 2 5 2 13" xfId="36433" xr:uid="{29E85BF4-7EEC-4458-ACD0-00751130B19A}"/>
    <cellStyle name="Normal 2 5 2 14" xfId="58917" xr:uid="{02EDE2B2-836E-419C-BCA1-0A0A0CCE4950}"/>
    <cellStyle name="Normal 2 5 2 2" xfId="36434" xr:uid="{64EF1A2A-F21C-449A-9A15-F3C56AE04AB4}"/>
    <cellStyle name="Normal 2 5 2 2 2" xfId="36435" xr:uid="{A8986EA4-A5FF-4D4C-B199-2E5C2AE23861}"/>
    <cellStyle name="Normal 2 5 2 2 2 2" xfId="36436" xr:uid="{C1F1ABC0-E079-4511-A71F-13226BE85433}"/>
    <cellStyle name="Normal 2 5 2 2 2 3" xfId="36437" xr:uid="{962389B8-1136-47B3-B307-57F134FBB0E1}"/>
    <cellStyle name="Normal 2 5 2 2 2 4" xfId="36438" xr:uid="{9EE82BFB-0E1B-4B0B-A2E6-E22AE2AC1B12}"/>
    <cellStyle name="Normal 2 5 2 2 3" xfId="36439" xr:uid="{75CBF8B8-33C6-4176-BCFD-715E70880B46}"/>
    <cellStyle name="Normal 2 5 2 2 3 2" xfId="36440" xr:uid="{BE231574-DA40-40CE-976E-69F4521C0D7C}"/>
    <cellStyle name="Normal 2 5 2 2 3 3" xfId="36441" xr:uid="{B9F0D4EC-8F04-4D33-A566-98BA27E7DCC2}"/>
    <cellStyle name="Normal 2 5 2 2 3 4" xfId="36442" xr:uid="{5A8986FD-0171-47D8-AD98-FE87DD8F844E}"/>
    <cellStyle name="Normal 2 5 2 2 4" xfId="36443" xr:uid="{41E830BD-CCCD-4770-AB41-7C89B8D1460B}"/>
    <cellStyle name="Normal 2 5 2 2 4 2" xfId="36444" xr:uid="{BCCFEE41-194B-49E0-B7A5-8D30AC54E8D3}"/>
    <cellStyle name="Normal 2 5 2 2 5" xfId="36445" xr:uid="{F92B0223-564C-492C-9ED8-93682F5F82CB}"/>
    <cellStyle name="Normal 2 5 2 2 6" xfId="36446" xr:uid="{3CD37824-FA82-4AB6-AB81-D9F96173EA80}"/>
    <cellStyle name="Normal 2 5 2 2 7" xfId="36447" xr:uid="{8CF2C408-104C-4ACD-9B63-F205EB1A3774}"/>
    <cellStyle name="Normal 2 5 2 3" xfId="36448" xr:uid="{D3D8C997-62F8-4DC5-AD51-55FA73855622}"/>
    <cellStyle name="Normal 2 5 2 3 2" xfId="36449" xr:uid="{AA90BC00-44CF-4D81-9EB8-96CC6E7FFFE8}"/>
    <cellStyle name="Normal 2 5 2 3 2 2" xfId="36450" xr:uid="{5A84E7FE-455D-4C39-828D-BA66EF32625C}"/>
    <cellStyle name="Normal 2 5 2 3 2 3" xfId="36451" xr:uid="{0E4D47D5-8F5A-4FB3-96C7-BCE6171CA4B6}"/>
    <cellStyle name="Normal 2 5 2 3 2 4" xfId="36452" xr:uid="{14F4E4E9-3D8B-42A6-96B4-CA536DC6A4B0}"/>
    <cellStyle name="Normal 2 5 2 3 3" xfId="36453" xr:uid="{2DDF44DC-E802-43E5-8F45-2C4562740D83}"/>
    <cellStyle name="Normal 2 5 2 3 3 2" xfId="36454" xr:uid="{E6A51375-2B81-4E0A-8580-1D2E27F1161F}"/>
    <cellStyle name="Normal 2 5 2 3 3 3" xfId="36455" xr:uid="{D6DC297C-3945-45AA-8A1B-BA1C0982EA81}"/>
    <cellStyle name="Normal 2 5 2 3 3 4" xfId="36456" xr:uid="{CDF79A7F-839C-4DED-8C90-CB6115348630}"/>
    <cellStyle name="Normal 2 5 2 3 4" xfId="36457" xr:uid="{13C23B63-2C2B-423C-BFC3-EEEAB7267636}"/>
    <cellStyle name="Normal 2 5 2 3 4 2" xfId="36458" xr:uid="{5EEB2E75-7782-494C-ACF8-092BBF89E102}"/>
    <cellStyle name="Normal 2 5 2 3 5" xfId="36459" xr:uid="{AB586EE3-B45F-4F93-A433-75072AB16FA7}"/>
    <cellStyle name="Normal 2 5 2 3 6" xfId="36460" xr:uid="{FCAAEB73-B186-4DC0-ADF1-21C48586878E}"/>
    <cellStyle name="Normal 2 5 2 3 7" xfId="36461" xr:uid="{D9CD14CD-F0D3-497F-9C3F-5C991B7B1C4B}"/>
    <cellStyle name="Normal 2 5 2 4" xfId="36462" xr:uid="{446256AA-8E85-40CD-A3DE-AF6C1ACD7336}"/>
    <cellStyle name="Normal 2 5 2 5" xfId="36463" xr:uid="{0C746207-6150-4321-9593-4E4513FE4E65}"/>
    <cellStyle name="Normal 2 5 2 6" xfId="36464" xr:uid="{2D1118FC-B209-4BC0-9EF5-11DBB50B7BA4}"/>
    <cellStyle name="Normal 2 5 2 7" xfId="36465" xr:uid="{0F6224BF-B24A-41AE-ACA7-DE0001A8DE03}"/>
    <cellStyle name="Normal 2 5 2 8" xfId="36466" xr:uid="{74BAF717-8296-4677-A0BC-E17BB38FCD95}"/>
    <cellStyle name="Normal 2 5 2 8 2" xfId="36467" xr:uid="{35CF2C20-25BA-4188-9417-7D33F6B3DFCA}"/>
    <cellStyle name="Normal 2 5 2 8 2 2" xfId="36468" xr:uid="{04C8618D-C62C-4E9E-A554-ACB63E35DD2E}"/>
    <cellStyle name="Normal 2 5 2 8 2 3" xfId="36469" xr:uid="{2D4BA284-50B4-4BF0-A7E4-94547CBC326B}"/>
    <cellStyle name="Normal 2 5 2 8 2 4" xfId="36470" xr:uid="{63B70C19-C720-4E00-B7C1-F59F519C7C61}"/>
    <cellStyle name="Normal 2 5 2 8 3" xfId="36471" xr:uid="{982827FF-BB0A-4040-8203-C3D7232AA007}"/>
    <cellStyle name="Normal 2 5 2 8 3 2" xfId="36472" xr:uid="{A10D587B-107D-424F-8AF8-214C94B37959}"/>
    <cellStyle name="Normal 2 5 2 8 3 3" xfId="36473" xr:uid="{227FAB22-EB34-40AB-89CC-31E1382B89FA}"/>
    <cellStyle name="Normal 2 5 2 8 3 4" xfId="36474" xr:uid="{093C8FE6-2A3C-490A-BA27-C89ADB6E3211}"/>
    <cellStyle name="Normal 2 5 2 9" xfId="36475" xr:uid="{3D56E5DE-F591-4C2D-A4DC-77153C79181B}"/>
    <cellStyle name="Normal 2 5 20" xfId="36476" xr:uid="{084F2E94-2890-4D45-A284-57F8B60F15CD}"/>
    <cellStyle name="Normal 2 5 20 10" xfId="36477" xr:uid="{DAE051EE-51CF-404D-89A0-83D4658D0CA8}"/>
    <cellStyle name="Normal 2 5 20 2" xfId="36478" xr:uid="{FEBB0ABA-BE3D-4E44-870F-636CEB4C49AF}"/>
    <cellStyle name="Normal 2 5 20 2 2" xfId="36479" xr:uid="{17224E94-6611-4800-92E4-51A336EF5B9A}"/>
    <cellStyle name="Normal 2 5 20 2 2 2" xfId="36480" xr:uid="{4E6DB032-0893-4A8B-AA5E-3CF02C1CDD79}"/>
    <cellStyle name="Normal 2 5 20 2 2 3" xfId="36481" xr:uid="{DD340402-6FCB-4DE5-9CED-5E322850AF00}"/>
    <cellStyle name="Normal 2 5 20 2 2 4" xfId="36482" xr:uid="{11C4FFD6-CE53-4FBB-A0E2-4E92F07840AD}"/>
    <cellStyle name="Normal 2 5 20 2 3" xfId="36483" xr:uid="{C504B007-DF6A-41B4-9D70-E337B2DB2CC8}"/>
    <cellStyle name="Normal 2 5 20 2 3 2" xfId="36484" xr:uid="{4E521F1F-B0F3-4D1C-A068-80965DCCA0CE}"/>
    <cellStyle name="Normal 2 5 20 2 3 3" xfId="36485" xr:uid="{E385C602-9C20-4B73-A8D3-67780B960622}"/>
    <cellStyle name="Normal 2 5 20 2 3 4" xfId="36486" xr:uid="{361065EB-6321-4F6A-8158-92879DD93E58}"/>
    <cellStyle name="Normal 2 5 20 2 4" xfId="36487" xr:uid="{B6014FA0-7406-4109-8192-52F2682ADD9B}"/>
    <cellStyle name="Normal 2 5 20 2 4 2" xfId="36488" xr:uid="{BAD3CFD4-A397-4717-8BE5-A559B4154878}"/>
    <cellStyle name="Normal 2 5 20 2 5" xfId="36489" xr:uid="{FDB3155F-D01E-425B-8027-E619F2BB7273}"/>
    <cellStyle name="Normal 2 5 20 2 6" xfId="36490" xr:uid="{219DB025-528C-4299-AB66-C1F55E1E0414}"/>
    <cellStyle name="Normal 2 5 20 2 7" xfId="36491" xr:uid="{4E75A8E7-DF25-4878-A407-FF17A733F586}"/>
    <cellStyle name="Normal 2 5 20 3" xfId="36492" xr:uid="{A5C80CC2-777D-45A7-A05C-D71D585F79C9}"/>
    <cellStyle name="Normal 2 5 20 3 2" xfId="36493" xr:uid="{A53F6BCF-A8A4-42FE-A58E-40AA3EAECFBB}"/>
    <cellStyle name="Normal 2 5 20 3 2 2" xfId="36494" xr:uid="{0768554C-CB77-4ECD-B1EC-90BEAEFAD4E3}"/>
    <cellStyle name="Normal 2 5 20 3 2 3" xfId="36495" xr:uid="{B47DF9C6-0D74-4E6F-B732-C3D79A5918ED}"/>
    <cellStyle name="Normal 2 5 20 3 2 4" xfId="36496" xr:uid="{234F74D8-E8C7-49B6-ABF8-E4A1DBE4FC95}"/>
    <cellStyle name="Normal 2 5 20 3 3" xfId="36497" xr:uid="{452E663C-8FDB-4B93-B94A-B364655BAE5B}"/>
    <cellStyle name="Normal 2 5 20 3 3 2" xfId="36498" xr:uid="{D6F6861D-89CF-4155-8C9B-90BE087AE7AC}"/>
    <cellStyle name="Normal 2 5 20 3 3 3" xfId="36499" xr:uid="{37DBD887-74E8-440B-8C79-26228D338086}"/>
    <cellStyle name="Normal 2 5 20 3 3 4" xfId="36500" xr:uid="{A74280D7-0EA5-469A-944C-8C368591A359}"/>
    <cellStyle name="Normal 2 5 20 3 4" xfId="36501" xr:uid="{19238A47-EAF3-4928-B57B-85D94B96FFE1}"/>
    <cellStyle name="Normal 2 5 20 3 4 2" xfId="36502" xr:uid="{50DBE947-9174-4211-8060-96FEA4D71507}"/>
    <cellStyle name="Normal 2 5 20 3 5" xfId="36503" xr:uid="{44DADAAA-532A-41BA-A4D1-4F210051FF93}"/>
    <cellStyle name="Normal 2 5 20 3 6" xfId="36504" xr:uid="{66A8C14A-33BE-42F3-9E8D-364B1163A273}"/>
    <cellStyle name="Normal 2 5 20 3 7" xfId="36505" xr:uid="{BF299B3C-E45B-4E06-84A0-999785BE18A3}"/>
    <cellStyle name="Normal 2 5 20 4" xfId="36506" xr:uid="{01957286-AEC8-4F19-A086-5C3235E4D1E5}"/>
    <cellStyle name="Normal 2 5 20 4 2" xfId="36507" xr:uid="{B6D29931-94AB-4CCB-A71F-7021E39639C3}"/>
    <cellStyle name="Normal 2 5 20 4 3" xfId="36508" xr:uid="{64AA8A6A-178F-4766-B864-4729E548EB03}"/>
    <cellStyle name="Normal 2 5 20 4 4" xfId="36509" xr:uid="{28FF31B8-A60C-40E2-9A44-2FCBA62DBF19}"/>
    <cellStyle name="Normal 2 5 20 5" xfId="36510" xr:uid="{CE090ACA-FABC-4B9E-8AA0-5CA7733CC488}"/>
    <cellStyle name="Normal 2 5 20 5 2" xfId="36511" xr:uid="{B65E01CF-1D11-4320-9552-3C678A6CD300}"/>
    <cellStyle name="Normal 2 5 20 5 3" xfId="36512" xr:uid="{EDB78019-AC74-427E-B118-A87BD360CA52}"/>
    <cellStyle name="Normal 2 5 20 5 4" xfId="36513" xr:uid="{DF9E4646-73FB-45E1-98F9-CC97E7DD72AA}"/>
    <cellStyle name="Normal 2 5 20 6" xfId="36514" xr:uid="{A5EE3000-F4BE-4EB9-95A3-0155D24E349F}"/>
    <cellStyle name="Normal 2 5 20 7" xfId="36515" xr:uid="{774E60C7-AE9B-4E79-8600-BA8154D13F2C}"/>
    <cellStyle name="Normal 2 5 20 7 2" xfId="36516" xr:uid="{4ADBD6C8-41C1-4FDB-A835-A1B734799E3A}"/>
    <cellStyle name="Normal 2 5 20 8" xfId="36517" xr:uid="{247CFACA-3186-44EE-A525-FE4E72B06ED0}"/>
    <cellStyle name="Normal 2 5 20 9" xfId="36518" xr:uid="{89F99D13-AB7D-414D-B9AF-4A100D05B8DB}"/>
    <cellStyle name="Normal 2 5 21" xfId="36519" xr:uid="{4718EEA5-CA9B-4276-9D09-140398774722}"/>
    <cellStyle name="Normal 2 5 21 2" xfId="36520" xr:uid="{AED8D6B2-C962-4E54-B138-FCD98F2C7704}"/>
    <cellStyle name="Normal 2 5 21 2 2" xfId="36521" xr:uid="{1A149573-BE30-48F0-8382-CDAF8912B43B}"/>
    <cellStyle name="Normal 2 5 21 2 2 2" xfId="36522" xr:uid="{0A49FDBB-E4AD-4AE0-985C-92A42B1E3E52}"/>
    <cellStyle name="Normal 2 5 21 2 3" xfId="36523" xr:uid="{05110CF0-C47B-44D1-8597-4388C97DB790}"/>
    <cellStyle name="Normal 2 5 21 2 4" xfId="36524" xr:uid="{6E954B1C-B1D7-4A27-B374-807DA2BCC772}"/>
    <cellStyle name="Normal 2 5 21 2 5" xfId="36525" xr:uid="{05636801-652A-43F4-80CB-9A4AB01A2D1C}"/>
    <cellStyle name="Normal 2 5 21 3" xfId="36526" xr:uid="{ADA360A6-46F0-45FF-BF25-9FD8850BF3C8}"/>
    <cellStyle name="Normal 2 5 21 3 2" xfId="36527" xr:uid="{D7EB45B6-F761-4A31-AE00-5514591D89DB}"/>
    <cellStyle name="Normal 2 5 21 3 2 2" xfId="36528" xr:uid="{25A07DFC-0632-4166-B297-819F7989100C}"/>
    <cellStyle name="Normal 2 5 21 3 3" xfId="36529" xr:uid="{B79E0D06-3966-48D5-B216-8ABE6EEEB54F}"/>
    <cellStyle name="Normal 2 5 21 3 4" xfId="36530" xr:uid="{5950548C-0A3F-4557-B8E2-F02DC0BD9E01}"/>
    <cellStyle name="Normal 2 5 21 3 5" xfId="36531" xr:uid="{1EDE44F6-AC35-42B8-9733-94052D7D6F51}"/>
    <cellStyle name="Normal 2 5 21 4" xfId="36532" xr:uid="{E3485DD9-9CEA-4FA2-A29F-7A7B17F29499}"/>
    <cellStyle name="Normal 2 5 21 5" xfId="36533" xr:uid="{923F4B22-3294-4C9F-97D4-BC2D112405C2}"/>
    <cellStyle name="Normal 2 5 21 5 2" xfId="36534" xr:uid="{1B83B9E8-EDE6-4E7D-844F-0A4801382940}"/>
    <cellStyle name="Normal 2 5 21 6" xfId="36535" xr:uid="{A9855AA0-4880-4D81-8D65-67447080F924}"/>
    <cellStyle name="Normal 2 5 21 7" xfId="36536" xr:uid="{40308248-FD0E-4AA0-8CC0-4D154CC752EE}"/>
    <cellStyle name="Normal 2 5 21 8" xfId="36537" xr:uid="{A768FDA3-E5CB-4A88-94FF-2CFA99B1CA3A}"/>
    <cellStyle name="Normal 2 5 22" xfId="36538" xr:uid="{4DB0BECC-C21C-4E0B-A91C-C8B205CF910E}"/>
    <cellStyle name="Normal 2 5 22 2" xfId="36539" xr:uid="{86270F1F-769A-4E54-BB56-C93F5B0AF28F}"/>
    <cellStyle name="Normal 2 5 22 2 2" xfId="36540" xr:uid="{151AA3CF-6063-42C0-8C42-1C7BC79F5FBD}"/>
    <cellStyle name="Normal 2 5 22 2 2 2" xfId="36541" xr:uid="{889E4402-A895-407A-AE99-7FD3B8B81540}"/>
    <cellStyle name="Normal 2 5 22 2 3" xfId="36542" xr:uid="{31DA5507-6506-4433-BB6D-7B099C7EF32F}"/>
    <cellStyle name="Normal 2 5 22 2 4" xfId="36543" xr:uid="{CED6D815-9805-4CBF-BA72-9442D1E0C561}"/>
    <cellStyle name="Normal 2 5 22 2 5" xfId="36544" xr:uid="{5154AEBF-79A8-4CDF-BC61-F499D0F0F07C}"/>
    <cellStyle name="Normal 2 5 22 3" xfId="36545" xr:uid="{70B4DA3C-645A-4109-9CA6-3BB2AF19036D}"/>
    <cellStyle name="Normal 2 5 22 3 2" xfId="36546" xr:uid="{D4F26B9E-0A59-4596-A016-9D0B1CADB96B}"/>
    <cellStyle name="Normal 2 5 22 3 2 2" xfId="36547" xr:uid="{CEA46E67-5E98-4DC2-89BA-F3541F411366}"/>
    <cellStyle name="Normal 2 5 22 3 3" xfId="36548" xr:uid="{79959E56-F34F-46B0-B45F-8FEA9D822183}"/>
    <cellStyle name="Normal 2 5 22 3 4" xfId="36549" xr:uid="{CB5F0B78-A6E0-4057-BB08-3C267C01EC82}"/>
    <cellStyle name="Normal 2 5 22 3 5" xfId="36550" xr:uid="{B3911727-F982-4526-B39C-176177700D0C}"/>
    <cellStyle name="Normal 2 5 22 4" xfId="36551" xr:uid="{7FAB3C71-705C-4BDF-BABC-43322AD19960}"/>
    <cellStyle name="Normal 2 5 22 5" xfId="36552" xr:uid="{685821A8-F2A8-4D74-A2A6-7F026AE6C5FB}"/>
    <cellStyle name="Normal 2 5 22 5 2" xfId="36553" xr:uid="{628EE34F-1032-4171-8FCD-28A341AC6D7C}"/>
    <cellStyle name="Normal 2 5 22 6" xfId="36554" xr:uid="{3CA6CAC7-240C-497C-A94E-A8CC1E79C9F8}"/>
    <cellStyle name="Normal 2 5 22 7" xfId="36555" xr:uid="{AC7D9181-7FCE-4E4B-8B34-C08F335DA348}"/>
    <cellStyle name="Normal 2 5 22 8" xfId="36556" xr:uid="{23846ADD-5594-475A-808E-7C9DE9FE7071}"/>
    <cellStyle name="Normal 2 5 23" xfId="36557" xr:uid="{08851E2A-18A4-46C0-9C1A-78EA416C4DED}"/>
    <cellStyle name="Normal 2 5 23 2" xfId="36558" xr:uid="{CDB213EF-2BBE-4A26-A245-1D19F21BA250}"/>
    <cellStyle name="Normal 2 5 23 2 2" xfId="36559" xr:uid="{C7CB6580-1A32-4CC1-A93D-00D3C9AA1503}"/>
    <cellStyle name="Normal 2 5 23 3" xfId="36560" xr:uid="{41CC0DB0-8FBB-4953-98A9-65391543F474}"/>
    <cellStyle name="Normal 2 5 23 3 2" xfId="36561" xr:uid="{4688A9B2-46AA-49F8-A9CE-B4925484747F}"/>
    <cellStyle name="Normal 2 5 23 3 2 2" xfId="36562" xr:uid="{9698825D-925A-4C29-BAA3-8A7A4C6DB107}"/>
    <cellStyle name="Normal 2 5 23 4" xfId="36563" xr:uid="{DBFB7C91-0447-44BA-80D7-8F13F16580A6}"/>
    <cellStyle name="Normal 2 5 23 5" xfId="36564" xr:uid="{92B12CD4-E450-4AC2-A3DB-1E652C958517}"/>
    <cellStyle name="Normal 2 5 23 6" xfId="36565" xr:uid="{5DFA3BFE-EAA8-4721-9912-C4F45BC68996}"/>
    <cellStyle name="Normal 2 5 24" xfId="36566" xr:uid="{782C55D6-F568-4D8A-8401-2ADFADF2D96B}"/>
    <cellStyle name="Normal 2 5 24 2" xfId="36567" xr:uid="{755BA0B3-AA3C-44B9-8FF0-9041B236C6F1}"/>
    <cellStyle name="Normal 2 5 24 2 2" xfId="36568" xr:uid="{FA703EF1-DD95-4C62-B9A1-ACBD85DB8412}"/>
    <cellStyle name="Normal 2 5 24 3" xfId="36569" xr:uid="{95A45D10-EC32-4225-BF4C-B3EEB3734BD4}"/>
    <cellStyle name="Normal 2 5 24 3 2" xfId="36570" xr:uid="{E1DA29F9-642D-47F8-9F6A-1BC2D2BA4C82}"/>
    <cellStyle name="Normal 2 5 24 3 2 2" xfId="36571" xr:uid="{4BBF7569-893A-4A78-84BF-6B0ABB936164}"/>
    <cellStyle name="Normal 2 5 24 4" xfId="36572" xr:uid="{B965200A-0CCB-4251-B6A8-CE1A04860DFA}"/>
    <cellStyle name="Normal 2 5 24 5" xfId="36573" xr:uid="{8AE67EC5-3FA6-41C7-B5CB-5EEBB0FEBC1B}"/>
    <cellStyle name="Normal 2 5 24 6" xfId="36574" xr:uid="{4C513B47-E703-4F46-9249-2616B0F42C75}"/>
    <cellStyle name="Normal 2 5 25" xfId="36575" xr:uid="{C5AC791F-6C98-474B-AC04-997230DF2D22}"/>
    <cellStyle name="Normal 2 5 25 2" xfId="36576" xr:uid="{158B5C64-072B-4308-BF9F-4FD0DF19C304}"/>
    <cellStyle name="Normal 2 5 25 2 2" xfId="36577" xr:uid="{8C15BBBE-927C-4F01-8A6F-840F1DA6DC82}"/>
    <cellStyle name="Normal 2 5 25 3" xfId="36578" xr:uid="{EA435648-5BC8-47E2-9E4F-D9E44CE119A4}"/>
    <cellStyle name="Normal 2 5 25 3 2" xfId="36579" xr:uid="{88297B0F-5CD1-4F48-ABE7-2545B9F017BD}"/>
    <cellStyle name="Normal 2 5 25 3 2 2" xfId="36580" xr:uid="{E614E93D-BDFF-4F8B-A86F-BB5E0094523D}"/>
    <cellStyle name="Normal 2 5 25 4" xfId="36581" xr:uid="{5ED1A1D0-79EC-46AD-BF20-5D90C5916DFB}"/>
    <cellStyle name="Normal 2 5 25 5" xfId="36582" xr:uid="{A3522409-BA2B-4575-804A-8DC15972BF8B}"/>
    <cellStyle name="Normal 2 5 25 6" xfId="36583" xr:uid="{6A17F5BF-C9E8-4AA6-82AC-555969F814AE}"/>
    <cellStyle name="Normal 2 5 26" xfId="36584" xr:uid="{1A1DA398-2561-48C9-A906-2FC1AAF3E737}"/>
    <cellStyle name="Normal 2 5 26 2" xfId="36585" xr:uid="{AAC171F6-BE15-4F08-B64A-0DBBC6ABA910}"/>
    <cellStyle name="Normal 2 5 26 2 2" xfId="36586" xr:uid="{DB0E9907-2029-4532-81E1-322060E85D70}"/>
    <cellStyle name="Normal 2 5 26 3" xfId="36587" xr:uid="{849FC6CE-CF34-4E13-ABA2-73C1164492B4}"/>
    <cellStyle name="Normal 2 5 26 3 2" xfId="36588" xr:uid="{1219D715-8DDA-4CD0-A416-BC79C5D28E31}"/>
    <cellStyle name="Normal 2 5 26 3 2 2" xfId="36589" xr:uid="{C579D62A-9FD8-4CF3-B038-3C883EC9D3E4}"/>
    <cellStyle name="Normal 2 5 26 4" xfId="36590" xr:uid="{53D7C1C3-FF52-4F69-B743-CB39F6AD2F41}"/>
    <cellStyle name="Normal 2 5 26 5" xfId="36591" xr:uid="{73AEF1F7-A613-43E3-8605-2D9C78618A48}"/>
    <cellStyle name="Normal 2 5 26 6" xfId="36592" xr:uid="{B25C4D3F-0BB3-4276-B2FB-CF5D50A830DC}"/>
    <cellStyle name="Normal 2 5 27" xfId="36593" xr:uid="{9978E7F0-0E62-47A2-A3D9-6CB88963A7BC}"/>
    <cellStyle name="Normal 2 5 27 2" xfId="36594" xr:uid="{45CE09EF-306B-40C7-9D4E-42F1148803C1}"/>
    <cellStyle name="Normal 2 5 27 2 2" xfId="36595" xr:uid="{AFCE900F-092D-45DB-8086-2A0A2074E6EC}"/>
    <cellStyle name="Normal 2 5 27 2 2 2" xfId="36596" xr:uid="{CCDADD2A-98CC-4AF7-8DD7-27DA190DEEC1}"/>
    <cellStyle name="Normal 2 5 27 2 3" xfId="36597" xr:uid="{ED8A4948-2163-4564-A8F5-BACBE5591531}"/>
    <cellStyle name="Normal 2 5 27 2 4" xfId="36598" xr:uid="{BDC84477-0408-43A8-8502-60D17B20ED1B}"/>
    <cellStyle name="Normal 2 5 27 2 5" xfId="36599" xr:uid="{1DFF44DC-222D-411C-B6B9-2E924E2FDB9A}"/>
    <cellStyle name="Normal 2 5 27 3" xfId="36600" xr:uid="{30312443-A514-457A-9068-0424B6BF1052}"/>
    <cellStyle name="Normal 2 5 27 3 2" xfId="36601" xr:uid="{D05930A1-4232-4112-85CD-71EA47BCCC89}"/>
    <cellStyle name="Normal 2 5 27 3 2 2" xfId="36602" xr:uid="{563A3D2B-A644-4E6F-9E4C-6C57F6143999}"/>
    <cellStyle name="Normal 2 5 27 3 3" xfId="36603" xr:uid="{393AD704-DA24-45DB-BF1D-192ED09B4E4A}"/>
    <cellStyle name="Normal 2 5 27 3 4" xfId="36604" xr:uid="{CD426695-F3C8-4D98-9342-7DFADBEC6B9A}"/>
    <cellStyle name="Normal 2 5 27 3 5" xfId="36605" xr:uid="{DD6DE90C-387D-42FA-834E-9BE52E8872D9}"/>
    <cellStyle name="Normal 2 5 27 4" xfId="36606" xr:uid="{CD98BFDB-A235-4FD2-8FC4-137CDDE0E526}"/>
    <cellStyle name="Normal 2 5 27 5" xfId="36607" xr:uid="{554BD437-E767-4D5C-868C-2B593E730A8C}"/>
    <cellStyle name="Normal 2 5 27 5 2" xfId="36608" xr:uid="{8596A2E6-CD54-4611-8F5B-8C8FB6241F13}"/>
    <cellStyle name="Normal 2 5 27 6" xfId="36609" xr:uid="{E500ED67-B2C8-484D-A803-01FBFFBAAD92}"/>
    <cellStyle name="Normal 2 5 27 7" xfId="36610" xr:uid="{CAEB191F-FF13-4036-994A-D343D471513C}"/>
    <cellStyle name="Normal 2 5 27 8" xfId="36611" xr:uid="{5F973793-14EB-4394-BE0F-0266628EDF73}"/>
    <cellStyle name="Normal 2 5 28" xfId="36612" xr:uid="{6A6FB143-9B0C-4350-9985-261A25761621}"/>
    <cellStyle name="Normal 2 5 28 2" xfId="36613" xr:uid="{8B3F13BE-2D2E-407E-A7AA-9010091FFA1B}"/>
    <cellStyle name="Normal 2 5 28 2 2" xfId="36614" xr:uid="{3F2C0730-B561-4E0A-BF5B-B813A5F3E36D}"/>
    <cellStyle name="Normal 2 5 28 3" xfId="36615" xr:uid="{5FC7DCE1-7EEB-4C65-BB11-669467F394D9}"/>
    <cellStyle name="Normal 2 5 28 3 2" xfId="36616" xr:uid="{0B6922E3-4828-4F00-9862-F1D6BA69CB1C}"/>
    <cellStyle name="Normal 2 5 28 3 2 2" xfId="36617" xr:uid="{05564793-2AB4-4163-81CC-ABA8C8070FD0}"/>
    <cellStyle name="Normal 2 5 28 4" xfId="36618" xr:uid="{DF1104A8-50C0-41F5-B266-9E75EE0FC026}"/>
    <cellStyle name="Normal 2 5 28 5" xfId="36619" xr:uid="{36BDAC72-58E7-442F-93D8-50709CD5E86B}"/>
    <cellStyle name="Normal 2 5 28 6" xfId="36620" xr:uid="{CBF0E86F-6896-4017-9027-161E87151493}"/>
    <cellStyle name="Normal 2 5 29" xfId="36621" xr:uid="{FEDBBF3E-AF66-457E-99A5-02456791B200}"/>
    <cellStyle name="Normal 2 5 29 2" xfId="36622" xr:uid="{BF7EBCAF-DC18-46E3-9AF6-569F2B893043}"/>
    <cellStyle name="Normal 2 5 29 3" xfId="36623" xr:uid="{0BEE2E8A-0E63-4924-BE5D-FAFEDABE71C5}"/>
    <cellStyle name="Normal 2 5 3" xfId="36624" xr:uid="{8DD8649F-2682-45CA-818A-726FFB017AB0}"/>
    <cellStyle name="Normal 2 5 3 10" xfId="36625" xr:uid="{75950F38-AC57-4AD2-9E71-4C9A42479819}"/>
    <cellStyle name="Normal 2 5 3 2" xfId="36626" xr:uid="{1B767BAE-2997-4596-96C5-A20F432DC835}"/>
    <cellStyle name="Normal 2 5 3 2 2" xfId="36627" xr:uid="{A13E3D9C-A8D6-4821-8A17-2631E109AD73}"/>
    <cellStyle name="Normal 2 5 3 2 2 2" xfId="36628" xr:uid="{1C349D10-242D-494A-9124-8BE3D5C635D3}"/>
    <cellStyle name="Normal 2 5 3 2 2 3" xfId="36629" xr:uid="{016C5B33-9917-49CF-A8A1-4F2945053DFE}"/>
    <cellStyle name="Normal 2 5 3 2 2 4" xfId="36630" xr:uid="{67A8DA0E-6DA6-4FF3-B335-FB9B12E6D4B8}"/>
    <cellStyle name="Normal 2 5 3 2 3" xfId="36631" xr:uid="{5719BD47-9C63-4F84-A80E-1BF15318C71E}"/>
    <cellStyle name="Normal 2 5 3 2 3 2" xfId="36632" xr:uid="{9B389425-FE33-499E-86C1-07801D1DCB63}"/>
    <cellStyle name="Normal 2 5 3 2 3 3" xfId="36633" xr:uid="{7F2DED55-02E2-4A6E-B8A3-2E36FE0C63B5}"/>
    <cellStyle name="Normal 2 5 3 2 3 4" xfId="36634" xr:uid="{9A7DD446-F19E-4468-AD69-BAEF46C578B8}"/>
    <cellStyle name="Normal 2 5 3 2 4" xfId="36635" xr:uid="{237C02BC-9908-4489-A346-818615D7CD49}"/>
    <cellStyle name="Normal 2 5 3 2 4 2" xfId="36636" xr:uid="{95909868-FEA6-4612-8245-6527795DF12C}"/>
    <cellStyle name="Normal 2 5 3 2 5" xfId="36637" xr:uid="{7CEB986A-CA0A-4E49-B18D-5B8ADF88AD69}"/>
    <cellStyle name="Normal 2 5 3 2 6" xfId="36638" xr:uid="{AC57D22D-98B1-41DB-B282-3F832B5D1BB0}"/>
    <cellStyle name="Normal 2 5 3 2 7" xfId="36639" xr:uid="{2565E2BE-635D-4E0F-B2C1-3BCCD4ADAB65}"/>
    <cellStyle name="Normal 2 5 3 3" xfId="36640" xr:uid="{38FF6A6D-559E-4B03-91AD-8F5079559A8D}"/>
    <cellStyle name="Normal 2 5 3 3 2" xfId="36641" xr:uid="{333F2FEB-7E55-48CF-A55E-DC174AA12ABE}"/>
    <cellStyle name="Normal 2 5 3 3 2 2" xfId="36642" xr:uid="{3C431883-A468-4F01-89DD-3653032A4979}"/>
    <cellStyle name="Normal 2 5 3 3 2 3" xfId="36643" xr:uid="{A3EA01A9-6BDD-46C1-BAD3-022EB0B1E4EC}"/>
    <cellStyle name="Normal 2 5 3 3 2 4" xfId="36644" xr:uid="{3AF9D727-4324-43ED-ADC4-E2A8FE061106}"/>
    <cellStyle name="Normal 2 5 3 3 3" xfId="36645" xr:uid="{622215A9-353D-4DA7-912C-8649D88B3D78}"/>
    <cellStyle name="Normal 2 5 3 3 3 2" xfId="36646" xr:uid="{03CC12F7-95D5-4173-B952-0F8E5D490AF6}"/>
    <cellStyle name="Normal 2 5 3 3 3 3" xfId="36647" xr:uid="{24770E0B-093E-4741-AD8A-A89410DEAB56}"/>
    <cellStyle name="Normal 2 5 3 3 3 4" xfId="36648" xr:uid="{FDA0A877-6273-4F76-B8B4-B31D1347AFE2}"/>
    <cellStyle name="Normal 2 5 3 3 4" xfId="36649" xr:uid="{17A60C12-0534-4158-8F78-EB9AEA0D2D11}"/>
    <cellStyle name="Normal 2 5 3 3 4 2" xfId="36650" xr:uid="{8E5F9EBB-5FB3-4F63-B5AF-8420BAAA64A3}"/>
    <cellStyle name="Normal 2 5 3 3 5" xfId="36651" xr:uid="{151F7E53-EC23-4F09-8FAD-FC8327FB1C30}"/>
    <cellStyle name="Normal 2 5 3 3 6" xfId="36652" xr:uid="{711C7FE7-8E02-403E-962E-FB9220CF6394}"/>
    <cellStyle name="Normal 2 5 3 3 7" xfId="36653" xr:uid="{6DD0BADC-8936-4670-A620-ED59E63B957A}"/>
    <cellStyle name="Normal 2 5 3 4" xfId="36654" xr:uid="{D226F097-0DFE-416C-8993-9E089AE0659A}"/>
    <cellStyle name="Normal 2 5 3 4 2" xfId="36655" xr:uid="{567D0C33-ABAB-4C56-87B1-73ACCACAE3CF}"/>
    <cellStyle name="Normal 2 5 3 4 3" xfId="36656" xr:uid="{96802A4B-0A47-4ECD-B4F9-7891EFBCDCF4}"/>
    <cellStyle name="Normal 2 5 3 4 4" xfId="36657" xr:uid="{B88FE4AC-E1F5-448A-B4FB-663CB0BE938F}"/>
    <cellStyle name="Normal 2 5 3 5" xfId="36658" xr:uid="{E9CE8C83-8A1F-4A51-9789-608B9D746064}"/>
    <cellStyle name="Normal 2 5 3 5 2" xfId="36659" xr:uid="{293C03FF-D451-4DDA-A83C-6838D2492978}"/>
    <cellStyle name="Normal 2 5 3 5 3" xfId="36660" xr:uid="{6FDA6FA7-1BB2-46DC-AAC5-F73152129DA3}"/>
    <cellStyle name="Normal 2 5 3 5 4" xfId="36661" xr:uid="{1733E6E2-6FDE-4DAF-A482-5140ECD0ED87}"/>
    <cellStyle name="Normal 2 5 3 6" xfId="36662" xr:uid="{3B1E3422-FFAB-43AA-B018-00C4C0A1A579}"/>
    <cellStyle name="Normal 2 5 3 7" xfId="36663" xr:uid="{5D9FE777-663B-4167-9CE0-044B4CF926A1}"/>
    <cellStyle name="Normal 2 5 3 7 2" xfId="36664" xr:uid="{FC066C6C-AB46-48F6-A4B1-9AAF4683A108}"/>
    <cellStyle name="Normal 2 5 3 8" xfId="36665" xr:uid="{A7C60E1E-A1AC-46CD-A0B7-97E8F2BC21EC}"/>
    <cellStyle name="Normal 2 5 3 9" xfId="36666" xr:uid="{AB1B8C50-674A-40D8-BD21-9586F847148D}"/>
    <cellStyle name="Normal 2 5 30" xfId="36667" xr:uid="{6B4E2C25-0A36-46D5-9344-2DED4982034A}"/>
    <cellStyle name="Normal 2 5 30 2" xfId="36668" xr:uid="{BD0FDCC8-B103-40C2-80F3-C9FB436885F9}"/>
    <cellStyle name="Normal 2 5 30 3" xfId="36669" xr:uid="{5A75150B-6588-4E6A-9C4D-6828A3F18415}"/>
    <cellStyle name="Normal 2 5 31" xfId="36670" xr:uid="{73277570-FB84-490A-989D-C00D43396434}"/>
    <cellStyle name="Normal 2 5 31 2" xfId="36671" xr:uid="{17DA8CBF-F3FD-4BAF-98F7-13DD8A025827}"/>
    <cellStyle name="Normal 2 5 31 3" xfId="36672" xr:uid="{37643EC2-61AC-4B94-A3E8-D436E068A016}"/>
    <cellStyle name="Normal 2 5 32" xfId="36673" xr:uid="{080CD482-202E-4CC7-9742-ACD95234B644}"/>
    <cellStyle name="Normal 2 5 32 2" xfId="36674" xr:uid="{6DAD48D7-58DB-4C1F-9E69-A97963F5FF3B}"/>
    <cellStyle name="Normal 2 5 32 3" xfId="36675" xr:uid="{8BB2E8C7-95EF-4E5A-8A56-FF555B87548E}"/>
    <cellStyle name="Normal 2 5 33" xfId="36676" xr:uid="{EB5CF1F5-822B-49D5-A8E6-86341626FD94}"/>
    <cellStyle name="Normal 2 5 33 2" xfId="36677" xr:uid="{495615D1-B297-4ED8-8551-CECDAC77520C}"/>
    <cellStyle name="Normal 2 5 33 3" xfId="36678" xr:uid="{5AD8F00F-B930-44CE-AA19-2042EA20FBF6}"/>
    <cellStyle name="Normal 2 5 34" xfId="36679" xr:uid="{53224346-2AB3-42AA-8BCA-21F8F32FB112}"/>
    <cellStyle name="Normal 2 5 34 2" xfId="36680" xr:uid="{49E5C006-0854-42F4-AAC0-121EEC2D5F1A}"/>
    <cellStyle name="Normal 2 5 34 3" xfId="36681" xr:uid="{04961BC2-B71C-4DBD-803D-760C0F9FC8AA}"/>
    <cellStyle name="Normal 2 5 35" xfId="36682" xr:uid="{1267143C-ED29-4ECD-9CBC-016CD583D71E}"/>
    <cellStyle name="Normal 2 5 35 2" xfId="36683" xr:uid="{0FD5D6C0-C3C2-4B31-844E-7F3C8D8BF10A}"/>
    <cellStyle name="Normal 2 5 35 3" xfId="36684" xr:uid="{5FF273D3-647D-4023-9A9C-6404B30DE54C}"/>
    <cellStyle name="Normal 2 5 36" xfId="36685" xr:uid="{CEEC450A-21EE-4C3F-AE96-69C87C47A5F5}"/>
    <cellStyle name="Normal 2 5 36 2" xfId="36686" xr:uid="{77E969F4-CD4C-43F2-B764-3E0C277B385B}"/>
    <cellStyle name="Normal 2 5 36 3" xfId="36687" xr:uid="{234A7185-76D4-4B69-913F-91255738A357}"/>
    <cellStyle name="Normal 2 5 37" xfId="36688" xr:uid="{82C2A322-3801-413E-8AB8-C9907739CCC0}"/>
    <cellStyle name="Normal 2 5 37 2" xfId="36689" xr:uid="{2297B2E4-C790-4540-98FA-41C7B2281A5D}"/>
    <cellStyle name="Normal 2 5 37 3" xfId="36690" xr:uid="{3A163C9B-DAA9-4537-8F6F-39D9DE14C413}"/>
    <cellStyle name="Normal 2 5 38" xfId="36691" xr:uid="{8A4889D5-2EE7-4A9D-AEB9-6D4BA3EE1E81}"/>
    <cellStyle name="Normal 2 5 38 2" xfId="36692" xr:uid="{2E56C577-B19D-4853-8276-C0B9A777277C}"/>
    <cellStyle name="Normal 2 5 38 3" xfId="36693" xr:uid="{68851906-3269-4FFD-85C4-123EA64BF2E3}"/>
    <cellStyle name="Normal 2 5 39" xfId="36694" xr:uid="{D91D7FA9-9A44-413F-AB09-18756423A1F8}"/>
    <cellStyle name="Normal 2 5 39 2" xfId="36695" xr:uid="{F321267C-139B-4B83-8245-0146B41732C9}"/>
    <cellStyle name="Normal 2 5 39 3" xfId="36696" xr:uid="{D9F88D36-1971-4CC9-936B-550DBD23019B}"/>
    <cellStyle name="Normal 2 5 4" xfId="36697" xr:uid="{327CE195-7534-4E0E-B4BB-E865B21555C1}"/>
    <cellStyle name="Normal 2 5 4 10" xfId="36698" xr:uid="{69A8ECCE-F830-4E50-A603-626678698F45}"/>
    <cellStyle name="Normal 2 5 4 2" xfId="36699" xr:uid="{4E743A16-1EBA-4B71-B4A8-93325645D2A8}"/>
    <cellStyle name="Normal 2 5 4 2 2" xfId="36700" xr:uid="{4855D9C5-B731-4AF5-8CF9-781680D7AB1A}"/>
    <cellStyle name="Normal 2 5 4 2 2 2" xfId="36701" xr:uid="{1214D688-8FE1-40A6-B50A-F8D910C1C63A}"/>
    <cellStyle name="Normal 2 5 4 2 2 3" xfId="36702" xr:uid="{92396177-8658-4540-824C-3520686EB656}"/>
    <cellStyle name="Normal 2 5 4 2 2 4" xfId="36703" xr:uid="{49191B82-2414-4965-8FA8-3FFEF06DBBE0}"/>
    <cellStyle name="Normal 2 5 4 2 3" xfId="36704" xr:uid="{AE24FC1C-FB33-4929-8977-A49F790CF2F4}"/>
    <cellStyle name="Normal 2 5 4 2 3 2" xfId="36705" xr:uid="{DF68A266-A64D-4764-9D77-E5DBAF53F286}"/>
    <cellStyle name="Normal 2 5 4 2 3 3" xfId="36706" xr:uid="{235EC006-CD84-4DE7-A92F-448E424B0BA9}"/>
    <cellStyle name="Normal 2 5 4 2 3 4" xfId="36707" xr:uid="{AC39965D-7B81-4D36-872C-A2CD38FCBB8F}"/>
    <cellStyle name="Normal 2 5 4 2 4" xfId="36708" xr:uid="{AA5D1EED-47E7-45E8-B1BD-9AC9DAF3349F}"/>
    <cellStyle name="Normal 2 5 4 2 4 2" xfId="36709" xr:uid="{7EDB312A-632C-4601-9150-2A467164637A}"/>
    <cellStyle name="Normal 2 5 4 2 5" xfId="36710" xr:uid="{825B46A3-E373-4E9A-B1EC-01BFAAD45014}"/>
    <cellStyle name="Normal 2 5 4 2 6" xfId="36711" xr:uid="{BDEE07A0-CD4D-4D2C-99D6-A04EEAB5835A}"/>
    <cellStyle name="Normal 2 5 4 2 7" xfId="36712" xr:uid="{BA82A425-21B8-407D-A255-60FF84DED3BA}"/>
    <cellStyle name="Normal 2 5 4 3" xfId="36713" xr:uid="{C5FC5198-AE49-43EB-BD9C-D39FD7D8538A}"/>
    <cellStyle name="Normal 2 5 4 3 2" xfId="36714" xr:uid="{62153A6E-1088-4DE4-919C-E118B73D8CEC}"/>
    <cellStyle name="Normal 2 5 4 3 2 2" xfId="36715" xr:uid="{21BFBBEC-C46F-4DC2-92ED-6B5E616B2AAA}"/>
    <cellStyle name="Normal 2 5 4 3 2 3" xfId="36716" xr:uid="{92272BDD-076F-4053-A151-6717753C701A}"/>
    <cellStyle name="Normal 2 5 4 3 2 4" xfId="36717" xr:uid="{ED88D169-0901-4ABF-A2B0-95F9C8C9E69C}"/>
    <cellStyle name="Normal 2 5 4 3 3" xfId="36718" xr:uid="{CAA50F7D-FE6E-4FE3-9ED8-B10ACD5905C3}"/>
    <cellStyle name="Normal 2 5 4 3 3 2" xfId="36719" xr:uid="{C54C0ACC-1EC7-4E07-9990-27D2DC7AF06C}"/>
    <cellStyle name="Normal 2 5 4 3 3 3" xfId="36720" xr:uid="{D0FB39B1-B776-4E57-B8B4-361CCDD8E14E}"/>
    <cellStyle name="Normal 2 5 4 3 3 4" xfId="36721" xr:uid="{DC9D6BEB-CDBB-4E27-AAAC-224D36790C40}"/>
    <cellStyle name="Normal 2 5 4 3 4" xfId="36722" xr:uid="{338287CE-E838-43FD-9B07-9C07B37E2050}"/>
    <cellStyle name="Normal 2 5 4 3 4 2" xfId="36723" xr:uid="{B7609992-6893-4366-9E72-86961E497C40}"/>
    <cellStyle name="Normal 2 5 4 3 5" xfId="36724" xr:uid="{581C5C64-D3FB-4615-8651-480E07682F82}"/>
    <cellStyle name="Normal 2 5 4 3 6" xfId="36725" xr:uid="{F3D0375B-B074-4791-A9DF-DD06745243DD}"/>
    <cellStyle name="Normal 2 5 4 3 7" xfId="36726" xr:uid="{E5A35740-DBFB-4E83-98E0-B511065CBAE2}"/>
    <cellStyle name="Normal 2 5 4 4" xfId="36727" xr:uid="{12587304-63A7-4D80-8AA0-5F8468B143B6}"/>
    <cellStyle name="Normal 2 5 4 4 2" xfId="36728" xr:uid="{2775A2A6-711C-4EAD-8947-10651EE636F6}"/>
    <cellStyle name="Normal 2 5 4 4 3" xfId="36729" xr:uid="{581F6090-5F84-43ED-B85C-8A62F1E56F8B}"/>
    <cellStyle name="Normal 2 5 4 4 4" xfId="36730" xr:uid="{ED3DEE72-8238-473F-8B76-1A2AB99B2C03}"/>
    <cellStyle name="Normal 2 5 4 5" xfId="36731" xr:uid="{32FD287F-D3E8-4F27-AD48-1F67C160EA06}"/>
    <cellStyle name="Normal 2 5 4 5 2" xfId="36732" xr:uid="{03D29894-8C41-46C7-AE84-98F8D8865261}"/>
    <cellStyle name="Normal 2 5 4 5 3" xfId="36733" xr:uid="{6D3C2F7F-A2F3-4F5A-98A1-A2F9C67319B4}"/>
    <cellStyle name="Normal 2 5 4 5 4" xfId="36734" xr:uid="{DC55F077-8230-4D97-AC6A-916FE1B49C62}"/>
    <cellStyle name="Normal 2 5 4 6" xfId="36735" xr:uid="{CD1314D2-0A30-4127-9A32-04F26F02E279}"/>
    <cellStyle name="Normal 2 5 4 7" xfId="36736" xr:uid="{1E6DB2B7-80B8-42FA-A1AE-B4E9A042C96D}"/>
    <cellStyle name="Normal 2 5 4 7 2" xfId="36737" xr:uid="{0504E57F-4C2C-4DA3-BDCE-D5D9AADBE1F0}"/>
    <cellStyle name="Normal 2 5 4 8" xfId="36738" xr:uid="{C49C165D-7EEE-4C45-AA96-45B14DDEEF3A}"/>
    <cellStyle name="Normal 2 5 4 9" xfId="36739" xr:uid="{071CF5E2-69FE-4311-A29C-F2F4CBDC6771}"/>
    <cellStyle name="Normal 2 5 40" xfId="36740" xr:uid="{BFDC9243-984B-486A-8B10-E3A8E4BC6DFD}"/>
    <cellStyle name="Normal 2 5 40 2" xfId="36741" xr:uid="{5E578E27-69B3-4A15-AB4A-331B5F4DFFCE}"/>
    <cellStyle name="Normal 2 5 40 3" xfId="36742" xr:uid="{787DB347-C594-427E-8DB6-0CFBEA6B9411}"/>
    <cellStyle name="Normal 2 5 40 3 2" xfId="36743" xr:uid="{C3F148D5-B6F8-48ED-9299-1094E11AADEE}"/>
    <cellStyle name="Normal 2 5 41" xfId="36744" xr:uid="{1E1F7A11-64F9-43C5-ACD7-226250A465E2}"/>
    <cellStyle name="Normal 2 5 41 2" xfId="36745" xr:uid="{E1A85FB7-C833-46E4-B389-86F20F7D2FF5}"/>
    <cellStyle name="Normal 2 5 42" xfId="36746" xr:uid="{30E7B878-180B-4FDC-B530-D4B1D81B33A9}"/>
    <cellStyle name="Normal 2 5 43" xfId="36747" xr:uid="{CE689DEF-B01B-4507-9EA4-593BAD85CA98}"/>
    <cellStyle name="Normal 2 5 44" xfId="36748" xr:uid="{6EBEF8C1-9D94-4AA5-B15E-931119C29CA7}"/>
    <cellStyle name="Normal 2 5 45" xfId="36749" xr:uid="{FA5B4D30-2076-4C43-9480-175A0D8FF602}"/>
    <cellStyle name="Normal 2 5 46" xfId="36750" xr:uid="{6DC90B5A-280C-45D8-8E2C-F2256208F2B5}"/>
    <cellStyle name="Normal 2 5 47" xfId="36751" xr:uid="{31B0C803-6734-410B-BAF7-10D5FDD4FEE9}"/>
    <cellStyle name="Normal 2 5 48" xfId="36752" xr:uid="{936079D5-6C3E-4182-9BCF-161CF187D90C}"/>
    <cellStyle name="Normal 2 5 49" xfId="36753" xr:uid="{C004E98B-BC76-48DB-90D8-EDC697C6B84C}"/>
    <cellStyle name="Normal 2 5 5" xfId="36754" xr:uid="{069F58C5-5DFC-4DBA-B608-7D6FB5A270A0}"/>
    <cellStyle name="Normal 2 5 5 10" xfId="36755" xr:uid="{AA1FBA4B-701D-45DD-A3DA-2651B311E5D0}"/>
    <cellStyle name="Normal 2 5 5 2" xfId="36756" xr:uid="{E5778586-8AE2-4371-934A-B1BF24E507BC}"/>
    <cellStyle name="Normal 2 5 5 2 2" xfId="36757" xr:uid="{ECFEB6C9-6B49-4ECD-8BB6-2F5E5A3B459C}"/>
    <cellStyle name="Normal 2 5 5 2 2 2" xfId="36758" xr:uid="{47E135D5-16BD-455F-8DD7-93EFD8F87F07}"/>
    <cellStyle name="Normal 2 5 5 2 2 3" xfId="36759" xr:uid="{84613C42-8302-465E-A99A-E874BA5113A4}"/>
    <cellStyle name="Normal 2 5 5 2 2 4" xfId="36760" xr:uid="{645A617D-68B9-4F19-885E-03B07284B8C2}"/>
    <cellStyle name="Normal 2 5 5 2 3" xfId="36761" xr:uid="{70440D0D-B286-433E-8C5D-F68A6690EA81}"/>
    <cellStyle name="Normal 2 5 5 2 3 2" xfId="36762" xr:uid="{814BF65E-46B0-4A4A-9AC9-1F6AF6273B8C}"/>
    <cellStyle name="Normal 2 5 5 2 3 3" xfId="36763" xr:uid="{C2A61A0A-5114-4C10-B606-3181850C4F79}"/>
    <cellStyle name="Normal 2 5 5 2 3 4" xfId="36764" xr:uid="{71F02A83-8721-495F-9920-85AE4EF6F4CE}"/>
    <cellStyle name="Normal 2 5 5 2 4" xfId="36765" xr:uid="{94E385F7-CF5F-472B-8390-9CA9DA8FB99B}"/>
    <cellStyle name="Normal 2 5 5 2 4 2" xfId="36766" xr:uid="{B86DC975-7A31-484D-8A45-EBD0DA5425AC}"/>
    <cellStyle name="Normal 2 5 5 2 5" xfId="36767" xr:uid="{E81A6588-541A-4731-BB20-1386025946BA}"/>
    <cellStyle name="Normal 2 5 5 2 6" xfId="36768" xr:uid="{5ED54F5D-1B8E-4553-9878-FF6F6646CCC9}"/>
    <cellStyle name="Normal 2 5 5 2 7" xfId="36769" xr:uid="{9D31F630-8049-4311-AC5F-B1E507EEC636}"/>
    <cellStyle name="Normal 2 5 5 3" xfId="36770" xr:uid="{6D8116A9-C1F7-44E8-9578-34D15A676DDC}"/>
    <cellStyle name="Normal 2 5 5 3 2" xfId="36771" xr:uid="{1F4DFD0F-E6B3-4FA0-A7B9-6E7FDC0B5B67}"/>
    <cellStyle name="Normal 2 5 5 3 2 2" xfId="36772" xr:uid="{1094AFD1-ED02-4983-90A8-5500061D0B47}"/>
    <cellStyle name="Normal 2 5 5 3 2 3" xfId="36773" xr:uid="{3919171C-E514-4581-A1DC-D75DC53DCE8A}"/>
    <cellStyle name="Normal 2 5 5 3 2 4" xfId="36774" xr:uid="{BE941CCF-865C-4D67-B944-893122E02C7F}"/>
    <cellStyle name="Normal 2 5 5 3 3" xfId="36775" xr:uid="{032AF4DE-E6CF-459B-B95F-192725DD8913}"/>
    <cellStyle name="Normal 2 5 5 3 3 2" xfId="36776" xr:uid="{5E8C6EA0-5C44-43A9-941E-6375274744DE}"/>
    <cellStyle name="Normal 2 5 5 3 3 3" xfId="36777" xr:uid="{AEDF4ECA-6A32-46C6-97EF-2367062BB1CF}"/>
    <cellStyle name="Normal 2 5 5 3 3 4" xfId="36778" xr:uid="{4A7F1186-7E64-4D74-9C28-752D16EDAE48}"/>
    <cellStyle name="Normal 2 5 5 3 4" xfId="36779" xr:uid="{B80DA1EA-4676-4752-90AB-D6CBB4C3EA6B}"/>
    <cellStyle name="Normal 2 5 5 3 4 2" xfId="36780" xr:uid="{72E70BA7-7C3D-4BF9-AF3D-0496B2AB54D5}"/>
    <cellStyle name="Normal 2 5 5 3 5" xfId="36781" xr:uid="{C33AD6DE-585B-4FA1-9EF9-285D17152601}"/>
    <cellStyle name="Normal 2 5 5 3 6" xfId="36782" xr:uid="{49E0A078-A15A-4D17-A35A-2183D2C4B16D}"/>
    <cellStyle name="Normal 2 5 5 3 7" xfId="36783" xr:uid="{CDF78F39-E55D-4E05-9F88-814EB48184A8}"/>
    <cellStyle name="Normal 2 5 5 4" xfId="36784" xr:uid="{6F842336-965F-4166-BC69-BF69BFFD5923}"/>
    <cellStyle name="Normal 2 5 5 4 2" xfId="36785" xr:uid="{AFB1FAAE-BF69-411E-9753-A4B85ADB3783}"/>
    <cellStyle name="Normal 2 5 5 4 3" xfId="36786" xr:uid="{CC0293E0-89EB-4246-BF01-BC8BF73A4771}"/>
    <cellStyle name="Normal 2 5 5 4 4" xfId="36787" xr:uid="{04A81E48-2D8C-4553-8D8C-6092E5C101D4}"/>
    <cellStyle name="Normal 2 5 5 5" xfId="36788" xr:uid="{35582F79-F2F4-405E-8CF6-A0B813CB25F0}"/>
    <cellStyle name="Normal 2 5 5 5 2" xfId="36789" xr:uid="{F53B8877-D4D5-4838-BDC3-D55194DB6B4B}"/>
    <cellStyle name="Normal 2 5 5 5 3" xfId="36790" xr:uid="{C6A6AD1B-C782-4E09-B73C-60445F23CFB9}"/>
    <cellStyle name="Normal 2 5 5 5 4" xfId="36791" xr:uid="{CD4AFEA4-67DE-45A7-BA02-08A2AB593C82}"/>
    <cellStyle name="Normal 2 5 5 6" xfId="36792" xr:uid="{9BC29EA1-CC6D-4B18-B342-AFBF9A7829C4}"/>
    <cellStyle name="Normal 2 5 5 7" xfId="36793" xr:uid="{414E7902-D175-4888-9D02-F8E0A778FC66}"/>
    <cellStyle name="Normal 2 5 5 7 2" xfId="36794" xr:uid="{6605F32A-0F64-4E2D-8557-393F6F72EAE7}"/>
    <cellStyle name="Normal 2 5 5 8" xfId="36795" xr:uid="{7F25527B-FA16-4B27-9AEC-2E00B5E06735}"/>
    <cellStyle name="Normal 2 5 5 9" xfId="36796" xr:uid="{74DE087D-B8BA-4DF6-8498-E527B43D22F0}"/>
    <cellStyle name="Normal 2 5 50" xfId="36797" xr:uid="{22F0D09A-4D35-4712-9F79-FBEF4756CC8C}"/>
    <cellStyle name="Normal 2 5 51" xfId="36798" xr:uid="{61ECD066-84BC-46E8-B314-BDB0C8F27F92}"/>
    <cellStyle name="Normal 2 5 52" xfId="36799" xr:uid="{B0E07143-BE1F-4BB4-A264-C1F8A19995A9}"/>
    <cellStyle name="Normal 2 5 53" xfId="36800" xr:uid="{8BE47C99-FA66-4DE5-9C6B-62902810B7E7}"/>
    <cellStyle name="Normal 2 5 54" xfId="36801" xr:uid="{458A1F53-9E54-4DA6-9BED-058AEC31E13C}"/>
    <cellStyle name="Normal 2 5 55" xfId="36802" xr:uid="{30338126-6288-4DF6-AC1B-BD4FAC5B73E7}"/>
    <cellStyle name="Normal 2 5 56" xfId="36803" xr:uid="{866578D2-2DFB-46D9-9914-394F51992C97}"/>
    <cellStyle name="Normal 2 5 57" xfId="36804" xr:uid="{E34ADAD7-7516-44EB-ADE5-DFEED8EDF1B3}"/>
    <cellStyle name="Normal 2 5 58" xfId="36805" xr:uid="{4A5CBE05-B1F2-4F1F-9AA9-A73DC9DCD7F1}"/>
    <cellStyle name="Normal 2 5 59" xfId="36806" xr:uid="{3910B7AA-537A-4BEF-B728-8C711FF46AD4}"/>
    <cellStyle name="Normal 2 5 6" xfId="36807" xr:uid="{B85368B0-3826-4CD2-8F50-B4C050318F13}"/>
    <cellStyle name="Normal 2 5 6 10" xfId="36808" xr:uid="{E923474C-85D6-44CF-B916-AC263C7CFE23}"/>
    <cellStyle name="Normal 2 5 6 2" xfId="36809" xr:uid="{919FC65C-87BF-49D4-9398-F4E49BCA93D1}"/>
    <cellStyle name="Normal 2 5 6 2 2" xfId="36810" xr:uid="{C348FC71-A6E2-4A68-943D-3AE4F3AF2A4B}"/>
    <cellStyle name="Normal 2 5 6 2 2 2" xfId="36811" xr:uid="{86F2A65C-5E41-4E23-929F-7838C3E85525}"/>
    <cellStyle name="Normal 2 5 6 2 2 3" xfId="36812" xr:uid="{3AFDA9B1-AD01-45B6-B5AD-5068803F35F8}"/>
    <cellStyle name="Normal 2 5 6 2 2 4" xfId="36813" xr:uid="{8A71A807-DD4E-4E71-9E63-A628BAF0BC8A}"/>
    <cellStyle name="Normal 2 5 6 2 3" xfId="36814" xr:uid="{45AEFCB3-1DB5-4F6E-B6E4-EC0270F7A95C}"/>
    <cellStyle name="Normal 2 5 6 2 3 2" xfId="36815" xr:uid="{E8526075-5846-4603-9643-C5D77A528951}"/>
    <cellStyle name="Normal 2 5 6 2 3 3" xfId="36816" xr:uid="{5B78A264-9A14-41F7-A8E5-3065A81796F7}"/>
    <cellStyle name="Normal 2 5 6 2 3 4" xfId="36817" xr:uid="{22169F8F-C7AB-4875-9129-D3B745627CAF}"/>
    <cellStyle name="Normal 2 5 6 2 4" xfId="36818" xr:uid="{5CD45C1B-4C34-4956-B658-96D94E98BB88}"/>
    <cellStyle name="Normal 2 5 6 2 4 2" xfId="36819" xr:uid="{A276C042-5787-4BE0-93B0-D7241B7810E7}"/>
    <cellStyle name="Normal 2 5 6 2 5" xfId="36820" xr:uid="{064EF118-750A-40E6-8156-E41307696063}"/>
    <cellStyle name="Normal 2 5 6 2 6" xfId="36821" xr:uid="{6AA5D90D-89DB-4CC2-8E1F-4D868B214D67}"/>
    <cellStyle name="Normal 2 5 6 2 7" xfId="36822" xr:uid="{E5BEA3ED-D25E-41DF-A3E6-3993CAA3E94D}"/>
    <cellStyle name="Normal 2 5 6 3" xfId="36823" xr:uid="{36282680-4D4B-4887-87F6-85BB3FAC241E}"/>
    <cellStyle name="Normal 2 5 6 3 2" xfId="36824" xr:uid="{C83C1222-9351-42A8-9D90-D0E0D98CBB45}"/>
    <cellStyle name="Normal 2 5 6 3 2 2" xfId="36825" xr:uid="{DDED781F-5B75-46A4-A06F-43B553475D9A}"/>
    <cellStyle name="Normal 2 5 6 3 2 3" xfId="36826" xr:uid="{78BA3A70-B9FD-4385-A187-A038A48C7521}"/>
    <cellStyle name="Normal 2 5 6 3 2 4" xfId="36827" xr:uid="{8603367B-7D78-4B0C-BA7E-04BA423D7E9A}"/>
    <cellStyle name="Normal 2 5 6 3 3" xfId="36828" xr:uid="{19FCC823-1CDF-4423-A819-5ADA80A008ED}"/>
    <cellStyle name="Normal 2 5 6 3 3 2" xfId="36829" xr:uid="{B001A70A-C5C5-477E-996A-E4D5D2009F9A}"/>
    <cellStyle name="Normal 2 5 6 3 3 3" xfId="36830" xr:uid="{67514775-BF13-49DC-B9E7-229BEF10CBB8}"/>
    <cellStyle name="Normal 2 5 6 3 3 4" xfId="36831" xr:uid="{6D6BE3F7-58FA-4D07-9F36-EDF660AAC9F6}"/>
    <cellStyle name="Normal 2 5 6 3 4" xfId="36832" xr:uid="{6FAAC69B-DE28-4FBF-95E1-F2366C3606A2}"/>
    <cellStyle name="Normal 2 5 6 3 4 2" xfId="36833" xr:uid="{EA991E84-4B1A-4530-ABFA-E5D4DF838012}"/>
    <cellStyle name="Normal 2 5 6 3 5" xfId="36834" xr:uid="{222F82EC-C2FD-4BFD-88EF-40EBF4E75438}"/>
    <cellStyle name="Normal 2 5 6 3 6" xfId="36835" xr:uid="{C274D4E1-C0AE-40E2-B288-D62DB3D6D103}"/>
    <cellStyle name="Normal 2 5 6 3 7" xfId="36836" xr:uid="{F751C86E-7D1F-45B7-948D-1396A63629A3}"/>
    <cellStyle name="Normal 2 5 6 4" xfId="36837" xr:uid="{FCDEBD82-5AB6-483A-A68F-93A1D01EE099}"/>
    <cellStyle name="Normal 2 5 6 4 2" xfId="36838" xr:uid="{F24F8325-A4B9-4FA5-9FCC-0927EC3CB6A4}"/>
    <cellStyle name="Normal 2 5 6 4 3" xfId="36839" xr:uid="{7500051C-1C07-43BE-85EE-9265BAC80F84}"/>
    <cellStyle name="Normal 2 5 6 4 4" xfId="36840" xr:uid="{67077E0C-ED70-4F46-83F2-BE543443C2A0}"/>
    <cellStyle name="Normal 2 5 6 5" xfId="36841" xr:uid="{DEFC0B65-6DE9-4B94-99EA-5E5F3A5B687D}"/>
    <cellStyle name="Normal 2 5 6 5 2" xfId="36842" xr:uid="{CC1536A8-DC51-4D58-A21D-DD31162B7C56}"/>
    <cellStyle name="Normal 2 5 6 5 3" xfId="36843" xr:uid="{749E2FDF-FAE7-48BD-A5E4-40F52DC073EF}"/>
    <cellStyle name="Normal 2 5 6 5 4" xfId="36844" xr:uid="{4F9BBCF1-869E-4485-B379-54A6DCB00DAA}"/>
    <cellStyle name="Normal 2 5 6 6" xfId="36845" xr:uid="{8C36966C-B4C4-4C46-B605-80A09601699E}"/>
    <cellStyle name="Normal 2 5 6 7" xfId="36846" xr:uid="{707DC40A-6CE5-40E5-A658-2AECFD7EE74C}"/>
    <cellStyle name="Normal 2 5 6 7 2" xfId="36847" xr:uid="{88345E94-D37A-4612-B35D-646E29A408A9}"/>
    <cellStyle name="Normal 2 5 6 8" xfId="36848" xr:uid="{F075BFB9-A6AC-477B-A7BC-2E91F50C01C9}"/>
    <cellStyle name="Normal 2 5 6 9" xfId="36849" xr:uid="{7F29C211-3A8A-48F4-8813-07F49B6C7E99}"/>
    <cellStyle name="Normal 2 5 60" xfId="36850" xr:uid="{4562903B-36CC-4D8B-9EAD-F59602E7D31F}"/>
    <cellStyle name="Normal 2 5 61" xfId="36851" xr:uid="{9A73C3F3-33F8-4EF8-BE87-D9C097656FE3}"/>
    <cellStyle name="Normal 2 5 62" xfId="36852" xr:uid="{54F000DE-EC73-4132-9886-6F7744457F88}"/>
    <cellStyle name="Normal 2 5 63" xfId="36853" xr:uid="{E17E1098-64FB-423B-911B-EC320016DA2C}"/>
    <cellStyle name="Normal 2 5 64" xfId="36854" xr:uid="{9E440A04-FD87-422A-BBC5-81C67E9A88AA}"/>
    <cellStyle name="Normal 2 5 65" xfId="36855" xr:uid="{B966E820-A659-4618-B620-A196E9CB3CE3}"/>
    <cellStyle name="Normal 2 5 66" xfId="36856" xr:uid="{9F5A6879-D915-42E5-A99E-67B33DEBDBB3}"/>
    <cellStyle name="Normal 2 5 67" xfId="36857" xr:uid="{E54671D1-E6B6-4220-BA3B-DE82069B85A9}"/>
    <cellStyle name="Normal 2 5 68" xfId="36858" xr:uid="{D87556AF-7D12-44B5-8A3A-A7C1FEE663E8}"/>
    <cellStyle name="Normal 2 5 69" xfId="36859" xr:uid="{501F62C2-DD86-43CE-B4B8-6BF24E0CBF62}"/>
    <cellStyle name="Normal 2 5 7" xfId="36860" xr:uid="{2FD8AE76-FEA9-4AB1-A56E-E9F4C69C3E82}"/>
    <cellStyle name="Normal 2 5 7 10" xfId="36861" xr:uid="{617500B3-FBAD-41C2-ABE3-8776E41EB6AE}"/>
    <cellStyle name="Normal 2 5 7 2" xfId="36862" xr:uid="{A9891AC1-3055-421F-8514-2B9037B5DCC7}"/>
    <cellStyle name="Normal 2 5 7 2 2" xfId="36863" xr:uid="{0A378644-4B3C-4087-B24C-BD4A8E35CBE6}"/>
    <cellStyle name="Normal 2 5 7 2 2 2" xfId="36864" xr:uid="{479D948B-AF88-47F2-B629-3B89BB4849EE}"/>
    <cellStyle name="Normal 2 5 7 2 2 3" xfId="36865" xr:uid="{CC24ECA4-8A46-40B3-BBB5-B1093B55F4A1}"/>
    <cellStyle name="Normal 2 5 7 2 2 4" xfId="36866" xr:uid="{2EC46C8C-64A8-4FBC-968B-E3DF69EB0413}"/>
    <cellStyle name="Normal 2 5 7 2 3" xfId="36867" xr:uid="{D3624921-1B62-4C54-9DC2-5D9533CF33F3}"/>
    <cellStyle name="Normal 2 5 7 2 3 2" xfId="36868" xr:uid="{1C258D6D-3A89-4F5D-A010-74EAC91DAE61}"/>
    <cellStyle name="Normal 2 5 7 2 3 3" xfId="36869" xr:uid="{749DAEF0-800D-452B-BB5B-2005CC8D5D7B}"/>
    <cellStyle name="Normal 2 5 7 2 3 4" xfId="36870" xr:uid="{B5155018-3E21-4AB4-BE51-62994D07E959}"/>
    <cellStyle name="Normal 2 5 7 2 4" xfId="36871" xr:uid="{FF0CD5A5-E4DD-4F89-88A8-5176119605F8}"/>
    <cellStyle name="Normal 2 5 7 2 4 2" xfId="36872" xr:uid="{3FEBFCBF-8076-47BA-AFE7-0193115D08E1}"/>
    <cellStyle name="Normal 2 5 7 2 5" xfId="36873" xr:uid="{B74DF91A-1406-4F78-BC14-9C3C1EE7CCBB}"/>
    <cellStyle name="Normal 2 5 7 2 6" xfId="36874" xr:uid="{C146616D-D5CC-4750-BBE5-65540D8B4140}"/>
    <cellStyle name="Normal 2 5 7 2 7" xfId="36875" xr:uid="{2592700D-DD34-4837-8EF6-0F892DC98A8E}"/>
    <cellStyle name="Normal 2 5 7 3" xfId="36876" xr:uid="{5E15548C-04DB-4085-94AC-411FE68D1695}"/>
    <cellStyle name="Normal 2 5 7 3 2" xfId="36877" xr:uid="{7482021B-DB49-4355-A7C3-8E172DE6DC03}"/>
    <cellStyle name="Normal 2 5 7 3 2 2" xfId="36878" xr:uid="{CC192273-D21B-442E-A2F1-FBFCD2B28D86}"/>
    <cellStyle name="Normal 2 5 7 3 2 3" xfId="36879" xr:uid="{DD8737C5-0757-461B-81E1-BE0C5DC76838}"/>
    <cellStyle name="Normal 2 5 7 3 2 4" xfId="36880" xr:uid="{005D9CD2-BAFB-42BC-9BFB-F5AA9697ADD3}"/>
    <cellStyle name="Normal 2 5 7 3 3" xfId="36881" xr:uid="{DB79441A-0251-473C-BC2E-AD9579B13CB9}"/>
    <cellStyle name="Normal 2 5 7 3 3 2" xfId="36882" xr:uid="{EAD6A608-2451-4604-8030-C88FC8CB82AF}"/>
    <cellStyle name="Normal 2 5 7 3 3 3" xfId="36883" xr:uid="{FCE1CBBF-E650-449F-ADE7-34E2FD9F7BF1}"/>
    <cellStyle name="Normal 2 5 7 3 3 4" xfId="36884" xr:uid="{531E2D3D-56A1-4EA7-A7DD-494D810BCB71}"/>
    <cellStyle name="Normal 2 5 7 3 4" xfId="36885" xr:uid="{B1DC562F-E580-4EF5-A9B4-0A7A1EB8E38C}"/>
    <cellStyle name="Normal 2 5 7 3 4 2" xfId="36886" xr:uid="{08F406A8-B0E5-499F-809D-B4C105B4C2B0}"/>
    <cellStyle name="Normal 2 5 7 3 5" xfId="36887" xr:uid="{C11B04CC-B9EB-4C00-AB5F-30153CFC4739}"/>
    <cellStyle name="Normal 2 5 7 3 6" xfId="36888" xr:uid="{75E2A678-CE5C-4954-BE90-F121A4506DB2}"/>
    <cellStyle name="Normal 2 5 7 3 7" xfId="36889" xr:uid="{21331C64-3AED-47B4-B375-D5BE31ADD9F4}"/>
    <cellStyle name="Normal 2 5 7 4" xfId="36890" xr:uid="{DB711827-6C2E-429C-8646-21299A0D859D}"/>
    <cellStyle name="Normal 2 5 7 4 2" xfId="36891" xr:uid="{BB78E63B-81C9-4182-B28D-F14B6029B8BD}"/>
    <cellStyle name="Normal 2 5 7 4 3" xfId="36892" xr:uid="{3505B9D0-8DA5-46AD-9801-ED8BEE849DD8}"/>
    <cellStyle name="Normal 2 5 7 4 4" xfId="36893" xr:uid="{B7BDA9FC-9E6C-4910-BC83-BCC47423920C}"/>
    <cellStyle name="Normal 2 5 7 5" xfId="36894" xr:uid="{4436F73F-1F0D-41BE-8B34-00DFD08976A6}"/>
    <cellStyle name="Normal 2 5 7 5 2" xfId="36895" xr:uid="{88D54AE8-0001-41F0-976D-67F47AC01641}"/>
    <cellStyle name="Normal 2 5 7 5 3" xfId="36896" xr:uid="{98731A4D-CB50-4321-8EB8-ECFCB0D8F753}"/>
    <cellStyle name="Normal 2 5 7 5 4" xfId="36897" xr:uid="{3AAF7952-0EC8-4D9C-9659-9615D2207A3F}"/>
    <cellStyle name="Normal 2 5 7 6" xfId="36898" xr:uid="{BC87EEDA-2853-4D2A-9FA7-D88808BD7BA9}"/>
    <cellStyle name="Normal 2 5 7 7" xfId="36899" xr:uid="{C5090F3F-D28B-477F-916F-28B733EC38AA}"/>
    <cellStyle name="Normal 2 5 7 7 2" xfId="36900" xr:uid="{90AFBD85-BAEF-43E1-A5B6-9DE807E63A84}"/>
    <cellStyle name="Normal 2 5 7 8" xfId="36901" xr:uid="{1A7A03D6-CC22-4654-B663-B38B3D1AECCB}"/>
    <cellStyle name="Normal 2 5 7 9" xfId="36902" xr:uid="{65C4B00E-AB7C-4DF4-81B9-F5311700F1C5}"/>
    <cellStyle name="Normal 2 5 70" xfId="36903" xr:uid="{1AFBA7BC-F5C8-4A03-88CB-67D8A7A5E83C}"/>
    <cellStyle name="Normal 2 5 71" xfId="36904" xr:uid="{150C03FC-62E0-4C30-957D-1DE71B30B407}"/>
    <cellStyle name="Normal 2 5 72" xfId="36905" xr:uid="{A8582ED5-8645-4601-94C9-27F33F6774C3}"/>
    <cellStyle name="Normal 2 5 73" xfId="36906" xr:uid="{7B3C2A24-92EA-4AE7-95E6-40D05A8CE400}"/>
    <cellStyle name="Normal 2 5 74" xfId="36907" xr:uid="{CBE454EC-3E04-49E4-B6F5-085A549B0417}"/>
    <cellStyle name="Normal 2 5 75" xfId="58918" xr:uid="{4F7AD196-424F-4E6D-9114-93804D62E7DA}"/>
    <cellStyle name="Normal 2 5 8" xfId="36908" xr:uid="{20F0857F-850F-4C33-8198-C252C4215341}"/>
    <cellStyle name="Normal 2 5 8 10" xfId="36909" xr:uid="{D6BBB192-2C23-4503-88CC-E4D06887201F}"/>
    <cellStyle name="Normal 2 5 8 2" xfId="36910" xr:uid="{B67DA0A7-826F-4F6D-818E-E4F7C6C8B5FF}"/>
    <cellStyle name="Normal 2 5 8 2 2" xfId="36911" xr:uid="{F1802823-DA62-4F1C-B082-02368F0FB3A3}"/>
    <cellStyle name="Normal 2 5 8 2 2 2" xfId="36912" xr:uid="{1BD492EE-7951-4D4B-8A11-56C7EA1930C3}"/>
    <cellStyle name="Normal 2 5 8 2 2 3" xfId="36913" xr:uid="{64EB042A-3802-411B-90C3-C4042CA02B67}"/>
    <cellStyle name="Normal 2 5 8 2 2 4" xfId="36914" xr:uid="{74531963-756A-417A-8E45-1372B5904DE6}"/>
    <cellStyle name="Normal 2 5 8 2 3" xfId="36915" xr:uid="{3924B62F-34EF-429D-B93B-5A35E4CFB7B3}"/>
    <cellStyle name="Normal 2 5 8 2 3 2" xfId="36916" xr:uid="{1691125D-240C-444C-8253-BB5933488708}"/>
    <cellStyle name="Normal 2 5 8 2 3 3" xfId="36917" xr:uid="{2D28B165-22E6-482C-B388-5D31DAFC8C65}"/>
    <cellStyle name="Normal 2 5 8 2 3 4" xfId="36918" xr:uid="{44ABB566-30B3-43EB-BC91-25CB55B0DBEB}"/>
    <cellStyle name="Normal 2 5 8 2 4" xfId="36919" xr:uid="{95A16B74-72B4-4BFC-A59C-EBD299C94BBB}"/>
    <cellStyle name="Normal 2 5 8 2 4 2" xfId="36920" xr:uid="{E789374A-2B76-4CC8-8624-81ED5EDEDDA1}"/>
    <cellStyle name="Normal 2 5 8 2 5" xfId="36921" xr:uid="{3FFA5FD6-C35A-450A-8C2B-3BAA9E5BABDB}"/>
    <cellStyle name="Normal 2 5 8 2 6" xfId="36922" xr:uid="{E80E4B5C-7D8B-4AC9-8864-942CB52FA3E1}"/>
    <cellStyle name="Normal 2 5 8 2 7" xfId="36923" xr:uid="{F0E8994E-44F8-4808-BE1E-78E262FB37B1}"/>
    <cellStyle name="Normal 2 5 8 3" xfId="36924" xr:uid="{226E42AE-5D69-46A9-98AA-3DA6A66194BC}"/>
    <cellStyle name="Normal 2 5 8 3 2" xfId="36925" xr:uid="{F996D53F-A40C-4D12-A5F7-7F0C5C0042D0}"/>
    <cellStyle name="Normal 2 5 8 3 2 2" xfId="36926" xr:uid="{11035EA7-1015-46EA-9451-747636B7EDCB}"/>
    <cellStyle name="Normal 2 5 8 3 2 3" xfId="36927" xr:uid="{0EFBA841-2D3D-4BDE-8F24-85012BB92D06}"/>
    <cellStyle name="Normal 2 5 8 3 2 4" xfId="36928" xr:uid="{F85F67E9-D3B9-477C-87CE-BCB3DABBB9B8}"/>
    <cellStyle name="Normal 2 5 8 3 3" xfId="36929" xr:uid="{6F451780-D502-4E0A-A3A5-7779494779BD}"/>
    <cellStyle name="Normal 2 5 8 3 3 2" xfId="36930" xr:uid="{A0750D2E-6F19-4003-B159-32D4FC9328FF}"/>
    <cellStyle name="Normal 2 5 8 3 3 3" xfId="36931" xr:uid="{55914D6E-B460-4394-BFFE-EA151347A794}"/>
    <cellStyle name="Normal 2 5 8 3 3 4" xfId="36932" xr:uid="{AE180631-E8DC-4F54-BCB9-D33CD714FFBE}"/>
    <cellStyle name="Normal 2 5 8 3 4" xfId="36933" xr:uid="{DB06AF4B-B266-4005-8614-1C6E8A9B3E79}"/>
    <cellStyle name="Normal 2 5 8 3 4 2" xfId="36934" xr:uid="{960D7AC5-9A9C-44B5-BA16-3FFE8BF25C9C}"/>
    <cellStyle name="Normal 2 5 8 3 5" xfId="36935" xr:uid="{326731C4-8A62-4332-ABE4-4596BD6CFA88}"/>
    <cellStyle name="Normal 2 5 8 3 6" xfId="36936" xr:uid="{30AB9F60-1821-4993-9F83-8A6203194EB0}"/>
    <cellStyle name="Normal 2 5 8 3 7" xfId="36937" xr:uid="{885E02F3-A262-4C2A-8452-6910DE1BC9CF}"/>
    <cellStyle name="Normal 2 5 8 4" xfId="36938" xr:uid="{A8EE0732-674F-4770-9DB3-5435B3FA30B1}"/>
    <cellStyle name="Normal 2 5 8 4 2" xfId="36939" xr:uid="{683EBD24-CE94-474A-88D9-79E421566378}"/>
    <cellStyle name="Normal 2 5 8 4 3" xfId="36940" xr:uid="{7880E7F9-9032-4FDB-BBAF-816E0C87B447}"/>
    <cellStyle name="Normal 2 5 8 4 4" xfId="36941" xr:uid="{7584AC05-7B2E-450E-8B45-0F7EA986E451}"/>
    <cellStyle name="Normal 2 5 8 5" xfId="36942" xr:uid="{F60F89C8-AEF0-44A4-BD10-910A2BCEDD24}"/>
    <cellStyle name="Normal 2 5 8 5 2" xfId="36943" xr:uid="{37B614A7-C845-4638-B154-2490C6CF1752}"/>
    <cellStyle name="Normal 2 5 8 5 3" xfId="36944" xr:uid="{A485C6D1-5A4D-4B0B-8CF3-4D15376DC110}"/>
    <cellStyle name="Normal 2 5 8 5 4" xfId="36945" xr:uid="{808612FB-7D24-49F4-9B80-88AEEB05DEB3}"/>
    <cellStyle name="Normal 2 5 8 6" xfId="36946" xr:uid="{9400C38C-AEAA-43E2-932F-B99A3AD6A946}"/>
    <cellStyle name="Normal 2 5 8 7" xfId="36947" xr:uid="{4764C1E5-69E1-4EF3-AD1C-00E4AF84724E}"/>
    <cellStyle name="Normal 2 5 8 7 2" xfId="36948" xr:uid="{D7239DDA-21E5-4D91-AF5F-A9CC5BF0F85D}"/>
    <cellStyle name="Normal 2 5 8 8" xfId="36949" xr:uid="{835AD7AE-D658-46EA-A4FA-0294165EE188}"/>
    <cellStyle name="Normal 2 5 8 9" xfId="36950" xr:uid="{8954847D-C2C7-4EB0-8B60-1D7D1B2567D7}"/>
    <cellStyle name="Normal 2 5 9" xfId="36951" xr:uid="{BDCCE167-B767-4D15-B9A7-80323A6BC7D3}"/>
    <cellStyle name="Normal 2 5 9 10" xfId="36952" xr:uid="{6609FAFE-1B11-4F1E-9EB8-46D0FDE3B6B1}"/>
    <cellStyle name="Normal 2 5 9 2" xfId="36953" xr:uid="{74BA80D3-1B4C-4AF5-98B4-A5314BF7EF46}"/>
    <cellStyle name="Normal 2 5 9 2 2" xfId="36954" xr:uid="{596D4458-F494-458B-81A1-6B29E0AA12F2}"/>
    <cellStyle name="Normal 2 5 9 2 2 2" xfId="36955" xr:uid="{80FD58EB-DD21-428B-BB57-4A231C67963F}"/>
    <cellStyle name="Normal 2 5 9 2 2 3" xfId="36956" xr:uid="{8D2404FA-5018-43F5-8DD8-591086F8ADED}"/>
    <cellStyle name="Normal 2 5 9 2 2 4" xfId="36957" xr:uid="{E6EDADFD-2090-4705-AFAB-4D32FD4B1E92}"/>
    <cellStyle name="Normal 2 5 9 2 3" xfId="36958" xr:uid="{350315CB-95B4-4DF8-88E6-6EC19A9D16C0}"/>
    <cellStyle name="Normal 2 5 9 2 3 2" xfId="36959" xr:uid="{DC718455-E4F6-43F9-938D-336EB5CA5D2D}"/>
    <cellStyle name="Normal 2 5 9 2 3 3" xfId="36960" xr:uid="{C94C82B6-2718-4C2A-83DC-E01166082692}"/>
    <cellStyle name="Normal 2 5 9 2 3 4" xfId="36961" xr:uid="{4CEE2DC4-5370-4825-9F16-E57E2612B169}"/>
    <cellStyle name="Normal 2 5 9 2 4" xfId="36962" xr:uid="{51817DD9-6AD4-4D13-A8AA-0989A7895C9B}"/>
    <cellStyle name="Normal 2 5 9 2 4 2" xfId="36963" xr:uid="{E3B639B0-D360-4775-9153-4841B0EF2EB1}"/>
    <cellStyle name="Normal 2 5 9 2 5" xfId="36964" xr:uid="{9CB91E73-F67F-43F4-A029-1F8E3B880D8F}"/>
    <cellStyle name="Normal 2 5 9 2 6" xfId="36965" xr:uid="{77F547DA-E41A-45E2-98A5-0AB3F20EC75E}"/>
    <cellStyle name="Normal 2 5 9 2 7" xfId="36966" xr:uid="{A89423CE-CA97-4070-AD2A-C19994D88547}"/>
    <cellStyle name="Normal 2 5 9 3" xfId="36967" xr:uid="{FD6B1ADD-14F9-4F94-8A51-44C64E11C5EC}"/>
    <cellStyle name="Normal 2 5 9 3 2" xfId="36968" xr:uid="{A1E39B08-BEA9-43DA-8758-3D2479A5C1FA}"/>
    <cellStyle name="Normal 2 5 9 3 2 2" xfId="36969" xr:uid="{8B74A844-D64D-4934-8891-7D7BC0BAC3E9}"/>
    <cellStyle name="Normal 2 5 9 3 2 3" xfId="36970" xr:uid="{223A3D6C-F72A-4D88-BE2C-C01A35D5FE52}"/>
    <cellStyle name="Normal 2 5 9 3 2 4" xfId="36971" xr:uid="{8E61DE83-82A7-4AEC-A886-E9067A5C30AC}"/>
    <cellStyle name="Normal 2 5 9 3 3" xfId="36972" xr:uid="{42908F6C-F418-4CEF-B15A-11835B61634B}"/>
    <cellStyle name="Normal 2 5 9 3 3 2" xfId="36973" xr:uid="{EDC36066-8164-4034-B938-D4C536DF9FF5}"/>
    <cellStyle name="Normal 2 5 9 3 3 3" xfId="36974" xr:uid="{AC53B0D1-072F-41F3-94BF-B900542BD689}"/>
    <cellStyle name="Normal 2 5 9 3 3 4" xfId="36975" xr:uid="{B3231D68-8A6B-413E-ADC5-D41654687915}"/>
    <cellStyle name="Normal 2 5 9 3 4" xfId="36976" xr:uid="{9F3D9E01-24BC-44F8-BEC4-225EDD694BC7}"/>
    <cellStyle name="Normal 2 5 9 3 4 2" xfId="36977" xr:uid="{BD83B342-EE45-41D8-B397-DAFA4F0EE872}"/>
    <cellStyle name="Normal 2 5 9 3 5" xfId="36978" xr:uid="{0F126CD6-B652-469C-A8BD-A89BCC13A1D0}"/>
    <cellStyle name="Normal 2 5 9 3 6" xfId="36979" xr:uid="{5B1DFD67-68B9-4A84-9458-FAFC32CCD99E}"/>
    <cellStyle name="Normal 2 5 9 3 7" xfId="36980" xr:uid="{777EDD7A-7924-4B83-BD52-0F9A5F47568C}"/>
    <cellStyle name="Normal 2 5 9 4" xfId="36981" xr:uid="{881FEEC5-80CA-4468-9DD5-F8449A79316E}"/>
    <cellStyle name="Normal 2 5 9 4 2" xfId="36982" xr:uid="{BA660459-F97C-4C76-AF80-0A17909AED3D}"/>
    <cellStyle name="Normal 2 5 9 4 3" xfId="36983" xr:uid="{7C7DA094-320B-492A-A018-EE608326F86C}"/>
    <cellStyle name="Normal 2 5 9 4 4" xfId="36984" xr:uid="{552389FC-63F6-4943-886F-9564830105FC}"/>
    <cellStyle name="Normal 2 5 9 5" xfId="36985" xr:uid="{AE38B0AF-1ACB-44E5-BEB7-B3D66241EB7F}"/>
    <cellStyle name="Normal 2 5 9 5 2" xfId="36986" xr:uid="{0EFF64B2-BF73-4B74-B571-8A412E17C6B7}"/>
    <cellStyle name="Normal 2 5 9 5 3" xfId="36987" xr:uid="{151A47FA-97CB-407B-9811-9C7CD7ACD742}"/>
    <cellStyle name="Normal 2 5 9 5 4" xfId="36988" xr:uid="{BFF207ED-F292-41C8-AC87-58BBA05F8519}"/>
    <cellStyle name="Normal 2 5 9 6" xfId="36989" xr:uid="{ABF4CDF5-B731-46A9-9455-293DD7CDEC6A}"/>
    <cellStyle name="Normal 2 5 9 7" xfId="36990" xr:uid="{17783805-B3E8-4AAE-8044-1239ACE8E924}"/>
    <cellStyle name="Normal 2 5 9 7 2" xfId="36991" xr:uid="{A71B7654-855D-4A74-BAEC-B55C4C5BBEBD}"/>
    <cellStyle name="Normal 2 5 9 8" xfId="36992" xr:uid="{9641CA03-8135-4E35-AF6F-521F8C05C624}"/>
    <cellStyle name="Normal 2 5 9 9" xfId="36993" xr:uid="{6B9C7FC8-B1C9-4F6A-8AB3-D80D687D2261}"/>
    <cellStyle name="Normal 2 50" xfId="36994" xr:uid="{C40B220C-102F-4733-B1EF-C55FBD0051CC}"/>
    <cellStyle name="Normal 2 50 2" xfId="36995" xr:uid="{22B35500-006C-4B69-840E-5338A301300D}"/>
    <cellStyle name="Normal 2 50 2 2" xfId="58919" xr:uid="{4405A43B-B8E7-44C8-BEB3-2969FAE0953F}"/>
    <cellStyle name="Normal 2 50 3" xfId="36996" xr:uid="{9B401928-7EA1-4F00-A392-48EBAF282AF0}"/>
    <cellStyle name="Normal 2 50 3 2" xfId="58920" xr:uid="{BD797FD1-1BFC-457D-9116-34DCEF94535E}"/>
    <cellStyle name="Normal 2 50 4" xfId="58921" xr:uid="{8B81C09D-329F-4502-A054-E08462991CD3}"/>
    <cellStyle name="Normal 2 50 5" xfId="58922" xr:uid="{8CD15022-10AC-4F9C-8B0C-529CCFF78C1C}"/>
    <cellStyle name="Normal 2 51" xfId="36997" xr:uid="{C1BBAE7F-CE86-4D2D-822A-F4A5D4BD6488}"/>
    <cellStyle name="Normal 2 51 2" xfId="36998" xr:uid="{47618B84-E0C6-4E70-8D4A-47EB61F10BC8}"/>
    <cellStyle name="Normal 2 51 2 2" xfId="58923" xr:uid="{3D70ABDB-B963-4C4A-BC26-A2BACC9E5B1B}"/>
    <cellStyle name="Normal 2 51 3" xfId="36999" xr:uid="{539CFE63-3E38-4F63-BF36-31DEA344B714}"/>
    <cellStyle name="Normal 2 51 3 2" xfId="58924" xr:uid="{EEC835F6-8A5D-419A-83F5-68EAC4186A5F}"/>
    <cellStyle name="Normal 2 51 4" xfId="58925" xr:uid="{F5B39B42-029A-4F87-B0C3-96576CE9B81E}"/>
    <cellStyle name="Normal 2 51 5" xfId="58926" xr:uid="{8C12ED01-7657-4625-9878-BA31185D7978}"/>
    <cellStyle name="Normal 2 52" xfId="37000" xr:uid="{72385C5C-98F7-4390-8F33-1200AA85CC65}"/>
    <cellStyle name="Normal 2 52 2" xfId="37001" xr:uid="{BCF4F27F-B778-47BF-8FFC-897D954932C6}"/>
    <cellStyle name="Normal 2 52 2 2" xfId="58927" xr:uid="{0998774D-8EB2-433D-B896-786D044F1961}"/>
    <cellStyle name="Normal 2 52 3" xfId="37002" xr:uid="{70957AF1-9C72-4849-85FF-3094E16C3DB0}"/>
    <cellStyle name="Normal 2 52 3 2" xfId="58928" xr:uid="{FA665AF7-4E9E-4801-84B6-819E9CCDA8C3}"/>
    <cellStyle name="Normal 2 52 4" xfId="58929" xr:uid="{090F51B2-6A7D-4943-986B-4A18204D435D}"/>
    <cellStyle name="Normal 2 52 5" xfId="58930" xr:uid="{73D9D6BC-E51D-4ECE-8CDE-E931F9D46E7A}"/>
    <cellStyle name="Normal 2 53" xfId="37003" xr:uid="{D73BC61F-2398-4598-B2C6-EE0C69A149D8}"/>
    <cellStyle name="Normal 2 53 2" xfId="37004" xr:uid="{78B5A16C-19E9-4BC5-AB66-E7C96A482CCE}"/>
    <cellStyle name="Normal 2 53 2 2" xfId="58931" xr:uid="{89AD15EC-6A40-46A1-B1A9-EDDCA94EA8D2}"/>
    <cellStyle name="Normal 2 53 3" xfId="37005" xr:uid="{FE24642F-45AA-448A-8E08-B78C79D5BB5D}"/>
    <cellStyle name="Normal 2 53 3 2" xfId="58932" xr:uid="{09594808-C540-4320-8834-E7CC14B0CC18}"/>
    <cellStyle name="Normal 2 53 4" xfId="58933" xr:uid="{289BCB55-FB86-4F35-B00C-D4A17165F44E}"/>
    <cellStyle name="Normal 2 53 5" xfId="58934" xr:uid="{4623BAD4-627E-42D6-8A87-0CC271748D09}"/>
    <cellStyle name="Normal 2 54" xfId="37006" xr:uid="{E244A223-D47E-40B2-BFA3-54C5D4FB3260}"/>
    <cellStyle name="Normal 2 54 2" xfId="37007" xr:uid="{46630FC1-3307-4306-B6EA-183C73564CE4}"/>
    <cellStyle name="Normal 2 54 2 2" xfId="58935" xr:uid="{71DDE915-90AB-4A8A-8C4E-59277488ECBF}"/>
    <cellStyle name="Normal 2 54 3" xfId="37008" xr:uid="{E1EFA823-4CC4-4928-9B47-B5FEB5609951}"/>
    <cellStyle name="Normal 2 54 3 2" xfId="58936" xr:uid="{8A41B00F-7674-439A-B0A7-730D3D5B4E5F}"/>
    <cellStyle name="Normal 2 54 4" xfId="58937" xr:uid="{7021BF67-4F17-4B7C-9340-ED9FA77219FF}"/>
    <cellStyle name="Normal 2 54 5" xfId="58938" xr:uid="{52C13B60-3D55-4F1B-AE36-F02054B2C323}"/>
    <cellStyle name="Normal 2 55" xfId="37009" xr:uid="{2A4556BF-689F-4638-AC87-64AE4DA59DBB}"/>
    <cellStyle name="Normal 2 55 2" xfId="37010" xr:uid="{CED88BBD-8387-40D4-A882-AD48D768D955}"/>
    <cellStyle name="Normal 2 55 2 2" xfId="58939" xr:uid="{2E38A2FF-F666-4C00-A049-A4838D4EB156}"/>
    <cellStyle name="Normal 2 55 3" xfId="37011" xr:uid="{07F9E1E3-2808-4283-B26D-D64297D58BDD}"/>
    <cellStyle name="Normal 2 55 3 2" xfId="58940" xr:uid="{CF4D659C-85A9-4D7B-B627-EB70C13D3CBF}"/>
    <cellStyle name="Normal 2 55 4" xfId="58941" xr:uid="{D7D23769-C048-455B-869D-A69144B3F4E6}"/>
    <cellStyle name="Normal 2 55 5" xfId="58942" xr:uid="{BB052930-6454-4593-9474-D916A148C943}"/>
    <cellStyle name="Normal 2 56" xfId="37012" xr:uid="{CCA82DFB-1026-4000-BAF1-05479B909815}"/>
    <cellStyle name="Normal 2 56 2" xfId="37013" xr:uid="{7AF94942-A264-4465-8297-4C5FCDB57BFD}"/>
    <cellStyle name="Normal 2 56 2 2" xfId="58943" xr:uid="{E82D1460-00BE-485C-8745-2D86092258CF}"/>
    <cellStyle name="Normal 2 56 3" xfId="37014" xr:uid="{F225FEC3-3979-4188-B4FC-B9EAD603F950}"/>
    <cellStyle name="Normal 2 56 3 2" xfId="58944" xr:uid="{2471144B-B59D-4F48-94CA-EDCA9F3B480B}"/>
    <cellStyle name="Normal 2 56 4" xfId="58945" xr:uid="{BF88BD86-A405-4636-80A1-9C490CE1A1F6}"/>
    <cellStyle name="Normal 2 56 5" xfId="58946" xr:uid="{EB81CB52-C3D3-4BBE-9010-5DDA4D391755}"/>
    <cellStyle name="Normal 2 57" xfId="37015" xr:uid="{EFD878C6-7ED0-4C1D-817C-47EFB9D12ACC}"/>
    <cellStyle name="Normal 2 57 2" xfId="37016" xr:uid="{2DB7C4C0-E1B4-48FB-9D09-9EB4AB6887D1}"/>
    <cellStyle name="Normal 2 57 2 2" xfId="58947" xr:uid="{5BF6FB77-0C41-4C31-A1A3-2BEC5A1CFEE0}"/>
    <cellStyle name="Normal 2 57 3" xfId="37017" xr:uid="{8E642C2D-24B4-4017-90F1-55C49401D1EC}"/>
    <cellStyle name="Normal 2 57 3 2" xfId="58948" xr:uid="{21773769-2D43-4848-94D0-B44CEAD7B5C9}"/>
    <cellStyle name="Normal 2 57 4" xfId="58949" xr:uid="{02857ACF-AD43-496C-9CF0-F28C3A56DE97}"/>
    <cellStyle name="Normal 2 57 5" xfId="58950" xr:uid="{6B735C2F-53B3-4AD3-AADF-5EDDA6B32662}"/>
    <cellStyle name="Normal 2 58" xfId="37018" xr:uid="{A42F2625-554C-4567-B648-494C081AF28C}"/>
    <cellStyle name="Normal 2 58 2" xfId="37019" xr:uid="{92783365-C3AF-4093-B2E8-97FFF31384B2}"/>
    <cellStyle name="Normal 2 58 2 2" xfId="58951" xr:uid="{F2474908-F034-4514-A3EB-B38A538FC1A9}"/>
    <cellStyle name="Normal 2 58 3" xfId="37020" xr:uid="{3777D00B-ADBF-4E60-98B9-3F5A448C1EC4}"/>
    <cellStyle name="Normal 2 58 3 2" xfId="58952" xr:uid="{45984787-375C-40C0-BC8A-C2045CCD9B1C}"/>
    <cellStyle name="Normal 2 58 4" xfId="58953" xr:uid="{20E17814-30A7-42F7-9045-33E62AAC78F2}"/>
    <cellStyle name="Normal 2 58 5" xfId="58954" xr:uid="{43E2E289-CB5A-4F75-AA7B-07DAC5FFB14C}"/>
    <cellStyle name="Normal 2 59" xfId="37021" xr:uid="{10FB2BB8-88CC-4770-8034-E98D48351D3C}"/>
    <cellStyle name="Normal 2 59 2" xfId="37022" xr:uid="{B6B0E35A-08ED-45FA-99F1-84F1042A868B}"/>
    <cellStyle name="Normal 2 59 2 2" xfId="58955" xr:uid="{1884FE05-AF2C-42FE-A093-9E4D068E9568}"/>
    <cellStyle name="Normal 2 59 3" xfId="37023" xr:uid="{B751FEA2-78E3-41B6-93F6-7B28C041911C}"/>
    <cellStyle name="Normal 2 59 3 2" xfId="58956" xr:uid="{79CF0476-52D0-4F98-A427-F1024F30212A}"/>
    <cellStyle name="Normal 2 59 4" xfId="58957" xr:uid="{585D5599-7AB2-4F39-BA7A-0822EA87A553}"/>
    <cellStyle name="Normal 2 59 5" xfId="58958" xr:uid="{ED86949C-A911-4E28-A4AD-E0EA0E741929}"/>
    <cellStyle name="Normal 2 6" xfId="37024" xr:uid="{D432D8DD-6C54-4F68-B549-64B5A539B853}"/>
    <cellStyle name="Normal 2 6 10" xfId="37025" xr:uid="{9E0EE234-9AA8-4709-B5C5-2DC0CE5EF27F}"/>
    <cellStyle name="Normal 2 6 10 10" xfId="37026" xr:uid="{73302130-58FB-4B4C-B98A-05138BCDFDE7}"/>
    <cellStyle name="Normal 2 6 10 2" xfId="37027" xr:uid="{E66B8AD3-F3F5-4F37-ACFF-C8C5076C42B7}"/>
    <cellStyle name="Normal 2 6 10 2 2" xfId="37028" xr:uid="{B9501EF0-974E-4A84-9021-6BBD2BBDDC99}"/>
    <cellStyle name="Normal 2 6 10 2 2 2" xfId="37029" xr:uid="{AD2CE7A5-481B-46F1-8BFC-3A506D0DFFBD}"/>
    <cellStyle name="Normal 2 6 10 2 2 3" xfId="37030" xr:uid="{137B1071-BDB7-409C-8F2D-279C62AD796E}"/>
    <cellStyle name="Normal 2 6 10 2 2 4" xfId="37031" xr:uid="{D2039D6D-9E4E-4FBD-959B-2E8AA3DCF645}"/>
    <cellStyle name="Normal 2 6 10 2 3" xfId="37032" xr:uid="{DE91F9B0-790A-4911-8035-333A9D7106E5}"/>
    <cellStyle name="Normal 2 6 10 2 3 2" xfId="37033" xr:uid="{D61F426B-F7FF-481D-B972-0F3B62D20DF3}"/>
    <cellStyle name="Normal 2 6 10 2 3 3" xfId="37034" xr:uid="{C472EC1F-CA13-49E0-8C3B-176760CE4F2A}"/>
    <cellStyle name="Normal 2 6 10 2 3 4" xfId="37035" xr:uid="{89DEDA2F-974D-444F-8F8C-6FADA2FFE23A}"/>
    <cellStyle name="Normal 2 6 10 2 4" xfId="37036" xr:uid="{6B0FCC08-C395-4FA2-9ACF-58FCDCBEDD5A}"/>
    <cellStyle name="Normal 2 6 10 2 4 2" xfId="37037" xr:uid="{B5F10012-BE19-4679-A0D1-65CDE194F408}"/>
    <cellStyle name="Normal 2 6 10 2 5" xfId="37038" xr:uid="{8109CB43-8B91-4275-B5B6-CC764FE8175A}"/>
    <cellStyle name="Normal 2 6 10 2 6" xfId="37039" xr:uid="{5DF3A419-8190-4DF0-985C-90C5626FA43A}"/>
    <cellStyle name="Normal 2 6 10 2 7" xfId="37040" xr:uid="{DB685130-B1F6-4BE6-B736-D76C3A2ABBB5}"/>
    <cellStyle name="Normal 2 6 10 3" xfId="37041" xr:uid="{2E8C4B68-8993-4A99-A967-565567A5E84A}"/>
    <cellStyle name="Normal 2 6 10 3 2" xfId="37042" xr:uid="{A818BB4A-D69E-4E18-9D34-EA2A605B8FE5}"/>
    <cellStyle name="Normal 2 6 10 3 2 2" xfId="37043" xr:uid="{8BA16E90-77DF-4100-A028-E5B567C70DA9}"/>
    <cellStyle name="Normal 2 6 10 3 2 3" xfId="37044" xr:uid="{88297BF5-F64F-470E-9F1C-8971B6D54F55}"/>
    <cellStyle name="Normal 2 6 10 3 2 4" xfId="37045" xr:uid="{EB4A2DD1-EC66-4DFD-B5D8-5146DACFDD28}"/>
    <cellStyle name="Normal 2 6 10 3 3" xfId="37046" xr:uid="{3A6FC435-094C-446D-A4DE-D3D28B3D25BD}"/>
    <cellStyle name="Normal 2 6 10 3 3 2" xfId="37047" xr:uid="{F35B7E43-FBC5-406D-8FD3-A215BBB7D956}"/>
    <cellStyle name="Normal 2 6 10 3 3 3" xfId="37048" xr:uid="{A7507860-DD8B-47C0-8675-FC86C247605A}"/>
    <cellStyle name="Normal 2 6 10 3 3 4" xfId="37049" xr:uid="{82D6E584-B54D-4A89-8094-1224C55689BC}"/>
    <cellStyle name="Normal 2 6 10 3 4" xfId="37050" xr:uid="{1794E6C9-7DE4-4CC1-8687-05325B1A63AD}"/>
    <cellStyle name="Normal 2 6 10 3 4 2" xfId="37051" xr:uid="{4A08B6B5-952F-4488-8786-28EA07D6B6D4}"/>
    <cellStyle name="Normal 2 6 10 3 5" xfId="37052" xr:uid="{DACBBE4A-3511-4F8D-B067-2EA78838C75A}"/>
    <cellStyle name="Normal 2 6 10 3 6" xfId="37053" xr:uid="{B656C051-11AB-449C-BDD4-86F916180D81}"/>
    <cellStyle name="Normal 2 6 10 3 7" xfId="37054" xr:uid="{800977A7-A9E5-4AFF-B580-B6B76949B672}"/>
    <cellStyle name="Normal 2 6 10 4" xfId="37055" xr:uid="{C52CADC3-3221-4B0A-A8D2-01E202E1C6D2}"/>
    <cellStyle name="Normal 2 6 10 4 2" xfId="37056" xr:uid="{D694485B-3104-4B50-9FDA-E36155601AB1}"/>
    <cellStyle name="Normal 2 6 10 4 3" xfId="37057" xr:uid="{22D904F7-A9A9-48C5-8861-AFFAAC4690AF}"/>
    <cellStyle name="Normal 2 6 10 4 4" xfId="37058" xr:uid="{A8B2BACB-AE3F-4984-806F-A9941122A21B}"/>
    <cellStyle name="Normal 2 6 10 5" xfId="37059" xr:uid="{F62EB950-558F-4168-805F-CE5FFC0019BD}"/>
    <cellStyle name="Normal 2 6 10 5 2" xfId="37060" xr:uid="{6799FBCF-CA22-4CFB-8903-251BF9D49C34}"/>
    <cellStyle name="Normal 2 6 10 5 3" xfId="37061" xr:uid="{380DB939-05FE-44BA-89B9-8246EDBB4C1B}"/>
    <cellStyle name="Normal 2 6 10 5 4" xfId="37062" xr:uid="{A971F37A-40D7-48B5-A506-51D449AD9BD3}"/>
    <cellStyle name="Normal 2 6 10 6" xfId="37063" xr:uid="{B40D28FA-AC89-4775-B55A-1E92A005589D}"/>
    <cellStyle name="Normal 2 6 10 7" xfId="37064" xr:uid="{8F230435-2792-471D-9944-E2758D3D3AAA}"/>
    <cellStyle name="Normal 2 6 10 7 2" xfId="37065" xr:uid="{E2DFAA46-EDFD-40DD-8333-76FF8B99F020}"/>
    <cellStyle name="Normal 2 6 10 8" xfId="37066" xr:uid="{C21D9BA6-AA78-4F1A-A81F-CA1358810298}"/>
    <cellStyle name="Normal 2 6 10 9" xfId="37067" xr:uid="{E44C1689-F7D4-419E-8BAB-7E71D97EBC58}"/>
    <cellStyle name="Normal 2 6 11" xfId="37068" xr:uid="{21137E15-1D0F-4D90-9946-EA23B07E7C45}"/>
    <cellStyle name="Normal 2 6 11 10" xfId="37069" xr:uid="{1A7B7821-B7BC-432D-A674-1874572FB4A0}"/>
    <cellStyle name="Normal 2 6 11 2" xfId="37070" xr:uid="{D5369F73-B637-4BCF-A5D0-D82B89474417}"/>
    <cellStyle name="Normal 2 6 11 2 2" xfId="37071" xr:uid="{1C641E36-116F-4F03-98EF-611B42F43774}"/>
    <cellStyle name="Normal 2 6 11 2 2 2" xfId="37072" xr:uid="{E344AA32-561B-45BB-B8F4-55A0E24A65D0}"/>
    <cellStyle name="Normal 2 6 11 2 2 3" xfId="37073" xr:uid="{27743332-CBEF-4C2C-90BF-CDE0DED85918}"/>
    <cellStyle name="Normal 2 6 11 2 2 4" xfId="37074" xr:uid="{ADE903EC-0831-4E30-9E21-BEB6EB70DD2F}"/>
    <cellStyle name="Normal 2 6 11 2 3" xfId="37075" xr:uid="{4562F5C3-0128-47B9-89AF-CC81679EBD8A}"/>
    <cellStyle name="Normal 2 6 11 2 3 2" xfId="37076" xr:uid="{5429995D-43F7-4EC9-A496-1EBA3C8878AD}"/>
    <cellStyle name="Normal 2 6 11 2 3 3" xfId="37077" xr:uid="{880E4E61-B061-4772-8840-174AEE3DD04D}"/>
    <cellStyle name="Normal 2 6 11 2 3 4" xfId="37078" xr:uid="{B60631B2-9DD3-458B-BE00-69F764957072}"/>
    <cellStyle name="Normal 2 6 11 2 4" xfId="37079" xr:uid="{993D73FE-8B71-4698-8C3C-C6F115645F77}"/>
    <cellStyle name="Normal 2 6 11 2 4 2" xfId="37080" xr:uid="{68BB71B1-9064-4DCF-85D2-0363B8A8763F}"/>
    <cellStyle name="Normal 2 6 11 2 5" xfId="37081" xr:uid="{9ABA6E7A-9DDC-4E62-8BFF-A29FCE86CE41}"/>
    <cellStyle name="Normal 2 6 11 2 6" xfId="37082" xr:uid="{D2A81C2E-389D-45DA-9566-2AA1D1AF4DEF}"/>
    <cellStyle name="Normal 2 6 11 2 7" xfId="37083" xr:uid="{78853C04-7E89-4169-A4F0-CCD56BB31FEF}"/>
    <cellStyle name="Normal 2 6 11 3" xfId="37084" xr:uid="{C2692D6D-87CF-4E48-A471-A73C67612A77}"/>
    <cellStyle name="Normal 2 6 11 3 2" xfId="37085" xr:uid="{5F9A79B9-72BF-4251-A1D1-9115D212AE05}"/>
    <cellStyle name="Normal 2 6 11 3 2 2" xfId="37086" xr:uid="{0CDD9B28-E78A-4321-936D-C19166C42FA7}"/>
    <cellStyle name="Normal 2 6 11 3 2 3" xfId="37087" xr:uid="{EBDDCE92-BFF1-4D5B-A66D-9BACD886FE4F}"/>
    <cellStyle name="Normal 2 6 11 3 2 4" xfId="37088" xr:uid="{830A3267-3AD2-4864-8EF6-8E65BDB87A52}"/>
    <cellStyle name="Normal 2 6 11 3 3" xfId="37089" xr:uid="{9F5C121C-6C87-4AFF-A715-A5C9C37FB84C}"/>
    <cellStyle name="Normal 2 6 11 3 3 2" xfId="37090" xr:uid="{DCC91849-0AB2-4CE5-8E46-ACF36EC5BB44}"/>
    <cellStyle name="Normal 2 6 11 3 3 3" xfId="37091" xr:uid="{2DE3D6A2-04ED-4CB8-AA70-F3EDDC419D87}"/>
    <cellStyle name="Normal 2 6 11 3 3 4" xfId="37092" xr:uid="{77EAB10A-9CF3-4D28-BB63-D0203263ADE1}"/>
    <cellStyle name="Normal 2 6 11 3 4" xfId="37093" xr:uid="{9FD86D52-C510-4C89-AE52-246B88ECF5AC}"/>
    <cellStyle name="Normal 2 6 11 3 4 2" xfId="37094" xr:uid="{AF3F9BEB-46DB-458D-A17C-288B0B8B25FE}"/>
    <cellStyle name="Normal 2 6 11 3 5" xfId="37095" xr:uid="{4D40FE35-F766-4752-8BEF-EA1546009F07}"/>
    <cellStyle name="Normal 2 6 11 3 6" xfId="37096" xr:uid="{1C548E38-A6C9-44CA-9193-17D82FE437DD}"/>
    <cellStyle name="Normal 2 6 11 3 7" xfId="37097" xr:uid="{296E27BF-083E-435A-8F4E-58A4561CC5DA}"/>
    <cellStyle name="Normal 2 6 11 4" xfId="37098" xr:uid="{8147BBE0-E57C-434E-8325-E5EE8B973749}"/>
    <cellStyle name="Normal 2 6 11 4 2" xfId="37099" xr:uid="{89E4DA72-AB86-43E4-82EA-B1B99EFD8381}"/>
    <cellStyle name="Normal 2 6 11 4 3" xfId="37100" xr:uid="{9FB5D9A8-D125-4D28-B593-3CC839633D30}"/>
    <cellStyle name="Normal 2 6 11 4 4" xfId="37101" xr:uid="{97DF5FE8-24FE-4F5F-9A9B-6DE917720E60}"/>
    <cellStyle name="Normal 2 6 11 5" xfId="37102" xr:uid="{101F6357-76DA-4E8C-9661-96F9C7700D8C}"/>
    <cellStyle name="Normal 2 6 11 5 2" xfId="37103" xr:uid="{F9D4B60D-D39F-4CA1-B242-6741F4918DCD}"/>
    <cellStyle name="Normal 2 6 11 5 3" xfId="37104" xr:uid="{11B02981-20F9-47C4-A852-5747D1CE22A5}"/>
    <cellStyle name="Normal 2 6 11 5 4" xfId="37105" xr:uid="{21C618F5-BA54-41A6-A2FE-068A44923BE1}"/>
    <cellStyle name="Normal 2 6 11 6" xfId="37106" xr:uid="{ABA359D7-3A13-4C22-B6D7-67EB1AE2F9C4}"/>
    <cellStyle name="Normal 2 6 11 7" xfId="37107" xr:uid="{ABDCA400-3CF6-43D4-B1AC-7E3947AABBB9}"/>
    <cellStyle name="Normal 2 6 11 7 2" xfId="37108" xr:uid="{C9270CAB-EE2F-4F7F-A3B0-6E7CDC6DAC75}"/>
    <cellStyle name="Normal 2 6 11 8" xfId="37109" xr:uid="{5428CEE8-90FA-4958-A532-4EFC0847C278}"/>
    <cellStyle name="Normal 2 6 11 9" xfId="37110" xr:uid="{05D8B029-E9B6-42A8-9586-BA763E418023}"/>
    <cellStyle name="Normal 2 6 12" xfId="37111" xr:uid="{EF99E1AB-1C6A-47FC-89C0-7B0215624C62}"/>
    <cellStyle name="Normal 2 6 12 10" xfId="37112" xr:uid="{4922D9EB-8556-4DB2-89A7-A871BA9E5179}"/>
    <cellStyle name="Normal 2 6 12 2" xfId="37113" xr:uid="{7074512B-410E-4A72-853F-816F88B8B625}"/>
    <cellStyle name="Normal 2 6 12 2 2" xfId="37114" xr:uid="{08C31CC8-CAB6-4AF7-99DF-B128AFB84239}"/>
    <cellStyle name="Normal 2 6 12 2 2 2" xfId="37115" xr:uid="{28F3FB6D-FADD-4EFA-8A9A-1310FF831DBA}"/>
    <cellStyle name="Normal 2 6 12 2 2 3" xfId="37116" xr:uid="{C8197BD8-2DC6-43ED-8954-026B941B77EA}"/>
    <cellStyle name="Normal 2 6 12 2 2 4" xfId="37117" xr:uid="{B57F0BC0-275E-40E6-8325-8E1FF007E7DA}"/>
    <cellStyle name="Normal 2 6 12 2 3" xfId="37118" xr:uid="{F6154129-1D0C-47A8-97AD-873AAF2C6FA2}"/>
    <cellStyle name="Normal 2 6 12 2 3 2" xfId="37119" xr:uid="{70E48131-24CE-47CB-BB2C-602A6E0E82A7}"/>
    <cellStyle name="Normal 2 6 12 2 3 3" xfId="37120" xr:uid="{BD3AE952-9C2B-48E2-B73A-3B60E1A6EA10}"/>
    <cellStyle name="Normal 2 6 12 2 3 4" xfId="37121" xr:uid="{D289F501-4028-4633-8043-316B42A9DBE3}"/>
    <cellStyle name="Normal 2 6 12 2 4" xfId="37122" xr:uid="{5DE0CFB6-DFC4-471B-BB99-99F3CC5DBAF4}"/>
    <cellStyle name="Normal 2 6 12 2 4 2" xfId="37123" xr:uid="{9938793B-6AAD-4723-AC5E-AEBDC9CBFF9D}"/>
    <cellStyle name="Normal 2 6 12 2 5" xfId="37124" xr:uid="{3E57A441-3446-4427-B558-89AFBE16A188}"/>
    <cellStyle name="Normal 2 6 12 2 6" xfId="37125" xr:uid="{7D986D52-D988-4965-AD61-B828E23B9CD5}"/>
    <cellStyle name="Normal 2 6 12 2 7" xfId="37126" xr:uid="{AE99C1B9-8E65-4232-8A35-A7CC7BE9E19B}"/>
    <cellStyle name="Normal 2 6 12 3" xfId="37127" xr:uid="{3DD7E5F4-E0B4-421F-ACA8-7F65036C58B1}"/>
    <cellStyle name="Normal 2 6 12 3 2" xfId="37128" xr:uid="{BAD3752A-1E75-4C21-AFB5-3C958A7AB248}"/>
    <cellStyle name="Normal 2 6 12 3 2 2" xfId="37129" xr:uid="{8E7FC404-F9B9-424E-8F0F-D5926D0C5E8E}"/>
    <cellStyle name="Normal 2 6 12 3 2 3" xfId="37130" xr:uid="{0833B0E0-5A35-4EAB-A4BF-0217EAD4350A}"/>
    <cellStyle name="Normal 2 6 12 3 2 4" xfId="37131" xr:uid="{56F4D70E-CF5F-4AB2-AD7A-228DE9300954}"/>
    <cellStyle name="Normal 2 6 12 3 3" xfId="37132" xr:uid="{730A3783-260C-4C9E-B436-925EA6582904}"/>
    <cellStyle name="Normal 2 6 12 3 3 2" xfId="37133" xr:uid="{517B9BAF-BA29-420B-A853-448B7AF572A2}"/>
    <cellStyle name="Normal 2 6 12 3 3 3" xfId="37134" xr:uid="{571048B4-9E85-4494-81AD-551AEF7FDEF4}"/>
    <cellStyle name="Normal 2 6 12 3 3 4" xfId="37135" xr:uid="{C095D9E8-9401-4702-87A4-802D8249CF99}"/>
    <cellStyle name="Normal 2 6 12 3 4" xfId="37136" xr:uid="{714B3887-EAA8-48F0-9E9A-54D5829A7DFA}"/>
    <cellStyle name="Normal 2 6 12 3 4 2" xfId="37137" xr:uid="{9A185616-BE5B-4B9E-9A03-C579B1B33B53}"/>
    <cellStyle name="Normal 2 6 12 3 5" xfId="37138" xr:uid="{0592F016-06C4-4044-AC55-B3C469F3BD50}"/>
    <cellStyle name="Normal 2 6 12 3 6" xfId="37139" xr:uid="{C8B0C3A3-7EF1-4C1B-AA04-45C36F83B127}"/>
    <cellStyle name="Normal 2 6 12 3 7" xfId="37140" xr:uid="{4843F23C-5D57-4834-90F1-DA5957B8CADB}"/>
    <cellStyle name="Normal 2 6 12 4" xfId="37141" xr:uid="{25145339-28D6-46A3-B7BB-52FF64E42A78}"/>
    <cellStyle name="Normal 2 6 12 4 2" xfId="37142" xr:uid="{394620AF-BF57-4C6F-A91E-051A25ACE823}"/>
    <cellStyle name="Normal 2 6 12 4 3" xfId="37143" xr:uid="{352D1B88-A370-4465-BC44-1F6EAC781FC4}"/>
    <cellStyle name="Normal 2 6 12 4 4" xfId="37144" xr:uid="{C886E676-FC38-45D4-B945-035D08A40108}"/>
    <cellStyle name="Normal 2 6 12 5" xfId="37145" xr:uid="{326C03D5-0053-4135-9EB3-08D72FD12519}"/>
    <cellStyle name="Normal 2 6 12 5 2" xfId="37146" xr:uid="{9C90729E-7D44-4450-8159-9F1E0A653EF7}"/>
    <cellStyle name="Normal 2 6 12 5 3" xfId="37147" xr:uid="{6FAB77EA-6B95-4CBF-B499-88DAFB38518A}"/>
    <cellStyle name="Normal 2 6 12 5 4" xfId="37148" xr:uid="{B3D3EFBC-8D0E-4D92-A643-EC6B8F165D60}"/>
    <cellStyle name="Normal 2 6 12 6" xfId="37149" xr:uid="{89D8C1D8-C9DE-428C-A5DD-8C2535B4D2EA}"/>
    <cellStyle name="Normal 2 6 12 7" xfId="37150" xr:uid="{5369B76D-E92A-4882-BD3B-B0C1FFE7566F}"/>
    <cellStyle name="Normal 2 6 12 7 2" xfId="37151" xr:uid="{B15A0CC3-7F90-4EC6-8DDA-5553A5E3ADEC}"/>
    <cellStyle name="Normal 2 6 12 8" xfId="37152" xr:uid="{065BE937-54B1-4764-B05D-0B787CD246E1}"/>
    <cellStyle name="Normal 2 6 12 9" xfId="37153" xr:uid="{FC17DBDB-CDCB-4C39-9C08-4E565CC69821}"/>
    <cellStyle name="Normal 2 6 13" xfId="37154" xr:uid="{1FFADDA6-7B19-44F2-BC04-32FB244E7B77}"/>
    <cellStyle name="Normal 2 6 13 10" xfId="37155" xr:uid="{C6CC0597-0E4B-44C0-8A75-4DB9D210A8AB}"/>
    <cellStyle name="Normal 2 6 13 2" xfId="37156" xr:uid="{0C145F2E-BFC1-4585-9579-1B3230E394CD}"/>
    <cellStyle name="Normal 2 6 13 2 2" xfId="37157" xr:uid="{CA8D4696-A26D-402E-9D93-EC423208D052}"/>
    <cellStyle name="Normal 2 6 13 2 2 2" xfId="37158" xr:uid="{F12F510F-933D-4CBA-AF7A-B448D58575C6}"/>
    <cellStyle name="Normal 2 6 13 2 2 3" xfId="37159" xr:uid="{E761755A-90C5-497A-9DD4-9FDAE656E9DB}"/>
    <cellStyle name="Normal 2 6 13 2 2 4" xfId="37160" xr:uid="{09154487-C4CA-421E-894D-BC690E8E1C1E}"/>
    <cellStyle name="Normal 2 6 13 2 3" xfId="37161" xr:uid="{E9009BE8-7E82-4694-A9B4-F431B7ABCD90}"/>
    <cellStyle name="Normal 2 6 13 2 3 2" xfId="37162" xr:uid="{E947983F-7516-4C6B-ABC8-3B4C11313DEC}"/>
    <cellStyle name="Normal 2 6 13 2 3 3" xfId="37163" xr:uid="{33689AEC-5300-4B88-8434-5E79CD807383}"/>
    <cellStyle name="Normal 2 6 13 2 3 4" xfId="37164" xr:uid="{AD443BCD-10C0-418F-9308-28454D61F5E2}"/>
    <cellStyle name="Normal 2 6 13 2 4" xfId="37165" xr:uid="{34EF34E6-BA50-4858-B1A6-EBC41F510CBB}"/>
    <cellStyle name="Normal 2 6 13 2 4 2" xfId="37166" xr:uid="{22983976-7E70-414D-948E-025B562BE39B}"/>
    <cellStyle name="Normal 2 6 13 2 5" xfId="37167" xr:uid="{4BC43BB8-0D0E-4F4B-8157-C5DB6FB6B5DC}"/>
    <cellStyle name="Normal 2 6 13 2 6" xfId="37168" xr:uid="{E5683491-0CBA-4926-A41F-0FD24ED6227A}"/>
    <cellStyle name="Normal 2 6 13 2 7" xfId="37169" xr:uid="{E872FC6A-FB88-47BE-996E-E4657DDE1353}"/>
    <cellStyle name="Normal 2 6 13 3" xfId="37170" xr:uid="{4D321C51-D471-468A-90F4-01338FA68A52}"/>
    <cellStyle name="Normal 2 6 13 3 2" xfId="37171" xr:uid="{8D9CEB71-D34B-4F51-AF25-43C42036FD37}"/>
    <cellStyle name="Normal 2 6 13 3 2 2" xfId="37172" xr:uid="{BA9B892F-B1A4-42E9-8D44-94AD6F332A6B}"/>
    <cellStyle name="Normal 2 6 13 3 2 3" xfId="37173" xr:uid="{F0ED771A-AD6D-43B2-A3C6-ED7AFC37649F}"/>
    <cellStyle name="Normal 2 6 13 3 2 4" xfId="37174" xr:uid="{67B2EF33-6A59-459A-A372-95F3CDBD3068}"/>
    <cellStyle name="Normal 2 6 13 3 3" xfId="37175" xr:uid="{6377753A-5ACC-490B-876A-69762A1F58CD}"/>
    <cellStyle name="Normal 2 6 13 3 3 2" xfId="37176" xr:uid="{606571BB-A9FD-4E20-96D3-1971C0700AAB}"/>
    <cellStyle name="Normal 2 6 13 3 3 3" xfId="37177" xr:uid="{AD3F3BB2-CF3D-42DA-9EF7-B2E0A0816280}"/>
    <cellStyle name="Normal 2 6 13 3 3 4" xfId="37178" xr:uid="{AEF4F32F-FA1D-4E16-BDDB-F24A25B7AE04}"/>
    <cellStyle name="Normal 2 6 13 3 4" xfId="37179" xr:uid="{336CE231-A3AB-4D7A-9683-15B231E997F0}"/>
    <cellStyle name="Normal 2 6 13 3 4 2" xfId="37180" xr:uid="{8024FAFE-0EB9-4F3E-9025-BF6CB61BEBA2}"/>
    <cellStyle name="Normal 2 6 13 3 5" xfId="37181" xr:uid="{7E682191-2CF6-4D8B-A6D0-9D2287A970B4}"/>
    <cellStyle name="Normal 2 6 13 3 6" xfId="37182" xr:uid="{962F1D2C-0E42-4176-B3B9-BE89FE714671}"/>
    <cellStyle name="Normal 2 6 13 3 7" xfId="37183" xr:uid="{7E99AE5A-A429-4988-BA58-47594AF8A7F3}"/>
    <cellStyle name="Normal 2 6 13 4" xfId="37184" xr:uid="{6D7F8B7C-0937-4C89-9768-3C9DCB30D16F}"/>
    <cellStyle name="Normal 2 6 13 4 2" xfId="37185" xr:uid="{964D2CFC-D776-4C28-BD44-1BB0352767D2}"/>
    <cellStyle name="Normal 2 6 13 4 3" xfId="37186" xr:uid="{5007594C-DC85-454B-9A2C-DFFC2B3659B9}"/>
    <cellStyle name="Normal 2 6 13 4 4" xfId="37187" xr:uid="{DBC10D63-B806-4B45-8525-FAF9800D486B}"/>
    <cellStyle name="Normal 2 6 13 5" xfId="37188" xr:uid="{4E0AA31B-95A5-4384-B0A9-5DB205C0B550}"/>
    <cellStyle name="Normal 2 6 13 5 2" xfId="37189" xr:uid="{48A4712A-72B1-47CC-B5B1-234FB574BB7A}"/>
    <cellStyle name="Normal 2 6 13 5 3" xfId="37190" xr:uid="{32DF5E07-9BEC-4330-ABD8-F0B2E6D3266D}"/>
    <cellStyle name="Normal 2 6 13 5 4" xfId="37191" xr:uid="{083D5F6E-9CCF-4653-ACFE-315B977BFE6A}"/>
    <cellStyle name="Normal 2 6 13 6" xfId="37192" xr:uid="{FAEB39BD-04C3-4051-A3C8-798F02A6CF5C}"/>
    <cellStyle name="Normal 2 6 13 7" xfId="37193" xr:uid="{D129D618-F08E-44C4-BC5E-11E159A3D753}"/>
    <cellStyle name="Normal 2 6 13 7 2" xfId="37194" xr:uid="{519C4910-22F6-49D7-BC17-DFAAF7C5A9C7}"/>
    <cellStyle name="Normal 2 6 13 8" xfId="37195" xr:uid="{9C5CDFC7-D20C-4ED3-A94E-4291B371F8D7}"/>
    <cellStyle name="Normal 2 6 13 9" xfId="37196" xr:uid="{8743DB75-7FDF-4C9B-BB30-FB8873630F82}"/>
    <cellStyle name="Normal 2 6 14" xfId="37197" xr:uid="{F63EFA9A-15F3-45D3-AE18-7DA2E52BF603}"/>
    <cellStyle name="Normal 2 6 14 10" xfId="37198" xr:uid="{BAD96127-BAA5-4BCE-82CE-9B0D7AC9E4BE}"/>
    <cellStyle name="Normal 2 6 14 2" xfId="37199" xr:uid="{15F2028E-262A-4507-BA07-FC88FB338D64}"/>
    <cellStyle name="Normal 2 6 14 2 2" xfId="37200" xr:uid="{69E49B2B-DA01-44C7-B24A-AEE941429E07}"/>
    <cellStyle name="Normal 2 6 14 2 2 2" xfId="37201" xr:uid="{BEA671B3-AA48-4B7B-91DC-7E7C4B8AFAF7}"/>
    <cellStyle name="Normal 2 6 14 2 2 3" xfId="37202" xr:uid="{50974CDC-65CB-4495-8262-DA22EB14AADE}"/>
    <cellStyle name="Normal 2 6 14 2 2 4" xfId="37203" xr:uid="{BBB46EAB-3742-41F7-B814-51DFF2419B3A}"/>
    <cellStyle name="Normal 2 6 14 2 3" xfId="37204" xr:uid="{04D5858E-9734-49C4-8F60-1EA423DD0B1A}"/>
    <cellStyle name="Normal 2 6 14 2 3 2" xfId="37205" xr:uid="{8799B5DB-90BC-4950-9969-7997762EAE61}"/>
    <cellStyle name="Normal 2 6 14 2 3 3" xfId="37206" xr:uid="{5ACC036C-BB2A-424F-8149-79640D683F34}"/>
    <cellStyle name="Normal 2 6 14 2 3 4" xfId="37207" xr:uid="{A4B10FB1-FE5F-4EA5-9543-80C7A0F5F8DC}"/>
    <cellStyle name="Normal 2 6 14 2 4" xfId="37208" xr:uid="{C8364CAB-CF4E-423E-810D-6D65C3E09B0A}"/>
    <cellStyle name="Normal 2 6 14 2 4 2" xfId="37209" xr:uid="{28DFD81A-BDA8-4467-852D-7DEADF516AC6}"/>
    <cellStyle name="Normal 2 6 14 2 5" xfId="37210" xr:uid="{65AC5FCB-AC86-4747-B0C6-E35FF40366D1}"/>
    <cellStyle name="Normal 2 6 14 2 6" xfId="37211" xr:uid="{792E1535-33B6-4321-880F-2B0EA8924481}"/>
    <cellStyle name="Normal 2 6 14 2 7" xfId="37212" xr:uid="{6E76B7C0-A8B6-4AA5-A6BC-90763F04065A}"/>
    <cellStyle name="Normal 2 6 14 3" xfId="37213" xr:uid="{6E1730BD-66E1-4888-88A9-33E1AF7693BF}"/>
    <cellStyle name="Normal 2 6 14 3 2" xfId="37214" xr:uid="{738FD08F-922D-4011-9699-565619511AAE}"/>
    <cellStyle name="Normal 2 6 14 3 2 2" xfId="37215" xr:uid="{4C39CB60-5249-4F00-96BB-EBA84D56030E}"/>
    <cellStyle name="Normal 2 6 14 3 2 3" xfId="37216" xr:uid="{0FF98FAA-67D5-4100-B691-E2C3B190C632}"/>
    <cellStyle name="Normal 2 6 14 3 2 4" xfId="37217" xr:uid="{D33719F3-3471-4729-9B65-F5BCBA3433DD}"/>
    <cellStyle name="Normal 2 6 14 3 3" xfId="37218" xr:uid="{13D1059F-F592-4CA0-A82B-ED88B07A24BE}"/>
    <cellStyle name="Normal 2 6 14 3 3 2" xfId="37219" xr:uid="{3ECF57FD-A2E5-4EDB-94A7-F882194E6855}"/>
    <cellStyle name="Normal 2 6 14 3 3 3" xfId="37220" xr:uid="{2A4963DD-340A-413C-A4AA-30BB56AF53A3}"/>
    <cellStyle name="Normal 2 6 14 3 3 4" xfId="37221" xr:uid="{D6422B24-125B-4EC4-9185-0B486A31A5AF}"/>
    <cellStyle name="Normal 2 6 14 3 4" xfId="37222" xr:uid="{05DC5D9D-F992-42A2-9816-67479AF739A1}"/>
    <cellStyle name="Normal 2 6 14 3 4 2" xfId="37223" xr:uid="{AABBE59B-6F13-4871-8349-384ED9B020EC}"/>
    <cellStyle name="Normal 2 6 14 3 5" xfId="37224" xr:uid="{7CE29B71-D270-4D94-BD8D-53024A8E07A7}"/>
    <cellStyle name="Normal 2 6 14 3 6" xfId="37225" xr:uid="{25F05841-F1A6-48EC-83C3-4FF205920EAD}"/>
    <cellStyle name="Normal 2 6 14 3 7" xfId="37226" xr:uid="{A4D1BD17-81F4-49B8-A104-D04EA91480DC}"/>
    <cellStyle name="Normal 2 6 14 4" xfId="37227" xr:uid="{68AFD5E6-C51C-42B7-9D0F-90A84AC189DF}"/>
    <cellStyle name="Normal 2 6 14 4 2" xfId="37228" xr:uid="{CBC7451D-1A51-488E-9DAA-B8CCA162D8D6}"/>
    <cellStyle name="Normal 2 6 14 4 3" xfId="37229" xr:uid="{2891876A-FC9A-41BC-82BB-C10F3963070D}"/>
    <cellStyle name="Normal 2 6 14 4 4" xfId="37230" xr:uid="{6FBE8854-594B-4811-BFBE-FF6B9C9AC1DA}"/>
    <cellStyle name="Normal 2 6 14 5" xfId="37231" xr:uid="{DB3D693C-7891-4EC0-8D84-91AEAFFCCCEB}"/>
    <cellStyle name="Normal 2 6 14 5 2" xfId="37232" xr:uid="{656C2771-D58E-4B88-A937-8AA119DF3224}"/>
    <cellStyle name="Normal 2 6 14 5 3" xfId="37233" xr:uid="{B2E038A3-FB0C-4C40-BE6B-2F1A96AF5690}"/>
    <cellStyle name="Normal 2 6 14 5 4" xfId="37234" xr:uid="{B6E5DD3B-DFB2-442A-B648-0BCD7A4F14F0}"/>
    <cellStyle name="Normal 2 6 14 6" xfId="37235" xr:uid="{CE177A4B-53DE-4C48-A060-AD1899927768}"/>
    <cellStyle name="Normal 2 6 14 7" xfId="37236" xr:uid="{3AAE627A-6C7D-4E97-852D-0DDD3714E2F9}"/>
    <cellStyle name="Normal 2 6 14 7 2" xfId="37237" xr:uid="{D9C9F94F-DF00-42AB-926A-42D29524ED90}"/>
    <cellStyle name="Normal 2 6 14 8" xfId="37238" xr:uid="{C4B874EC-CBB8-430A-9D8D-7A75B3F52C6E}"/>
    <cellStyle name="Normal 2 6 14 9" xfId="37239" xr:uid="{ABFB3036-564D-453E-B122-06A3F3423C5E}"/>
    <cellStyle name="Normal 2 6 15" xfId="37240" xr:uid="{E0ADC554-D4A3-4BE5-AC6A-BA966804CBA7}"/>
    <cellStyle name="Normal 2 6 15 10" xfId="37241" xr:uid="{1886744B-E049-4729-BA31-497F33B62DC9}"/>
    <cellStyle name="Normal 2 6 15 2" xfId="37242" xr:uid="{64A71614-6B90-44C5-AA47-9D6B55E878CF}"/>
    <cellStyle name="Normal 2 6 15 2 2" xfId="37243" xr:uid="{2899193B-A016-4757-BB33-720CB4DB8F65}"/>
    <cellStyle name="Normal 2 6 15 2 2 2" xfId="37244" xr:uid="{391348AF-FC88-4A38-B41D-671319984A01}"/>
    <cellStyle name="Normal 2 6 15 2 2 3" xfId="37245" xr:uid="{ADB43BDA-21AF-4815-BD8C-993D4135D4B1}"/>
    <cellStyle name="Normal 2 6 15 2 2 4" xfId="37246" xr:uid="{4883E3A6-83AB-4FEE-BF3D-79F41BE1D367}"/>
    <cellStyle name="Normal 2 6 15 2 3" xfId="37247" xr:uid="{5D1DC321-2675-49D2-BD91-1CF557071D94}"/>
    <cellStyle name="Normal 2 6 15 2 3 2" xfId="37248" xr:uid="{1C46B9FB-F73B-493C-A05A-183A226516BB}"/>
    <cellStyle name="Normal 2 6 15 2 3 3" xfId="37249" xr:uid="{274BB2E9-3557-422F-909F-6E99C35A5F23}"/>
    <cellStyle name="Normal 2 6 15 2 3 4" xfId="37250" xr:uid="{CE90FB6C-C204-47C7-8007-0E612658D49B}"/>
    <cellStyle name="Normal 2 6 15 2 4" xfId="37251" xr:uid="{96DF06F4-6BE5-48C8-804B-005A71144B49}"/>
    <cellStyle name="Normal 2 6 15 2 4 2" xfId="37252" xr:uid="{01D4AFB9-7F15-450B-A845-4BE1A6002B17}"/>
    <cellStyle name="Normal 2 6 15 2 5" xfId="37253" xr:uid="{D919034A-495A-46E5-82E9-5F34F6257597}"/>
    <cellStyle name="Normal 2 6 15 2 6" xfId="37254" xr:uid="{2B56A383-9CA1-4F49-9A8A-4B6B1E1EBA86}"/>
    <cellStyle name="Normal 2 6 15 2 7" xfId="37255" xr:uid="{C23F2013-13CD-411A-BD1B-283DC291E245}"/>
    <cellStyle name="Normal 2 6 15 3" xfId="37256" xr:uid="{4CA6A695-FF0C-4255-B6A3-AA8A600781D1}"/>
    <cellStyle name="Normal 2 6 15 3 2" xfId="37257" xr:uid="{011480CE-5726-4165-9511-0D3528D4D16B}"/>
    <cellStyle name="Normal 2 6 15 3 2 2" xfId="37258" xr:uid="{42AAB006-0B99-4D9F-B981-5204785E5449}"/>
    <cellStyle name="Normal 2 6 15 3 2 3" xfId="37259" xr:uid="{B59619CA-D41F-4704-8A95-2ACA543E7E5C}"/>
    <cellStyle name="Normal 2 6 15 3 2 4" xfId="37260" xr:uid="{3567F8EC-726B-4DF6-82E4-8C4F4510BB9E}"/>
    <cellStyle name="Normal 2 6 15 3 3" xfId="37261" xr:uid="{2910FF97-15A5-4ACF-9A2F-BC67C851D836}"/>
    <cellStyle name="Normal 2 6 15 3 3 2" xfId="37262" xr:uid="{B10E4021-94B4-4EF8-8D4E-7CBB8F5539D5}"/>
    <cellStyle name="Normal 2 6 15 3 3 3" xfId="37263" xr:uid="{B1868F2B-AF73-4B62-B5F7-1D4A992076EB}"/>
    <cellStyle name="Normal 2 6 15 3 3 4" xfId="37264" xr:uid="{9EB8BDB0-922C-4E11-B9E3-D6FB9F7569C7}"/>
    <cellStyle name="Normal 2 6 15 3 4" xfId="37265" xr:uid="{72241C31-E534-4DF2-AE80-E16087F79D3C}"/>
    <cellStyle name="Normal 2 6 15 3 4 2" xfId="37266" xr:uid="{182068E7-1636-42E8-86F0-C61031065277}"/>
    <cellStyle name="Normal 2 6 15 3 5" xfId="37267" xr:uid="{F313F81F-3E12-4FEB-BDA5-220120B9F3E3}"/>
    <cellStyle name="Normal 2 6 15 3 6" xfId="37268" xr:uid="{C73E826C-932C-4A39-A4C0-D784847F0B44}"/>
    <cellStyle name="Normal 2 6 15 3 7" xfId="37269" xr:uid="{3DF70D3D-BE87-435A-B17A-97D6A4AA2355}"/>
    <cellStyle name="Normal 2 6 15 4" xfId="37270" xr:uid="{0EEC8408-1B1F-4730-97A5-33C7537A35F7}"/>
    <cellStyle name="Normal 2 6 15 4 2" xfId="37271" xr:uid="{74E0746D-4D44-46B7-90FE-BAF8D2E10E71}"/>
    <cellStyle name="Normal 2 6 15 4 3" xfId="37272" xr:uid="{1A4F5178-10ED-4864-9F37-28762992F99B}"/>
    <cellStyle name="Normal 2 6 15 4 4" xfId="37273" xr:uid="{967E3ACD-CD58-4E0A-980A-14650B05E5EC}"/>
    <cellStyle name="Normal 2 6 15 5" xfId="37274" xr:uid="{F44D1F66-70E7-4EA7-BD5D-3C1B4A16DAED}"/>
    <cellStyle name="Normal 2 6 15 5 2" xfId="37275" xr:uid="{6C406345-2541-4D01-966A-A29C27CD9768}"/>
    <cellStyle name="Normal 2 6 15 5 3" xfId="37276" xr:uid="{2C40ED1B-0C55-452F-B8A2-90BFC0759500}"/>
    <cellStyle name="Normal 2 6 15 5 4" xfId="37277" xr:uid="{03682C63-7E3C-43CA-BA2A-E763E6EB619E}"/>
    <cellStyle name="Normal 2 6 15 6" xfId="37278" xr:uid="{08DD242D-A038-4CCD-BA16-D9512E4CFDB8}"/>
    <cellStyle name="Normal 2 6 15 7" xfId="37279" xr:uid="{8CCD7918-91B3-4E1F-B8F5-EB1BFB7B3277}"/>
    <cellStyle name="Normal 2 6 15 7 2" xfId="37280" xr:uid="{1E05BDFD-495D-434B-AB14-C20F73055DEA}"/>
    <cellStyle name="Normal 2 6 15 8" xfId="37281" xr:uid="{029B60BE-A488-4A55-AE5B-736B45CDB59C}"/>
    <cellStyle name="Normal 2 6 15 9" xfId="37282" xr:uid="{36B40FF1-14C2-463D-8B6D-C795BDC57A62}"/>
    <cellStyle name="Normal 2 6 16" xfId="37283" xr:uid="{0DA151E8-6FF8-4D91-8FCF-5C9265AE22D3}"/>
    <cellStyle name="Normal 2 6 16 10" xfId="37284" xr:uid="{F6C6E94A-9840-4DDF-9602-1CF30BACE861}"/>
    <cellStyle name="Normal 2 6 16 2" xfId="37285" xr:uid="{BAC3029F-2CCE-4D60-B8E8-AECE25770E6E}"/>
    <cellStyle name="Normal 2 6 16 2 2" xfId="37286" xr:uid="{668B09E9-3F64-4E49-BB17-5D08F1842E03}"/>
    <cellStyle name="Normal 2 6 16 2 2 2" xfId="37287" xr:uid="{3C342015-BC42-46D8-B28B-B44548247924}"/>
    <cellStyle name="Normal 2 6 16 2 2 3" xfId="37288" xr:uid="{7E19B3EB-2297-4444-AAAE-FFED1FD81F92}"/>
    <cellStyle name="Normal 2 6 16 2 2 4" xfId="37289" xr:uid="{8646FB6D-9F2F-4F8D-9CB7-8839A0A65AC0}"/>
    <cellStyle name="Normal 2 6 16 2 3" xfId="37290" xr:uid="{177E73C8-EAC6-4D2D-98E6-8036A8DF5533}"/>
    <cellStyle name="Normal 2 6 16 2 3 2" xfId="37291" xr:uid="{0573432B-3BA1-4589-84DD-BD9FF0FB92E7}"/>
    <cellStyle name="Normal 2 6 16 2 3 3" xfId="37292" xr:uid="{7AEF1592-20F4-42BC-854B-106B5B95253A}"/>
    <cellStyle name="Normal 2 6 16 2 3 4" xfId="37293" xr:uid="{9872FB41-C305-493A-86ED-13A9F286B7C2}"/>
    <cellStyle name="Normal 2 6 16 2 4" xfId="37294" xr:uid="{97414406-1AF1-4F33-91F4-12030A297A19}"/>
    <cellStyle name="Normal 2 6 16 2 4 2" xfId="37295" xr:uid="{F25B5393-A2A9-46F5-AD6D-7710A33B5E05}"/>
    <cellStyle name="Normal 2 6 16 2 5" xfId="37296" xr:uid="{1657DFE7-7318-4431-88F7-52BEF14F9B73}"/>
    <cellStyle name="Normal 2 6 16 2 6" xfId="37297" xr:uid="{F63D1F80-5E04-4A3A-A451-41EC80FB11C4}"/>
    <cellStyle name="Normal 2 6 16 2 7" xfId="37298" xr:uid="{1898620F-0120-4F33-8CBC-AA051BDCBAE3}"/>
    <cellStyle name="Normal 2 6 16 3" xfId="37299" xr:uid="{7AD21A2F-D7EA-42F0-A36A-FA1A6A7C7703}"/>
    <cellStyle name="Normal 2 6 16 3 2" xfId="37300" xr:uid="{36CD9A0E-FE6F-4D33-8163-1F949BC8DB0E}"/>
    <cellStyle name="Normal 2 6 16 3 2 2" xfId="37301" xr:uid="{6F0F61E0-6972-45E9-B59B-CF48B764BF00}"/>
    <cellStyle name="Normal 2 6 16 3 2 3" xfId="37302" xr:uid="{CA59D3BA-73AC-4A70-80C0-5E77421FDB3C}"/>
    <cellStyle name="Normal 2 6 16 3 2 4" xfId="37303" xr:uid="{8A2AEB53-A44E-4068-AE9C-60B516F10E16}"/>
    <cellStyle name="Normal 2 6 16 3 3" xfId="37304" xr:uid="{A0A5EDA1-0BAA-4CD0-B1C0-6934465D81B7}"/>
    <cellStyle name="Normal 2 6 16 3 3 2" xfId="37305" xr:uid="{A82BD00E-4CD1-4972-8FBD-A409A7A826E8}"/>
    <cellStyle name="Normal 2 6 16 3 3 3" xfId="37306" xr:uid="{B9CE7ADE-C4D2-46EC-8C27-48C79EA20CAF}"/>
    <cellStyle name="Normal 2 6 16 3 3 4" xfId="37307" xr:uid="{75027DCC-B906-4ABE-84E3-1833BF5672E1}"/>
    <cellStyle name="Normal 2 6 16 3 4" xfId="37308" xr:uid="{6A30DF65-3332-4671-A543-912F894424E5}"/>
    <cellStyle name="Normal 2 6 16 3 4 2" xfId="37309" xr:uid="{F698405A-0882-4FF6-9503-7A09DA062F23}"/>
    <cellStyle name="Normal 2 6 16 3 5" xfId="37310" xr:uid="{DE92608D-3E22-401F-AF48-A8C3997A95F1}"/>
    <cellStyle name="Normal 2 6 16 3 6" xfId="37311" xr:uid="{1A6B78EE-5B24-48F1-BD8B-4077F45417E8}"/>
    <cellStyle name="Normal 2 6 16 3 7" xfId="37312" xr:uid="{B9D0549C-4274-4D7C-BB92-C1691C66507F}"/>
    <cellStyle name="Normal 2 6 16 4" xfId="37313" xr:uid="{9808F381-77C1-4C81-9115-5E89266787FD}"/>
    <cellStyle name="Normal 2 6 16 4 2" xfId="37314" xr:uid="{0D92E5D2-6662-4467-8093-C477FEC579DC}"/>
    <cellStyle name="Normal 2 6 16 4 3" xfId="37315" xr:uid="{EB33DA7E-8022-456B-AC7B-0DC6CBA47ACB}"/>
    <cellStyle name="Normal 2 6 16 4 4" xfId="37316" xr:uid="{B47695CA-1F4B-42D5-8ED7-6F9C65A33C41}"/>
    <cellStyle name="Normal 2 6 16 5" xfId="37317" xr:uid="{26DE9C31-5A46-4B6F-A5D3-FFA9CFB0DC8E}"/>
    <cellStyle name="Normal 2 6 16 5 2" xfId="37318" xr:uid="{E1CF9557-B68F-4321-90BC-A8DBDD6AEE14}"/>
    <cellStyle name="Normal 2 6 16 5 3" xfId="37319" xr:uid="{31F2FB91-0249-492E-BF20-13DA510A41ED}"/>
    <cellStyle name="Normal 2 6 16 5 4" xfId="37320" xr:uid="{A255205C-E776-4BB3-A8F4-883AD4B424CB}"/>
    <cellStyle name="Normal 2 6 16 6" xfId="37321" xr:uid="{77BAD6BF-494F-4C43-A575-78988000F2D1}"/>
    <cellStyle name="Normal 2 6 16 7" xfId="37322" xr:uid="{BF5D7125-F9B4-4803-97F0-DF348E3E4B30}"/>
    <cellStyle name="Normal 2 6 16 7 2" xfId="37323" xr:uid="{8BF7D6D4-0884-47F4-9231-311FB83AE727}"/>
    <cellStyle name="Normal 2 6 16 8" xfId="37324" xr:uid="{7D2CE83B-8A54-4383-9CE5-8686089C3442}"/>
    <cellStyle name="Normal 2 6 16 9" xfId="37325" xr:uid="{578FCFA6-BC8A-4BEC-AF80-014067847339}"/>
    <cellStyle name="Normal 2 6 17" xfId="37326" xr:uid="{CC16CA45-3AA4-4B92-958A-72817A8C513E}"/>
    <cellStyle name="Normal 2 6 17 10" xfId="37327" xr:uid="{74537CD2-5093-48C0-9B1F-75AB6EC8F3B6}"/>
    <cellStyle name="Normal 2 6 17 2" xfId="37328" xr:uid="{15C18DBB-F3D3-4091-A74A-99E66E5F668B}"/>
    <cellStyle name="Normal 2 6 17 2 2" xfId="37329" xr:uid="{0AF2564E-836D-4379-BC79-F1D84B5ECFD8}"/>
    <cellStyle name="Normal 2 6 17 2 2 2" xfId="37330" xr:uid="{2A34882B-41F8-4E24-9664-85FC917FC808}"/>
    <cellStyle name="Normal 2 6 17 2 2 3" xfId="37331" xr:uid="{6907C9FD-8CA1-4E81-AC88-FB6A90D1D2B7}"/>
    <cellStyle name="Normal 2 6 17 2 2 4" xfId="37332" xr:uid="{D3C0043B-F541-4C2B-8935-F7B03DA0F66C}"/>
    <cellStyle name="Normal 2 6 17 2 3" xfId="37333" xr:uid="{AA71EF0C-60BE-476F-88C0-26FB6B278BAD}"/>
    <cellStyle name="Normal 2 6 17 2 3 2" xfId="37334" xr:uid="{3E1616FC-9D93-4B78-B117-E1204E57DB90}"/>
    <cellStyle name="Normal 2 6 17 2 3 3" xfId="37335" xr:uid="{ED3164C8-7C7E-4974-B70F-2500ED58AF22}"/>
    <cellStyle name="Normal 2 6 17 2 3 4" xfId="37336" xr:uid="{FCC0CA13-6624-4BC8-83E2-0211B55B9069}"/>
    <cellStyle name="Normal 2 6 17 2 4" xfId="37337" xr:uid="{B9E2B41D-BF70-4880-9333-5F8580ED0135}"/>
    <cellStyle name="Normal 2 6 17 2 4 2" xfId="37338" xr:uid="{929EAB85-C81E-4006-8A7A-B763DF02FC04}"/>
    <cellStyle name="Normal 2 6 17 2 5" xfId="37339" xr:uid="{CDF59EFE-81BE-4904-9659-0CDD8E08F5E2}"/>
    <cellStyle name="Normal 2 6 17 2 6" xfId="37340" xr:uid="{4DBDC943-04B9-4755-928B-FDFBA305EBE6}"/>
    <cellStyle name="Normal 2 6 17 2 7" xfId="37341" xr:uid="{8F82AB51-5CE2-44A8-A3EA-B6BE6F90B9A3}"/>
    <cellStyle name="Normal 2 6 17 3" xfId="37342" xr:uid="{768DC4D0-77ED-40A7-80EF-636C31B07C8A}"/>
    <cellStyle name="Normal 2 6 17 3 2" xfId="37343" xr:uid="{2EE80DFA-44E2-47A6-8D08-19769D29D333}"/>
    <cellStyle name="Normal 2 6 17 3 2 2" xfId="37344" xr:uid="{2B7E93B9-F885-4FB6-AE22-900812148B2A}"/>
    <cellStyle name="Normal 2 6 17 3 2 3" xfId="37345" xr:uid="{D66C2B48-49AF-4CAC-B544-43E452DD458F}"/>
    <cellStyle name="Normal 2 6 17 3 2 4" xfId="37346" xr:uid="{72553B14-D4A7-4C31-8A80-CECE3063C4F9}"/>
    <cellStyle name="Normal 2 6 17 3 3" xfId="37347" xr:uid="{AF3F7531-B09D-4BF5-8237-4A9E1784436A}"/>
    <cellStyle name="Normal 2 6 17 3 3 2" xfId="37348" xr:uid="{47F50F27-3551-4D86-8B0B-8364B79789AF}"/>
    <cellStyle name="Normal 2 6 17 3 3 3" xfId="37349" xr:uid="{5260632D-79E9-4EF5-AD9E-FD5ED35D9AB6}"/>
    <cellStyle name="Normal 2 6 17 3 3 4" xfId="37350" xr:uid="{63385D2D-5BBC-435A-ADF0-20ED81292C00}"/>
    <cellStyle name="Normal 2 6 17 3 4" xfId="37351" xr:uid="{A6A8880D-A624-4C47-A6FE-20073E3195B4}"/>
    <cellStyle name="Normal 2 6 17 3 4 2" xfId="37352" xr:uid="{E980DFC6-A5C3-4881-835D-AC1C83654D4A}"/>
    <cellStyle name="Normal 2 6 17 3 5" xfId="37353" xr:uid="{AA06A3C7-18E2-4CC0-9EA0-FAEB7DC6E1FE}"/>
    <cellStyle name="Normal 2 6 17 3 6" xfId="37354" xr:uid="{EA965091-3C74-4F03-ACBE-D4C39D6F8F5E}"/>
    <cellStyle name="Normal 2 6 17 3 7" xfId="37355" xr:uid="{1B3946C7-E826-423B-9FDB-FA02A68BBD59}"/>
    <cellStyle name="Normal 2 6 17 4" xfId="37356" xr:uid="{7326F6CE-5E23-475B-816C-3E76AD08B15F}"/>
    <cellStyle name="Normal 2 6 17 4 2" xfId="37357" xr:uid="{A57F7F2F-3707-4B82-A14C-870A434E357F}"/>
    <cellStyle name="Normal 2 6 17 4 3" xfId="37358" xr:uid="{945ABDC8-DEF2-4536-9325-11A7F66D73CF}"/>
    <cellStyle name="Normal 2 6 17 4 4" xfId="37359" xr:uid="{41699D0F-7213-4E60-B3B7-186BC043A740}"/>
    <cellStyle name="Normal 2 6 17 5" xfId="37360" xr:uid="{8E7ADCD7-4089-4CB9-8D05-FAF3698BC370}"/>
    <cellStyle name="Normal 2 6 17 5 2" xfId="37361" xr:uid="{87090D5A-E90C-433F-AFE3-33B037E784EE}"/>
    <cellStyle name="Normal 2 6 17 5 3" xfId="37362" xr:uid="{B4FD348B-7F74-4362-B570-956F764EDBAA}"/>
    <cellStyle name="Normal 2 6 17 5 4" xfId="37363" xr:uid="{29B4814B-B6C7-4DEA-B29B-9701BF33C18B}"/>
    <cellStyle name="Normal 2 6 17 6" xfId="37364" xr:uid="{F1A2254E-0E44-4C0A-9A5D-73622C7498D5}"/>
    <cellStyle name="Normal 2 6 17 7" xfId="37365" xr:uid="{C2B1A2B6-66EE-4417-BE35-E86A726BF9DA}"/>
    <cellStyle name="Normal 2 6 17 7 2" xfId="37366" xr:uid="{DFB0ACDE-7187-4F75-ADFA-577DCEB04BFE}"/>
    <cellStyle name="Normal 2 6 17 8" xfId="37367" xr:uid="{7FA58C71-4086-471F-A994-38C6AB3198B1}"/>
    <cellStyle name="Normal 2 6 17 9" xfId="37368" xr:uid="{555F6798-E046-4615-976E-17C54052985B}"/>
    <cellStyle name="Normal 2 6 18" xfId="37369" xr:uid="{F4A62F52-D3C1-40F8-A06C-30BADC9DAF85}"/>
    <cellStyle name="Normal 2 6 18 10" xfId="37370" xr:uid="{EB7697CA-BC54-4650-B073-B797B880E1FD}"/>
    <cellStyle name="Normal 2 6 18 2" xfId="37371" xr:uid="{AEB43CA6-CE32-41E8-91D2-4799BE3C23D3}"/>
    <cellStyle name="Normal 2 6 18 2 2" xfId="37372" xr:uid="{43F1560D-9E35-462B-93C4-99955690BE25}"/>
    <cellStyle name="Normal 2 6 18 2 2 2" xfId="37373" xr:uid="{A9CF0627-CC07-48CD-A388-C4C42EC2089B}"/>
    <cellStyle name="Normal 2 6 18 2 2 3" xfId="37374" xr:uid="{82258478-183C-4337-955F-39BD374003AA}"/>
    <cellStyle name="Normal 2 6 18 2 2 4" xfId="37375" xr:uid="{8858BD7E-1614-4AF9-873C-BB59D7E198C0}"/>
    <cellStyle name="Normal 2 6 18 2 3" xfId="37376" xr:uid="{765A9101-7AB7-452F-9CC6-2E07F29A0EFE}"/>
    <cellStyle name="Normal 2 6 18 2 3 2" xfId="37377" xr:uid="{EE5500A0-A6E0-434A-96EF-50B60E466A90}"/>
    <cellStyle name="Normal 2 6 18 2 3 3" xfId="37378" xr:uid="{C626C431-6D75-4FCE-99CD-6B99BCD8A9CD}"/>
    <cellStyle name="Normal 2 6 18 2 3 4" xfId="37379" xr:uid="{D70C8DB7-B448-45C6-AB61-A996F594452E}"/>
    <cellStyle name="Normal 2 6 18 2 4" xfId="37380" xr:uid="{A8250574-7B43-4D0F-9081-E1DDED27CB0A}"/>
    <cellStyle name="Normal 2 6 18 2 4 2" xfId="37381" xr:uid="{7C07E73B-20B5-47AA-8D6C-6A7DB9AB3F56}"/>
    <cellStyle name="Normal 2 6 18 2 5" xfId="37382" xr:uid="{21F973A0-F4B3-4197-B22C-72B55FACBBBA}"/>
    <cellStyle name="Normal 2 6 18 2 6" xfId="37383" xr:uid="{0E8E7B51-2569-4562-903E-A41939E9E329}"/>
    <cellStyle name="Normal 2 6 18 2 7" xfId="37384" xr:uid="{8B800D77-7872-4BA2-A11B-A069BF590883}"/>
    <cellStyle name="Normal 2 6 18 3" xfId="37385" xr:uid="{6695EF54-5C99-41A1-8878-9F9F4A886042}"/>
    <cellStyle name="Normal 2 6 18 3 2" xfId="37386" xr:uid="{6909F918-FA13-47FE-B3C4-DE514E84CF0E}"/>
    <cellStyle name="Normal 2 6 18 3 2 2" xfId="37387" xr:uid="{7C5BDCE6-6B26-43BD-A5A6-CD632184C9D2}"/>
    <cellStyle name="Normal 2 6 18 3 2 3" xfId="37388" xr:uid="{60F08A2C-DDD6-4A1B-904D-7CCBE0C8570C}"/>
    <cellStyle name="Normal 2 6 18 3 2 4" xfId="37389" xr:uid="{6E729EC5-916C-44E9-9BB2-FF4C641942D1}"/>
    <cellStyle name="Normal 2 6 18 3 3" xfId="37390" xr:uid="{CD817D32-DD6D-45E2-8E46-B92FF01EA061}"/>
    <cellStyle name="Normal 2 6 18 3 3 2" xfId="37391" xr:uid="{55953751-E17B-479B-9254-F6C54E361502}"/>
    <cellStyle name="Normal 2 6 18 3 3 3" xfId="37392" xr:uid="{6629F03C-896A-4B99-A5B8-BF5987EFD7E5}"/>
    <cellStyle name="Normal 2 6 18 3 3 4" xfId="37393" xr:uid="{08B26481-093E-44B7-9B7F-7B606DBA8247}"/>
    <cellStyle name="Normal 2 6 18 3 4" xfId="37394" xr:uid="{4E0B09E5-8593-4057-820B-F178A1E78210}"/>
    <cellStyle name="Normal 2 6 18 3 4 2" xfId="37395" xr:uid="{043A2014-B245-4843-A389-FD6ADBA848E3}"/>
    <cellStyle name="Normal 2 6 18 3 5" xfId="37396" xr:uid="{C0237CEA-0A10-4D66-A145-D77D60CF2C7D}"/>
    <cellStyle name="Normal 2 6 18 3 6" xfId="37397" xr:uid="{05451A8E-CE95-422A-B648-1E32389FCD42}"/>
    <cellStyle name="Normal 2 6 18 3 7" xfId="37398" xr:uid="{1F0B106C-1795-4A5C-B251-59705C152913}"/>
    <cellStyle name="Normal 2 6 18 4" xfId="37399" xr:uid="{DA51E91A-B33B-4BC2-9F03-C7D044574F03}"/>
    <cellStyle name="Normal 2 6 18 4 2" xfId="37400" xr:uid="{B651FE7B-2B61-4BEE-A155-E7AA7302AE24}"/>
    <cellStyle name="Normal 2 6 18 4 3" xfId="37401" xr:uid="{56282515-6B77-41F7-AC3F-5BE657B8E7FC}"/>
    <cellStyle name="Normal 2 6 18 4 4" xfId="37402" xr:uid="{D5E98255-CA34-4112-83F4-4F0ED82A1C27}"/>
    <cellStyle name="Normal 2 6 18 5" xfId="37403" xr:uid="{8BF544F2-1B3A-40DA-BC9D-592758EE2917}"/>
    <cellStyle name="Normal 2 6 18 5 2" xfId="37404" xr:uid="{3C6EA38A-EEB2-493F-BD2C-7A2E5ABD8B24}"/>
    <cellStyle name="Normal 2 6 18 5 3" xfId="37405" xr:uid="{C4933B72-47C9-48AC-B7F1-2BF7368A4A3E}"/>
    <cellStyle name="Normal 2 6 18 5 4" xfId="37406" xr:uid="{58482EAA-5FD9-4BE0-8A26-48427B5946EC}"/>
    <cellStyle name="Normal 2 6 18 6" xfId="37407" xr:uid="{86984FEC-D6E8-46DB-8EE4-0BA3754A0955}"/>
    <cellStyle name="Normal 2 6 18 7" xfId="37408" xr:uid="{85730835-9F33-4D4A-89C1-9F0A7F5EAF0C}"/>
    <cellStyle name="Normal 2 6 18 7 2" xfId="37409" xr:uid="{5A463D9A-2231-41C7-B864-593FA8554193}"/>
    <cellStyle name="Normal 2 6 18 8" xfId="37410" xr:uid="{1D1947AE-BF9B-4834-8BF3-959450A2ECCA}"/>
    <cellStyle name="Normal 2 6 18 9" xfId="37411" xr:uid="{35C5822D-0E61-44BF-A20D-5848B7D14E64}"/>
    <cellStyle name="Normal 2 6 19" xfId="37412" xr:uid="{1D4AC29E-0B39-40F1-9180-F20C886AC807}"/>
    <cellStyle name="Normal 2 6 19 10" xfId="37413" xr:uid="{4F249EF3-8D2E-43E6-A925-97AD487A5A65}"/>
    <cellStyle name="Normal 2 6 19 2" xfId="37414" xr:uid="{03B46C1B-9A9F-4E1C-91EE-28C199750A8D}"/>
    <cellStyle name="Normal 2 6 19 2 2" xfId="37415" xr:uid="{4B5C416C-CC5A-4E24-940A-EAE1C5AE2BC1}"/>
    <cellStyle name="Normal 2 6 19 2 2 2" xfId="37416" xr:uid="{FACF2DE2-7EEA-41D0-AC85-C3975A69D0DB}"/>
    <cellStyle name="Normal 2 6 19 2 2 3" xfId="37417" xr:uid="{3E510230-D560-4477-90FC-270AF0D95690}"/>
    <cellStyle name="Normal 2 6 19 2 2 4" xfId="37418" xr:uid="{C346B9A1-A0DD-499E-AF6B-853B8A069DF0}"/>
    <cellStyle name="Normal 2 6 19 2 3" xfId="37419" xr:uid="{0B279606-CDE0-4C7C-AC38-B4A5296C4E84}"/>
    <cellStyle name="Normal 2 6 19 2 3 2" xfId="37420" xr:uid="{22A83C70-D63E-403D-B09C-74D064455505}"/>
    <cellStyle name="Normal 2 6 19 2 3 3" xfId="37421" xr:uid="{CCAF14F5-E76C-44D2-B228-6420A6B621E3}"/>
    <cellStyle name="Normal 2 6 19 2 3 4" xfId="37422" xr:uid="{DE5E8399-A712-4FB3-9A1A-38AF2578229D}"/>
    <cellStyle name="Normal 2 6 19 2 4" xfId="37423" xr:uid="{8F01A2A4-9057-40C6-BF11-9ECA341FB84E}"/>
    <cellStyle name="Normal 2 6 19 2 4 2" xfId="37424" xr:uid="{EE887C9B-815C-49D5-AD20-9A81CC85E8AF}"/>
    <cellStyle name="Normal 2 6 19 2 5" xfId="37425" xr:uid="{9587F7F4-8902-4A46-8502-583305E1FA33}"/>
    <cellStyle name="Normal 2 6 19 2 6" xfId="37426" xr:uid="{AA9C4AF5-867C-441E-BA09-6093C6FB7984}"/>
    <cellStyle name="Normal 2 6 19 2 7" xfId="37427" xr:uid="{9A61A779-EDD6-43D7-AF7C-4AAE16F38AC3}"/>
    <cellStyle name="Normal 2 6 19 3" xfId="37428" xr:uid="{E5D6F6B2-A86F-417F-ABA0-FB617C061C5D}"/>
    <cellStyle name="Normal 2 6 19 3 2" xfId="37429" xr:uid="{F45CE46F-3D1E-43AE-AEF2-75315E06351D}"/>
    <cellStyle name="Normal 2 6 19 3 2 2" xfId="37430" xr:uid="{8E56FF0D-4417-4804-9F1C-C2452E408FB2}"/>
    <cellStyle name="Normal 2 6 19 3 2 3" xfId="37431" xr:uid="{A9C3688B-3238-4FC5-9066-2F18A371276F}"/>
    <cellStyle name="Normal 2 6 19 3 2 4" xfId="37432" xr:uid="{71C9EDDD-514F-4E53-8006-93DC2C545AA4}"/>
    <cellStyle name="Normal 2 6 19 3 3" xfId="37433" xr:uid="{05622BBD-C49F-4D15-8B08-B70BEAB99723}"/>
    <cellStyle name="Normal 2 6 19 3 3 2" xfId="37434" xr:uid="{3D8757F3-BB6D-4923-A2EB-7780F9456567}"/>
    <cellStyle name="Normal 2 6 19 3 3 3" xfId="37435" xr:uid="{48760548-08D9-4371-B4BD-39DED11E2CA3}"/>
    <cellStyle name="Normal 2 6 19 3 3 4" xfId="37436" xr:uid="{65143839-AA24-45C8-8306-BBD10DA4DDA3}"/>
    <cellStyle name="Normal 2 6 19 3 4" xfId="37437" xr:uid="{097B68C5-08AA-46D3-A3E1-E3764A3F6729}"/>
    <cellStyle name="Normal 2 6 19 3 4 2" xfId="37438" xr:uid="{1A43EFE1-0C2E-4B73-9469-A52DCAAE5D0B}"/>
    <cellStyle name="Normal 2 6 19 3 5" xfId="37439" xr:uid="{7590974E-1177-4C2A-9702-4B2992DB7357}"/>
    <cellStyle name="Normal 2 6 19 3 6" xfId="37440" xr:uid="{2F773EEC-37D7-4FA4-9EDF-7C7309084C06}"/>
    <cellStyle name="Normal 2 6 19 3 7" xfId="37441" xr:uid="{35AF0FC2-4542-4082-8BDA-B9B26B2D4D45}"/>
    <cellStyle name="Normal 2 6 19 4" xfId="37442" xr:uid="{B394CD3C-5896-4CB4-A019-29F95A99412E}"/>
    <cellStyle name="Normal 2 6 19 4 2" xfId="37443" xr:uid="{01A27B55-090E-40C4-B38C-ACA7358C5FA5}"/>
    <cellStyle name="Normal 2 6 19 4 3" xfId="37444" xr:uid="{0FE8B5D2-015A-48E0-82A6-27B6602AE012}"/>
    <cellStyle name="Normal 2 6 19 4 4" xfId="37445" xr:uid="{24B830EA-ED9A-47DE-A2AF-C5D4868AE1CF}"/>
    <cellStyle name="Normal 2 6 19 5" xfId="37446" xr:uid="{95298102-6B4B-4D1A-B5A8-7E1EE8939BFD}"/>
    <cellStyle name="Normal 2 6 19 5 2" xfId="37447" xr:uid="{A9E8FAED-A04F-46B7-BD7E-202F0F911E41}"/>
    <cellStyle name="Normal 2 6 19 5 3" xfId="37448" xr:uid="{49FD0F3A-1100-4C7A-93B8-859F227F1E63}"/>
    <cellStyle name="Normal 2 6 19 5 4" xfId="37449" xr:uid="{BECEC620-7FD7-40A1-BF8E-A4BF7369B526}"/>
    <cellStyle name="Normal 2 6 19 6" xfId="37450" xr:uid="{198332A4-C887-4A5E-B75A-FF914FE8633E}"/>
    <cellStyle name="Normal 2 6 19 7" xfId="37451" xr:uid="{F8D8656F-5A61-4575-AF9A-0CA2901AD9CC}"/>
    <cellStyle name="Normal 2 6 19 7 2" xfId="37452" xr:uid="{8F29B9B6-7DC5-4AD7-83D9-09399100D419}"/>
    <cellStyle name="Normal 2 6 19 8" xfId="37453" xr:uid="{3343784A-C92B-49B6-8936-ED4190560BCA}"/>
    <cellStyle name="Normal 2 6 19 9" xfId="37454" xr:uid="{D57AA51D-9DD8-488C-A099-6F75F8F4CCDF}"/>
    <cellStyle name="Normal 2 6 2" xfId="37455" xr:uid="{CD94F76A-B474-437E-BFAA-57E7D17A2DCC}"/>
    <cellStyle name="Normal 2 6 2 10" xfId="37456" xr:uid="{436EC3AA-F0AD-4D30-A3E2-A0496FD7D17B}"/>
    <cellStyle name="Normal 2 6 2 10 2" xfId="37457" xr:uid="{97BA9F00-B2AE-4B5D-A3AF-096090CD15BD}"/>
    <cellStyle name="Normal 2 6 2 11" xfId="37458" xr:uid="{243B9EF9-BD77-45A6-81D7-ED9583D16E13}"/>
    <cellStyle name="Normal 2 6 2 12" xfId="37459" xr:uid="{5AF1714F-A9E3-41AF-8C41-3AE0AF916DEC}"/>
    <cellStyle name="Normal 2 6 2 13" xfId="37460" xr:uid="{55285330-B71F-49DE-B190-F4EF62C9546E}"/>
    <cellStyle name="Normal 2 6 2 14" xfId="58959" xr:uid="{603246F5-508F-4681-9C88-ED4D29EA4C48}"/>
    <cellStyle name="Normal 2 6 2 2" xfId="37461" xr:uid="{081E29EC-09F4-4831-B080-662CE36BDCDB}"/>
    <cellStyle name="Normal 2 6 2 2 2" xfId="37462" xr:uid="{BA24A3E6-8F76-4A0A-8721-AD5B6E3E8F05}"/>
    <cellStyle name="Normal 2 6 2 2 2 2" xfId="37463" xr:uid="{7C47A7C3-29F3-4936-B145-509AF208DE3F}"/>
    <cellStyle name="Normal 2 6 2 2 2 3" xfId="37464" xr:uid="{F9120F55-9F09-4A66-9F5A-CBE568D89C92}"/>
    <cellStyle name="Normal 2 6 2 2 2 4" xfId="37465" xr:uid="{569977CE-A964-4279-A5BD-AE4F77D37521}"/>
    <cellStyle name="Normal 2 6 2 2 3" xfId="37466" xr:uid="{2A30ED4D-1D72-4534-9CF4-981F642FC398}"/>
    <cellStyle name="Normal 2 6 2 2 3 2" xfId="37467" xr:uid="{69A228F7-B2FB-4075-AC32-8DCFDC1BBAEA}"/>
    <cellStyle name="Normal 2 6 2 2 3 3" xfId="37468" xr:uid="{B94C01B2-19A8-41F0-9DE8-E8FF5629FCCA}"/>
    <cellStyle name="Normal 2 6 2 2 3 4" xfId="37469" xr:uid="{C86BD360-F8D7-43A1-9D10-C9A95EBD62D3}"/>
    <cellStyle name="Normal 2 6 2 2 4" xfId="37470" xr:uid="{F722427A-9A0F-4D30-93F9-736D45E99C91}"/>
    <cellStyle name="Normal 2 6 2 2 4 2" xfId="37471" xr:uid="{0A9A3108-2DAF-466E-913E-2B9FA24D3CFD}"/>
    <cellStyle name="Normal 2 6 2 2 5" xfId="37472" xr:uid="{98F256A0-375D-4A52-94A8-F71B02F304D3}"/>
    <cellStyle name="Normal 2 6 2 2 6" xfId="37473" xr:uid="{1BE4064D-BC68-49AF-BCF1-A998D9DDE49E}"/>
    <cellStyle name="Normal 2 6 2 2 7" xfId="37474" xr:uid="{5192170D-E43C-4685-93E1-B682EE9C187D}"/>
    <cellStyle name="Normal 2 6 2 3" xfId="37475" xr:uid="{4DCE6951-76C6-462D-8012-78384A1AE3D0}"/>
    <cellStyle name="Normal 2 6 2 3 2" xfId="37476" xr:uid="{ED34376A-C843-4EA7-9EB7-EFFD57F1F917}"/>
    <cellStyle name="Normal 2 6 2 3 2 2" xfId="37477" xr:uid="{F421315A-654F-487A-A332-B38A9DD6D437}"/>
    <cellStyle name="Normal 2 6 2 3 2 3" xfId="37478" xr:uid="{59CD6BCA-DCB6-42FE-A70D-74F8CADFF9E7}"/>
    <cellStyle name="Normal 2 6 2 3 2 4" xfId="37479" xr:uid="{E8974DCD-C0EB-4AC5-BFAF-FB3D1B68BABF}"/>
    <cellStyle name="Normal 2 6 2 3 3" xfId="37480" xr:uid="{C312582B-F795-42D8-A977-C84EB36045C3}"/>
    <cellStyle name="Normal 2 6 2 3 3 2" xfId="37481" xr:uid="{5599F86B-BB50-4F3A-AFC1-BE14C4280537}"/>
    <cellStyle name="Normal 2 6 2 3 3 3" xfId="37482" xr:uid="{CC527C08-1858-49D4-BFD9-1A9024795A03}"/>
    <cellStyle name="Normal 2 6 2 3 3 4" xfId="37483" xr:uid="{E7597FF0-10A3-4D8C-8325-8C0ECD8EFDE0}"/>
    <cellStyle name="Normal 2 6 2 3 4" xfId="37484" xr:uid="{A0108F21-B265-4663-86AA-D897EAB19F22}"/>
    <cellStyle name="Normal 2 6 2 3 4 2" xfId="37485" xr:uid="{AC3F8572-0667-42FE-B7A5-275BB794B8E6}"/>
    <cellStyle name="Normal 2 6 2 3 5" xfId="37486" xr:uid="{C6162C50-C928-416F-92FA-A4131EC19DED}"/>
    <cellStyle name="Normal 2 6 2 3 6" xfId="37487" xr:uid="{6B599B3F-5D9F-47CE-8F11-CC138934AA3E}"/>
    <cellStyle name="Normal 2 6 2 3 7" xfId="37488" xr:uid="{48FA3ED9-7AD4-414F-A4C9-DB4A6DF31D32}"/>
    <cellStyle name="Normal 2 6 2 4" xfId="37489" xr:uid="{42ECC21A-7BCD-4BA7-B631-513D9DEFC4DA}"/>
    <cellStyle name="Normal 2 6 2 5" xfId="37490" xr:uid="{F65A04C5-8E2D-41A2-A04C-7D1743788F5B}"/>
    <cellStyle name="Normal 2 6 2 6" xfId="37491" xr:uid="{F1BD0E4C-0B23-4AC2-80A4-8214EFE132D4}"/>
    <cellStyle name="Normal 2 6 2 7" xfId="37492" xr:uid="{5B5757F8-D1A1-45AA-8250-AE4460E9C957}"/>
    <cellStyle name="Normal 2 6 2 8" xfId="37493" xr:uid="{9B51B332-A3B9-46A6-9E2B-161B676E94BA}"/>
    <cellStyle name="Normal 2 6 2 8 2" xfId="37494" xr:uid="{4F9F0CA4-AE2C-47D8-A4A4-A194D7786A5F}"/>
    <cellStyle name="Normal 2 6 2 8 2 2" xfId="37495" xr:uid="{5E819F2A-9F2C-4E2E-8E63-7E7125FC3402}"/>
    <cellStyle name="Normal 2 6 2 8 2 3" xfId="37496" xr:uid="{DF5F349D-76BD-47E8-BA8E-EF6DC6F2F68B}"/>
    <cellStyle name="Normal 2 6 2 8 2 4" xfId="37497" xr:uid="{619BB578-F034-446C-A9F8-5AEF4034791B}"/>
    <cellStyle name="Normal 2 6 2 8 3" xfId="37498" xr:uid="{4E88E4CF-1CF9-43AC-9D26-272DCEB0049A}"/>
    <cellStyle name="Normal 2 6 2 8 3 2" xfId="37499" xr:uid="{D0D294B1-475E-4D24-BE9F-EEF14530E055}"/>
    <cellStyle name="Normal 2 6 2 8 3 3" xfId="37500" xr:uid="{32DBB1C4-D024-4584-85DB-67F47657BF4E}"/>
    <cellStyle name="Normal 2 6 2 8 3 4" xfId="37501" xr:uid="{E1749D7C-F295-47C8-B9EA-43A7A60C702D}"/>
    <cellStyle name="Normal 2 6 2 9" xfId="37502" xr:uid="{0E00CBBB-B7C0-4B76-983D-4CF09CAC33BF}"/>
    <cellStyle name="Normal 2 6 20" xfId="37503" xr:uid="{3985D8EB-AB0D-4A1E-95F4-E1659ABCA5CA}"/>
    <cellStyle name="Normal 2 6 20 10" xfId="37504" xr:uid="{79523676-4253-492F-A765-F3A97AD62F90}"/>
    <cellStyle name="Normal 2 6 20 2" xfId="37505" xr:uid="{0D8C0086-B6EE-402A-9AA3-E537414BF79A}"/>
    <cellStyle name="Normal 2 6 20 2 2" xfId="37506" xr:uid="{BA58E2E3-F90B-4A2D-A6A2-C024CC2A314A}"/>
    <cellStyle name="Normal 2 6 20 2 2 2" xfId="37507" xr:uid="{E34289BE-7166-44B2-8BC9-EE2BDA00D7C3}"/>
    <cellStyle name="Normal 2 6 20 2 2 3" xfId="37508" xr:uid="{654B2859-2971-448F-B6D1-F620267C143E}"/>
    <cellStyle name="Normal 2 6 20 2 2 4" xfId="37509" xr:uid="{19EC1AFF-33B3-4614-906D-CDF84D2CCE09}"/>
    <cellStyle name="Normal 2 6 20 2 3" xfId="37510" xr:uid="{B53937F5-53D8-44C6-9C75-9EF216201879}"/>
    <cellStyle name="Normal 2 6 20 2 3 2" xfId="37511" xr:uid="{4760A821-FB25-492F-B2A1-97ED0B596CDC}"/>
    <cellStyle name="Normal 2 6 20 2 3 3" xfId="37512" xr:uid="{AA17847C-DB78-46DA-8F92-C3873C386E66}"/>
    <cellStyle name="Normal 2 6 20 2 3 4" xfId="37513" xr:uid="{7760C930-2FFB-4C53-9009-522696A18D11}"/>
    <cellStyle name="Normal 2 6 20 2 4" xfId="37514" xr:uid="{EF2CFCAD-F28F-4F8B-B81E-86420F5DD9BA}"/>
    <cellStyle name="Normal 2 6 20 2 4 2" xfId="37515" xr:uid="{DB973650-6B09-4949-A4AF-425D38537984}"/>
    <cellStyle name="Normal 2 6 20 2 5" xfId="37516" xr:uid="{65371D2B-6FC6-44AC-A9D4-F520DEDA9170}"/>
    <cellStyle name="Normal 2 6 20 2 6" xfId="37517" xr:uid="{2C5CEEBD-8F6F-4958-A3CE-EB03BC756244}"/>
    <cellStyle name="Normal 2 6 20 2 7" xfId="37518" xr:uid="{0BAD71AD-0796-4077-9183-1342AEAB3E6D}"/>
    <cellStyle name="Normal 2 6 20 3" xfId="37519" xr:uid="{320DD002-A3B9-4CEE-B3B8-80E40481DB9A}"/>
    <cellStyle name="Normal 2 6 20 3 2" xfId="37520" xr:uid="{99619EC2-9D00-487D-A587-7AD2154515CE}"/>
    <cellStyle name="Normal 2 6 20 3 2 2" xfId="37521" xr:uid="{50E3BEC2-EE5D-439E-AAAA-43CB92026368}"/>
    <cellStyle name="Normal 2 6 20 3 2 3" xfId="37522" xr:uid="{DED07D63-728E-457A-9A74-D6C6BCB5E243}"/>
    <cellStyle name="Normal 2 6 20 3 2 4" xfId="37523" xr:uid="{F3118DB0-C8D1-4B96-BC5B-B879FF06D58E}"/>
    <cellStyle name="Normal 2 6 20 3 3" xfId="37524" xr:uid="{DA7BA24E-0914-4AA0-8DB9-76633A4A7E30}"/>
    <cellStyle name="Normal 2 6 20 3 3 2" xfId="37525" xr:uid="{192F7BB6-CCA1-4660-937C-17A4E4A7EB25}"/>
    <cellStyle name="Normal 2 6 20 3 3 3" xfId="37526" xr:uid="{C4D82FB4-6839-49BB-B110-176954E0400A}"/>
    <cellStyle name="Normal 2 6 20 3 3 4" xfId="37527" xr:uid="{0B154D8A-D608-4F9A-896C-D95202F50985}"/>
    <cellStyle name="Normal 2 6 20 3 4" xfId="37528" xr:uid="{879AE866-D4CE-478E-988E-C3373D0FAFC5}"/>
    <cellStyle name="Normal 2 6 20 3 4 2" xfId="37529" xr:uid="{5A762174-FA78-44EF-A5EE-6B5B8C4D572B}"/>
    <cellStyle name="Normal 2 6 20 3 5" xfId="37530" xr:uid="{8C94F9CF-3B7E-4C30-AB79-EC47278F21B3}"/>
    <cellStyle name="Normal 2 6 20 3 6" xfId="37531" xr:uid="{EABA42B2-F7A1-43C3-9BBE-E147E6C9535A}"/>
    <cellStyle name="Normal 2 6 20 3 7" xfId="37532" xr:uid="{06F0F109-B0EE-4B9F-BE78-990F7309CC9D}"/>
    <cellStyle name="Normal 2 6 20 4" xfId="37533" xr:uid="{75A4D75A-9298-480C-A7CB-643211D1432D}"/>
    <cellStyle name="Normal 2 6 20 4 2" xfId="37534" xr:uid="{3628FCBF-7030-44F4-903A-7C860D0F8C96}"/>
    <cellStyle name="Normal 2 6 20 4 3" xfId="37535" xr:uid="{1665E898-E1AD-4B35-AA28-3767E4F36FD2}"/>
    <cellStyle name="Normal 2 6 20 4 4" xfId="37536" xr:uid="{ABE9945B-D1BE-4D43-A13F-EA8B0519BB4D}"/>
    <cellStyle name="Normal 2 6 20 5" xfId="37537" xr:uid="{B7AAB9BF-2DDB-499C-853E-68A15EE9FEF5}"/>
    <cellStyle name="Normal 2 6 20 5 2" xfId="37538" xr:uid="{64ED5DAB-7035-46B7-B8F8-D9F72CB436B6}"/>
    <cellStyle name="Normal 2 6 20 5 3" xfId="37539" xr:uid="{7D4943A9-CCA0-458D-95B8-C3BD4C4E6ECF}"/>
    <cellStyle name="Normal 2 6 20 5 4" xfId="37540" xr:uid="{6D389305-4768-4C7D-990A-6C5E86AFD795}"/>
    <cellStyle name="Normal 2 6 20 6" xfId="37541" xr:uid="{0F812484-FEF0-4B4E-9A9A-C653A80D03D4}"/>
    <cellStyle name="Normal 2 6 20 7" xfId="37542" xr:uid="{B092C2F5-CD53-447D-8445-AC933A838071}"/>
    <cellStyle name="Normal 2 6 20 7 2" xfId="37543" xr:uid="{654C25C9-0078-4FFF-BDEB-910833876FC3}"/>
    <cellStyle name="Normal 2 6 20 8" xfId="37544" xr:uid="{38474BB3-070F-459D-8634-FD6612A968F3}"/>
    <cellStyle name="Normal 2 6 20 9" xfId="37545" xr:uid="{DEB5D932-EFE2-4799-BDA9-8393713B6068}"/>
    <cellStyle name="Normal 2 6 21" xfId="37546" xr:uid="{EE4AF0CB-529E-438A-86D7-C069C6E8BDB7}"/>
    <cellStyle name="Normal 2 6 21 2" xfId="37547" xr:uid="{10BF9EA3-B4BC-4167-B918-55A93F0F9CD8}"/>
    <cellStyle name="Normal 2 6 21 2 2" xfId="37548" xr:uid="{F3519104-0E48-46DA-9541-CA11DB386F7B}"/>
    <cellStyle name="Normal 2 6 21 2 2 2" xfId="37549" xr:uid="{3DFE5BDA-AA82-4016-BB1D-F34A553D702C}"/>
    <cellStyle name="Normal 2 6 21 2 3" xfId="37550" xr:uid="{D21CE692-06C3-4C60-9576-943DFE1FFB7C}"/>
    <cellStyle name="Normal 2 6 21 2 4" xfId="37551" xr:uid="{974C3967-C005-475A-941E-3FD7C92C734B}"/>
    <cellStyle name="Normal 2 6 21 2 5" xfId="37552" xr:uid="{AB13277B-2E94-46AE-9BFD-983CD1BEBAE4}"/>
    <cellStyle name="Normal 2 6 21 3" xfId="37553" xr:uid="{9A906B2A-829B-487A-99DB-CA7039CA71F2}"/>
    <cellStyle name="Normal 2 6 21 3 2" xfId="37554" xr:uid="{3FBBB6CF-A14F-43D7-8276-04E2E03963D3}"/>
    <cellStyle name="Normal 2 6 21 3 2 2" xfId="37555" xr:uid="{E40A86E5-3D44-42B9-BA3E-A1FBAEC42675}"/>
    <cellStyle name="Normal 2 6 21 3 3" xfId="37556" xr:uid="{7C7716A7-09C9-464F-8D63-40A14EB416AF}"/>
    <cellStyle name="Normal 2 6 21 3 4" xfId="37557" xr:uid="{F7A25459-3781-4765-B525-7B8BB6845BEF}"/>
    <cellStyle name="Normal 2 6 21 3 5" xfId="37558" xr:uid="{A63510B1-D447-4954-988B-A1974744C17F}"/>
    <cellStyle name="Normal 2 6 21 4" xfId="37559" xr:uid="{A0C7CAC5-4C4B-4F34-8DB2-902565C19333}"/>
    <cellStyle name="Normal 2 6 21 5" xfId="37560" xr:uid="{6D938CF6-0D94-41D7-A3F3-83567CBA7F2A}"/>
    <cellStyle name="Normal 2 6 21 5 2" xfId="37561" xr:uid="{BD6F7415-D8AD-4FAF-B53E-C6F7FB15DCAD}"/>
    <cellStyle name="Normal 2 6 21 6" xfId="37562" xr:uid="{C8EAC2BF-9B9E-45EA-A295-640F64C4A77D}"/>
    <cellStyle name="Normal 2 6 21 7" xfId="37563" xr:uid="{75FEE1EC-D4A8-41D1-994D-E14E9E0846DF}"/>
    <cellStyle name="Normal 2 6 21 8" xfId="37564" xr:uid="{37696F5E-538A-44B8-93C5-E1A72B29B632}"/>
    <cellStyle name="Normal 2 6 22" xfId="37565" xr:uid="{59D7DA68-38B3-42A7-92DA-FC00DCD75845}"/>
    <cellStyle name="Normal 2 6 22 2" xfId="37566" xr:uid="{67285A84-2EE1-42B0-93AB-9CA1E9C15F33}"/>
    <cellStyle name="Normal 2 6 22 2 2" xfId="37567" xr:uid="{EAFCC997-7F4D-4437-B77D-0C1756549E35}"/>
    <cellStyle name="Normal 2 6 22 2 2 2" xfId="37568" xr:uid="{BCA11EC7-0C03-4CF0-B69E-5D73EE8A1BF4}"/>
    <cellStyle name="Normal 2 6 22 2 3" xfId="37569" xr:uid="{C0351DF7-C022-45EA-892C-7A8548CE2778}"/>
    <cellStyle name="Normal 2 6 22 2 4" xfId="37570" xr:uid="{9D7E4FE7-D533-4B88-BB8B-D586E0AA9AB2}"/>
    <cellStyle name="Normal 2 6 22 2 5" xfId="37571" xr:uid="{9F26F047-59CE-46DA-AD31-6A6EEB3A7363}"/>
    <cellStyle name="Normal 2 6 22 3" xfId="37572" xr:uid="{5C55DBB8-BB88-4E21-BE58-D8B9033C4E30}"/>
    <cellStyle name="Normal 2 6 22 3 2" xfId="37573" xr:uid="{EC3458C5-B38F-4FA6-816E-1AC145255BB7}"/>
    <cellStyle name="Normal 2 6 22 3 2 2" xfId="37574" xr:uid="{805D4C47-B2DF-4964-947C-EAACCCDDE4BC}"/>
    <cellStyle name="Normal 2 6 22 3 3" xfId="37575" xr:uid="{0D61346B-84F2-45CF-A6A9-404C81672A35}"/>
    <cellStyle name="Normal 2 6 22 3 4" xfId="37576" xr:uid="{5838A08A-7B37-4E9A-AE95-4943BD7B225D}"/>
    <cellStyle name="Normal 2 6 22 3 5" xfId="37577" xr:uid="{676E3618-8A8D-452E-B08D-AB4A472ACE95}"/>
    <cellStyle name="Normal 2 6 22 4" xfId="37578" xr:uid="{B4AFB793-43C4-407A-86F1-3404BE33F4F5}"/>
    <cellStyle name="Normal 2 6 22 5" xfId="37579" xr:uid="{7BEEF0DC-0FD2-45EB-B7F2-72CEBB455DE8}"/>
    <cellStyle name="Normal 2 6 22 5 2" xfId="37580" xr:uid="{44914D03-C5F9-4B97-A360-B5243D77C8CA}"/>
    <cellStyle name="Normal 2 6 22 6" xfId="37581" xr:uid="{932DBD6B-8D1A-4E2B-883E-0D9256B04F6D}"/>
    <cellStyle name="Normal 2 6 22 7" xfId="37582" xr:uid="{0B9B49B4-25F2-4ADF-94EA-7FFEE278D651}"/>
    <cellStyle name="Normal 2 6 22 8" xfId="37583" xr:uid="{E13F5EEF-16D8-4382-88AF-EF6C9AC774F9}"/>
    <cellStyle name="Normal 2 6 23" xfId="37584" xr:uid="{0E0DCF7E-1E54-4279-A420-0B221C20B71F}"/>
    <cellStyle name="Normal 2 6 23 2" xfId="37585" xr:uid="{E5061EFE-208B-4F1C-953E-36594B7C4956}"/>
    <cellStyle name="Normal 2 6 23 3" xfId="37586" xr:uid="{A99BE377-C477-4131-9F0D-0E052D90E5C7}"/>
    <cellStyle name="Normal 2 6 23 4" xfId="37587" xr:uid="{BEB13DAA-4008-4878-89DE-D863AC8FFB06}"/>
    <cellStyle name="Normal 2 6 24" xfId="37588" xr:uid="{46BF6FF4-46C6-40F9-800A-AEF4228CA54D}"/>
    <cellStyle name="Normal 2 6 24 2" xfId="37589" xr:uid="{E979C886-2ED7-498A-91B0-24C15CB03B30}"/>
    <cellStyle name="Normal 2 6 24 3" xfId="37590" xr:uid="{DE558E26-456C-4DAD-BC05-7873F27A00FD}"/>
    <cellStyle name="Normal 2 6 24 4" xfId="37591" xr:uid="{8B1AB992-5491-4E9C-9AB0-5ABEA094967E}"/>
    <cellStyle name="Normal 2 6 25" xfId="37592" xr:uid="{A436D6AB-02AA-4035-A319-A0A83C021C9A}"/>
    <cellStyle name="Normal 2 6 25 2" xfId="37593" xr:uid="{053CE51C-E178-4108-8F15-891C101036CB}"/>
    <cellStyle name="Normal 2 6 25 3" xfId="37594" xr:uid="{82C8403D-B771-4B52-B655-660D9504D9ED}"/>
    <cellStyle name="Normal 2 6 25 4" xfId="37595" xr:uid="{4834C108-C16D-4A7D-8673-E0CBC5ADCE68}"/>
    <cellStyle name="Normal 2 6 26" xfId="37596" xr:uid="{07EFC564-64A2-4796-A980-2928003B5208}"/>
    <cellStyle name="Normal 2 6 26 2" xfId="37597" xr:uid="{FA6ED659-2F5B-47B0-AAB3-F690B47350C4}"/>
    <cellStyle name="Normal 2 6 26 3" xfId="37598" xr:uid="{84F6D9E3-3DD9-4E39-AE2A-9A45C999DA4F}"/>
    <cellStyle name="Normal 2 6 26 4" xfId="37599" xr:uid="{F2B83E47-39CC-4462-8A71-B15642F1A3CF}"/>
    <cellStyle name="Normal 2 6 27" xfId="37600" xr:uid="{604C873A-2F21-43BE-A605-D9186AC3FE14}"/>
    <cellStyle name="Normal 2 6 27 2" xfId="37601" xr:uid="{438896EF-8D0A-4977-B3C5-FFFC46D2D667}"/>
    <cellStyle name="Normal 2 6 27 2 2" xfId="37602" xr:uid="{8ABDA028-F823-410F-90FB-475F02A20668}"/>
    <cellStyle name="Normal 2 6 27 2 2 2" xfId="37603" xr:uid="{EBA064D2-4C02-46E5-8971-E9FFEB977CA9}"/>
    <cellStyle name="Normal 2 6 27 2 3" xfId="37604" xr:uid="{45EA86DE-1CB1-4E84-A4C2-438CA6B75698}"/>
    <cellStyle name="Normal 2 6 27 2 4" xfId="37605" xr:uid="{49BA7388-691D-4DE1-B6B0-AA5E995FDCE2}"/>
    <cellStyle name="Normal 2 6 27 2 5" xfId="37606" xr:uid="{AACD04BE-35CD-498C-8C96-B7683B58C4D5}"/>
    <cellStyle name="Normal 2 6 27 3" xfId="37607" xr:uid="{EA9F3C9B-FA67-43AC-8C11-F9440259F33F}"/>
    <cellStyle name="Normal 2 6 27 3 2" xfId="37608" xr:uid="{887959FD-2F3C-42BB-8003-A51946CFE50D}"/>
    <cellStyle name="Normal 2 6 27 3 2 2" xfId="37609" xr:uid="{738FC699-2043-4365-A324-25EBE154109B}"/>
    <cellStyle name="Normal 2 6 27 3 3" xfId="37610" xr:uid="{BF834EF5-E4E9-4D7E-9F82-C49C393310F7}"/>
    <cellStyle name="Normal 2 6 27 3 4" xfId="37611" xr:uid="{BADCC4D7-21D9-484F-9882-67DE1AE9F252}"/>
    <cellStyle name="Normal 2 6 27 3 5" xfId="37612" xr:uid="{E9EB9D32-F66E-463D-833B-EAB05811FC05}"/>
    <cellStyle name="Normal 2 6 27 4" xfId="37613" xr:uid="{0C1917D0-7F11-4B45-BBAD-973A81A6761C}"/>
    <cellStyle name="Normal 2 6 28" xfId="37614" xr:uid="{FE4D1A86-1B13-49F0-BDB0-17AE10EC736B}"/>
    <cellStyle name="Normal 2 6 28 2" xfId="37615" xr:uid="{605EA0EA-EADB-49FF-947B-C9AEEA78582D}"/>
    <cellStyle name="Normal 2 6 28 3" xfId="37616" xr:uid="{586666B6-DCB2-4775-B7C9-A6CAAF41B3CE}"/>
    <cellStyle name="Normal 2 6 28 4" xfId="37617" xr:uid="{FBAB4D92-5D28-4E4C-8108-96A35ABCFE14}"/>
    <cellStyle name="Normal 2 6 29" xfId="37618" xr:uid="{413EA40B-CA14-4ECC-921E-2E39139542AF}"/>
    <cellStyle name="Normal 2 6 29 2" xfId="37619" xr:uid="{F69BE8E5-45AA-44F6-A0A7-C3745881BCCD}"/>
    <cellStyle name="Normal 2 6 29 3" xfId="37620" xr:uid="{8F09974F-5EFD-43EF-87D5-D5B4ED050A3A}"/>
    <cellStyle name="Normal 2 6 3" xfId="37621" xr:uid="{A148C83B-4B74-42FF-8312-CF8863B4B196}"/>
    <cellStyle name="Normal 2 6 3 10" xfId="37622" xr:uid="{6FACAA09-343E-4941-BFC4-E25DCB8ED158}"/>
    <cellStyle name="Normal 2 6 3 10 2" xfId="37623" xr:uid="{FDB78ADF-AC60-41C1-A50C-221CC6832CBC}"/>
    <cellStyle name="Normal 2 6 3 11" xfId="37624" xr:uid="{388A4982-76E4-41C7-A4D4-6C45617BC724}"/>
    <cellStyle name="Normal 2 6 3 12" xfId="37625" xr:uid="{3BD0F47A-6BA0-46A1-A85A-4A90910D2ABA}"/>
    <cellStyle name="Normal 2 6 3 13" xfId="37626" xr:uid="{B41BB621-E1FB-4BBC-A2BA-30F68E27C229}"/>
    <cellStyle name="Normal 2 6 3 2" xfId="37627" xr:uid="{D051262E-735D-4DFD-A2BD-3AB8E62EBFB2}"/>
    <cellStyle name="Normal 2 6 3 2 2" xfId="37628" xr:uid="{7D46BE15-0281-4ED6-AC4E-08D426A944EF}"/>
    <cellStyle name="Normal 2 6 3 2 2 2" xfId="37629" xr:uid="{14DEE68C-38BE-424A-B137-011CE249B09D}"/>
    <cellStyle name="Normal 2 6 3 2 2 3" xfId="37630" xr:uid="{7C6B2CAA-BA68-4952-9AA7-B9CDB2B63EBC}"/>
    <cellStyle name="Normal 2 6 3 2 2 4" xfId="37631" xr:uid="{02A69E81-F008-4CDC-BDB8-D8F4EA564D55}"/>
    <cellStyle name="Normal 2 6 3 2 3" xfId="37632" xr:uid="{0C95AF24-8A58-4126-B969-3FAB3792BD06}"/>
    <cellStyle name="Normal 2 6 3 2 3 2" xfId="37633" xr:uid="{51C096E3-AEF3-40F5-B975-A513D00DC277}"/>
    <cellStyle name="Normal 2 6 3 2 3 3" xfId="37634" xr:uid="{53341709-AE0B-438E-B183-6C7B3FCA7BD4}"/>
    <cellStyle name="Normal 2 6 3 2 3 4" xfId="37635" xr:uid="{80D8C773-3C66-4241-BE4C-61B07B09E40F}"/>
    <cellStyle name="Normal 2 6 3 2 4" xfId="37636" xr:uid="{A849253A-1BED-434E-8382-6FAAB79DD2F6}"/>
    <cellStyle name="Normal 2 6 3 2 4 2" xfId="37637" xr:uid="{829F9061-879C-4098-AA2A-C8F5286D2D90}"/>
    <cellStyle name="Normal 2 6 3 2 5" xfId="37638" xr:uid="{CBB93273-B39D-4C0E-B502-E5E16E5DBA66}"/>
    <cellStyle name="Normal 2 6 3 2 6" xfId="37639" xr:uid="{8A404F4E-A3D3-41E7-B608-3EAE2057070C}"/>
    <cellStyle name="Normal 2 6 3 2 7" xfId="37640" xr:uid="{8E902B45-328F-419A-98FA-8C275C72B136}"/>
    <cellStyle name="Normal 2 6 3 3" xfId="37641" xr:uid="{C6428204-FF34-427E-B2F9-0DDF8EC86037}"/>
    <cellStyle name="Normal 2 6 3 3 2" xfId="37642" xr:uid="{FEBDB730-E6B9-4B76-82CC-B1E12B4C09AC}"/>
    <cellStyle name="Normal 2 6 3 3 2 2" xfId="37643" xr:uid="{C2B8C5E0-4450-45D3-AEE4-BF1969D71F1C}"/>
    <cellStyle name="Normal 2 6 3 3 2 3" xfId="37644" xr:uid="{75217DEC-DB67-47E5-B679-4D19B2A061B8}"/>
    <cellStyle name="Normal 2 6 3 3 2 4" xfId="37645" xr:uid="{BB7D4B01-E722-4408-AE85-2B79153CDDA1}"/>
    <cellStyle name="Normal 2 6 3 3 3" xfId="37646" xr:uid="{94DF2034-0A26-4FB6-BE77-D6CF4F819CF1}"/>
    <cellStyle name="Normal 2 6 3 3 3 2" xfId="37647" xr:uid="{C5DCA1B6-00B8-4F0B-ABAE-4E8630F189CA}"/>
    <cellStyle name="Normal 2 6 3 3 3 3" xfId="37648" xr:uid="{83C4FE5D-FF4C-4B41-BEC4-34158396313F}"/>
    <cellStyle name="Normal 2 6 3 3 3 4" xfId="37649" xr:uid="{431A00A8-6043-488C-B494-4C6CF0173D64}"/>
    <cellStyle name="Normal 2 6 3 3 4" xfId="37650" xr:uid="{97CF0A2A-25E3-451F-9FB1-66447B2FC964}"/>
    <cellStyle name="Normal 2 6 3 3 4 2" xfId="37651" xr:uid="{4D788E2A-FDB9-41ED-86E4-71DCD0B43CA4}"/>
    <cellStyle name="Normal 2 6 3 3 5" xfId="37652" xr:uid="{5770718C-01CA-4AE5-A679-96E4F4FD3382}"/>
    <cellStyle name="Normal 2 6 3 3 6" xfId="37653" xr:uid="{B0AFC192-AB34-4DED-9B0D-1B6FD4BD2CEC}"/>
    <cellStyle name="Normal 2 6 3 3 7" xfId="37654" xr:uid="{4FAE2339-AD10-4893-BA23-D7FA5B077EC3}"/>
    <cellStyle name="Normal 2 6 3 4" xfId="37655" xr:uid="{E2C3D260-2919-415B-8FB7-9CB4ADBBBBDC}"/>
    <cellStyle name="Normal 2 6 3 5" xfId="37656" xr:uid="{90FDD9AA-FAAE-4E3F-8875-D496710A5CF1}"/>
    <cellStyle name="Normal 2 6 3 6" xfId="37657" xr:uid="{5BDAA608-3202-4079-B53A-22BDBB705A1C}"/>
    <cellStyle name="Normal 2 6 3 7" xfId="37658" xr:uid="{6AEE7AB4-FE1E-4C4B-823C-1102032DF126}"/>
    <cellStyle name="Normal 2 6 3 8" xfId="37659" xr:uid="{3F31D18B-A171-4F6C-B103-3C41CC23D2E5}"/>
    <cellStyle name="Normal 2 6 3 8 2" xfId="37660" xr:uid="{47443DE6-FA27-4F83-8982-A6A963E1C3BA}"/>
    <cellStyle name="Normal 2 6 3 8 2 2" xfId="37661" xr:uid="{27FC62BD-2C0C-4842-B410-F2B82D872C6A}"/>
    <cellStyle name="Normal 2 6 3 8 2 3" xfId="37662" xr:uid="{04FCC9BC-26D4-4001-9800-AF10E11B81BD}"/>
    <cellStyle name="Normal 2 6 3 8 2 4" xfId="37663" xr:uid="{C4B41CB0-8A39-417B-9EE6-9592D80253B4}"/>
    <cellStyle name="Normal 2 6 3 8 3" xfId="37664" xr:uid="{F85E1533-03C5-400D-B41B-FC28EB97F5D4}"/>
    <cellStyle name="Normal 2 6 3 8 3 2" xfId="37665" xr:uid="{C1C12CF1-EAB9-4708-A714-9935D03FE6DA}"/>
    <cellStyle name="Normal 2 6 3 8 3 3" xfId="37666" xr:uid="{9B87713E-3DD4-41FB-938B-A7F52F3E0299}"/>
    <cellStyle name="Normal 2 6 3 8 3 4" xfId="37667" xr:uid="{8C818D04-B415-439D-B7BA-4921B4589A01}"/>
    <cellStyle name="Normal 2 6 3 9" xfId="37668" xr:uid="{0194003D-82B9-44C9-9F5F-F9961BFA589A}"/>
    <cellStyle name="Normal 2 6 30" xfId="37669" xr:uid="{C87F5572-4885-417E-BCC9-3C5653D56338}"/>
    <cellStyle name="Normal 2 6 30 2" xfId="37670" xr:uid="{A9AF57B7-3D04-4298-A21F-C07D731F2473}"/>
    <cellStyle name="Normal 2 6 30 3" xfId="37671" xr:uid="{6D6F6444-9ABB-4FDB-BD24-07CADB035140}"/>
    <cellStyle name="Normal 2 6 31" xfId="37672" xr:uid="{C1695DCA-B376-41A3-9CBF-A9CE1F86DB9E}"/>
    <cellStyle name="Normal 2 6 31 2" xfId="37673" xr:uid="{88983DBC-C44F-4949-BDD4-EC04752E43CB}"/>
    <cellStyle name="Normal 2 6 31 3" xfId="37674" xr:uid="{F96401F3-AFBC-4433-A053-1221720D556D}"/>
    <cellStyle name="Normal 2 6 32" xfId="37675" xr:uid="{BC348A3B-97A0-4B69-A588-C2CDAD1B443A}"/>
    <cellStyle name="Normal 2 6 32 2" xfId="37676" xr:uid="{82ACFF88-02D2-4A13-ACC4-68113CA7B9DC}"/>
    <cellStyle name="Normal 2 6 32 3" xfId="37677" xr:uid="{773B05C1-FB2B-40F9-B95B-7396175A7264}"/>
    <cellStyle name="Normal 2 6 33" xfId="37678" xr:uid="{9B931E9F-9CB7-416F-87A1-5ADE86FB15CB}"/>
    <cellStyle name="Normal 2 6 33 2" xfId="37679" xr:uid="{B7C42BA7-D263-419C-A802-CEA9F9EF6D6F}"/>
    <cellStyle name="Normal 2 6 33 3" xfId="37680" xr:uid="{FA310EDD-E03C-45C3-BF4B-7AF722C4DA82}"/>
    <cellStyle name="Normal 2 6 34" xfId="37681" xr:uid="{F130B047-30EC-4B2A-809F-D0D8903C2375}"/>
    <cellStyle name="Normal 2 6 34 2" xfId="37682" xr:uid="{203C58FE-3602-462D-9EDA-A84C19F1BC7C}"/>
    <cellStyle name="Normal 2 6 34 3" xfId="37683" xr:uid="{78BD6F09-D1C5-49F9-B822-028B4CF5857C}"/>
    <cellStyle name="Normal 2 6 35" xfId="37684" xr:uid="{5A102DE5-EB7E-4BDF-8824-45AC842AFC66}"/>
    <cellStyle name="Normal 2 6 35 2" xfId="37685" xr:uid="{333CEE61-9442-4B72-A426-DDF4E3F5C757}"/>
    <cellStyle name="Normal 2 6 35 3" xfId="37686" xr:uid="{474709E2-B02D-4B94-BED3-CE152A8B7A43}"/>
    <cellStyle name="Normal 2 6 36" xfId="37687" xr:uid="{C2AD02DA-869F-47CA-B650-4638A83E6D49}"/>
    <cellStyle name="Normal 2 6 36 2" xfId="37688" xr:uid="{F66D4726-9A30-4171-9283-FE2377F4F044}"/>
    <cellStyle name="Normal 2 6 36 3" xfId="37689" xr:uid="{2E41411F-1D15-47B6-BA72-4001C7A0B689}"/>
    <cellStyle name="Normal 2 6 37" xfId="37690" xr:uid="{C0A4575A-970D-41F3-A140-58B30312D565}"/>
    <cellStyle name="Normal 2 6 37 2" xfId="37691" xr:uid="{9FCCCF3C-3343-4ED3-89E2-1047764B3132}"/>
    <cellStyle name="Normal 2 6 37 3" xfId="37692" xr:uid="{5C45AA12-4005-407F-8E89-833CA4BE267B}"/>
    <cellStyle name="Normal 2 6 38" xfId="37693" xr:uid="{A27E4D21-DFCC-4613-836A-68EED3F50C27}"/>
    <cellStyle name="Normal 2 6 38 2" xfId="37694" xr:uid="{FBDE6C04-992E-4A56-9CD3-C72D71BEEAA4}"/>
    <cellStyle name="Normal 2 6 38 3" xfId="37695" xr:uid="{420791AF-FAF9-4A8C-B1EE-61E9C0A73C23}"/>
    <cellStyle name="Normal 2 6 39" xfId="37696" xr:uid="{329588C0-617E-4329-8BCD-0924419A8691}"/>
    <cellStyle name="Normal 2 6 39 2" xfId="37697" xr:uid="{DB66A84E-886F-44B7-B81F-DF85CA5E0DE4}"/>
    <cellStyle name="Normal 2 6 39 3" xfId="37698" xr:uid="{ADFB5FD1-0B98-4FD2-AFDD-6F1ED33B345E}"/>
    <cellStyle name="Normal 2 6 4" xfId="37699" xr:uid="{61D78EDF-2542-4F9C-A25F-DC500D2FC7B8}"/>
    <cellStyle name="Normal 2 6 4 10" xfId="37700" xr:uid="{9FD4DBB9-B2AF-46A0-8E79-79AAEF971BF4}"/>
    <cellStyle name="Normal 2 6 4 10 2" xfId="37701" xr:uid="{C1757E64-AFA5-4317-A4F8-461C1EF11C6B}"/>
    <cellStyle name="Normal 2 6 4 11" xfId="37702" xr:uid="{63697DD6-2ABE-4392-BA73-3EA4BFDEF912}"/>
    <cellStyle name="Normal 2 6 4 12" xfId="37703" xr:uid="{F78398B3-62F3-401D-A19C-8D51340CE35D}"/>
    <cellStyle name="Normal 2 6 4 13" xfId="37704" xr:uid="{BBD4FA54-AFF8-461B-8946-EEDFD08662B0}"/>
    <cellStyle name="Normal 2 6 4 2" xfId="37705" xr:uid="{7F9724CF-8000-43BE-AE08-6B874CBD46AC}"/>
    <cellStyle name="Normal 2 6 4 2 2" xfId="37706" xr:uid="{D2397E28-1699-4771-84BD-5622CF7F89D7}"/>
    <cellStyle name="Normal 2 6 4 2 2 2" xfId="37707" xr:uid="{317C775E-E17B-4098-A5A1-A5800169E8AC}"/>
    <cellStyle name="Normal 2 6 4 2 2 3" xfId="37708" xr:uid="{0834F0F2-69B7-49EE-8740-BEE1257A6387}"/>
    <cellStyle name="Normal 2 6 4 2 2 4" xfId="37709" xr:uid="{9BF0F8AE-06B3-4014-8B1D-930ED3A69DAC}"/>
    <cellStyle name="Normal 2 6 4 2 3" xfId="37710" xr:uid="{34FD38DC-A918-44A4-B7D9-72F1BFD006E1}"/>
    <cellStyle name="Normal 2 6 4 2 3 2" xfId="37711" xr:uid="{58106696-BD11-4675-9666-7C2D96D30350}"/>
    <cellStyle name="Normal 2 6 4 2 3 3" xfId="37712" xr:uid="{FE91320B-29B5-4222-B940-E598D59BBE4C}"/>
    <cellStyle name="Normal 2 6 4 2 3 4" xfId="37713" xr:uid="{A1E84275-8D80-4CE5-AC0E-7C1C8213CD08}"/>
    <cellStyle name="Normal 2 6 4 2 4" xfId="37714" xr:uid="{943A3C3E-B6CC-427B-AABF-898F19D11201}"/>
    <cellStyle name="Normal 2 6 4 2 4 2" xfId="37715" xr:uid="{91AA99B1-1696-4072-91F3-1C2067C15EDE}"/>
    <cellStyle name="Normal 2 6 4 2 5" xfId="37716" xr:uid="{74F5015B-63CB-4A80-A0FF-2330589F560B}"/>
    <cellStyle name="Normal 2 6 4 2 6" xfId="37717" xr:uid="{5927B82D-5E19-46D3-8C5F-A2FC0A9D4F5F}"/>
    <cellStyle name="Normal 2 6 4 2 7" xfId="37718" xr:uid="{F5D05491-4506-4565-9868-5F4BC1F462F2}"/>
    <cellStyle name="Normal 2 6 4 3" xfId="37719" xr:uid="{1E272627-4EA6-4718-9C81-399C7A7D5632}"/>
    <cellStyle name="Normal 2 6 4 3 2" xfId="37720" xr:uid="{61242ADA-A0E6-41C2-85A3-B475FE11227F}"/>
    <cellStyle name="Normal 2 6 4 3 2 2" xfId="37721" xr:uid="{3606D58E-944B-4E79-8FA9-E2053ACE7AB1}"/>
    <cellStyle name="Normal 2 6 4 3 2 3" xfId="37722" xr:uid="{3DD48444-0B6D-45E6-8041-52815EB85401}"/>
    <cellStyle name="Normal 2 6 4 3 2 4" xfId="37723" xr:uid="{F36A6993-CF33-4FCB-84AF-2B90A6CE2510}"/>
    <cellStyle name="Normal 2 6 4 3 3" xfId="37724" xr:uid="{AFA3EB17-A18A-4F3D-BDF1-7053B6C930E8}"/>
    <cellStyle name="Normal 2 6 4 3 3 2" xfId="37725" xr:uid="{BC2A9026-735D-4414-B98B-E1715BC9056D}"/>
    <cellStyle name="Normal 2 6 4 3 3 3" xfId="37726" xr:uid="{959E09AF-4963-4F50-944C-06A1E1A60DE8}"/>
    <cellStyle name="Normal 2 6 4 3 3 4" xfId="37727" xr:uid="{437FB425-C505-4F8A-90F2-97BB64B1C060}"/>
    <cellStyle name="Normal 2 6 4 3 4" xfId="37728" xr:uid="{BD0A7083-378B-4484-A444-35E490F68F26}"/>
    <cellStyle name="Normal 2 6 4 3 4 2" xfId="37729" xr:uid="{41F19D13-FDF7-4057-AE7E-251D57B10FC4}"/>
    <cellStyle name="Normal 2 6 4 3 5" xfId="37730" xr:uid="{089FE013-0ACF-4655-BF43-66C0A47FA9DA}"/>
    <cellStyle name="Normal 2 6 4 3 6" xfId="37731" xr:uid="{EB4EFB5F-198B-42A0-8803-09EFD8FF0AAF}"/>
    <cellStyle name="Normal 2 6 4 3 7" xfId="37732" xr:uid="{E1891CF8-20D4-4386-ACC7-812D3986A62F}"/>
    <cellStyle name="Normal 2 6 4 4" xfId="37733" xr:uid="{42CA492F-94BA-40FB-B531-E9D49FD22684}"/>
    <cellStyle name="Normal 2 6 4 5" xfId="37734" xr:uid="{DEA2CD81-5BD2-40DE-B938-70692CA60904}"/>
    <cellStyle name="Normal 2 6 4 6" xfId="37735" xr:uid="{491FC8DB-C9C6-48AF-9AAD-AF17EFF265A8}"/>
    <cellStyle name="Normal 2 6 4 7" xfId="37736" xr:uid="{D05DDF84-09A8-4E30-9C94-C5AD5B59E73B}"/>
    <cellStyle name="Normal 2 6 4 8" xfId="37737" xr:uid="{D4CAF5AE-BA94-4B7E-B028-E173D3F0E299}"/>
    <cellStyle name="Normal 2 6 4 8 2" xfId="37738" xr:uid="{DFC5165B-AC07-4139-A0BA-41FE56A67026}"/>
    <cellStyle name="Normal 2 6 4 8 2 2" xfId="37739" xr:uid="{DDAF4F0D-9201-4CAE-95D5-6EFCF79E60F8}"/>
    <cellStyle name="Normal 2 6 4 8 2 3" xfId="37740" xr:uid="{E9973B09-6CF8-4707-9055-219EA9623A59}"/>
    <cellStyle name="Normal 2 6 4 8 2 4" xfId="37741" xr:uid="{9C757F11-FBD3-429A-94EB-B4704D04A17B}"/>
    <cellStyle name="Normal 2 6 4 8 3" xfId="37742" xr:uid="{8E89D761-7311-4D7F-B2DB-AFB77F28F751}"/>
    <cellStyle name="Normal 2 6 4 8 3 2" xfId="37743" xr:uid="{FA031B9E-1F77-4FD2-975D-5A6BDA856705}"/>
    <cellStyle name="Normal 2 6 4 8 3 3" xfId="37744" xr:uid="{9667B2B1-8FA5-41ED-8F6E-7871D9466660}"/>
    <cellStyle name="Normal 2 6 4 8 3 4" xfId="37745" xr:uid="{FB8182ED-3EEF-44E1-BA13-BCF4C26B0528}"/>
    <cellStyle name="Normal 2 6 4 9" xfId="37746" xr:uid="{795B22A5-F578-46D2-854F-B145728A941A}"/>
    <cellStyle name="Normal 2 6 40" xfId="37747" xr:uid="{AE26B797-6BFA-44C3-B39B-B1BACCBBE0F3}"/>
    <cellStyle name="Normal 2 6 40 2" xfId="37748" xr:uid="{96C39B43-3786-4B4C-B60F-0B4A5EBFF950}"/>
    <cellStyle name="Normal 2 6 40 3" xfId="37749" xr:uid="{1B6E6035-449C-4A7F-A774-FA1662C6FEC5}"/>
    <cellStyle name="Normal 2 6 40 3 2" xfId="37750" xr:uid="{B43E2382-3125-4E4A-999E-8202C80666AE}"/>
    <cellStyle name="Normal 2 6 41" xfId="37751" xr:uid="{BE423C63-797C-4987-AFE2-DDC294A8E3AA}"/>
    <cellStyle name="Normal 2 6 41 2" xfId="37752" xr:uid="{F4B64377-FF17-4208-A73B-395D31A34263}"/>
    <cellStyle name="Normal 2 6 42" xfId="37753" xr:uid="{3680E983-DEAF-4191-8B77-D4B423678AD3}"/>
    <cellStyle name="Normal 2 6 43" xfId="37754" xr:uid="{C2F2D77A-1EDF-4936-82CE-5F71410958BA}"/>
    <cellStyle name="Normal 2 6 44" xfId="37755" xr:uid="{DE9FF4A5-B25E-4474-9FB2-40BC00DE4EC0}"/>
    <cellStyle name="Normal 2 6 45" xfId="37756" xr:uid="{543DEA9F-BF89-49E1-8683-6DFD3B02D586}"/>
    <cellStyle name="Normal 2 6 46" xfId="37757" xr:uid="{26897873-B557-49DC-BB09-C52E20B3BA97}"/>
    <cellStyle name="Normal 2 6 47" xfId="37758" xr:uid="{FF59ACEF-FA3D-42B5-BCF9-330A81B141AA}"/>
    <cellStyle name="Normal 2 6 48" xfId="37759" xr:uid="{D6E89CC1-3CB9-4105-9B40-4DFF4AA4E117}"/>
    <cellStyle name="Normal 2 6 49" xfId="37760" xr:uid="{F77CA840-391F-4981-A81F-75E8DE7AE5C2}"/>
    <cellStyle name="Normal 2 6 5" xfId="37761" xr:uid="{22BD840C-6DBC-457F-B3E2-4EEAC8BF2134}"/>
    <cellStyle name="Normal 2 6 5 10" xfId="37762" xr:uid="{2681CB34-0D1D-4F7C-95D9-94F1F617F54D}"/>
    <cellStyle name="Normal 2 6 5 10 2" xfId="37763" xr:uid="{042F03D0-C6F5-4F73-87CD-285C38D9EF75}"/>
    <cellStyle name="Normal 2 6 5 11" xfId="37764" xr:uid="{871E2D08-5454-496B-9D7F-BC2D99F0D80A}"/>
    <cellStyle name="Normal 2 6 5 12" xfId="37765" xr:uid="{BD307EB6-1FBD-4B40-8E4E-A14E40F053FC}"/>
    <cellStyle name="Normal 2 6 5 13" xfId="37766" xr:uid="{E05AE8B3-46B6-41DE-B523-028936BEEE60}"/>
    <cellStyle name="Normal 2 6 5 2" xfId="37767" xr:uid="{37186742-4216-47A4-A3A7-BD4831DA428C}"/>
    <cellStyle name="Normal 2 6 5 2 2" xfId="37768" xr:uid="{8810D311-6FA8-4ADA-BC1A-B4568576C31B}"/>
    <cellStyle name="Normal 2 6 5 2 2 2" xfId="37769" xr:uid="{CC3C1014-3DFE-425D-8C6D-AA196177566A}"/>
    <cellStyle name="Normal 2 6 5 2 2 3" xfId="37770" xr:uid="{A69BAF9E-4F64-47E0-93D4-F6F51E7A7B63}"/>
    <cellStyle name="Normal 2 6 5 2 2 4" xfId="37771" xr:uid="{B0D13202-0F58-499F-8800-1436090112BB}"/>
    <cellStyle name="Normal 2 6 5 2 3" xfId="37772" xr:uid="{30FB68CF-FF69-474B-A03C-4A42C6998294}"/>
    <cellStyle name="Normal 2 6 5 2 3 2" xfId="37773" xr:uid="{2EB32281-C8EB-4ECF-A396-86AA0B2B54E4}"/>
    <cellStyle name="Normal 2 6 5 2 3 3" xfId="37774" xr:uid="{3C27D62D-834A-47F0-A739-938EC1D2D240}"/>
    <cellStyle name="Normal 2 6 5 2 3 4" xfId="37775" xr:uid="{3E5B10A8-2740-427B-8CAD-B4AE7FD8C8EB}"/>
    <cellStyle name="Normal 2 6 5 2 4" xfId="37776" xr:uid="{2FB846F9-CAEF-4CAC-837E-C93EFEA562AB}"/>
    <cellStyle name="Normal 2 6 5 2 4 2" xfId="37777" xr:uid="{EBA65B8D-D84D-48E3-8E07-25EDBDCE3A6A}"/>
    <cellStyle name="Normal 2 6 5 2 5" xfId="37778" xr:uid="{2D2F46C4-190B-4DDB-8471-76FB8878261B}"/>
    <cellStyle name="Normal 2 6 5 2 6" xfId="37779" xr:uid="{2B28CEF0-EB3E-4102-AACE-636FD277CB93}"/>
    <cellStyle name="Normal 2 6 5 2 7" xfId="37780" xr:uid="{B4C526FE-A2A9-42A2-AC41-79B35343B2FC}"/>
    <cellStyle name="Normal 2 6 5 3" xfId="37781" xr:uid="{24AD28BA-E186-499B-B237-9FF6947C2AD9}"/>
    <cellStyle name="Normal 2 6 5 3 2" xfId="37782" xr:uid="{0EABEB31-DEB0-4C1B-8358-AE1A4984D63A}"/>
    <cellStyle name="Normal 2 6 5 3 2 2" xfId="37783" xr:uid="{25782566-3C06-4E1E-9D67-372379323F29}"/>
    <cellStyle name="Normal 2 6 5 3 2 3" xfId="37784" xr:uid="{64CE371E-9574-4A12-BA2C-58CDFFAE016C}"/>
    <cellStyle name="Normal 2 6 5 3 2 4" xfId="37785" xr:uid="{917316C1-8FD7-488F-8052-A1E990ABB7EE}"/>
    <cellStyle name="Normal 2 6 5 3 3" xfId="37786" xr:uid="{C552918A-E25C-4303-83B4-07E35282A3BB}"/>
    <cellStyle name="Normal 2 6 5 3 3 2" xfId="37787" xr:uid="{8FB44661-3028-4B5E-B0CD-0D78B7CA7C0A}"/>
    <cellStyle name="Normal 2 6 5 3 3 3" xfId="37788" xr:uid="{248B6EAC-359D-43B1-88DE-D7F882CDEF96}"/>
    <cellStyle name="Normal 2 6 5 3 3 4" xfId="37789" xr:uid="{CCC2D250-CDFD-417C-BECC-4696B9FA9B84}"/>
    <cellStyle name="Normal 2 6 5 3 4" xfId="37790" xr:uid="{91BFCEE2-6B3E-4FD1-A910-17DA5946B761}"/>
    <cellStyle name="Normal 2 6 5 3 4 2" xfId="37791" xr:uid="{C403DDE6-710A-4A02-A049-1DA5A014541B}"/>
    <cellStyle name="Normal 2 6 5 3 5" xfId="37792" xr:uid="{9BE56226-89E5-4FCE-A06F-389208A5C95A}"/>
    <cellStyle name="Normal 2 6 5 3 6" xfId="37793" xr:uid="{E04171FE-D992-4FA2-8C66-D4387F23DC97}"/>
    <cellStyle name="Normal 2 6 5 3 7" xfId="37794" xr:uid="{8AF5A365-427C-45C8-9B48-A34E3FB788D7}"/>
    <cellStyle name="Normal 2 6 5 4" xfId="37795" xr:uid="{B15265AD-7258-4A83-8482-7526217C50A0}"/>
    <cellStyle name="Normal 2 6 5 5" xfId="37796" xr:uid="{64169AE3-7C1B-4611-B0EF-2CEB543C211F}"/>
    <cellStyle name="Normal 2 6 5 6" xfId="37797" xr:uid="{222C46AF-D2EC-4ECE-B4EC-B126835F563D}"/>
    <cellStyle name="Normal 2 6 5 7" xfId="37798" xr:uid="{7B4FC174-6EA6-407F-B70F-C6C0411E7198}"/>
    <cellStyle name="Normal 2 6 5 8" xfId="37799" xr:uid="{0ED4FAA9-DB5D-4B33-9561-93F073B8DAE0}"/>
    <cellStyle name="Normal 2 6 5 8 2" xfId="37800" xr:uid="{27A512B2-23C6-4D51-B788-5349A2DEF87A}"/>
    <cellStyle name="Normal 2 6 5 8 2 2" xfId="37801" xr:uid="{FE13731F-7BFC-4849-9261-404C58D99C35}"/>
    <cellStyle name="Normal 2 6 5 8 2 3" xfId="37802" xr:uid="{44123505-DDA9-4886-A87D-F5687F262C1D}"/>
    <cellStyle name="Normal 2 6 5 8 2 4" xfId="37803" xr:uid="{FF462974-BA00-4D9E-BDA0-DACD1D034298}"/>
    <cellStyle name="Normal 2 6 5 8 3" xfId="37804" xr:uid="{3814BCE0-029D-4439-9A24-16A3BF2BF24B}"/>
    <cellStyle name="Normal 2 6 5 8 3 2" xfId="37805" xr:uid="{0F33B279-6FAA-4715-BE8C-A0DC5D5534BD}"/>
    <cellStyle name="Normal 2 6 5 8 3 3" xfId="37806" xr:uid="{F51326F3-4EB8-4290-9F21-F2E7AA1D22BD}"/>
    <cellStyle name="Normal 2 6 5 8 3 4" xfId="37807" xr:uid="{76B38CB2-34FA-4262-A9D2-5E8E0A3BD01A}"/>
    <cellStyle name="Normal 2 6 5 9" xfId="37808" xr:uid="{FFCF090B-25AD-4589-9542-8641641B01CE}"/>
    <cellStyle name="Normal 2 6 50" xfId="37809" xr:uid="{1010EC85-F3E9-4A0B-8E20-CE1285E81A04}"/>
    <cellStyle name="Normal 2 6 51" xfId="37810" xr:uid="{5B2F4164-81BA-4496-BA42-9F2167E2466A}"/>
    <cellStyle name="Normal 2 6 52" xfId="37811" xr:uid="{E4E770D4-93B1-40C8-B881-5DD3C9B2C80C}"/>
    <cellStyle name="Normal 2 6 53" xfId="37812" xr:uid="{2EA7E6D8-2C63-47AD-A1F0-6DE3927C5663}"/>
    <cellStyle name="Normal 2 6 54" xfId="37813" xr:uid="{40B2012B-6B9F-49EE-9331-77AB9CE8213E}"/>
    <cellStyle name="Normal 2 6 55" xfId="37814" xr:uid="{9E0631E2-B1F5-45D5-A1F8-10A3D1C6FD7D}"/>
    <cellStyle name="Normal 2 6 56" xfId="37815" xr:uid="{FFA7B3EB-157E-4B90-87BA-7B49D585ED7F}"/>
    <cellStyle name="Normal 2 6 57" xfId="37816" xr:uid="{E0E489E8-6217-42F7-9692-29D5109760F2}"/>
    <cellStyle name="Normal 2 6 58" xfId="37817" xr:uid="{8FC7DE2C-260B-4FE8-AE4D-F7E95010C510}"/>
    <cellStyle name="Normal 2 6 59" xfId="37818" xr:uid="{1C0842DB-2303-4966-8549-629862E9B491}"/>
    <cellStyle name="Normal 2 6 6" xfId="37819" xr:uid="{7E18CA6D-43B2-476E-9B90-58E69043A4B2}"/>
    <cellStyle name="Normal 2 6 6 10" xfId="37820" xr:uid="{AAB720A0-A82B-4FFA-BBFA-ED773DA092BF}"/>
    <cellStyle name="Normal 2 6 6 10 2" xfId="37821" xr:uid="{8AE205B8-7793-41E1-8BB0-44912F67A25C}"/>
    <cellStyle name="Normal 2 6 6 11" xfId="37822" xr:uid="{AB04B502-83FA-4B4C-BAC4-D4ABF0BC7391}"/>
    <cellStyle name="Normal 2 6 6 12" xfId="37823" xr:uid="{80BB87F8-3088-4E0D-92D6-71492AB3ECE7}"/>
    <cellStyle name="Normal 2 6 6 13" xfId="37824" xr:uid="{CCD950E1-5FD9-4861-97AE-17E0028FD505}"/>
    <cellStyle name="Normal 2 6 6 2" xfId="37825" xr:uid="{82CA5594-9F35-43F3-A93E-B8E1D0847D5E}"/>
    <cellStyle name="Normal 2 6 6 2 2" xfId="37826" xr:uid="{6F8571F2-6300-4A25-99B0-9FC2EDD2FE6B}"/>
    <cellStyle name="Normal 2 6 6 2 2 2" xfId="37827" xr:uid="{B177B460-E2F2-46DD-AA8A-3E2549568A5A}"/>
    <cellStyle name="Normal 2 6 6 2 2 3" xfId="37828" xr:uid="{3A0FCAE1-2D91-4C31-88A1-9399B10C8DE0}"/>
    <cellStyle name="Normal 2 6 6 2 2 4" xfId="37829" xr:uid="{92EF7CD8-3007-4257-94A9-6A3F481D243C}"/>
    <cellStyle name="Normal 2 6 6 2 3" xfId="37830" xr:uid="{B4743BAE-8BAB-44E4-8CA4-C77EDF4A6E18}"/>
    <cellStyle name="Normal 2 6 6 2 3 2" xfId="37831" xr:uid="{43BC50AB-9B4A-41C2-BE9A-73FE310A9FF4}"/>
    <cellStyle name="Normal 2 6 6 2 3 3" xfId="37832" xr:uid="{513A554F-D635-4E32-B078-6A9F10A72DE1}"/>
    <cellStyle name="Normal 2 6 6 2 3 4" xfId="37833" xr:uid="{9F26BC7D-375B-4F33-886F-0DA996EB7DB7}"/>
    <cellStyle name="Normal 2 6 6 2 4" xfId="37834" xr:uid="{97FA5E83-3C2A-49AA-96A9-575035955742}"/>
    <cellStyle name="Normal 2 6 6 2 4 2" xfId="37835" xr:uid="{7A709764-31A1-44A9-9416-E008431C15F6}"/>
    <cellStyle name="Normal 2 6 6 2 5" xfId="37836" xr:uid="{6AE9A210-03A4-43DD-B8F1-0F16B6A5EE19}"/>
    <cellStyle name="Normal 2 6 6 2 6" xfId="37837" xr:uid="{310023AE-6486-4EAA-8EE9-5BB45F2839DD}"/>
    <cellStyle name="Normal 2 6 6 2 7" xfId="37838" xr:uid="{1000203C-7709-497E-8EC5-48D6D5139932}"/>
    <cellStyle name="Normal 2 6 6 3" xfId="37839" xr:uid="{36D649A9-22D8-4DD9-9BB7-4576D856E018}"/>
    <cellStyle name="Normal 2 6 6 3 2" xfId="37840" xr:uid="{40C3AC6E-1E05-43D5-B22B-CB5D0B314CF3}"/>
    <cellStyle name="Normal 2 6 6 3 2 2" xfId="37841" xr:uid="{776FB3E5-837B-43F4-A196-BB747CD03CAE}"/>
    <cellStyle name="Normal 2 6 6 3 2 3" xfId="37842" xr:uid="{26CE4F2A-FC9C-43D8-A89A-8FCBC9B329C7}"/>
    <cellStyle name="Normal 2 6 6 3 2 4" xfId="37843" xr:uid="{04FB80B3-F86D-4761-96D7-CC4D7338C049}"/>
    <cellStyle name="Normal 2 6 6 3 3" xfId="37844" xr:uid="{4A9D60F7-E30A-4E4C-9741-0294537E5312}"/>
    <cellStyle name="Normal 2 6 6 3 3 2" xfId="37845" xr:uid="{04FE443F-31B5-4FD8-AD76-719B90A0FFC9}"/>
    <cellStyle name="Normal 2 6 6 3 3 3" xfId="37846" xr:uid="{E0A652E2-10D9-4D39-AD4A-F84F6F4FDF8E}"/>
    <cellStyle name="Normal 2 6 6 3 3 4" xfId="37847" xr:uid="{284F4DA3-EF61-4C78-8552-A1B1D06BA93F}"/>
    <cellStyle name="Normal 2 6 6 3 4" xfId="37848" xr:uid="{0204DDD7-2DD3-4845-BB16-5E935A5899F8}"/>
    <cellStyle name="Normal 2 6 6 3 4 2" xfId="37849" xr:uid="{8E1E2CFC-BC85-460C-8EFD-B0D6FA1E2ED3}"/>
    <cellStyle name="Normal 2 6 6 3 5" xfId="37850" xr:uid="{A03074AE-5DC3-4710-9C9E-AA459F64E7D7}"/>
    <cellStyle name="Normal 2 6 6 3 6" xfId="37851" xr:uid="{38E54F68-BF8B-47F6-BF37-FF918474B0E3}"/>
    <cellStyle name="Normal 2 6 6 3 7" xfId="37852" xr:uid="{68DD2B98-E7DD-41A8-B54C-E1A4CD4F9599}"/>
    <cellStyle name="Normal 2 6 6 4" xfId="37853" xr:uid="{3B2D5D12-CE33-4565-A8D8-68EF0CC2B270}"/>
    <cellStyle name="Normal 2 6 6 5" xfId="37854" xr:uid="{76BB8515-8807-4C53-A53A-B65B74BD0E29}"/>
    <cellStyle name="Normal 2 6 6 6" xfId="37855" xr:uid="{D6EDFE95-C1B1-46FF-A902-1B4B695C2DE5}"/>
    <cellStyle name="Normal 2 6 6 7" xfId="37856" xr:uid="{418E2CE5-C86A-49F0-B865-D8A811C2BB52}"/>
    <cellStyle name="Normal 2 6 6 8" xfId="37857" xr:uid="{3A43E313-B10C-4210-8758-2F8121B50ABE}"/>
    <cellStyle name="Normal 2 6 6 8 2" xfId="37858" xr:uid="{5C46A218-7665-4C1B-BA7A-FA7B47796D8E}"/>
    <cellStyle name="Normal 2 6 6 8 2 2" xfId="37859" xr:uid="{061D15CB-A4AE-4E1F-876A-97949EFE8258}"/>
    <cellStyle name="Normal 2 6 6 8 2 3" xfId="37860" xr:uid="{53B67847-0174-4B4F-8127-4E1C9556A7DB}"/>
    <cellStyle name="Normal 2 6 6 8 2 4" xfId="37861" xr:uid="{CF149466-79C1-4B73-976A-7378590B99EF}"/>
    <cellStyle name="Normal 2 6 6 8 3" xfId="37862" xr:uid="{A852B248-FF79-4821-92C4-49031288EDF4}"/>
    <cellStyle name="Normal 2 6 6 8 3 2" xfId="37863" xr:uid="{DBC8594D-346F-4398-AAC6-C47F3F04FC2B}"/>
    <cellStyle name="Normal 2 6 6 8 3 3" xfId="37864" xr:uid="{64866CEB-E7D8-4E36-8AB1-19B07A87FD2B}"/>
    <cellStyle name="Normal 2 6 6 8 3 4" xfId="37865" xr:uid="{2F2D341D-9B5D-40C0-B2DD-2F4EE2051569}"/>
    <cellStyle name="Normal 2 6 6 9" xfId="37866" xr:uid="{1E03E042-4BE1-4C1A-8A94-27AB1E309854}"/>
    <cellStyle name="Normal 2 6 60" xfId="37867" xr:uid="{8A6512D2-2812-4AFE-B99E-9EFCF2DC407C}"/>
    <cellStyle name="Normal 2 6 61" xfId="37868" xr:uid="{260A2A02-F078-4C80-9A62-D1506AC52D3A}"/>
    <cellStyle name="Normal 2 6 62" xfId="37869" xr:uid="{034F4496-E92C-488F-9196-A49D40C45B29}"/>
    <cellStyle name="Normal 2 6 63" xfId="37870" xr:uid="{E847B4BA-A76F-4025-B509-A9A3711D6A6A}"/>
    <cellStyle name="Normal 2 6 64" xfId="37871" xr:uid="{DB3058ED-4228-4DB8-B49E-FE6978450AAA}"/>
    <cellStyle name="Normal 2 6 65" xfId="37872" xr:uid="{0E09893E-AB11-47A1-A153-27618210027F}"/>
    <cellStyle name="Normal 2 6 66" xfId="37873" xr:uid="{3183A6F6-FF8D-4866-A640-6E764227597A}"/>
    <cellStyle name="Normal 2 6 67" xfId="37874" xr:uid="{BC63EAE7-1963-462B-9A4C-4ED1771F5396}"/>
    <cellStyle name="Normal 2 6 68" xfId="37875" xr:uid="{D352A9F5-A7E1-4E7D-B2EA-854E2186C4EC}"/>
    <cellStyle name="Normal 2 6 69" xfId="37876" xr:uid="{52F15BB5-72B9-4A10-BB33-BBFA6E5E2BE5}"/>
    <cellStyle name="Normal 2 6 7" xfId="37877" xr:uid="{02923AF7-1685-4AB3-B2AF-A7B90ED436C5}"/>
    <cellStyle name="Normal 2 6 7 10" xfId="37878" xr:uid="{21E8FB1C-38E1-4EF7-A496-F1E0F8E13356}"/>
    <cellStyle name="Normal 2 6 7 2" xfId="37879" xr:uid="{4290C998-5CC3-4D2E-AB56-11D3B732D077}"/>
    <cellStyle name="Normal 2 6 7 2 2" xfId="37880" xr:uid="{7264AEF2-436D-4DDF-8A5F-1054224790E0}"/>
    <cellStyle name="Normal 2 6 7 2 2 2" xfId="37881" xr:uid="{6283F667-42E0-445F-9705-EF1A8660BC00}"/>
    <cellStyle name="Normal 2 6 7 2 2 3" xfId="37882" xr:uid="{9155ECEE-CE87-435D-AAD9-766F6D761B4D}"/>
    <cellStyle name="Normal 2 6 7 2 2 4" xfId="37883" xr:uid="{973FCA4E-0D2F-4A8C-BD6D-06131B515EB2}"/>
    <cellStyle name="Normal 2 6 7 2 3" xfId="37884" xr:uid="{FB4D666D-62F7-439B-B0E0-47CB5F36C032}"/>
    <cellStyle name="Normal 2 6 7 2 3 2" xfId="37885" xr:uid="{0E027695-AC57-409A-BE40-E7A671129BA9}"/>
    <cellStyle name="Normal 2 6 7 2 3 3" xfId="37886" xr:uid="{E4A2E318-9EF8-46B2-B2AB-A745BB913D0F}"/>
    <cellStyle name="Normal 2 6 7 2 3 4" xfId="37887" xr:uid="{91AF464E-1E27-457D-A3D2-1ABD5FC8D94B}"/>
    <cellStyle name="Normal 2 6 7 2 4" xfId="37888" xr:uid="{936C6931-68AB-479B-B221-B072EC445030}"/>
    <cellStyle name="Normal 2 6 7 2 4 2" xfId="37889" xr:uid="{53DE5FD1-B858-42D1-816D-709DC7341923}"/>
    <cellStyle name="Normal 2 6 7 2 5" xfId="37890" xr:uid="{43C38527-716A-4721-8AFD-759D6EE7AA64}"/>
    <cellStyle name="Normal 2 6 7 2 6" xfId="37891" xr:uid="{9ED053E4-4F75-459B-A6FE-C2F59021F728}"/>
    <cellStyle name="Normal 2 6 7 2 7" xfId="37892" xr:uid="{CBA3B37A-EA70-4864-8FB3-DB02E344E516}"/>
    <cellStyle name="Normal 2 6 7 3" xfId="37893" xr:uid="{B6E87D03-ACB6-4D81-ACB4-3E58107E09FF}"/>
    <cellStyle name="Normal 2 6 7 3 2" xfId="37894" xr:uid="{3FF39437-FEFF-4E0A-B9CF-11015CCCD3B7}"/>
    <cellStyle name="Normal 2 6 7 3 2 2" xfId="37895" xr:uid="{FA783B44-43B8-4E79-B737-FF3304F1B297}"/>
    <cellStyle name="Normal 2 6 7 3 2 3" xfId="37896" xr:uid="{928EF52D-DD6E-43C6-B0C0-BF09218E9D1D}"/>
    <cellStyle name="Normal 2 6 7 3 2 4" xfId="37897" xr:uid="{2EE3FB0C-B250-4B4C-9986-0D01FFBCC531}"/>
    <cellStyle name="Normal 2 6 7 3 3" xfId="37898" xr:uid="{E682150B-AC30-4A0E-A068-47859479A178}"/>
    <cellStyle name="Normal 2 6 7 3 3 2" xfId="37899" xr:uid="{A02A4F58-D587-4FEC-8C58-7B41750906E6}"/>
    <cellStyle name="Normal 2 6 7 3 3 3" xfId="37900" xr:uid="{EC528D05-8039-4DAC-A467-FD7E49B49BF1}"/>
    <cellStyle name="Normal 2 6 7 3 3 4" xfId="37901" xr:uid="{058A70D8-28BB-4142-9DBA-4BE92BC8DCBA}"/>
    <cellStyle name="Normal 2 6 7 3 4" xfId="37902" xr:uid="{EAE48023-B76A-49D3-BB49-EA77AE003E7B}"/>
    <cellStyle name="Normal 2 6 7 3 4 2" xfId="37903" xr:uid="{084DBD4E-8F4E-4643-BA51-538FDB64B323}"/>
    <cellStyle name="Normal 2 6 7 3 5" xfId="37904" xr:uid="{FD395E9B-43C5-46D5-A2FB-B3B61EF021D2}"/>
    <cellStyle name="Normal 2 6 7 3 6" xfId="37905" xr:uid="{815D616D-9710-49BB-9405-7880F85F36FC}"/>
    <cellStyle name="Normal 2 6 7 3 7" xfId="37906" xr:uid="{0E9D378A-3425-4583-A58B-B1126EA116BE}"/>
    <cellStyle name="Normal 2 6 7 4" xfId="37907" xr:uid="{E04F3835-28EB-49F6-AE87-A4C67C162008}"/>
    <cellStyle name="Normal 2 6 7 4 2" xfId="37908" xr:uid="{46AB6160-C4A6-4128-AB00-50E0E63C3394}"/>
    <cellStyle name="Normal 2 6 7 4 3" xfId="37909" xr:uid="{5FF12201-A6C6-42BF-B9F1-7B9EA99E39DE}"/>
    <cellStyle name="Normal 2 6 7 4 4" xfId="37910" xr:uid="{B97D73C1-9E07-41C0-AE62-DB66984801EE}"/>
    <cellStyle name="Normal 2 6 7 5" xfId="37911" xr:uid="{63391C73-22BE-4AD8-8450-B95EAFFD2C89}"/>
    <cellStyle name="Normal 2 6 7 5 2" xfId="37912" xr:uid="{35791C5E-5B90-443D-B64D-FCCE139830FC}"/>
    <cellStyle name="Normal 2 6 7 5 3" xfId="37913" xr:uid="{EEB54B41-47F3-48C9-86FF-FCDB5B27C780}"/>
    <cellStyle name="Normal 2 6 7 5 4" xfId="37914" xr:uid="{3C361160-26D3-4022-B41C-7504D5A3488B}"/>
    <cellStyle name="Normal 2 6 7 6" xfId="37915" xr:uid="{F8A64707-A001-4CBF-BC48-1646DC8B2362}"/>
    <cellStyle name="Normal 2 6 7 7" xfId="37916" xr:uid="{2E47DF12-0439-4184-9197-9A7136B8F685}"/>
    <cellStyle name="Normal 2 6 7 7 2" xfId="37917" xr:uid="{657B8A93-A9DE-4A9D-B2AB-AFC30682423E}"/>
    <cellStyle name="Normal 2 6 7 8" xfId="37918" xr:uid="{C3A7A5D9-18C5-442E-8849-D6C9DF9FDA16}"/>
    <cellStyle name="Normal 2 6 7 9" xfId="37919" xr:uid="{138CCA94-1CBD-46E9-B28F-ACF88F7EE4A2}"/>
    <cellStyle name="Normal 2 6 70" xfId="37920" xr:uid="{6A73074F-25DD-4D2C-95D0-3ABF66C0DAA0}"/>
    <cellStyle name="Normal 2 6 71" xfId="37921" xr:uid="{E5C1A9FC-CEAB-4BA8-ACE3-115CE0EA4191}"/>
    <cellStyle name="Normal 2 6 72" xfId="37922" xr:uid="{3B72E136-864E-41F6-A704-F8128DC4B472}"/>
    <cellStyle name="Normal 2 6 73" xfId="37923" xr:uid="{47534B54-D873-4B04-86E4-BEC22EFD9199}"/>
    <cellStyle name="Normal 2 6 74" xfId="37924" xr:uid="{AEF92349-ECB4-4C4F-BCE7-D1A25B984B04}"/>
    <cellStyle name="Normal 2 6 75" xfId="58960" xr:uid="{331B270E-89DA-4B71-BF59-2BFC0AEDF503}"/>
    <cellStyle name="Normal 2 6 8" xfId="37925" xr:uid="{77BF59CA-827D-47BE-BA73-FEC15DB0839D}"/>
    <cellStyle name="Normal 2 6 8 10" xfId="37926" xr:uid="{EE1D61D6-1FBE-4045-ACC5-04D16E922711}"/>
    <cellStyle name="Normal 2 6 8 2" xfId="37927" xr:uid="{1F7E35F4-D489-487A-828E-5E83D98D96EB}"/>
    <cellStyle name="Normal 2 6 8 2 2" xfId="37928" xr:uid="{C04F0026-D74D-4C53-B102-BEB31A8E0BA0}"/>
    <cellStyle name="Normal 2 6 8 2 2 2" xfId="37929" xr:uid="{DC4610F4-4B0A-4298-B97D-642F5110EA16}"/>
    <cellStyle name="Normal 2 6 8 2 2 3" xfId="37930" xr:uid="{B817919E-369A-4BF7-B9C1-06B9030DC1F1}"/>
    <cellStyle name="Normal 2 6 8 2 2 4" xfId="37931" xr:uid="{7BA19C65-76FF-471B-B9A2-B32497399F01}"/>
    <cellStyle name="Normal 2 6 8 2 3" xfId="37932" xr:uid="{58EFF8A3-55D3-40D3-B285-75E9FE3EFDD8}"/>
    <cellStyle name="Normal 2 6 8 2 3 2" xfId="37933" xr:uid="{1E374F9E-0990-4F2D-946B-86D666C7B3C0}"/>
    <cellStyle name="Normal 2 6 8 2 3 3" xfId="37934" xr:uid="{6723D5E9-2DA4-4691-8FE5-B9126DBE6893}"/>
    <cellStyle name="Normal 2 6 8 2 3 4" xfId="37935" xr:uid="{C21B6F36-5B1F-4CB9-9866-4EE8C725CB37}"/>
    <cellStyle name="Normal 2 6 8 2 4" xfId="37936" xr:uid="{DD7D6F05-F284-4292-BA55-9EDC7388BD17}"/>
    <cellStyle name="Normal 2 6 8 2 4 2" xfId="37937" xr:uid="{06A20E76-60E9-4FB6-B4EB-B70EF1C04652}"/>
    <cellStyle name="Normal 2 6 8 2 5" xfId="37938" xr:uid="{1A891E30-59F2-4B15-8558-DBAB37F6A61B}"/>
    <cellStyle name="Normal 2 6 8 2 6" xfId="37939" xr:uid="{8968FFA6-DC73-4F43-A4C9-FAEA790CA80B}"/>
    <cellStyle name="Normal 2 6 8 2 7" xfId="37940" xr:uid="{601DAAE4-0787-45C4-A1B6-440560550949}"/>
    <cellStyle name="Normal 2 6 8 3" xfId="37941" xr:uid="{4972B567-9FF3-4546-A828-2A468148B631}"/>
    <cellStyle name="Normal 2 6 8 3 2" xfId="37942" xr:uid="{EBBB3D47-BA44-42DB-883C-FE2E45D1CF7E}"/>
    <cellStyle name="Normal 2 6 8 3 2 2" xfId="37943" xr:uid="{EBF61A16-3184-4E20-ABDE-AAF9BB427C48}"/>
    <cellStyle name="Normal 2 6 8 3 2 3" xfId="37944" xr:uid="{642F58B5-C673-4CDF-AC3D-9A5B587E55BD}"/>
    <cellStyle name="Normal 2 6 8 3 2 4" xfId="37945" xr:uid="{6E630055-ED80-4841-9007-D09FABB6FB9B}"/>
    <cellStyle name="Normal 2 6 8 3 3" xfId="37946" xr:uid="{8A92F870-3785-4FF0-B296-3DFE92658ACD}"/>
    <cellStyle name="Normal 2 6 8 3 3 2" xfId="37947" xr:uid="{630ECD8D-5266-4D8F-9EFB-25BBE32B5E07}"/>
    <cellStyle name="Normal 2 6 8 3 3 3" xfId="37948" xr:uid="{70FC8CDB-7B45-458F-8D29-F046A556F0CA}"/>
    <cellStyle name="Normal 2 6 8 3 3 4" xfId="37949" xr:uid="{D205B08C-5271-442D-BCE0-46F9FEC57767}"/>
    <cellStyle name="Normal 2 6 8 3 4" xfId="37950" xr:uid="{FB8ED7AE-224C-4CB9-B0AC-AEB195A09E5A}"/>
    <cellStyle name="Normal 2 6 8 3 4 2" xfId="37951" xr:uid="{7F97DA5F-AC86-41C9-83DE-5393381A4D13}"/>
    <cellStyle name="Normal 2 6 8 3 5" xfId="37952" xr:uid="{8592C99D-1AFE-4DA2-9C34-EE3433902406}"/>
    <cellStyle name="Normal 2 6 8 3 6" xfId="37953" xr:uid="{9B953B6C-A12F-4F38-B1C1-7A5EB398AF89}"/>
    <cellStyle name="Normal 2 6 8 3 7" xfId="37954" xr:uid="{28941941-226B-4096-BD34-8A640A6D59F2}"/>
    <cellStyle name="Normal 2 6 8 4" xfId="37955" xr:uid="{AC14D008-DCCD-4F24-A171-A4C11711E5BA}"/>
    <cellStyle name="Normal 2 6 8 4 2" xfId="37956" xr:uid="{2B181DC3-E747-43FA-B3B4-1CC3C6DA3EA8}"/>
    <cellStyle name="Normal 2 6 8 4 3" xfId="37957" xr:uid="{7EB6EFB1-E6ED-4CE5-9202-A6EBC2286B21}"/>
    <cellStyle name="Normal 2 6 8 4 4" xfId="37958" xr:uid="{F3A7A8E5-581B-4480-8A9F-7A3C7EE5D786}"/>
    <cellStyle name="Normal 2 6 8 5" xfId="37959" xr:uid="{CC17697B-D45F-4B6B-82B2-F9896CE32578}"/>
    <cellStyle name="Normal 2 6 8 5 2" xfId="37960" xr:uid="{2855EB11-53EE-4BE4-ABAA-65E79A50ED98}"/>
    <cellStyle name="Normal 2 6 8 5 3" xfId="37961" xr:uid="{E336C1B7-2E9E-47A3-81DD-60938E1BB6FE}"/>
    <cellStyle name="Normal 2 6 8 5 4" xfId="37962" xr:uid="{556E2305-D75C-4BD4-A46A-1A5E358D5F90}"/>
    <cellStyle name="Normal 2 6 8 6" xfId="37963" xr:uid="{F51CA6A4-74C6-4BF1-BC62-358B032960CC}"/>
    <cellStyle name="Normal 2 6 8 7" xfId="37964" xr:uid="{F3F16CED-63FF-4D19-85B4-B6490E72117D}"/>
    <cellStyle name="Normal 2 6 8 7 2" xfId="37965" xr:uid="{ED99E34E-493B-4505-BF1D-FC547EB60DCD}"/>
    <cellStyle name="Normal 2 6 8 8" xfId="37966" xr:uid="{06C6D4C9-8D00-47FB-B44B-9AC300A7B0D8}"/>
    <cellStyle name="Normal 2 6 8 9" xfId="37967" xr:uid="{DD47B910-CDF5-4106-B435-F47FADB5C79E}"/>
    <cellStyle name="Normal 2 6 9" xfId="37968" xr:uid="{CF00F9E4-8BBB-4C63-A8F0-428B1564C079}"/>
    <cellStyle name="Normal 2 6 9 10" xfId="37969" xr:uid="{B05BB4B2-2E6B-43A9-BE89-9BA2666A9736}"/>
    <cellStyle name="Normal 2 6 9 2" xfId="37970" xr:uid="{46D28C82-3358-4E4B-A4AC-1496D8432482}"/>
    <cellStyle name="Normal 2 6 9 2 2" xfId="37971" xr:uid="{DC1560AE-5A98-44A2-B02B-4FD450476EAF}"/>
    <cellStyle name="Normal 2 6 9 2 2 2" xfId="37972" xr:uid="{A1095120-35DE-4EA8-B182-0AF81DE62007}"/>
    <cellStyle name="Normal 2 6 9 2 2 3" xfId="37973" xr:uid="{35459985-3315-4428-8CD8-C768C22602C6}"/>
    <cellStyle name="Normal 2 6 9 2 2 4" xfId="37974" xr:uid="{273A44B9-5B2A-4DB4-B809-2FFC4BEA5429}"/>
    <cellStyle name="Normal 2 6 9 2 3" xfId="37975" xr:uid="{8766D0F6-76F3-44F1-9986-A6B2C59650DE}"/>
    <cellStyle name="Normal 2 6 9 2 3 2" xfId="37976" xr:uid="{B8FFE734-1E39-4EEF-BE6A-1C85F1BE7F3B}"/>
    <cellStyle name="Normal 2 6 9 2 3 3" xfId="37977" xr:uid="{ECB658B9-92B7-4045-A7B5-34EAA20E68D7}"/>
    <cellStyle name="Normal 2 6 9 2 3 4" xfId="37978" xr:uid="{2DAABE2C-0C9A-47BC-98C5-973DADC2AEAD}"/>
    <cellStyle name="Normal 2 6 9 2 4" xfId="37979" xr:uid="{C49E32FE-C7D2-44DB-AC87-592FD1A956A8}"/>
    <cellStyle name="Normal 2 6 9 2 4 2" xfId="37980" xr:uid="{0CAA9DDA-2623-437A-9F5D-73491245367A}"/>
    <cellStyle name="Normal 2 6 9 2 5" xfId="37981" xr:uid="{22297F29-B08C-4065-B214-8CB5298D5D8B}"/>
    <cellStyle name="Normal 2 6 9 2 6" xfId="37982" xr:uid="{AA6AC43F-B46A-46A2-BF12-943970624D1C}"/>
    <cellStyle name="Normal 2 6 9 2 7" xfId="37983" xr:uid="{0D083487-2322-48EA-A463-2FDF1845C26B}"/>
    <cellStyle name="Normal 2 6 9 3" xfId="37984" xr:uid="{ADEEEAC2-6148-4E98-938C-57F5E87DC5ED}"/>
    <cellStyle name="Normal 2 6 9 3 2" xfId="37985" xr:uid="{74514054-8D0A-4423-B73B-6F8B79545DEB}"/>
    <cellStyle name="Normal 2 6 9 3 2 2" xfId="37986" xr:uid="{79976DA8-53C7-4378-BC85-6B41879831CA}"/>
    <cellStyle name="Normal 2 6 9 3 2 3" xfId="37987" xr:uid="{E985F6B7-FA74-405F-ACD2-64F10AC019BD}"/>
    <cellStyle name="Normal 2 6 9 3 2 4" xfId="37988" xr:uid="{5134C75A-ECE6-4D6A-9365-ABE27B0A2962}"/>
    <cellStyle name="Normal 2 6 9 3 3" xfId="37989" xr:uid="{00211947-5B7E-4786-AF06-4EC2EEE8B523}"/>
    <cellStyle name="Normal 2 6 9 3 3 2" xfId="37990" xr:uid="{BA43F3BC-0782-41AE-A1FD-A6E16818EFE3}"/>
    <cellStyle name="Normal 2 6 9 3 3 3" xfId="37991" xr:uid="{F40667ED-863F-4089-A981-069D3FF834ED}"/>
    <cellStyle name="Normal 2 6 9 3 3 4" xfId="37992" xr:uid="{4F8E55BF-44DC-4A8F-BA23-0339BEE74E9C}"/>
    <cellStyle name="Normal 2 6 9 3 4" xfId="37993" xr:uid="{31FF506E-155A-4E80-911C-BAD89D7AB74D}"/>
    <cellStyle name="Normal 2 6 9 3 4 2" xfId="37994" xr:uid="{8C16728F-86F8-405C-8746-E00349D724F6}"/>
    <cellStyle name="Normal 2 6 9 3 5" xfId="37995" xr:uid="{45683C71-8C3F-418C-ACAA-06028D50E8F0}"/>
    <cellStyle name="Normal 2 6 9 3 6" xfId="37996" xr:uid="{C0867145-2719-42C0-BA42-A64FF7918C2B}"/>
    <cellStyle name="Normal 2 6 9 3 7" xfId="37997" xr:uid="{F31D4B61-56A8-46DF-BCF0-03F73359E015}"/>
    <cellStyle name="Normal 2 6 9 4" xfId="37998" xr:uid="{E810428D-31F6-4CC6-8B5F-073ED473A969}"/>
    <cellStyle name="Normal 2 6 9 4 2" xfId="37999" xr:uid="{23D495A2-93FA-43D8-853F-8D82A29C1BD8}"/>
    <cellStyle name="Normal 2 6 9 4 3" xfId="38000" xr:uid="{7A4077A0-462D-4663-A87F-B3D2389FEA43}"/>
    <cellStyle name="Normal 2 6 9 4 4" xfId="38001" xr:uid="{48CF991C-FE6A-40AB-B890-F37200968BE4}"/>
    <cellStyle name="Normal 2 6 9 5" xfId="38002" xr:uid="{FA2BF4C5-64DC-4AE0-B75D-E22169F1EED6}"/>
    <cellStyle name="Normal 2 6 9 5 2" xfId="38003" xr:uid="{C0274FAC-338B-4A23-95BB-7547C2DBAB1A}"/>
    <cellStyle name="Normal 2 6 9 5 3" xfId="38004" xr:uid="{7C0C600E-EA2F-44C4-BF47-A5B7F6CCE563}"/>
    <cellStyle name="Normal 2 6 9 5 4" xfId="38005" xr:uid="{D315FB86-0AE3-474A-968A-E385CB8DF80A}"/>
    <cellStyle name="Normal 2 6 9 6" xfId="38006" xr:uid="{FA0C27A7-014B-49B1-A37B-7C72C8EB3C2A}"/>
    <cellStyle name="Normal 2 6 9 7" xfId="38007" xr:uid="{7DFE12CF-AA60-4DED-8E2E-45729D19C7F7}"/>
    <cellStyle name="Normal 2 6 9 7 2" xfId="38008" xr:uid="{87547766-7EF9-43A4-B407-D60003855F6F}"/>
    <cellStyle name="Normal 2 6 9 8" xfId="38009" xr:uid="{4C1B48F9-3863-4ADE-923D-6AF3E7C7BAE9}"/>
    <cellStyle name="Normal 2 6 9 9" xfId="38010" xr:uid="{7F2A0EC9-C863-418B-82B7-1C64D176A6C0}"/>
    <cellStyle name="Normal 2 60" xfId="38011" xr:uid="{B54BBB0A-54F1-48A8-A9AB-663D3BC43FD0}"/>
    <cellStyle name="Normal 2 60 2" xfId="38012" xr:uid="{3D25DC2D-0906-4D76-9AC1-4358182189DA}"/>
    <cellStyle name="Normal 2 60 2 2" xfId="58961" xr:uid="{AACD96BA-0208-4461-9A66-7899355F5195}"/>
    <cellStyle name="Normal 2 60 3" xfId="38013" xr:uid="{AD252076-61E3-42DC-B8B7-45CBD65325F9}"/>
    <cellStyle name="Normal 2 60 3 2" xfId="58962" xr:uid="{1CB28397-77E2-4F57-8FFC-32E9566BE874}"/>
    <cellStyle name="Normal 2 60 4" xfId="58963" xr:uid="{F8B1DE0D-E223-4D99-9FBF-8C261A2D3F9F}"/>
    <cellStyle name="Normal 2 60 5" xfId="58964" xr:uid="{DF00B599-EA09-4F4B-AB01-2193ADBC00FB}"/>
    <cellStyle name="Normal 2 61" xfId="38014" xr:uid="{22801E43-C5EF-40C8-BBFD-4F560A6BA500}"/>
    <cellStyle name="Normal 2 61 2" xfId="38015" xr:uid="{185CD894-C76D-4FDC-9762-E5F63B5A8FEF}"/>
    <cellStyle name="Normal 2 61 2 2" xfId="58965" xr:uid="{115EFBA5-BE6F-4C73-AF37-CE4B8E2B7262}"/>
    <cellStyle name="Normal 2 61 3" xfId="38016" xr:uid="{0B48E137-9A22-4E68-8336-F635F63A5C18}"/>
    <cellStyle name="Normal 2 61 3 2" xfId="58966" xr:uid="{5A84D673-8B09-49AA-B7AE-4E44E19A722A}"/>
    <cellStyle name="Normal 2 61 4" xfId="58967" xr:uid="{B9F06F05-AA73-4783-BAFB-F3FCA24DA501}"/>
    <cellStyle name="Normal 2 61 5" xfId="58968" xr:uid="{F4801BFC-BD0C-41E0-9378-81DA1441BAD6}"/>
    <cellStyle name="Normal 2 62" xfId="38017" xr:uid="{876B3BCC-2C10-41EB-B398-2566D4CB66AB}"/>
    <cellStyle name="Normal 2 62 2" xfId="38018" xr:uid="{DC46D9B8-E2BD-4868-A8B8-579DD426F889}"/>
    <cellStyle name="Normal 2 62 2 2" xfId="58969" xr:uid="{CC988480-0A1A-4824-AEE1-33E102DFE3F6}"/>
    <cellStyle name="Normal 2 62 3" xfId="38019" xr:uid="{EAA7D3E9-2D03-4226-9238-1788EB411F44}"/>
    <cellStyle name="Normal 2 62 3 2" xfId="58970" xr:uid="{C8E1A185-E3C1-409D-AEAF-27DBAF450E26}"/>
    <cellStyle name="Normal 2 62 4" xfId="58971" xr:uid="{9133B7A2-1B88-4616-882C-6730A5AF68A1}"/>
    <cellStyle name="Normal 2 62 5" xfId="58972" xr:uid="{9B5F049C-51A6-4908-9302-5689536247BA}"/>
    <cellStyle name="Normal 2 63" xfId="38020" xr:uid="{2ABA84FA-246A-4E38-BF08-604CC031C6C7}"/>
    <cellStyle name="Normal 2 63 2" xfId="38021" xr:uid="{657E7DA9-EBE3-4D56-B427-5C90F895277C}"/>
    <cellStyle name="Normal 2 63 2 2" xfId="58973" xr:uid="{F5EF79E2-25D5-40FA-8D55-B6C29A92E2B2}"/>
    <cellStyle name="Normal 2 63 3" xfId="38022" xr:uid="{3418893C-66E1-4B5A-8AF4-003D922EA68A}"/>
    <cellStyle name="Normal 2 63 3 2" xfId="58974" xr:uid="{6BA1F66A-C32D-4E17-B82A-866BDB8964C7}"/>
    <cellStyle name="Normal 2 63 4" xfId="58975" xr:uid="{75E158B9-1C5E-46D4-A209-BB49187EA78D}"/>
    <cellStyle name="Normal 2 63 5" xfId="58976" xr:uid="{8BB94E84-8C8E-42B7-B6AA-A3C9BE150FA0}"/>
    <cellStyle name="Normal 2 64" xfId="38023" xr:uid="{F8A7DF4E-7232-46F6-AE49-E5A979AD76FA}"/>
    <cellStyle name="Normal 2 64 2" xfId="38024" xr:uid="{3AC3F332-4679-434B-88BC-D8759D55C230}"/>
    <cellStyle name="Normal 2 64 2 2" xfId="58977" xr:uid="{775C86B2-F8B3-46DB-A3B8-D2227DA6519F}"/>
    <cellStyle name="Normal 2 64 3" xfId="38025" xr:uid="{ABB6CC19-42FA-45F9-A757-03B509832267}"/>
    <cellStyle name="Normal 2 64 3 2" xfId="58978" xr:uid="{C0E6D8DC-4FF5-44C3-A9CA-0612A0254E31}"/>
    <cellStyle name="Normal 2 64 4" xfId="58979" xr:uid="{DC73513B-5427-4988-B881-3124B7DCAB9B}"/>
    <cellStyle name="Normal 2 64 5" xfId="58980" xr:uid="{5F0DB711-1D7E-4765-AFC5-C729A7C1A4E5}"/>
    <cellStyle name="Normal 2 65" xfId="38026" xr:uid="{B34D45D6-1255-4CD7-9ABE-BB08FEBEF564}"/>
    <cellStyle name="Normal 2 65 2" xfId="38027" xr:uid="{F8BE8DCB-E97A-4724-B42B-2029A6F90FBC}"/>
    <cellStyle name="Normal 2 65 2 2" xfId="58981" xr:uid="{B2DF18A6-E5CF-4577-A69E-39AFB53F774F}"/>
    <cellStyle name="Normal 2 65 3" xfId="38028" xr:uid="{B73ABC71-13E0-4B65-9824-02BA20C28C61}"/>
    <cellStyle name="Normal 2 65 3 2" xfId="58982" xr:uid="{1C027AEF-2385-4B15-8D4B-1FF3BA30FCE6}"/>
    <cellStyle name="Normal 2 65 4" xfId="58983" xr:uid="{A271C253-EE7D-4F6D-8F8C-0390247B32C7}"/>
    <cellStyle name="Normal 2 65 5" xfId="58984" xr:uid="{6C0170F3-7AA2-425D-9870-F2E649BE8472}"/>
    <cellStyle name="Normal 2 66" xfId="38029" xr:uid="{9A155DE5-2C65-4440-A41C-FF1DF331FEE5}"/>
    <cellStyle name="Normal 2 66 2" xfId="38030" xr:uid="{7A15DBB7-20DC-40DC-A1FE-F58E994BFF74}"/>
    <cellStyle name="Normal 2 66 2 2" xfId="58985" xr:uid="{B8099063-BDB9-44BD-AB34-EF64722AAF00}"/>
    <cellStyle name="Normal 2 66 3" xfId="58986" xr:uid="{45BB3136-BA3A-47D9-BFAF-C54CAB413131}"/>
    <cellStyle name="Normal 2 66 3 2" xfId="58987" xr:uid="{AD9BDBDA-0B54-4032-A46B-45CE0DB6AA1D}"/>
    <cellStyle name="Normal 2 66 4" xfId="58988" xr:uid="{74C70A72-6BF4-42E9-82FC-0A4749413B6C}"/>
    <cellStyle name="Normal 2 66 5" xfId="58989" xr:uid="{45ACFDD6-5E1A-4756-A11A-AF13D687ABC2}"/>
    <cellStyle name="Normal 2 67" xfId="38031" xr:uid="{88137DBF-5A15-4394-ACAE-46DD548A46CE}"/>
    <cellStyle name="Normal 2 67 2" xfId="58990" xr:uid="{1509B71D-7B71-4980-8D18-21C1067E7EA4}"/>
    <cellStyle name="Normal 2 67 2 2" xfId="58991" xr:uid="{BBD2203F-66CA-4F70-B6E6-3E0A05013748}"/>
    <cellStyle name="Normal 2 67 3" xfId="58992" xr:uid="{1BBEFD30-E310-453E-96EF-B3C47504A07A}"/>
    <cellStyle name="Normal 2 67 3 2" xfId="58993" xr:uid="{2AF1693A-A014-405C-A24E-FDB1EFB51ADF}"/>
    <cellStyle name="Normal 2 67 4" xfId="58994" xr:uid="{434DE1E4-C81B-4A3A-A7E2-4B98C4996F1A}"/>
    <cellStyle name="Normal 2 67 5" xfId="58995" xr:uid="{83A909C3-5800-451B-B466-1B7A3DD772C6}"/>
    <cellStyle name="Normal 2 68" xfId="38032" xr:uid="{07E29F85-3E46-425E-AE5A-3A82D00EAAD4}"/>
    <cellStyle name="Normal 2 68 2" xfId="58996" xr:uid="{C1E8B937-E0F5-4F04-A05F-307221A440C2}"/>
    <cellStyle name="Normal 2 68 2 2" xfId="58997" xr:uid="{D9CF1BBC-2A04-46CE-A3A9-EC5DBC927F7B}"/>
    <cellStyle name="Normal 2 68 3" xfId="58998" xr:uid="{4519F7B3-5A8F-4875-AA8A-3370A1A20858}"/>
    <cellStyle name="Normal 2 68 3 2" xfId="58999" xr:uid="{E73E2709-DE1C-470D-8892-6515205D1415}"/>
    <cellStyle name="Normal 2 68 4" xfId="59000" xr:uid="{2938808D-1BFB-4E69-981C-BF27AAC09287}"/>
    <cellStyle name="Normal 2 68 5" xfId="59001" xr:uid="{78F35D29-8821-4906-9FCA-690CEC39F0D7}"/>
    <cellStyle name="Normal 2 69" xfId="38033" xr:uid="{E7A3154B-7A8D-4560-9A9F-B0BB6557B135}"/>
    <cellStyle name="Normal 2 69 2" xfId="59002" xr:uid="{64FA48AC-A72F-4B21-B635-2F545EE6C061}"/>
    <cellStyle name="Normal 2 69 2 2" xfId="59003" xr:uid="{9BD8A70E-754F-4808-B42D-59BB4075D573}"/>
    <cellStyle name="Normal 2 69 3" xfId="59004" xr:uid="{53B3F0A2-7FD3-46B7-8C5C-5AB457FA6FF9}"/>
    <cellStyle name="Normal 2 69 3 2" xfId="59005" xr:uid="{A56B3766-05BF-4E96-9616-0C5DD815E3C0}"/>
    <cellStyle name="Normal 2 69 4" xfId="59006" xr:uid="{A9C59294-2260-445E-BF1C-9498CD3340F8}"/>
    <cellStyle name="Normal 2 69 5" xfId="59007" xr:uid="{6F169E44-EE2A-4B25-8C00-211F6B375171}"/>
    <cellStyle name="Normal 2 7" xfId="38034" xr:uid="{2639B65B-462F-4FD4-A8FE-9FB5E575C73B}"/>
    <cellStyle name="Normal 2 7 10" xfId="38035" xr:uid="{A76AAE27-7317-4196-81E6-B09EA11DB63B}"/>
    <cellStyle name="Normal 2 7 10 10" xfId="38036" xr:uid="{126E6537-A25D-4E11-BE8B-F6192904F804}"/>
    <cellStyle name="Normal 2 7 10 2" xfId="38037" xr:uid="{1B19872D-6237-434D-9219-6CB8FA7F0281}"/>
    <cellStyle name="Normal 2 7 10 2 2" xfId="38038" xr:uid="{E5CC1305-C6E5-4C84-BA58-89825B9BC9BE}"/>
    <cellStyle name="Normal 2 7 10 2 2 2" xfId="38039" xr:uid="{96AAE98A-280E-4B28-856C-D9729524BD1C}"/>
    <cellStyle name="Normal 2 7 10 2 2 3" xfId="38040" xr:uid="{ADE143E7-326F-4C2A-B6D7-03A26B3BC9BF}"/>
    <cellStyle name="Normal 2 7 10 2 2 4" xfId="38041" xr:uid="{509389E6-C1EF-4472-972E-D18E8CAC30E1}"/>
    <cellStyle name="Normal 2 7 10 2 3" xfId="38042" xr:uid="{A16ABBF3-3F62-4287-8ECC-77C2ED4637DD}"/>
    <cellStyle name="Normal 2 7 10 2 3 2" xfId="38043" xr:uid="{B09959AE-1AFA-44C0-8826-CEC77DD8B294}"/>
    <cellStyle name="Normal 2 7 10 2 3 3" xfId="38044" xr:uid="{48934552-029C-4260-BA51-D94937586E0C}"/>
    <cellStyle name="Normal 2 7 10 2 3 4" xfId="38045" xr:uid="{0BEB5B96-7EF0-4A52-98B3-250D7CBBBA6F}"/>
    <cellStyle name="Normal 2 7 10 2 4" xfId="38046" xr:uid="{D00413CD-8BC7-46B1-BCC0-91B3C88BF0FE}"/>
    <cellStyle name="Normal 2 7 10 2 4 2" xfId="38047" xr:uid="{D5C8A34A-985A-492B-9895-41CB00D4403C}"/>
    <cellStyle name="Normal 2 7 10 2 5" xfId="38048" xr:uid="{94A0A7B9-3246-4DFD-B743-0FF342F2767A}"/>
    <cellStyle name="Normal 2 7 10 2 6" xfId="38049" xr:uid="{990DEBE7-96B5-4C55-8C14-0DC92E105BD2}"/>
    <cellStyle name="Normal 2 7 10 2 7" xfId="38050" xr:uid="{C6C92326-B4BB-45E9-BD46-25FD9DEF35BE}"/>
    <cellStyle name="Normal 2 7 10 3" xfId="38051" xr:uid="{A51E89F2-45F1-4BE8-80F8-D0A57D5C40E9}"/>
    <cellStyle name="Normal 2 7 10 3 2" xfId="38052" xr:uid="{28813B35-34C1-44E4-B19E-8B91F6C18D16}"/>
    <cellStyle name="Normal 2 7 10 3 2 2" xfId="38053" xr:uid="{448F4757-78BE-448A-BE4B-0CECAE5A0B96}"/>
    <cellStyle name="Normal 2 7 10 3 2 3" xfId="38054" xr:uid="{0B2E83F4-AF73-4AF5-AC44-A4370113CEC6}"/>
    <cellStyle name="Normal 2 7 10 3 2 4" xfId="38055" xr:uid="{AD9326B3-6EC0-4760-AC45-11B097E89D0B}"/>
    <cellStyle name="Normal 2 7 10 3 3" xfId="38056" xr:uid="{AA4CB889-EC2E-4D78-80EC-CAA4D4C15E2E}"/>
    <cellStyle name="Normal 2 7 10 3 3 2" xfId="38057" xr:uid="{4E8165AE-EFE3-4506-91EA-0B7DCD36B9BD}"/>
    <cellStyle name="Normal 2 7 10 3 3 3" xfId="38058" xr:uid="{ACF6C8D4-53D5-4093-9364-E4F6765EC3CE}"/>
    <cellStyle name="Normal 2 7 10 3 3 4" xfId="38059" xr:uid="{2D3D98D7-5177-4394-9444-CD55FCE7E91C}"/>
    <cellStyle name="Normal 2 7 10 3 4" xfId="38060" xr:uid="{C82750D6-4FCF-4D48-920C-D1555B1E4AEF}"/>
    <cellStyle name="Normal 2 7 10 3 4 2" xfId="38061" xr:uid="{EE5BF53A-EA9E-4507-84C8-E8D65C10C347}"/>
    <cellStyle name="Normal 2 7 10 3 5" xfId="38062" xr:uid="{8BEBCAB6-926A-4580-AFF5-1668784EAFFA}"/>
    <cellStyle name="Normal 2 7 10 3 6" xfId="38063" xr:uid="{9A2FC086-8CB3-4ACD-9E16-9CF438497B91}"/>
    <cellStyle name="Normal 2 7 10 3 7" xfId="38064" xr:uid="{270AFDB4-5F25-45C2-B212-447673FC775A}"/>
    <cellStyle name="Normal 2 7 10 4" xfId="38065" xr:uid="{049A6BDE-F880-4514-9C45-4E69D1734C10}"/>
    <cellStyle name="Normal 2 7 10 4 2" xfId="38066" xr:uid="{568D4539-F51F-4012-AC9B-1D25B0BC3CC7}"/>
    <cellStyle name="Normal 2 7 10 4 3" xfId="38067" xr:uid="{5FAAEDC0-73B8-4CED-A820-79367BB5B540}"/>
    <cellStyle name="Normal 2 7 10 4 4" xfId="38068" xr:uid="{EA860D46-A7D7-48A7-89CC-BEFF7E5AA9A0}"/>
    <cellStyle name="Normal 2 7 10 5" xfId="38069" xr:uid="{F3714AB9-B8C8-4D2D-B162-87381CC1A917}"/>
    <cellStyle name="Normal 2 7 10 5 2" xfId="38070" xr:uid="{D239991C-E144-446B-946A-9A58FB60E7BE}"/>
    <cellStyle name="Normal 2 7 10 5 3" xfId="38071" xr:uid="{15D62B17-1E1A-4A97-B90E-662A30DA55B8}"/>
    <cellStyle name="Normal 2 7 10 5 4" xfId="38072" xr:uid="{E92B2D0E-C5C5-4952-B9B3-C2EFA8AFA9AB}"/>
    <cellStyle name="Normal 2 7 10 6" xfId="38073" xr:uid="{2EA0F322-7AAA-4694-943B-ABD159F8DF94}"/>
    <cellStyle name="Normal 2 7 10 7" xfId="38074" xr:uid="{23B0F7D8-70EE-4594-832D-D31657D1096C}"/>
    <cellStyle name="Normal 2 7 10 7 2" xfId="38075" xr:uid="{0FF1BF70-7C9E-4E48-990F-797957D22FC2}"/>
    <cellStyle name="Normal 2 7 10 8" xfId="38076" xr:uid="{01944DFF-3A6B-42D9-A241-54EB47535084}"/>
    <cellStyle name="Normal 2 7 10 9" xfId="38077" xr:uid="{BAF70A70-7882-47B1-82D2-ED6EF959CDF5}"/>
    <cellStyle name="Normal 2 7 11" xfId="38078" xr:uid="{4E3FACEC-D204-4778-82AB-4DDBF2B1014E}"/>
    <cellStyle name="Normal 2 7 11 10" xfId="38079" xr:uid="{E406E632-904D-4504-AEF1-94D665CAAC98}"/>
    <cellStyle name="Normal 2 7 11 2" xfId="38080" xr:uid="{E93F1CD4-AB47-4D5E-BC80-2EA54B95DABD}"/>
    <cellStyle name="Normal 2 7 11 2 2" xfId="38081" xr:uid="{362BAB78-9689-40B5-8B55-03BEC378C835}"/>
    <cellStyle name="Normal 2 7 11 2 2 2" xfId="38082" xr:uid="{8A3BB043-3031-4EBC-92D1-6BAEF02BFC41}"/>
    <cellStyle name="Normal 2 7 11 2 2 3" xfId="38083" xr:uid="{B60B6F37-3361-4E4B-AEFC-B9F1549775AA}"/>
    <cellStyle name="Normal 2 7 11 2 2 4" xfId="38084" xr:uid="{B10A11E2-2DD5-40DA-B226-0985A8549A07}"/>
    <cellStyle name="Normal 2 7 11 2 3" xfId="38085" xr:uid="{4F0299D0-339D-42F2-B18A-43F3D743219E}"/>
    <cellStyle name="Normal 2 7 11 2 3 2" xfId="38086" xr:uid="{87A7CA64-CA8D-4260-9A7D-6FFDE9F25934}"/>
    <cellStyle name="Normal 2 7 11 2 3 3" xfId="38087" xr:uid="{2B49592E-435B-489C-B9F9-88BAE26128EB}"/>
    <cellStyle name="Normal 2 7 11 2 3 4" xfId="38088" xr:uid="{2A881DF3-597A-4CF0-A616-A3878940B054}"/>
    <cellStyle name="Normal 2 7 11 2 4" xfId="38089" xr:uid="{E74AE781-4474-4253-9E8A-4237411D496A}"/>
    <cellStyle name="Normal 2 7 11 2 4 2" xfId="38090" xr:uid="{1BDA7D80-41E5-4E38-80EF-A6A8B2E4ECFB}"/>
    <cellStyle name="Normal 2 7 11 2 5" xfId="38091" xr:uid="{846A6EE4-B9DA-4867-A4B4-9F95C32FE244}"/>
    <cellStyle name="Normal 2 7 11 2 6" xfId="38092" xr:uid="{D71F1848-1D2B-424B-827D-180C2676B233}"/>
    <cellStyle name="Normal 2 7 11 2 7" xfId="38093" xr:uid="{CFC5510D-C46B-4388-8702-3F27D319810D}"/>
    <cellStyle name="Normal 2 7 11 3" xfId="38094" xr:uid="{C45D9E56-EC96-49FE-AF9A-A9F2B0A52FC1}"/>
    <cellStyle name="Normal 2 7 11 3 2" xfId="38095" xr:uid="{CA224569-DB2A-4BB4-9CFD-5D3FE7F44D25}"/>
    <cellStyle name="Normal 2 7 11 3 2 2" xfId="38096" xr:uid="{F9EB4BBD-19ED-418A-91D2-D4948ED2C727}"/>
    <cellStyle name="Normal 2 7 11 3 2 3" xfId="38097" xr:uid="{6D41F7D4-D9A9-48F0-814D-60C487152B42}"/>
    <cellStyle name="Normal 2 7 11 3 2 4" xfId="38098" xr:uid="{C7AF845A-0800-4374-AF40-2AB5F2C9C36C}"/>
    <cellStyle name="Normal 2 7 11 3 3" xfId="38099" xr:uid="{67788BCD-8BB7-4997-BD99-075206468895}"/>
    <cellStyle name="Normal 2 7 11 3 3 2" xfId="38100" xr:uid="{BA8D2973-D8CE-4E64-9BA4-F2B72234BA6F}"/>
    <cellStyle name="Normal 2 7 11 3 3 3" xfId="38101" xr:uid="{92B80423-4D2C-4EE5-8C2B-79789F605493}"/>
    <cellStyle name="Normal 2 7 11 3 3 4" xfId="38102" xr:uid="{661DD207-C332-414F-BB0A-F4609F2E8DCA}"/>
    <cellStyle name="Normal 2 7 11 3 4" xfId="38103" xr:uid="{C9625E10-8C06-487C-BE98-6503E94AF5D2}"/>
    <cellStyle name="Normal 2 7 11 3 4 2" xfId="38104" xr:uid="{AEBECBB1-D12D-4C44-AE6A-2AE207ACC859}"/>
    <cellStyle name="Normal 2 7 11 3 5" xfId="38105" xr:uid="{4951C5AA-11AB-4B9F-84E4-4720F1E15173}"/>
    <cellStyle name="Normal 2 7 11 3 6" xfId="38106" xr:uid="{E758DDE7-2A3C-42D2-80FC-98C6F8E94C73}"/>
    <cellStyle name="Normal 2 7 11 3 7" xfId="38107" xr:uid="{C594C125-8290-450D-B3DF-4B7ABEA772A9}"/>
    <cellStyle name="Normal 2 7 11 4" xfId="38108" xr:uid="{A9D9E626-787F-455D-B1B8-82B75707412C}"/>
    <cellStyle name="Normal 2 7 11 4 2" xfId="38109" xr:uid="{70145C97-BAC5-4794-9A42-1C4D39B24581}"/>
    <cellStyle name="Normal 2 7 11 4 3" xfId="38110" xr:uid="{D43DB60A-FFCC-4234-BE11-D6DB751F885E}"/>
    <cellStyle name="Normal 2 7 11 4 4" xfId="38111" xr:uid="{58A2B05A-53DB-4B87-BFDF-3013C5C7726C}"/>
    <cellStyle name="Normal 2 7 11 5" xfId="38112" xr:uid="{6FCB8620-3004-4DB2-89F4-DBF1B26D2158}"/>
    <cellStyle name="Normal 2 7 11 5 2" xfId="38113" xr:uid="{9AFECE34-9D23-45C0-8A11-4815B76AB6C1}"/>
    <cellStyle name="Normal 2 7 11 5 3" xfId="38114" xr:uid="{B1AAD7BF-530C-4613-A74A-56CC08B866EE}"/>
    <cellStyle name="Normal 2 7 11 5 4" xfId="38115" xr:uid="{AECD4F3E-57EB-424C-8FC1-D92BAF8B1E8E}"/>
    <cellStyle name="Normal 2 7 11 6" xfId="38116" xr:uid="{7B8D8335-9513-4B89-8A59-223F0D45AEC1}"/>
    <cellStyle name="Normal 2 7 11 7" xfId="38117" xr:uid="{7ECDD21B-08A3-4EE2-8A25-25427D0FE134}"/>
    <cellStyle name="Normal 2 7 11 7 2" xfId="38118" xr:uid="{C72D3385-ECB9-419D-AA77-5BECE5629343}"/>
    <cellStyle name="Normal 2 7 11 8" xfId="38119" xr:uid="{DED8EF01-88AA-4C58-9AB0-91576F94E5B5}"/>
    <cellStyle name="Normal 2 7 11 9" xfId="38120" xr:uid="{D597C34E-F7AA-4789-B095-6189DA63CA95}"/>
    <cellStyle name="Normal 2 7 12" xfId="38121" xr:uid="{315C218D-3C42-462F-9F99-DA8CF8298B2C}"/>
    <cellStyle name="Normal 2 7 12 10" xfId="38122" xr:uid="{7FAA4625-D75D-4D41-BB29-88AEBBDBE2E5}"/>
    <cellStyle name="Normal 2 7 12 2" xfId="38123" xr:uid="{9BC890F9-27AE-4EB7-B979-CB3AB460E1D3}"/>
    <cellStyle name="Normal 2 7 12 2 2" xfId="38124" xr:uid="{93939100-7FA8-4C4C-85C0-4016D67379ED}"/>
    <cellStyle name="Normal 2 7 12 2 2 2" xfId="38125" xr:uid="{A3ED59E2-8140-462B-84EA-42D6F04B81F0}"/>
    <cellStyle name="Normal 2 7 12 2 2 3" xfId="38126" xr:uid="{AFB62983-6D58-4D3A-BA8A-CAEEDBD0F3C9}"/>
    <cellStyle name="Normal 2 7 12 2 2 4" xfId="38127" xr:uid="{037F5CE6-1203-43D5-BF7F-614BDD1FBC35}"/>
    <cellStyle name="Normal 2 7 12 2 3" xfId="38128" xr:uid="{F4D39572-9DAC-430D-B65B-133E75E4B4BE}"/>
    <cellStyle name="Normal 2 7 12 2 3 2" xfId="38129" xr:uid="{D4EBB291-DF1C-41CE-A8C7-9FAA488A70C1}"/>
    <cellStyle name="Normal 2 7 12 2 3 3" xfId="38130" xr:uid="{45D9933C-1229-45CE-BFDA-7115D795AD05}"/>
    <cellStyle name="Normal 2 7 12 2 3 4" xfId="38131" xr:uid="{94C022D7-5D0F-42B2-A4B9-831D17A5858B}"/>
    <cellStyle name="Normal 2 7 12 2 4" xfId="38132" xr:uid="{739CA5CE-36C9-411B-925C-4B0768DFC567}"/>
    <cellStyle name="Normal 2 7 12 2 4 2" xfId="38133" xr:uid="{0BC965B0-A80B-448B-9FBF-858089A8D35C}"/>
    <cellStyle name="Normal 2 7 12 2 5" xfId="38134" xr:uid="{48137522-BE5E-45CF-8310-13C486BA6C60}"/>
    <cellStyle name="Normal 2 7 12 2 6" xfId="38135" xr:uid="{859EBDC7-9C16-454B-82F7-8E57944CD9DD}"/>
    <cellStyle name="Normal 2 7 12 2 7" xfId="38136" xr:uid="{C7D37D16-FD59-4C4C-8E9F-F886EA040FF9}"/>
    <cellStyle name="Normal 2 7 12 3" xfId="38137" xr:uid="{9FB14C78-FA79-4D49-9F30-A086DB5181A3}"/>
    <cellStyle name="Normal 2 7 12 3 2" xfId="38138" xr:uid="{57366EB4-4498-4AA2-A9BB-43DE3EF0C86C}"/>
    <cellStyle name="Normal 2 7 12 3 2 2" xfId="38139" xr:uid="{3D7ECCBE-02ED-478C-90A0-C1D58CFF1F4F}"/>
    <cellStyle name="Normal 2 7 12 3 2 3" xfId="38140" xr:uid="{43104F89-BF9F-4947-B38B-2296F1CCBE97}"/>
    <cellStyle name="Normal 2 7 12 3 2 4" xfId="38141" xr:uid="{C1A13B8E-0FAF-45FF-B725-E26867D88884}"/>
    <cellStyle name="Normal 2 7 12 3 3" xfId="38142" xr:uid="{D713D48E-485E-46D4-BEB1-CB9A86694B38}"/>
    <cellStyle name="Normal 2 7 12 3 3 2" xfId="38143" xr:uid="{BA92E65A-7956-497E-89EB-7562CD98E156}"/>
    <cellStyle name="Normal 2 7 12 3 3 3" xfId="38144" xr:uid="{57CD20D8-6330-40DC-BCA0-A2EB42C165A7}"/>
    <cellStyle name="Normal 2 7 12 3 3 4" xfId="38145" xr:uid="{46B46A01-2A49-44CC-84DE-6FC412DF3E75}"/>
    <cellStyle name="Normal 2 7 12 3 4" xfId="38146" xr:uid="{7B2D1E1C-6618-4357-B55E-1F68FCEA9A24}"/>
    <cellStyle name="Normal 2 7 12 3 4 2" xfId="38147" xr:uid="{F1717E72-C5EE-44A8-926E-196653A1939B}"/>
    <cellStyle name="Normal 2 7 12 3 5" xfId="38148" xr:uid="{AE3C4065-6DBE-4549-9C8D-FCD66538C0EB}"/>
    <cellStyle name="Normal 2 7 12 3 6" xfId="38149" xr:uid="{B30D08F3-6705-408F-8EA9-905A9097C4A5}"/>
    <cellStyle name="Normal 2 7 12 3 7" xfId="38150" xr:uid="{CBB1B8E4-8818-4D70-A00F-3D0269DB9A25}"/>
    <cellStyle name="Normal 2 7 12 4" xfId="38151" xr:uid="{3DC2CBEE-87E7-437C-A6B4-6721D1032A97}"/>
    <cellStyle name="Normal 2 7 12 4 2" xfId="38152" xr:uid="{9E7E8C4A-CA74-4D13-9A9C-507898EACC8A}"/>
    <cellStyle name="Normal 2 7 12 4 3" xfId="38153" xr:uid="{4DCECCCE-B49F-41AF-84E7-F088658A9AC7}"/>
    <cellStyle name="Normal 2 7 12 4 4" xfId="38154" xr:uid="{9651FA82-3F01-4D04-A20A-98A49776BD70}"/>
    <cellStyle name="Normal 2 7 12 5" xfId="38155" xr:uid="{44BA1039-AB54-44F2-B21F-77B3FFC9F778}"/>
    <cellStyle name="Normal 2 7 12 5 2" xfId="38156" xr:uid="{A0E2BF65-4161-43E0-917F-569F3BC04FB5}"/>
    <cellStyle name="Normal 2 7 12 5 3" xfId="38157" xr:uid="{7AE9504E-FDC0-408E-B232-8D976AFE023D}"/>
    <cellStyle name="Normal 2 7 12 5 4" xfId="38158" xr:uid="{E73FACF8-0F1D-43FF-9FC6-6EA4D088621B}"/>
    <cellStyle name="Normal 2 7 12 6" xfId="38159" xr:uid="{FC32DA47-5E97-4F2D-90BB-974B9A19ED02}"/>
    <cellStyle name="Normal 2 7 12 7" xfId="38160" xr:uid="{2E5068DF-0C90-4AB1-9F5C-3F82447F6C6E}"/>
    <cellStyle name="Normal 2 7 12 7 2" xfId="38161" xr:uid="{1F298B87-5B5A-406B-94AE-E74930BFBDA2}"/>
    <cellStyle name="Normal 2 7 12 8" xfId="38162" xr:uid="{554BB340-DADF-4AAF-9C89-DD198A1861A3}"/>
    <cellStyle name="Normal 2 7 12 9" xfId="38163" xr:uid="{4467EE89-7587-4D40-B170-A3EE53A5A928}"/>
    <cellStyle name="Normal 2 7 13" xfId="38164" xr:uid="{6135F682-5149-428F-AC0A-B3BC2E11DF36}"/>
    <cellStyle name="Normal 2 7 13 10" xfId="38165" xr:uid="{AF32887D-CB2F-4CA9-AB4D-5C8AE8F9E0DD}"/>
    <cellStyle name="Normal 2 7 13 2" xfId="38166" xr:uid="{B79AF0D1-D73B-43B1-871F-F81526F07C6F}"/>
    <cellStyle name="Normal 2 7 13 2 2" xfId="38167" xr:uid="{84580E1C-5EDA-429D-9D86-4B79E3FADC96}"/>
    <cellStyle name="Normal 2 7 13 2 2 2" xfId="38168" xr:uid="{4A7A6E06-47C7-4B34-BEB9-D94B6B629D39}"/>
    <cellStyle name="Normal 2 7 13 2 2 3" xfId="38169" xr:uid="{5809E17C-8363-4652-8A66-828A24A89B4A}"/>
    <cellStyle name="Normal 2 7 13 2 2 4" xfId="38170" xr:uid="{38D9117C-6127-4A09-8A16-3E249B5818A6}"/>
    <cellStyle name="Normal 2 7 13 2 3" xfId="38171" xr:uid="{05083BCA-53A5-4214-AB56-8BEFDB162409}"/>
    <cellStyle name="Normal 2 7 13 2 3 2" xfId="38172" xr:uid="{EFEC28DE-FBBA-471C-A161-460E7794A3A4}"/>
    <cellStyle name="Normal 2 7 13 2 3 3" xfId="38173" xr:uid="{7109C8EE-09F2-427D-B162-F03C87C7DB53}"/>
    <cellStyle name="Normal 2 7 13 2 3 4" xfId="38174" xr:uid="{EE82E77E-96C1-4902-AEAA-9DB3198FB855}"/>
    <cellStyle name="Normal 2 7 13 2 4" xfId="38175" xr:uid="{5F6F5542-471B-4B3C-8D3E-BDAA510E16FA}"/>
    <cellStyle name="Normal 2 7 13 2 4 2" xfId="38176" xr:uid="{66B4E208-2659-4D38-8858-E481E46C640C}"/>
    <cellStyle name="Normal 2 7 13 2 5" xfId="38177" xr:uid="{6969C316-7366-4C99-942D-6496A7D445FB}"/>
    <cellStyle name="Normal 2 7 13 2 6" xfId="38178" xr:uid="{FACD8AD4-8D75-4BB4-BF74-D89CA2A18973}"/>
    <cellStyle name="Normal 2 7 13 2 7" xfId="38179" xr:uid="{FB2B6647-6B24-43C1-B0B1-CF8D4D4C3BED}"/>
    <cellStyle name="Normal 2 7 13 3" xfId="38180" xr:uid="{2A9A1A65-C9B2-4E1A-B52D-1565D4CFE0EC}"/>
    <cellStyle name="Normal 2 7 13 3 2" xfId="38181" xr:uid="{37D34B3F-A89B-4564-B1A2-931ABE8F61D5}"/>
    <cellStyle name="Normal 2 7 13 3 2 2" xfId="38182" xr:uid="{7208EA82-A8A6-4E43-956C-310D4C22E0E9}"/>
    <cellStyle name="Normal 2 7 13 3 2 3" xfId="38183" xr:uid="{6F642E4E-F35D-4A1A-B6F3-4C750EF2A00C}"/>
    <cellStyle name="Normal 2 7 13 3 2 4" xfId="38184" xr:uid="{F6796F9A-6B74-43BB-8DA4-322A548ABD9F}"/>
    <cellStyle name="Normal 2 7 13 3 3" xfId="38185" xr:uid="{AF240FA7-2519-40BB-957C-370AA9C26992}"/>
    <cellStyle name="Normal 2 7 13 3 3 2" xfId="38186" xr:uid="{E4F867B5-598A-4C59-9AF9-BFBAFD27C2D1}"/>
    <cellStyle name="Normal 2 7 13 3 3 3" xfId="38187" xr:uid="{524D29B8-84F7-47EB-A4D5-D192DB566A3B}"/>
    <cellStyle name="Normal 2 7 13 3 3 4" xfId="38188" xr:uid="{27C5668A-2121-45B4-8507-8A4644607092}"/>
    <cellStyle name="Normal 2 7 13 3 4" xfId="38189" xr:uid="{46E3C826-88EC-494C-938D-717C99FC36D6}"/>
    <cellStyle name="Normal 2 7 13 3 4 2" xfId="38190" xr:uid="{1C20BF18-0FD0-42AB-989E-4C40A49C419D}"/>
    <cellStyle name="Normal 2 7 13 3 5" xfId="38191" xr:uid="{91800440-702B-4668-B58C-2EA6C649FBD0}"/>
    <cellStyle name="Normal 2 7 13 3 6" xfId="38192" xr:uid="{940D0A49-9B5F-40CD-A4D8-FCCF063A649A}"/>
    <cellStyle name="Normal 2 7 13 3 7" xfId="38193" xr:uid="{7266E3B2-5589-4977-A50B-BCD44A887B93}"/>
    <cellStyle name="Normal 2 7 13 4" xfId="38194" xr:uid="{32A5E199-33DC-4CE3-BC20-61810B21F038}"/>
    <cellStyle name="Normal 2 7 13 4 2" xfId="38195" xr:uid="{157F791C-C47C-4E0E-AFF9-1A4D37C76C01}"/>
    <cellStyle name="Normal 2 7 13 4 3" xfId="38196" xr:uid="{EC72B22B-F625-48EE-9F0B-637EC5944937}"/>
    <cellStyle name="Normal 2 7 13 4 4" xfId="38197" xr:uid="{FEA11B73-7896-402F-8C85-F40AA261DD47}"/>
    <cellStyle name="Normal 2 7 13 5" xfId="38198" xr:uid="{FEA071E9-A2F7-481B-81FF-2EE0160460E9}"/>
    <cellStyle name="Normal 2 7 13 5 2" xfId="38199" xr:uid="{14BD36D6-9832-4E81-B343-054C7D84323E}"/>
    <cellStyle name="Normal 2 7 13 5 3" xfId="38200" xr:uid="{5B2C2C60-A127-4C61-B417-CD1BD11E610D}"/>
    <cellStyle name="Normal 2 7 13 5 4" xfId="38201" xr:uid="{5DDCBB4A-8542-4D3C-8384-23D460C157A4}"/>
    <cellStyle name="Normal 2 7 13 6" xfId="38202" xr:uid="{59934B36-61D8-4B2D-A52A-6176AB00CD38}"/>
    <cellStyle name="Normal 2 7 13 7" xfId="38203" xr:uid="{E58D4405-2899-4013-9E53-32A0D4C8E16D}"/>
    <cellStyle name="Normal 2 7 13 7 2" xfId="38204" xr:uid="{E9C5862A-2F91-4CDA-9A33-C9F2680FA331}"/>
    <cellStyle name="Normal 2 7 13 8" xfId="38205" xr:uid="{FE875CA7-7492-4BF9-A10E-97E6CB541BA2}"/>
    <cellStyle name="Normal 2 7 13 9" xfId="38206" xr:uid="{D76C08A2-E702-40EF-95FD-BB175EF884FB}"/>
    <cellStyle name="Normal 2 7 14" xfId="38207" xr:uid="{AC04F956-D52B-4A39-A425-B54DF320E7C2}"/>
    <cellStyle name="Normal 2 7 14 10" xfId="38208" xr:uid="{BED5AECF-21EB-4714-8B3E-EC3CECB8DF9A}"/>
    <cellStyle name="Normal 2 7 14 2" xfId="38209" xr:uid="{1C72A183-B11C-4AD1-BD76-719F0CDDD966}"/>
    <cellStyle name="Normal 2 7 14 2 2" xfId="38210" xr:uid="{F44CF05C-520F-4822-82F4-B8A4C746BDE7}"/>
    <cellStyle name="Normal 2 7 14 2 2 2" xfId="38211" xr:uid="{A53F7FF3-810A-41D6-84FF-FAF78BF21FB4}"/>
    <cellStyle name="Normal 2 7 14 2 2 3" xfId="38212" xr:uid="{D64E4B5C-4CBA-46EF-BB35-889732D42B57}"/>
    <cellStyle name="Normal 2 7 14 2 2 4" xfId="38213" xr:uid="{BB120C51-9616-4A89-8A53-90F029C9B527}"/>
    <cellStyle name="Normal 2 7 14 2 3" xfId="38214" xr:uid="{F7F9D19E-0782-40A4-BDB5-90808670BBB3}"/>
    <cellStyle name="Normal 2 7 14 2 3 2" xfId="38215" xr:uid="{EE22CA86-C04C-4E1E-9E9C-265C3B6E745E}"/>
    <cellStyle name="Normal 2 7 14 2 3 3" xfId="38216" xr:uid="{8F9E6243-777C-4BA2-97D5-385D6AD60FD7}"/>
    <cellStyle name="Normal 2 7 14 2 3 4" xfId="38217" xr:uid="{F8C2AB3F-2F2B-4DA3-845A-15C443E98504}"/>
    <cellStyle name="Normal 2 7 14 2 4" xfId="38218" xr:uid="{832A15AF-854A-4A69-A8AA-B7C9D9183FC2}"/>
    <cellStyle name="Normal 2 7 14 2 4 2" xfId="38219" xr:uid="{D61EB427-3F14-4158-91D8-B08677A2C0A8}"/>
    <cellStyle name="Normal 2 7 14 2 5" xfId="38220" xr:uid="{F79C62C2-7A8D-4656-92F7-52426ED2E637}"/>
    <cellStyle name="Normal 2 7 14 2 6" xfId="38221" xr:uid="{43001B59-D158-4E58-8462-766E69F5E24A}"/>
    <cellStyle name="Normal 2 7 14 2 7" xfId="38222" xr:uid="{06F8DAF0-AEF0-494C-B3B4-816BFE3FC7E6}"/>
    <cellStyle name="Normal 2 7 14 3" xfId="38223" xr:uid="{DB3E47DC-6978-47CD-B736-A3F4137AB3B2}"/>
    <cellStyle name="Normal 2 7 14 3 2" xfId="38224" xr:uid="{839AE809-36F0-495D-ADF0-8AA13386DEAA}"/>
    <cellStyle name="Normal 2 7 14 3 2 2" xfId="38225" xr:uid="{71887D8D-603A-47D6-92F3-3ECDE3B79B05}"/>
    <cellStyle name="Normal 2 7 14 3 2 3" xfId="38226" xr:uid="{E3ECE211-1FE1-4235-847F-16DF30F4EB9A}"/>
    <cellStyle name="Normal 2 7 14 3 2 4" xfId="38227" xr:uid="{C8F61BD3-0448-46AF-8EFC-21BFFDEFB707}"/>
    <cellStyle name="Normal 2 7 14 3 3" xfId="38228" xr:uid="{ACFB47AA-EF33-4F71-8ABD-4C30D9C60315}"/>
    <cellStyle name="Normal 2 7 14 3 3 2" xfId="38229" xr:uid="{8921AEF1-F4E1-4CC5-8DE2-A285400B202A}"/>
    <cellStyle name="Normal 2 7 14 3 3 3" xfId="38230" xr:uid="{E99F3BDD-F554-4C4B-BE6B-D2003F559598}"/>
    <cellStyle name="Normal 2 7 14 3 3 4" xfId="38231" xr:uid="{E3B0E94E-B200-47A6-8E0E-0CC378F807A8}"/>
    <cellStyle name="Normal 2 7 14 3 4" xfId="38232" xr:uid="{AD80AF74-13F2-4FA2-887D-6310D32ECB46}"/>
    <cellStyle name="Normal 2 7 14 3 4 2" xfId="38233" xr:uid="{86271E42-B8DE-4086-987D-855A4991B1CF}"/>
    <cellStyle name="Normal 2 7 14 3 5" xfId="38234" xr:uid="{06F36E88-B758-4955-B3E3-24316CC2CFD7}"/>
    <cellStyle name="Normal 2 7 14 3 6" xfId="38235" xr:uid="{04FE7FD7-6F78-492E-92DE-F09AB2D31863}"/>
    <cellStyle name="Normal 2 7 14 3 7" xfId="38236" xr:uid="{E69E7346-744C-4B86-8C84-71BCA710B900}"/>
    <cellStyle name="Normal 2 7 14 4" xfId="38237" xr:uid="{2359D2DE-F0C8-4B3D-8211-7729E97025BB}"/>
    <cellStyle name="Normal 2 7 14 4 2" xfId="38238" xr:uid="{7A3AB0DD-0BB7-4BED-9380-D43108E8D466}"/>
    <cellStyle name="Normal 2 7 14 4 3" xfId="38239" xr:uid="{4903F7C6-4E5D-475B-827A-A41C4C0838FA}"/>
    <cellStyle name="Normal 2 7 14 4 4" xfId="38240" xr:uid="{92DF9D86-B033-4772-B9FE-768EB4B6F177}"/>
    <cellStyle name="Normal 2 7 14 5" xfId="38241" xr:uid="{7277433C-7122-45FD-BCAE-3F4428056188}"/>
    <cellStyle name="Normal 2 7 14 5 2" xfId="38242" xr:uid="{A6EC06C2-7D3D-40B5-9C5E-8D4D59FEE15E}"/>
    <cellStyle name="Normal 2 7 14 5 3" xfId="38243" xr:uid="{E9811951-08E6-4083-A736-1A985DDFC48F}"/>
    <cellStyle name="Normal 2 7 14 5 4" xfId="38244" xr:uid="{4C71D522-D4B6-43AF-B058-EC4BF6CC6069}"/>
    <cellStyle name="Normal 2 7 14 6" xfId="38245" xr:uid="{BB97954E-C257-4782-846B-2FFDD6BC213B}"/>
    <cellStyle name="Normal 2 7 14 7" xfId="38246" xr:uid="{350220FB-28AF-4F85-8666-B2646EC2D177}"/>
    <cellStyle name="Normal 2 7 14 7 2" xfId="38247" xr:uid="{9C0A839A-65A6-49AE-99B4-8BE24BE177E7}"/>
    <cellStyle name="Normal 2 7 14 8" xfId="38248" xr:uid="{37E372D2-E00B-4B1B-A97A-6D5C86AC74A6}"/>
    <cellStyle name="Normal 2 7 14 9" xfId="38249" xr:uid="{5D96CAAE-6E1B-4F47-9721-B7E765BBACC3}"/>
    <cellStyle name="Normal 2 7 15" xfId="38250" xr:uid="{214062E9-B2E3-4491-992C-D385D573B0E6}"/>
    <cellStyle name="Normal 2 7 15 10" xfId="38251" xr:uid="{71FF2521-C7B5-49E3-B4EA-8C155ED59991}"/>
    <cellStyle name="Normal 2 7 15 2" xfId="38252" xr:uid="{A9DBBC99-86B6-4951-8B77-E4648D713FED}"/>
    <cellStyle name="Normal 2 7 15 2 2" xfId="38253" xr:uid="{C625FF31-20F6-454E-8B6F-44D881D44F67}"/>
    <cellStyle name="Normal 2 7 15 2 2 2" xfId="38254" xr:uid="{EB895CC0-3C30-4206-8417-5BB69A8537BF}"/>
    <cellStyle name="Normal 2 7 15 2 2 3" xfId="38255" xr:uid="{AC4F9A9E-FAF7-4168-BA75-9B3A13AB9DAC}"/>
    <cellStyle name="Normal 2 7 15 2 2 4" xfId="38256" xr:uid="{D9FBEB5B-290B-48E0-A636-06B4A05E89C7}"/>
    <cellStyle name="Normal 2 7 15 2 3" xfId="38257" xr:uid="{C0D2598B-F3FF-4384-8146-E55C7EB5E347}"/>
    <cellStyle name="Normal 2 7 15 2 3 2" xfId="38258" xr:uid="{B521AD99-BF97-4774-8AE5-627B2A695B69}"/>
    <cellStyle name="Normal 2 7 15 2 3 3" xfId="38259" xr:uid="{4D70E1A8-EB62-43BB-BDAE-72D83CEA4BE7}"/>
    <cellStyle name="Normal 2 7 15 2 3 4" xfId="38260" xr:uid="{A3B8A071-59E6-402D-B6C3-31197EEFF933}"/>
    <cellStyle name="Normal 2 7 15 2 4" xfId="38261" xr:uid="{552795D7-648E-4440-8769-40085FC033D4}"/>
    <cellStyle name="Normal 2 7 15 2 4 2" xfId="38262" xr:uid="{07D651AB-D5F2-40BF-B63D-E596279C787E}"/>
    <cellStyle name="Normal 2 7 15 2 5" xfId="38263" xr:uid="{28895BC6-591C-4B01-8807-0192CFC13503}"/>
    <cellStyle name="Normal 2 7 15 2 6" xfId="38264" xr:uid="{83AC3DC5-F701-46F2-A1C3-17747BA61006}"/>
    <cellStyle name="Normal 2 7 15 2 7" xfId="38265" xr:uid="{B6ED4DE4-E5E9-4062-9B9E-F41AF071DB5C}"/>
    <cellStyle name="Normal 2 7 15 3" xfId="38266" xr:uid="{8A3A1B88-290D-4B5A-8083-5AD4E2E745DC}"/>
    <cellStyle name="Normal 2 7 15 3 2" xfId="38267" xr:uid="{E2849E32-D6D6-49AB-90B6-5393DC9B4816}"/>
    <cellStyle name="Normal 2 7 15 3 2 2" xfId="38268" xr:uid="{5BCA7416-399E-4DD3-AB0F-81551681412F}"/>
    <cellStyle name="Normal 2 7 15 3 2 3" xfId="38269" xr:uid="{9D15EF12-932B-499F-AE1F-67C7C0F410B0}"/>
    <cellStyle name="Normal 2 7 15 3 2 4" xfId="38270" xr:uid="{116D1CDD-4093-4A5E-BCEC-0A0C37C2FA59}"/>
    <cellStyle name="Normal 2 7 15 3 3" xfId="38271" xr:uid="{C8C999F0-C07F-42F3-8C5D-BE8B0FE65E3E}"/>
    <cellStyle name="Normal 2 7 15 3 3 2" xfId="38272" xr:uid="{3481F967-246E-4E98-9B3A-7C5AC1BCF371}"/>
    <cellStyle name="Normal 2 7 15 3 3 3" xfId="38273" xr:uid="{39C8DE94-C657-44AC-B6D8-98EE45A551F8}"/>
    <cellStyle name="Normal 2 7 15 3 3 4" xfId="38274" xr:uid="{A3CF6AE6-0D39-4FF8-8D0D-16C2193259F2}"/>
    <cellStyle name="Normal 2 7 15 3 4" xfId="38275" xr:uid="{DF4E283D-BC16-4FFC-9AED-ACED9021C760}"/>
    <cellStyle name="Normal 2 7 15 3 4 2" xfId="38276" xr:uid="{C47FFA7E-C879-44B7-9EA7-D135C7355445}"/>
    <cellStyle name="Normal 2 7 15 3 5" xfId="38277" xr:uid="{A0822A76-85F6-4159-B18F-A597880E6665}"/>
    <cellStyle name="Normal 2 7 15 3 6" xfId="38278" xr:uid="{976F9EDC-55C6-4967-9E95-17FAD9E07E2F}"/>
    <cellStyle name="Normal 2 7 15 3 7" xfId="38279" xr:uid="{FCAB6A7B-C86B-4CA9-AA43-25AEC3D8462A}"/>
    <cellStyle name="Normal 2 7 15 4" xfId="38280" xr:uid="{69F28F2A-11F3-4895-9A32-08F19310873D}"/>
    <cellStyle name="Normal 2 7 15 4 2" xfId="38281" xr:uid="{E770FD6F-08E8-4B2A-8BE6-BA764D125DE1}"/>
    <cellStyle name="Normal 2 7 15 4 3" xfId="38282" xr:uid="{B5D5D366-B4DE-4B2B-B969-DCE8B81DC1BA}"/>
    <cellStyle name="Normal 2 7 15 4 4" xfId="38283" xr:uid="{6903A4F1-01AB-49A5-ABEE-D57DEA03DEF0}"/>
    <cellStyle name="Normal 2 7 15 5" xfId="38284" xr:uid="{1C4C1762-6F00-4322-8174-114E4BBEFD3C}"/>
    <cellStyle name="Normal 2 7 15 5 2" xfId="38285" xr:uid="{CC2B7596-D256-4EC3-B2FE-86CFD7490B47}"/>
    <cellStyle name="Normal 2 7 15 5 3" xfId="38286" xr:uid="{4B73A492-4275-4296-9F8A-091EBC1C9BA8}"/>
    <cellStyle name="Normal 2 7 15 5 4" xfId="38287" xr:uid="{A2D7B360-7905-43E9-8AF6-51BAE7F1520F}"/>
    <cellStyle name="Normal 2 7 15 6" xfId="38288" xr:uid="{9745D3B1-44F7-4C79-9AB4-71CAA9393454}"/>
    <cellStyle name="Normal 2 7 15 7" xfId="38289" xr:uid="{D7188522-6583-47F3-8A51-CEEF0EAEDFBD}"/>
    <cellStyle name="Normal 2 7 15 7 2" xfId="38290" xr:uid="{F7587C14-FBE1-4DAC-BFA2-A15022F9BA41}"/>
    <cellStyle name="Normal 2 7 15 8" xfId="38291" xr:uid="{FA0A3DAA-D085-4AA1-A90A-93711D4C9EFC}"/>
    <cellStyle name="Normal 2 7 15 9" xfId="38292" xr:uid="{C76B586D-D503-4126-A167-07DB12BAD685}"/>
    <cellStyle name="Normal 2 7 16" xfId="38293" xr:uid="{BEE7ABAE-EF9A-4FA4-AC34-579E82AD0900}"/>
    <cellStyle name="Normal 2 7 16 10" xfId="38294" xr:uid="{53F87DA6-48E5-4D96-BB49-5ADCD675BC9C}"/>
    <cellStyle name="Normal 2 7 16 2" xfId="38295" xr:uid="{A800D948-E126-46A7-B41B-8B6FFAD7243F}"/>
    <cellStyle name="Normal 2 7 16 2 2" xfId="38296" xr:uid="{75CA9717-8F0F-4110-8C46-7AD50744B977}"/>
    <cellStyle name="Normal 2 7 16 2 2 2" xfId="38297" xr:uid="{065D1CBA-84DD-420B-A33E-FF2362346404}"/>
    <cellStyle name="Normal 2 7 16 2 2 3" xfId="38298" xr:uid="{929E4ABD-CF67-49DD-A2A3-89ABD691301A}"/>
    <cellStyle name="Normal 2 7 16 2 2 4" xfId="38299" xr:uid="{92BDC677-8099-4036-A3DA-22995A90157A}"/>
    <cellStyle name="Normal 2 7 16 2 3" xfId="38300" xr:uid="{A7F49A01-66B3-46C0-AFF0-8D4FEE15797D}"/>
    <cellStyle name="Normal 2 7 16 2 3 2" xfId="38301" xr:uid="{704C031B-77F4-4283-9A34-6EE2F3509213}"/>
    <cellStyle name="Normal 2 7 16 2 3 3" xfId="38302" xr:uid="{9D597690-39E8-4658-B5CB-BECD41F27F40}"/>
    <cellStyle name="Normal 2 7 16 2 3 4" xfId="38303" xr:uid="{B5A3946E-9D78-4978-8A79-40A4905156D2}"/>
    <cellStyle name="Normal 2 7 16 2 4" xfId="38304" xr:uid="{D6A550E0-270D-4754-95EB-127DE75A9FFB}"/>
    <cellStyle name="Normal 2 7 16 2 4 2" xfId="38305" xr:uid="{7B0FDAFB-FA9B-4902-BE73-455DFF891E20}"/>
    <cellStyle name="Normal 2 7 16 2 5" xfId="38306" xr:uid="{1E574A2D-0CEF-429D-9194-619859D71E9D}"/>
    <cellStyle name="Normal 2 7 16 2 6" xfId="38307" xr:uid="{8187B4B7-5FC2-4B23-B57B-B6DAB01ECFD2}"/>
    <cellStyle name="Normal 2 7 16 2 7" xfId="38308" xr:uid="{292FB836-D614-4DEC-855B-BCF5D06680AD}"/>
    <cellStyle name="Normal 2 7 16 3" xfId="38309" xr:uid="{CD66478A-AB53-439B-AAC0-2B744AABF415}"/>
    <cellStyle name="Normal 2 7 16 3 2" xfId="38310" xr:uid="{1A383A25-68C0-4908-85A3-9115C77E0F2A}"/>
    <cellStyle name="Normal 2 7 16 3 2 2" xfId="38311" xr:uid="{7927987F-F7B2-4914-852D-2642C95CD886}"/>
    <cellStyle name="Normal 2 7 16 3 2 3" xfId="38312" xr:uid="{D5D9D66F-1470-4777-BB12-DA8FF7FBA23D}"/>
    <cellStyle name="Normal 2 7 16 3 2 4" xfId="38313" xr:uid="{B4ECF099-8CBA-4D5C-A0FE-9EEA8B0C133C}"/>
    <cellStyle name="Normal 2 7 16 3 3" xfId="38314" xr:uid="{2C8491AE-0001-41EE-B34B-C76DD20D5597}"/>
    <cellStyle name="Normal 2 7 16 3 3 2" xfId="38315" xr:uid="{61FF9AB1-E4B2-48BF-A625-16AEB7DBC65D}"/>
    <cellStyle name="Normal 2 7 16 3 3 3" xfId="38316" xr:uid="{EB6413AD-25CD-4C9D-B6B2-E27A46A2B24A}"/>
    <cellStyle name="Normal 2 7 16 3 3 4" xfId="38317" xr:uid="{D526A5EE-B6F3-485C-841D-20F50A32EB3C}"/>
    <cellStyle name="Normal 2 7 16 3 4" xfId="38318" xr:uid="{EDDB1143-59BF-4B6E-8E7D-81B460E3F15B}"/>
    <cellStyle name="Normal 2 7 16 3 4 2" xfId="38319" xr:uid="{8A233970-1D99-49E3-A62D-DFB2A164AEB7}"/>
    <cellStyle name="Normal 2 7 16 3 5" xfId="38320" xr:uid="{1D8FC1F4-2D01-4866-A867-C59DA07C475C}"/>
    <cellStyle name="Normal 2 7 16 3 6" xfId="38321" xr:uid="{ED17D5CA-B631-4FDC-B5C6-BD8C608D1368}"/>
    <cellStyle name="Normal 2 7 16 3 7" xfId="38322" xr:uid="{FEE06ADE-585A-4ED9-A89A-C582527307C8}"/>
    <cellStyle name="Normal 2 7 16 4" xfId="38323" xr:uid="{78155CA1-E168-4EE7-B2E2-6766269E3EDF}"/>
    <cellStyle name="Normal 2 7 16 4 2" xfId="38324" xr:uid="{3B527354-937A-4E6E-835F-67236479559C}"/>
    <cellStyle name="Normal 2 7 16 4 3" xfId="38325" xr:uid="{506A4EE5-BD67-4933-B4CB-370C9467B748}"/>
    <cellStyle name="Normal 2 7 16 4 4" xfId="38326" xr:uid="{DDBDFF2E-31A2-4276-BF7E-0F5907BD3D9C}"/>
    <cellStyle name="Normal 2 7 16 5" xfId="38327" xr:uid="{374A7915-EAE1-4530-BE77-DDE617CBE622}"/>
    <cellStyle name="Normal 2 7 16 5 2" xfId="38328" xr:uid="{5A86E885-EF83-4821-81C2-F2CADB6347C7}"/>
    <cellStyle name="Normal 2 7 16 5 3" xfId="38329" xr:uid="{9F9B948A-9280-4161-A575-12AC921A53D6}"/>
    <cellStyle name="Normal 2 7 16 5 4" xfId="38330" xr:uid="{BC82F308-838E-4A63-B0E2-838E41614440}"/>
    <cellStyle name="Normal 2 7 16 6" xfId="38331" xr:uid="{8A220B61-C593-4C30-9A77-2ACFE7E89C4F}"/>
    <cellStyle name="Normal 2 7 16 7" xfId="38332" xr:uid="{6DF4D7B6-94D9-4BF3-BF18-B9D79AF483BF}"/>
    <cellStyle name="Normal 2 7 16 7 2" xfId="38333" xr:uid="{92EA3509-7D17-471F-8D51-2AAA8A565851}"/>
    <cellStyle name="Normal 2 7 16 8" xfId="38334" xr:uid="{E831DC06-6CFC-4164-96D1-FBB3A87454DE}"/>
    <cellStyle name="Normal 2 7 16 9" xfId="38335" xr:uid="{8C2BB4DB-4E64-4E51-A10B-1050C6BBAB30}"/>
    <cellStyle name="Normal 2 7 17" xfId="38336" xr:uid="{218BC56A-022E-4BFD-ABE4-438FE231A81E}"/>
    <cellStyle name="Normal 2 7 17 10" xfId="38337" xr:uid="{D7DD807C-0E26-495A-BB14-00ADAF4C5E48}"/>
    <cellStyle name="Normal 2 7 17 2" xfId="38338" xr:uid="{E33CDE30-A08C-4F83-AA30-590AD36F60D4}"/>
    <cellStyle name="Normal 2 7 17 2 2" xfId="38339" xr:uid="{C73189F0-5E42-4122-843B-5581813F3AC1}"/>
    <cellStyle name="Normal 2 7 17 2 2 2" xfId="38340" xr:uid="{3E1DE7C9-EAFA-47F8-B804-180F08863D27}"/>
    <cellStyle name="Normal 2 7 17 2 2 3" xfId="38341" xr:uid="{8DDFFFD2-5E21-443F-AAD8-F75A1FBD7714}"/>
    <cellStyle name="Normal 2 7 17 2 2 4" xfId="38342" xr:uid="{CB6D50A0-A72C-4F77-B198-E973E8F13ADE}"/>
    <cellStyle name="Normal 2 7 17 2 3" xfId="38343" xr:uid="{0F4BBC82-6C6D-4A47-A86C-978774EF6C07}"/>
    <cellStyle name="Normal 2 7 17 2 3 2" xfId="38344" xr:uid="{9C85FD33-30DD-4E60-B63C-331B10BE642D}"/>
    <cellStyle name="Normal 2 7 17 2 3 3" xfId="38345" xr:uid="{BE7A13B6-8F95-43E8-8F29-D29F638FD697}"/>
    <cellStyle name="Normal 2 7 17 2 3 4" xfId="38346" xr:uid="{02E90097-2588-4E95-A1A4-EFF9CA22E14B}"/>
    <cellStyle name="Normal 2 7 17 2 4" xfId="38347" xr:uid="{434E23EE-E367-453D-A6BC-DD76911ED391}"/>
    <cellStyle name="Normal 2 7 17 2 4 2" xfId="38348" xr:uid="{CCDFCB59-217A-4CA1-AF51-8AA9865812F7}"/>
    <cellStyle name="Normal 2 7 17 2 5" xfId="38349" xr:uid="{0F3ECFFB-C3F4-4E0D-B8BC-9405CD0DC173}"/>
    <cellStyle name="Normal 2 7 17 2 6" xfId="38350" xr:uid="{EE94723A-6443-4638-A03E-0D0DD5576706}"/>
    <cellStyle name="Normal 2 7 17 2 7" xfId="38351" xr:uid="{B0983535-A027-46D8-81B1-4792F00636F7}"/>
    <cellStyle name="Normal 2 7 17 3" xfId="38352" xr:uid="{C1A471DA-CE3F-4F15-8C6A-D2A393DF9F5C}"/>
    <cellStyle name="Normal 2 7 17 3 2" xfId="38353" xr:uid="{DF6B43CB-2775-4CE1-83ED-06F0AB7BC333}"/>
    <cellStyle name="Normal 2 7 17 3 2 2" xfId="38354" xr:uid="{4A690B67-FA22-48D1-ADC9-641C15993F0F}"/>
    <cellStyle name="Normal 2 7 17 3 2 3" xfId="38355" xr:uid="{EC328321-3C04-42D0-AD66-F0DED0C8FDB7}"/>
    <cellStyle name="Normal 2 7 17 3 2 4" xfId="38356" xr:uid="{43665734-CD78-43F6-8E39-2398044CAE65}"/>
    <cellStyle name="Normal 2 7 17 3 3" xfId="38357" xr:uid="{1B05289E-0AF5-4B77-B3D2-B3A9865AB69D}"/>
    <cellStyle name="Normal 2 7 17 3 3 2" xfId="38358" xr:uid="{18AD2D27-10B8-45CD-ACAF-377B35F1AF96}"/>
    <cellStyle name="Normal 2 7 17 3 3 3" xfId="38359" xr:uid="{BA85843B-EB6B-4976-890B-F7C062C18172}"/>
    <cellStyle name="Normal 2 7 17 3 3 4" xfId="38360" xr:uid="{B2C55115-5915-4D65-94C4-1977AF58F085}"/>
    <cellStyle name="Normal 2 7 17 3 4" xfId="38361" xr:uid="{6A7CBAD6-D026-45A3-8F5A-9CAB10584CC0}"/>
    <cellStyle name="Normal 2 7 17 3 4 2" xfId="38362" xr:uid="{9A098A8C-1134-43FF-9A33-B3E9FBC042A0}"/>
    <cellStyle name="Normal 2 7 17 3 5" xfId="38363" xr:uid="{498B3873-F0A5-4307-ACF4-73F4BBC199D9}"/>
    <cellStyle name="Normal 2 7 17 3 6" xfId="38364" xr:uid="{A94AEC49-CC88-4A54-A06D-DE57CE37482C}"/>
    <cellStyle name="Normal 2 7 17 3 7" xfId="38365" xr:uid="{EC4C0E9E-918C-437D-A7E3-EDCB4C653D6E}"/>
    <cellStyle name="Normal 2 7 17 4" xfId="38366" xr:uid="{C1F265C8-AFFE-45F5-95C4-D5D8B2F62A2E}"/>
    <cellStyle name="Normal 2 7 17 4 2" xfId="38367" xr:uid="{E102D7EE-C210-449E-A1FC-6A9FFEF8972C}"/>
    <cellStyle name="Normal 2 7 17 4 3" xfId="38368" xr:uid="{EF39EE4F-0B99-4ABA-B32D-F8D92F65C713}"/>
    <cellStyle name="Normal 2 7 17 4 4" xfId="38369" xr:uid="{4D569693-4E6B-4A3D-A7E0-C52E6889558C}"/>
    <cellStyle name="Normal 2 7 17 5" xfId="38370" xr:uid="{A9F69104-DE3B-4900-90FD-33FE23016626}"/>
    <cellStyle name="Normal 2 7 17 5 2" xfId="38371" xr:uid="{AD19F362-34E9-456F-9136-C7AB138A990B}"/>
    <cellStyle name="Normal 2 7 17 5 3" xfId="38372" xr:uid="{D2F88599-2654-422F-BE20-044F76DCBF36}"/>
    <cellStyle name="Normal 2 7 17 5 4" xfId="38373" xr:uid="{8E3C8403-EE25-4C53-9E18-09A46752BAC5}"/>
    <cellStyle name="Normal 2 7 17 6" xfId="38374" xr:uid="{E374E621-B525-4150-A903-82DD3C6B9500}"/>
    <cellStyle name="Normal 2 7 17 7" xfId="38375" xr:uid="{D44FB109-E4DC-47FD-AA5F-62052AB060F1}"/>
    <cellStyle name="Normal 2 7 17 7 2" xfId="38376" xr:uid="{7090AC51-169D-4A75-A144-6AF18370AA46}"/>
    <cellStyle name="Normal 2 7 17 8" xfId="38377" xr:uid="{77463317-101A-489E-8891-AF746B57EF16}"/>
    <cellStyle name="Normal 2 7 17 9" xfId="38378" xr:uid="{90E611C0-7500-40DC-99F0-0A5C4151C31E}"/>
    <cellStyle name="Normal 2 7 18" xfId="38379" xr:uid="{FFE3FFCA-59DF-4311-BD32-247025A570E9}"/>
    <cellStyle name="Normal 2 7 18 10" xfId="38380" xr:uid="{D0356D99-620F-45A4-A196-8AAE8774D6C7}"/>
    <cellStyle name="Normal 2 7 18 2" xfId="38381" xr:uid="{4A3EDC5F-A95C-407E-A0E9-0136B5E46AA8}"/>
    <cellStyle name="Normal 2 7 18 2 2" xfId="38382" xr:uid="{554E12F2-6B9F-44DD-AD68-0480FC407A0D}"/>
    <cellStyle name="Normal 2 7 18 2 2 2" xfId="38383" xr:uid="{DC70B613-0F66-47A0-BB79-41166444ABF8}"/>
    <cellStyle name="Normal 2 7 18 2 2 3" xfId="38384" xr:uid="{7720F149-CC7B-4EBC-8CB0-1390FA412013}"/>
    <cellStyle name="Normal 2 7 18 2 2 4" xfId="38385" xr:uid="{624AFA2B-54F9-4480-A8E0-BCCAEE6FF86C}"/>
    <cellStyle name="Normal 2 7 18 2 3" xfId="38386" xr:uid="{EB997CC9-7788-4333-8D5A-4BDAA1050EE2}"/>
    <cellStyle name="Normal 2 7 18 2 3 2" xfId="38387" xr:uid="{D38637A0-2C2D-4B23-8A5D-8536DAEA5201}"/>
    <cellStyle name="Normal 2 7 18 2 3 3" xfId="38388" xr:uid="{EF2A2941-D6A3-4376-B3A9-D83373FC6BAF}"/>
    <cellStyle name="Normal 2 7 18 2 3 4" xfId="38389" xr:uid="{3D234C13-BD9C-4E96-BC6A-6F8C59484212}"/>
    <cellStyle name="Normal 2 7 18 2 4" xfId="38390" xr:uid="{19184D83-19A9-48E2-83B1-2B3B46320D79}"/>
    <cellStyle name="Normal 2 7 18 2 4 2" xfId="38391" xr:uid="{80280193-4FE8-42AF-B31F-02418D77613E}"/>
    <cellStyle name="Normal 2 7 18 2 5" xfId="38392" xr:uid="{2001BD31-886A-4805-A9EE-1EB62D859B91}"/>
    <cellStyle name="Normal 2 7 18 2 6" xfId="38393" xr:uid="{A062BE39-6838-48F0-BB69-788BA6D8BDBA}"/>
    <cellStyle name="Normal 2 7 18 2 7" xfId="38394" xr:uid="{025DCECD-9CE1-4050-B1EA-CB4C23372FED}"/>
    <cellStyle name="Normal 2 7 18 3" xfId="38395" xr:uid="{75FCE65D-8630-47D9-A132-F65544928E78}"/>
    <cellStyle name="Normal 2 7 18 3 2" xfId="38396" xr:uid="{AF323D2B-88D8-40FE-9A50-E2AA53C7D228}"/>
    <cellStyle name="Normal 2 7 18 3 2 2" xfId="38397" xr:uid="{3F125DEB-9DD4-444B-B69B-7ABD19C6EF1A}"/>
    <cellStyle name="Normal 2 7 18 3 2 3" xfId="38398" xr:uid="{DE12B19B-A80F-47E8-8A91-26D9495A2F03}"/>
    <cellStyle name="Normal 2 7 18 3 2 4" xfId="38399" xr:uid="{696AF821-8E77-4803-BE53-967EC556D879}"/>
    <cellStyle name="Normal 2 7 18 3 3" xfId="38400" xr:uid="{ACACD1F2-35E3-44C0-A7B7-60E9ACACCF79}"/>
    <cellStyle name="Normal 2 7 18 3 3 2" xfId="38401" xr:uid="{9D3D2ED6-9D41-4E7B-BFC3-4DF74C241FA4}"/>
    <cellStyle name="Normal 2 7 18 3 3 3" xfId="38402" xr:uid="{41E79B93-C5E0-435B-98BE-09BF904CED2D}"/>
    <cellStyle name="Normal 2 7 18 3 3 4" xfId="38403" xr:uid="{476A81C4-8B1A-45A1-A19F-DDDD15CF1CCD}"/>
    <cellStyle name="Normal 2 7 18 3 4" xfId="38404" xr:uid="{A11D450D-51B5-4341-90A6-3CA8547CBC41}"/>
    <cellStyle name="Normal 2 7 18 3 4 2" xfId="38405" xr:uid="{A9C78B8E-97FA-47A1-958B-05734F1324BB}"/>
    <cellStyle name="Normal 2 7 18 3 5" xfId="38406" xr:uid="{93F23FBA-15BC-4BCA-8710-9DD131207A91}"/>
    <cellStyle name="Normal 2 7 18 3 6" xfId="38407" xr:uid="{64EE6760-CE7E-4041-9178-2931C605F37B}"/>
    <cellStyle name="Normal 2 7 18 3 7" xfId="38408" xr:uid="{6B408628-27BD-42D2-AFEF-18705A6738A1}"/>
    <cellStyle name="Normal 2 7 18 4" xfId="38409" xr:uid="{BB55D11A-6E18-4730-927D-F24F1FCCB7CD}"/>
    <cellStyle name="Normal 2 7 18 4 2" xfId="38410" xr:uid="{34B746C6-0455-4355-93D6-9E2429C1D213}"/>
    <cellStyle name="Normal 2 7 18 4 3" xfId="38411" xr:uid="{C56EFB4F-EC8C-4986-8FC7-1FA7BCAD9720}"/>
    <cellStyle name="Normal 2 7 18 4 4" xfId="38412" xr:uid="{10B53077-0E72-4548-BF48-1B685B73C95D}"/>
    <cellStyle name="Normal 2 7 18 5" xfId="38413" xr:uid="{E377BE39-E9DF-458E-8574-DE8CD00539AA}"/>
    <cellStyle name="Normal 2 7 18 5 2" xfId="38414" xr:uid="{5B8478C8-5F9B-4975-BF81-2C2353AA29A8}"/>
    <cellStyle name="Normal 2 7 18 5 3" xfId="38415" xr:uid="{9B638A37-FDE5-415D-865D-84C5527AF595}"/>
    <cellStyle name="Normal 2 7 18 5 4" xfId="38416" xr:uid="{5BE0FD3A-2E92-45B4-87F3-09D3C8702AAD}"/>
    <cellStyle name="Normal 2 7 18 6" xfId="38417" xr:uid="{78514D60-648E-497A-A8F8-0E0D5BCE6AED}"/>
    <cellStyle name="Normal 2 7 18 7" xfId="38418" xr:uid="{5C89C89D-D6C4-423C-AF69-963E07A1240F}"/>
    <cellStyle name="Normal 2 7 18 7 2" xfId="38419" xr:uid="{31ED38DD-3F52-477B-89F8-90C68F07A877}"/>
    <cellStyle name="Normal 2 7 18 8" xfId="38420" xr:uid="{93C5F477-AEB0-4E0B-A4A8-E7D74FF957B6}"/>
    <cellStyle name="Normal 2 7 18 9" xfId="38421" xr:uid="{FCA431A4-B7F4-41AF-8C6A-EFA56CB542FC}"/>
    <cellStyle name="Normal 2 7 19" xfId="38422" xr:uid="{2B1D3D0C-D41D-4F9A-A56E-9E0335887971}"/>
    <cellStyle name="Normal 2 7 19 10" xfId="38423" xr:uid="{D0AFE116-981A-49F8-862C-4D511FFBBA89}"/>
    <cellStyle name="Normal 2 7 19 2" xfId="38424" xr:uid="{95C231A5-BFD5-42D1-9448-C62696E59296}"/>
    <cellStyle name="Normal 2 7 19 2 2" xfId="38425" xr:uid="{19992A69-0FD8-4DB7-9A88-D2FE4C786896}"/>
    <cellStyle name="Normal 2 7 19 2 2 2" xfId="38426" xr:uid="{8EE44464-8573-4707-A95F-7D58D7C29A6E}"/>
    <cellStyle name="Normal 2 7 19 2 2 3" xfId="38427" xr:uid="{0D63005D-AF7D-4FB3-9E93-D84A0622A809}"/>
    <cellStyle name="Normal 2 7 19 2 2 4" xfId="38428" xr:uid="{5E434E9D-FE5F-476E-BF07-D4A498D6E802}"/>
    <cellStyle name="Normal 2 7 19 2 3" xfId="38429" xr:uid="{EFB3E0CD-AC6B-4535-83A7-71BD797CF52F}"/>
    <cellStyle name="Normal 2 7 19 2 3 2" xfId="38430" xr:uid="{FFCFF9D2-9E6D-410D-A910-DADC189DBF92}"/>
    <cellStyle name="Normal 2 7 19 2 3 3" xfId="38431" xr:uid="{61EB9ADF-917B-4D7C-8077-88566361F7E7}"/>
    <cellStyle name="Normal 2 7 19 2 3 4" xfId="38432" xr:uid="{289990A0-FB3F-4FBE-8D17-0F8AC3A56CC9}"/>
    <cellStyle name="Normal 2 7 19 2 4" xfId="38433" xr:uid="{68D932A1-1A9A-4B64-81C4-EA8F3BCA1CE8}"/>
    <cellStyle name="Normal 2 7 19 2 4 2" xfId="38434" xr:uid="{BA22FF86-3632-4812-AB08-4D034A5B4614}"/>
    <cellStyle name="Normal 2 7 19 2 5" xfId="38435" xr:uid="{53B20A48-7B56-4CD5-A54D-05E9E1863603}"/>
    <cellStyle name="Normal 2 7 19 2 6" xfId="38436" xr:uid="{17CB3813-EE93-43F1-99EB-808AA3AB4806}"/>
    <cellStyle name="Normal 2 7 19 2 7" xfId="38437" xr:uid="{4D20B21D-D211-4E61-8169-AD962861C645}"/>
    <cellStyle name="Normal 2 7 19 3" xfId="38438" xr:uid="{FDA21E71-2CDF-4792-89EE-6354136138EC}"/>
    <cellStyle name="Normal 2 7 19 3 2" xfId="38439" xr:uid="{F5B06AFE-B792-4C64-A8FB-2547EB3FF784}"/>
    <cellStyle name="Normal 2 7 19 3 2 2" xfId="38440" xr:uid="{4DA0C220-E504-4FD2-A523-3ECF18C6784C}"/>
    <cellStyle name="Normal 2 7 19 3 2 3" xfId="38441" xr:uid="{2E8F1A08-9C0A-4512-AE11-B3A438D2EC26}"/>
    <cellStyle name="Normal 2 7 19 3 2 4" xfId="38442" xr:uid="{0397198B-38C7-4ED0-A9C0-58BA3CFCA6FA}"/>
    <cellStyle name="Normal 2 7 19 3 3" xfId="38443" xr:uid="{5E7EFB99-DA0F-46FE-876A-D7037F0AC334}"/>
    <cellStyle name="Normal 2 7 19 3 3 2" xfId="38444" xr:uid="{2FE3BFD5-0C1F-4247-9C53-A6F87D83783A}"/>
    <cellStyle name="Normal 2 7 19 3 3 3" xfId="38445" xr:uid="{ECBCDA4F-B7EA-4359-A06B-115104947E1F}"/>
    <cellStyle name="Normal 2 7 19 3 3 4" xfId="38446" xr:uid="{FAFC954F-CEDB-4FFE-AECC-C47A724AE2C6}"/>
    <cellStyle name="Normal 2 7 19 3 4" xfId="38447" xr:uid="{260E3180-2CBE-4CE6-896B-A9C7C51C5664}"/>
    <cellStyle name="Normal 2 7 19 3 4 2" xfId="38448" xr:uid="{A61DF42C-80BF-4863-89EF-30B943EDA374}"/>
    <cellStyle name="Normal 2 7 19 3 5" xfId="38449" xr:uid="{CFC4AC09-1260-432E-BD71-C9BD87E67457}"/>
    <cellStyle name="Normal 2 7 19 3 6" xfId="38450" xr:uid="{F76EF8AA-CD2C-4107-97E7-C3201E07E37C}"/>
    <cellStyle name="Normal 2 7 19 3 7" xfId="38451" xr:uid="{6DECE3D4-FD3D-4401-8D59-C4A80409F258}"/>
    <cellStyle name="Normal 2 7 19 4" xfId="38452" xr:uid="{B670CDF3-6B8B-40BD-8153-F53FA21761FE}"/>
    <cellStyle name="Normal 2 7 19 4 2" xfId="38453" xr:uid="{645EF47A-FCE6-45ED-AFD2-F8803C400100}"/>
    <cellStyle name="Normal 2 7 19 4 3" xfId="38454" xr:uid="{C78CD4AC-5027-4DB4-988E-6802BAD88E73}"/>
    <cellStyle name="Normal 2 7 19 4 4" xfId="38455" xr:uid="{9B43F3CB-4E5D-41EA-A76B-F7EC27028BDF}"/>
    <cellStyle name="Normal 2 7 19 5" xfId="38456" xr:uid="{303F6C14-F43B-4881-A4EA-BE4B0843F003}"/>
    <cellStyle name="Normal 2 7 19 5 2" xfId="38457" xr:uid="{301EA51C-ADD1-4B7C-845A-47A73ED3D988}"/>
    <cellStyle name="Normal 2 7 19 5 3" xfId="38458" xr:uid="{7F4ED5C0-94DA-49C4-BE73-8C14467FD171}"/>
    <cellStyle name="Normal 2 7 19 5 4" xfId="38459" xr:uid="{A886A6BB-9AD6-4094-AB82-D9CF7379B32B}"/>
    <cellStyle name="Normal 2 7 19 6" xfId="38460" xr:uid="{8A8D1605-7F28-4A4A-AD75-414EFAEF331E}"/>
    <cellStyle name="Normal 2 7 19 7" xfId="38461" xr:uid="{512438C6-E036-4605-85D7-B34FAC0041D9}"/>
    <cellStyle name="Normal 2 7 19 7 2" xfId="38462" xr:uid="{A9354D84-9CF6-4AE4-B924-B5BE01A972EB}"/>
    <cellStyle name="Normal 2 7 19 8" xfId="38463" xr:uid="{5F54846B-4054-45A7-9CCD-D08F22641EDE}"/>
    <cellStyle name="Normal 2 7 19 9" xfId="38464" xr:uid="{22F0A6C7-BE53-4602-9BB9-4C034E98D797}"/>
    <cellStyle name="Normal 2 7 2" xfId="38465" xr:uid="{5D51CC4F-360D-4A86-B977-38EE029EBAC4}"/>
    <cellStyle name="Normal 2 7 2 10" xfId="38466" xr:uid="{392FF282-D42B-4768-9118-F6093A41A227}"/>
    <cellStyle name="Normal 2 7 2 10 2" xfId="38467" xr:uid="{617BE38B-27FC-41A9-9A8E-9F44082FFE54}"/>
    <cellStyle name="Normal 2 7 2 11" xfId="38468" xr:uid="{9F3017CC-C35A-47E1-9539-43BBC8D1CC3C}"/>
    <cellStyle name="Normal 2 7 2 12" xfId="38469" xr:uid="{4D863002-A733-49A3-83C9-B70D201119BC}"/>
    <cellStyle name="Normal 2 7 2 13" xfId="38470" xr:uid="{C25D707C-18B8-476C-BC6C-35730CD4522B}"/>
    <cellStyle name="Normal 2 7 2 2" xfId="38471" xr:uid="{6BBA26E8-D44E-4796-8C31-007E73549DA5}"/>
    <cellStyle name="Normal 2 7 2 2 2" xfId="38472" xr:uid="{36442939-0FE5-49DB-8367-E0DAD52E9B77}"/>
    <cellStyle name="Normal 2 7 2 2 2 2" xfId="38473" xr:uid="{5B9FDF93-CA86-4FAF-B26E-7A5124DFA2F7}"/>
    <cellStyle name="Normal 2 7 2 2 2 3" xfId="38474" xr:uid="{629AC521-A853-4EEE-A6BB-78BBD6E59CAE}"/>
    <cellStyle name="Normal 2 7 2 2 2 4" xfId="38475" xr:uid="{4340FE23-8319-4AEA-8E7C-AE9258941C6A}"/>
    <cellStyle name="Normal 2 7 2 2 3" xfId="38476" xr:uid="{2FA81876-14BD-4ED9-9410-D803B46F04D4}"/>
    <cellStyle name="Normal 2 7 2 2 3 2" xfId="38477" xr:uid="{8EF9E015-BF35-4EED-9B8A-0E1BF1E50CC0}"/>
    <cellStyle name="Normal 2 7 2 2 3 3" xfId="38478" xr:uid="{0CCFC9D3-525C-40BD-BB9C-EF34F15B4660}"/>
    <cellStyle name="Normal 2 7 2 2 3 4" xfId="38479" xr:uid="{2313284C-93AE-47F5-B560-7986FDA90099}"/>
    <cellStyle name="Normal 2 7 2 2 4" xfId="38480" xr:uid="{2AF7CFE3-3E18-465E-9104-390FFF22AD57}"/>
    <cellStyle name="Normal 2 7 2 2 4 2" xfId="38481" xr:uid="{4CBB9895-35B8-496C-B760-0F8029A77B45}"/>
    <cellStyle name="Normal 2 7 2 2 5" xfId="38482" xr:uid="{95AF87F3-BFA3-4B9A-8C31-B7B9340D4E93}"/>
    <cellStyle name="Normal 2 7 2 2 6" xfId="38483" xr:uid="{9AC66B98-9E21-4CC2-8E72-271F011C3102}"/>
    <cellStyle name="Normal 2 7 2 2 7" xfId="38484" xr:uid="{7BEE81C2-1E15-4DBF-8C3E-7CF70914C68F}"/>
    <cellStyle name="Normal 2 7 2 3" xfId="38485" xr:uid="{085CA7EE-3409-4674-B5B6-898441D5255F}"/>
    <cellStyle name="Normal 2 7 2 3 2" xfId="38486" xr:uid="{F0F4D65E-9353-4E3C-8392-3A81CEE68C50}"/>
    <cellStyle name="Normal 2 7 2 3 2 2" xfId="38487" xr:uid="{D622FF2E-B816-4316-9850-EF7176379E08}"/>
    <cellStyle name="Normal 2 7 2 3 2 3" xfId="38488" xr:uid="{00AE2EF4-1E19-4A71-91E9-B30BB7CA95AE}"/>
    <cellStyle name="Normal 2 7 2 3 2 4" xfId="38489" xr:uid="{53AF8B86-04B3-4A10-8BC9-DFC0A16E3A47}"/>
    <cellStyle name="Normal 2 7 2 3 3" xfId="38490" xr:uid="{B188664C-3A06-496E-BA26-1C062DBF843E}"/>
    <cellStyle name="Normal 2 7 2 3 3 2" xfId="38491" xr:uid="{1A810458-244D-49DA-8440-4903074C6736}"/>
    <cellStyle name="Normal 2 7 2 3 3 3" xfId="38492" xr:uid="{58E4B331-ECC0-4A65-B855-9295C6BBA5E4}"/>
    <cellStyle name="Normal 2 7 2 3 3 4" xfId="38493" xr:uid="{01C10313-EC6E-49B0-B0F8-95F599D7925E}"/>
    <cellStyle name="Normal 2 7 2 3 4" xfId="38494" xr:uid="{2BF1E14C-0809-402B-8C0C-7274475E8DDE}"/>
    <cellStyle name="Normal 2 7 2 3 4 2" xfId="38495" xr:uid="{DF5CED73-CC00-494D-9871-5CD25BD363F0}"/>
    <cellStyle name="Normal 2 7 2 3 5" xfId="38496" xr:uid="{6400E623-6153-4F41-BB14-894C83D28640}"/>
    <cellStyle name="Normal 2 7 2 3 6" xfId="38497" xr:uid="{1F4B9A4C-2146-48E3-BB61-E64276F6A6C0}"/>
    <cellStyle name="Normal 2 7 2 3 7" xfId="38498" xr:uid="{3D340BBF-B6AC-4CEC-9C71-D2A66C427E43}"/>
    <cellStyle name="Normal 2 7 2 4" xfId="38499" xr:uid="{3C5ACF02-DB76-48EF-A523-D6C45A467509}"/>
    <cellStyle name="Normal 2 7 2 5" xfId="38500" xr:uid="{C46FE8F9-C71E-49F7-8F60-EE2FD08CE25A}"/>
    <cellStyle name="Normal 2 7 2 6" xfId="38501" xr:uid="{B56C97CC-61C5-4C4B-A612-32D84E20930C}"/>
    <cellStyle name="Normal 2 7 2 7" xfId="38502" xr:uid="{75BD95BD-CF68-4C29-ACF2-33405E8A4CF4}"/>
    <cellStyle name="Normal 2 7 2 8" xfId="38503" xr:uid="{5AFEE3F8-6D1E-4566-AEA2-A93AF67462E9}"/>
    <cellStyle name="Normal 2 7 2 8 2" xfId="38504" xr:uid="{9296B84A-E3CA-4007-9217-06F3FECC73F7}"/>
    <cellStyle name="Normal 2 7 2 8 2 2" xfId="38505" xr:uid="{A4C86102-A843-4037-9636-46EFEF597CD8}"/>
    <cellStyle name="Normal 2 7 2 8 2 3" xfId="38506" xr:uid="{2CDAAF7F-CCDA-443F-BD7F-35CF90BA8C43}"/>
    <cellStyle name="Normal 2 7 2 8 2 4" xfId="38507" xr:uid="{77D7F329-1F05-49C5-AC1C-B6E1536070D4}"/>
    <cellStyle name="Normal 2 7 2 8 3" xfId="38508" xr:uid="{E42A46BD-E647-44B9-BFE0-685BD06D3720}"/>
    <cellStyle name="Normal 2 7 2 8 3 2" xfId="38509" xr:uid="{7578C6AC-E793-45FE-96A6-DAA24E6EC22B}"/>
    <cellStyle name="Normal 2 7 2 8 3 3" xfId="38510" xr:uid="{99588205-9A0D-4408-8702-2E27A14367C8}"/>
    <cellStyle name="Normal 2 7 2 8 3 4" xfId="38511" xr:uid="{07EFD04D-6D06-461C-B290-B57CFE13693F}"/>
    <cellStyle name="Normal 2 7 2 9" xfId="38512" xr:uid="{91AB3EEF-BAE0-4534-AE6F-4F7B6E1B968E}"/>
    <cellStyle name="Normal 2 7 20" xfId="38513" xr:uid="{06B68FD7-93F2-4DA7-B384-735C2628073B}"/>
    <cellStyle name="Normal 2 7 20 10" xfId="38514" xr:uid="{811F61E9-13E0-4D2F-80EF-23C84B9C9316}"/>
    <cellStyle name="Normal 2 7 20 2" xfId="38515" xr:uid="{E277DB46-E2C6-4896-A3A7-8F621DA58639}"/>
    <cellStyle name="Normal 2 7 20 2 2" xfId="38516" xr:uid="{AA419F11-2D77-4935-A575-AAD8320751C9}"/>
    <cellStyle name="Normal 2 7 20 2 2 2" xfId="38517" xr:uid="{CA26117E-23A9-414E-ABE4-756E28636CA1}"/>
    <cellStyle name="Normal 2 7 20 2 2 3" xfId="38518" xr:uid="{0E948A33-7709-4ABA-ABFA-E34B67527DAF}"/>
    <cellStyle name="Normal 2 7 20 2 2 4" xfId="38519" xr:uid="{64406215-D456-4DAE-8B50-8B44236F81DD}"/>
    <cellStyle name="Normal 2 7 20 2 3" xfId="38520" xr:uid="{1FA54DD2-281E-4D00-A98E-51359CD9B4EA}"/>
    <cellStyle name="Normal 2 7 20 2 3 2" xfId="38521" xr:uid="{4AB37CB5-D20C-4AFA-95CF-2494F0C9BE99}"/>
    <cellStyle name="Normal 2 7 20 2 3 3" xfId="38522" xr:uid="{118B16FF-A290-4610-99C2-0B618C6CB2E9}"/>
    <cellStyle name="Normal 2 7 20 2 3 4" xfId="38523" xr:uid="{749DADA3-FA82-429A-87FF-6394A869CC8B}"/>
    <cellStyle name="Normal 2 7 20 2 4" xfId="38524" xr:uid="{4DD5C109-6601-4ECC-90E1-549A9CE66011}"/>
    <cellStyle name="Normal 2 7 20 2 4 2" xfId="38525" xr:uid="{F0FFFFB6-2B2C-4CB3-A52E-10DBE3EFFC41}"/>
    <cellStyle name="Normal 2 7 20 2 5" xfId="38526" xr:uid="{C5923795-5153-4C73-97B2-6D2D53B47A44}"/>
    <cellStyle name="Normal 2 7 20 2 6" xfId="38527" xr:uid="{3E250877-A6B1-422A-A5F7-F5CB3A4FABE5}"/>
    <cellStyle name="Normal 2 7 20 2 7" xfId="38528" xr:uid="{A3E13FEC-5542-4561-A49E-86A7ED735832}"/>
    <cellStyle name="Normal 2 7 20 3" xfId="38529" xr:uid="{83636067-36F9-44D1-B7D7-0D775B6ACB4A}"/>
    <cellStyle name="Normal 2 7 20 3 2" xfId="38530" xr:uid="{9DF2FEEC-4C28-4D51-9307-47591D24361A}"/>
    <cellStyle name="Normal 2 7 20 3 2 2" xfId="38531" xr:uid="{85A0665B-C4A5-4705-B922-BF10307241C8}"/>
    <cellStyle name="Normal 2 7 20 3 2 3" xfId="38532" xr:uid="{3D64A80B-1406-423B-9C96-338E2AA58C6C}"/>
    <cellStyle name="Normal 2 7 20 3 2 4" xfId="38533" xr:uid="{9924A695-4EB2-4BD0-BFF0-3D6AC194972A}"/>
    <cellStyle name="Normal 2 7 20 3 3" xfId="38534" xr:uid="{8AC97750-DF7D-458E-A305-CB59F4C4D129}"/>
    <cellStyle name="Normal 2 7 20 3 3 2" xfId="38535" xr:uid="{48B3B88E-100B-4113-8B3C-C638D4BB0EF6}"/>
    <cellStyle name="Normal 2 7 20 3 3 3" xfId="38536" xr:uid="{68FBD8A8-A87F-4284-A0F7-DBCD574F3AA5}"/>
    <cellStyle name="Normal 2 7 20 3 3 4" xfId="38537" xr:uid="{CC7F1CF8-3A7C-4251-BBD9-1ED19BAD2CD9}"/>
    <cellStyle name="Normal 2 7 20 3 4" xfId="38538" xr:uid="{999A3163-3357-45B4-A9FC-37F1DE8CD46A}"/>
    <cellStyle name="Normal 2 7 20 3 4 2" xfId="38539" xr:uid="{B674A0AD-A273-4338-979D-283ACAB3A036}"/>
    <cellStyle name="Normal 2 7 20 3 5" xfId="38540" xr:uid="{D170178D-25A4-4E3B-8E57-9529C39A7C84}"/>
    <cellStyle name="Normal 2 7 20 3 6" xfId="38541" xr:uid="{1BC28BE3-82B7-49B6-AEDF-F0B21981083A}"/>
    <cellStyle name="Normal 2 7 20 3 7" xfId="38542" xr:uid="{0450B725-8514-4FBF-90DC-A3DA8F6EA86C}"/>
    <cellStyle name="Normal 2 7 20 4" xfId="38543" xr:uid="{9A9DACC7-776F-4CEF-8919-DB8A7260E1A0}"/>
    <cellStyle name="Normal 2 7 20 4 2" xfId="38544" xr:uid="{4F88F688-1E19-4715-B112-C5FAF7DCF185}"/>
    <cellStyle name="Normal 2 7 20 4 3" xfId="38545" xr:uid="{3A2EA847-0F8C-4FB3-813A-A29B6F0F315D}"/>
    <cellStyle name="Normal 2 7 20 4 4" xfId="38546" xr:uid="{2CADEB22-E1FE-4B46-93EF-02F98585DBF3}"/>
    <cellStyle name="Normal 2 7 20 5" xfId="38547" xr:uid="{3C028F77-164E-40DF-A0C4-B3E6022233B1}"/>
    <cellStyle name="Normal 2 7 20 5 2" xfId="38548" xr:uid="{83FA411B-C815-4228-828F-ACEE39957597}"/>
    <cellStyle name="Normal 2 7 20 5 3" xfId="38549" xr:uid="{C7CF705C-645D-4181-96AF-56DB02FC03F2}"/>
    <cellStyle name="Normal 2 7 20 5 4" xfId="38550" xr:uid="{6624B63F-FD3D-4C96-8F37-C878F67DC931}"/>
    <cellStyle name="Normal 2 7 20 6" xfId="38551" xr:uid="{0481B122-1CBD-4356-BAFB-7E0AC8275493}"/>
    <cellStyle name="Normal 2 7 20 7" xfId="38552" xr:uid="{B7AB26F0-0BD1-49EE-826C-A97590D6203F}"/>
    <cellStyle name="Normal 2 7 20 7 2" xfId="38553" xr:uid="{23F2924C-32FE-4883-A680-77E1E617586C}"/>
    <cellStyle name="Normal 2 7 20 8" xfId="38554" xr:uid="{2B3C85C0-4E4C-4216-952E-C7CA6BB6A100}"/>
    <cellStyle name="Normal 2 7 20 9" xfId="38555" xr:uid="{42E42DB9-E005-4A1B-9FC9-7DCF2AC058CA}"/>
    <cellStyle name="Normal 2 7 21" xfId="38556" xr:uid="{D2DBDC0C-A31C-4344-9064-7DD88E1C8053}"/>
    <cellStyle name="Normal 2 7 21 2" xfId="38557" xr:uid="{36640190-0290-4106-AC7A-ACD26FD0EEDC}"/>
    <cellStyle name="Normal 2 7 21 2 2" xfId="38558" xr:uid="{A1CB3667-1A95-4D0F-A008-245F736036D0}"/>
    <cellStyle name="Normal 2 7 21 2 2 2" xfId="38559" xr:uid="{E16803D4-5141-40AE-A4AE-43EE8CF594F8}"/>
    <cellStyle name="Normal 2 7 21 2 3" xfId="38560" xr:uid="{B3290326-93A8-42D0-8E1A-BA9CA6C11292}"/>
    <cellStyle name="Normal 2 7 21 2 4" xfId="38561" xr:uid="{0F3B2165-4B88-40AF-AD25-626C83140D7B}"/>
    <cellStyle name="Normal 2 7 21 2 5" xfId="38562" xr:uid="{C2421EB5-E893-4681-992D-D42F5A571F75}"/>
    <cellStyle name="Normal 2 7 21 3" xfId="38563" xr:uid="{26D19371-C7D4-4BF8-BCFE-8441761DE8F9}"/>
    <cellStyle name="Normal 2 7 21 3 2" xfId="38564" xr:uid="{A83833DD-EA1D-4D87-9331-155D761B9E5D}"/>
    <cellStyle name="Normal 2 7 21 3 2 2" xfId="38565" xr:uid="{CCD4E0FB-DAD0-4E7B-8858-D8285C3EA471}"/>
    <cellStyle name="Normal 2 7 21 3 3" xfId="38566" xr:uid="{2F373992-45E9-4D92-AF98-9E9AAC0C5966}"/>
    <cellStyle name="Normal 2 7 21 3 4" xfId="38567" xr:uid="{A94B7E66-36B0-4830-B6A8-4CF713B24BFC}"/>
    <cellStyle name="Normal 2 7 21 3 5" xfId="38568" xr:uid="{69737966-3C87-49EC-A6E1-F7A445488D53}"/>
    <cellStyle name="Normal 2 7 21 4" xfId="38569" xr:uid="{44AD5D60-FD70-459B-8201-87D28194CC98}"/>
    <cellStyle name="Normal 2 7 21 5" xfId="38570" xr:uid="{A27513CF-7692-492E-893F-91F28601C557}"/>
    <cellStyle name="Normal 2 7 21 5 2" xfId="38571" xr:uid="{21B6F286-306F-460B-9C71-565AA0B849EA}"/>
    <cellStyle name="Normal 2 7 21 6" xfId="38572" xr:uid="{12EC2B91-A9A4-4AC6-8045-0A63A7C0A131}"/>
    <cellStyle name="Normal 2 7 21 7" xfId="38573" xr:uid="{95B1E21A-19F0-4D3F-B40E-7EA4ADAA45FE}"/>
    <cellStyle name="Normal 2 7 21 8" xfId="38574" xr:uid="{5D105665-95AE-43B1-BDF5-AB56839264DC}"/>
    <cellStyle name="Normal 2 7 22" xfId="38575" xr:uid="{DD87925C-4F14-4453-91D7-36E88738E69F}"/>
    <cellStyle name="Normal 2 7 22 2" xfId="38576" xr:uid="{2A409001-81FF-4F37-82E3-56EC2D08795C}"/>
    <cellStyle name="Normal 2 7 22 2 2" xfId="38577" xr:uid="{BC2617B6-43D1-46DC-BEEF-3F6342B8AA1C}"/>
    <cellStyle name="Normal 2 7 22 2 2 2" xfId="38578" xr:uid="{49DB0551-DC21-4606-8A43-87F67C720DFF}"/>
    <cellStyle name="Normal 2 7 22 2 3" xfId="38579" xr:uid="{71C781FE-1EA0-4419-940F-830E49CBBD71}"/>
    <cellStyle name="Normal 2 7 22 2 4" xfId="38580" xr:uid="{A1AEA470-22AD-4097-8888-9A1FC007ECD9}"/>
    <cellStyle name="Normal 2 7 22 2 5" xfId="38581" xr:uid="{FADCFDF2-8263-4FA7-9D56-AF3810EDCA4C}"/>
    <cellStyle name="Normal 2 7 22 3" xfId="38582" xr:uid="{740262EF-ECF7-4B86-83BE-4BA3265A82FF}"/>
    <cellStyle name="Normal 2 7 22 3 2" xfId="38583" xr:uid="{26E98DDC-2DC3-4C88-BE1F-031D928A95E7}"/>
    <cellStyle name="Normal 2 7 22 3 2 2" xfId="38584" xr:uid="{B4C97739-F470-4903-8639-6050B073E311}"/>
    <cellStyle name="Normal 2 7 22 3 3" xfId="38585" xr:uid="{0DADA82E-2A73-4029-9116-314C5E417C03}"/>
    <cellStyle name="Normal 2 7 22 3 4" xfId="38586" xr:uid="{1C7DD4CB-B95C-4A89-A249-1CCCDDBDC663}"/>
    <cellStyle name="Normal 2 7 22 3 5" xfId="38587" xr:uid="{D5A69860-6B1F-4B8D-BD32-4E5D343B12BE}"/>
    <cellStyle name="Normal 2 7 22 4" xfId="38588" xr:uid="{900D4020-3F75-4F5E-A351-253B63959EB0}"/>
    <cellStyle name="Normal 2 7 22 5" xfId="38589" xr:uid="{7B8F7CBF-2E67-4AB4-A508-0DB853BBA72B}"/>
    <cellStyle name="Normal 2 7 22 5 2" xfId="38590" xr:uid="{B80005CC-F283-4163-9A27-3055A1BCD178}"/>
    <cellStyle name="Normal 2 7 22 6" xfId="38591" xr:uid="{58212154-1D14-4995-B5F5-2A1C4C53F06A}"/>
    <cellStyle name="Normal 2 7 22 7" xfId="38592" xr:uid="{9D2DBCDD-1356-486F-A0B0-EE414B19B0D9}"/>
    <cellStyle name="Normal 2 7 22 8" xfId="38593" xr:uid="{A9F69767-2A83-4ADE-85FE-040A65470D7A}"/>
    <cellStyle name="Normal 2 7 23" xfId="38594" xr:uid="{1A8ED585-7585-4C28-89EB-5856E5F5CF7B}"/>
    <cellStyle name="Normal 2 7 23 2" xfId="38595" xr:uid="{C5A03F3B-693C-44E9-AEF5-1BFC8ED55C73}"/>
    <cellStyle name="Normal 2 7 23 3" xfId="38596" xr:uid="{2AD68B8E-E5F4-483A-AEAE-236CA1FB1D4E}"/>
    <cellStyle name="Normal 2 7 23 4" xfId="38597" xr:uid="{94D087AB-074C-497F-9337-F8E28778D6DA}"/>
    <cellStyle name="Normal 2 7 24" xfId="38598" xr:uid="{4B29B79B-E9A8-4672-83A5-626711A79650}"/>
    <cellStyle name="Normal 2 7 24 2" xfId="38599" xr:uid="{ACD9949B-CDFA-4167-9262-51502278150B}"/>
    <cellStyle name="Normal 2 7 24 3" xfId="38600" xr:uid="{75B7D572-A7CE-49C9-B97C-1039B3C711F6}"/>
    <cellStyle name="Normal 2 7 24 4" xfId="38601" xr:uid="{B7979486-1643-4FD7-8791-B163B883CA0A}"/>
    <cellStyle name="Normal 2 7 25" xfId="38602" xr:uid="{33AD0BCE-4C98-48AC-847E-3366FD9DF146}"/>
    <cellStyle name="Normal 2 7 25 2" xfId="38603" xr:uid="{51105ACA-CFA1-41CE-890F-F08791733036}"/>
    <cellStyle name="Normal 2 7 25 3" xfId="38604" xr:uid="{AE3E2FC9-E0B3-4939-860C-0E6F37007F9A}"/>
    <cellStyle name="Normal 2 7 25 4" xfId="38605" xr:uid="{0B455726-F32F-46A2-85D6-323F8197C2D9}"/>
    <cellStyle name="Normal 2 7 26" xfId="38606" xr:uid="{C114DF70-9D6E-4F93-80FD-685083BDD1C8}"/>
    <cellStyle name="Normal 2 7 26 2" xfId="38607" xr:uid="{A28D60E3-9D7F-4695-8390-7F9DFCDD0694}"/>
    <cellStyle name="Normal 2 7 26 3" xfId="38608" xr:uid="{8A17FAE8-DC15-4987-885F-7130506D34B1}"/>
    <cellStyle name="Normal 2 7 26 4" xfId="38609" xr:uid="{8E8BD887-D433-4A64-B888-B9EA63D1641A}"/>
    <cellStyle name="Normal 2 7 27" xfId="38610" xr:uid="{C5E8D6FA-4B06-4873-847E-675A94F0A3E6}"/>
    <cellStyle name="Normal 2 7 27 2" xfId="38611" xr:uid="{53588107-BAB1-4F35-807D-97ABC5517F48}"/>
    <cellStyle name="Normal 2 7 27 2 2" xfId="38612" xr:uid="{89049A05-2597-4E9D-B5B2-841FE5E7A432}"/>
    <cellStyle name="Normal 2 7 27 2 2 2" xfId="38613" xr:uid="{0D9B3096-80AE-4A62-87EF-B1FEF40D935F}"/>
    <cellStyle name="Normal 2 7 27 2 3" xfId="38614" xr:uid="{64302A49-79C7-4454-8558-37F9A4241190}"/>
    <cellStyle name="Normal 2 7 27 2 4" xfId="38615" xr:uid="{B7BBF920-D0D5-4F13-8289-9520D1CCDE16}"/>
    <cellStyle name="Normal 2 7 27 2 5" xfId="38616" xr:uid="{E0709A99-9118-423F-87EA-C9A6FED35466}"/>
    <cellStyle name="Normal 2 7 27 3" xfId="38617" xr:uid="{507D9256-B515-487E-8D24-67519C7FBDD7}"/>
    <cellStyle name="Normal 2 7 27 3 2" xfId="38618" xr:uid="{675A633D-9687-4366-A970-86F32C4D693B}"/>
    <cellStyle name="Normal 2 7 27 3 2 2" xfId="38619" xr:uid="{BA54B2F5-99A8-4C53-BD17-6F5A135FE324}"/>
    <cellStyle name="Normal 2 7 27 3 3" xfId="38620" xr:uid="{FCC454A8-F459-4DEF-995E-BC3295EC4C1A}"/>
    <cellStyle name="Normal 2 7 27 3 4" xfId="38621" xr:uid="{C825E185-AA7C-4C2E-8031-83DED2856CC2}"/>
    <cellStyle name="Normal 2 7 27 3 5" xfId="38622" xr:uid="{B9E36E2A-1DA2-46CE-A85A-07343E231BFC}"/>
    <cellStyle name="Normal 2 7 27 4" xfId="38623" xr:uid="{E3337932-B4FD-4F2B-8067-1D0A629F7688}"/>
    <cellStyle name="Normal 2 7 28" xfId="38624" xr:uid="{D01843AC-0C05-41CB-81D5-054042E8C200}"/>
    <cellStyle name="Normal 2 7 28 2" xfId="38625" xr:uid="{B36314D8-48A4-4910-BA0E-4E0760452A7C}"/>
    <cellStyle name="Normal 2 7 28 3" xfId="38626" xr:uid="{1C3DF55F-DEC5-4804-A64F-F5816736E86F}"/>
    <cellStyle name="Normal 2 7 28 4" xfId="38627" xr:uid="{F26DC6B7-4004-4101-8929-A31FBFCBC50D}"/>
    <cellStyle name="Normal 2 7 29" xfId="38628" xr:uid="{E5530659-AFEF-4F32-A896-2669C88EF0A8}"/>
    <cellStyle name="Normal 2 7 29 2" xfId="38629" xr:uid="{6538B8D8-F0A0-4F48-9AE7-A199F4DF339D}"/>
    <cellStyle name="Normal 2 7 29 3" xfId="38630" xr:uid="{02345EDB-E950-44A9-B071-08E15C9A8D39}"/>
    <cellStyle name="Normal 2 7 3" xfId="38631" xr:uid="{EA30F7DC-ED27-464B-885F-FE105F9378D4}"/>
    <cellStyle name="Normal 2 7 3 10" xfId="38632" xr:uid="{3861AF17-868D-47DF-B382-2503A76AC2FA}"/>
    <cellStyle name="Normal 2 7 3 10 2" xfId="38633" xr:uid="{8A3DC64D-57E5-4464-BB91-25A24B2DE245}"/>
    <cellStyle name="Normal 2 7 3 11" xfId="38634" xr:uid="{50F24A36-FB6D-4CEE-A910-120C7D239F31}"/>
    <cellStyle name="Normal 2 7 3 12" xfId="38635" xr:uid="{1E76B076-6BED-48E2-9191-6D5D934E4A35}"/>
    <cellStyle name="Normal 2 7 3 13" xfId="38636" xr:uid="{94B15BAE-113B-4F0B-AAD5-17FB815F1E1F}"/>
    <cellStyle name="Normal 2 7 3 2" xfId="38637" xr:uid="{94E54295-EBFE-4F55-B65E-DB37D30EE630}"/>
    <cellStyle name="Normal 2 7 3 2 2" xfId="38638" xr:uid="{F7D36396-3C91-4D11-9F23-ED0A7F04619D}"/>
    <cellStyle name="Normal 2 7 3 2 2 2" xfId="38639" xr:uid="{DB565F08-1B5E-4B85-B91C-CA13FB251956}"/>
    <cellStyle name="Normal 2 7 3 2 2 3" xfId="38640" xr:uid="{F24979EB-F7B3-4278-9ACC-C045C9293C54}"/>
    <cellStyle name="Normal 2 7 3 2 2 4" xfId="38641" xr:uid="{D6719ABD-C88F-414B-83F7-DFD7E2347345}"/>
    <cellStyle name="Normal 2 7 3 2 3" xfId="38642" xr:uid="{6D8559F8-9509-4FBD-9534-4FC3C51A6B2F}"/>
    <cellStyle name="Normal 2 7 3 2 3 2" xfId="38643" xr:uid="{57E2B8DD-9B28-49AE-8786-3EF7FC496D67}"/>
    <cellStyle name="Normal 2 7 3 2 3 3" xfId="38644" xr:uid="{9BDC0CE3-B090-4584-8CDD-BBD11E30EA0C}"/>
    <cellStyle name="Normal 2 7 3 2 3 4" xfId="38645" xr:uid="{21CCAF32-0975-4D32-A4E8-7285099949E5}"/>
    <cellStyle name="Normal 2 7 3 2 4" xfId="38646" xr:uid="{396F39F2-9A1D-4679-A107-5560B785231F}"/>
    <cellStyle name="Normal 2 7 3 2 4 2" xfId="38647" xr:uid="{2A3843D6-38FB-4AE6-90DB-8C1148A94F33}"/>
    <cellStyle name="Normal 2 7 3 2 5" xfId="38648" xr:uid="{6DD0DEDC-DBFD-4F33-BB70-30443877FAD1}"/>
    <cellStyle name="Normal 2 7 3 2 6" xfId="38649" xr:uid="{194AF0FC-4112-48FD-B8F2-59638CF88D9A}"/>
    <cellStyle name="Normal 2 7 3 2 7" xfId="38650" xr:uid="{97B4F61B-5A44-4B15-87C1-DE791A8B0EFA}"/>
    <cellStyle name="Normal 2 7 3 3" xfId="38651" xr:uid="{BBDB23F3-67A6-4D6B-A130-2AACB8336E9C}"/>
    <cellStyle name="Normal 2 7 3 3 2" xfId="38652" xr:uid="{245EBCD4-E203-4A28-AAED-32FEEE441B0F}"/>
    <cellStyle name="Normal 2 7 3 3 2 2" xfId="38653" xr:uid="{7A25D352-B7D1-4287-A591-73B201C8EBBE}"/>
    <cellStyle name="Normal 2 7 3 3 2 3" xfId="38654" xr:uid="{F241AC9C-7000-4A35-A5A2-9A0D33A3C562}"/>
    <cellStyle name="Normal 2 7 3 3 2 4" xfId="38655" xr:uid="{F390C904-15DD-4EED-9B99-D37CA95433C1}"/>
    <cellStyle name="Normal 2 7 3 3 3" xfId="38656" xr:uid="{2D1CAD53-A632-4AAD-A4F6-E2CE97626057}"/>
    <cellStyle name="Normal 2 7 3 3 3 2" xfId="38657" xr:uid="{710E2A79-2EAF-455C-8123-E8F2E68EBC12}"/>
    <cellStyle name="Normal 2 7 3 3 3 3" xfId="38658" xr:uid="{ADE8A9EC-5D84-4A36-A9A7-6D12E9758F84}"/>
    <cellStyle name="Normal 2 7 3 3 3 4" xfId="38659" xr:uid="{AD418A86-29F9-4961-8573-7C7A5766ECA5}"/>
    <cellStyle name="Normal 2 7 3 3 4" xfId="38660" xr:uid="{DBE82113-D2A9-415C-A05D-9433B8DAFC0A}"/>
    <cellStyle name="Normal 2 7 3 3 4 2" xfId="38661" xr:uid="{8C74A35F-EC19-4867-A219-F42597B7A050}"/>
    <cellStyle name="Normal 2 7 3 3 5" xfId="38662" xr:uid="{25677AD7-D1F0-4EF2-AC2D-9E56F3F9361E}"/>
    <cellStyle name="Normal 2 7 3 3 6" xfId="38663" xr:uid="{2342C656-F910-4929-8E4E-6AEBA52BDB68}"/>
    <cellStyle name="Normal 2 7 3 3 7" xfId="38664" xr:uid="{B9969DC2-2630-40CD-8F75-E59C0EA86646}"/>
    <cellStyle name="Normal 2 7 3 4" xfId="38665" xr:uid="{74E67A70-B99A-4EED-A8AF-D22CB4CF65BE}"/>
    <cellStyle name="Normal 2 7 3 5" xfId="38666" xr:uid="{8B45CE52-97F6-4768-B281-188B39D79A5A}"/>
    <cellStyle name="Normal 2 7 3 6" xfId="38667" xr:uid="{53C22AA4-409C-49E3-9460-420267E06617}"/>
    <cellStyle name="Normal 2 7 3 7" xfId="38668" xr:uid="{B926C4C2-EDE6-4A1B-A3F7-26FF66F8CF90}"/>
    <cellStyle name="Normal 2 7 3 8" xfId="38669" xr:uid="{D52D31B6-3B28-48DC-8C23-8F4C9EA82EB5}"/>
    <cellStyle name="Normal 2 7 3 8 2" xfId="38670" xr:uid="{4542A2B2-2BA2-4AD5-82F9-19EE6D584B18}"/>
    <cellStyle name="Normal 2 7 3 8 2 2" xfId="38671" xr:uid="{DBE44BB9-4981-4935-927F-8602AF646399}"/>
    <cellStyle name="Normal 2 7 3 8 2 3" xfId="38672" xr:uid="{C80C3451-3AAE-403C-B2E3-BF97E62EFF2E}"/>
    <cellStyle name="Normal 2 7 3 8 2 4" xfId="38673" xr:uid="{C5DFDEC0-0319-45B9-9C2F-6234F1CCBD08}"/>
    <cellStyle name="Normal 2 7 3 8 3" xfId="38674" xr:uid="{BCD7F6AC-6D22-49CB-9672-E5F811A9D869}"/>
    <cellStyle name="Normal 2 7 3 8 3 2" xfId="38675" xr:uid="{ED72FE82-0C1E-47D8-A9A6-3ECE97AB3787}"/>
    <cellStyle name="Normal 2 7 3 8 3 3" xfId="38676" xr:uid="{537B9C35-C0A5-4542-8187-58E4E0EEECBD}"/>
    <cellStyle name="Normal 2 7 3 8 3 4" xfId="38677" xr:uid="{2493E1C2-8E6B-46A6-8866-B7D6DBADF4CF}"/>
    <cellStyle name="Normal 2 7 3 9" xfId="38678" xr:uid="{DF34504A-BFDC-4370-87CE-F53098461819}"/>
    <cellStyle name="Normal 2 7 30" xfId="38679" xr:uid="{9F351F96-87BD-4226-915C-A8A244E783BD}"/>
    <cellStyle name="Normal 2 7 30 2" xfId="38680" xr:uid="{BC28911D-AAD9-496F-81FC-B7EA2D352507}"/>
    <cellStyle name="Normal 2 7 30 3" xfId="38681" xr:uid="{AA094033-6757-4034-8862-16A57464462C}"/>
    <cellStyle name="Normal 2 7 31" xfId="38682" xr:uid="{64684759-F7D1-4918-B704-05C5B7A41E87}"/>
    <cellStyle name="Normal 2 7 31 2" xfId="38683" xr:uid="{8FB77063-1C07-4E87-9927-2B6D9EB49D29}"/>
    <cellStyle name="Normal 2 7 31 3" xfId="38684" xr:uid="{223542F8-1EA6-40E2-AB96-36A2BAD11B67}"/>
    <cellStyle name="Normal 2 7 32" xfId="38685" xr:uid="{417BCA1A-93F2-4EB3-A37E-C6B2B4022701}"/>
    <cellStyle name="Normal 2 7 32 2" xfId="38686" xr:uid="{B0B80BA0-FB6A-4181-A966-06933E7ED1EA}"/>
    <cellStyle name="Normal 2 7 32 3" xfId="38687" xr:uid="{0BA98CEA-2B26-451A-B90F-10B117AB970D}"/>
    <cellStyle name="Normal 2 7 33" xfId="38688" xr:uid="{CA757D51-AB22-43E5-8B98-C68B5A60F166}"/>
    <cellStyle name="Normal 2 7 33 2" xfId="38689" xr:uid="{D57058EC-89DA-4FCE-A924-DBE8A93655B0}"/>
    <cellStyle name="Normal 2 7 33 3" xfId="38690" xr:uid="{1E80189A-4E71-498D-A6DB-61163FC7CF32}"/>
    <cellStyle name="Normal 2 7 34" xfId="38691" xr:uid="{D815BCBA-BC33-4694-A418-6BCB2D6803A4}"/>
    <cellStyle name="Normal 2 7 34 2" xfId="38692" xr:uid="{14C361D7-5453-4FD0-8F9F-88F36231BEE7}"/>
    <cellStyle name="Normal 2 7 34 3" xfId="38693" xr:uid="{6BF8F124-655A-40E1-90DC-FCBF524D0D3F}"/>
    <cellStyle name="Normal 2 7 35" xfId="38694" xr:uid="{AEEF083E-BDEA-407F-8743-2402FE061ACC}"/>
    <cellStyle name="Normal 2 7 35 2" xfId="38695" xr:uid="{A4976193-E701-4DBA-A37E-C3D774D6ADB3}"/>
    <cellStyle name="Normal 2 7 35 3" xfId="38696" xr:uid="{FABD5454-08D3-481C-8A83-6ABF3CF8D6C9}"/>
    <cellStyle name="Normal 2 7 36" xfId="38697" xr:uid="{9BD501E2-D73E-456D-9EA3-3C0FD559D52C}"/>
    <cellStyle name="Normal 2 7 36 2" xfId="38698" xr:uid="{28F546A4-3765-4BB8-851D-3586AF29B84B}"/>
    <cellStyle name="Normal 2 7 36 3" xfId="38699" xr:uid="{C869A1A7-6206-40DE-84EF-AF08A8B51637}"/>
    <cellStyle name="Normal 2 7 37" xfId="38700" xr:uid="{FD0DE5B1-9B79-41D3-916E-D1D3EC922B34}"/>
    <cellStyle name="Normal 2 7 37 2" xfId="38701" xr:uid="{C28DE4B9-648D-4B44-8BD6-4E47B8C4B415}"/>
    <cellStyle name="Normal 2 7 37 3" xfId="38702" xr:uid="{CEB60804-AAF6-4E60-AD79-92C44F616F1B}"/>
    <cellStyle name="Normal 2 7 38" xfId="38703" xr:uid="{CFE1AD6C-80E8-4AA1-B496-84865F8B2F8F}"/>
    <cellStyle name="Normal 2 7 38 2" xfId="38704" xr:uid="{DB504F27-D7D8-4F7C-907C-42B56C222E58}"/>
    <cellStyle name="Normal 2 7 38 3" xfId="38705" xr:uid="{D29116DF-5542-44D4-9FBF-16CDB0BF1603}"/>
    <cellStyle name="Normal 2 7 39" xfId="38706" xr:uid="{F054ADE1-A409-4D55-B45F-FDEDD24A9F7C}"/>
    <cellStyle name="Normal 2 7 39 2" xfId="38707" xr:uid="{56CB8D0E-44A8-43F7-9482-C228FBEBAE12}"/>
    <cellStyle name="Normal 2 7 39 3" xfId="38708" xr:uid="{3D27C6FA-2E00-48CC-9BB4-1712C2A0C1B8}"/>
    <cellStyle name="Normal 2 7 4" xfId="38709" xr:uid="{EAB6CC40-DA3F-433E-A040-DD18A91B6A12}"/>
    <cellStyle name="Normal 2 7 4 10" xfId="38710" xr:uid="{DCE537E2-CD19-4D76-9342-33971B993A2A}"/>
    <cellStyle name="Normal 2 7 4 10 2" xfId="38711" xr:uid="{E889A274-0D94-4127-89EA-8883EC5F1C1B}"/>
    <cellStyle name="Normal 2 7 4 11" xfId="38712" xr:uid="{EEB91728-1036-4EDD-A1FC-A2F5C0C5468F}"/>
    <cellStyle name="Normal 2 7 4 12" xfId="38713" xr:uid="{D90C7CBC-9DA5-41AD-8CCD-43B6B5AED10A}"/>
    <cellStyle name="Normal 2 7 4 13" xfId="38714" xr:uid="{E954CBF2-7FBA-4B5A-B490-33DAB8F13DDA}"/>
    <cellStyle name="Normal 2 7 4 2" xfId="38715" xr:uid="{43B69CB5-2C45-47A3-B22F-D79A05D73780}"/>
    <cellStyle name="Normal 2 7 4 2 2" xfId="38716" xr:uid="{C773AAF4-2F6B-4F07-B144-EEF0D9CBD968}"/>
    <cellStyle name="Normal 2 7 4 2 2 2" xfId="38717" xr:uid="{9A0C1BCC-70D5-4330-B901-1E3B59708778}"/>
    <cellStyle name="Normal 2 7 4 2 2 3" xfId="38718" xr:uid="{AD562B47-9E6D-4B67-A1BE-79255F2380D6}"/>
    <cellStyle name="Normal 2 7 4 2 2 4" xfId="38719" xr:uid="{8E172916-CB71-4C7B-90E9-2A22825A6A7C}"/>
    <cellStyle name="Normal 2 7 4 2 3" xfId="38720" xr:uid="{41D02ECE-623A-4379-821E-91DD2D376C4A}"/>
    <cellStyle name="Normal 2 7 4 2 3 2" xfId="38721" xr:uid="{8186A900-FA10-4D85-91F7-96ED17071632}"/>
    <cellStyle name="Normal 2 7 4 2 3 3" xfId="38722" xr:uid="{BE7C53CF-6ACC-46E9-A82F-E77EC3D7BC2F}"/>
    <cellStyle name="Normal 2 7 4 2 3 4" xfId="38723" xr:uid="{4CE4C3FD-BBFE-46B4-956B-EA2DB81E0BFA}"/>
    <cellStyle name="Normal 2 7 4 2 4" xfId="38724" xr:uid="{2AE092BD-83BD-455D-B674-1FFFF38CDE22}"/>
    <cellStyle name="Normal 2 7 4 2 4 2" xfId="38725" xr:uid="{9553E448-3753-4D9B-9482-3E7B47B8AFA8}"/>
    <cellStyle name="Normal 2 7 4 2 5" xfId="38726" xr:uid="{6365DFAF-F882-4697-A02D-BB99113B0A1E}"/>
    <cellStyle name="Normal 2 7 4 2 6" xfId="38727" xr:uid="{92FEB414-46ED-4D4F-863F-3A4858B1BE00}"/>
    <cellStyle name="Normal 2 7 4 2 7" xfId="38728" xr:uid="{9CBB73B7-8156-49DB-BA52-63B4F92C3E3F}"/>
    <cellStyle name="Normal 2 7 4 3" xfId="38729" xr:uid="{1796EA5D-D2E0-4075-96E8-CA432160472C}"/>
    <cellStyle name="Normal 2 7 4 3 2" xfId="38730" xr:uid="{EF4F712F-AB81-4E5E-BABF-7975359CBFB5}"/>
    <cellStyle name="Normal 2 7 4 3 2 2" xfId="38731" xr:uid="{696155E9-1A52-4B07-9294-9BE786FE427E}"/>
    <cellStyle name="Normal 2 7 4 3 2 3" xfId="38732" xr:uid="{5B842C44-546D-4A89-8E4E-00F24C000330}"/>
    <cellStyle name="Normal 2 7 4 3 2 4" xfId="38733" xr:uid="{D5F7D5FE-C245-4879-A2C9-7AE755374B3E}"/>
    <cellStyle name="Normal 2 7 4 3 3" xfId="38734" xr:uid="{6AD0634D-04E0-442E-BA8C-3D412AA2481C}"/>
    <cellStyle name="Normal 2 7 4 3 3 2" xfId="38735" xr:uid="{4AB71F0B-1F1A-40F2-A6F1-F75B24EDF0BC}"/>
    <cellStyle name="Normal 2 7 4 3 3 3" xfId="38736" xr:uid="{077C5653-0D64-40A4-98AA-CEF6E39DFB45}"/>
    <cellStyle name="Normal 2 7 4 3 3 4" xfId="38737" xr:uid="{30284653-6088-4252-9B9D-217807BBD8B5}"/>
    <cellStyle name="Normal 2 7 4 3 4" xfId="38738" xr:uid="{F2FB00A1-E51C-4F3E-9606-078B06E2F174}"/>
    <cellStyle name="Normal 2 7 4 3 4 2" xfId="38739" xr:uid="{CEE67CD7-FAAD-4C13-84EB-4A5BC9D93668}"/>
    <cellStyle name="Normal 2 7 4 3 5" xfId="38740" xr:uid="{89B26F17-FC49-459B-A796-DA922E67ECCB}"/>
    <cellStyle name="Normal 2 7 4 3 6" xfId="38741" xr:uid="{387EAFBD-433B-433E-8E41-038541767A9E}"/>
    <cellStyle name="Normal 2 7 4 3 7" xfId="38742" xr:uid="{E17BC280-37F5-4080-A1AD-F8A4C180F551}"/>
    <cellStyle name="Normal 2 7 4 4" xfId="38743" xr:uid="{1F0A9AC0-2051-428D-B47D-27700E36EAAD}"/>
    <cellStyle name="Normal 2 7 4 5" xfId="38744" xr:uid="{E27DC4ED-6C50-4F84-89FF-1EF95B1CDF10}"/>
    <cellStyle name="Normal 2 7 4 6" xfId="38745" xr:uid="{86453072-70AE-474B-A54E-0A847A561F35}"/>
    <cellStyle name="Normal 2 7 4 7" xfId="38746" xr:uid="{FD33B7C0-FE69-4EC7-AFA4-79DE47B8A46A}"/>
    <cellStyle name="Normal 2 7 4 8" xfId="38747" xr:uid="{BC6FDD5E-D7BC-41C9-A303-79305963E05D}"/>
    <cellStyle name="Normal 2 7 4 8 2" xfId="38748" xr:uid="{BD8298D5-E1ED-46FC-B404-753ADBA42EF9}"/>
    <cellStyle name="Normal 2 7 4 8 2 2" xfId="38749" xr:uid="{E88F00F1-7BFD-4E1E-A327-D5EA17150947}"/>
    <cellStyle name="Normal 2 7 4 8 2 3" xfId="38750" xr:uid="{6D45FDA0-5F99-4087-BE87-08DE637A8079}"/>
    <cellStyle name="Normal 2 7 4 8 2 4" xfId="38751" xr:uid="{F73D232B-A7C9-40D2-B5C9-22F4DD8B51A8}"/>
    <cellStyle name="Normal 2 7 4 8 3" xfId="38752" xr:uid="{A6D4D39E-B937-4202-8566-61F910B1160C}"/>
    <cellStyle name="Normal 2 7 4 8 3 2" xfId="38753" xr:uid="{61B35B63-9F54-4AE8-A403-E448ADBF79B4}"/>
    <cellStyle name="Normal 2 7 4 8 3 3" xfId="38754" xr:uid="{8E08A970-0295-4651-8077-720B91E244E1}"/>
    <cellStyle name="Normal 2 7 4 8 3 4" xfId="38755" xr:uid="{97BE2199-BF7A-4740-A4AF-DF0DBC53854B}"/>
    <cellStyle name="Normal 2 7 4 9" xfId="38756" xr:uid="{6788AF04-9426-4729-A45D-9412A9D8ABB7}"/>
    <cellStyle name="Normal 2 7 40" xfId="38757" xr:uid="{74E41753-F3F8-4C67-98B6-FBF8342EECED}"/>
    <cellStyle name="Normal 2 7 40 2" xfId="38758" xr:uid="{CC832304-6BD0-4344-BC74-6008FE9E9ABE}"/>
    <cellStyle name="Normal 2 7 40 3" xfId="38759" xr:uid="{CC23B105-77E4-4D74-BF9C-7FFFE6B1AA20}"/>
    <cellStyle name="Normal 2 7 40 3 2" xfId="38760" xr:uid="{91481333-6B24-4819-A953-0AFF8DBF672B}"/>
    <cellStyle name="Normal 2 7 41" xfId="38761" xr:uid="{96F1CFD3-1142-4AD4-80B6-64A0ED229DAB}"/>
    <cellStyle name="Normal 2 7 41 2" xfId="38762" xr:uid="{4765BBBC-F289-47B3-A16D-CB9FA92A22E0}"/>
    <cellStyle name="Normal 2 7 42" xfId="38763" xr:uid="{DC7237A3-8A65-4C4C-A7AD-7E50B9261B99}"/>
    <cellStyle name="Normal 2 7 43" xfId="38764" xr:uid="{5CD7521B-823C-4E92-A0DE-6F6B63A8B3BF}"/>
    <cellStyle name="Normal 2 7 44" xfId="38765" xr:uid="{B72B1D48-EB59-4FDF-A748-5703F3D0A337}"/>
    <cellStyle name="Normal 2 7 45" xfId="38766" xr:uid="{28B81BA1-3633-4AE7-A9AD-116B021976FC}"/>
    <cellStyle name="Normal 2 7 46" xfId="38767" xr:uid="{9565C620-A730-4D69-AD58-80920C95D896}"/>
    <cellStyle name="Normal 2 7 47" xfId="38768" xr:uid="{18E73B90-31B4-48D4-A72C-4D45280EE028}"/>
    <cellStyle name="Normal 2 7 48" xfId="38769" xr:uid="{3B34CD28-A7C7-470C-84FD-37307569432A}"/>
    <cellStyle name="Normal 2 7 49" xfId="38770" xr:uid="{B0B1FA3E-8045-41B9-AEAF-84696BB80F60}"/>
    <cellStyle name="Normal 2 7 5" xfId="38771" xr:uid="{1147B29C-A086-48A3-A410-9AF2562E5D2A}"/>
    <cellStyle name="Normal 2 7 5 10" xfId="38772" xr:uid="{3B44F9C5-55E7-4135-BC72-B0CF4F02571B}"/>
    <cellStyle name="Normal 2 7 5 10 2" xfId="38773" xr:uid="{3613A5A1-8923-4E82-83CE-CCBE6F325102}"/>
    <cellStyle name="Normal 2 7 5 11" xfId="38774" xr:uid="{0029768F-3B1D-46E7-A88C-117C9990CE48}"/>
    <cellStyle name="Normal 2 7 5 12" xfId="38775" xr:uid="{E19E303F-0B7D-4934-B7E8-FEA82413ED28}"/>
    <cellStyle name="Normal 2 7 5 13" xfId="38776" xr:uid="{A70097CF-B4EC-40E7-B37E-789489C3D661}"/>
    <cellStyle name="Normal 2 7 5 2" xfId="38777" xr:uid="{93DDEFFA-C339-4149-B4F6-E6C9070C9347}"/>
    <cellStyle name="Normal 2 7 5 2 2" xfId="38778" xr:uid="{6EF20DDA-364D-43F5-A86E-237E6B86D2DE}"/>
    <cellStyle name="Normal 2 7 5 2 2 2" xfId="38779" xr:uid="{8A2F7EC1-DB59-4F27-8803-93E3951FE8CD}"/>
    <cellStyle name="Normal 2 7 5 2 2 3" xfId="38780" xr:uid="{95F06CFE-2CD6-4C05-BDE8-6372F88C86EF}"/>
    <cellStyle name="Normal 2 7 5 2 2 4" xfId="38781" xr:uid="{27F76CD1-66C1-4DB9-BE94-9AA3167405F3}"/>
    <cellStyle name="Normal 2 7 5 2 3" xfId="38782" xr:uid="{26DD302C-37F4-4A3F-9848-6F57359EBA83}"/>
    <cellStyle name="Normal 2 7 5 2 3 2" xfId="38783" xr:uid="{F848D041-A0DF-40F5-B088-8B2BC796F10C}"/>
    <cellStyle name="Normal 2 7 5 2 3 3" xfId="38784" xr:uid="{4F7A9BE8-A375-455C-888B-032CD9A318C4}"/>
    <cellStyle name="Normal 2 7 5 2 3 4" xfId="38785" xr:uid="{D8CC6F48-B01C-45F1-817A-A7D91714AA78}"/>
    <cellStyle name="Normal 2 7 5 2 4" xfId="38786" xr:uid="{47C5D96B-A4C9-49D5-830B-E726C9ED1666}"/>
    <cellStyle name="Normal 2 7 5 2 4 2" xfId="38787" xr:uid="{70E15E45-E574-4938-AC4B-CFC2B2E427C8}"/>
    <cellStyle name="Normal 2 7 5 2 5" xfId="38788" xr:uid="{C1E84661-4E35-43B2-955E-83361F233EF6}"/>
    <cellStyle name="Normal 2 7 5 2 6" xfId="38789" xr:uid="{A8E9FAAC-9DEF-4BC6-A3BB-01DE120CCF19}"/>
    <cellStyle name="Normal 2 7 5 2 7" xfId="38790" xr:uid="{051B987F-DB28-4C16-892E-B700CFD73FEE}"/>
    <cellStyle name="Normal 2 7 5 3" xfId="38791" xr:uid="{DA93EEC2-625C-4183-AF85-A007665D429D}"/>
    <cellStyle name="Normal 2 7 5 3 2" xfId="38792" xr:uid="{DFFEFA1A-5221-4C77-874E-43FD76FCA9B3}"/>
    <cellStyle name="Normal 2 7 5 3 2 2" xfId="38793" xr:uid="{407D67AB-49A6-4470-AC29-4F2B280CD24B}"/>
    <cellStyle name="Normal 2 7 5 3 2 3" xfId="38794" xr:uid="{B068427A-1273-4E3D-AF44-098F47BA3D2E}"/>
    <cellStyle name="Normal 2 7 5 3 2 4" xfId="38795" xr:uid="{0520F955-0E0D-446D-A950-FA460922DD34}"/>
    <cellStyle name="Normal 2 7 5 3 3" xfId="38796" xr:uid="{9E1B5816-ADB2-4D52-91C5-ED00CED05DD2}"/>
    <cellStyle name="Normal 2 7 5 3 3 2" xfId="38797" xr:uid="{1C9D11A1-92C6-4AD9-ACC2-2EE4358A5330}"/>
    <cellStyle name="Normal 2 7 5 3 3 3" xfId="38798" xr:uid="{994B95E0-7281-44B7-97E1-4AB6CF41F95A}"/>
    <cellStyle name="Normal 2 7 5 3 3 4" xfId="38799" xr:uid="{A9D6FBB6-151E-4D33-B281-7D0C418EF4DD}"/>
    <cellStyle name="Normal 2 7 5 3 4" xfId="38800" xr:uid="{337BCBC1-AF3B-4F4B-B9E0-E4D18EE8DF36}"/>
    <cellStyle name="Normal 2 7 5 3 4 2" xfId="38801" xr:uid="{5F371896-53F6-4047-A2B8-9607A222F1D8}"/>
    <cellStyle name="Normal 2 7 5 3 5" xfId="38802" xr:uid="{037A143B-EB57-4BDF-9A5A-097F3A5A4617}"/>
    <cellStyle name="Normal 2 7 5 3 6" xfId="38803" xr:uid="{5082389A-71B5-4280-BE2D-9E8017CF5125}"/>
    <cellStyle name="Normal 2 7 5 3 7" xfId="38804" xr:uid="{21EF640D-5276-4DAE-99D7-39DFB8B88C66}"/>
    <cellStyle name="Normal 2 7 5 4" xfId="38805" xr:uid="{7BFB18DB-B4D8-4E47-B680-87174E1061A3}"/>
    <cellStyle name="Normal 2 7 5 5" xfId="38806" xr:uid="{C5F8A762-7540-419B-8D76-97DBD186AB6D}"/>
    <cellStyle name="Normal 2 7 5 6" xfId="38807" xr:uid="{1A749783-0B26-49A5-952F-997D31925814}"/>
    <cellStyle name="Normal 2 7 5 7" xfId="38808" xr:uid="{DCE3250B-7EAE-4DC5-9A10-87D9896CB10C}"/>
    <cellStyle name="Normal 2 7 5 8" xfId="38809" xr:uid="{FC706D40-A951-4204-B6B4-EF15B7846A97}"/>
    <cellStyle name="Normal 2 7 5 8 2" xfId="38810" xr:uid="{EBC86DB5-678E-4345-8B06-D30E5B93F3F2}"/>
    <cellStyle name="Normal 2 7 5 8 2 2" xfId="38811" xr:uid="{DDEAC788-DD96-4CCA-A74E-8ABB9BF3068C}"/>
    <cellStyle name="Normal 2 7 5 8 2 3" xfId="38812" xr:uid="{323D8B6B-CF6B-4760-AF4A-E4D66C290997}"/>
    <cellStyle name="Normal 2 7 5 8 2 4" xfId="38813" xr:uid="{EFF1CCA6-ABE9-48D0-AF2F-F81338540C51}"/>
    <cellStyle name="Normal 2 7 5 8 3" xfId="38814" xr:uid="{C51BCCCB-A245-48EE-88CC-2A6AAA5BF93F}"/>
    <cellStyle name="Normal 2 7 5 8 3 2" xfId="38815" xr:uid="{AA6076CB-A38B-4674-8325-EF0F0751F485}"/>
    <cellStyle name="Normal 2 7 5 8 3 3" xfId="38816" xr:uid="{665B43B4-9D02-4559-8B7D-9799A015D63B}"/>
    <cellStyle name="Normal 2 7 5 8 3 4" xfId="38817" xr:uid="{0322A9D5-1E90-4799-961E-91539DEE3CB2}"/>
    <cellStyle name="Normal 2 7 5 9" xfId="38818" xr:uid="{7D09017A-EA88-46B1-A1D0-DD93CA48655E}"/>
    <cellStyle name="Normal 2 7 50" xfId="38819" xr:uid="{A3CC02F6-FA90-4EA2-A719-5E118C28EC4B}"/>
    <cellStyle name="Normal 2 7 51" xfId="38820" xr:uid="{B8696AAF-610A-411B-BD80-FD9779A7C663}"/>
    <cellStyle name="Normal 2 7 52" xfId="38821" xr:uid="{F2D07B60-E77F-4BEC-837B-339A073C79F8}"/>
    <cellStyle name="Normal 2 7 53" xfId="38822" xr:uid="{5CC1D9A5-3EA8-4F6F-BE3D-0A40F6803398}"/>
    <cellStyle name="Normal 2 7 54" xfId="38823" xr:uid="{933F84B1-B753-4F61-B279-606B267F5BDC}"/>
    <cellStyle name="Normal 2 7 55" xfId="38824" xr:uid="{8674D12A-E3A1-473E-BDD6-4853F4E92DC6}"/>
    <cellStyle name="Normal 2 7 56" xfId="38825" xr:uid="{E8A5D953-5D60-49B1-B43B-BE3972C36F19}"/>
    <cellStyle name="Normal 2 7 57" xfId="38826" xr:uid="{BA7B9509-5FF5-4B51-A7B5-73BE815A6EB9}"/>
    <cellStyle name="Normal 2 7 58" xfId="38827" xr:uid="{E5BDCD65-AC74-4520-9B39-F48C160246A8}"/>
    <cellStyle name="Normal 2 7 59" xfId="38828" xr:uid="{9CFD311C-AA44-41D9-ACB2-4BEB46235099}"/>
    <cellStyle name="Normal 2 7 6" xfId="38829" xr:uid="{FFC6F803-E714-40D4-86AB-1AD71210F6D5}"/>
    <cellStyle name="Normal 2 7 6 10" xfId="38830" xr:uid="{0AEE10D7-4923-4EDB-B7A3-2550F4E8F5B2}"/>
    <cellStyle name="Normal 2 7 6 10 2" xfId="38831" xr:uid="{38861931-C1F8-4D70-9747-F04CBCCF116F}"/>
    <cellStyle name="Normal 2 7 6 11" xfId="38832" xr:uid="{2D2FF840-76D7-492D-B8FB-658C69EEACD1}"/>
    <cellStyle name="Normal 2 7 6 12" xfId="38833" xr:uid="{A156C19B-AEAB-4FB0-8ECF-EAAA81DE4F1F}"/>
    <cellStyle name="Normal 2 7 6 13" xfId="38834" xr:uid="{0273D6C9-AAA0-4847-84A8-DE99642C7CF5}"/>
    <cellStyle name="Normal 2 7 6 2" xfId="38835" xr:uid="{A3E0FF4D-E036-4BED-A0E1-58DC6538DEE0}"/>
    <cellStyle name="Normal 2 7 6 2 2" xfId="38836" xr:uid="{4BECDCF7-F535-41DB-A3F9-4C4950ADEB9B}"/>
    <cellStyle name="Normal 2 7 6 2 2 2" xfId="38837" xr:uid="{DD0663A7-DAEB-4ED4-9305-216BA889CEED}"/>
    <cellStyle name="Normal 2 7 6 2 2 3" xfId="38838" xr:uid="{91ED8A77-F7BA-4D5C-B561-A68793349C12}"/>
    <cellStyle name="Normal 2 7 6 2 2 4" xfId="38839" xr:uid="{DAAEA849-BC1A-432C-A170-276313D60E32}"/>
    <cellStyle name="Normal 2 7 6 2 3" xfId="38840" xr:uid="{BF17F023-4316-40D8-8F6A-D9C972A491EB}"/>
    <cellStyle name="Normal 2 7 6 2 3 2" xfId="38841" xr:uid="{A8FF3B7E-8C96-465B-97CB-0CE226CCC3B1}"/>
    <cellStyle name="Normal 2 7 6 2 3 3" xfId="38842" xr:uid="{CAE4EC38-611C-45AA-AF20-DD3BC9744FA3}"/>
    <cellStyle name="Normal 2 7 6 2 3 4" xfId="38843" xr:uid="{34EFA060-8B35-41C2-8CD3-E1918497A997}"/>
    <cellStyle name="Normal 2 7 6 2 4" xfId="38844" xr:uid="{C6508AFE-933F-4119-8629-58E6DECE0A44}"/>
    <cellStyle name="Normal 2 7 6 2 4 2" xfId="38845" xr:uid="{CCB278B0-894B-44CA-B773-6BA2380930B6}"/>
    <cellStyle name="Normal 2 7 6 2 5" xfId="38846" xr:uid="{06F06025-C489-490A-8482-BFDF69E51916}"/>
    <cellStyle name="Normal 2 7 6 2 6" xfId="38847" xr:uid="{3B8AC57A-F83C-4C95-85EB-1E1855779B0B}"/>
    <cellStyle name="Normal 2 7 6 2 7" xfId="38848" xr:uid="{5BC7E400-C871-454F-AC0E-4E1C4E15C1EF}"/>
    <cellStyle name="Normal 2 7 6 3" xfId="38849" xr:uid="{728E0ECD-E2F3-46C7-A41E-A1FE099FA0E7}"/>
    <cellStyle name="Normal 2 7 6 3 2" xfId="38850" xr:uid="{37F70A4C-5082-44F0-B853-D78243FADB9B}"/>
    <cellStyle name="Normal 2 7 6 3 2 2" xfId="38851" xr:uid="{A5E62176-F6B1-4387-BD9C-0574D19E1311}"/>
    <cellStyle name="Normal 2 7 6 3 2 3" xfId="38852" xr:uid="{EDB69DC3-CD76-423A-A268-2E7DADF04D1F}"/>
    <cellStyle name="Normal 2 7 6 3 2 4" xfId="38853" xr:uid="{C372B9B8-BD5C-4ACD-9F08-E802722D7AF6}"/>
    <cellStyle name="Normal 2 7 6 3 3" xfId="38854" xr:uid="{7B7BBD65-01C9-4AC6-8744-08A2A233077B}"/>
    <cellStyle name="Normal 2 7 6 3 3 2" xfId="38855" xr:uid="{CBFB6B63-DF9D-4AF6-BC0A-BB9D861B1A7E}"/>
    <cellStyle name="Normal 2 7 6 3 3 3" xfId="38856" xr:uid="{DBE3E4CB-225D-460F-B548-B024990807A1}"/>
    <cellStyle name="Normal 2 7 6 3 3 4" xfId="38857" xr:uid="{24DBBE40-21CC-42A9-9E9B-5E2AA89D8697}"/>
    <cellStyle name="Normal 2 7 6 3 4" xfId="38858" xr:uid="{BA2F694A-E292-4B17-8A41-7DE172F28871}"/>
    <cellStyle name="Normal 2 7 6 3 4 2" xfId="38859" xr:uid="{B4ADD8C8-4859-4282-9B7A-B9D0E8BBED21}"/>
    <cellStyle name="Normal 2 7 6 3 5" xfId="38860" xr:uid="{74630BEE-0FE8-4F79-8553-C66748E7B2B2}"/>
    <cellStyle name="Normal 2 7 6 3 6" xfId="38861" xr:uid="{D1C72C5A-CB87-4991-A99F-D7487E75259E}"/>
    <cellStyle name="Normal 2 7 6 3 7" xfId="38862" xr:uid="{7DFF571E-A7D4-4E26-9CA9-B3646C8F54F5}"/>
    <cellStyle name="Normal 2 7 6 4" xfId="38863" xr:uid="{3539F984-1281-4C49-8257-CDFF8C7B7754}"/>
    <cellStyle name="Normal 2 7 6 5" xfId="38864" xr:uid="{F36979C0-76F2-4CD1-BEF2-E0C624A39016}"/>
    <cellStyle name="Normal 2 7 6 6" xfId="38865" xr:uid="{562CD799-5E0C-48BE-870F-1ED45909FFE4}"/>
    <cellStyle name="Normal 2 7 6 7" xfId="38866" xr:uid="{4CF2F82E-0037-463C-AAA9-97CB2D854657}"/>
    <cellStyle name="Normal 2 7 6 8" xfId="38867" xr:uid="{440CBD47-5F28-4D31-A57E-6B9EDA0C57D3}"/>
    <cellStyle name="Normal 2 7 6 8 2" xfId="38868" xr:uid="{E2FDECF1-0DEA-47BA-A280-FF40CBAF9560}"/>
    <cellStyle name="Normal 2 7 6 8 2 2" xfId="38869" xr:uid="{95191954-466C-4A6E-ADFF-561B970816E0}"/>
    <cellStyle name="Normal 2 7 6 8 2 3" xfId="38870" xr:uid="{2E0A6365-A9FF-432F-882E-3E4F39CE99F9}"/>
    <cellStyle name="Normal 2 7 6 8 2 4" xfId="38871" xr:uid="{323DAC42-97E8-4529-A5CA-18DFC3D17F48}"/>
    <cellStyle name="Normal 2 7 6 8 3" xfId="38872" xr:uid="{0C31C958-A924-4571-B7FD-C8447EDE1FD1}"/>
    <cellStyle name="Normal 2 7 6 8 3 2" xfId="38873" xr:uid="{679A5484-F1BD-4BDF-A69C-2E67FEB5BDB8}"/>
    <cellStyle name="Normal 2 7 6 8 3 3" xfId="38874" xr:uid="{030FCA9B-3B44-4B10-A5D7-FA53006F5393}"/>
    <cellStyle name="Normal 2 7 6 8 3 4" xfId="38875" xr:uid="{86A74CC2-E9AC-4922-AF0B-B88CDA7A1719}"/>
    <cellStyle name="Normal 2 7 6 9" xfId="38876" xr:uid="{637C42FF-DCB2-44F5-981D-F87B44D096D7}"/>
    <cellStyle name="Normal 2 7 60" xfId="38877" xr:uid="{653C54E8-B759-4896-B58B-BB9505F0B7FF}"/>
    <cellStyle name="Normal 2 7 61" xfId="38878" xr:uid="{A92C60A4-A369-4EF3-8095-70F9BEB525BE}"/>
    <cellStyle name="Normal 2 7 62" xfId="38879" xr:uid="{818A0D74-A664-4B79-ADA6-07D0358AB61F}"/>
    <cellStyle name="Normal 2 7 63" xfId="38880" xr:uid="{6F3237F7-3EE4-4963-85A0-8046A46E8D88}"/>
    <cellStyle name="Normal 2 7 64" xfId="38881" xr:uid="{A136EA4E-85B4-475E-888B-6B309B2994CB}"/>
    <cellStyle name="Normal 2 7 65" xfId="38882" xr:uid="{5C751232-CB5F-4779-BB40-40C3ADDD3DE7}"/>
    <cellStyle name="Normal 2 7 66" xfId="38883" xr:uid="{97A426E5-C39F-498F-A894-BECCC974E8B8}"/>
    <cellStyle name="Normal 2 7 67" xfId="38884" xr:uid="{E9A22BD4-7891-46FC-8545-3C8167164082}"/>
    <cellStyle name="Normal 2 7 68" xfId="38885" xr:uid="{37BF1F4A-F32C-42B9-A71E-91C7429D0421}"/>
    <cellStyle name="Normal 2 7 69" xfId="38886" xr:uid="{4F940171-AEF2-406B-9E7C-1F1572746D45}"/>
    <cellStyle name="Normal 2 7 7" xfId="38887" xr:uid="{24C38123-E20E-4096-B1F5-C0565A0AA70D}"/>
    <cellStyle name="Normal 2 7 7 10" xfId="38888" xr:uid="{832F2FEC-A93C-471B-917F-AD0889F134D6}"/>
    <cellStyle name="Normal 2 7 7 2" xfId="38889" xr:uid="{8D4E4F57-5167-4CC7-A99D-BD4452800400}"/>
    <cellStyle name="Normal 2 7 7 2 2" xfId="38890" xr:uid="{33074DA0-FE9D-4293-A20A-93C12A6BA048}"/>
    <cellStyle name="Normal 2 7 7 2 2 2" xfId="38891" xr:uid="{48DA3FA1-B1DC-41D7-AA1D-F0C57C9783EC}"/>
    <cellStyle name="Normal 2 7 7 2 2 3" xfId="38892" xr:uid="{A364DCCF-A23B-4097-A6EA-46126935A55A}"/>
    <cellStyle name="Normal 2 7 7 2 2 4" xfId="38893" xr:uid="{880F749C-E455-48DC-A892-B04F536E6109}"/>
    <cellStyle name="Normal 2 7 7 2 3" xfId="38894" xr:uid="{6A0C2C41-FE7C-422C-AE4B-6BACDBAB53FA}"/>
    <cellStyle name="Normal 2 7 7 2 3 2" xfId="38895" xr:uid="{7329F688-0022-45E1-AA8A-E6D8768011A8}"/>
    <cellStyle name="Normal 2 7 7 2 3 3" xfId="38896" xr:uid="{C8FBB982-90BF-4E46-965D-121666E1411B}"/>
    <cellStyle name="Normal 2 7 7 2 3 4" xfId="38897" xr:uid="{66AABE7C-20AE-479E-A6A8-BEBC81F04326}"/>
    <cellStyle name="Normal 2 7 7 2 4" xfId="38898" xr:uid="{A61CA51A-7E17-43D5-AB29-82849D67A0C6}"/>
    <cellStyle name="Normal 2 7 7 2 4 2" xfId="38899" xr:uid="{7FEB04B7-84B3-4D2D-B4D9-8FCD8442924E}"/>
    <cellStyle name="Normal 2 7 7 2 5" xfId="38900" xr:uid="{5AE48441-2B94-4591-B538-17C7B73D3B10}"/>
    <cellStyle name="Normal 2 7 7 2 6" xfId="38901" xr:uid="{B1D1D0DF-6F40-49AD-8B9B-9DAEE1E5541E}"/>
    <cellStyle name="Normal 2 7 7 2 7" xfId="38902" xr:uid="{A2A96B9A-B565-4EC5-9766-680EB0577900}"/>
    <cellStyle name="Normal 2 7 7 3" xfId="38903" xr:uid="{7F9E565B-FA21-49EE-9F48-7A8BB2BB99CD}"/>
    <cellStyle name="Normal 2 7 7 3 2" xfId="38904" xr:uid="{F3C2DE07-0E69-4820-99B0-BCA42D2E75C6}"/>
    <cellStyle name="Normal 2 7 7 3 2 2" xfId="38905" xr:uid="{7AA00DCB-D0F7-41BE-B560-E3A07D122AAC}"/>
    <cellStyle name="Normal 2 7 7 3 2 3" xfId="38906" xr:uid="{C3C1ABA8-8093-49D0-A7AD-E2D603C82BD5}"/>
    <cellStyle name="Normal 2 7 7 3 2 4" xfId="38907" xr:uid="{D2D5972E-5227-4F7E-9370-E9DAA0044DEE}"/>
    <cellStyle name="Normal 2 7 7 3 3" xfId="38908" xr:uid="{C9BB1A0C-C60B-4B66-AACB-3DE95F2E1C0A}"/>
    <cellStyle name="Normal 2 7 7 3 3 2" xfId="38909" xr:uid="{D5915D65-EF76-43F6-9EE2-42667CF54902}"/>
    <cellStyle name="Normal 2 7 7 3 3 3" xfId="38910" xr:uid="{9C9E765B-017C-49DF-ACB9-B737212FE327}"/>
    <cellStyle name="Normal 2 7 7 3 3 4" xfId="38911" xr:uid="{706E446C-CD84-4C5E-BEB9-6C5FF947C064}"/>
    <cellStyle name="Normal 2 7 7 3 4" xfId="38912" xr:uid="{30952E2C-07E0-4CC9-BC57-092B6AFEAAD4}"/>
    <cellStyle name="Normal 2 7 7 3 4 2" xfId="38913" xr:uid="{02D65DCF-1F61-4B28-A695-B99C73AD6965}"/>
    <cellStyle name="Normal 2 7 7 3 5" xfId="38914" xr:uid="{5CEFD4FB-66B6-4430-AA2E-EB59B70D96B4}"/>
    <cellStyle name="Normal 2 7 7 3 6" xfId="38915" xr:uid="{638B4AE3-2F1B-45CB-BBEF-9EF1AE935C1F}"/>
    <cellStyle name="Normal 2 7 7 3 7" xfId="38916" xr:uid="{8185DEB0-AF5C-4064-9874-9840240DF6A2}"/>
    <cellStyle name="Normal 2 7 7 4" xfId="38917" xr:uid="{A047AF45-32B1-46BF-AA76-C915F285B781}"/>
    <cellStyle name="Normal 2 7 7 4 2" xfId="38918" xr:uid="{6B3D3DAF-E0E8-43B2-BC2C-F1154CB3785C}"/>
    <cellStyle name="Normal 2 7 7 4 3" xfId="38919" xr:uid="{E7C14348-AC59-4CAE-9686-D8B65ABC7ABE}"/>
    <cellStyle name="Normal 2 7 7 4 4" xfId="38920" xr:uid="{F2C2E0A7-3FB7-4FAE-BF07-CEF41A4FBF7D}"/>
    <cellStyle name="Normal 2 7 7 5" xfId="38921" xr:uid="{B719010F-E461-47CA-9213-2B7317474FCD}"/>
    <cellStyle name="Normal 2 7 7 5 2" xfId="38922" xr:uid="{434ED628-C09E-4970-B64C-69F92D40D07F}"/>
    <cellStyle name="Normal 2 7 7 5 3" xfId="38923" xr:uid="{5B370B50-7B25-4B18-832C-D4DBE76A771E}"/>
    <cellStyle name="Normal 2 7 7 5 4" xfId="38924" xr:uid="{FBB9375F-D888-4CE3-B569-663904F5AE1D}"/>
    <cellStyle name="Normal 2 7 7 6" xfId="38925" xr:uid="{CB660C1B-3625-4E25-83A2-AABEEE15F07B}"/>
    <cellStyle name="Normal 2 7 7 7" xfId="38926" xr:uid="{E7974F02-3AC4-490F-939E-11B1D7DEB490}"/>
    <cellStyle name="Normal 2 7 7 7 2" xfId="38927" xr:uid="{0DF11DAE-8EF6-405E-9739-3E5CEB8C5C60}"/>
    <cellStyle name="Normal 2 7 7 8" xfId="38928" xr:uid="{D3635B57-763B-49F2-BB5C-AE67560CDD5A}"/>
    <cellStyle name="Normal 2 7 7 9" xfId="38929" xr:uid="{0D8C8970-9E81-4CD1-B965-972E0DAE1057}"/>
    <cellStyle name="Normal 2 7 70" xfId="38930" xr:uid="{7983043A-AF60-43C8-986F-BEEBC38B5A54}"/>
    <cellStyle name="Normal 2 7 71" xfId="38931" xr:uid="{803B45B0-C115-4AA4-BF2E-753E4EBBB3A8}"/>
    <cellStyle name="Normal 2 7 72" xfId="38932" xr:uid="{909BA5C2-7C09-4A18-99B5-61412819FA39}"/>
    <cellStyle name="Normal 2 7 73" xfId="38933" xr:uid="{488A9333-9DAD-4CB6-8363-14A636F0DB62}"/>
    <cellStyle name="Normal 2 7 74" xfId="38934" xr:uid="{05A7C035-6D37-45B4-AFDC-3A73E8607910}"/>
    <cellStyle name="Normal 2 7 75" xfId="59008" xr:uid="{8B73165E-88DC-4B3F-8CF2-320296F365F9}"/>
    <cellStyle name="Normal 2 7 8" xfId="38935" xr:uid="{148CDE69-0D42-4F70-B742-558FE4CF96F2}"/>
    <cellStyle name="Normal 2 7 8 10" xfId="38936" xr:uid="{F5D7FCCF-E5E1-42C0-A977-D2463EC34CA3}"/>
    <cellStyle name="Normal 2 7 8 2" xfId="38937" xr:uid="{1BB0CB50-E29F-4D3E-90C5-79769FBE3D42}"/>
    <cellStyle name="Normal 2 7 8 2 2" xfId="38938" xr:uid="{ECED4C5B-041F-4FC3-9A62-FD006954430C}"/>
    <cellStyle name="Normal 2 7 8 2 2 2" xfId="38939" xr:uid="{4E4B1C44-FD45-484F-99E5-A855B6F7A088}"/>
    <cellStyle name="Normal 2 7 8 2 2 3" xfId="38940" xr:uid="{5B1CCA50-625D-4A58-88E4-8C92CE88BBD8}"/>
    <cellStyle name="Normal 2 7 8 2 2 4" xfId="38941" xr:uid="{29D5FBC9-5F68-4BEB-A046-5800515C0149}"/>
    <cellStyle name="Normal 2 7 8 2 3" xfId="38942" xr:uid="{1F100F74-D42E-43AD-8D1D-D64FAE5BCC03}"/>
    <cellStyle name="Normal 2 7 8 2 3 2" xfId="38943" xr:uid="{CE6CEC76-C70E-4D89-8FA1-DEEE02955565}"/>
    <cellStyle name="Normal 2 7 8 2 3 3" xfId="38944" xr:uid="{907402FB-C5C9-4E92-8B52-DE1C18037870}"/>
    <cellStyle name="Normal 2 7 8 2 3 4" xfId="38945" xr:uid="{2DA54A1C-F60A-4C7C-8EF5-A9C45B483C1A}"/>
    <cellStyle name="Normal 2 7 8 2 4" xfId="38946" xr:uid="{3506E8FB-A83A-4DEA-869A-34D35FBD6552}"/>
    <cellStyle name="Normal 2 7 8 2 4 2" xfId="38947" xr:uid="{7422FAE1-A1A4-43DB-90AE-5B3962AE211D}"/>
    <cellStyle name="Normal 2 7 8 2 5" xfId="38948" xr:uid="{EFDC0042-C9C3-483D-87A2-5206E3EF99DE}"/>
    <cellStyle name="Normal 2 7 8 2 6" xfId="38949" xr:uid="{789581F3-8ACA-4539-BF96-F54B95373930}"/>
    <cellStyle name="Normal 2 7 8 2 7" xfId="38950" xr:uid="{8C8A9BB6-E57E-4EF3-A97D-9D730048AE16}"/>
    <cellStyle name="Normal 2 7 8 3" xfId="38951" xr:uid="{AE630209-493E-4D61-A531-89D87D4A9BF3}"/>
    <cellStyle name="Normal 2 7 8 3 2" xfId="38952" xr:uid="{B1EE24AA-C13D-4426-9686-DB8A40F17166}"/>
    <cellStyle name="Normal 2 7 8 3 2 2" xfId="38953" xr:uid="{9FE75A5A-553E-4285-B541-324ACB81CB56}"/>
    <cellStyle name="Normal 2 7 8 3 2 3" xfId="38954" xr:uid="{25577F46-E6A8-44AC-9EC2-029547083144}"/>
    <cellStyle name="Normal 2 7 8 3 2 4" xfId="38955" xr:uid="{0B470C7D-12B9-4F40-ACEA-5C11C7C7E8D5}"/>
    <cellStyle name="Normal 2 7 8 3 3" xfId="38956" xr:uid="{4F202C4F-933D-43EF-AF1A-6CD4AA2D01CE}"/>
    <cellStyle name="Normal 2 7 8 3 3 2" xfId="38957" xr:uid="{45D302D5-3961-4401-ADFB-3861F05E99C8}"/>
    <cellStyle name="Normal 2 7 8 3 3 3" xfId="38958" xr:uid="{D16F7E6B-A2C2-4CF7-8933-3A9E83E2C1ED}"/>
    <cellStyle name="Normal 2 7 8 3 3 4" xfId="38959" xr:uid="{2FE84577-D51F-42D3-9F9E-A95C64D827C2}"/>
    <cellStyle name="Normal 2 7 8 3 4" xfId="38960" xr:uid="{927357E6-1C6E-4A46-AB79-10307671C919}"/>
    <cellStyle name="Normal 2 7 8 3 4 2" xfId="38961" xr:uid="{28DE7930-D733-4048-A7F1-CAFB235F0479}"/>
    <cellStyle name="Normal 2 7 8 3 5" xfId="38962" xr:uid="{AF021591-CBE7-44A1-90C3-DD630323657F}"/>
    <cellStyle name="Normal 2 7 8 3 6" xfId="38963" xr:uid="{41FED748-54D8-4178-86BD-FDA8125E2C83}"/>
    <cellStyle name="Normal 2 7 8 3 7" xfId="38964" xr:uid="{1F22EC4B-1DB0-4732-8324-1B992D10F920}"/>
    <cellStyle name="Normal 2 7 8 4" xfId="38965" xr:uid="{98AC3B0A-530A-49FD-89B6-3C4980D2BC59}"/>
    <cellStyle name="Normal 2 7 8 4 2" xfId="38966" xr:uid="{457A8E9A-2665-46BF-978C-0F821239A4CA}"/>
    <cellStyle name="Normal 2 7 8 4 3" xfId="38967" xr:uid="{18697054-CBDE-476E-8A38-309C311937B9}"/>
    <cellStyle name="Normal 2 7 8 4 4" xfId="38968" xr:uid="{0ABF32B7-0B92-4C2D-AC24-06306641E27F}"/>
    <cellStyle name="Normal 2 7 8 5" xfId="38969" xr:uid="{D65124E6-4720-481D-8BBD-FC6B05221358}"/>
    <cellStyle name="Normal 2 7 8 5 2" xfId="38970" xr:uid="{9515B570-FAB6-4A29-ACF5-A7D95934A6D5}"/>
    <cellStyle name="Normal 2 7 8 5 3" xfId="38971" xr:uid="{8FA248F0-83E7-4157-B104-E3B52B743549}"/>
    <cellStyle name="Normal 2 7 8 5 4" xfId="38972" xr:uid="{CE665E79-4C38-4976-9BCD-112421D88955}"/>
    <cellStyle name="Normal 2 7 8 6" xfId="38973" xr:uid="{C409ECD1-93AC-4DCB-8568-7DDCB0B1534A}"/>
    <cellStyle name="Normal 2 7 8 7" xfId="38974" xr:uid="{789A65D8-1F77-4BE6-9A66-45C5E16347E3}"/>
    <cellStyle name="Normal 2 7 8 7 2" xfId="38975" xr:uid="{34108DBB-900F-44D3-BC35-C924F3855659}"/>
    <cellStyle name="Normal 2 7 8 8" xfId="38976" xr:uid="{A632BDF8-D90D-4376-BFFC-595963E07BEE}"/>
    <cellStyle name="Normal 2 7 8 9" xfId="38977" xr:uid="{391FB9DE-C1DD-40B2-9543-E318381E1DFD}"/>
    <cellStyle name="Normal 2 7 9" xfId="38978" xr:uid="{B3958A45-C434-481F-9A9D-C59E47E8A828}"/>
    <cellStyle name="Normal 2 7 9 10" xfId="38979" xr:uid="{3D40D657-CFA0-4211-8437-A047731E2937}"/>
    <cellStyle name="Normal 2 7 9 2" xfId="38980" xr:uid="{3C61B64E-CD5F-4D73-8D8E-27C09EE2AB59}"/>
    <cellStyle name="Normal 2 7 9 2 2" xfId="38981" xr:uid="{450F905D-F34B-48A0-88B2-D9ADFFAA2880}"/>
    <cellStyle name="Normal 2 7 9 2 2 2" xfId="38982" xr:uid="{4F4F8125-CA1B-4982-8390-979BB25B06EE}"/>
    <cellStyle name="Normal 2 7 9 2 2 3" xfId="38983" xr:uid="{E93F44BE-19A6-43F0-8F9A-50FC240519C5}"/>
    <cellStyle name="Normal 2 7 9 2 2 4" xfId="38984" xr:uid="{8D3ABE98-4BBC-4B7B-B27B-E01679CD73A6}"/>
    <cellStyle name="Normal 2 7 9 2 3" xfId="38985" xr:uid="{DEE439D5-7B85-42C4-8C8B-2546B767313B}"/>
    <cellStyle name="Normal 2 7 9 2 3 2" xfId="38986" xr:uid="{CA1A97A7-C65C-4F7F-BD18-80C655565763}"/>
    <cellStyle name="Normal 2 7 9 2 3 3" xfId="38987" xr:uid="{D1806411-35A3-477E-B462-BE30A1095FB1}"/>
    <cellStyle name="Normal 2 7 9 2 3 4" xfId="38988" xr:uid="{91571A29-690C-4E0D-9B81-BDA050AB0190}"/>
    <cellStyle name="Normal 2 7 9 2 4" xfId="38989" xr:uid="{B588CF8B-6B1B-43C1-83E8-99B2358D9874}"/>
    <cellStyle name="Normal 2 7 9 2 4 2" xfId="38990" xr:uid="{5CF10E56-FBF8-440F-89DA-92FFD2BF469A}"/>
    <cellStyle name="Normal 2 7 9 2 5" xfId="38991" xr:uid="{77481C45-4266-4059-81AC-2D48F10E1AD5}"/>
    <cellStyle name="Normal 2 7 9 2 6" xfId="38992" xr:uid="{891575C5-2FF1-48AF-930D-52E60C63E92B}"/>
    <cellStyle name="Normal 2 7 9 2 7" xfId="38993" xr:uid="{3BCAB477-AAB2-4591-A7C8-5E6EBD5ACDB6}"/>
    <cellStyle name="Normal 2 7 9 3" xfId="38994" xr:uid="{E542271B-ECC6-48A2-AD8A-98D17A8FF1C7}"/>
    <cellStyle name="Normal 2 7 9 3 2" xfId="38995" xr:uid="{F2FC0A85-DC80-4206-9602-CDB3147468C8}"/>
    <cellStyle name="Normal 2 7 9 3 2 2" xfId="38996" xr:uid="{40195073-D00D-46C7-A76B-4FCB0B5085AB}"/>
    <cellStyle name="Normal 2 7 9 3 2 3" xfId="38997" xr:uid="{79CB0DD9-01F4-4ACC-8DF8-56094F645D6A}"/>
    <cellStyle name="Normal 2 7 9 3 2 4" xfId="38998" xr:uid="{9ED27D36-3223-4767-B822-53384EB58CBA}"/>
    <cellStyle name="Normal 2 7 9 3 3" xfId="38999" xr:uid="{817AEF95-8820-457A-B4BB-DE731A5CA51A}"/>
    <cellStyle name="Normal 2 7 9 3 3 2" xfId="39000" xr:uid="{F8AC014D-FD2F-4C40-ADB4-26EFA7BE1038}"/>
    <cellStyle name="Normal 2 7 9 3 3 3" xfId="39001" xr:uid="{D9E2D85E-83C7-42F7-9EA3-B75406E07961}"/>
    <cellStyle name="Normal 2 7 9 3 3 4" xfId="39002" xr:uid="{1FD7CC10-E6CB-4537-AC42-5A4F75BD878A}"/>
    <cellStyle name="Normal 2 7 9 3 4" xfId="39003" xr:uid="{7547C72E-6875-4751-8F60-EAB3C7979322}"/>
    <cellStyle name="Normal 2 7 9 3 4 2" xfId="39004" xr:uid="{1EC0A0FD-EB1E-4990-910D-33D3B2CBB673}"/>
    <cellStyle name="Normal 2 7 9 3 5" xfId="39005" xr:uid="{D180F38B-6FAC-4F78-8FDD-061A903CF513}"/>
    <cellStyle name="Normal 2 7 9 3 6" xfId="39006" xr:uid="{121550B1-16B7-4886-BF61-37109B9B6C80}"/>
    <cellStyle name="Normal 2 7 9 3 7" xfId="39007" xr:uid="{13C127BE-6C65-4F1B-9093-53775AFC6828}"/>
    <cellStyle name="Normal 2 7 9 4" xfId="39008" xr:uid="{FB1A2915-2C8D-41FF-ABF9-40EEB6372659}"/>
    <cellStyle name="Normal 2 7 9 4 2" xfId="39009" xr:uid="{001FF041-96FE-4275-9502-C77714D6DE7F}"/>
    <cellStyle name="Normal 2 7 9 4 3" xfId="39010" xr:uid="{07A784C1-84D6-4083-B4E6-BFFC2AF38662}"/>
    <cellStyle name="Normal 2 7 9 4 4" xfId="39011" xr:uid="{170EB78B-B8A4-4273-8882-EF9364E2DC52}"/>
    <cellStyle name="Normal 2 7 9 5" xfId="39012" xr:uid="{680131D8-8AC2-40FE-8B1E-3E5805AC7F2E}"/>
    <cellStyle name="Normal 2 7 9 5 2" xfId="39013" xr:uid="{92311EBB-2810-4749-BC5C-599BA29310FF}"/>
    <cellStyle name="Normal 2 7 9 5 3" xfId="39014" xr:uid="{4F35CD66-C881-4D50-A1E6-909D39CD5C56}"/>
    <cellStyle name="Normal 2 7 9 5 4" xfId="39015" xr:uid="{F2392658-A6DC-4283-90EB-43DDE5CDE686}"/>
    <cellStyle name="Normal 2 7 9 6" xfId="39016" xr:uid="{03C76BA9-E111-4E61-B609-72A53566C7DA}"/>
    <cellStyle name="Normal 2 7 9 7" xfId="39017" xr:uid="{203316DD-D064-4834-9F8F-928D3BFB9341}"/>
    <cellStyle name="Normal 2 7 9 7 2" xfId="39018" xr:uid="{8E5BAEF4-E6A1-4E12-9CEB-6B50E9D7F051}"/>
    <cellStyle name="Normal 2 7 9 8" xfId="39019" xr:uid="{CB9056C6-A6B2-4996-86F0-529B7A856A68}"/>
    <cellStyle name="Normal 2 7 9 9" xfId="39020" xr:uid="{82BDA510-79CD-4F04-BBE8-1F3AD700C413}"/>
    <cellStyle name="Normal 2 70" xfId="39021" xr:uid="{94B0DA99-39BF-4FD2-9D79-D0BE7677C4C1}"/>
    <cellStyle name="Normal 2 70 2" xfId="59009" xr:uid="{4D1E6C50-5051-432E-A942-4575FC558071}"/>
    <cellStyle name="Normal 2 70 2 2" xfId="59010" xr:uid="{BF4574A7-15B0-42F1-B268-B9F94EB88C0E}"/>
    <cellStyle name="Normal 2 70 3" xfId="59011" xr:uid="{B6DE40C0-8878-43F9-93F1-EE05FB3E1B5A}"/>
    <cellStyle name="Normal 2 70 3 2" xfId="59012" xr:uid="{473B57F6-0F4E-4FFD-A578-1DBCAAC66428}"/>
    <cellStyle name="Normal 2 70 4" xfId="59013" xr:uid="{D342C254-9EF0-49E6-BDC1-EC197B0342B7}"/>
    <cellStyle name="Normal 2 70 5" xfId="59014" xr:uid="{C8AFAE11-229F-494F-998E-4FDCD6BA7946}"/>
    <cellStyle name="Normal 2 71" xfId="39022" xr:uid="{31E14CF0-A2CF-454D-BF25-786A52EB4D5E}"/>
    <cellStyle name="Normal 2 71 2" xfId="59015" xr:uid="{6D560A92-ABA7-49A8-88A0-FC9473296520}"/>
    <cellStyle name="Normal 2 71 2 2" xfId="59016" xr:uid="{BCC3646A-14B4-42E5-8216-F920F37A5F52}"/>
    <cellStyle name="Normal 2 71 3" xfId="59017" xr:uid="{C356C08F-E4E9-4359-A667-0BD3849B41FD}"/>
    <cellStyle name="Normal 2 71 3 2" xfId="59018" xr:uid="{3B2D340A-E651-40FA-9C41-63ADDBEB5CB0}"/>
    <cellStyle name="Normal 2 71 4" xfId="59019" xr:uid="{868751E0-F2EB-4D31-A39F-5EEE69180384}"/>
    <cellStyle name="Normal 2 71 5" xfId="59020" xr:uid="{742F1B58-EAD4-4572-B6A2-E0CE066149F4}"/>
    <cellStyle name="Normal 2 72" xfId="39023" xr:uid="{B6CDD11E-7348-4DD5-8FAD-2C3534A07B7C}"/>
    <cellStyle name="Normal 2 72 2" xfId="59021" xr:uid="{7A8F028A-564F-403F-ABC2-7B584D6E79EE}"/>
    <cellStyle name="Normal 2 72 2 2" xfId="59022" xr:uid="{A408A398-091E-4B35-AF74-5569E55BB58A}"/>
    <cellStyle name="Normal 2 72 3" xfId="59023" xr:uid="{3C97F97B-0781-4141-B457-FB7E30FCF383}"/>
    <cellStyle name="Normal 2 72 3 2" xfId="59024" xr:uid="{64A0B730-DF7F-48EB-8C09-AE35FE9EDD02}"/>
    <cellStyle name="Normal 2 72 4" xfId="59025" xr:uid="{05E7456D-0887-4D78-A575-87F9DF260A9E}"/>
    <cellStyle name="Normal 2 72 5" xfId="59026" xr:uid="{316C6338-265D-4C99-941C-0245E716F3C2}"/>
    <cellStyle name="Normal 2 73" xfId="39024" xr:uid="{0F056E3B-F9A1-4F52-A86B-8F72DA89FC77}"/>
    <cellStyle name="Normal 2 73 2" xfId="59027" xr:uid="{A9BAE4D1-D434-40CA-B0A1-8B1CC030A833}"/>
    <cellStyle name="Normal 2 73 2 2" xfId="59028" xr:uid="{7947961A-0847-4443-B1F9-A0D3FEBE2258}"/>
    <cellStyle name="Normal 2 73 3" xfId="59029" xr:uid="{81AFEA72-9DA1-439F-873A-E3846187A0DC}"/>
    <cellStyle name="Normal 2 73 3 2" xfId="59030" xr:uid="{8D5B42E3-6EDB-4498-B6AD-91A6FF253453}"/>
    <cellStyle name="Normal 2 73 4" xfId="59031" xr:uid="{6894CE52-583F-4BDC-9178-6D02F1CB4797}"/>
    <cellStyle name="Normal 2 73 5" xfId="59032" xr:uid="{F883AE74-0301-45E9-B2CC-4ED419C4D100}"/>
    <cellStyle name="Normal 2 74" xfId="39025" xr:uid="{9C320EC9-C14A-467C-B6BF-BA208FEA7377}"/>
    <cellStyle name="Normal 2 74 2" xfId="59033" xr:uid="{82671032-2216-4614-AEC5-2E73CD30AA7F}"/>
    <cellStyle name="Normal 2 74 2 2" xfId="59034" xr:uid="{D6DD5423-F3B7-469C-8F59-CAC842E0838F}"/>
    <cellStyle name="Normal 2 74 3" xfId="59035" xr:uid="{0E63C305-5ED4-4C52-A694-56F3E09C1D7E}"/>
    <cellStyle name="Normal 2 74 3 2" xfId="59036" xr:uid="{CA933D7F-6A07-4151-BD59-8022880B6E1D}"/>
    <cellStyle name="Normal 2 74 4" xfId="59037" xr:uid="{A04BE9E3-935D-4394-916A-3F4C9879510E}"/>
    <cellStyle name="Normal 2 74 5" xfId="59038" xr:uid="{3D2DA6E9-6FE9-4D89-87D4-E56E734D5D92}"/>
    <cellStyle name="Normal 2 75" xfId="39026" xr:uid="{73117101-45F6-4149-8DFB-BFD408D29F05}"/>
    <cellStyle name="Normal 2 75 2" xfId="59039" xr:uid="{D637B243-FE50-4321-A9AC-973D4FCD8793}"/>
    <cellStyle name="Normal 2 75 2 2" xfId="59040" xr:uid="{2779C040-2FFF-4711-ACB5-F8306555CA13}"/>
    <cellStyle name="Normal 2 75 3" xfId="59041" xr:uid="{1AB2A458-78AF-46BC-94E6-2565DDC9076C}"/>
    <cellStyle name="Normal 2 75 3 2" xfId="59042" xr:uid="{6CFF41FA-B340-4C2A-9B05-7DA135F9492B}"/>
    <cellStyle name="Normal 2 75 4" xfId="59043" xr:uid="{6F3B57A8-EEEA-49BE-89D3-B3AF992A4510}"/>
    <cellStyle name="Normal 2 75 5" xfId="59044" xr:uid="{C43A3D0C-47EB-407B-AE2B-2FF4561F29C2}"/>
    <cellStyle name="Normal 2 76" xfId="39027" xr:uid="{C0B1B550-4794-4DF1-9918-8C2EA6258946}"/>
    <cellStyle name="Normal 2 76 2" xfId="59045" xr:uid="{9F24ED16-6D59-48FC-A594-C5C99CBA5099}"/>
    <cellStyle name="Normal 2 76 2 2" xfId="59046" xr:uid="{30253D27-BB7D-4E64-AB87-B9EAD5DADD10}"/>
    <cellStyle name="Normal 2 76 3" xfId="59047" xr:uid="{B36867BC-B223-45DD-929F-6B82BE1341FF}"/>
    <cellStyle name="Normal 2 76 3 2" xfId="59048" xr:uid="{9BB00D2A-5456-4D2C-BAB7-D1925F4B9175}"/>
    <cellStyle name="Normal 2 76 4" xfId="59049" xr:uid="{1738CC28-0D74-4685-8E3D-49DD6CB62AC4}"/>
    <cellStyle name="Normal 2 76 5" xfId="59050" xr:uid="{87A16497-4404-4605-BEA2-544CFFB1FE40}"/>
    <cellStyle name="Normal 2 77" xfId="39028" xr:uid="{BBDBEAEE-43AC-402B-9345-6334AC077B72}"/>
    <cellStyle name="Normal 2 77 2" xfId="59051" xr:uid="{571B2D9F-3690-4546-9C0A-F094F1EC60A6}"/>
    <cellStyle name="Normal 2 77 2 2" xfId="59052" xr:uid="{3B39EB46-F2D2-4D52-9ACA-3C2791BD35D8}"/>
    <cellStyle name="Normal 2 77 3" xfId="59053" xr:uid="{7361D280-CD46-4836-8C0D-9218B3818964}"/>
    <cellStyle name="Normal 2 77 3 2" xfId="59054" xr:uid="{E472432C-5A34-41E7-9E08-5FE512E71E74}"/>
    <cellStyle name="Normal 2 77 4" xfId="59055" xr:uid="{172154EB-AC3F-4157-BF6C-600E98F684DB}"/>
    <cellStyle name="Normal 2 77 5" xfId="59056" xr:uid="{4F280C80-CB7F-4754-8419-94677C4FBF39}"/>
    <cellStyle name="Normal 2 78" xfId="39029" xr:uid="{25F96B9D-EA35-4FA4-8336-F58B97D49939}"/>
    <cellStyle name="Normal 2 78 2" xfId="59057" xr:uid="{9B5606E5-C40B-4842-9F22-0BE2342148C9}"/>
    <cellStyle name="Normal 2 78 2 2" xfId="59058" xr:uid="{76FD8F6C-C6DA-4C0F-A05D-4C2291808E68}"/>
    <cellStyle name="Normal 2 78 3" xfId="59059" xr:uid="{EDBB8F43-DE3F-4465-A4FA-A72E836CBD1E}"/>
    <cellStyle name="Normal 2 78 3 2" xfId="59060" xr:uid="{52717351-6BD9-40D7-ABCD-CA13578D59B0}"/>
    <cellStyle name="Normal 2 78 4" xfId="59061" xr:uid="{93C9A2A7-07F3-471D-AD5F-B6181F4E46C9}"/>
    <cellStyle name="Normal 2 78 5" xfId="59062" xr:uid="{5A9C3AAD-7C81-4439-A1B4-4E81E6BB17F3}"/>
    <cellStyle name="Normal 2 79" xfId="39030" xr:uid="{5BE64B5E-E5ED-4C71-AF76-73087857C0F2}"/>
    <cellStyle name="Normal 2 79 2" xfId="59063" xr:uid="{C1848BCF-E9D5-4202-B7DD-04B314EB6382}"/>
    <cellStyle name="Normal 2 79 2 2" xfId="59064" xr:uid="{6C7D8106-EA2F-4DD6-A138-E8768BCC2A54}"/>
    <cellStyle name="Normal 2 79 3" xfId="59065" xr:uid="{BAB6A543-B059-498C-900A-2ED686394255}"/>
    <cellStyle name="Normal 2 79 3 2" xfId="59066" xr:uid="{480459E0-B252-4519-83A1-E83FCFD711B4}"/>
    <cellStyle name="Normal 2 79 4" xfId="59067" xr:uid="{7CD159D9-98E4-4188-B706-54B32F367B66}"/>
    <cellStyle name="Normal 2 79 5" xfId="59068" xr:uid="{675AC20B-3401-4B51-A11B-2DF05CFA7DD5}"/>
    <cellStyle name="Normal 2 8" xfId="39031" xr:uid="{3EF8ADDF-D456-431D-9BF4-28ECAE6B5BA3}"/>
    <cellStyle name="Normal 2 8 10" xfId="39032" xr:uid="{2696304C-57B5-4972-9493-27AB230FD4DD}"/>
    <cellStyle name="Normal 2 8 10 10" xfId="39033" xr:uid="{F4442432-B577-4A36-88BC-5D0C0EE8C4FA}"/>
    <cellStyle name="Normal 2 8 10 2" xfId="39034" xr:uid="{A7D23E90-E837-4D25-A5FF-DE58C511F515}"/>
    <cellStyle name="Normal 2 8 10 2 2" xfId="39035" xr:uid="{85C9AA9C-751F-4ECF-8EDB-EFB9E7239A47}"/>
    <cellStyle name="Normal 2 8 10 2 2 2" xfId="39036" xr:uid="{0EB087A7-D020-4F60-B21C-0409255BCEA0}"/>
    <cellStyle name="Normal 2 8 10 2 2 3" xfId="39037" xr:uid="{260DC9B9-1EFC-4FC4-BF4C-76A0E4A8FFA2}"/>
    <cellStyle name="Normal 2 8 10 2 2 4" xfId="39038" xr:uid="{17C79803-89EC-4634-9DA5-5C02A4300F85}"/>
    <cellStyle name="Normal 2 8 10 2 3" xfId="39039" xr:uid="{4DB99692-CA78-41B6-BA12-FC8F135D0913}"/>
    <cellStyle name="Normal 2 8 10 2 3 2" xfId="39040" xr:uid="{BED20432-4C53-44E8-AD95-C4D3C6AA3A6B}"/>
    <cellStyle name="Normal 2 8 10 2 3 3" xfId="39041" xr:uid="{AD569A6F-6DD2-479B-8363-E5E324F56840}"/>
    <cellStyle name="Normal 2 8 10 2 3 4" xfId="39042" xr:uid="{9BBC721A-22EC-40A7-AFC7-694503BCC8C4}"/>
    <cellStyle name="Normal 2 8 10 2 4" xfId="39043" xr:uid="{7891B39A-623D-4C6F-A6B8-AB41778558CB}"/>
    <cellStyle name="Normal 2 8 10 2 4 2" xfId="39044" xr:uid="{C1B74841-392C-4AC0-81AC-E7E05F325BB9}"/>
    <cellStyle name="Normal 2 8 10 2 5" xfId="39045" xr:uid="{5E1DE94B-7CE3-48FD-8110-0AABC6F884A2}"/>
    <cellStyle name="Normal 2 8 10 2 6" xfId="39046" xr:uid="{4EDA5E77-9047-4FC7-9D98-888DF3E9FBA2}"/>
    <cellStyle name="Normal 2 8 10 2 7" xfId="39047" xr:uid="{33D4AA3E-0F54-47CF-8381-9DD066CE9219}"/>
    <cellStyle name="Normal 2 8 10 3" xfId="39048" xr:uid="{608D0EE2-5BCF-470E-ABF5-802630BAD6FC}"/>
    <cellStyle name="Normal 2 8 10 3 2" xfId="39049" xr:uid="{A002E8B0-D9A0-4954-86FD-1470EB7199D1}"/>
    <cellStyle name="Normal 2 8 10 3 2 2" xfId="39050" xr:uid="{0367CC0E-9D05-4224-8D51-A747F521897F}"/>
    <cellStyle name="Normal 2 8 10 3 2 3" xfId="39051" xr:uid="{71DA9E1C-F0B0-49F9-8715-27A645051EFA}"/>
    <cellStyle name="Normal 2 8 10 3 2 4" xfId="39052" xr:uid="{558AC0A9-6F06-438A-BC67-E31F4FC7F0FF}"/>
    <cellStyle name="Normal 2 8 10 3 3" xfId="39053" xr:uid="{5C53F9D4-27BD-43ED-87BD-6725B09CD9DF}"/>
    <cellStyle name="Normal 2 8 10 3 3 2" xfId="39054" xr:uid="{E92FB5CD-7A3C-4D94-B2AD-57F817BF2CCE}"/>
    <cellStyle name="Normal 2 8 10 3 3 3" xfId="39055" xr:uid="{BA86037C-93AE-4478-9EFC-415C05E2310A}"/>
    <cellStyle name="Normal 2 8 10 3 3 4" xfId="39056" xr:uid="{E972EA8D-A141-4BF2-9F60-8818AD317F73}"/>
    <cellStyle name="Normal 2 8 10 3 4" xfId="39057" xr:uid="{557B850A-FE6C-4889-83FC-3B1C1A5212F9}"/>
    <cellStyle name="Normal 2 8 10 3 4 2" xfId="39058" xr:uid="{294B9D1C-C7E6-4F8F-ABF6-C2FC30D0A5A3}"/>
    <cellStyle name="Normal 2 8 10 3 5" xfId="39059" xr:uid="{921FEED5-EE51-4297-A18C-EDE0B6186BE5}"/>
    <cellStyle name="Normal 2 8 10 3 6" xfId="39060" xr:uid="{5BF822B7-B046-431F-A698-933EB0BFE3EC}"/>
    <cellStyle name="Normal 2 8 10 3 7" xfId="39061" xr:uid="{BE8C1216-E976-4D4F-9C29-F16F8E9709DF}"/>
    <cellStyle name="Normal 2 8 10 4" xfId="39062" xr:uid="{52C2B939-4A31-4280-AA3D-0E769EEB1FE5}"/>
    <cellStyle name="Normal 2 8 10 4 2" xfId="39063" xr:uid="{3FD11BE9-79F8-4ADB-93E9-CC9648D698B6}"/>
    <cellStyle name="Normal 2 8 10 4 3" xfId="39064" xr:uid="{09C59392-D1E9-4287-BBA2-C2C5BAE2C3A0}"/>
    <cellStyle name="Normal 2 8 10 4 4" xfId="39065" xr:uid="{C75C2E75-F34F-44CB-B923-0BE2E98F8A90}"/>
    <cellStyle name="Normal 2 8 10 5" xfId="39066" xr:uid="{63DB3F2B-E436-4ECC-8315-80F9CDFB6744}"/>
    <cellStyle name="Normal 2 8 10 5 2" xfId="39067" xr:uid="{0125A65B-BA59-4B62-94CD-3D79C9E83312}"/>
    <cellStyle name="Normal 2 8 10 5 3" xfId="39068" xr:uid="{CA65BF3B-3BA3-4CF9-9657-2FD42B3B5E49}"/>
    <cellStyle name="Normal 2 8 10 5 4" xfId="39069" xr:uid="{8C54B81B-1134-4FC6-8BFB-56D31C5E1E18}"/>
    <cellStyle name="Normal 2 8 10 6" xfId="39070" xr:uid="{2E0390BA-27E8-424D-A78B-7A9D5211C721}"/>
    <cellStyle name="Normal 2 8 10 7" xfId="39071" xr:uid="{D755255C-2B0D-4A95-A555-E808423B8223}"/>
    <cellStyle name="Normal 2 8 10 7 2" xfId="39072" xr:uid="{F551791C-964E-4236-AAFF-A9CD20798C1A}"/>
    <cellStyle name="Normal 2 8 10 8" xfId="39073" xr:uid="{994F6EAE-C23C-4171-9889-7672A1A85C32}"/>
    <cellStyle name="Normal 2 8 10 9" xfId="39074" xr:uid="{71CB8CCA-30D0-4613-AB5E-D9B5362C4D42}"/>
    <cellStyle name="Normal 2 8 11" xfId="39075" xr:uid="{3A071B10-A2B7-43B3-BAA0-C523AC1F8EBD}"/>
    <cellStyle name="Normal 2 8 11 10" xfId="39076" xr:uid="{367D8356-ACFE-4F61-BD4F-2237277897FB}"/>
    <cellStyle name="Normal 2 8 11 2" xfId="39077" xr:uid="{247E3165-DF1F-49E7-A4F8-42A9CCD82453}"/>
    <cellStyle name="Normal 2 8 11 2 2" xfId="39078" xr:uid="{653198DC-C1FA-4278-A174-50870090C1A9}"/>
    <cellStyle name="Normal 2 8 11 2 2 2" xfId="39079" xr:uid="{69822C83-8454-4CD1-B3EE-CCF33FFAE45D}"/>
    <cellStyle name="Normal 2 8 11 2 2 3" xfId="39080" xr:uid="{CFCB322C-1C62-4EB7-B720-2E042A130139}"/>
    <cellStyle name="Normal 2 8 11 2 2 4" xfId="39081" xr:uid="{637420AA-4D5D-4FBA-AB4F-9E3D6D97B207}"/>
    <cellStyle name="Normal 2 8 11 2 3" xfId="39082" xr:uid="{D4A9BADE-9905-48E9-AFF2-A643722A1138}"/>
    <cellStyle name="Normal 2 8 11 2 3 2" xfId="39083" xr:uid="{1059F7C9-574A-417A-B2F8-B212CABEC4C0}"/>
    <cellStyle name="Normal 2 8 11 2 3 3" xfId="39084" xr:uid="{53FEEE29-C672-49DB-8B67-FFD3246F3405}"/>
    <cellStyle name="Normal 2 8 11 2 3 4" xfId="39085" xr:uid="{3FD7D5E8-935C-4637-A778-4CB6D7BC6527}"/>
    <cellStyle name="Normal 2 8 11 2 4" xfId="39086" xr:uid="{D8EE23F4-9683-4857-9153-F0DEF9327C57}"/>
    <cellStyle name="Normal 2 8 11 2 4 2" xfId="39087" xr:uid="{C4C872F0-B723-4ACE-83F9-9919E3716371}"/>
    <cellStyle name="Normal 2 8 11 2 5" xfId="39088" xr:uid="{171572DD-0D2D-4F09-B5A2-92BEC18F851B}"/>
    <cellStyle name="Normal 2 8 11 2 6" xfId="39089" xr:uid="{9B6724B6-A855-4518-B39F-FAEC10056A08}"/>
    <cellStyle name="Normal 2 8 11 2 7" xfId="39090" xr:uid="{381D08BE-D613-4F7C-BF31-9FF65295175C}"/>
    <cellStyle name="Normal 2 8 11 3" xfId="39091" xr:uid="{2FCB7AD7-E08D-47D6-8617-E88400340CF1}"/>
    <cellStyle name="Normal 2 8 11 3 2" xfId="39092" xr:uid="{480FE84B-5141-4FA3-8BE3-E784D7F84550}"/>
    <cellStyle name="Normal 2 8 11 3 2 2" xfId="39093" xr:uid="{D33DD061-6A37-47E7-B2F8-16B75CA90C65}"/>
    <cellStyle name="Normal 2 8 11 3 2 3" xfId="39094" xr:uid="{81B56116-5B9D-4CF0-ABD6-2F39A9FC4ABE}"/>
    <cellStyle name="Normal 2 8 11 3 2 4" xfId="39095" xr:uid="{5108A1B7-106C-41BA-91D2-433BE94CA24A}"/>
    <cellStyle name="Normal 2 8 11 3 3" xfId="39096" xr:uid="{E2B7EFC6-7BEA-4A09-A73D-439FD71B693D}"/>
    <cellStyle name="Normal 2 8 11 3 3 2" xfId="39097" xr:uid="{0C713395-AB1D-4AAA-B05F-62F2A21C561B}"/>
    <cellStyle name="Normal 2 8 11 3 3 3" xfId="39098" xr:uid="{45502C47-920D-4BE8-BFB8-5265AF0F5A7E}"/>
    <cellStyle name="Normal 2 8 11 3 3 4" xfId="39099" xr:uid="{3FC28413-0F31-4F85-8F5E-DD498F80602F}"/>
    <cellStyle name="Normal 2 8 11 3 4" xfId="39100" xr:uid="{4F0AD3C0-2A1B-4977-AB5F-9AA71F99EDE9}"/>
    <cellStyle name="Normal 2 8 11 3 4 2" xfId="39101" xr:uid="{E0E003FC-8AAF-436E-8DA2-AC88E3C166A7}"/>
    <cellStyle name="Normal 2 8 11 3 5" xfId="39102" xr:uid="{5E92D6D1-8608-49ED-95DD-2C18D9D71132}"/>
    <cellStyle name="Normal 2 8 11 3 6" xfId="39103" xr:uid="{E8C49740-0AA2-4C98-AB2D-E6FD7565C712}"/>
    <cellStyle name="Normal 2 8 11 3 7" xfId="39104" xr:uid="{D8F724A6-6A8D-4F9E-B221-448413021804}"/>
    <cellStyle name="Normal 2 8 11 4" xfId="39105" xr:uid="{47C991E7-887C-4B59-AEE1-81C21E8D67B6}"/>
    <cellStyle name="Normal 2 8 11 4 2" xfId="39106" xr:uid="{F4B52835-969A-46BF-BEB3-3940FEA1FB99}"/>
    <cellStyle name="Normal 2 8 11 4 3" xfId="39107" xr:uid="{E451EA95-777C-4AF5-9AE9-77946E1A75F2}"/>
    <cellStyle name="Normal 2 8 11 4 4" xfId="39108" xr:uid="{7DC6E5E4-3ED9-4A3C-919C-7619075CEF37}"/>
    <cellStyle name="Normal 2 8 11 5" xfId="39109" xr:uid="{DE6D655F-C33D-4EA6-80C2-949E461FD531}"/>
    <cellStyle name="Normal 2 8 11 5 2" xfId="39110" xr:uid="{8AC6DAAD-0667-4F7E-8261-A499C78C51BB}"/>
    <cellStyle name="Normal 2 8 11 5 3" xfId="39111" xr:uid="{A242957A-C6DD-4835-87F6-B25A753DD2E3}"/>
    <cellStyle name="Normal 2 8 11 5 4" xfId="39112" xr:uid="{4CCEB154-7641-4E0C-AABE-32D33F898F84}"/>
    <cellStyle name="Normal 2 8 11 6" xfId="39113" xr:uid="{080EBA5A-2B13-45F0-94CB-F4ADDA9E5435}"/>
    <cellStyle name="Normal 2 8 11 7" xfId="39114" xr:uid="{C1C45F59-5C4C-4447-9358-CA72B3D6C017}"/>
    <cellStyle name="Normal 2 8 11 7 2" xfId="39115" xr:uid="{95559D93-C2C2-4303-8D62-574CBD054087}"/>
    <cellStyle name="Normal 2 8 11 8" xfId="39116" xr:uid="{8A756993-168F-46FE-B4E5-40002B0EF291}"/>
    <cellStyle name="Normal 2 8 11 9" xfId="39117" xr:uid="{81D539FD-F5CF-4B6A-BF43-42CEAA1F2817}"/>
    <cellStyle name="Normal 2 8 12" xfId="39118" xr:uid="{104A7313-EC30-4A9E-9515-744C67742B27}"/>
    <cellStyle name="Normal 2 8 12 10" xfId="39119" xr:uid="{F85E1FD6-BE63-4B13-81F0-34F8BAC6D88D}"/>
    <cellStyle name="Normal 2 8 12 2" xfId="39120" xr:uid="{26AC8D0C-11DB-484B-A3D9-CB88D0343029}"/>
    <cellStyle name="Normal 2 8 12 2 2" xfId="39121" xr:uid="{8D899ACB-AC51-4703-979F-F784F4E6F2BF}"/>
    <cellStyle name="Normal 2 8 12 2 2 2" xfId="39122" xr:uid="{843F7608-F3B5-489D-8E48-1598124DB003}"/>
    <cellStyle name="Normal 2 8 12 2 2 3" xfId="39123" xr:uid="{4E8138B9-DBCD-46E7-9B76-C89CF0F95320}"/>
    <cellStyle name="Normal 2 8 12 2 2 4" xfId="39124" xr:uid="{57EF457A-05B8-4165-A4C7-2BCE9860814A}"/>
    <cellStyle name="Normal 2 8 12 2 3" xfId="39125" xr:uid="{9649FEF4-AF15-4AAF-B2AF-47133EFADBE8}"/>
    <cellStyle name="Normal 2 8 12 2 3 2" xfId="39126" xr:uid="{734F865C-7880-479B-9BB3-27DBBF8652CA}"/>
    <cellStyle name="Normal 2 8 12 2 3 3" xfId="39127" xr:uid="{6CDABB46-029B-4A03-9222-C3A2DB44C054}"/>
    <cellStyle name="Normal 2 8 12 2 3 4" xfId="39128" xr:uid="{F92A6760-9CC5-44A9-90CA-BC6258352B41}"/>
    <cellStyle name="Normal 2 8 12 2 4" xfId="39129" xr:uid="{87DE877D-B98D-49B3-B06A-7060CFE196AE}"/>
    <cellStyle name="Normal 2 8 12 2 4 2" xfId="39130" xr:uid="{1B6E2FE1-2BEB-4FA1-8535-EA10BD2D11D4}"/>
    <cellStyle name="Normal 2 8 12 2 5" xfId="39131" xr:uid="{33BD1B34-F35E-48C9-9DBC-9759A80873D1}"/>
    <cellStyle name="Normal 2 8 12 2 6" xfId="39132" xr:uid="{5426713A-C748-4C62-8FF5-2320CE2C94AA}"/>
    <cellStyle name="Normal 2 8 12 2 7" xfId="39133" xr:uid="{839F3157-1092-4A1C-9107-7E8264C1FC62}"/>
    <cellStyle name="Normal 2 8 12 3" xfId="39134" xr:uid="{71ED3EB2-13FE-432F-B7A4-F31640E80C4F}"/>
    <cellStyle name="Normal 2 8 12 3 2" xfId="39135" xr:uid="{6899F782-E89C-4F47-BF96-829B0AE2AC6D}"/>
    <cellStyle name="Normal 2 8 12 3 2 2" xfId="39136" xr:uid="{3AEBF974-5F11-4368-AEC5-B712EA2305AA}"/>
    <cellStyle name="Normal 2 8 12 3 2 3" xfId="39137" xr:uid="{E77EFD60-4252-4E82-806D-DE28673C6E34}"/>
    <cellStyle name="Normal 2 8 12 3 2 4" xfId="39138" xr:uid="{AF103889-5CB9-46ED-B7E0-B907EE3459C1}"/>
    <cellStyle name="Normal 2 8 12 3 3" xfId="39139" xr:uid="{EB6B6094-C1EE-490E-8A95-5DD3D7DF0B96}"/>
    <cellStyle name="Normal 2 8 12 3 3 2" xfId="39140" xr:uid="{F087A53D-1C0C-45BF-81DC-43B6C795FDBF}"/>
    <cellStyle name="Normal 2 8 12 3 3 3" xfId="39141" xr:uid="{630E1799-5C5C-4870-9662-F083657752F9}"/>
    <cellStyle name="Normal 2 8 12 3 3 4" xfId="39142" xr:uid="{9DBC7723-53A4-430D-9640-BB358F6AC0AF}"/>
    <cellStyle name="Normal 2 8 12 3 4" xfId="39143" xr:uid="{B503D732-6AE5-4403-BDA2-DE0662344C84}"/>
    <cellStyle name="Normal 2 8 12 3 4 2" xfId="39144" xr:uid="{0B5C6EB7-5412-4115-87E3-E0D53A8F86D7}"/>
    <cellStyle name="Normal 2 8 12 3 5" xfId="39145" xr:uid="{E52155D7-A5EE-4D1A-8269-3B2F87914BB1}"/>
    <cellStyle name="Normal 2 8 12 3 6" xfId="39146" xr:uid="{7F978813-CBE4-41EB-B3D3-B1A2E4CD506C}"/>
    <cellStyle name="Normal 2 8 12 3 7" xfId="39147" xr:uid="{B1914ED5-1291-4DF8-B023-8315FEFA3F49}"/>
    <cellStyle name="Normal 2 8 12 4" xfId="39148" xr:uid="{9C3FC617-3697-4458-B140-4943CD5617DB}"/>
    <cellStyle name="Normal 2 8 12 4 2" xfId="39149" xr:uid="{3141739B-1B5B-4D2E-AC6F-13BE1E0DC7ED}"/>
    <cellStyle name="Normal 2 8 12 4 3" xfId="39150" xr:uid="{52D9DE97-7AA0-4484-8D48-3923BBF84CA1}"/>
    <cellStyle name="Normal 2 8 12 4 4" xfId="39151" xr:uid="{84C3F78A-C283-473A-A7CE-4C8DAC465F52}"/>
    <cellStyle name="Normal 2 8 12 5" xfId="39152" xr:uid="{069FE752-18EB-413D-B780-35D220EF6722}"/>
    <cellStyle name="Normal 2 8 12 5 2" xfId="39153" xr:uid="{8BF21D39-BC8A-4E44-8673-221ECC541D00}"/>
    <cellStyle name="Normal 2 8 12 5 3" xfId="39154" xr:uid="{BEE06DE7-1040-41D8-B651-4479B7F8C25E}"/>
    <cellStyle name="Normal 2 8 12 5 4" xfId="39155" xr:uid="{990218AB-524F-48D6-8329-7C50A936D4CC}"/>
    <cellStyle name="Normal 2 8 12 6" xfId="39156" xr:uid="{2686D124-87F6-4FBA-9D81-6923406B8A35}"/>
    <cellStyle name="Normal 2 8 12 7" xfId="39157" xr:uid="{FF691EAE-4B61-41BD-A604-2CAF267282CB}"/>
    <cellStyle name="Normal 2 8 12 7 2" xfId="39158" xr:uid="{72F81C43-ADD3-45D7-A88A-19AD7ED10843}"/>
    <cellStyle name="Normal 2 8 12 8" xfId="39159" xr:uid="{22482951-C252-418E-ADF0-4414F5ED1AB9}"/>
    <cellStyle name="Normal 2 8 12 9" xfId="39160" xr:uid="{16CFA742-0C03-4019-B0E2-DA6B16956986}"/>
    <cellStyle name="Normal 2 8 13" xfId="39161" xr:uid="{82EBE84D-8D75-4A62-9FEB-FF7143F36EA8}"/>
    <cellStyle name="Normal 2 8 13 10" xfId="39162" xr:uid="{C5921E49-E42D-4C56-BDCD-C4DCC2C0EF6F}"/>
    <cellStyle name="Normal 2 8 13 2" xfId="39163" xr:uid="{AB31B592-D56D-40E4-B9DA-351C58561AB8}"/>
    <cellStyle name="Normal 2 8 13 2 2" xfId="39164" xr:uid="{9B383D98-D72D-43AC-97E9-95A343E6A3DE}"/>
    <cellStyle name="Normal 2 8 13 2 2 2" xfId="39165" xr:uid="{C35B1FBB-CA1A-4E36-ABC6-FB3DE58E69EC}"/>
    <cellStyle name="Normal 2 8 13 2 2 3" xfId="39166" xr:uid="{96D50C57-99A7-44D3-82ED-3A91AFEFD705}"/>
    <cellStyle name="Normal 2 8 13 2 2 4" xfId="39167" xr:uid="{9C37C050-8C7E-4A45-ACF3-D3ED875B61C5}"/>
    <cellStyle name="Normal 2 8 13 2 3" xfId="39168" xr:uid="{CEDE7FA5-D295-4C6B-8E88-614A70CA9BDE}"/>
    <cellStyle name="Normal 2 8 13 2 3 2" xfId="39169" xr:uid="{7605584A-2992-431E-A9A3-2B8BBB158056}"/>
    <cellStyle name="Normal 2 8 13 2 3 3" xfId="39170" xr:uid="{B315E98F-7767-4AE7-8C5E-D4BE4D732037}"/>
    <cellStyle name="Normal 2 8 13 2 3 4" xfId="39171" xr:uid="{950FB2A4-3FAF-494D-B1F1-DC3CC10A10F6}"/>
    <cellStyle name="Normal 2 8 13 2 4" xfId="39172" xr:uid="{056E5974-FBE8-4647-BB50-9E1E8E6E45EE}"/>
    <cellStyle name="Normal 2 8 13 2 4 2" xfId="39173" xr:uid="{9434A18B-0F27-4222-B555-4C7547E4BE51}"/>
    <cellStyle name="Normal 2 8 13 2 5" xfId="39174" xr:uid="{6E514871-84C8-445A-BB4B-3AA612B1BAE1}"/>
    <cellStyle name="Normal 2 8 13 2 6" xfId="39175" xr:uid="{580C5BEF-1E95-4543-9611-22F634DC8503}"/>
    <cellStyle name="Normal 2 8 13 2 7" xfId="39176" xr:uid="{3FCE3B78-C104-4B83-9517-6EE86A6A36A5}"/>
    <cellStyle name="Normal 2 8 13 3" xfId="39177" xr:uid="{F9E8C7CD-4D5E-4327-9B4B-2E300E84C7EF}"/>
    <cellStyle name="Normal 2 8 13 3 2" xfId="39178" xr:uid="{82011AE3-D881-4AB2-B090-31C2CE391826}"/>
    <cellStyle name="Normal 2 8 13 3 2 2" xfId="39179" xr:uid="{C351338A-3E50-4E72-A176-1C1240EF62BC}"/>
    <cellStyle name="Normal 2 8 13 3 2 3" xfId="39180" xr:uid="{43C9DB15-B902-4F90-A65E-BFBB5FBFCA5B}"/>
    <cellStyle name="Normal 2 8 13 3 2 4" xfId="39181" xr:uid="{175B0F76-DA3E-494F-928C-2014259D969E}"/>
    <cellStyle name="Normal 2 8 13 3 3" xfId="39182" xr:uid="{A5921FFB-9385-41C0-9EDC-33E5D8547C18}"/>
    <cellStyle name="Normal 2 8 13 3 3 2" xfId="39183" xr:uid="{CAB30B50-65E6-47B8-8D72-7E7029C3137D}"/>
    <cellStyle name="Normal 2 8 13 3 3 3" xfId="39184" xr:uid="{589C1714-7255-476C-99C0-3106390FD818}"/>
    <cellStyle name="Normal 2 8 13 3 3 4" xfId="39185" xr:uid="{D363F3CB-9954-442F-A403-2AA0E9279E0B}"/>
    <cellStyle name="Normal 2 8 13 3 4" xfId="39186" xr:uid="{B9508504-B37B-4266-B1BF-2C29964896EF}"/>
    <cellStyle name="Normal 2 8 13 3 4 2" xfId="39187" xr:uid="{60A75425-1CA9-493B-BF42-1EC1CE5FD13A}"/>
    <cellStyle name="Normal 2 8 13 3 5" xfId="39188" xr:uid="{E60880F6-DE20-4C27-8126-56E677F67C5F}"/>
    <cellStyle name="Normal 2 8 13 3 6" xfId="39189" xr:uid="{1F295923-B7B9-4BBC-8208-5C22DB06E7E8}"/>
    <cellStyle name="Normal 2 8 13 3 7" xfId="39190" xr:uid="{F3A27350-9E56-4F7D-BB83-F28C25F8D949}"/>
    <cellStyle name="Normal 2 8 13 4" xfId="39191" xr:uid="{A7F9E80F-118D-4F58-B87D-E460986722DB}"/>
    <cellStyle name="Normal 2 8 13 4 2" xfId="39192" xr:uid="{04FBD3F5-D940-400B-BEC7-8D330986A47B}"/>
    <cellStyle name="Normal 2 8 13 4 3" xfId="39193" xr:uid="{09DA6A25-2891-4FD9-840C-7CC61568B382}"/>
    <cellStyle name="Normal 2 8 13 4 4" xfId="39194" xr:uid="{CCE23E4F-11B1-4EC1-B33A-3486296E9AC9}"/>
    <cellStyle name="Normal 2 8 13 5" xfId="39195" xr:uid="{C515FF3B-512A-48DF-B269-0FD27ED41674}"/>
    <cellStyle name="Normal 2 8 13 5 2" xfId="39196" xr:uid="{7BF4A0A7-6B68-426F-B95A-DB9C84DCA37A}"/>
    <cellStyle name="Normal 2 8 13 5 3" xfId="39197" xr:uid="{CD72049A-9164-4CF5-9463-FAA76E5DA985}"/>
    <cellStyle name="Normal 2 8 13 5 4" xfId="39198" xr:uid="{68E13685-4949-4F04-88BA-2E3C5E46B491}"/>
    <cellStyle name="Normal 2 8 13 6" xfId="39199" xr:uid="{984BEF51-3E79-4FE1-BBBC-0BCB5A6968AD}"/>
    <cellStyle name="Normal 2 8 13 7" xfId="39200" xr:uid="{6387FCF6-EDA5-42A7-90A7-103433FEF674}"/>
    <cellStyle name="Normal 2 8 13 7 2" xfId="39201" xr:uid="{69B1B39B-BC28-4DE0-AEBF-20400CC88A83}"/>
    <cellStyle name="Normal 2 8 13 8" xfId="39202" xr:uid="{5002F94A-68FC-4117-92F4-EAEC399E198E}"/>
    <cellStyle name="Normal 2 8 13 9" xfId="39203" xr:uid="{FA2EA0D7-02F0-4EA2-8D18-0B8FE1CEF01C}"/>
    <cellStyle name="Normal 2 8 14" xfId="39204" xr:uid="{AE409FB6-C493-4B8D-A08C-8CB4DCDC8E92}"/>
    <cellStyle name="Normal 2 8 14 10" xfId="39205" xr:uid="{F1A84416-C089-4FD8-B0C1-95A72CCDB826}"/>
    <cellStyle name="Normal 2 8 14 2" xfId="39206" xr:uid="{978E2F90-536F-46FE-A9DF-98FECE11DDD3}"/>
    <cellStyle name="Normal 2 8 14 2 2" xfId="39207" xr:uid="{8FF5EE65-FA63-422E-A8AB-3502AB7130FD}"/>
    <cellStyle name="Normal 2 8 14 2 2 2" xfId="39208" xr:uid="{71920C3E-F616-46CE-B755-E1654B9B8AA8}"/>
    <cellStyle name="Normal 2 8 14 2 2 3" xfId="39209" xr:uid="{5AD65AD9-99B6-4BF7-A26D-373893C63F25}"/>
    <cellStyle name="Normal 2 8 14 2 2 4" xfId="39210" xr:uid="{18D848EE-AFD1-4A70-BEA3-7CBDB3AE9208}"/>
    <cellStyle name="Normal 2 8 14 2 3" xfId="39211" xr:uid="{225EFBB1-1027-4416-B6D3-3AC7E45D6AEB}"/>
    <cellStyle name="Normal 2 8 14 2 3 2" xfId="39212" xr:uid="{3C56859B-A95E-42CF-A424-2350A87D9FA3}"/>
    <cellStyle name="Normal 2 8 14 2 3 3" xfId="39213" xr:uid="{477DE27C-53AC-46EC-8625-668F219AD1EF}"/>
    <cellStyle name="Normal 2 8 14 2 3 4" xfId="39214" xr:uid="{B2465006-ACF1-44EE-B036-44DC4EB2FD1E}"/>
    <cellStyle name="Normal 2 8 14 2 4" xfId="39215" xr:uid="{055C6534-9770-4B21-9BA1-3B1EFC28D209}"/>
    <cellStyle name="Normal 2 8 14 2 4 2" xfId="39216" xr:uid="{4A07C448-F2FD-448E-ACE4-C72947C00F47}"/>
    <cellStyle name="Normal 2 8 14 2 5" xfId="39217" xr:uid="{902279C6-9954-48CE-816A-1C5F0F974040}"/>
    <cellStyle name="Normal 2 8 14 2 6" xfId="39218" xr:uid="{7988BF92-4CCA-4FF3-A891-8A84FFE8B40A}"/>
    <cellStyle name="Normal 2 8 14 2 7" xfId="39219" xr:uid="{E830FDCB-C6C3-4FBC-A62F-C6DD866CF997}"/>
    <cellStyle name="Normal 2 8 14 3" xfId="39220" xr:uid="{BD043C1F-190F-4324-AAB3-5D9D13E4ED31}"/>
    <cellStyle name="Normal 2 8 14 3 2" xfId="39221" xr:uid="{7BEF24B4-7694-4A92-9845-7E48C1F92AB5}"/>
    <cellStyle name="Normal 2 8 14 3 2 2" xfId="39222" xr:uid="{F44D7D6E-295E-46F6-B5B4-92E55E1A8EC3}"/>
    <cellStyle name="Normal 2 8 14 3 2 3" xfId="39223" xr:uid="{DBF30761-748E-4B9C-B532-947C84AD9456}"/>
    <cellStyle name="Normal 2 8 14 3 2 4" xfId="39224" xr:uid="{F3D63CAB-4713-40E2-9C19-558C30E7E947}"/>
    <cellStyle name="Normal 2 8 14 3 3" xfId="39225" xr:uid="{FE9CDDF7-C071-4CC0-A7DF-701617C6138A}"/>
    <cellStyle name="Normal 2 8 14 3 3 2" xfId="39226" xr:uid="{90B08594-80CB-43B9-8730-D7E13EC4514B}"/>
    <cellStyle name="Normal 2 8 14 3 3 3" xfId="39227" xr:uid="{9E0C3CD6-12A8-4960-84B0-EF2BCE28FEAC}"/>
    <cellStyle name="Normal 2 8 14 3 3 4" xfId="39228" xr:uid="{EEE77327-1AF8-462D-9681-36D68AD70849}"/>
    <cellStyle name="Normal 2 8 14 3 4" xfId="39229" xr:uid="{CC9B942A-157E-4F93-A87B-72120E10EF10}"/>
    <cellStyle name="Normal 2 8 14 3 4 2" xfId="39230" xr:uid="{CE625CA6-A84C-4182-9002-0757D8A63DA3}"/>
    <cellStyle name="Normal 2 8 14 3 5" xfId="39231" xr:uid="{F2C34435-9D22-4E9A-B936-5E7D36085783}"/>
    <cellStyle name="Normal 2 8 14 3 6" xfId="39232" xr:uid="{28CFD2D1-9053-4FF3-A20D-91B7970C865E}"/>
    <cellStyle name="Normal 2 8 14 3 7" xfId="39233" xr:uid="{38D94B12-FDAC-4CDE-B210-BD5C09E39823}"/>
    <cellStyle name="Normal 2 8 14 4" xfId="39234" xr:uid="{88C48694-FC2E-41F1-90C2-57D28DB2904C}"/>
    <cellStyle name="Normal 2 8 14 4 2" xfId="39235" xr:uid="{84507C7E-1BF2-47FB-9436-BAC13C9723C4}"/>
    <cellStyle name="Normal 2 8 14 4 3" xfId="39236" xr:uid="{C12CA9AC-EE1A-4FE2-B8B9-306DBF02DF40}"/>
    <cellStyle name="Normal 2 8 14 4 4" xfId="39237" xr:uid="{30DD93AC-13AC-404F-BDB3-D731243CB105}"/>
    <cellStyle name="Normal 2 8 14 5" xfId="39238" xr:uid="{4A6CFD59-11F7-4C00-A3B6-1BFF84E552A3}"/>
    <cellStyle name="Normal 2 8 14 5 2" xfId="39239" xr:uid="{0060FA92-6367-4FEB-A89D-41B570C2001F}"/>
    <cellStyle name="Normal 2 8 14 5 3" xfId="39240" xr:uid="{7890BDE8-DA60-46A5-B9B4-883CE403FE0D}"/>
    <cellStyle name="Normal 2 8 14 5 4" xfId="39241" xr:uid="{6D41B0DE-9CCB-477B-B2AA-85B45E0BFAA3}"/>
    <cellStyle name="Normal 2 8 14 6" xfId="39242" xr:uid="{9403707C-AC92-4760-83DF-C2C32373A212}"/>
    <cellStyle name="Normal 2 8 14 7" xfId="39243" xr:uid="{D8C4F279-0470-40EE-BB50-2C6E8F3A46F0}"/>
    <cellStyle name="Normal 2 8 14 7 2" xfId="39244" xr:uid="{E3A39ABB-C8A9-4A68-AC3B-C9312D519C55}"/>
    <cellStyle name="Normal 2 8 14 8" xfId="39245" xr:uid="{673E7F9A-DE4E-4FB8-B41E-25F56A3480CD}"/>
    <cellStyle name="Normal 2 8 14 9" xfId="39246" xr:uid="{E593CF6E-D3F1-49B2-9725-0A288216A558}"/>
    <cellStyle name="Normal 2 8 15" xfId="39247" xr:uid="{A28C234A-5E00-4DF7-BCD1-567383A04322}"/>
    <cellStyle name="Normal 2 8 15 10" xfId="39248" xr:uid="{006965C0-A0F7-429A-AFDC-F7BDE1D62BBA}"/>
    <cellStyle name="Normal 2 8 15 2" xfId="39249" xr:uid="{7AEFED85-09D3-458A-BE6C-7B7B2D78BDE9}"/>
    <cellStyle name="Normal 2 8 15 2 2" xfId="39250" xr:uid="{00230F05-E5B2-4703-B19E-55800EB59077}"/>
    <cellStyle name="Normal 2 8 15 2 2 2" xfId="39251" xr:uid="{F3960745-CDC6-4FBB-A520-64E85C3A33B5}"/>
    <cellStyle name="Normal 2 8 15 2 2 3" xfId="39252" xr:uid="{CC20023F-B5C8-4679-BA0D-E27E44390179}"/>
    <cellStyle name="Normal 2 8 15 2 2 4" xfId="39253" xr:uid="{4EB01420-1723-4132-8A07-FDCFB49A9FC0}"/>
    <cellStyle name="Normal 2 8 15 2 3" xfId="39254" xr:uid="{9A92F876-92C4-495B-9940-77CF059491C9}"/>
    <cellStyle name="Normal 2 8 15 2 3 2" xfId="39255" xr:uid="{63F92635-84A0-45B7-8C16-19DD1C781D68}"/>
    <cellStyle name="Normal 2 8 15 2 3 3" xfId="39256" xr:uid="{305B46C8-124B-4753-A410-8B942A4AC6C2}"/>
    <cellStyle name="Normal 2 8 15 2 3 4" xfId="39257" xr:uid="{CE50A57E-22C0-4AFC-9524-FDD8C7F2CE16}"/>
    <cellStyle name="Normal 2 8 15 2 4" xfId="39258" xr:uid="{079F28D1-4989-4598-91F5-9851DD7769F5}"/>
    <cellStyle name="Normal 2 8 15 2 4 2" xfId="39259" xr:uid="{68F6CE5A-9363-400B-8753-024AD0FC2736}"/>
    <cellStyle name="Normal 2 8 15 2 5" xfId="39260" xr:uid="{54A6B6B2-B3FA-454B-8A7B-BB65D1056C1B}"/>
    <cellStyle name="Normal 2 8 15 2 6" xfId="39261" xr:uid="{715B7A1E-DB7C-4969-9189-759FC6542AE7}"/>
    <cellStyle name="Normal 2 8 15 2 7" xfId="39262" xr:uid="{B336D7BF-F66B-4D10-A44A-7F986B6CE6EB}"/>
    <cellStyle name="Normal 2 8 15 3" xfId="39263" xr:uid="{BC8943EF-6171-4F4D-8728-92F24E9B96F5}"/>
    <cellStyle name="Normal 2 8 15 3 2" xfId="39264" xr:uid="{6EBC2A3D-021F-47DE-A6B9-0A9356CE6623}"/>
    <cellStyle name="Normal 2 8 15 3 2 2" xfId="39265" xr:uid="{2EFC618A-C240-45F0-809B-5FFAB432C422}"/>
    <cellStyle name="Normal 2 8 15 3 2 3" xfId="39266" xr:uid="{C5A6B7CB-9B7C-4DF9-B3AE-AAD8A8F1F871}"/>
    <cellStyle name="Normal 2 8 15 3 2 4" xfId="39267" xr:uid="{82E894E5-F3AA-4280-BE5F-F32691261033}"/>
    <cellStyle name="Normal 2 8 15 3 3" xfId="39268" xr:uid="{0394072C-C100-4714-86F2-BCAF2BD75CA4}"/>
    <cellStyle name="Normal 2 8 15 3 3 2" xfId="39269" xr:uid="{67D94239-1E3D-4257-B298-08424C8A5310}"/>
    <cellStyle name="Normal 2 8 15 3 3 3" xfId="39270" xr:uid="{4F2E388B-DD68-48BD-AC16-01399C633E49}"/>
    <cellStyle name="Normal 2 8 15 3 3 4" xfId="39271" xr:uid="{62ACB938-71F0-4798-9D48-9D6C4875948A}"/>
    <cellStyle name="Normal 2 8 15 3 4" xfId="39272" xr:uid="{5FF96F97-7304-4DBD-8846-5AD0DD16DE10}"/>
    <cellStyle name="Normal 2 8 15 3 4 2" xfId="39273" xr:uid="{8A6CA6F5-CFF5-4CE0-8C38-C36252BB6496}"/>
    <cellStyle name="Normal 2 8 15 3 5" xfId="39274" xr:uid="{C198AFC8-140D-4E19-8FE8-BCFE2D1D9DA2}"/>
    <cellStyle name="Normal 2 8 15 3 6" xfId="39275" xr:uid="{4DA76777-BE7B-4705-8ABB-BF93C68FB27C}"/>
    <cellStyle name="Normal 2 8 15 3 7" xfId="39276" xr:uid="{42A79AE1-3B38-4608-89A8-980D4A68E8BF}"/>
    <cellStyle name="Normal 2 8 15 4" xfId="39277" xr:uid="{ACF11083-45F2-43E6-9315-DDFD9E572D98}"/>
    <cellStyle name="Normal 2 8 15 4 2" xfId="39278" xr:uid="{FADA20C0-EBE1-4CF1-9A46-BEF65720BC07}"/>
    <cellStyle name="Normal 2 8 15 4 3" xfId="39279" xr:uid="{841DA20D-C3EE-4F39-82B5-F2EDDE00A311}"/>
    <cellStyle name="Normal 2 8 15 4 4" xfId="39280" xr:uid="{AA87F803-3767-4B9A-9D18-251112D8179F}"/>
    <cellStyle name="Normal 2 8 15 5" xfId="39281" xr:uid="{5C298BBA-8FAC-48CE-8EE8-477C24CC2AD8}"/>
    <cellStyle name="Normal 2 8 15 5 2" xfId="39282" xr:uid="{C3A1D55B-754E-491D-8E70-6F0A896E4DDC}"/>
    <cellStyle name="Normal 2 8 15 5 3" xfId="39283" xr:uid="{5E4763C3-4E50-4533-BB43-E3E93469B6AC}"/>
    <cellStyle name="Normal 2 8 15 5 4" xfId="39284" xr:uid="{2F0589F1-E48B-407B-A520-6264200E117A}"/>
    <cellStyle name="Normal 2 8 15 6" xfId="39285" xr:uid="{4B0DF4E7-5417-4D20-83C3-251087D18A66}"/>
    <cellStyle name="Normal 2 8 15 7" xfId="39286" xr:uid="{617291BD-B31E-4AAD-B8A0-271C177C8847}"/>
    <cellStyle name="Normal 2 8 15 7 2" xfId="39287" xr:uid="{28248BC5-8216-4332-B97C-75002DDD05E8}"/>
    <cellStyle name="Normal 2 8 15 8" xfId="39288" xr:uid="{8C35DD25-BD42-4CC2-ABBD-60AD6964459F}"/>
    <cellStyle name="Normal 2 8 15 9" xfId="39289" xr:uid="{CC2482B5-6803-422A-A53C-7479A9126DC0}"/>
    <cellStyle name="Normal 2 8 16" xfId="39290" xr:uid="{FEB93815-9509-4443-AB91-8E487C010FD5}"/>
    <cellStyle name="Normal 2 8 16 10" xfId="39291" xr:uid="{8E119E52-D0CA-475A-894F-211BE8AEC390}"/>
    <cellStyle name="Normal 2 8 16 2" xfId="39292" xr:uid="{5950358E-7F44-4372-B3A3-B76FF963A72D}"/>
    <cellStyle name="Normal 2 8 16 2 2" xfId="39293" xr:uid="{90FA5419-311B-4CC9-A3AB-8F54621516A0}"/>
    <cellStyle name="Normal 2 8 16 2 2 2" xfId="39294" xr:uid="{F12B506C-4D7E-4415-9962-6864D8F5AAE4}"/>
    <cellStyle name="Normal 2 8 16 2 2 3" xfId="39295" xr:uid="{CD790B0D-2CC6-4DC2-9505-690BB2995CE3}"/>
    <cellStyle name="Normal 2 8 16 2 2 4" xfId="39296" xr:uid="{E5EF66B5-0D5E-41B5-9709-6A2E3369BB49}"/>
    <cellStyle name="Normal 2 8 16 2 3" xfId="39297" xr:uid="{F42B577F-AD4C-4B0D-83A1-5367E13ADB7F}"/>
    <cellStyle name="Normal 2 8 16 2 3 2" xfId="39298" xr:uid="{D40C5FEA-71E0-4498-96CF-02BC9D175F72}"/>
    <cellStyle name="Normal 2 8 16 2 3 3" xfId="39299" xr:uid="{75EAC6B5-0CBE-449B-A8ED-138BD5ACF9F1}"/>
    <cellStyle name="Normal 2 8 16 2 3 4" xfId="39300" xr:uid="{130218E6-E532-44B5-9273-2B1AED2BB6B1}"/>
    <cellStyle name="Normal 2 8 16 2 4" xfId="39301" xr:uid="{6851B422-A484-4898-9E10-1C0C03E01833}"/>
    <cellStyle name="Normal 2 8 16 2 4 2" xfId="39302" xr:uid="{CA7469B6-1333-4462-AFAB-44AC34907B54}"/>
    <cellStyle name="Normal 2 8 16 2 5" xfId="39303" xr:uid="{9A6DE900-0D9C-467C-A1C0-9F7A3D220351}"/>
    <cellStyle name="Normal 2 8 16 2 6" xfId="39304" xr:uid="{9956C19F-FA8F-4B90-82A6-351ECC58483F}"/>
    <cellStyle name="Normal 2 8 16 2 7" xfId="39305" xr:uid="{4DA68954-800D-4371-ABE6-9348C665D9EA}"/>
    <cellStyle name="Normal 2 8 16 3" xfId="39306" xr:uid="{C3CFE2E2-BAE5-4D3A-A87B-79CB68174816}"/>
    <cellStyle name="Normal 2 8 16 3 2" xfId="39307" xr:uid="{C9CC604D-8EE3-4738-A044-669BD44D4015}"/>
    <cellStyle name="Normal 2 8 16 3 2 2" xfId="39308" xr:uid="{DFA29B35-4DC9-4F83-A802-9F2B2BA6FD4B}"/>
    <cellStyle name="Normal 2 8 16 3 2 3" xfId="39309" xr:uid="{D2BDF1DD-B54E-4556-A39F-C91FD91544FF}"/>
    <cellStyle name="Normal 2 8 16 3 2 4" xfId="39310" xr:uid="{616107F6-3157-4965-B741-19EF447FA6A9}"/>
    <cellStyle name="Normal 2 8 16 3 3" xfId="39311" xr:uid="{64F28D62-B8B3-43E4-9344-6B7B2F8F1BCD}"/>
    <cellStyle name="Normal 2 8 16 3 3 2" xfId="39312" xr:uid="{1B359C40-ACDD-4619-A113-BBD90A6040AE}"/>
    <cellStyle name="Normal 2 8 16 3 3 3" xfId="39313" xr:uid="{105B9733-8D5A-44B0-B3AA-F9428FC5A223}"/>
    <cellStyle name="Normal 2 8 16 3 3 4" xfId="39314" xr:uid="{FD9ECFD6-1CFA-4A85-8B56-04C7DBAF8627}"/>
    <cellStyle name="Normal 2 8 16 3 4" xfId="39315" xr:uid="{F135E8F7-70BF-4515-AB25-94DB43B86C18}"/>
    <cellStyle name="Normal 2 8 16 3 4 2" xfId="39316" xr:uid="{7F72A0E1-2D47-47C9-AB58-6D00FDAD261B}"/>
    <cellStyle name="Normal 2 8 16 3 5" xfId="39317" xr:uid="{85D22F7F-24C2-46EF-90B2-021B9BBFBB69}"/>
    <cellStyle name="Normal 2 8 16 3 6" xfId="39318" xr:uid="{BBC26830-720D-41BA-B212-4118724F5D38}"/>
    <cellStyle name="Normal 2 8 16 3 7" xfId="39319" xr:uid="{0C4B5236-FD91-44FC-963F-2A3343C451EA}"/>
    <cellStyle name="Normal 2 8 16 4" xfId="39320" xr:uid="{A7F10A8C-2AD7-4DD4-A1B8-E3ADDC2E0550}"/>
    <cellStyle name="Normal 2 8 16 4 2" xfId="39321" xr:uid="{E00499A0-DEB0-4921-9EA0-9BCFE11ED383}"/>
    <cellStyle name="Normal 2 8 16 4 3" xfId="39322" xr:uid="{BE1D4B03-6DCA-4D3B-A4C0-F4EA0C57894D}"/>
    <cellStyle name="Normal 2 8 16 4 4" xfId="39323" xr:uid="{18C0DBA3-0229-4604-87FD-8D45C0D13F1C}"/>
    <cellStyle name="Normal 2 8 16 5" xfId="39324" xr:uid="{D2A6FE6F-7039-4E1B-BB5E-8EB90ED9114B}"/>
    <cellStyle name="Normal 2 8 16 5 2" xfId="39325" xr:uid="{9F72BD80-F0EE-4561-852D-2110DB9AD477}"/>
    <cellStyle name="Normal 2 8 16 5 3" xfId="39326" xr:uid="{34374074-FDEC-4A1F-948A-C7CADB2E0B84}"/>
    <cellStyle name="Normal 2 8 16 5 4" xfId="39327" xr:uid="{6A2EA78F-0D1E-4583-8753-F32E7F33D231}"/>
    <cellStyle name="Normal 2 8 16 6" xfId="39328" xr:uid="{5C3E318B-F273-4556-9C12-47499984DD26}"/>
    <cellStyle name="Normal 2 8 16 7" xfId="39329" xr:uid="{FB4FE347-4678-4A9F-8D42-71D2A2AA015B}"/>
    <cellStyle name="Normal 2 8 16 7 2" xfId="39330" xr:uid="{97E730BB-8877-4FBB-90B0-DB9614BEAB2F}"/>
    <cellStyle name="Normal 2 8 16 8" xfId="39331" xr:uid="{EBDFD73F-0D06-437A-B893-78F5A14F0477}"/>
    <cellStyle name="Normal 2 8 16 9" xfId="39332" xr:uid="{6ACA0F72-10DC-43B5-8F96-97FDC9AE5B6A}"/>
    <cellStyle name="Normal 2 8 17" xfId="39333" xr:uid="{04412E65-0382-456D-88DF-D8F46F507E7D}"/>
    <cellStyle name="Normal 2 8 17 10" xfId="39334" xr:uid="{846D4E52-98CD-4BCE-BBFC-CD20B1644D27}"/>
    <cellStyle name="Normal 2 8 17 2" xfId="39335" xr:uid="{3BD0C5C2-9F5A-426E-AC34-292077DFF807}"/>
    <cellStyle name="Normal 2 8 17 2 2" xfId="39336" xr:uid="{ADE50E5C-9487-4DC8-817F-C32E44489C60}"/>
    <cellStyle name="Normal 2 8 17 2 2 2" xfId="39337" xr:uid="{F33B37AD-28D1-42D2-B306-893750DE4DB4}"/>
    <cellStyle name="Normal 2 8 17 2 2 3" xfId="39338" xr:uid="{FFADAF9D-28C8-4C71-8F5A-6E61FB495307}"/>
    <cellStyle name="Normal 2 8 17 2 2 4" xfId="39339" xr:uid="{E08AFAAF-68EE-4278-AD01-24B28D94CEA3}"/>
    <cellStyle name="Normal 2 8 17 2 3" xfId="39340" xr:uid="{5F52B9F8-A49F-463C-B14B-48C59AFA01E3}"/>
    <cellStyle name="Normal 2 8 17 2 3 2" xfId="39341" xr:uid="{24519FC4-33D3-4761-B487-02F89C98D376}"/>
    <cellStyle name="Normal 2 8 17 2 3 3" xfId="39342" xr:uid="{4A2566C1-FF60-44DB-886F-39F5EF71DF11}"/>
    <cellStyle name="Normal 2 8 17 2 3 4" xfId="39343" xr:uid="{F0231164-D7CD-4216-B88F-2F521A3D77CA}"/>
    <cellStyle name="Normal 2 8 17 2 4" xfId="39344" xr:uid="{6BE3461F-E92C-444F-8538-F6F72D5898CD}"/>
    <cellStyle name="Normal 2 8 17 2 4 2" xfId="39345" xr:uid="{ECC197C3-1908-4161-83F0-A5F6560426D4}"/>
    <cellStyle name="Normal 2 8 17 2 5" xfId="39346" xr:uid="{27D3D95B-E645-4723-A507-241AB4BA8673}"/>
    <cellStyle name="Normal 2 8 17 2 6" xfId="39347" xr:uid="{D27220C0-C5C1-441A-8813-3D85705F41E1}"/>
    <cellStyle name="Normal 2 8 17 2 7" xfId="39348" xr:uid="{248B4404-896C-48CC-A393-8BCAA9BC994E}"/>
    <cellStyle name="Normal 2 8 17 3" xfId="39349" xr:uid="{F1AE63B8-0491-4A74-819D-87C15438EB24}"/>
    <cellStyle name="Normal 2 8 17 3 2" xfId="39350" xr:uid="{64D85D6B-5F52-418A-AD48-A5C7F0AAF259}"/>
    <cellStyle name="Normal 2 8 17 3 2 2" xfId="39351" xr:uid="{E3808CAE-43D0-4EC9-95AB-81B4E62CC5F1}"/>
    <cellStyle name="Normal 2 8 17 3 2 3" xfId="39352" xr:uid="{A77C42C5-7A28-4468-BF72-F2CEDCA7164E}"/>
    <cellStyle name="Normal 2 8 17 3 2 4" xfId="39353" xr:uid="{EC8E803A-E985-430D-BE4A-E4CEDC2D8132}"/>
    <cellStyle name="Normal 2 8 17 3 3" xfId="39354" xr:uid="{EC24EA42-DE40-4D46-B187-30A3953581FA}"/>
    <cellStyle name="Normal 2 8 17 3 3 2" xfId="39355" xr:uid="{764F1760-13F4-431C-8054-9BDBD7ECE50F}"/>
    <cellStyle name="Normal 2 8 17 3 3 3" xfId="39356" xr:uid="{077FD13A-71F1-4D1E-B5E2-B0B2B90284E6}"/>
    <cellStyle name="Normal 2 8 17 3 3 4" xfId="39357" xr:uid="{2F05F90E-651F-4A56-B6C1-4DB6B7B5F434}"/>
    <cellStyle name="Normal 2 8 17 3 4" xfId="39358" xr:uid="{B765D60A-4637-4D95-A503-1FF23692E010}"/>
    <cellStyle name="Normal 2 8 17 3 4 2" xfId="39359" xr:uid="{294F8399-4438-413D-8C5B-07EED9A91AE8}"/>
    <cellStyle name="Normal 2 8 17 3 5" xfId="39360" xr:uid="{3329A205-4CBD-446F-8A3B-EB8249B91339}"/>
    <cellStyle name="Normal 2 8 17 3 6" xfId="39361" xr:uid="{A2C8B75F-0641-423D-8C56-0557C63BA9A4}"/>
    <cellStyle name="Normal 2 8 17 3 7" xfId="39362" xr:uid="{78DF5AF6-96F0-47CE-BF4E-EEC7AB937927}"/>
    <cellStyle name="Normal 2 8 17 4" xfId="39363" xr:uid="{2F70DD4A-8AD2-43ED-867B-AF315B782E16}"/>
    <cellStyle name="Normal 2 8 17 4 2" xfId="39364" xr:uid="{D4198817-4CBF-4775-840B-A2E90554C137}"/>
    <cellStyle name="Normal 2 8 17 4 3" xfId="39365" xr:uid="{2D8299D5-0C4D-43F2-B2B8-CF6834BF0BE4}"/>
    <cellStyle name="Normal 2 8 17 4 4" xfId="39366" xr:uid="{2F31C45E-E199-4B16-98EB-D08313684F46}"/>
    <cellStyle name="Normal 2 8 17 5" xfId="39367" xr:uid="{D4C04BBA-BD55-4BAE-8FD7-84DF431DA128}"/>
    <cellStyle name="Normal 2 8 17 5 2" xfId="39368" xr:uid="{9F379A63-36B7-4D1D-8072-011077C1A2DE}"/>
    <cellStyle name="Normal 2 8 17 5 3" xfId="39369" xr:uid="{7ECC7B46-32E1-4522-963F-0902CCD088ED}"/>
    <cellStyle name="Normal 2 8 17 5 4" xfId="39370" xr:uid="{00FA77B7-9434-4E2D-819C-C0ED13949E2C}"/>
    <cellStyle name="Normal 2 8 17 6" xfId="39371" xr:uid="{E2238672-BDC4-4400-97FD-6F633702A4E6}"/>
    <cellStyle name="Normal 2 8 17 7" xfId="39372" xr:uid="{B95D6412-DC16-4810-B82C-FEACFBE0AEEF}"/>
    <cellStyle name="Normal 2 8 17 7 2" xfId="39373" xr:uid="{1644F57B-0082-4287-BEF0-9AA35D971F97}"/>
    <cellStyle name="Normal 2 8 17 8" xfId="39374" xr:uid="{CF8E919E-93D4-4AE8-8250-DF804F045FFE}"/>
    <cellStyle name="Normal 2 8 17 9" xfId="39375" xr:uid="{7BED2EF7-3018-48A5-A73C-90B072BAE96A}"/>
    <cellStyle name="Normal 2 8 18" xfId="39376" xr:uid="{8ABEFC18-E8A2-4571-8654-864F9D476180}"/>
    <cellStyle name="Normal 2 8 18 10" xfId="39377" xr:uid="{4038ABEB-2DBA-4AD2-881C-C0774246B385}"/>
    <cellStyle name="Normal 2 8 18 2" xfId="39378" xr:uid="{CDEC031E-3000-4ED3-BD02-4F4877FD7BA3}"/>
    <cellStyle name="Normal 2 8 18 2 2" xfId="39379" xr:uid="{00364762-048E-47C2-A2AA-FC8A5B3A754F}"/>
    <cellStyle name="Normal 2 8 18 2 2 2" xfId="39380" xr:uid="{40EBB465-99A3-448D-8245-8AE4B7932D08}"/>
    <cellStyle name="Normal 2 8 18 2 2 3" xfId="39381" xr:uid="{E6E1D38E-F42E-4ACE-9497-1341B23D11C8}"/>
    <cellStyle name="Normal 2 8 18 2 2 4" xfId="39382" xr:uid="{EF9DAD79-9AE9-450B-92DD-67DF699D5A1C}"/>
    <cellStyle name="Normal 2 8 18 2 3" xfId="39383" xr:uid="{7EBF43E9-FCB3-46C8-A9E5-E676D478CECB}"/>
    <cellStyle name="Normal 2 8 18 2 3 2" xfId="39384" xr:uid="{648AF15A-BAFD-4C49-BF4E-3773111E2D89}"/>
    <cellStyle name="Normal 2 8 18 2 3 3" xfId="39385" xr:uid="{40301A89-9384-43A9-9777-E31B45832DD3}"/>
    <cellStyle name="Normal 2 8 18 2 3 4" xfId="39386" xr:uid="{8507B4F5-83ED-402E-AA11-4DB6208E6AD5}"/>
    <cellStyle name="Normal 2 8 18 2 4" xfId="39387" xr:uid="{A009A8CA-06D1-4402-BF75-3313F80CF71C}"/>
    <cellStyle name="Normal 2 8 18 2 4 2" xfId="39388" xr:uid="{B5276A5D-E84A-4CE6-A61C-5305F07E4D26}"/>
    <cellStyle name="Normal 2 8 18 2 5" xfId="39389" xr:uid="{BD300165-F555-475A-BFEB-4A5E4D2109EC}"/>
    <cellStyle name="Normal 2 8 18 2 6" xfId="39390" xr:uid="{C65F4732-7C39-48A1-931F-888363E9494B}"/>
    <cellStyle name="Normal 2 8 18 2 7" xfId="39391" xr:uid="{C6EEC733-5C7B-4AD6-B023-067EC5D28F77}"/>
    <cellStyle name="Normal 2 8 18 3" xfId="39392" xr:uid="{7E604E89-02A4-4653-8BFA-EAAD3C84F4B9}"/>
    <cellStyle name="Normal 2 8 18 3 2" xfId="39393" xr:uid="{6C523BE2-1C7C-46D2-8AAF-2035C9085DF3}"/>
    <cellStyle name="Normal 2 8 18 3 2 2" xfId="39394" xr:uid="{A87F4999-199E-46A1-9B11-D92F68B0FA28}"/>
    <cellStyle name="Normal 2 8 18 3 2 3" xfId="39395" xr:uid="{10963198-C977-48DE-8486-494740EAC983}"/>
    <cellStyle name="Normal 2 8 18 3 2 4" xfId="39396" xr:uid="{854DCFA3-97D0-4959-8311-275C523BADFB}"/>
    <cellStyle name="Normal 2 8 18 3 3" xfId="39397" xr:uid="{DDCBF5A6-1253-41C3-A202-90E2F14A5742}"/>
    <cellStyle name="Normal 2 8 18 3 3 2" xfId="39398" xr:uid="{827CF315-BD7E-428A-A877-FF2CADC90A41}"/>
    <cellStyle name="Normal 2 8 18 3 3 3" xfId="39399" xr:uid="{253712D0-1063-4027-AAD3-11E487A93F01}"/>
    <cellStyle name="Normal 2 8 18 3 3 4" xfId="39400" xr:uid="{42A456FE-98D7-41E1-A10C-5D121412BC4E}"/>
    <cellStyle name="Normal 2 8 18 3 4" xfId="39401" xr:uid="{AB5C9489-E4E0-48F3-A29A-4C7736A3EECB}"/>
    <cellStyle name="Normal 2 8 18 3 4 2" xfId="39402" xr:uid="{A8385FF4-2C29-446E-BDA1-02893F6C2E94}"/>
    <cellStyle name="Normal 2 8 18 3 5" xfId="39403" xr:uid="{E63F870F-2121-4972-B218-C8EB0379F72D}"/>
    <cellStyle name="Normal 2 8 18 3 6" xfId="39404" xr:uid="{182BBAF1-5E05-4350-9272-4FC824193A2C}"/>
    <cellStyle name="Normal 2 8 18 3 7" xfId="39405" xr:uid="{ADD522A7-1F23-45FE-9330-854E37370A88}"/>
    <cellStyle name="Normal 2 8 18 4" xfId="39406" xr:uid="{A602DA61-6076-4CC0-AD70-64C9EBCA1D9E}"/>
    <cellStyle name="Normal 2 8 18 4 2" xfId="39407" xr:uid="{8D1E814C-4100-41B6-BA1F-CF0E2EC35C0E}"/>
    <cellStyle name="Normal 2 8 18 4 3" xfId="39408" xr:uid="{452C5E39-7AA6-43B3-A29B-E8D8374E2856}"/>
    <cellStyle name="Normal 2 8 18 4 4" xfId="39409" xr:uid="{F82AAF1F-183A-42FD-8680-A7FD813A7183}"/>
    <cellStyle name="Normal 2 8 18 5" xfId="39410" xr:uid="{7646D38E-A714-4605-9FC7-76DE3632D609}"/>
    <cellStyle name="Normal 2 8 18 5 2" xfId="39411" xr:uid="{7A0CDF58-A296-4103-AFBB-B0DE9D45DE70}"/>
    <cellStyle name="Normal 2 8 18 5 3" xfId="39412" xr:uid="{46C8E9BA-3D25-470D-8F7C-461BB796F633}"/>
    <cellStyle name="Normal 2 8 18 5 4" xfId="39413" xr:uid="{737CF4F6-CCE0-4922-8176-56D19FC28EE7}"/>
    <cellStyle name="Normal 2 8 18 6" xfId="39414" xr:uid="{438DAD36-36CE-4D63-998F-B8D02AA0237D}"/>
    <cellStyle name="Normal 2 8 18 7" xfId="39415" xr:uid="{1F0FDB74-B0AB-4826-B956-60611D5F453E}"/>
    <cellStyle name="Normal 2 8 18 7 2" xfId="39416" xr:uid="{5573D882-5DC2-4248-988D-D89D4F019E80}"/>
    <cellStyle name="Normal 2 8 18 8" xfId="39417" xr:uid="{0FF23B35-CA9B-4680-93D1-233A28F187CD}"/>
    <cellStyle name="Normal 2 8 18 9" xfId="39418" xr:uid="{A87A6C99-408E-4847-9B2B-EF183B5B92E2}"/>
    <cellStyle name="Normal 2 8 19" xfId="39419" xr:uid="{9B528B74-67B4-4E2F-8C98-BEE01A2E3F27}"/>
    <cellStyle name="Normal 2 8 19 10" xfId="39420" xr:uid="{7555D3BC-FE42-4ECF-A7C0-5DB8F80F8C1B}"/>
    <cellStyle name="Normal 2 8 19 2" xfId="39421" xr:uid="{895D7576-04FB-48DB-89E7-FE03ADF44A3D}"/>
    <cellStyle name="Normal 2 8 19 2 2" xfId="39422" xr:uid="{5CD2D6A2-2384-491C-B949-67CC2A7C388D}"/>
    <cellStyle name="Normal 2 8 19 2 2 2" xfId="39423" xr:uid="{0137BEBD-A0F8-496E-9341-20162BFDF95A}"/>
    <cellStyle name="Normal 2 8 19 2 2 3" xfId="39424" xr:uid="{5A3FF170-1F55-42CA-9980-323E5A6D3D50}"/>
    <cellStyle name="Normal 2 8 19 2 2 4" xfId="39425" xr:uid="{0A578ABF-1CD6-4B0F-8E5A-FA68DC0D94D4}"/>
    <cellStyle name="Normal 2 8 19 2 3" xfId="39426" xr:uid="{2E67C975-518B-4321-BB6A-07A8D2882B8C}"/>
    <cellStyle name="Normal 2 8 19 2 3 2" xfId="39427" xr:uid="{A5F9FB6D-F6D1-4B1B-826D-944428079198}"/>
    <cellStyle name="Normal 2 8 19 2 3 3" xfId="39428" xr:uid="{CB466ECB-92F0-4C8B-A9D1-D67FB07E385B}"/>
    <cellStyle name="Normal 2 8 19 2 3 4" xfId="39429" xr:uid="{2AD0BBBC-69A9-4D2B-948D-AFA7D4497C16}"/>
    <cellStyle name="Normal 2 8 19 2 4" xfId="39430" xr:uid="{0910546C-5278-44D0-A513-8314892697DE}"/>
    <cellStyle name="Normal 2 8 19 2 4 2" xfId="39431" xr:uid="{ABDA3D35-739A-4C58-B08F-BBDEFF4F58AF}"/>
    <cellStyle name="Normal 2 8 19 2 5" xfId="39432" xr:uid="{43D8E01B-3618-4ED4-917B-A57AC8860832}"/>
    <cellStyle name="Normal 2 8 19 2 6" xfId="39433" xr:uid="{63ED7F69-97CB-46FB-B12E-CB27A0E4BDC2}"/>
    <cellStyle name="Normal 2 8 19 2 7" xfId="39434" xr:uid="{51D60EF1-6298-4CE6-9426-48F0E247A8FF}"/>
    <cellStyle name="Normal 2 8 19 3" xfId="39435" xr:uid="{ECA9ACAC-5AD0-46A7-8A45-3D888F703FF7}"/>
    <cellStyle name="Normal 2 8 19 3 2" xfId="39436" xr:uid="{2259F639-992A-4755-99BA-A6851CD4DA1C}"/>
    <cellStyle name="Normal 2 8 19 3 2 2" xfId="39437" xr:uid="{77C57DB8-352F-4C01-87B3-8D4D674038DD}"/>
    <cellStyle name="Normal 2 8 19 3 2 3" xfId="39438" xr:uid="{D12DA518-0C72-4D5C-AC80-13005FEF5D2D}"/>
    <cellStyle name="Normal 2 8 19 3 2 4" xfId="39439" xr:uid="{2B984E6F-8DE1-48C6-B1D2-E8AE8232786C}"/>
    <cellStyle name="Normal 2 8 19 3 3" xfId="39440" xr:uid="{004BE69A-5E55-4542-8CA4-676BA99EB011}"/>
    <cellStyle name="Normal 2 8 19 3 3 2" xfId="39441" xr:uid="{3812078D-CF62-41F3-98E3-1D4E6249AA1C}"/>
    <cellStyle name="Normal 2 8 19 3 3 3" xfId="39442" xr:uid="{E1EEDDE2-9A9F-4056-AC9B-64D33F66712B}"/>
    <cellStyle name="Normal 2 8 19 3 3 4" xfId="39443" xr:uid="{16007468-634E-40BF-A7DC-199C260F6D7A}"/>
    <cellStyle name="Normal 2 8 19 3 4" xfId="39444" xr:uid="{1C08C2F0-1ED1-4C48-B9B4-FC4F1D784ADA}"/>
    <cellStyle name="Normal 2 8 19 3 4 2" xfId="39445" xr:uid="{875A736C-BDFE-4043-B446-10BB258248A1}"/>
    <cellStyle name="Normal 2 8 19 3 5" xfId="39446" xr:uid="{0717D38C-366E-4B80-9EF0-FC91E32DD25F}"/>
    <cellStyle name="Normal 2 8 19 3 6" xfId="39447" xr:uid="{BDA3322F-5ABB-4604-9EE8-EDC22A144183}"/>
    <cellStyle name="Normal 2 8 19 3 7" xfId="39448" xr:uid="{4AF975E2-381C-491B-954D-2D93671E5355}"/>
    <cellStyle name="Normal 2 8 19 4" xfId="39449" xr:uid="{3AAA8C8C-137A-45B3-8CCE-235862268CE1}"/>
    <cellStyle name="Normal 2 8 19 4 2" xfId="39450" xr:uid="{B13CD233-0AD8-4548-87A0-D28C23B91CC5}"/>
    <cellStyle name="Normal 2 8 19 4 3" xfId="39451" xr:uid="{FBC2E118-79D6-4FE6-8EF4-EFB703EADA17}"/>
    <cellStyle name="Normal 2 8 19 4 4" xfId="39452" xr:uid="{9502AE6C-C8BC-46D0-A7D6-39DA38D7825D}"/>
    <cellStyle name="Normal 2 8 19 5" xfId="39453" xr:uid="{F951CAC5-493A-4ABE-A2CA-868CA8166B4E}"/>
    <cellStyle name="Normal 2 8 19 5 2" xfId="39454" xr:uid="{02608505-DA2D-45D4-973F-04096BEE2FD4}"/>
    <cellStyle name="Normal 2 8 19 5 3" xfId="39455" xr:uid="{49255DC0-EBBF-40F9-8E04-3290C4FFAD76}"/>
    <cellStyle name="Normal 2 8 19 5 4" xfId="39456" xr:uid="{52C738CD-3DEC-473D-8056-5853CE5D6E0F}"/>
    <cellStyle name="Normal 2 8 19 6" xfId="39457" xr:uid="{FD3C4B28-C41F-4339-A863-0139AD60A0AB}"/>
    <cellStyle name="Normal 2 8 19 7" xfId="39458" xr:uid="{C18F7BF9-E669-47E8-BFB4-066682DCFE9D}"/>
    <cellStyle name="Normal 2 8 19 7 2" xfId="39459" xr:uid="{F1CFDA6B-7A96-47A6-B03D-3E5DB1512B1B}"/>
    <cellStyle name="Normal 2 8 19 8" xfId="39460" xr:uid="{11323907-D21A-4AB3-8840-3E7F6CC7EF76}"/>
    <cellStyle name="Normal 2 8 19 9" xfId="39461" xr:uid="{B39CC84E-6F33-45F3-A9F7-801513729EDA}"/>
    <cellStyle name="Normal 2 8 2" xfId="39462" xr:uid="{9AF8B992-11BF-4DC3-BB51-F5E48F0A3946}"/>
    <cellStyle name="Normal 2 8 2 10" xfId="39463" xr:uid="{B49B3C28-3E71-4670-963B-FE571E2D5FB0}"/>
    <cellStyle name="Normal 2 8 2 10 2" xfId="39464" xr:uid="{1A8DFADD-3CCA-45C0-960E-B5C2D930A142}"/>
    <cellStyle name="Normal 2 8 2 11" xfId="39465" xr:uid="{CFDBD5A5-1727-4597-B8B9-D9DBD1A9B65E}"/>
    <cellStyle name="Normal 2 8 2 12" xfId="39466" xr:uid="{D3C64758-5AF9-4741-B567-6C0D8C7A2502}"/>
    <cellStyle name="Normal 2 8 2 13" xfId="39467" xr:uid="{674C907C-50F3-4F5C-A0DE-786FB10D65E4}"/>
    <cellStyle name="Normal 2 8 2 2" xfId="39468" xr:uid="{E93F6EF5-8B8B-422E-A475-C706D802EB9B}"/>
    <cellStyle name="Normal 2 8 2 2 2" xfId="39469" xr:uid="{5FF30AFA-19AB-4562-8398-12377415F6EF}"/>
    <cellStyle name="Normal 2 8 2 2 2 2" xfId="39470" xr:uid="{1CCA7CBB-43B3-4B47-945B-3C864DC689BB}"/>
    <cellStyle name="Normal 2 8 2 2 2 3" xfId="39471" xr:uid="{E7862DE3-063C-4E40-981E-5868B347C408}"/>
    <cellStyle name="Normal 2 8 2 2 2 4" xfId="39472" xr:uid="{E156BEFA-3FB0-4074-94B7-BDF8DA8C6178}"/>
    <cellStyle name="Normal 2 8 2 2 3" xfId="39473" xr:uid="{CF17AA66-30A3-4675-BBC2-C169F48074AA}"/>
    <cellStyle name="Normal 2 8 2 2 3 2" xfId="39474" xr:uid="{47BF24E3-A607-4E69-BE49-FE1604485572}"/>
    <cellStyle name="Normal 2 8 2 2 3 3" xfId="39475" xr:uid="{79490BE2-BD89-4624-8361-AE598DAB9492}"/>
    <cellStyle name="Normal 2 8 2 2 3 4" xfId="39476" xr:uid="{6F390984-2B22-4421-8722-6036A517002F}"/>
    <cellStyle name="Normal 2 8 2 2 4" xfId="39477" xr:uid="{C941CFAB-8C55-4556-A3F4-4DCBF67C390B}"/>
    <cellStyle name="Normal 2 8 2 2 4 2" xfId="39478" xr:uid="{2BE749EE-C7DF-4990-9029-CC5AC5F19B7F}"/>
    <cellStyle name="Normal 2 8 2 2 5" xfId="39479" xr:uid="{ED2AD495-C920-4CAB-B485-07A22B4AB6C3}"/>
    <cellStyle name="Normal 2 8 2 2 6" xfId="39480" xr:uid="{68ECCCC8-7A99-47BA-B722-D392CFF045D0}"/>
    <cellStyle name="Normal 2 8 2 2 7" xfId="39481" xr:uid="{D737D24E-FD5C-40A0-AAA9-64BC82E2E5F0}"/>
    <cellStyle name="Normal 2 8 2 3" xfId="39482" xr:uid="{08B31786-6030-4FC8-AAF2-17B9079CFC24}"/>
    <cellStyle name="Normal 2 8 2 3 2" xfId="39483" xr:uid="{E6C4CE63-F575-4F9E-9FD8-D899EC096AC7}"/>
    <cellStyle name="Normal 2 8 2 3 2 2" xfId="39484" xr:uid="{4E740193-A7F8-46BB-BAA9-898D35B4F266}"/>
    <cellStyle name="Normal 2 8 2 3 2 3" xfId="39485" xr:uid="{FB49C453-8B52-4EA6-B2E1-4438857DEA06}"/>
    <cellStyle name="Normal 2 8 2 3 2 4" xfId="39486" xr:uid="{6FE61F14-881F-4AAB-BEC0-8DB487808E45}"/>
    <cellStyle name="Normal 2 8 2 3 3" xfId="39487" xr:uid="{C3185B49-D674-4E8A-819C-710A13BE063E}"/>
    <cellStyle name="Normal 2 8 2 3 3 2" xfId="39488" xr:uid="{17B88331-EE83-42BF-AE8F-117E636F4801}"/>
    <cellStyle name="Normal 2 8 2 3 3 3" xfId="39489" xr:uid="{4B16C4FA-CC8C-4E39-8B1E-9ED95558FF83}"/>
    <cellStyle name="Normal 2 8 2 3 3 4" xfId="39490" xr:uid="{43F87977-B1DE-4140-A4BB-1EAE35F5B9E7}"/>
    <cellStyle name="Normal 2 8 2 3 4" xfId="39491" xr:uid="{320C6B30-FD2C-42E2-A3A8-AD585D71FF4B}"/>
    <cellStyle name="Normal 2 8 2 3 4 2" xfId="39492" xr:uid="{42FB2F52-8026-4FDC-98CA-0C7EC0EE9024}"/>
    <cellStyle name="Normal 2 8 2 3 5" xfId="39493" xr:uid="{8A4BD8EC-4720-43AC-A1FE-C612B66B199A}"/>
    <cellStyle name="Normal 2 8 2 3 6" xfId="39494" xr:uid="{1FB5CECC-DBE9-4E1C-AC01-0A28E82B0956}"/>
    <cellStyle name="Normal 2 8 2 3 7" xfId="39495" xr:uid="{6968964F-F37D-4C67-88B5-7FFE2F96F6B8}"/>
    <cellStyle name="Normal 2 8 2 4" xfId="39496" xr:uid="{D01DD463-E4C1-4F03-A885-D552D8C0D961}"/>
    <cellStyle name="Normal 2 8 2 5" xfId="39497" xr:uid="{FE5888CD-435B-4BEE-B2EC-8040D5969719}"/>
    <cellStyle name="Normal 2 8 2 6" xfId="39498" xr:uid="{542366A3-4452-4694-B167-5460B00A7838}"/>
    <cellStyle name="Normal 2 8 2 7" xfId="39499" xr:uid="{5F00F67E-40FA-4D97-9DAD-003D6765688F}"/>
    <cellStyle name="Normal 2 8 2 8" xfId="39500" xr:uid="{C1A55E68-E1B1-47B5-B0B5-4ABA8EA952B9}"/>
    <cellStyle name="Normal 2 8 2 8 2" xfId="39501" xr:uid="{E2957F93-432B-4D05-BA9C-44F7AA3391BD}"/>
    <cellStyle name="Normal 2 8 2 8 2 2" xfId="39502" xr:uid="{49B06380-77F6-47FA-BEF1-9F5FADB26717}"/>
    <cellStyle name="Normal 2 8 2 8 2 3" xfId="39503" xr:uid="{4A19C79E-09FA-4C2C-BBEB-8CA16E629875}"/>
    <cellStyle name="Normal 2 8 2 8 2 4" xfId="39504" xr:uid="{13289AA1-8921-4672-AA30-27392C9C6AEF}"/>
    <cellStyle name="Normal 2 8 2 8 3" xfId="39505" xr:uid="{2C9B74A3-15D1-4022-AF90-D6039B1951E4}"/>
    <cellStyle name="Normal 2 8 2 8 3 2" xfId="39506" xr:uid="{AFE22D7A-316D-434C-A86F-D8785F01D8D2}"/>
    <cellStyle name="Normal 2 8 2 8 3 3" xfId="39507" xr:uid="{12235641-6AC4-489B-A6D5-C4AB38DEF410}"/>
    <cellStyle name="Normal 2 8 2 8 3 4" xfId="39508" xr:uid="{FF58E0A5-626A-41E4-9D42-F34E1A47EF3F}"/>
    <cellStyle name="Normal 2 8 2 9" xfId="39509" xr:uid="{CD075F6A-A51B-43FA-90EE-21BB523473D6}"/>
    <cellStyle name="Normal 2 8 20" xfId="39510" xr:uid="{B3782C61-AAE1-405A-BC43-F482B321A2F9}"/>
    <cellStyle name="Normal 2 8 20 10" xfId="39511" xr:uid="{8ABA0E0A-C00E-4963-8EB3-EA12726D829E}"/>
    <cellStyle name="Normal 2 8 20 2" xfId="39512" xr:uid="{63AC3F27-DFE5-464B-85FF-4412A39DAF27}"/>
    <cellStyle name="Normal 2 8 20 2 2" xfId="39513" xr:uid="{0BD4FAC2-C42A-42A1-AB91-428D08DF21BC}"/>
    <cellStyle name="Normal 2 8 20 2 2 2" xfId="39514" xr:uid="{F1E7E14C-71B1-4D81-8E0B-451636E1630F}"/>
    <cellStyle name="Normal 2 8 20 2 2 3" xfId="39515" xr:uid="{D2E46542-1131-4699-9083-104873880D5B}"/>
    <cellStyle name="Normal 2 8 20 2 2 4" xfId="39516" xr:uid="{9F700B75-2CB7-4A23-BF82-A96C61F3D380}"/>
    <cellStyle name="Normal 2 8 20 2 3" xfId="39517" xr:uid="{9A43F656-12DA-48BA-BD52-F4F621D20DA4}"/>
    <cellStyle name="Normal 2 8 20 2 3 2" xfId="39518" xr:uid="{94BB3BAE-11E1-4197-8971-36E7882C2F61}"/>
    <cellStyle name="Normal 2 8 20 2 3 3" xfId="39519" xr:uid="{DB61B64F-0A20-4039-8B25-E86BB12CAA69}"/>
    <cellStyle name="Normal 2 8 20 2 3 4" xfId="39520" xr:uid="{9B7D323C-E879-4C36-93BA-41A9611558FE}"/>
    <cellStyle name="Normal 2 8 20 2 4" xfId="39521" xr:uid="{3F0467E5-C49F-4216-A6E4-0C2A7646F5B2}"/>
    <cellStyle name="Normal 2 8 20 2 4 2" xfId="39522" xr:uid="{AF3B123A-599B-4E22-8A6C-09A12B3D884A}"/>
    <cellStyle name="Normal 2 8 20 2 5" xfId="39523" xr:uid="{A73BB6A9-1F18-42CF-B0D1-2655A37A6028}"/>
    <cellStyle name="Normal 2 8 20 2 6" xfId="39524" xr:uid="{760E532A-E860-476D-BB8D-AD321BBDF454}"/>
    <cellStyle name="Normal 2 8 20 2 7" xfId="39525" xr:uid="{6128DC6A-2FD1-448A-8C04-8AF936B269B3}"/>
    <cellStyle name="Normal 2 8 20 3" xfId="39526" xr:uid="{A216C3D6-EB8D-44EB-A613-27278534684A}"/>
    <cellStyle name="Normal 2 8 20 3 2" xfId="39527" xr:uid="{A83F4190-DB22-497E-8058-5FF0DC4FD0FB}"/>
    <cellStyle name="Normal 2 8 20 3 2 2" xfId="39528" xr:uid="{17D29968-0BCA-4293-9AA7-E0DC09675273}"/>
    <cellStyle name="Normal 2 8 20 3 2 3" xfId="39529" xr:uid="{E54AC7B7-59E0-45F8-B0DA-E89E91C9E3DA}"/>
    <cellStyle name="Normal 2 8 20 3 2 4" xfId="39530" xr:uid="{7660F5BB-9242-4A9B-A76E-D691E9BE2673}"/>
    <cellStyle name="Normal 2 8 20 3 3" xfId="39531" xr:uid="{2FA76C3F-D0C6-4A2F-BE8A-B163D78859C7}"/>
    <cellStyle name="Normal 2 8 20 3 3 2" xfId="39532" xr:uid="{7E4CBDC0-3703-4A5E-9BF0-34924FEC8B1A}"/>
    <cellStyle name="Normal 2 8 20 3 3 3" xfId="39533" xr:uid="{D13CA2E6-54B9-4D2E-B742-0AED65600666}"/>
    <cellStyle name="Normal 2 8 20 3 3 4" xfId="39534" xr:uid="{02A04BE4-368C-4556-8250-0A26E30F09DC}"/>
    <cellStyle name="Normal 2 8 20 3 4" xfId="39535" xr:uid="{DE5516BA-41A9-4B47-9CA0-2ACC15C4355D}"/>
    <cellStyle name="Normal 2 8 20 3 4 2" xfId="39536" xr:uid="{66DD61FB-952E-45C0-914A-4E68BDDC84A2}"/>
    <cellStyle name="Normal 2 8 20 3 5" xfId="39537" xr:uid="{6964D9ED-1EFE-41DA-A728-42211CD27CEB}"/>
    <cellStyle name="Normal 2 8 20 3 6" xfId="39538" xr:uid="{F8084FC5-D172-44A1-8F61-008BDD740F24}"/>
    <cellStyle name="Normal 2 8 20 3 7" xfId="39539" xr:uid="{8E5E8FF6-CEED-4AA4-82E4-D9C8C06AC0DA}"/>
    <cellStyle name="Normal 2 8 20 4" xfId="39540" xr:uid="{477A4E6B-B06C-4B7D-8300-892473030E76}"/>
    <cellStyle name="Normal 2 8 20 4 2" xfId="39541" xr:uid="{000A2ADF-C338-4DF8-982F-60178D8786C5}"/>
    <cellStyle name="Normal 2 8 20 4 3" xfId="39542" xr:uid="{C1B1850F-60DC-444D-AAA3-347B07855123}"/>
    <cellStyle name="Normal 2 8 20 4 4" xfId="39543" xr:uid="{7981946C-675A-44C6-92EA-6D0FF31913AE}"/>
    <cellStyle name="Normal 2 8 20 5" xfId="39544" xr:uid="{EE3FF8A1-AA28-46AE-B39F-D40A9AF9691B}"/>
    <cellStyle name="Normal 2 8 20 5 2" xfId="39545" xr:uid="{DD4DDD72-79D2-4F19-BA73-3A42809A0DF8}"/>
    <cellStyle name="Normal 2 8 20 5 3" xfId="39546" xr:uid="{6C679772-F465-474F-833E-9B17D09406D0}"/>
    <cellStyle name="Normal 2 8 20 5 4" xfId="39547" xr:uid="{802CEB6F-BC0B-40A1-AE1F-3FC74359EC03}"/>
    <cellStyle name="Normal 2 8 20 6" xfId="39548" xr:uid="{60059991-4A98-4ADC-9247-569EBFA13F93}"/>
    <cellStyle name="Normal 2 8 20 7" xfId="39549" xr:uid="{CE6AB20C-49C2-4ED8-8B53-420F5A4EA704}"/>
    <cellStyle name="Normal 2 8 20 7 2" xfId="39550" xr:uid="{6D39A3E7-49CE-4820-A355-5932E9BF4A1B}"/>
    <cellStyle name="Normal 2 8 20 8" xfId="39551" xr:uid="{4D4A9548-1B88-4FE1-A6DF-6CB00B2AFBE7}"/>
    <cellStyle name="Normal 2 8 20 9" xfId="39552" xr:uid="{AB904184-4ABB-45A6-83C9-F5562CB680F2}"/>
    <cellStyle name="Normal 2 8 21" xfId="39553" xr:uid="{3F69B7D8-42B3-4CA5-9885-A347F8CD5D96}"/>
    <cellStyle name="Normal 2 8 21 2" xfId="39554" xr:uid="{6E75E69A-2966-4DCD-BB64-A84A52879D51}"/>
    <cellStyle name="Normal 2 8 21 2 2" xfId="39555" xr:uid="{77DDC302-763D-43A9-BD12-B1F107BB6056}"/>
    <cellStyle name="Normal 2 8 21 2 2 2" xfId="39556" xr:uid="{16F62F9D-79B1-4C3F-BB27-E707D82B8CFD}"/>
    <cellStyle name="Normal 2 8 21 2 3" xfId="39557" xr:uid="{3F5006C0-32D0-4C29-9931-A6C0CD93A681}"/>
    <cellStyle name="Normal 2 8 21 2 4" xfId="39558" xr:uid="{1932B0B1-5233-4FE5-91CF-50538556231F}"/>
    <cellStyle name="Normal 2 8 21 2 5" xfId="39559" xr:uid="{561E5118-9519-43FF-9EAC-A46EF92CFA54}"/>
    <cellStyle name="Normal 2 8 21 3" xfId="39560" xr:uid="{5A359AE2-66D1-48CD-8B71-51B14535BDCC}"/>
    <cellStyle name="Normal 2 8 21 3 2" xfId="39561" xr:uid="{C412E894-13ED-4D71-9AD9-5F4380A74428}"/>
    <cellStyle name="Normal 2 8 21 3 2 2" xfId="39562" xr:uid="{4DFCD1D3-73B2-4D70-8CE8-45B7D68A70A1}"/>
    <cellStyle name="Normal 2 8 21 3 3" xfId="39563" xr:uid="{5887C2A9-3CF4-48C3-A90D-4FFDACB68F28}"/>
    <cellStyle name="Normal 2 8 21 3 4" xfId="39564" xr:uid="{681B5AEF-371F-44F5-8905-571D55A86381}"/>
    <cellStyle name="Normal 2 8 21 3 5" xfId="39565" xr:uid="{DD743E41-6E12-4F49-B686-C20F2A7F71FF}"/>
    <cellStyle name="Normal 2 8 21 4" xfId="39566" xr:uid="{D8B64D78-6081-4E65-BFED-68E04C00F1F0}"/>
    <cellStyle name="Normal 2 8 21 5" xfId="39567" xr:uid="{0FD04B1D-1EB1-45E5-B374-040E35EA26D8}"/>
    <cellStyle name="Normal 2 8 21 5 2" xfId="39568" xr:uid="{09AAD560-9FC2-4E66-82D6-B97248E68971}"/>
    <cellStyle name="Normal 2 8 21 6" xfId="39569" xr:uid="{526AC9D0-06B6-4E59-B188-EF4E340F92A8}"/>
    <cellStyle name="Normal 2 8 21 7" xfId="39570" xr:uid="{455F28FF-224C-4402-801A-557154331367}"/>
    <cellStyle name="Normal 2 8 21 8" xfId="39571" xr:uid="{AE183541-DB76-4611-B075-F864B56D5E3C}"/>
    <cellStyle name="Normal 2 8 22" xfId="39572" xr:uid="{A4DDDE37-EE8D-4CB4-B332-9052A3ADAF36}"/>
    <cellStyle name="Normal 2 8 22 2" xfId="39573" xr:uid="{F1E7CA6D-D81D-4AE4-BD99-061663DB0623}"/>
    <cellStyle name="Normal 2 8 22 2 2" xfId="39574" xr:uid="{F89870D2-50A3-4932-B8E6-095FECAA9D57}"/>
    <cellStyle name="Normal 2 8 22 2 2 2" xfId="39575" xr:uid="{514FF1F4-EC64-47F5-8F5E-C5505AA63CE3}"/>
    <cellStyle name="Normal 2 8 22 2 3" xfId="39576" xr:uid="{31820644-BDC9-43A9-9278-B0B11274A84C}"/>
    <cellStyle name="Normal 2 8 22 2 4" xfId="39577" xr:uid="{70A86011-21E0-4F72-AFC1-EAF6F5EB6AD7}"/>
    <cellStyle name="Normal 2 8 22 2 5" xfId="39578" xr:uid="{C44D37D3-E6C2-4E96-B20D-05A3F858C953}"/>
    <cellStyle name="Normal 2 8 22 3" xfId="39579" xr:uid="{6059369D-C8D8-4E34-8882-57B18139CC54}"/>
    <cellStyle name="Normal 2 8 22 3 2" xfId="39580" xr:uid="{F55A91F9-2FA1-4DCB-8B17-C0DB5FEDDDC7}"/>
    <cellStyle name="Normal 2 8 22 3 2 2" xfId="39581" xr:uid="{CB4096DA-A95B-4BAB-AEEB-5027655CF5D3}"/>
    <cellStyle name="Normal 2 8 22 3 3" xfId="39582" xr:uid="{099376C4-E3DE-40C3-BB22-8E5C5F842011}"/>
    <cellStyle name="Normal 2 8 22 3 4" xfId="39583" xr:uid="{F368B70C-76AB-43AE-9BF4-2F4873898461}"/>
    <cellStyle name="Normal 2 8 22 3 5" xfId="39584" xr:uid="{5E780597-10E7-4876-BB3B-D405170FAEA8}"/>
    <cellStyle name="Normal 2 8 22 4" xfId="39585" xr:uid="{10FF7A84-8910-41DD-B458-95300D574CCC}"/>
    <cellStyle name="Normal 2 8 22 5" xfId="39586" xr:uid="{E07F8D82-399D-44D1-AB7B-438B67BED3BD}"/>
    <cellStyle name="Normal 2 8 22 5 2" xfId="39587" xr:uid="{B1C7E6CD-9EB2-4889-BF0E-9220220D0CF4}"/>
    <cellStyle name="Normal 2 8 22 6" xfId="39588" xr:uid="{6A0B93A4-836E-4808-98B7-CD06F2A48DAA}"/>
    <cellStyle name="Normal 2 8 22 7" xfId="39589" xr:uid="{F11039B7-C730-4106-916B-C72D1B1DF695}"/>
    <cellStyle name="Normal 2 8 22 8" xfId="39590" xr:uid="{B5BA61CA-BCFD-4BC8-A242-5ED7F282E9BC}"/>
    <cellStyle name="Normal 2 8 23" xfId="39591" xr:uid="{824D4884-87BD-43CD-8194-69063D97D07F}"/>
    <cellStyle name="Normal 2 8 23 2" xfId="39592" xr:uid="{217D1E3A-C63D-48DA-899B-F2642B4A3447}"/>
    <cellStyle name="Normal 2 8 23 3" xfId="39593" xr:uid="{FB09F9E3-3900-4A02-B87B-3A553F6661BF}"/>
    <cellStyle name="Normal 2 8 23 4" xfId="39594" xr:uid="{BB67DD54-9632-4AF8-80C7-BB67D4FC70C5}"/>
    <cellStyle name="Normal 2 8 24" xfId="39595" xr:uid="{86719C9B-5D82-4105-A396-208BEB271509}"/>
    <cellStyle name="Normal 2 8 24 2" xfId="39596" xr:uid="{58A3974A-9D84-4E75-9796-B6C3A8542B2F}"/>
    <cellStyle name="Normal 2 8 24 3" xfId="39597" xr:uid="{C6B06B02-218A-4BC0-B62E-E544F4368E2F}"/>
    <cellStyle name="Normal 2 8 24 4" xfId="39598" xr:uid="{30DF6824-6753-4B93-BD5E-056B8CF03AE7}"/>
    <cellStyle name="Normal 2 8 25" xfId="39599" xr:uid="{EA3FEFED-7C7B-48F7-898E-E0560178EF18}"/>
    <cellStyle name="Normal 2 8 25 2" xfId="39600" xr:uid="{42A745C1-2CD8-4DA2-A735-F5EB54155EAF}"/>
    <cellStyle name="Normal 2 8 25 3" xfId="39601" xr:uid="{E4E0D708-E5AA-4B8A-BA65-5206F81BAD91}"/>
    <cellStyle name="Normal 2 8 25 4" xfId="39602" xr:uid="{32EC8DB6-4B02-4A90-B3B9-86462664D071}"/>
    <cellStyle name="Normal 2 8 26" xfId="39603" xr:uid="{7FE057A4-6D18-421E-910D-70B2326A4197}"/>
    <cellStyle name="Normal 2 8 26 2" xfId="39604" xr:uid="{0B3EB9ED-6E0B-40E0-AD90-96E8242FF17D}"/>
    <cellStyle name="Normal 2 8 26 3" xfId="39605" xr:uid="{43A21148-F1AF-42D2-AF10-24EB0F8CCC16}"/>
    <cellStyle name="Normal 2 8 26 4" xfId="39606" xr:uid="{1F7773B7-3812-43BB-8CBA-548C055BA57C}"/>
    <cellStyle name="Normal 2 8 27" xfId="39607" xr:uid="{05ABDDD8-135B-4BFD-BFDF-B7EC2905C956}"/>
    <cellStyle name="Normal 2 8 27 2" xfId="39608" xr:uid="{426284B7-9936-49D9-9DF6-4466F68DACE8}"/>
    <cellStyle name="Normal 2 8 27 2 2" xfId="39609" xr:uid="{597C067C-D23D-4AD7-A029-5D0B0B4F78D3}"/>
    <cellStyle name="Normal 2 8 27 2 2 2" xfId="39610" xr:uid="{512A5EC5-BFDB-41FF-B8BD-AF7603CEDC25}"/>
    <cellStyle name="Normal 2 8 27 2 3" xfId="39611" xr:uid="{B1E68DD3-6191-48B3-8506-B65107AFB465}"/>
    <cellStyle name="Normal 2 8 27 2 4" xfId="39612" xr:uid="{C95D238D-D003-4C69-B7AE-768B598C98CD}"/>
    <cellStyle name="Normal 2 8 27 2 5" xfId="39613" xr:uid="{C6EF7D1E-A838-40EA-B562-669A727EE6B8}"/>
    <cellStyle name="Normal 2 8 27 3" xfId="39614" xr:uid="{40DB2B3F-5447-4A8C-A191-DBB8284AF1B8}"/>
    <cellStyle name="Normal 2 8 27 3 2" xfId="39615" xr:uid="{239372B7-B8EA-46B9-8A44-BA535C04A834}"/>
    <cellStyle name="Normal 2 8 27 3 2 2" xfId="39616" xr:uid="{DDBAE98A-C1C4-4B02-8E74-782FD78C372B}"/>
    <cellStyle name="Normal 2 8 27 3 3" xfId="39617" xr:uid="{ECD87861-9FFE-4FA6-B7AE-118FC1DE44FE}"/>
    <cellStyle name="Normal 2 8 27 3 4" xfId="39618" xr:uid="{0CE266AD-0DE7-4E37-AE7E-0932D7F08C1A}"/>
    <cellStyle name="Normal 2 8 27 3 5" xfId="39619" xr:uid="{7F376F03-9C61-4EA1-8575-2FB6A35C424B}"/>
    <cellStyle name="Normal 2 8 27 4" xfId="39620" xr:uid="{5F0654DC-24AC-4986-8B4C-7D92F41E82A1}"/>
    <cellStyle name="Normal 2 8 28" xfId="39621" xr:uid="{9A9D0938-E04C-4FFF-A3D0-368FDF054716}"/>
    <cellStyle name="Normal 2 8 28 2" xfId="39622" xr:uid="{909AB3E9-C00C-47A6-9B20-6E3AB68D15EE}"/>
    <cellStyle name="Normal 2 8 28 3" xfId="39623" xr:uid="{03AF9FCF-5774-4770-9FE7-8CE5FB924B7D}"/>
    <cellStyle name="Normal 2 8 28 4" xfId="39624" xr:uid="{1EB34248-126A-4A47-98C0-FF3CC3A63A64}"/>
    <cellStyle name="Normal 2 8 29" xfId="39625" xr:uid="{78E7D2D0-E618-4C24-8D1F-8797DDD76340}"/>
    <cellStyle name="Normal 2 8 29 2" xfId="39626" xr:uid="{B8C06ABC-04F9-4FBE-BDD2-CDFD34B4AABE}"/>
    <cellStyle name="Normal 2 8 29 3" xfId="39627" xr:uid="{B7A87DF3-E2E6-4B35-9281-F5E29E415FC5}"/>
    <cellStyle name="Normal 2 8 3" xfId="39628" xr:uid="{FEE01C3E-5AAC-4CD1-B75C-BABCED7CA18A}"/>
    <cellStyle name="Normal 2 8 3 10" xfId="39629" xr:uid="{4B7561C5-80AC-415F-9759-4437C8CC7F61}"/>
    <cellStyle name="Normal 2 8 3 10 2" xfId="39630" xr:uid="{BDD85AB0-9DBD-4A9A-BDE6-ADC980DA60F4}"/>
    <cellStyle name="Normal 2 8 3 11" xfId="39631" xr:uid="{CE51AA22-A83B-4DF6-AD6A-8D3B4E840EC4}"/>
    <cellStyle name="Normal 2 8 3 12" xfId="39632" xr:uid="{D9EB5BDA-9B14-4C83-ADFC-E0FAFE67B7C3}"/>
    <cellStyle name="Normal 2 8 3 13" xfId="39633" xr:uid="{AE5D8871-3200-4394-9264-06E0E51A8DA9}"/>
    <cellStyle name="Normal 2 8 3 2" xfId="39634" xr:uid="{6EA16BE2-61D2-4FFF-A147-A8D3BF2B88A7}"/>
    <cellStyle name="Normal 2 8 3 2 2" xfId="39635" xr:uid="{3BDC14AD-0ED3-4C04-A8FD-D288DE063357}"/>
    <cellStyle name="Normal 2 8 3 2 2 2" xfId="39636" xr:uid="{945A143A-9993-45D3-9A1D-5802368B10F8}"/>
    <cellStyle name="Normal 2 8 3 2 2 3" xfId="39637" xr:uid="{F03C68B8-6FBD-480A-9DEF-6FFB13464AEA}"/>
    <cellStyle name="Normal 2 8 3 2 2 4" xfId="39638" xr:uid="{E762AC34-C2C9-4DB2-A94A-762C90AF2814}"/>
    <cellStyle name="Normal 2 8 3 2 3" xfId="39639" xr:uid="{08C8A6A3-E00D-4D0B-9F77-2E8C3FB90FC0}"/>
    <cellStyle name="Normal 2 8 3 2 3 2" xfId="39640" xr:uid="{C382361A-9B73-4E88-BB9D-A21C564AF11E}"/>
    <cellStyle name="Normal 2 8 3 2 3 3" xfId="39641" xr:uid="{AB52DD1B-BD2D-439A-AB99-86BE30EB867B}"/>
    <cellStyle name="Normal 2 8 3 2 3 4" xfId="39642" xr:uid="{53A8EB8E-CF54-4772-A1B1-4D75E89610F8}"/>
    <cellStyle name="Normal 2 8 3 2 4" xfId="39643" xr:uid="{2163555D-6F71-421B-B0DE-88973B3A7A51}"/>
    <cellStyle name="Normal 2 8 3 2 4 2" xfId="39644" xr:uid="{7850E503-1EB2-49C4-97A2-2D1C3E4E4B0A}"/>
    <cellStyle name="Normal 2 8 3 2 5" xfId="39645" xr:uid="{4B19FF91-6C62-4696-9EE8-A1B132E22339}"/>
    <cellStyle name="Normal 2 8 3 2 6" xfId="39646" xr:uid="{B275514C-C071-4ADB-8A37-74C6E67842DB}"/>
    <cellStyle name="Normal 2 8 3 2 7" xfId="39647" xr:uid="{BF249655-A8DD-43BE-BD55-951C2374397B}"/>
    <cellStyle name="Normal 2 8 3 3" xfId="39648" xr:uid="{2D613BAC-13A3-40B2-ABE1-9F49A1D67671}"/>
    <cellStyle name="Normal 2 8 3 3 2" xfId="39649" xr:uid="{9CB74AC5-C7DE-4DEB-ACD9-04725A8161FE}"/>
    <cellStyle name="Normal 2 8 3 3 2 2" xfId="39650" xr:uid="{4384F9AE-0472-4F2F-8723-DA8AC64CBAFC}"/>
    <cellStyle name="Normal 2 8 3 3 2 3" xfId="39651" xr:uid="{1119DAE7-5027-49F8-A1F9-6600F7ECDD25}"/>
    <cellStyle name="Normal 2 8 3 3 2 4" xfId="39652" xr:uid="{0C5214D0-D332-4000-8B83-6565E676A970}"/>
    <cellStyle name="Normal 2 8 3 3 3" xfId="39653" xr:uid="{81DB65B3-1375-46F4-9BBC-B09ED4785C6F}"/>
    <cellStyle name="Normal 2 8 3 3 3 2" xfId="39654" xr:uid="{0921E3A4-C5D8-4B90-AE62-05D730B98E52}"/>
    <cellStyle name="Normal 2 8 3 3 3 3" xfId="39655" xr:uid="{254BF46D-A66F-4643-BB45-141540BCD4E3}"/>
    <cellStyle name="Normal 2 8 3 3 3 4" xfId="39656" xr:uid="{9ED02412-DFC3-46B0-A02E-A9AA289F7C3E}"/>
    <cellStyle name="Normal 2 8 3 3 4" xfId="39657" xr:uid="{DC6946B6-DE74-44CA-B706-89B48A2FC28E}"/>
    <cellStyle name="Normal 2 8 3 3 4 2" xfId="39658" xr:uid="{6AE83682-E328-4B0F-A731-412C650F999D}"/>
    <cellStyle name="Normal 2 8 3 3 5" xfId="39659" xr:uid="{D31767B3-EC8C-4E93-B86E-03C0F98334A8}"/>
    <cellStyle name="Normal 2 8 3 3 6" xfId="39660" xr:uid="{ECF840B1-991A-43B0-8D73-815822B27921}"/>
    <cellStyle name="Normal 2 8 3 3 7" xfId="39661" xr:uid="{C171E89C-2318-4F1A-9FD7-A8C87FC8E9F9}"/>
    <cellStyle name="Normal 2 8 3 4" xfId="39662" xr:uid="{A5D94350-F50D-4643-97E8-FEA51EC7FB17}"/>
    <cellStyle name="Normal 2 8 3 5" xfId="39663" xr:uid="{B1A4D695-D3F2-4798-9781-1E86AC8A722F}"/>
    <cellStyle name="Normal 2 8 3 6" xfId="39664" xr:uid="{FA2F16AE-3671-4702-9B33-D0090B9BFF8D}"/>
    <cellStyle name="Normal 2 8 3 7" xfId="39665" xr:uid="{4A19E753-F804-4BA0-8CE1-7CEDB5C08743}"/>
    <cellStyle name="Normal 2 8 3 8" xfId="39666" xr:uid="{555CFE3A-1E22-4CE2-8059-80DB71E46BE1}"/>
    <cellStyle name="Normal 2 8 3 8 2" xfId="39667" xr:uid="{349F5E5E-4C46-4F60-9C9C-6F0C4589FC5D}"/>
    <cellStyle name="Normal 2 8 3 8 2 2" xfId="39668" xr:uid="{47D969C8-1AB2-4D1F-B7F4-5DC40C4B2732}"/>
    <cellStyle name="Normal 2 8 3 8 2 3" xfId="39669" xr:uid="{16523956-96EE-47FA-B8CD-23C9108924B9}"/>
    <cellStyle name="Normal 2 8 3 8 2 4" xfId="39670" xr:uid="{C868438E-E43C-40FC-9B70-8EB234193ED7}"/>
    <cellStyle name="Normal 2 8 3 8 3" xfId="39671" xr:uid="{8719E757-11F1-49EB-AEA0-1ABF2EED1464}"/>
    <cellStyle name="Normal 2 8 3 8 3 2" xfId="39672" xr:uid="{B2681271-511B-47DF-A23E-6C8C011F6D61}"/>
    <cellStyle name="Normal 2 8 3 8 3 3" xfId="39673" xr:uid="{CC05280E-2501-458C-85A6-0D36A37C82FD}"/>
    <cellStyle name="Normal 2 8 3 8 3 4" xfId="39674" xr:uid="{95BF46E0-5077-4D10-ADB3-83380CD73EBB}"/>
    <cellStyle name="Normal 2 8 3 9" xfId="39675" xr:uid="{093674AF-DAC2-4607-9B11-2CB97BEE4062}"/>
    <cellStyle name="Normal 2 8 30" xfId="39676" xr:uid="{794C220B-87DC-4C96-856F-64804BE274DE}"/>
    <cellStyle name="Normal 2 8 30 2" xfId="39677" xr:uid="{FD67FAC2-8A65-4FC1-807E-1E9647971919}"/>
    <cellStyle name="Normal 2 8 30 3" xfId="39678" xr:uid="{9201E75D-AB1E-4477-8BDC-E3585E2D6623}"/>
    <cellStyle name="Normal 2 8 31" xfId="39679" xr:uid="{490BD46B-A989-4A84-A3CC-15A13FD51448}"/>
    <cellStyle name="Normal 2 8 31 2" xfId="39680" xr:uid="{750D3BC7-AFC9-4EDB-9C35-13A19E236BDB}"/>
    <cellStyle name="Normal 2 8 31 3" xfId="39681" xr:uid="{15F8773A-B072-4604-9D83-45CF59AF9D89}"/>
    <cellStyle name="Normal 2 8 32" xfId="39682" xr:uid="{DC0C3596-CD02-457E-BF91-180C252D7FFC}"/>
    <cellStyle name="Normal 2 8 32 2" xfId="39683" xr:uid="{2066B557-642B-434A-864D-1D47F906F899}"/>
    <cellStyle name="Normal 2 8 32 3" xfId="39684" xr:uid="{F0F07BA2-FC57-4AEF-B8D7-688D3A964FAA}"/>
    <cellStyle name="Normal 2 8 33" xfId="39685" xr:uid="{D55F58A8-C605-489D-A6F9-3D520F87B97A}"/>
    <cellStyle name="Normal 2 8 33 2" xfId="39686" xr:uid="{191B429E-0E75-4DFB-A7C5-D7AB3A8F8AF5}"/>
    <cellStyle name="Normal 2 8 33 3" xfId="39687" xr:uid="{6BD537DF-10D0-457F-8B00-7F629DCD5EEC}"/>
    <cellStyle name="Normal 2 8 34" xfId="39688" xr:uid="{01849FA0-CDF5-4CFD-A4D7-50C438918A20}"/>
    <cellStyle name="Normal 2 8 34 2" xfId="39689" xr:uid="{4BEF2DF7-D459-4145-93D2-B067A92A602B}"/>
    <cellStyle name="Normal 2 8 34 3" xfId="39690" xr:uid="{33213FB4-2AFB-4F6B-893B-DB316E9FF94A}"/>
    <cellStyle name="Normal 2 8 35" xfId="39691" xr:uid="{B60245D6-63C9-4052-9FD3-5E217698F660}"/>
    <cellStyle name="Normal 2 8 35 2" xfId="39692" xr:uid="{57034F78-3B49-4299-B4DD-B2D46966CAC1}"/>
    <cellStyle name="Normal 2 8 35 3" xfId="39693" xr:uid="{DE6F8F3D-50EB-40F4-BC7B-60E8542CAF57}"/>
    <cellStyle name="Normal 2 8 36" xfId="39694" xr:uid="{CF826406-E64C-4BFA-B8BE-17C04CF516E6}"/>
    <cellStyle name="Normal 2 8 36 2" xfId="39695" xr:uid="{F1B98F35-0033-426C-9A67-C2FDA9297C4B}"/>
    <cellStyle name="Normal 2 8 36 3" xfId="39696" xr:uid="{A5A83954-D23E-4818-BC33-2DC9271C497C}"/>
    <cellStyle name="Normal 2 8 37" xfId="39697" xr:uid="{E42A7F46-20B3-4FD8-AEFF-436DCB65E959}"/>
    <cellStyle name="Normal 2 8 37 2" xfId="39698" xr:uid="{29B322C5-C05A-4E63-8605-7C8F697A3139}"/>
    <cellStyle name="Normal 2 8 37 3" xfId="39699" xr:uid="{36B2E3CD-0031-4250-9A19-E6C1980E1971}"/>
    <cellStyle name="Normal 2 8 38" xfId="39700" xr:uid="{D854209F-49E7-43AC-9236-3A3E6C1E6C4F}"/>
    <cellStyle name="Normal 2 8 38 2" xfId="39701" xr:uid="{6F7D54FF-EFEE-4072-9739-9623A3B9A7DB}"/>
    <cellStyle name="Normal 2 8 38 3" xfId="39702" xr:uid="{C144EA79-4548-48EB-91EB-D99E228F3C0C}"/>
    <cellStyle name="Normal 2 8 39" xfId="39703" xr:uid="{5CD63F80-7D16-43A0-92D2-60FB1626C9DD}"/>
    <cellStyle name="Normal 2 8 39 2" xfId="39704" xr:uid="{B0E37E70-7069-4B4B-85A1-4A5B7447A3F9}"/>
    <cellStyle name="Normal 2 8 39 3" xfId="39705" xr:uid="{2229FC54-C7EB-49FE-9711-07EDFC2FB8F5}"/>
    <cellStyle name="Normal 2 8 4" xfId="39706" xr:uid="{C0DEEE21-3E22-40D0-81C9-C9879E7F777A}"/>
    <cellStyle name="Normal 2 8 4 10" xfId="39707" xr:uid="{D3C72432-502E-4B82-AB61-A341B76CA3BC}"/>
    <cellStyle name="Normal 2 8 4 10 2" xfId="39708" xr:uid="{BF24C0C2-CF13-499F-B5C3-1775CDEBC095}"/>
    <cellStyle name="Normal 2 8 4 11" xfId="39709" xr:uid="{CD064D84-C766-406C-A2C4-BF4396746402}"/>
    <cellStyle name="Normal 2 8 4 12" xfId="39710" xr:uid="{8C2C6CF7-A490-4E91-8921-F7E6C3EF7BAB}"/>
    <cellStyle name="Normal 2 8 4 13" xfId="39711" xr:uid="{CCBE6396-9124-48CB-8AFA-AD0857705A13}"/>
    <cellStyle name="Normal 2 8 4 2" xfId="39712" xr:uid="{40CFD74E-A0FB-42D1-B6A0-52D3CA87675A}"/>
    <cellStyle name="Normal 2 8 4 2 2" xfId="39713" xr:uid="{46C8B875-E10E-49E1-95F3-B89A7B013117}"/>
    <cellStyle name="Normal 2 8 4 2 2 2" xfId="39714" xr:uid="{B0B4D2A5-183A-45DE-9F91-70971C6EEBDB}"/>
    <cellStyle name="Normal 2 8 4 2 2 3" xfId="39715" xr:uid="{1729791E-FDC4-4D04-A065-FFA1EF724142}"/>
    <cellStyle name="Normal 2 8 4 2 2 4" xfId="39716" xr:uid="{561DF871-41BD-452D-99C6-9A0D18945D47}"/>
    <cellStyle name="Normal 2 8 4 2 3" xfId="39717" xr:uid="{565B59F5-6A8C-4340-B537-E26C865CC530}"/>
    <cellStyle name="Normal 2 8 4 2 3 2" xfId="39718" xr:uid="{4DA545DA-DBE8-48F6-8D90-80417F664383}"/>
    <cellStyle name="Normal 2 8 4 2 3 3" xfId="39719" xr:uid="{5E9B3684-05C9-41FC-8516-9D64193AD2F2}"/>
    <cellStyle name="Normal 2 8 4 2 3 4" xfId="39720" xr:uid="{2C800877-42D3-4B10-BAF4-A7F30FE1FC7A}"/>
    <cellStyle name="Normal 2 8 4 2 4" xfId="39721" xr:uid="{5291C12B-5BD5-4354-91DB-521E37F47232}"/>
    <cellStyle name="Normal 2 8 4 2 4 2" xfId="39722" xr:uid="{BB557C11-B089-4F48-84EF-B399DB5B3820}"/>
    <cellStyle name="Normal 2 8 4 2 5" xfId="39723" xr:uid="{291DF6D8-5914-408F-9EFC-71564195B962}"/>
    <cellStyle name="Normal 2 8 4 2 6" xfId="39724" xr:uid="{EC5DDE9A-68EA-405D-8F5F-3E813CE741A4}"/>
    <cellStyle name="Normal 2 8 4 2 7" xfId="39725" xr:uid="{1CCC6EF1-5441-43D6-8948-394522890333}"/>
    <cellStyle name="Normal 2 8 4 3" xfId="39726" xr:uid="{A1EB5DC0-54A9-409F-9601-3A63894F84DA}"/>
    <cellStyle name="Normal 2 8 4 3 2" xfId="39727" xr:uid="{2ADC53CC-E26F-4C27-8D0A-29EFD3F83C59}"/>
    <cellStyle name="Normal 2 8 4 3 2 2" xfId="39728" xr:uid="{B3332969-459C-4852-8FAE-34F569373F2D}"/>
    <cellStyle name="Normal 2 8 4 3 2 3" xfId="39729" xr:uid="{F5B679FF-6DE8-4007-95AE-2F81BAFDC4BD}"/>
    <cellStyle name="Normal 2 8 4 3 2 4" xfId="39730" xr:uid="{55E80241-426C-4BC8-8438-E997B28033E8}"/>
    <cellStyle name="Normal 2 8 4 3 3" xfId="39731" xr:uid="{6B6240B2-7C1C-47D1-AA1C-80CC179E0387}"/>
    <cellStyle name="Normal 2 8 4 3 3 2" xfId="39732" xr:uid="{C0F6F2B9-F714-4A17-8D30-8ACC3CB2EBEC}"/>
    <cellStyle name="Normal 2 8 4 3 3 3" xfId="39733" xr:uid="{BB437520-CEDB-4F15-9A68-88E583F8895A}"/>
    <cellStyle name="Normal 2 8 4 3 3 4" xfId="39734" xr:uid="{3E500B63-0C3D-4C8C-BFC9-EE66F961AA15}"/>
    <cellStyle name="Normal 2 8 4 3 4" xfId="39735" xr:uid="{8158207A-F607-46B4-BE66-A96416641130}"/>
    <cellStyle name="Normal 2 8 4 3 4 2" xfId="39736" xr:uid="{11E84891-652D-4956-BAF0-ED73B63320BB}"/>
    <cellStyle name="Normal 2 8 4 3 5" xfId="39737" xr:uid="{E1DA057C-1728-4E75-983D-83A2745AAE48}"/>
    <cellStyle name="Normal 2 8 4 3 6" xfId="39738" xr:uid="{93C3D95E-4CA9-4CCB-98F5-DDFD16180AEA}"/>
    <cellStyle name="Normal 2 8 4 3 7" xfId="39739" xr:uid="{593D1382-D129-4581-B0F5-505ACCA8F870}"/>
    <cellStyle name="Normal 2 8 4 4" xfId="39740" xr:uid="{ACC82F41-9DB3-430F-A55D-A33FB6F5A2B2}"/>
    <cellStyle name="Normal 2 8 4 5" xfId="39741" xr:uid="{A3113FE2-548A-4C6C-862A-D228C68112E1}"/>
    <cellStyle name="Normal 2 8 4 6" xfId="39742" xr:uid="{25E32A8C-A62F-46B4-A8EA-02B03B685FB9}"/>
    <cellStyle name="Normal 2 8 4 7" xfId="39743" xr:uid="{01B40A64-B95C-4185-ACA7-5E43AB7C063F}"/>
    <cellStyle name="Normal 2 8 4 8" xfId="39744" xr:uid="{A873D918-BFB1-44C9-9CB2-995D34A4E746}"/>
    <cellStyle name="Normal 2 8 4 8 2" xfId="39745" xr:uid="{13C887BA-7EE6-4E74-A59D-81D96B27A0E1}"/>
    <cellStyle name="Normal 2 8 4 8 2 2" xfId="39746" xr:uid="{641894E5-7684-4ADE-9EBF-06C7337B746F}"/>
    <cellStyle name="Normal 2 8 4 8 2 3" xfId="39747" xr:uid="{C886AA1F-8A27-41C7-B33B-33589F961FA8}"/>
    <cellStyle name="Normal 2 8 4 8 2 4" xfId="39748" xr:uid="{7E378594-A3D4-49C2-AADE-3AF686C89E15}"/>
    <cellStyle name="Normal 2 8 4 8 3" xfId="39749" xr:uid="{94C1F23C-188A-4B2F-8082-25410622DE22}"/>
    <cellStyle name="Normal 2 8 4 8 3 2" xfId="39750" xr:uid="{47D0BE94-3A23-4392-85B5-5EF9D39C9740}"/>
    <cellStyle name="Normal 2 8 4 8 3 3" xfId="39751" xr:uid="{55610ABC-CC11-4397-9888-845ECC6AE1D3}"/>
    <cellStyle name="Normal 2 8 4 8 3 4" xfId="39752" xr:uid="{053FB1E5-C39F-404C-AC65-C87FE0F3F157}"/>
    <cellStyle name="Normal 2 8 4 9" xfId="39753" xr:uid="{ADB1FC9C-2881-4D52-AC80-239FDBFF654D}"/>
    <cellStyle name="Normal 2 8 40" xfId="39754" xr:uid="{490777B4-7976-4603-9EC1-A532D8CFDD3C}"/>
    <cellStyle name="Normal 2 8 40 2" xfId="39755" xr:uid="{420F571E-993E-4FF0-9664-57650BFA13D5}"/>
    <cellStyle name="Normal 2 8 40 3" xfId="39756" xr:uid="{D401A399-AC1C-4704-BF5F-E0F8F70EEA95}"/>
    <cellStyle name="Normal 2 8 40 3 2" xfId="39757" xr:uid="{DAB172EE-A4CE-4D6B-8E4B-930DE61C1E16}"/>
    <cellStyle name="Normal 2 8 41" xfId="39758" xr:uid="{D31A511E-73A7-48A2-B157-B5E973F9CE59}"/>
    <cellStyle name="Normal 2 8 41 2" xfId="39759" xr:uid="{F9D167D2-2052-4490-B30C-68156B42F248}"/>
    <cellStyle name="Normal 2 8 42" xfId="39760" xr:uid="{7659BAF4-1376-4DD9-A7C0-731F04470E7A}"/>
    <cellStyle name="Normal 2 8 43" xfId="39761" xr:uid="{5B8B2D40-7AD1-47B3-A5D0-6CEBD41F84DB}"/>
    <cellStyle name="Normal 2 8 44" xfId="39762" xr:uid="{7812237F-8A01-41B1-8F7D-491D458ECFB4}"/>
    <cellStyle name="Normal 2 8 45" xfId="39763" xr:uid="{66E1EE23-4728-4F62-BCA9-7AEF127EBDA4}"/>
    <cellStyle name="Normal 2 8 46" xfId="39764" xr:uid="{FE80C32E-1D2F-4EF4-8412-EB3954E01822}"/>
    <cellStyle name="Normal 2 8 47" xfId="39765" xr:uid="{C6B10C01-3F03-4DA4-899D-790B789F4B6F}"/>
    <cellStyle name="Normal 2 8 48" xfId="39766" xr:uid="{92E43BBB-B242-42E1-B6FC-636E13BC673A}"/>
    <cellStyle name="Normal 2 8 49" xfId="39767" xr:uid="{03284530-4D65-40DC-AB08-4BCBE4D72360}"/>
    <cellStyle name="Normal 2 8 5" xfId="39768" xr:uid="{D1CD765A-715F-465F-AC93-03390C8F5148}"/>
    <cellStyle name="Normal 2 8 5 10" xfId="39769" xr:uid="{251F130A-66B0-4FEC-9B69-B05764E38BF0}"/>
    <cellStyle name="Normal 2 8 5 10 2" xfId="39770" xr:uid="{D8828526-1CFF-4EBC-ACC6-D7B0024CC2F5}"/>
    <cellStyle name="Normal 2 8 5 11" xfId="39771" xr:uid="{CA66A64A-BE00-403C-B4B4-A03F93C6C767}"/>
    <cellStyle name="Normal 2 8 5 12" xfId="39772" xr:uid="{1648A3BF-56BB-4321-93DC-7080938FAEC8}"/>
    <cellStyle name="Normal 2 8 5 13" xfId="39773" xr:uid="{0A710480-4A59-4002-BC24-C056C1D3929A}"/>
    <cellStyle name="Normal 2 8 5 2" xfId="39774" xr:uid="{E5BF3E9D-338A-4A9D-95C4-71E2B0B5F878}"/>
    <cellStyle name="Normal 2 8 5 2 2" xfId="39775" xr:uid="{991AEF34-2042-417E-B02E-5A06DDCB900D}"/>
    <cellStyle name="Normal 2 8 5 2 2 2" xfId="39776" xr:uid="{F1E856B8-5799-4CAB-ADDB-13203226EA6D}"/>
    <cellStyle name="Normal 2 8 5 2 2 3" xfId="39777" xr:uid="{E2863399-498B-4494-A8E7-25A97BBA0424}"/>
    <cellStyle name="Normal 2 8 5 2 2 4" xfId="39778" xr:uid="{F778FD1A-857A-4F27-97CD-4020653DED3B}"/>
    <cellStyle name="Normal 2 8 5 2 3" xfId="39779" xr:uid="{570D1B1D-FB07-417C-A529-4075D22B49D9}"/>
    <cellStyle name="Normal 2 8 5 2 3 2" xfId="39780" xr:uid="{C9A96656-7BDB-40E0-A488-9B87E46C780B}"/>
    <cellStyle name="Normal 2 8 5 2 3 3" xfId="39781" xr:uid="{4028C7A3-FE06-4865-980E-6E93175A2059}"/>
    <cellStyle name="Normal 2 8 5 2 3 4" xfId="39782" xr:uid="{7975B848-9E27-4E4C-BCB1-CBBAC3BB2999}"/>
    <cellStyle name="Normal 2 8 5 2 4" xfId="39783" xr:uid="{2572971A-7E11-44A8-AC41-819942EF54A7}"/>
    <cellStyle name="Normal 2 8 5 2 4 2" xfId="39784" xr:uid="{DAABDB64-895E-4278-A739-970F86B0049E}"/>
    <cellStyle name="Normal 2 8 5 2 5" xfId="39785" xr:uid="{85ED13FD-AA44-4D73-A61C-D5360A4EECAD}"/>
    <cellStyle name="Normal 2 8 5 2 6" xfId="39786" xr:uid="{0225CC56-A564-463F-9748-07B13A9F525F}"/>
    <cellStyle name="Normal 2 8 5 2 7" xfId="39787" xr:uid="{10ABC9C8-D001-49CE-B0CA-2CBCFF15AB06}"/>
    <cellStyle name="Normal 2 8 5 3" xfId="39788" xr:uid="{304236FF-B96D-47CE-A2B4-2CF40D73D1BB}"/>
    <cellStyle name="Normal 2 8 5 3 2" xfId="39789" xr:uid="{B1C544B6-CD0F-4BDA-9B72-4A83153F519A}"/>
    <cellStyle name="Normal 2 8 5 3 2 2" xfId="39790" xr:uid="{7B3677D3-D089-4B4C-B015-53AF0CFBB63E}"/>
    <cellStyle name="Normal 2 8 5 3 2 3" xfId="39791" xr:uid="{436FDF09-6B4B-48F9-8D5F-E4F4EFBB7F28}"/>
    <cellStyle name="Normal 2 8 5 3 2 4" xfId="39792" xr:uid="{A1202D21-4ABA-4DBB-84EF-613467B229D8}"/>
    <cellStyle name="Normal 2 8 5 3 3" xfId="39793" xr:uid="{A053F666-3559-4130-BEF3-3238A4884D26}"/>
    <cellStyle name="Normal 2 8 5 3 3 2" xfId="39794" xr:uid="{1951D1C1-DB2F-4CF0-AC00-F196FC2742B4}"/>
    <cellStyle name="Normal 2 8 5 3 3 3" xfId="39795" xr:uid="{69FC3F5F-3C51-42DF-8B62-34FADB36BBA1}"/>
    <cellStyle name="Normal 2 8 5 3 3 4" xfId="39796" xr:uid="{DBE2059F-2257-4923-89E7-03C93B03CB3D}"/>
    <cellStyle name="Normal 2 8 5 3 4" xfId="39797" xr:uid="{25768C2D-D831-4A09-BF7C-19262A1A3FC8}"/>
    <cellStyle name="Normal 2 8 5 3 4 2" xfId="39798" xr:uid="{7719D044-017C-4683-9ECF-9B1BD555ABC2}"/>
    <cellStyle name="Normal 2 8 5 3 5" xfId="39799" xr:uid="{E3FD1D82-09EC-4B2C-A56C-40172631191F}"/>
    <cellStyle name="Normal 2 8 5 3 6" xfId="39800" xr:uid="{EE94C04A-B67E-4D93-951E-E0B9B749B0BE}"/>
    <cellStyle name="Normal 2 8 5 3 7" xfId="39801" xr:uid="{2D0E1072-90E3-4FEF-9880-79648AED686E}"/>
    <cellStyle name="Normal 2 8 5 4" xfId="39802" xr:uid="{AD847C38-D167-4239-9F78-A3B2C8C3271B}"/>
    <cellStyle name="Normal 2 8 5 5" xfId="39803" xr:uid="{2693F924-DF9F-4C03-AB9B-87D6457F18A6}"/>
    <cellStyle name="Normal 2 8 5 6" xfId="39804" xr:uid="{67B17586-BFE0-42AD-AADC-F89B1CDE53CB}"/>
    <cellStyle name="Normal 2 8 5 7" xfId="39805" xr:uid="{C28E70FA-F063-420E-872A-AD3DF82C3824}"/>
    <cellStyle name="Normal 2 8 5 8" xfId="39806" xr:uid="{8438BB16-7D2C-41F7-8319-83CCB2F02A61}"/>
    <cellStyle name="Normal 2 8 5 8 2" xfId="39807" xr:uid="{F72091E4-E9EF-4E33-8684-B2DD74FE5A11}"/>
    <cellStyle name="Normal 2 8 5 8 2 2" xfId="39808" xr:uid="{DC91E243-ACA7-4D3E-8BFC-C32D4F7C65F1}"/>
    <cellStyle name="Normal 2 8 5 8 2 3" xfId="39809" xr:uid="{B6754950-1644-4C4D-A6E3-732CFF09F16A}"/>
    <cellStyle name="Normal 2 8 5 8 2 4" xfId="39810" xr:uid="{54FA99CA-D3B7-4876-BB0A-BDE133C6F5FC}"/>
    <cellStyle name="Normal 2 8 5 8 3" xfId="39811" xr:uid="{FF3AAC15-7788-4ECE-881B-799EA16902ED}"/>
    <cellStyle name="Normal 2 8 5 8 3 2" xfId="39812" xr:uid="{821EAF14-89B7-4A29-8334-551986990ED4}"/>
    <cellStyle name="Normal 2 8 5 8 3 3" xfId="39813" xr:uid="{2D1BA931-2A95-4468-9A2F-9E18776167DD}"/>
    <cellStyle name="Normal 2 8 5 8 3 4" xfId="39814" xr:uid="{04AFF7D1-0DBE-421A-8146-0DD7A959A9B4}"/>
    <cellStyle name="Normal 2 8 5 9" xfId="39815" xr:uid="{BD4F9FFD-C21F-4908-83DE-E0C31F0542AF}"/>
    <cellStyle name="Normal 2 8 50" xfId="39816" xr:uid="{06A981F3-1063-477D-B03F-EEBF5380AC53}"/>
    <cellStyle name="Normal 2 8 51" xfId="39817" xr:uid="{410C4813-3051-4ABD-9A2B-FF14902C938A}"/>
    <cellStyle name="Normal 2 8 52" xfId="39818" xr:uid="{6E354ABF-7457-4BCA-849B-731CE4AFA7DC}"/>
    <cellStyle name="Normal 2 8 53" xfId="39819" xr:uid="{0087FAEC-EEAB-46E9-BAF6-06517AC20A50}"/>
    <cellStyle name="Normal 2 8 54" xfId="39820" xr:uid="{94E6847D-338E-4AA0-9118-15C65AA949D6}"/>
    <cellStyle name="Normal 2 8 55" xfId="39821" xr:uid="{8DB9CD7D-5F19-4464-B0A0-B7076E29272D}"/>
    <cellStyle name="Normal 2 8 56" xfId="39822" xr:uid="{BA4B5D56-A1B0-423B-9B72-053CCE965F3A}"/>
    <cellStyle name="Normal 2 8 57" xfId="39823" xr:uid="{4BDF1B51-5681-424D-9CA7-18496789EECF}"/>
    <cellStyle name="Normal 2 8 58" xfId="39824" xr:uid="{400A3D09-DAF3-48A2-A4E3-8595BBE05D81}"/>
    <cellStyle name="Normal 2 8 59" xfId="39825" xr:uid="{ADD6F5DC-DEFD-4654-8D02-662C5415CC1E}"/>
    <cellStyle name="Normal 2 8 6" xfId="39826" xr:uid="{540EA81E-96B6-4A53-8A7A-1FB06188F292}"/>
    <cellStyle name="Normal 2 8 6 10" xfId="39827" xr:uid="{DA8A93C5-794D-42A2-9F9D-45D835C28BB5}"/>
    <cellStyle name="Normal 2 8 6 10 2" xfId="39828" xr:uid="{6EC401BD-3A00-42FE-8E05-03BF63A785D3}"/>
    <cellStyle name="Normal 2 8 6 11" xfId="39829" xr:uid="{B8354C27-2144-4437-874F-97D5EC28A378}"/>
    <cellStyle name="Normal 2 8 6 12" xfId="39830" xr:uid="{BADF427A-298E-481A-8DCF-CB1FE85D4918}"/>
    <cellStyle name="Normal 2 8 6 13" xfId="39831" xr:uid="{04869819-DF2B-4F0E-99F0-AD641FE7C8BE}"/>
    <cellStyle name="Normal 2 8 6 2" xfId="39832" xr:uid="{FC926472-DA47-4D79-8188-1C8A92328E74}"/>
    <cellStyle name="Normal 2 8 6 2 2" xfId="39833" xr:uid="{1E8A6215-4D3F-4C32-94FA-F3F1ED03DC82}"/>
    <cellStyle name="Normal 2 8 6 2 2 2" xfId="39834" xr:uid="{E889A4E4-A1C5-4E30-94A9-A320509CC394}"/>
    <cellStyle name="Normal 2 8 6 2 2 3" xfId="39835" xr:uid="{6DC151F3-A367-488B-A283-9B1684EDDCF7}"/>
    <cellStyle name="Normal 2 8 6 2 2 4" xfId="39836" xr:uid="{3D0E374B-86A2-4CE1-B64D-BDE45AB994BE}"/>
    <cellStyle name="Normal 2 8 6 2 3" xfId="39837" xr:uid="{5A4A7D3C-2522-4CFB-89FF-0DCD8C23D2D3}"/>
    <cellStyle name="Normal 2 8 6 2 3 2" xfId="39838" xr:uid="{0F75D25B-4586-4976-8FBF-52A5E63D0092}"/>
    <cellStyle name="Normal 2 8 6 2 3 3" xfId="39839" xr:uid="{9BF9CA74-D5F6-4E99-9C90-55BCABA8D9BE}"/>
    <cellStyle name="Normal 2 8 6 2 3 4" xfId="39840" xr:uid="{DC7B1DBD-1048-4DF0-86CC-75FF85483C1A}"/>
    <cellStyle name="Normal 2 8 6 2 4" xfId="39841" xr:uid="{D78A8C42-969E-4B82-A74E-F07244F5A73E}"/>
    <cellStyle name="Normal 2 8 6 2 4 2" xfId="39842" xr:uid="{3E458058-5382-4DCB-B72D-143042D7A08A}"/>
    <cellStyle name="Normal 2 8 6 2 5" xfId="39843" xr:uid="{699B9C70-7054-4613-A78B-8F6960CD9EB9}"/>
    <cellStyle name="Normal 2 8 6 2 6" xfId="39844" xr:uid="{6753433C-5C2F-42C6-BF0E-11B2D58B1F29}"/>
    <cellStyle name="Normal 2 8 6 2 7" xfId="39845" xr:uid="{59711CCF-45A9-4C72-8FF6-65F81070F02B}"/>
    <cellStyle name="Normal 2 8 6 3" xfId="39846" xr:uid="{1274BB34-7391-4477-A4C1-D90D9777C766}"/>
    <cellStyle name="Normal 2 8 6 3 2" xfId="39847" xr:uid="{F004DC5D-0EA7-4CE2-968C-16B899A3ECD7}"/>
    <cellStyle name="Normal 2 8 6 3 2 2" xfId="39848" xr:uid="{DBFD4909-BC54-455A-B23A-B555880A5A73}"/>
    <cellStyle name="Normal 2 8 6 3 2 3" xfId="39849" xr:uid="{D98DCE61-7271-4CA2-80EC-E9F8DD9FDB8B}"/>
    <cellStyle name="Normal 2 8 6 3 2 4" xfId="39850" xr:uid="{A66CAB61-5D58-4298-B342-6F45E31368A3}"/>
    <cellStyle name="Normal 2 8 6 3 3" xfId="39851" xr:uid="{7C5B5559-3A45-4D55-B93B-B28393BAED7B}"/>
    <cellStyle name="Normal 2 8 6 3 3 2" xfId="39852" xr:uid="{A1D8AB61-6640-42B5-ACC0-D5D82F99D5B5}"/>
    <cellStyle name="Normal 2 8 6 3 3 3" xfId="39853" xr:uid="{4212CBA6-D7E7-4782-9617-5B822C7C99BB}"/>
    <cellStyle name="Normal 2 8 6 3 3 4" xfId="39854" xr:uid="{B9AF8178-1FB9-4A1B-96C9-DF84AB541890}"/>
    <cellStyle name="Normal 2 8 6 3 4" xfId="39855" xr:uid="{2DA5319D-31D1-4C7E-8DE9-7B6434157B0E}"/>
    <cellStyle name="Normal 2 8 6 3 4 2" xfId="39856" xr:uid="{6A750089-0BB7-4463-AD34-51D320D85434}"/>
    <cellStyle name="Normal 2 8 6 3 5" xfId="39857" xr:uid="{AA5A543A-0230-4207-9535-F8CFE2BBA55A}"/>
    <cellStyle name="Normal 2 8 6 3 6" xfId="39858" xr:uid="{D314E562-EA77-40AF-85C2-5287901C7040}"/>
    <cellStyle name="Normal 2 8 6 3 7" xfId="39859" xr:uid="{A0F2525B-EC98-4CA2-999B-6565467759C0}"/>
    <cellStyle name="Normal 2 8 6 4" xfId="39860" xr:uid="{DD1C59D9-F14F-4967-B841-942A10E03D46}"/>
    <cellStyle name="Normal 2 8 6 5" xfId="39861" xr:uid="{B7CFFFA0-2A37-498C-9E2F-E332F68A30EA}"/>
    <cellStyle name="Normal 2 8 6 6" xfId="39862" xr:uid="{BDFDF2CB-F96E-41A3-B7B5-323916538337}"/>
    <cellStyle name="Normal 2 8 6 7" xfId="39863" xr:uid="{A456B2C4-6B54-4204-B6DD-91A261EE179B}"/>
    <cellStyle name="Normal 2 8 6 8" xfId="39864" xr:uid="{67E1CE5B-1743-4F2A-BA56-3F550EFFF482}"/>
    <cellStyle name="Normal 2 8 6 8 2" xfId="39865" xr:uid="{BD64CD3C-CF15-4195-83CE-01539FF9C550}"/>
    <cellStyle name="Normal 2 8 6 8 2 2" xfId="39866" xr:uid="{ADFABBC9-2DB7-46AE-A2B1-0BA9AC7825BB}"/>
    <cellStyle name="Normal 2 8 6 8 2 3" xfId="39867" xr:uid="{502924F3-8655-4217-8558-9D2CDBF92131}"/>
    <cellStyle name="Normal 2 8 6 8 2 4" xfId="39868" xr:uid="{E1EBEECC-6B4D-4A84-83FE-44D2AB1E67F2}"/>
    <cellStyle name="Normal 2 8 6 8 3" xfId="39869" xr:uid="{689ED33C-6E3B-459A-BF7B-9FA9F8897F60}"/>
    <cellStyle name="Normal 2 8 6 8 3 2" xfId="39870" xr:uid="{0F05A1DF-F8C7-4C6A-BCFF-380B923891DA}"/>
    <cellStyle name="Normal 2 8 6 8 3 3" xfId="39871" xr:uid="{FDEBFE85-C490-41C9-8059-437FD1CD58AC}"/>
    <cellStyle name="Normal 2 8 6 8 3 4" xfId="39872" xr:uid="{40EB727D-A190-42F3-AEDF-323FD6A3E005}"/>
    <cellStyle name="Normal 2 8 6 9" xfId="39873" xr:uid="{73178248-F408-4748-A52F-28D67336B504}"/>
    <cellStyle name="Normal 2 8 60" xfId="39874" xr:uid="{3AE692CF-99A7-48A3-B03B-F68C1B0B22D9}"/>
    <cellStyle name="Normal 2 8 61" xfId="39875" xr:uid="{298D8F15-BC8A-41FA-9506-D7C8F0A92F5E}"/>
    <cellStyle name="Normal 2 8 62" xfId="39876" xr:uid="{4C35326E-9E2C-4301-B320-ABCCC524DE6B}"/>
    <cellStyle name="Normal 2 8 63" xfId="39877" xr:uid="{90465DFE-9CF1-4392-BBB2-ED2B52BE67D3}"/>
    <cellStyle name="Normal 2 8 64" xfId="39878" xr:uid="{FE23029B-8D0F-4EBF-A1BE-BC0EAB9BF9FA}"/>
    <cellStyle name="Normal 2 8 65" xfId="39879" xr:uid="{C00F963E-6631-4005-8577-4EFA492F4D32}"/>
    <cellStyle name="Normal 2 8 66" xfId="39880" xr:uid="{4235263E-40DA-466B-9198-C17B2A78A3CB}"/>
    <cellStyle name="Normal 2 8 67" xfId="39881" xr:uid="{C0FABE6F-BB92-4C68-B9B9-666CC273CBBF}"/>
    <cellStyle name="Normal 2 8 68" xfId="39882" xr:uid="{B64A9EE4-5C89-46DA-9AD9-B73F2B90248D}"/>
    <cellStyle name="Normal 2 8 69" xfId="39883" xr:uid="{656FC129-B1FF-4B44-931B-268F0531DD31}"/>
    <cellStyle name="Normal 2 8 7" xfId="39884" xr:uid="{3DAF1E36-0D37-4502-A815-E2784C5D9D2F}"/>
    <cellStyle name="Normal 2 8 7 10" xfId="39885" xr:uid="{F117D740-E225-4232-9FB1-2D642ECCCD87}"/>
    <cellStyle name="Normal 2 8 7 2" xfId="39886" xr:uid="{A30FD774-3378-4514-BC10-A0B1CBAD47DA}"/>
    <cellStyle name="Normal 2 8 7 2 2" xfId="39887" xr:uid="{7650C404-B403-49F2-8ED2-D6F7CC5FC84E}"/>
    <cellStyle name="Normal 2 8 7 2 2 2" xfId="39888" xr:uid="{CE125518-7A2A-4225-9DEA-CCFA84ECF27F}"/>
    <cellStyle name="Normal 2 8 7 2 2 3" xfId="39889" xr:uid="{2BF06A8F-EA49-4B40-89DA-977840BBB681}"/>
    <cellStyle name="Normal 2 8 7 2 2 4" xfId="39890" xr:uid="{73CB4723-579D-4A64-B8D5-BEBAE5D9DD3E}"/>
    <cellStyle name="Normal 2 8 7 2 3" xfId="39891" xr:uid="{07F84FC1-787C-4917-84C4-410C6CAD28B6}"/>
    <cellStyle name="Normal 2 8 7 2 3 2" xfId="39892" xr:uid="{854BA11B-400B-442B-84C8-4D1A43CF52E2}"/>
    <cellStyle name="Normal 2 8 7 2 3 3" xfId="39893" xr:uid="{954284B3-F5C8-4F63-950D-36131F7B0CDE}"/>
    <cellStyle name="Normal 2 8 7 2 3 4" xfId="39894" xr:uid="{E599BA65-25E6-4856-92AC-ABF09B679DC5}"/>
    <cellStyle name="Normal 2 8 7 2 4" xfId="39895" xr:uid="{3AC5E649-F53B-4C88-B443-56F26DF8EBA1}"/>
    <cellStyle name="Normal 2 8 7 2 4 2" xfId="39896" xr:uid="{7351DF1C-7A2C-4FD0-AA10-77FA558CC2DF}"/>
    <cellStyle name="Normal 2 8 7 2 5" xfId="39897" xr:uid="{B6AE68C7-2CC5-4782-9138-536C36EB89AB}"/>
    <cellStyle name="Normal 2 8 7 2 6" xfId="39898" xr:uid="{1EE6F9F7-A1E1-49AD-93FC-C977C557CD09}"/>
    <cellStyle name="Normal 2 8 7 2 7" xfId="39899" xr:uid="{609E26D5-8363-47A5-BF1F-509D191C2A48}"/>
    <cellStyle name="Normal 2 8 7 3" xfId="39900" xr:uid="{A9DA389A-98D0-4C85-AABD-1B72FF6C03F8}"/>
    <cellStyle name="Normal 2 8 7 3 2" xfId="39901" xr:uid="{812B6167-CD5C-400E-B972-EEE0D2809D67}"/>
    <cellStyle name="Normal 2 8 7 3 2 2" xfId="39902" xr:uid="{8CCEF0B7-61F5-4D2F-97BA-1D40A6D93661}"/>
    <cellStyle name="Normal 2 8 7 3 2 3" xfId="39903" xr:uid="{B822A4CA-25FC-4F48-BA27-036A0B3CB788}"/>
    <cellStyle name="Normal 2 8 7 3 2 4" xfId="39904" xr:uid="{3F986273-4FE6-4342-9D6C-604996646791}"/>
    <cellStyle name="Normal 2 8 7 3 3" xfId="39905" xr:uid="{8379F5A6-0E9B-4D54-B8B0-DBB73129433B}"/>
    <cellStyle name="Normal 2 8 7 3 3 2" xfId="39906" xr:uid="{A69CA47A-AD5C-429F-8E03-F7C75426091E}"/>
    <cellStyle name="Normal 2 8 7 3 3 3" xfId="39907" xr:uid="{2283D0FB-FCFA-4186-A163-2B3644F2FD7B}"/>
    <cellStyle name="Normal 2 8 7 3 3 4" xfId="39908" xr:uid="{37B89B88-45A9-4445-8EF7-A07137214BA5}"/>
    <cellStyle name="Normal 2 8 7 3 4" xfId="39909" xr:uid="{4FBFBFF5-C844-4B2C-93CA-8BF00D6447D7}"/>
    <cellStyle name="Normal 2 8 7 3 4 2" xfId="39910" xr:uid="{C7FE32FE-3010-4BA4-BE0D-021D477AFDBF}"/>
    <cellStyle name="Normal 2 8 7 3 5" xfId="39911" xr:uid="{578EE73C-A7B3-42E3-8F96-40879BDDE75B}"/>
    <cellStyle name="Normal 2 8 7 3 6" xfId="39912" xr:uid="{92009ABA-EAE4-4CA6-8985-9FB93C1C9ABB}"/>
    <cellStyle name="Normal 2 8 7 3 7" xfId="39913" xr:uid="{2FC62FA6-67BD-42B1-B12A-FA79C609D9F4}"/>
    <cellStyle name="Normal 2 8 7 4" xfId="39914" xr:uid="{7FC5B387-A030-4430-9349-42BEA9BF0EE9}"/>
    <cellStyle name="Normal 2 8 7 4 2" xfId="39915" xr:uid="{B0373ADC-BCF4-4675-AE8A-ACD2ED18D945}"/>
    <cellStyle name="Normal 2 8 7 4 3" xfId="39916" xr:uid="{41831B79-5CF2-4794-85DB-324724F5A5D0}"/>
    <cellStyle name="Normal 2 8 7 4 4" xfId="39917" xr:uid="{E734254B-1161-45F4-B019-22EF1A81F7C0}"/>
    <cellStyle name="Normal 2 8 7 5" xfId="39918" xr:uid="{ADC19C28-9AE1-4D8C-BAA1-93CD78698742}"/>
    <cellStyle name="Normal 2 8 7 5 2" xfId="39919" xr:uid="{7A4D7637-581D-4989-8CBE-6BF0A5B6839E}"/>
    <cellStyle name="Normal 2 8 7 5 3" xfId="39920" xr:uid="{397BC652-8CB9-41E1-9E25-F522681CFDAE}"/>
    <cellStyle name="Normal 2 8 7 5 4" xfId="39921" xr:uid="{CB615448-32FF-4370-AD04-D5EB698FCC10}"/>
    <cellStyle name="Normal 2 8 7 6" xfId="39922" xr:uid="{4B7359C8-4EDE-4094-8891-AAD2064EE8AD}"/>
    <cellStyle name="Normal 2 8 7 7" xfId="39923" xr:uid="{D75A9B1E-ADF3-47B4-B514-862F46987AED}"/>
    <cellStyle name="Normal 2 8 7 7 2" xfId="39924" xr:uid="{69C27275-2E31-47DF-947C-CF182B2E0BC6}"/>
    <cellStyle name="Normal 2 8 7 8" xfId="39925" xr:uid="{9E121F98-F7D5-4215-892A-F7907A4328B8}"/>
    <cellStyle name="Normal 2 8 7 9" xfId="39926" xr:uid="{E29FA943-B693-45C7-BE9B-2BFFF4404B2B}"/>
    <cellStyle name="Normal 2 8 70" xfId="39927" xr:uid="{5DE7FD3A-3BDF-44DE-9512-A4D8F4E2A8E4}"/>
    <cellStyle name="Normal 2 8 71" xfId="39928" xr:uid="{AAD0383C-E4F6-41B8-A3C4-42B66CF839A5}"/>
    <cellStyle name="Normal 2 8 72" xfId="39929" xr:uid="{F13C8C47-B6DC-498E-BD26-D40E711DB33C}"/>
    <cellStyle name="Normal 2 8 73" xfId="39930" xr:uid="{DEAD28BD-7BAE-4227-B7F8-E3D31FCFD3A3}"/>
    <cellStyle name="Normal 2 8 74" xfId="39931" xr:uid="{80268C44-C908-4C1D-A713-D50BC95C5F4A}"/>
    <cellStyle name="Normal 2 8 75" xfId="39932" xr:uid="{C389B685-D167-4D32-9C24-6B6D6780FF8B}"/>
    <cellStyle name="Normal 2 8 8" xfId="39933" xr:uid="{4E83BADF-D189-4475-BC98-2C1DA4C6F8C5}"/>
    <cellStyle name="Normal 2 8 8 10" xfId="39934" xr:uid="{8213C44B-259E-444D-92DA-3BAB3C4DD209}"/>
    <cellStyle name="Normal 2 8 8 2" xfId="39935" xr:uid="{76BDCAA3-DA9C-48DD-BD54-7CECDD67218C}"/>
    <cellStyle name="Normal 2 8 8 2 2" xfId="39936" xr:uid="{F71B9C03-01D4-497E-9602-01BB5F631D73}"/>
    <cellStyle name="Normal 2 8 8 2 2 2" xfId="39937" xr:uid="{68668C69-EAEE-4C22-9D6C-ACD5B6AFFE42}"/>
    <cellStyle name="Normal 2 8 8 2 2 3" xfId="39938" xr:uid="{CE705337-FD32-4FAF-8A64-F60F2098D780}"/>
    <cellStyle name="Normal 2 8 8 2 2 4" xfId="39939" xr:uid="{94CDD6D2-CDD8-495F-A4C5-A40385A48FD2}"/>
    <cellStyle name="Normal 2 8 8 2 3" xfId="39940" xr:uid="{6B4B70AF-CA94-4769-B2C4-50032257B11D}"/>
    <cellStyle name="Normal 2 8 8 2 3 2" xfId="39941" xr:uid="{41518438-0D52-4785-BC28-A383C4CFABE2}"/>
    <cellStyle name="Normal 2 8 8 2 3 3" xfId="39942" xr:uid="{AAEF703B-F9DB-4736-92CE-2E9F477AF72B}"/>
    <cellStyle name="Normal 2 8 8 2 3 4" xfId="39943" xr:uid="{2A3B27C4-68DE-49D9-920F-6ED3D0F0549A}"/>
    <cellStyle name="Normal 2 8 8 2 4" xfId="39944" xr:uid="{3EF5FC12-10DB-49CC-821A-C9AE0C413193}"/>
    <cellStyle name="Normal 2 8 8 2 4 2" xfId="39945" xr:uid="{9643A6AC-5DDF-4E8C-8FB6-52FC4D472EE9}"/>
    <cellStyle name="Normal 2 8 8 2 5" xfId="39946" xr:uid="{192135FE-D0E8-44FD-85C9-B8F1D2C63DC9}"/>
    <cellStyle name="Normal 2 8 8 2 6" xfId="39947" xr:uid="{2E1DB4BD-0BAF-4151-8639-D088B1DB36DC}"/>
    <cellStyle name="Normal 2 8 8 2 7" xfId="39948" xr:uid="{84496D1D-4FDF-4323-8847-59721A9DBF4C}"/>
    <cellStyle name="Normal 2 8 8 3" xfId="39949" xr:uid="{28C5F920-DD3A-4A60-82A6-CB881C97246D}"/>
    <cellStyle name="Normal 2 8 8 3 2" xfId="39950" xr:uid="{A73FF70B-7A94-495F-943E-D36A2F51789C}"/>
    <cellStyle name="Normal 2 8 8 3 2 2" xfId="39951" xr:uid="{60FCBCCF-8218-4FF9-9B57-7FA5C79A70F0}"/>
    <cellStyle name="Normal 2 8 8 3 2 3" xfId="39952" xr:uid="{038927FB-1BCB-4506-A1C7-272693017006}"/>
    <cellStyle name="Normal 2 8 8 3 2 4" xfId="39953" xr:uid="{E14A7F3B-2FFB-4AFA-A5B6-219A28B34E6E}"/>
    <cellStyle name="Normal 2 8 8 3 3" xfId="39954" xr:uid="{CE2A0243-F5C0-429F-B5A9-DDEF350A8188}"/>
    <cellStyle name="Normal 2 8 8 3 3 2" xfId="39955" xr:uid="{B9C40438-2477-437B-A45A-5B48595A579A}"/>
    <cellStyle name="Normal 2 8 8 3 3 3" xfId="39956" xr:uid="{387D0D2B-C0FE-49FB-B55A-AA4C4A61064C}"/>
    <cellStyle name="Normal 2 8 8 3 3 4" xfId="39957" xr:uid="{B273D73B-7A38-4B5C-829D-B36C6211A1AE}"/>
    <cellStyle name="Normal 2 8 8 3 4" xfId="39958" xr:uid="{CAF62503-1C19-42D3-AD3F-6B2FB15CFA33}"/>
    <cellStyle name="Normal 2 8 8 3 4 2" xfId="39959" xr:uid="{61FA5993-738A-478F-A9BD-55C38C232219}"/>
    <cellStyle name="Normal 2 8 8 3 5" xfId="39960" xr:uid="{3EC94B57-21A7-40E9-A6DC-3AA414E1127D}"/>
    <cellStyle name="Normal 2 8 8 3 6" xfId="39961" xr:uid="{8559BBE4-BBF6-457C-ABF7-4A512F44BD87}"/>
    <cellStyle name="Normal 2 8 8 3 7" xfId="39962" xr:uid="{F1BA2BB7-57A2-4139-8AD2-546E0C45CD92}"/>
    <cellStyle name="Normal 2 8 8 4" xfId="39963" xr:uid="{134A0671-285A-4974-A6D5-12D31D851DDF}"/>
    <cellStyle name="Normal 2 8 8 4 2" xfId="39964" xr:uid="{403CB07E-15B3-424F-B8A7-503F41CA8FCA}"/>
    <cellStyle name="Normal 2 8 8 4 3" xfId="39965" xr:uid="{E4747E35-0B2C-4A91-9E97-654C27CD6E3C}"/>
    <cellStyle name="Normal 2 8 8 4 4" xfId="39966" xr:uid="{E2F7A27D-3941-4D23-936D-FBEE3A469DCE}"/>
    <cellStyle name="Normal 2 8 8 5" xfId="39967" xr:uid="{6BA57028-3DD9-4438-941D-1B013DCCA964}"/>
    <cellStyle name="Normal 2 8 8 5 2" xfId="39968" xr:uid="{CA5B84CE-FEB4-4A51-9F11-8CECA6302AB9}"/>
    <cellStyle name="Normal 2 8 8 5 3" xfId="39969" xr:uid="{9FCB802A-EF82-4531-ACD3-B25B41406BEA}"/>
    <cellStyle name="Normal 2 8 8 5 4" xfId="39970" xr:uid="{AEE98DCF-7110-451F-A456-02185D6F1F36}"/>
    <cellStyle name="Normal 2 8 8 6" xfId="39971" xr:uid="{5C1B56E4-D175-4F3C-9551-7A36051DEB9F}"/>
    <cellStyle name="Normal 2 8 8 7" xfId="39972" xr:uid="{9860A197-1B67-430A-88B2-ABB24801C5B3}"/>
    <cellStyle name="Normal 2 8 8 7 2" xfId="39973" xr:uid="{0EBC09BB-CFC5-497B-899C-C08641C7B68D}"/>
    <cellStyle name="Normal 2 8 8 8" xfId="39974" xr:uid="{453FADD5-5A76-4ABC-A8F5-5CE6EEF2777D}"/>
    <cellStyle name="Normal 2 8 8 9" xfId="39975" xr:uid="{09EB65A1-2B29-407B-A238-A89584BB4D5E}"/>
    <cellStyle name="Normal 2 8 9" xfId="39976" xr:uid="{32F9903F-A167-44DB-BBAD-4294E0A1F705}"/>
    <cellStyle name="Normal 2 8 9 10" xfId="39977" xr:uid="{1520DD7C-29CE-4E1E-9FAB-60349D1BABAF}"/>
    <cellStyle name="Normal 2 8 9 2" xfId="39978" xr:uid="{5D2FA58B-AE23-4793-81FD-D39630EAB76B}"/>
    <cellStyle name="Normal 2 8 9 2 2" xfId="39979" xr:uid="{325A78EB-E097-4CB4-AEE9-763F208956F9}"/>
    <cellStyle name="Normal 2 8 9 2 2 2" xfId="39980" xr:uid="{E3CC8105-E774-43C0-BF49-5B2059F2F5A0}"/>
    <cellStyle name="Normal 2 8 9 2 2 3" xfId="39981" xr:uid="{86C76F8E-3174-4CBF-BCA4-29CD538F9EAC}"/>
    <cellStyle name="Normal 2 8 9 2 2 4" xfId="39982" xr:uid="{3F6EDAA2-6E3B-45EB-B8CC-A6A8F171B257}"/>
    <cellStyle name="Normal 2 8 9 2 3" xfId="39983" xr:uid="{D6A977BF-C553-4655-9F17-247944B243EB}"/>
    <cellStyle name="Normal 2 8 9 2 3 2" xfId="39984" xr:uid="{9DA1A4E7-8E5A-4ECF-8934-3A789AFC68EC}"/>
    <cellStyle name="Normal 2 8 9 2 3 3" xfId="39985" xr:uid="{53F2D719-E593-4C4A-9B6F-C13C770710CE}"/>
    <cellStyle name="Normal 2 8 9 2 3 4" xfId="39986" xr:uid="{1B04CE8E-1E42-4125-87EF-7F4EE85F9329}"/>
    <cellStyle name="Normal 2 8 9 2 4" xfId="39987" xr:uid="{60829AAC-0107-4074-8AB9-40032D2485FF}"/>
    <cellStyle name="Normal 2 8 9 2 4 2" xfId="39988" xr:uid="{62A27D7C-2F9B-4C1C-A4C9-B713107DD58D}"/>
    <cellStyle name="Normal 2 8 9 2 5" xfId="39989" xr:uid="{08139555-A893-43ED-A086-D38B45DFD51D}"/>
    <cellStyle name="Normal 2 8 9 2 6" xfId="39990" xr:uid="{29FAFCB4-A089-4089-8407-D70D87C7ABFD}"/>
    <cellStyle name="Normal 2 8 9 2 7" xfId="39991" xr:uid="{7572CFA2-27C1-43A7-9230-9DFBC1FE0E87}"/>
    <cellStyle name="Normal 2 8 9 3" xfId="39992" xr:uid="{6A2A0150-FE24-48ED-A5AC-FC048E71A8D7}"/>
    <cellStyle name="Normal 2 8 9 3 2" xfId="39993" xr:uid="{46F62948-05B7-4725-911B-85CF97469729}"/>
    <cellStyle name="Normal 2 8 9 3 2 2" xfId="39994" xr:uid="{A8A8B7A2-6F5F-4597-8F14-FDF82A867A2D}"/>
    <cellStyle name="Normal 2 8 9 3 2 3" xfId="39995" xr:uid="{E8FAEBCD-59F6-4697-B708-4EA7DBA8E780}"/>
    <cellStyle name="Normal 2 8 9 3 2 4" xfId="39996" xr:uid="{88DDDAD8-A85B-4679-9992-9EEFD914013A}"/>
    <cellStyle name="Normal 2 8 9 3 3" xfId="39997" xr:uid="{7E929600-A492-412D-91CE-799C80C62785}"/>
    <cellStyle name="Normal 2 8 9 3 3 2" xfId="39998" xr:uid="{6F2F18EE-AC96-4BAD-A237-A26856CFEFDB}"/>
    <cellStyle name="Normal 2 8 9 3 3 3" xfId="39999" xr:uid="{E72D3E92-812E-4317-A697-115553682409}"/>
    <cellStyle name="Normal 2 8 9 3 3 4" xfId="40000" xr:uid="{ED71A39B-9988-4ED9-B750-799E61AE05B3}"/>
    <cellStyle name="Normal 2 8 9 3 4" xfId="40001" xr:uid="{4E5C2E27-A26E-4362-A28B-5527F699A969}"/>
    <cellStyle name="Normal 2 8 9 3 4 2" xfId="40002" xr:uid="{6725D573-E5B8-494F-A751-9EF5CEB1B971}"/>
    <cellStyle name="Normal 2 8 9 3 5" xfId="40003" xr:uid="{E65505B1-44D3-4574-835D-2080B50C829B}"/>
    <cellStyle name="Normal 2 8 9 3 6" xfId="40004" xr:uid="{09028410-B939-46FE-BECC-1B6052B89B31}"/>
    <cellStyle name="Normal 2 8 9 3 7" xfId="40005" xr:uid="{397A0F8B-7D2B-4B95-8C71-214CB3873B74}"/>
    <cellStyle name="Normal 2 8 9 4" xfId="40006" xr:uid="{66E12FA2-60C4-4355-9275-7BFEFFD9F204}"/>
    <cellStyle name="Normal 2 8 9 4 2" xfId="40007" xr:uid="{4C8F1C4F-67C5-4FB2-BA2A-EACC09480295}"/>
    <cellStyle name="Normal 2 8 9 4 3" xfId="40008" xr:uid="{88BF9546-DD73-4F20-89C9-6A53EAAE7840}"/>
    <cellStyle name="Normal 2 8 9 4 4" xfId="40009" xr:uid="{6B001812-B96A-4241-8230-8EA12EA88A63}"/>
    <cellStyle name="Normal 2 8 9 5" xfId="40010" xr:uid="{AA9BF0D3-11E7-48E8-899F-A017FEB2CAA2}"/>
    <cellStyle name="Normal 2 8 9 5 2" xfId="40011" xr:uid="{E2D6994C-93A3-4B88-993C-DC5ECC35AD49}"/>
    <cellStyle name="Normal 2 8 9 5 3" xfId="40012" xr:uid="{DDB8C738-DF17-4800-BE8F-BDAD13373C96}"/>
    <cellStyle name="Normal 2 8 9 5 4" xfId="40013" xr:uid="{624F291E-E8F2-4352-80D4-9CA91060DD1F}"/>
    <cellStyle name="Normal 2 8 9 6" xfId="40014" xr:uid="{402252EB-0416-4981-8396-1C964441F986}"/>
    <cellStyle name="Normal 2 8 9 7" xfId="40015" xr:uid="{C48D2AE5-7F26-4C0B-9919-8942ED398767}"/>
    <cellStyle name="Normal 2 8 9 7 2" xfId="40016" xr:uid="{5808B984-BD43-4F1A-85BB-77CA26722C7F}"/>
    <cellStyle name="Normal 2 8 9 8" xfId="40017" xr:uid="{436B6FA1-03BE-4CAA-AD59-25DFA5346BB6}"/>
    <cellStyle name="Normal 2 8 9 9" xfId="40018" xr:uid="{1DA37221-ABF4-49DF-8391-E6B20EA37976}"/>
    <cellStyle name="Normal 2 80" xfId="40019" xr:uid="{5C1F4210-8A88-4BFB-8F28-5D7816392356}"/>
    <cellStyle name="Normal 2 80 2" xfId="59069" xr:uid="{49B8BF51-1237-4B45-B633-14DD386B4FCF}"/>
    <cellStyle name="Normal 2 80 2 2" xfId="59070" xr:uid="{28694368-968C-429F-B697-3B7693FB8719}"/>
    <cellStyle name="Normal 2 80 3" xfId="59071" xr:uid="{DE31B7B9-2D69-4295-A4DE-DE2523A3C67F}"/>
    <cellStyle name="Normal 2 80 3 2" xfId="59072" xr:uid="{BDABC1DD-C1F5-4053-A739-D0D054B18F1A}"/>
    <cellStyle name="Normal 2 80 4" xfId="59073" xr:uid="{95A1A05F-DBE7-4934-B0B1-6A81857B0C1D}"/>
    <cellStyle name="Normal 2 80 5" xfId="59074" xr:uid="{4482A6B9-BBB7-4530-8E2B-0692C77E6B2E}"/>
    <cellStyle name="Normal 2 81" xfId="40020" xr:uid="{A041E131-411D-4A3E-B071-DBA91E2FC6AF}"/>
    <cellStyle name="Normal 2 81 2" xfId="59075" xr:uid="{B95238DC-2231-468B-8495-81B17BCC3B9B}"/>
    <cellStyle name="Normal 2 81 2 2" xfId="59076" xr:uid="{E8350E08-535E-4116-95A4-43865B43F414}"/>
    <cellStyle name="Normal 2 81 3" xfId="59077" xr:uid="{DC5D8185-D2C4-4983-B26D-DCBAF95FC0C2}"/>
    <cellStyle name="Normal 2 81 3 2" xfId="59078" xr:uid="{C32D4F6C-48B5-4955-AA3C-101CE19B164D}"/>
    <cellStyle name="Normal 2 81 4" xfId="59079" xr:uid="{0E4E3C6A-19C0-4610-96B9-8423EDFF7084}"/>
    <cellStyle name="Normal 2 81 5" xfId="59080" xr:uid="{96FD4C59-7A5B-46C1-9828-EA9C3D78FF9F}"/>
    <cellStyle name="Normal 2 82" xfId="40021" xr:uid="{E89B6D91-CD3B-405A-BACE-C9F288D8F873}"/>
    <cellStyle name="Normal 2 82 2" xfId="59081" xr:uid="{27EB03EA-78AF-4A4C-87CA-3B18B2F941E6}"/>
    <cellStyle name="Normal 2 82 2 2" xfId="59082" xr:uid="{0061EE54-4FB3-456A-89F5-0DD4A8B464AE}"/>
    <cellStyle name="Normal 2 82 3" xfId="59083" xr:uid="{E40D18BE-49D0-4C68-9056-B2876C934428}"/>
    <cellStyle name="Normal 2 82 3 2" xfId="59084" xr:uid="{6D7EECDD-7813-4C09-9721-4E88E72371F0}"/>
    <cellStyle name="Normal 2 82 4" xfId="59085" xr:uid="{453F2D6B-9C52-4CF6-9C07-1657A1697530}"/>
    <cellStyle name="Normal 2 82 5" xfId="59086" xr:uid="{51407D50-CEC1-4DF4-A6BB-5ECA25A7384E}"/>
    <cellStyle name="Normal 2 83" xfId="40022" xr:uid="{D8766AD3-53A4-45B8-ACCA-E23C8AFD3CAC}"/>
    <cellStyle name="Normal 2 83 2" xfId="59087" xr:uid="{9BC55E4F-E4C2-4416-863D-59F4DF0777D0}"/>
    <cellStyle name="Normal 2 83 2 2" xfId="59088" xr:uid="{4EB68214-DD33-423B-8ED4-5DFF875513A2}"/>
    <cellStyle name="Normal 2 83 3" xfId="59089" xr:uid="{A962BEBC-D614-4E62-91E2-56FF2B706B7F}"/>
    <cellStyle name="Normal 2 83 3 2" xfId="59090" xr:uid="{60BA2213-3F62-439B-836E-007B5FD15C53}"/>
    <cellStyle name="Normal 2 83 4" xfId="59091" xr:uid="{C4715D12-176B-4E97-9C17-6848F8B0C612}"/>
    <cellStyle name="Normal 2 83 5" xfId="59092" xr:uid="{2E735789-BAE6-4ACC-802E-998A01365687}"/>
    <cellStyle name="Normal 2 84" xfId="40023" xr:uid="{02673711-101A-46C6-A0D3-1FD216E8B2F8}"/>
    <cellStyle name="Normal 2 84 2" xfId="59093" xr:uid="{DA03CB9D-0CE2-4CDA-860E-D975FA5A983C}"/>
    <cellStyle name="Normal 2 84 2 2" xfId="59094" xr:uid="{8BE4B740-5C0B-467E-BD88-C413D6942659}"/>
    <cellStyle name="Normal 2 84 3" xfId="59095" xr:uid="{5F81D8D7-F846-4283-894A-2A51E81D91C7}"/>
    <cellStyle name="Normal 2 84 3 2" xfId="59096" xr:uid="{69621E20-AFA6-438F-83C5-904C5148634B}"/>
    <cellStyle name="Normal 2 84 4" xfId="59097" xr:uid="{78F36B34-999A-4444-83A2-D06A7E665BEC}"/>
    <cellStyle name="Normal 2 84 5" xfId="59098" xr:uid="{D8529054-D833-4503-A74F-859A8C94B93E}"/>
    <cellStyle name="Normal 2 85" xfId="40024" xr:uid="{2CAF38F9-04BE-466C-B27F-BA48445F59A2}"/>
    <cellStyle name="Normal 2 85 2" xfId="59099" xr:uid="{37AF68BB-AFCC-4D82-AB49-244D1EF441EC}"/>
    <cellStyle name="Normal 2 85 2 2" xfId="59100" xr:uid="{79F5F207-293E-47F5-ADC4-61805D2D5677}"/>
    <cellStyle name="Normal 2 85 3" xfId="59101" xr:uid="{DAFA89F0-CF58-47B2-88FF-1218CB6046AC}"/>
    <cellStyle name="Normal 2 85 3 2" xfId="59102" xr:uid="{C0AAEC4D-275E-4BCA-A8A4-B70A67C97528}"/>
    <cellStyle name="Normal 2 85 4" xfId="59103" xr:uid="{AB1D12C8-4085-410D-9170-FE88CE03FCC3}"/>
    <cellStyle name="Normal 2 85 5" xfId="59104" xr:uid="{4354216D-6835-4FAF-9E36-FF90D4E1EC10}"/>
    <cellStyle name="Normal 2 86" xfId="40025" xr:uid="{CD77FF1F-9E75-443E-A544-85D94DF34FD8}"/>
    <cellStyle name="Normal 2 86 2" xfId="59105" xr:uid="{0EAAE7D5-62B5-42A6-9EB6-4ED26162FEE8}"/>
    <cellStyle name="Normal 2 86 2 2" xfId="59106" xr:uid="{06D8F261-859F-4D36-84DA-CFF44C2453BA}"/>
    <cellStyle name="Normal 2 86 3" xfId="59107" xr:uid="{54FBBEBB-97F2-4EAA-9267-A4A34BB2EE4B}"/>
    <cellStyle name="Normal 2 86 3 2" xfId="59108" xr:uid="{6CD322B7-AC46-4C5D-8E14-66A78D94275B}"/>
    <cellStyle name="Normal 2 86 4" xfId="59109" xr:uid="{5D357B93-EB3A-4270-B86B-5730004A758B}"/>
    <cellStyle name="Normal 2 86 5" xfId="59110" xr:uid="{D9B4A7FC-7B29-403B-A5E0-D0FAE4FC55DA}"/>
    <cellStyle name="Normal 2 87" xfId="40026" xr:uid="{10C5EE4E-9277-4EDD-B935-E2CBDF1E9F7F}"/>
    <cellStyle name="Normal 2 87 2" xfId="59111" xr:uid="{96F5006F-75CE-4BEF-9206-8324C02AF501}"/>
    <cellStyle name="Normal 2 87 2 2" xfId="59112" xr:uid="{F979A775-61E2-4B2B-BC3E-A318C1DB8B03}"/>
    <cellStyle name="Normal 2 87 3" xfId="59113" xr:uid="{36D8DB99-BA61-404B-A79C-165DF0AAB3F5}"/>
    <cellStyle name="Normal 2 87 3 2" xfId="59114" xr:uid="{5731DA42-A035-47B8-9E2E-829564EF1821}"/>
    <cellStyle name="Normal 2 87 4" xfId="59115" xr:uid="{5B6F12B3-BC54-42D4-97FC-B56FDE8210FC}"/>
    <cellStyle name="Normal 2 87 5" xfId="59116" xr:uid="{9BA52D84-80DC-4649-AD8F-520D8743A7CB}"/>
    <cellStyle name="Normal 2 88" xfId="40027" xr:uid="{A0A7AC38-B13E-4515-81F1-B750D31F4A95}"/>
    <cellStyle name="Normal 2 88 2" xfId="59117" xr:uid="{2BD36A22-CD9E-4688-A427-3DDF6C89E2DC}"/>
    <cellStyle name="Normal 2 88 2 2" xfId="59118" xr:uid="{77B8426E-95AF-4082-BBBC-009C9094D753}"/>
    <cellStyle name="Normal 2 88 3" xfId="59119" xr:uid="{7E463EB3-BBB6-484C-B880-FBCB0F31E3D2}"/>
    <cellStyle name="Normal 2 88 3 2" xfId="59120" xr:uid="{40959E03-B815-46C4-8618-6EB7BE5AB871}"/>
    <cellStyle name="Normal 2 88 4" xfId="59121" xr:uid="{73818FD9-64B3-4F5C-84C0-40F3899500C3}"/>
    <cellStyle name="Normal 2 88 5" xfId="59122" xr:uid="{70EF0764-6D85-4581-93CE-E632B235733B}"/>
    <cellStyle name="Normal 2 89" xfId="40028" xr:uid="{DFB00930-C5EB-4B49-94EC-0429357DD3F5}"/>
    <cellStyle name="Normal 2 89 2" xfId="59123" xr:uid="{44359C48-B150-4D99-B90C-19FCA15FEB15}"/>
    <cellStyle name="Normal 2 89 2 2" xfId="59124" xr:uid="{16A9185F-EFCA-41DB-83C7-6D36D1819C27}"/>
    <cellStyle name="Normal 2 89 3" xfId="59125" xr:uid="{7A5EC318-BE7C-46D4-B356-9D437A30CEDC}"/>
    <cellStyle name="Normal 2 89 3 2" xfId="59126" xr:uid="{F73C7B24-E51A-4214-B5FC-B513C3C10DFF}"/>
    <cellStyle name="Normal 2 89 4" xfId="59127" xr:uid="{8DF18A18-A3AF-4BB9-A814-25D84C99FCE8}"/>
    <cellStyle name="Normal 2 89 5" xfId="59128" xr:uid="{8520EA53-EBE9-4DFB-BB56-417D8FE49A1A}"/>
    <cellStyle name="Normal 2 9" xfId="40029" xr:uid="{19262DE6-AF96-4BC6-9D2F-506B99331192}"/>
    <cellStyle name="Normal 2 9 10" xfId="40030" xr:uid="{080CE30E-F8CE-4562-A33B-A1E7D85E989E}"/>
    <cellStyle name="Normal 2 9 10 10" xfId="40031" xr:uid="{36037E16-9A9D-42D1-8B02-8CD3DC6DF507}"/>
    <cellStyle name="Normal 2 9 10 2" xfId="40032" xr:uid="{D86460E4-4D70-432D-8BE3-02AB455793AE}"/>
    <cellStyle name="Normal 2 9 10 2 2" xfId="40033" xr:uid="{44362063-BCB1-4915-80D7-6B965CC57712}"/>
    <cellStyle name="Normal 2 9 10 2 2 2" xfId="40034" xr:uid="{881927EA-092C-4916-92A8-E29C6545A049}"/>
    <cellStyle name="Normal 2 9 10 2 2 3" xfId="40035" xr:uid="{2C98C5A6-CB75-4823-938A-1CA4E0AC8532}"/>
    <cellStyle name="Normal 2 9 10 2 2 4" xfId="40036" xr:uid="{51A29F53-8495-4206-A68B-B01962539EF1}"/>
    <cellStyle name="Normal 2 9 10 2 3" xfId="40037" xr:uid="{6701E788-D43F-48FC-AD0F-A2F66BEB7DAF}"/>
    <cellStyle name="Normal 2 9 10 2 3 2" xfId="40038" xr:uid="{FB4E4938-DCC7-4B08-8FE5-6A00524165F8}"/>
    <cellStyle name="Normal 2 9 10 2 3 3" xfId="40039" xr:uid="{08AD1B46-C51C-43E2-BAB4-1F4D48F954A3}"/>
    <cellStyle name="Normal 2 9 10 2 3 4" xfId="40040" xr:uid="{3E0F89AB-FE66-4A1B-90CA-2CF307277D70}"/>
    <cellStyle name="Normal 2 9 10 2 4" xfId="40041" xr:uid="{C2B89D69-1513-4756-975D-92F789462E37}"/>
    <cellStyle name="Normal 2 9 10 2 4 2" xfId="40042" xr:uid="{A2D0DA22-17DB-4921-9437-949DE039EFEC}"/>
    <cellStyle name="Normal 2 9 10 2 5" xfId="40043" xr:uid="{58A5013C-E932-4DA4-8D8E-D85D082E269F}"/>
    <cellStyle name="Normal 2 9 10 2 6" xfId="40044" xr:uid="{0D9083A6-C828-4D59-9634-A9A272077580}"/>
    <cellStyle name="Normal 2 9 10 2 7" xfId="40045" xr:uid="{F2183382-03A0-4D30-9968-113538D44008}"/>
    <cellStyle name="Normal 2 9 10 3" xfId="40046" xr:uid="{F87BA8B6-1C99-42A2-8736-95C97B0DB086}"/>
    <cellStyle name="Normal 2 9 10 3 2" xfId="40047" xr:uid="{17AC4A60-1064-41CC-907E-705AAD6D3D62}"/>
    <cellStyle name="Normal 2 9 10 3 2 2" xfId="40048" xr:uid="{EBC623E5-27FB-49B0-8C53-8CB4FC7CAABE}"/>
    <cellStyle name="Normal 2 9 10 3 2 3" xfId="40049" xr:uid="{A13F8DC0-EE28-405F-AEBE-B91FF5C6F817}"/>
    <cellStyle name="Normal 2 9 10 3 2 4" xfId="40050" xr:uid="{37B2A84B-4D11-4641-87D3-E289AD569334}"/>
    <cellStyle name="Normal 2 9 10 3 3" xfId="40051" xr:uid="{C2FD1A56-1C66-4231-A756-6784D7A7DF33}"/>
    <cellStyle name="Normal 2 9 10 3 3 2" xfId="40052" xr:uid="{104D6EB1-7AAA-45E0-8FE7-B6E3716E5511}"/>
    <cellStyle name="Normal 2 9 10 3 3 3" xfId="40053" xr:uid="{F57D4D9D-7698-4E1B-99F6-7EFB8BE6E873}"/>
    <cellStyle name="Normal 2 9 10 3 3 4" xfId="40054" xr:uid="{E22672DA-603D-4CC1-A97C-1A5A44473ECC}"/>
    <cellStyle name="Normal 2 9 10 3 4" xfId="40055" xr:uid="{EF7FDDD6-EBF7-42D0-92BA-946450431356}"/>
    <cellStyle name="Normal 2 9 10 3 4 2" xfId="40056" xr:uid="{7E104C12-0C22-4141-9F38-942A58044DD9}"/>
    <cellStyle name="Normal 2 9 10 3 5" xfId="40057" xr:uid="{59828E75-4069-44B9-9394-69EFCCBBD621}"/>
    <cellStyle name="Normal 2 9 10 3 6" xfId="40058" xr:uid="{AE21FC80-FDD8-4F88-A181-7769BCFC5DC0}"/>
    <cellStyle name="Normal 2 9 10 3 7" xfId="40059" xr:uid="{FA2CBF8B-DBF3-41CB-9A0D-40B2A7EF3F52}"/>
    <cellStyle name="Normal 2 9 10 4" xfId="40060" xr:uid="{BE118593-FAF5-419A-B61E-A33923412D86}"/>
    <cellStyle name="Normal 2 9 10 4 2" xfId="40061" xr:uid="{AB66B1B1-DF11-4617-A01B-B0BDB3F77973}"/>
    <cellStyle name="Normal 2 9 10 4 3" xfId="40062" xr:uid="{D360F96F-6FBA-4839-9336-92DDE6516AB1}"/>
    <cellStyle name="Normal 2 9 10 4 4" xfId="40063" xr:uid="{8B1D5BE3-C106-4E8B-B793-F67DB6B228B1}"/>
    <cellStyle name="Normal 2 9 10 5" xfId="40064" xr:uid="{65D53F6B-9157-4464-BA6C-E8BB0C3C3154}"/>
    <cellStyle name="Normal 2 9 10 5 2" xfId="40065" xr:uid="{801AB9D9-C760-43A2-8A8F-655E712AA20A}"/>
    <cellStyle name="Normal 2 9 10 5 3" xfId="40066" xr:uid="{EE9B8952-8417-4F5E-87D3-7055F2BE104B}"/>
    <cellStyle name="Normal 2 9 10 5 4" xfId="40067" xr:uid="{E0208E8E-6C39-4558-A463-A3CC60A23D97}"/>
    <cellStyle name="Normal 2 9 10 6" xfId="40068" xr:uid="{23DBF318-9468-4DDD-A6BF-27AEF1992DAB}"/>
    <cellStyle name="Normal 2 9 10 7" xfId="40069" xr:uid="{7E9665A0-E8DD-46CC-9850-E9FF996FD975}"/>
    <cellStyle name="Normal 2 9 10 7 2" xfId="40070" xr:uid="{6CB80676-F535-4467-9A34-C1B4803FFCB4}"/>
    <cellStyle name="Normal 2 9 10 8" xfId="40071" xr:uid="{29B2D862-7725-43DD-9841-88C7E47DBFA6}"/>
    <cellStyle name="Normal 2 9 10 9" xfId="40072" xr:uid="{B4D0CC70-9A61-457C-A0B0-A68C426BF026}"/>
    <cellStyle name="Normal 2 9 11" xfId="40073" xr:uid="{AAFF2414-ED32-49A9-AF24-39C95FE18154}"/>
    <cellStyle name="Normal 2 9 11 10" xfId="40074" xr:uid="{364EAAA3-2DD0-4116-8E9B-2A81E61692C5}"/>
    <cellStyle name="Normal 2 9 11 2" xfId="40075" xr:uid="{F5864225-9B2D-4444-8FBA-564372F56CBE}"/>
    <cellStyle name="Normal 2 9 11 2 2" xfId="40076" xr:uid="{96E5C450-629E-42CF-8120-FDBD2E190DAA}"/>
    <cellStyle name="Normal 2 9 11 2 2 2" xfId="40077" xr:uid="{C1F7BBF0-D323-4FA8-B6D3-EFD54044FF6E}"/>
    <cellStyle name="Normal 2 9 11 2 2 3" xfId="40078" xr:uid="{72DFA5A4-8BC9-4974-A674-6EB4EB7FC75E}"/>
    <cellStyle name="Normal 2 9 11 2 2 4" xfId="40079" xr:uid="{D041F203-3ACE-4771-BE8F-74B079B16E8E}"/>
    <cellStyle name="Normal 2 9 11 2 3" xfId="40080" xr:uid="{0CB24B9D-6822-4185-A7E5-CFE3C35B3E8E}"/>
    <cellStyle name="Normal 2 9 11 2 3 2" xfId="40081" xr:uid="{1B4DD213-33E7-47B5-A66D-FB272678A410}"/>
    <cellStyle name="Normal 2 9 11 2 3 3" xfId="40082" xr:uid="{4BC86793-512E-4FF2-827D-295339E0C936}"/>
    <cellStyle name="Normal 2 9 11 2 3 4" xfId="40083" xr:uid="{B91177AC-93D5-41C9-81F6-81703A0843B9}"/>
    <cellStyle name="Normal 2 9 11 2 4" xfId="40084" xr:uid="{11100C1F-7765-464A-B432-07284B71BFC5}"/>
    <cellStyle name="Normal 2 9 11 2 4 2" xfId="40085" xr:uid="{30660888-8EBB-433D-BAD8-6B065719C4BC}"/>
    <cellStyle name="Normal 2 9 11 2 5" xfId="40086" xr:uid="{4D137B62-3664-4B93-8D32-8569B4F34C1C}"/>
    <cellStyle name="Normal 2 9 11 2 6" xfId="40087" xr:uid="{73142BA2-EFFB-4B54-9ED6-C407D6F06903}"/>
    <cellStyle name="Normal 2 9 11 2 7" xfId="40088" xr:uid="{AE57F1B1-5124-4712-917F-556259EE77AD}"/>
    <cellStyle name="Normal 2 9 11 3" xfId="40089" xr:uid="{CE70914D-2845-4953-9D2C-D1B49D7778B4}"/>
    <cellStyle name="Normal 2 9 11 3 2" xfId="40090" xr:uid="{CC074CD5-74BB-4604-AA98-D63EFACC498A}"/>
    <cellStyle name="Normal 2 9 11 3 2 2" xfId="40091" xr:uid="{8DC164E5-5840-4987-892F-02C945C8259C}"/>
    <cellStyle name="Normal 2 9 11 3 2 3" xfId="40092" xr:uid="{4BB41711-BFD3-4040-89DA-BC7848069374}"/>
    <cellStyle name="Normal 2 9 11 3 2 4" xfId="40093" xr:uid="{495AACE3-A2E3-4729-BDBB-443322E31B55}"/>
    <cellStyle name="Normal 2 9 11 3 3" xfId="40094" xr:uid="{05F7420C-C084-4A53-B30E-F5969300085C}"/>
    <cellStyle name="Normal 2 9 11 3 3 2" xfId="40095" xr:uid="{2C531DEA-3134-4919-A809-09EB228FD6E8}"/>
    <cellStyle name="Normal 2 9 11 3 3 3" xfId="40096" xr:uid="{36D9FD2B-49A7-447B-9A31-E28D56515666}"/>
    <cellStyle name="Normal 2 9 11 3 3 4" xfId="40097" xr:uid="{D38918E1-77E3-4CC0-A3A6-E6425CC8045F}"/>
    <cellStyle name="Normal 2 9 11 3 4" xfId="40098" xr:uid="{E0FEF602-7619-40A5-8FA8-C441DF181709}"/>
    <cellStyle name="Normal 2 9 11 3 4 2" xfId="40099" xr:uid="{26F0D63C-D45D-4517-BB8D-5D08CECA525E}"/>
    <cellStyle name="Normal 2 9 11 3 5" xfId="40100" xr:uid="{4FF770FE-46BD-4198-B94D-1C83937BD99B}"/>
    <cellStyle name="Normal 2 9 11 3 6" xfId="40101" xr:uid="{E29A9055-A24A-4D99-8DF2-A87C4486A1B7}"/>
    <cellStyle name="Normal 2 9 11 3 7" xfId="40102" xr:uid="{A9E71B77-A3E0-4A39-9385-39B8FF25613F}"/>
    <cellStyle name="Normal 2 9 11 4" xfId="40103" xr:uid="{19215428-8EEF-415A-BD8B-E62E2019E075}"/>
    <cellStyle name="Normal 2 9 11 4 2" xfId="40104" xr:uid="{2BF2B6A3-2A0D-424F-BD8B-63A552543C71}"/>
    <cellStyle name="Normal 2 9 11 4 3" xfId="40105" xr:uid="{272562E3-6F0F-4C7A-9039-9B72CD0EC3F2}"/>
    <cellStyle name="Normal 2 9 11 4 4" xfId="40106" xr:uid="{C58AB893-CCE7-4E09-838E-FB457B11CAA3}"/>
    <cellStyle name="Normal 2 9 11 5" xfId="40107" xr:uid="{7EB953BE-3674-49F9-83A2-E4B1DC6F69E4}"/>
    <cellStyle name="Normal 2 9 11 5 2" xfId="40108" xr:uid="{2C04C024-0DF1-47BB-829F-B8092D128540}"/>
    <cellStyle name="Normal 2 9 11 5 3" xfId="40109" xr:uid="{A0BF4991-7DEA-4A80-9262-05A3C99BD8F6}"/>
    <cellStyle name="Normal 2 9 11 5 4" xfId="40110" xr:uid="{32D36E06-193A-48D7-B062-6C8C64CA754B}"/>
    <cellStyle name="Normal 2 9 11 6" xfId="40111" xr:uid="{64B57448-5C6D-41B2-BCA0-E3F298F19A4D}"/>
    <cellStyle name="Normal 2 9 11 7" xfId="40112" xr:uid="{53F77AD2-F22F-4C46-8AF4-0FDDB8A59A00}"/>
    <cellStyle name="Normal 2 9 11 7 2" xfId="40113" xr:uid="{9146CFDC-C6DC-4247-A9EC-86F650C1E699}"/>
    <cellStyle name="Normal 2 9 11 8" xfId="40114" xr:uid="{D8555DC8-E5E0-41EC-96BD-4827C6F41D25}"/>
    <cellStyle name="Normal 2 9 11 9" xfId="40115" xr:uid="{5F593E14-428A-423B-A515-2DCB1DF64E42}"/>
    <cellStyle name="Normal 2 9 12" xfId="40116" xr:uid="{C0E5560C-80E0-48A5-9078-208C87A18EE9}"/>
    <cellStyle name="Normal 2 9 12 10" xfId="40117" xr:uid="{554FA7CB-38C1-465E-BF22-6352C6788BEA}"/>
    <cellStyle name="Normal 2 9 12 2" xfId="40118" xr:uid="{2B9FF6B3-0CDC-411D-920D-87DE7A8037C0}"/>
    <cellStyle name="Normal 2 9 12 2 2" xfId="40119" xr:uid="{6EDA28F8-92BE-4993-8758-768093A2BFB4}"/>
    <cellStyle name="Normal 2 9 12 2 2 2" xfId="40120" xr:uid="{8491D8C0-EE70-4E56-AB1C-AC5BB44CF512}"/>
    <cellStyle name="Normal 2 9 12 2 2 3" xfId="40121" xr:uid="{DA04FB3D-2346-49F0-B290-AE704381679E}"/>
    <cellStyle name="Normal 2 9 12 2 2 4" xfId="40122" xr:uid="{39249930-4292-48F4-A190-7881B2B334BD}"/>
    <cellStyle name="Normal 2 9 12 2 3" xfId="40123" xr:uid="{5117CC11-8FAA-40BF-8406-EAB83EFC87A7}"/>
    <cellStyle name="Normal 2 9 12 2 3 2" xfId="40124" xr:uid="{5A82D93E-0CAE-44FC-91AF-53FBC8BE73F1}"/>
    <cellStyle name="Normal 2 9 12 2 3 3" xfId="40125" xr:uid="{704F3417-5F0E-449E-BB5D-40026875AD45}"/>
    <cellStyle name="Normal 2 9 12 2 3 4" xfId="40126" xr:uid="{CC677676-BD10-4BCD-900C-BE443B24AF83}"/>
    <cellStyle name="Normal 2 9 12 2 4" xfId="40127" xr:uid="{2ABD4D06-1DB3-48AC-BCEE-A801C318E92A}"/>
    <cellStyle name="Normal 2 9 12 2 4 2" xfId="40128" xr:uid="{1C060B8C-7201-4A15-BDE0-30B73F4FDDF5}"/>
    <cellStyle name="Normal 2 9 12 2 5" xfId="40129" xr:uid="{D6C90A44-5B7A-4000-AF75-CB38D3E99447}"/>
    <cellStyle name="Normal 2 9 12 2 6" xfId="40130" xr:uid="{22F50DFE-84E0-4497-8247-EFEF37D30AF7}"/>
    <cellStyle name="Normal 2 9 12 2 7" xfId="40131" xr:uid="{F6D344D4-4E85-4033-96E5-F51E073B8CA4}"/>
    <cellStyle name="Normal 2 9 12 3" xfId="40132" xr:uid="{76850B8E-0496-424B-8DA4-69105F1067FE}"/>
    <cellStyle name="Normal 2 9 12 3 2" xfId="40133" xr:uid="{D2647370-6C66-4FB8-9332-6D70D3126481}"/>
    <cellStyle name="Normal 2 9 12 3 2 2" xfId="40134" xr:uid="{C74B4A45-304D-42F8-9B68-B710C0F4D9C3}"/>
    <cellStyle name="Normal 2 9 12 3 2 3" xfId="40135" xr:uid="{6692B963-E6D5-4D1D-A380-E947AB5AA58C}"/>
    <cellStyle name="Normal 2 9 12 3 2 4" xfId="40136" xr:uid="{1B3B4B8C-D52C-44AE-89EC-BFDD8A969B66}"/>
    <cellStyle name="Normal 2 9 12 3 3" xfId="40137" xr:uid="{800C03AC-C425-427B-A3CB-3BAE59F1B439}"/>
    <cellStyle name="Normal 2 9 12 3 3 2" xfId="40138" xr:uid="{AAD10FA8-FEC6-462B-AE91-F1803F378AAD}"/>
    <cellStyle name="Normal 2 9 12 3 3 3" xfId="40139" xr:uid="{07D84CD6-F7E1-490C-B8EC-22985948E0A3}"/>
    <cellStyle name="Normal 2 9 12 3 3 4" xfId="40140" xr:uid="{2C1DCB92-E5A9-4BDE-8E5D-9EE8879DB2A2}"/>
    <cellStyle name="Normal 2 9 12 3 4" xfId="40141" xr:uid="{EEFECE81-F0B2-42AD-BD58-DEBE9AA677C4}"/>
    <cellStyle name="Normal 2 9 12 3 4 2" xfId="40142" xr:uid="{35994AA7-98DD-4B18-8C2F-8E2B09689977}"/>
    <cellStyle name="Normal 2 9 12 3 5" xfId="40143" xr:uid="{DE8DC9AF-DF4F-4EEA-B53E-4AB8E29D7003}"/>
    <cellStyle name="Normal 2 9 12 3 6" xfId="40144" xr:uid="{C3630473-3B05-4F62-A4A5-7FE048065526}"/>
    <cellStyle name="Normal 2 9 12 3 7" xfId="40145" xr:uid="{DC42A5B4-16B4-499D-BD97-C994B02381B8}"/>
    <cellStyle name="Normal 2 9 12 4" xfId="40146" xr:uid="{F0398E31-0EC4-41C0-BE85-D195491C5EB9}"/>
    <cellStyle name="Normal 2 9 12 4 2" xfId="40147" xr:uid="{4055DB1D-51AD-438F-9F0E-7B4244572DFD}"/>
    <cellStyle name="Normal 2 9 12 4 3" xfId="40148" xr:uid="{41720A96-DD86-4F9F-89F1-7D11AA5F7E8C}"/>
    <cellStyle name="Normal 2 9 12 4 4" xfId="40149" xr:uid="{94D3B23E-5890-49BD-9B2F-ADDFAFD17BDA}"/>
    <cellStyle name="Normal 2 9 12 5" xfId="40150" xr:uid="{FA26DFEE-6AD2-47AC-966D-FCB6D5358DE1}"/>
    <cellStyle name="Normal 2 9 12 5 2" xfId="40151" xr:uid="{72EFC746-33F7-4072-9077-1942AF03F12E}"/>
    <cellStyle name="Normal 2 9 12 5 3" xfId="40152" xr:uid="{CB0D3F5E-F714-4D9E-A4E5-393F40133120}"/>
    <cellStyle name="Normal 2 9 12 5 4" xfId="40153" xr:uid="{5C81A65D-D985-4221-9A80-64D407C0C705}"/>
    <cellStyle name="Normal 2 9 12 6" xfId="40154" xr:uid="{10EBDAC1-8C08-49ED-AA9B-41AC0EE01D93}"/>
    <cellStyle name="Normal 2 9 12 7" xfId="40155" xr:uid="{D4444D4C-173B-4B13-8111-C25F1A5CA384}"/>
    <cellStyle name="Normal 2 9 12 7 2" xfId="40156" xr:uid="{55FFF47E-A62A-4C93-86D2-CF021D28BC71}"/>
    <cellStyle name="Normal 2 9 12 8" xfId="40157" xr:uid="{47BB1C88-12E6-4469-80B2-29F26108B3DB}"/>
    <cellStyle name="Normal 2 9 12 9" xfId="40158" xr:uid="{C6CBAEFC-45DA-494C-93A5-6873D6B830F8}"/>
    <cellStyle name="Normal 2 9 13" xfId="40159" xr:uid="{06615DC8-7440-4FE8-BD60-A821BF6FBF9D}"/>
    <cellStyle name="Normal 2 9 13 10" xfId="40160" xr:uid="{FC2CC027-47DF-4066-9282-D74EEB207C78}"/>
    <cellStyle name="Normal 2 9 13 2" xfId="40161" xr:uid="{1EA20BBB-251A-42E7-AE11-3409B4C82950}"/>
    <cellStyle name="Normal 2 9 13 2 2" xfId="40162" xr:uid="{DD3740A9-E0AF-4138-8D6F-6A6C9AF2958B}"/>
    <cellStyle name="Normal 2 9 13 2 2 2" xfId="40163" xr:uid="{C97052CA-75F8-4E0F-8F51-4E194268CAF9}"/>
    <cellStyle name="Normal 2 9 13 2 2 3" xfId="40164" xr:uid="{E3AD3B0A-9F17-4DCD-991A-7CC4C51E8291}"/>
    <cellStyle name="Normal 2 9 13 2 2 4" xfId="40165" xr:uid="{B025F08A-1F6D-4A52-8C0E-2FD77BC1CA5F}"/>
    <cellStyle name="Normal 2 9 13 2 3" xfId="40166" xr:uid="{748C73B0-FCC0-4958-BB4E-5FFA3FD1E492}"/>
    <cellStyle name="Normal 2 9 13 2 3 2" xfId="40167" xr:uid="{D034F139-E127-475D-8A29-D3915B04D5BB}"/>
    <cellStyle name="Normal 2 9 13 2 3 3" xfId="40168" xr:uid="{D27B6BF1-5473-44F5-9D59-BE80D5EC9F73}"/>
    <cellStyle name="Normal 2 9 13 2 3 4" xfId="40169" xr:uid="{7CEE36EB-68BD-4F03-AAB3-1DD5C24EE6D7}"/>
    <cellStyle name="Normal 2 9 13 2 4" xfId="40170" xr:uid="{74A83490-C2C3-4FC3-9C0E-560105810C96}"/>
    <cellStyle name="Normal 2 9 13 2 4 2" xfId="40171" xr:uid="{784DB267-72C4-4655-9BA1-13674FA2942F}"/>
    <cellStyle name="Normal 2 9 13 2 5" xfId="40172" xr:uid="{9AB7382E-D37B-418E-A7B5-57C0BAD58033}"/>
    <cellStyle name="Normal 2 9 13 2 6" xfId="40173" xr:uid="{CD48830F-9FB5-4F96-8DAB-0E5046D95898}"/>
    <cellStyle name="Normal 2 9 13 2 7" xfId="40174" xr:uid="{754B35F5-9F34-4DE0-A5A4-774E8974D006}"/>
    <cellStyle name="Normal 2 9 13 3" xfId="40175" xr:uid="{D05C8E3D-0724-4149-B1DB-D2394DD5D768}"/>
    <cellStyle name="Normal 2 9 13 3 2" xfId="40176" xr:uid="{301ACD1B-922E-4D1B-85F7-BC3308DAE002}"/>
    <cellStyle name="Normal 2 9 13 3 2 2" xfId="40177" xr:uid="{7116DB01-EBDD-4C9D-A7A9-D64DF231ADF6}"/>
    <cellStyle name="Normal 2 9 13 3 2 3" xfId="40178" xr:uid="{4671A640-A647-4811-8F77-CE78961D29C9}"/>
    <cellStyle name="Normal 2 9 13 3 2 4" xfId="40179" xr:uid="{B50D4B7B-DD26-47B5-AD9D-D30BB9C442DD}"/>
    <cellStyle name="Normal 2 9 13 3 3" xfId="40180" xr:uid="{BBBD0595-9243-40D4-AC45-AA2036113C63}"/>
    <cellStyle name="Normal 2 9 13 3 3 2" xfId="40181" xr:uid="{DE2C3D63-D050-488B-8F8F-09A0620AA1C6}"/>
    <cellStyle name="Normal 2 9 13 3 3 3" xfId="40182" xr:uid="{2E812A1C-8E28-4507-8865-4510D7DFAC3E}"/>
    <cellStyle name="Normal 2 9 13 3 3 4" xfId="40183" xr:uid="{03A67C8E-3834-4ED4-8FA3-C4D5129A0258}"/>
    <cellStyle name="Normal 2 9 13 3 4" xfId="40184" xr:uid="{9540A640-D6A5-4F68-A19F-F34EAEF9EA61}"/>
    <cellStyle name="Normal 2 9 13 3 4 2" xfId="40185" xr:uid="{B1D14520-70EB-4BB3-B90E-F31C33812D98}"/>
    <cellStyle name="Normal 2 9 13 3 5" xfId="40186" xr:uid="{86309C46-D5FE-487A-B748-9CA551CA0029}"/>
    <cellStyle name="Normal 2 9 13 3 6" xfId="40187" xr:uid="{45139248-5231-41B0-BC38-C623DC15131D}"/>
    <cellStyle name="Normal 2 9 13 3 7" xfId="40188" xr:uid="{24C4DF61-EDCF-4755-8BE3-23A663CED04A}"/>
    <cellStyle name="Normal 2 9 13 4" xfId="40189" xr:uid="{A5856637-83AE-411C-B55B-284A763FECA5}"/>
    <cellStyle name="Normal 2 9 13 4 2" xfId="40190" xr:uid="{EF6732C2-236F-4488-94C5-2164A1E3A99A}"/>
    <cellStyle name="Normal 2 9 13 4 3" xfId="40191" xr:uid="{1980A0D8-3E10-46C6-99C4-41E53CCE56C0}"/>
    <cellStyle name="Normal 2 9 13 4 4" xfId="40192" xr:uid="{4670C2CA-33F7-4BE2-BE9B-26452BC5BF84}"/>
    <cellStyle name="Normal 2 9 13 5" xfId="40193" xr:uid="{77A3991F-5CCD-4086-8442-7BA7465F22F0}"/>
    <cellStyle name="Normal 2 9 13 5 2" xfId="40194" xr:uid="{5C4BD713-AAB4-4FB6-9538-58C5C8E307F3}"/>
    <cellStyle name="Normal 2 9 13 5 3" xfId="40195" xr:uid="{98A41FB9-8090-470F-AC7D-926A3C1C09BA}"/>
    <cellStyle name="Normal 2 9 13 5 4" xfId="40196" xr:uid="{D0EAF472-B509-4109-8D4F-2FED81D89C57}"/>
    <cellStyle name="Normal 2 9 13 6" xfId="40197" xr:uid="{58476D15-84C8-4608-AAC8-63563F5C6758}"/>
    <cellStyle name="Normal 2 9 13 7" xfId="40198" xr:uid="{BB00A44E-E47F-4ABA-893D-55FB42793B58}"/>
    <cellStyle name="Normal 2 9 13 7 2" xfId="40199" xr:uid="{26B11620-A147-4CD3-991E-3D91F53229FD}"/>
    <cellStyle name="Normal 2 9 13 8" xfId="40200" xr:uid="{C6523417-7A89-4A12-9402-D21DFE1C4BB9}"/>
    <cellStyle name="Normal 2 9 13 9" xfId="40201" xr:uid="{275E053E-B8A7-4CCB-8733-53EF91B63692}"/>
    <cellStyle name="Normal 2 9 14" xfId="40202" xr:uid="{A1D958FE-0EA0-408D-8426-AA89F2BA0030}"/>
    <cellStyle name="Normal 2 9 14 10" xfId="40203" xr:uid="{5DD7215A-4C9E-47A4-9F43-05673A4EBF71}"/>
    <cellStyle name="Normal 2 9 14 2" xfId="40204" xr:uid="{3F14057C-ED3F-4992-BD34-628A7FCAA483}"/>
    <cellStyle name="Normal 2 9 14 2 2" xfId="40205" xr:uid="{0C69ED94-016F-4906-9757-B95497B89730}"/>
    <cellStyle name="Normal 2 9 14 2 2 2" xfId="40206" xr:uid="{C339DD75-A9A2-4D56-9B3D-2F6247F24E9F}"/>
    <cellStyle name="Normal 2 9 14 2 2 3" xfId="40207" xr:uid="{79EF54CA-BF76-4AE8-BD89-E0C1DEF1D7EE}"/>
    <cellStyle name="Normal 2 9 14 2 2 4" xfId="40208" xr:uid="{01E6E122-E79E-4D75-92E2-1ABE48531BEB}"/>
    <cellStyle name="Normal 2 9 14 2 3" xfId="40209" xr:uid="{7124CEE0-EA11-470F-917A-A412108000FF}"/>
    <cellStyle name="Normal 2 9 14 2 3 2" xfId="40210" xr:uid="{FD4B39DF-0203-4690-B354-15E4C07D0960}"/>
    <cellStyle name="Normal 2 9 14 2 3 3" xfId="40211" xr:uid="{4E4BA017-5BEF-4C00-BA6D-352DCCA2FE59}"/>
    <cellStyle name="Normal 2 9 14 2 3 4" xfId="40212" xr:uid="{E479E5EE-76F2-4318-8EB8-FE21AC21053E}"/>
    <cellStyle name="Normal 2 9 14 2 4" xfId="40213" xr:uid="{C372A555-F66A-44C5-B23D-5F6DF054E69B}"/>
    <cellStyle name="Normal 2 9 14 2 4 2" xfId="40214" xr:uid="{461F851A-31B0-4171-A0A0-C7FC08EBCED3}"/>
    <cellStyle name="Normal 2 9 14 2 5" xfId="40215" xr:uid="{0CE01553-802B-46FF-9700-CB4BDD1C4C74}"/>
    <cellStyle name="Normal 2 9 14 2 6" xfId="40216" xr:uid="{DDFE00AF-AA94-408F-8756-181A7430E8FC}"/>
    <cellStyle name="Normal 2 9 14 2 7" xfId="40217" xr:uid="{08FB8CD4-FBB6-4499-9CA6-85AE4E744575}"/>
    <cellStyle name="Normal 2 9 14 3" xfId="40218" xr:uid="{29A332C0-CE7B-4C89-B5B5-EE9E611ECCB5}"/>
    <cellStyle name="Normal 2 9 14 3 2" xfId="40219" xr:uid="{15F86D85-32B5-420C-8F99-39C70D686006}"/>
    <cellStyle name="Normal 2 9 14 3 2 2" xfId="40220" xr:uid="{08844E2B-B03F-4915-B61D-EFD202A75641}"/>
    <cellStyle name="Normal 2 9 14 3 2 3" xfId="40221" xr:uid="{645B07EB-55E9-45D3-88A2-C8535F1D6C97}"/>
    <cellStyle name="Normal 2 9 14 3 2 4" xfId="40222" xr:uid="{3ADA62D5-AB86-4BFA-97BE-6056170F2C9D}"/>
    <cellStyle name="Normal 2 9 14 3 3" xfId="40223" xr:uid="{178AD59A-30CD-45E5-AA5E-3D63FA794BA3}"/>
    <cellStyle name="Normal 2 9 14 3 3 2" xfId="40224" xr:uid="{33BC6EA3-76D4-44AB-8FEF-AA5C19E9F5AD}"/>
    <cellStyle name="Normal 2 9 14 3 3 3" xfId="40225" xr:uid="{015A1763-F540-4FE9-9A13-7561A06302D9}"/>
    <cellStyle name="Normal 2 9 14 3 3 4" xfId="40226" xr:uid="{E560C897-D560-49A9-A834-8009C2FC5247}"/>
    <cellStyle name="Normal 2 9 14 3 4" xfId="40227" xr:uid="{9AF5BBA4-D15B-4F21-A87E-CDEB9157131E}"/>
    <cellStyle name="Normal 2 9 14 3 4 2" xfId="40228" xr:uid="{82A2C50E-A34A-4F2C-894B-4EA22B54E9FD}"/>
    <cellStyle name="Normal 2 9 14 3 5" xfId="40229" xr:uid="{D720AE63-2ACE-438C-A932-BEDC5C1CE408}"/>
    <cellStyle name="Normal 2 9 14 3 6" xfId="40230" xr:uid="{55223C0D-6AB4-4D49-BBC1-29CC3F486C4F}"/>
    <cellStyle name="Normal 2 9 14 3 7" xfId="40231" xr:uid="{949061CF-45C8-4E8A-B48D-D99D2C53191A}"/>
    <cellStyle name="Normal 2 9 14 4" xfId="40232" xr:uid="{CBE49ACA-9E78-4B74-9F0C-68E5089EFE89}"/>
    <cellStyle name="Normal 2 9 14 4 2" xfId="40233" xr:uid="{B6858790-C8EF-40FF-BF6E-2077816B4382}"/>
    <cellStyle name="Normal 2 9 14 4 3" xfId="40234" xr:uid="{A1D88BFA-5F06-4380-9D20-54A03B119DF1}"/>
    <cellStyle name="Normal 2 9 14 4 4" xfId="40235" xr:uid="{829F6309-1508-4F15-ABC4-5A478AB2CBA9}"/>
    <cellStyle name="Normal 2 9 14 5" xfId="40236" xr:uid="{4FEC5853-6614-4A17-9768-91BF8F3200D2}"/>
    <cellStyle name="Normal 2 9 14 5 2" xfId="40237" xr:uid="{2115EED9-44EE-4851-B859-4E5B9D281C1B}"/>
    <cellStyle name="Normal 2 9 14 5 3" xfId="40238" xr:uid="{35913E41-D364-48EF-B72F-2192CE4CD5E3}"/>
    <cellStyle name="Normal 2 9 14 5 4" xfId="40239" xr:uid="{46039C03-79BE-4E26-AD63-678E3E468238}"/>
    <cellStyle name="Normal 2 9 14 6" xfId="40240" xr:uid="{B739B5A7-D896-44BB-9250-B02AFE214555}"/>
    <cellStyle name="Normal 2 9 14 7" xfId="40241" xr:uid="{7BAEA3AF-4DE5-474A-BF22-CF9A190C60CD}"/>
    <cellStyle name="Normal 2 9 14 7 2" xfId="40242" xr:uid="{41BA9F7B-3969-4A75-BC84-4261E0E3A4B0}"/>
    <cellStyle name="Normal 2 9 14 8" xfId="40243" xr:uid="{9A4C6814-05D7-4B80-96E3-63C11C7584FF}"/>
    <cellStyle name="Normal 2 9 14 9" xfId="40244" xr:uid="{BB1B4114-DD17-4AB0-A43C-4F7B8AF3C99E}"/>
    <cellStyle name="Normal 2 9 15" xfId="40245" xr:uid="{F92A8723-A8B0-4206-8E3D-835E58B85788}"/>
    <cellStyle name="Normal 2 9 15 10" xfId="40246" xr:uid="{2B42FF0F-06DA-4EAC-A780-9FB2B836DA8A}"/>
    <cellStyle name="Normal 2 9 15 2" xfId="40247" xr:uid="{3F6223E0-D544-497D-8621-A65F57D4707B}"/>
    <cellStyle name="Normal 2 9 15 2 2" xfId="40248" xr:uid="{954DCA8A-039F-481E-AFF7-4CDA45F48104}"/>
    <cellStyle name="Normal 2 9 15 2 2 2" xfId="40249" xr:uid="{8BC97F68-DAFB-4161-85D0-8DF121F18952}"/>
    <cellStyle name="Normal 2 9 15 2 2 3" xfId="40250" xr:uid="{A8BADAAB-A360-44C0-AE4D-F91CECEA004C}"/>
    <cellStyle name="Normal 2 9 15 2 2 4" xfId="40251" xr:uid="{EBD4D6EF-2301-4D5E-947C-DDAC6D5C07C6}"/>
    <cellStyle name="Normal 2 9 15 2 3" xfId="40252" xr:uid="{DD21F848-727E-42FF-8175-3FA033136F08}"/>
    <cellStyle name="Normal 2 9 15 2 3 2" xfId="40253" xr:uid="{C498CA4D-625E-4465-88AE-B37D0DBAE81A}"/>
    <cellStyle name="Normal 2 9 15 2 3 3" xfId="40254" xr:uid="{4467EE4E-2A71-40D9-8171-E5E76A0F0E30}"/>
    <cellStyle name="Normal 2 9 15 2 3 4" xfId="40255" xr:uid="{A183F780-932C-4E0C-A15D-FDC6EB49112C}"/>
    <cellStyle name="Normal 2 9 15 2 4" xfId="40256" xr:uid="{13CA7C9E-8647-4341-842B-ACD75F2DD617}"/>
    <cellStyle name="Normal 2 9 15 2 4 2" xfId="40257" xr:uid="{7F2B83DF-96B9-45B8-B3D0-623B669FF213}"/>
    <cellStyle name="Normal 2 9 15 2 5" xfId="40258" xr:uid="{3A4D09D1-C8C3-485B-9EBF-43AE507010BF}"/>
    <cellStyle name="Normal 2 9 15 2 6" xfId="40259" xr:uid="{305556C6-0269-4428-9F80-4CBD05A6A407}"/>
    <cellStyle name="Normal 2 9 15 2 7" xfId="40260" xr:uid="{9C3719C5-547D-4898-BFFE-7B7285FC7B17}"/>
    <cellStyle name="Normal 2 9 15 3" xfId="40261" xr:uid="{FBB9557C-1B00-4473-A6B7-512546043E3A}"/>
    <cellStyle name="Normal 2 9 15 3 2" xfId="40262" xr:uid="{4E3C7E6C-E9AA-41FE-8A7E-49888A7299FB}"/>
    <cellStyle name="Normal 2 9 15 3 2 2" xfId="40263" xr:uid="{A38DADB7-C902-426E-AB6D-65C4C8DBCFE1}"/>
    <cellStyle name="Normal 2 9 15 3 2 3" xfId="40264" xr:uid="{9C9EA67B-7F14-4802-A93F-F38F1C15D535}"/>
    <cellStyle name="Normal 2 9 15 3 2 4" xfId="40265" xr:uid="{6B3587F8-28A1-494B-92D5-884CE0A62DE3}"/>
    <cellStyle name="Normal 2 9 15 3 3" xfId="40266" xr:uid="{FCC6B913-68DE-4F6A-83F1-722A274204CB}"/>
    <cellStyle name="Normal 2 9 15 3 3 2" xfId="40267" xr:uid="{FD0CA27A-6039-4774-986C-72F6C041854E}"/>
    <cellStyle name="Normal 2 9 15 3 3 3" xfId="40268" xr:uid="{BA5EF7C0-9823-4DB5-8BD7-5DD779114950}"/>
    <cellStyle name="Normal 2 9 15 3 3 4" xfId="40269" xr:uid="{C71263E8-DCBC-4A74-82CB-8508B90C6705}"/>
    <cellStyle name="Normal 2 9 15 3 4" xfId="40270" xr:uid="{3342408A-7DFE-4A94-BFC7-A38EB528107A}"/>
    <cellStyle name="Normal 2 9 15 3 4 2" xfId="40271" xr:uid="{66BB25C8-E529-4267-A9E7-632B7B34013C}"/>
    <cellStyle name="Normal 2 9 15 3 5" xfId="40272" xr:uid="{32DCCAAE-F2BF-47E9-BBF2-C1E32764322B}"/>
    <cellStyle name="Normal 2 9 15 3 6" xfId="40273" xr:uid="{97AA6E9F-9720-4BB0-BC7C-A410BF757E08}"/>
    <cellStyle name="Normal 2 9 15 3 7" xfId="40274" xr:uid="{6C050C16-FF98-4981-8D71-491A8E6BA39C}"/>
    <cellStyle name="Normal 2 9 15 4" xfId="40275" xr:uid="{12E52242-407B-4EF0-AFBC-CE604D714885}"/>
    <cellStyle name="Normal 2 9 15 4 2" xfId="40276" xr:uid="{F9AECBDC-15BC-43EB-A830-AF232F9A0878}"/>
    <cellStyle name="Normal 2 9 15 4 3" xfId="40277" xr:uid="{E7BB8F41-67E3-49C6-AEDD-0007B952FD0A}"/>
    <cellStyle name="Normal 2 9 15 4 4" xfId="40278" xr:uid="{8273EBE7-C90A-43C0-A165-B19F43AAA107}"/>
    <cellStyle name="Normal 2 9 15 5" xfId="40279" xr:uid="{32C58FEF-B3AD-4FD3-A8C6-F65C1A42A23A}"/>
    <cellStyle name="Normal 2 9 15 5 2" xfId="40280" xr:uid="{6E40AA7B-32F8-46E3-810F-B3762CCEBB7D}"/>
    <cellStyle name="Normal 2 9 15 5 3" xfId="40281" xr:uid="{233AD916-B952-4FB7-A635-8B60BDB5962A}"/>
    <cellStyle name="Normal 2 9 15 5 4" xfId="40282" xr:uid="{EC46AFD0-8FF3-4F02-BC76-FBF440C1E3D5}"/>
    <cellStyle name="Normal 2 9 15 6" xfId="40283" xr:uid="{0688512B-78FA-41D3-8A57-3E922197D228}"/>
    <cellStyle name="Normal 2 9 15 7" xfId="40284" xr:uid="{C885C496-38AB-4266-91F1-5E567331ECF9}"/>
    <cellStyle name="Normal 2 9 15 7 2" xfId="40285" xr:uid="{C404AA60-EFCA-4914-A03A-4A4D5CAC3073}"/>
    <cellStyle name="Normal 2 9 15 8" xfId="40286" xr:uid="{05541DF0-62E1-4A87-A3D9-759BC056ED82}"/>
    <cellStyle name="Normal 2 9 15 9" xfId="40287" xr:uid="{CB94A0E2-3039-4118-B1E7-2B79C556A898}"/>
    <cellStyle name="Normal 2 9 16" xfId="40288" xr:uid="{B9A54E92-3CD9-4279-93E2-26C25F9FF788}"/>
    <cellStyle name="Normal 2 9 16 10" xfId="40289" xr:uid="{19293739-BAFF-4825-9073-9E5F7DBEE105}"/>
    <cellStyle name="Normal 2 9 16 2" xfId="40290" xr:uid="{7142F97C-6CC0-4390-8C44-901AAA373AFA}"/>
    <cellStyle name="Normal 2 9 16 2 2" xfId="40291" xr:uid="{5A2B39AA-13A1-4323-A706-1FCE02EBA361}"/>
    <cellStyle name="Normal 2 9 16 2 2 2" xfId="40292" xr:uid="{576D198A-8B4C-43E7-BADE-C96DD717E0A4}"/>
    <cellStyle name="Normal 2 9 16 2 2 3" xfId="40293" xr:uid="{908E7DF8-8B08-4853-A600-3CE4EC5FDE52}"/>
    <cellStyle name="Normal 2 9 16 2 2 4" xfId="40294" xr:uid="{A2FA3614-B2EF-4ACA-85EB-0AF51E25EE00}"/>
    <cellStyle name="Normal 2 9 16 2 3" xfId="40295" xr:uid="{FEB88E68-AA9F-4F02-A1D5-E51BF1267ED7}"/>
    <cellStyle name="Normal 2 9 16 2 3 2" xfId="40296" xr:uid="{4A462088-B9A2-4F71-8CBA-0DD6283028C2}"/>
    <cellStyle name="Normal 2 9 16 2 3 3" xfId="40297" xr:uid="{1C0DB3F7-6A75-4BE0-83B9-BC4A6B8032F2}"/>
    <cellStyle name="Normal 2 9 16 2 3 4" xfId="40298" xr:uid="{CED27B09-A301-48F9-947C-DB51DEEA0D25}"/>
    <cellStyle name="Normal 2 9 16 2 4" xfId="40299" xr:uid="{11AD5250-A953-4284-826C-028E18820D9A}"/>
    <cellStyle name="Normal 2 9 16 2 4 2" xfId="40300" xr:uid="{9A2A35CD-CD5D-4988-B5E8-8249BDA4DB46}"/>
    <cellStyle name="Normal 2 9 16 2 5" xfId="40301" xr:uid="{17587FAE-63C0-4CA5-A814-EF7FFCF2D5D7}"/>
    <cellStyle name="Normal 2 9 16 2 6" xfId="40302" xr:uid="{6984C3EA-C703-41DC-80EA-7CB7D7E683A2}"/>
    <cellStyle name="Normal 2 9 16 2 7" xfId="40303" xr:uid="{623CB894-9A6C-48E4-82BA-C807EABA4F19}"/>
    <cellStyle name="Normal 2 9 16 3" xfId="40304" xr:uid="{871E64DE-D88D-45C5-A6BA-EDC29E52DC18}"/>
    <cellStyle name="Normal 2 9 16 3 2" xfId="40305" xr:uid="{9EC8138A-96FE-45DC-8D82-579334E53542}"/>
    <cellStyle name="Normal 2 9 16 3 2 2" xfId="40306" xr:uid="{5B54EB86-BF6D-4550-AADA-2C0179BEE4C3}"/>
    <cellStyle name="Normal 2 9 16 3 2 3" xfId="40307" xr:uid="{A240DF23-BA59-4401-9458-9A2571AD5F8B}"/>
    <cellStyle name="Normal 2 9 16 3 2 4" xfId="40308" xr:uid="{B0ABE2AD-558C-4FFE-B9FB-5A56ECE01BC8}"/>
    <cellStyle name="Normal 2 9 16 3 3" xfId="40309" xr:uid="{78E90CDF-99C9-4DCD-B67F-8C8C2545F44D}"/>
    <cellStyle name="Normal 2 9 16 3 3 2" xfId="40310" xr:uid="{27D13C6A-E3E3-43B6-B2B2-B6B998C5A2F5}"/>
    <cellStyle name="Normal 2 9 16 3 3 3" xfId="40311" xr:uid="{3004D83A-C2BC-4543-97F4-79714D356F8D}"/>
    <cellStyle name="Normal 2 9 16 3 3 4" xfId="40312" xr:uid="{66A4701F-55EA-4336-BD97-35822E1CAB82}"/>
    <cellStyle name="Normal 2 9 16 3 4" xfId="40313" xr:uid="{8143492D-B9B9-47E8-BA59-A1F21D48697D}"/>
    <cellStyle name="Normal 2 9 16 3 4 2" xfId="40314" xr:uid="{F44035E2-6CD1-47DD-B04D-9F3A94D7EB50}"/>
    <cellStyle name="Normal 2 9 16 3 5" xfId="40315" xr:uid="{0F6E3E58-CB40-43EB-BAAC-5CB44D2A91A4}"/>
    <cellStyle name="Normal 2 9 16 3 6" xfId="40316" xr:uid="{A0A6D9C9-3A6B-4753-8D00-4A5DD685155C}"/>
    <cellStyle name="Normal 2 9 16 3 7" xfId="40317" xr:uid="{847C70BD-9B5E-4848-9994-14835A97FBFE}"/>
    <cellStyle name="Normal 2 9 16 4" xfId="40318" xr:uid="{A96AB066-8AD2-485C-8E9F-50A1618914CF}"/>
    <cellStyle name="Normal 2 9 16 4 2" xfId="40319" xr:uid="{A1BBD829-804F-4807-A8FF-2AA912E004D2}"/>
    <cellStyle name="Normal 2 9 16 4 3" xfId="40320" xr:uid="{BA9E666F-309F-4E76-9BF6-09653A936C79}"/>
    <cellStyle name="Normal 2 9 16 4 4" xfId="40321" xr:uid="{56C3C17E-ACD5-4222-A1C6-F26DBBA3FB8F}"/>
    <cellStyle name="Normal 2 9 16 5" xfId="40322" xr:uid="{BF12BFED-B907-42F5-A54E-DA4330D5CF2A}"/>
    <cellStyle name="Normal 2 9 16 5 2" xfId="40323" xr:uid="{7D727D08-A915-4869-AF13-09C065BFA566}"/>
    <cellStyle name="Normal 2 9 16 5 3" xfId="40324" xr:uid="{E17B226B-CBB4-4CA3-830E-34A01B7FD8BF}"/>
    <cellStyle name="Normal 2 9 16 5 4" xfId="40325" xr:uid="{DA37CF75-1F36-40BA-BCBD-10FB158A9160}"/>
    <cellStyle name="Normal 2 9 16 6" xfId="40326" xr:uid="{6549A5A1-3BC7-43B8-8637-506E695FA47C}"/>
    <cellStyle name="Normal 2 9 16 7" xfId="40327" xr:uid="{0AF2D214-A9FF-433F-B594-11D4FF191584}"/>
    <cellStyle name="Normal 2 9 16 7 2" xfId="40328" xr:uid="{DFA65E9E-B385-4BDD-8DFE-D7FDE75DE208}"/>
    <cellStyle name="Normal 2 9 16 8" xfId="40329" xr:uid="{8289FCDB-1D76-42B9-BBE8-46657E31C48F}"/>
    <cellStyle name="Normal 2 9 16 9" xfId="40330" xr:uid="{317FF4E5-6D76-4AFE-B3B8-75BD65574283}"/>
    <cellStyle name="Normal 2 9 17" xfId="40331" xr:uid="{3A0DAB3F-6292-4129-991E-37D64E2ABD41}"/>
    <cellStyle name="Normal 2 9 17 10" xfId="40332" xr:uid="{E58CBEBA-0A4D-42F7-8F60-D6F4725C67D2}"/>
    <cellStyle name="Normal 2 9 17 2" xfId="40333" xr:uid="{D109CEA1-22D4-413B-9EFA-F29363345533}"/>
    <cellStyle name="Normal 2 9 17 2 2" xfId="40334" xr:uid="{1C041071-F8FA-4F39-A168-F2222361D1EE}"/>
    <cellStyle name="Normal 2 9 17 2 2 2" xfId="40335" xr:uid="{CBE0A22F-7B2F-4275-8908-3AE9F856EB87}"/>
    <cellStyle name="Normal 2 9 17 2 2 3" xfId="40336" xr:uid="{2E7B56D7-C7BD-43E1-B9B3-F9ECEE312262}"/>
    <cellStyle name="Normal 2 9 17 2 2 4" xfId="40337" xr:uid="{B7FA7F30-FFBB-4C73-BAE9-D227C48BCA7B}"/>
    <cellStyle name="Normal 2 9 17 2 3" xfId="40338" xr:uid="{246F4484-588E-40D0-80CE-0BFDF45522E1}"/>
    <cellStyle name="Normal 2 9 17 2 3 2" xfId="40339" xr:uid="{553CE3DA-7C53-4230-8323-7A763C7C7EBD}"/>
    <cellStyle name="Normal 2 9 17 2 3 3" xfId="40340" xr:uid="{4E5BA096-5984-4FAB-91AA-1209D0DA4C5A}"/>
    <cellStyle name="Normal 2 9 17 2 3 4" xfId="40341" xr:uid="{F4B704FB-1CE5-424D-B379-88B9228D522B}"/>
    <cellStyle name="Normal 2 9 17 2 4" xfId="40342" xr:uid="{FE8249D8-FB69-4AEA-8946-A2B590B5C1A9}"/>
    <cellStyle name="Normal 2 9 17 2 4 2" xfId="40343" xr:uid="{BB882774-94EA-46AB-B664-DEF152BA78B0}"/>
    <cellStyle name="Normal 2 9 17 2 5" xfId="40344" xr:uid="{32B73494-8951-4A8A-9167-44A18434FB4B}"/>
    <cellStyle name="Normal 2 9 17 2 6" xfId="40345" xr:uid="{2EB1F934-3A3A-40F1-90CE-C2BB02DA7525}"/>
    <cellStyle name="Normal 2 9 17 2 7" xfId="40346" xr:uid="{E722B550-F030-4F61-A105-4E173201B620}"/>
    <cellStyle name="Normal 2 9 17 3" xfId="40347" xr:uid="{720328CA-87E1-4B7B-968F-2082F3A4B5B8}"/>
    <cellStyle name="Normal 2 9 17 3 2" xfId="40348" xr:uid="{21D1C015-2EA0-4B57-B609-9A99C92F0422}"/>
    <cellStyle name="Normal 2 9 17 3 2 2" xfId="40349" xr:uid="{CC1E7779-C35D-47DD-94BC-81232D568A36}"/>
    <cellStyle name="Normal 2 9 17 3 2 3" xfId="40350" xr:uid="{3B4E0F23-6792-4CB6-AE50-4CF1E3634ED4}"/>
    <cellStyle name="Normal 2 9 17 3 2 4" xfId="40351" xr:uid="{89723D36-B898-482D-825B-8D1E1231A810}"/>
    <cellStyle name="Normal 2 9 17 3 3" xfId="40352" xr:uid="{A0FDB596-A8A7-43C5-9438-BF9907838F7C}"/>
    <cellStyle name="Normal 2 9 17 3 3 2" xfId="40353" xr:uid="{79F6C849-5274-4723-BA33-8E58B9A95DC7}"/>
    <cellStyle name="Normal 2 9 17 3 3 3" xfId="40354" xr:uid="{84318ED0-32CF-4F28-9EFC-1CEDA6BDCE0C}"/>
    <cellStyle name="Normal 2 9 17 3 3 4" xfId="40355" xr:uid="{8FCD445D-3519-4A37-8BC2-950DA0B62FB1}"/>
    <cellStyle name="Normal 2 9 17 3 4" xfId="40356" xr:uid="{53C296CF-BA50-402E-848F-890FB824B30D}"/>
    <cellStyle name="Normal 2 9 17 3 4 2" xfId="40357" xr:uid="{0D2BEDE9-6407-4451-BF4B-EDC99B6D84BB}"/>
    <cellStyle name="Normal 2 9 17 3 5" xfId="40358" xr:uid="{903BC455-BCF0-493E-897B-F62A70D587A5}"/>
    <cellStyle name="Normal 2 9 17 3 6" xfId="40359" xr:uid="{3A3A0C19-9F34-4F5D-90A4-3758F1E3F17A}"/>
    <cellStyle name="Normal 2 9 17 3 7" xfId="40360" xr:uid="{12A8C299-A716-4450-9600-4758FB1C503F}"/>
    <cellStyle name="Normal 2 9 17 4" xfId="40361" xr:uid="{5D7622A3-C71D-40C6-8B01-E53D98E84EFA}"/>
    <cellStyle name="Normal 2 9 17 4 2" xfId="40362" xr:uid="{0D402A6C-6C3D-42F6-8934-E27035CD4D58}"/>
    <cellStyle name="Normal 2 9 17 4 3" xfId="40363" xr:uid="{6C5CB61A-8178-49CA-A7C0-B6BD73FFAE4D}"/>
    <cellStyle name="Normal 2 9 17 4 4" xfId="40364" xr:uid="{B0A7ACAB-3F11-46EB-9EE9-1459674A6EE0}"/>
    <cellStyle name="Normal 2 9 17 5" xfId="40365" xr:uid="{B4B4272E-0ACF-4241-9FC6-A683ED34A78B}"/>
    <cellStyle name="Normal 2 9 17 5 2" xfId="40366" xr:uid="{D79D0137-4A36-432D-907C-3843E38C5D28}"/>
    <cellStyle name="Normal 2 9 17 5 3" xfId="40367" xr:uid="{EE76DC3C-46F8-41ED-9B47-071587E87F6B}"/>
    <cellStyle name="Normal 2 9 17 5 4" xfId="40368" xr:uid="{DF65300A-E45E-498C-B802-3F06D2B94FEA}"/>
    <cellStyle name="Normal 2 9 17 6" xfId="40369" xr:uid="{AEDF91E1-C12E-4F78-8D65-CF1C571D6438}"/>
    <cellStyle name="Normal 2 9 17 7" xfId="40370" xr:uid="{0020A2A9-5BD4-44DA-BE95-285D8C66ADF4}"/>
    <cellStyle name="Normal 2 9 17 7 2" xfId="40371" xr:uid="{FBEBEAAB-846D-42E0-84B8-43A0A47C4CB8}"/>
    <cellStyle name="Normal 2 9 17 8" xfId="40372" xr:uid="{44A69CC1-6954-4098-81A4-2B25D8C8D27E}"/>
    <cellStyle name="Normal 2 9 17 9" xfId="40373" xr:uid="{0FB4285F-1FC0-48BA-954F-4AAF96AE6C7A}"/>
    <cellStyle name="Normal 2 9 18" xfId="40374" xr:uid="{47E9784B-E8AF-4F6B-BE34-0BFACB997502}"/>
    <cellStyle name="Normal 2 9 18 10" xfId="40375" xr:uid="{92775104-0644-4078-8D26-E7E911303F44}"/>
    <cellStyle name="Normal 2 9 18 2" xfId="40376" xr:uid="{29FD1C6C-B6D7-48C4-9F43-7B9D1E013F40}"/>
    <cellStyle name="Normal 2 9 18 2 2" xfId="40377" xr:uid="{4CF93DCF-F774-4965-84B2-CFE0BB6BD721}"/>
    <cellStyle name="Normal 2 9 18 2 2 2" xfId="40378" xr:uid="{65766EFF-FD79-4833-B9D0-971B7A59C58F}"/>
    <cellStyle name="Normal 2 9 18 2 2 3" xfId="40379" xr:uid="{127B7B94-B0FD-4264-93C1-BE230FE7F433}"/>
    <cellStyle name="Normal 2 9 18 2 2 4" xfId="40380" xr:uid="{50DF4603-6E0C-4E1D-A5B3-B40DC163ED55}"/>
    <cellStyle name="Normal 2 9 18 2 3" xfId="40381" xr:uid="{B0840322-C318-4C23-90D3-DE0F86552C95}"/>
    <cellStyle name="Normal 2 9 18 2 3 2" xfId="40382" xr:uid="{4CEF017C-8477-448C-AEEC-0404FBB9862E}"/>
    <cellStyle name="Normal 2 9 18 2 3 3" xfId="40383" xr:uid="{503DAE16-BC0C-4031-AA85-3B0A70CA7696}"/>
    <cellStyle name="Normal 2 9 18 2 3 4" xfId="40384" xr:uid="{A0F52828-51BD-4EDA-AD86-198CCC712D3B}"/>
    <cellStyle name="Normal 2 9 18 2 4" xfId="40385" xr:uid="{953C41E1-DB0D-410A-BF8D-A3A1224273B8}"/>
    <cellStyle name="Normal 2 9 18 2 4 2" xfId="40386" xr:uid="{2A3B0720-314E-4560-BAF6-D4193A911A30}"/>
    <cellStyle name="Normal 2 9 18 2 5" xfId="40387" xr:uid="{89BD66F6-77C1-4C94-B57C-92C3C87ED5DF}"/>
    <cellStyle name="Normal 2 9 18 2 6" xfId="40388" xr:uid="{AA274710-526A-414F-BB32-5E1855E3D7D1}"/>
    <cellStyle name="Normal 2 9 18 2 7" xfId="40389" xr:uid="{A96038B1-5706-47EC-9BF5-128CD7AD2BED}"/>
    <cellStyle name="Normal 2 9 18 3" xfId="40390" xr:uid="{53C6EED3-2437-4123-AA95-7453B4C80E3E}"/>
    <cellStyle name="Normal 2 9 18 3 2" xfId="40391" xr:uid="{86423969-02C6-44F5-8998-775B863264C3}"/>
    <cellStyle name="Normal 2 9 18 3 2 2" xfId="40392" xr:uid="{900A9894-3FA4-4599-86DD-C6ACA01B99D8}"/>
    <cellStyle name="Normal 2 9 18 3 2 3" xfId="40393" xr:uid="{46ECFA61-97EE-40B2-9943-9A090D216389}"/>
    <cellStyle name="Normal 2 9 18 3 2 4" xfId="40394" xr:uid="{4D40DFC1-6B38-4D32-954F-5AC70CF4EF56}"/>
    <cellStyle name="Normal 2 9 18 3 3" xfId="40395" xr:uid="{C27DD5C7-9AA1-4045-8187-7ACA79F007EF}"/>
    <cellStyle name="Normal 2 9 18 3 3 2" xfId="40396" xr:uid="{2D616C00-FBB3-473B-AEF7-F213F0AE5A0E}"/>
    <cellStyle name="Normal 2 9 18 3 3 3" xfId="40397" xr:uid="{7B7E2B35-E62F-4869-B3A5-43453F076882}"/>
    <cellStyle name="Normal 2 9 18 3 3 4" xfId="40398" xr:uid="{D3463B20-23CD-46AE-85AC-CAE921A487A7}"/>
    <cellStyle name="Normal 2 9 18 3 4" xfId="40399" xr:uid="{5FBF6BEC-AF5F-4EE1-8FFF-D2D72F82C037}"/>
    <cellStyle name="Normal 2 9 18 3 4 2" xfId="40400" xr:uid="{1CC4D1F0-0714-4273-B7B6-FA03672AC006}"/>
    <cellStyle name="Normal 2 9 18 3 5" xfId="40401" xr:uid="{AA45E453-B63D-46C8-B465-56BD58D6B77F}"/>
    <cellStyle name="Normal 2 9 18 3 6" xfId="40402" xr:uid="{1BE55374-F80C-4865-8E61-6904B1717FDC}"/>
    <cellStyle name="Normal 2 9 18 3 7" xfId="40403" xr:uid="{8B21443B-08DC-4F68-9370-D76FCD55CAAF}"/>
    <cellStyle name="Normal 2 9 18 4" xfId="40404" xr:uid="{1F84B573-56DE-4A5D-8FC7-C7A8D62FBC01}"/>
    <cellStyle name="Normal 2 9 18 4 2" xfId="40405" xr:uid="{63540515-A3A0-40FE-BF1D-7C599743AEFF}"/>
    <cellStyle name="Normal 2 9 18 4 3" xfId="40406" xr:uid="{C729DE0D-C67A-4057-B1A6-7910B68F0937}"/>
    <cellStyle name="Normal 2 9 18 4 4" xfId="40407" xr:uid="{F8A743F2-55ED-4376-A248-9748C82D1AD5}"/>
    <cellStyle name="Normal 2 9 18 5" xfId="40408" xr:uid="{EBA9E6AE-4F56-4C0B-82B1-D0409A1E000E}"/>
    <cellStyle name="Normal 2 9 18 5 2" xfId="40409" xr:uid="{D7725E88-AA38-4729-BE93-8B760580B6D7}"/>
    <cellStyle name="Normal 2 9 18 5 3" xfId="40410" xr:uid="{937FF334-9F36-4D92-AE96-609B472FB3A6}"/>
    <cellStyle name="Normal 2 9 18 5 4" xfId="40411" xr:uid="{C55EF69A-D887-444F-91C2-FCC7B571ED1B}"/>
    <cellStyle name="Normal 2 9 18 6" xfId="40412" xr:uid="{98ACA5EF-E4C9-4F34-9161-B0864323DA00}"/>
    <cellStyle name="Normal 2 9 18 7" xfId="40413" xr:uid="{E77FD8CB-6040-4FFC-B6AC-0C09D8B8FE52}"/>
    <cellStyle name="Normal 2 9 18 7 2" xfId="40414" xr:uid="{3F3F01D2-C999-41FD-8C41-3806D020D57F}"/>
    <cellStyle name="Normal 2 9 18 8" xfId="40415" xr:uid="{F3D45C77-964C-4B7C-B59E-4E5E3ED0F8D4}"/>
    <cellStyle name="Normal 2 9 18 9" xfId="40416" xr:uid="{F4007544-AA66-4AA6-9AFB-F9FD3E91DF45}"/>
    <cellStyle name="Normal 2 9 19" xfId="40417" xr:uid="{CDE08E67-79AB-4935-B856-7344BC4BC31D}"/>
    <cellStyle name="Normal 2 9 19 10" xfId="40418" xr:uid="{26FB0AE0-75D6-423A-8DB6-444FE6C8B007}"/>
    <cellStyle name="Normal 2 9 19 2" xfId="40419" xr:uid="{5AC2BE93-CB7F-474E-A22B-0DEA9A984F78}"/>
    <cellStyle name="Normal 2 9 19 2 2" xfId="40420" xr:uid="{05ABCF48-08B4-44EF-9F5E-9ABBA04470E7}"/>
    <cellStyle name="Normal 2 9 19 2 2 2" xfId="40421" xr:uid="{FBB32845-74E9-4FB9-9E7C-2B7D41945D2F}"/>
    <cellStyle name="Normal 2 9 19 2 2 3" xfId="40422" xr:uid="{B8C79E7E-DE23-49BD-AD95-D1CA61A526EA}"/>
    <cellStyle name="Normal 2 9 19 2 2 4" xfId="40423" xr:uid="{7476E829-1FD1-4466-A323-B63B8128AB9A}"/>
    <cellStyle name="Normal 2 9 19 2 3" xfId="40424" xr:uid="{412E0824-A5F7-443B-93BE-358D5A8DFD5C}"/>
    <cellStyle name="Normal 2 9 19 2 3 2" xfId="40425" xr:uid="{DA826F39-4579-49DE-B76D-D5DBF3AC4503}"/>
    <cellStyle name="Normal 2 9 19 2 3 3" xfId="40426" xr:uid="{DA378D3D-05D3-4414-858D-EEE82F2FD9D2}"/>
    <cellStyle name="Normal 2 9 19 2 3 4" xfId="40427" xr:uid="{7740980D-A50C-44E9-B2F0-DE08F86392C3}"/>
    <cellStyle name="Normal 2 9 19 2 4" xfId="40428" xr:uid="{2BDFB5E8-1312-47E1-9AE8-BE9DBDD57F28}"/>
    <cellStyle name="Normal 2 9 19 2 4 2" xfId="40429" xr:uid="{63CD2473-5C12-4BA0-A8E8-DE1F6EA9CBAA}"/>
    <cellStyle name="Normal 2 9 19 2 5" xfId="40430" xr:uid="{088DA79D-0F39-4DBE-95F9-963800B08362}"/>
    <cellStyle name="Normal 2 9 19 2 6" xfId="40431" xr:uid="{4788A891-739F-4B4D-B28D-C39E3B1481D4}"/>
    <cellStyle name="Normal 2 9 19 2 7" xfId="40432" xr:uid="{3C985B55-7BD3-40D1-8822-F6CA891350A4}"/>
    <cellStyle name="Normal 2 9 19 3" xfId="40433" xr:uid="{1D1B62AA-4E13-4E86-8D92-B96DF10F9B35}"/>
    <cellStyle name="Normal 2 9 19 3 2" xfId="40434" xr:uid="{6CEF1519-1249-4D17-9BF2-63E2977E0685}"/>
    <cellStyle name="Normal 2 9 19 3 2 2" xfId="40435" xr:uid="{AD625808-EB98-4226-934A-646A3C585426}"/>
    <cellStyle name="Normal 2 9 19 3 2 3" xfId="40436" xr:uid="{BD3767E3-C6B8-4290-9A74-AE3A1F224489}"/>
    <cellStyle name="Normal 2 9 19 3 2 4" xfId="40437" xr:uid="{FECF77D7-3B00-43AD-B5D2-2AD2DD1809CE}"/>
    <cellStyle name="Normal 2 9 19 3 3" xfId="40438" xr:uid="{2D6871EA-7DD1-49C4-BEF6-9E250EBF1DCA}"/>
    <cellStyle name="Normal 2 9 19 3 3 2" xfId="40439" xr:uid="{330B17A1-01D6-4D1A-A5D8-1759CC71EC84}"/>
    <cellStyle name="Normal 2 9 19 3 3 3" xfId="40440" xr:uid="{1F832800-1A54-48CC-87A9-20ADC7549BC9}"/>
    <cellStyle name="Normal 2 9 19 3 3 4" xfId="40441" xr:uid="{57EB906A-EC69-4A04-B8EB-E705DDB7A717}"/>
    <cellStyle name="Normal 2 9 19 3 4" xfId="40442" xr:uid="{6D689F2E-FE04-4384-A4B0-B82B096AF25B}"/>
    <cellStyle name="Normal 2 9 19 3 4 2" xfId="40443" xr:uid="{E6191A34-B815-411D-A800-158A5B9B52EB}"/>
    <cellStyle name="Normal 2 9 19 3 5" xfId="40444" xr:uid="{68CB0CDD-B283-4452-AA3B-4BC19D69D716}"/>
    <cellStyle name="Normal 2 9 19 3 6" xfId="40445" xr:uid="{609D11CC-CBA3-4C76-9FD5-EAC4897A0089}"/>
    <cellStyle name="Normal 2 9 19 3 7" xfId="40446" xr:uid="{E3B5F62F-CA4C-443D-9C61-0984224E9953}"/>
    <cellStyle name="Normal 2 9 19 4" xfId="40447" xr:uid="{D1FA643A-F7E3-44CD-865A-B93B31D9A347}"/>
    <cellStyle name="Normal 2 9 19 4 2" xfId="40448" xr:uid="{A9569127-A29D-47BD-B896-4837DE0A9339}"/>
    <cellStyle name="Normal 2 9 19 4 3" xfId="40449" xr:uid="{17926441-D074-4E02-B3E7-03EF4DF75877}"/>
    <cellStyle name="Normal 2 9 19 4 4" xfId="40450" xr:uid="{47CBD905-DF51-41DF-A0D8-4D323FB01CDB}"/>
    <cellStyle name="Normal 2 9 19 5" xfId="40451" xr:uid="{A6F1292F-9DC7-474D-9D63-45B79FE3EFCD}"/>
    <cellStyle name="Normal 2 9 19 5 2" xfId="40452" xr:uid="{FC84865F-292B-4159-9B61-D66177B88CF6}"/>
    <cellStyle name="Normal 2 9 19 5 3" xfId="40453" xr:uid="{4A0CAA35-4D62-4880-9878-92758BBE771C}"/>
    <cellStyle name="Normal 2 9 19 5 4" xfId="40454" xr:uid="{177FB1D6-046A-48CB-BD43-F4A9B16F2650}"/>
    <cellStyle name="Normal 2 9 19 6" xfId="40455" xr:uid="{E6DC7F36-13D2-4FD1-9187-1224CBC1378D}"/>
    <cellStyle name="Normal 2 9 19 7" xfId="40456" xr:uid="{9FB3ECA1-00D5-4A7B-A8A8-BB82086DBBE8}"/>
    <cellStyle name="Normal 2 9 19 7 2" xfId="40457" xr:uid="{3D9A2ADA-3E3D-4FC0-A2C6-0DC52209BB31}"/>
    <cellStyle name="Normal 2 9 19 8" xfId="40458" xr:uid="{4752073A-9A3B-4E1E-893F-D46282542E9B}"/>
    <cellStyle name="Normal 2 9 19 9" xfId="40459" xr:uid="{6CA8E96B-ECE7-462C-840C-2C328BB0B20D}"/>
    <cellStyle name="Normal 2 9 2" xfId="40460" xr:uid="{CB4A7EC0-7887-420A-BBC3-05690A12D68A}"/>
    <cellStyle name="Normal 2 9 2 10" xfId="40461" xr:uid="{4FA85EE2-6153-4543-9AD5-2EA4382D4C5F}"/>
    <cellStyle name="Normal 2 9 2 10 2" xfId="40462" xr:uid="{BE032122-5EB9-496E-9DB8-05FE36A16BDE}"/>
    <cellStyle name="Normal 2 9 2 11" xfId="40463" xr:uid="{FD015D31-8ED0-461A-AE68-A0EAF302A8CA}"/>
    <cellStyle name="Normal 2 9 2 12" xfId="40464" xr:uid="{18C16BDB-3D59-445F-B4B6-CFCC6BC054C3}"/>
    <cellStyle name="Normal 2 9 2 13" xfId="40465" xr:uid="{68E4D687-9959-4603-98A0-CDDCF81418AC}"/>
    <cellStyle name="Normal 2 9 2 2" xfId="40466" xr:uid="{0214A5E3-E8F0-4763-B656-F4D148EA1421}"/>
    <cellStyle name="Normal 2 9 2 2 2" xfId="40467" xr:uid="{1278FFE7-CF51-4DEC-9142-A96A2A31098F}"/>
    <cellStyle name="Normal 2 9 2 2 2 2" xfId="40468" xr:uid="{09C9EF19-3C6B-4F60-BB86-FEB53E2CEDD1}"/>
    <cellStyle name="Normal 2 9 2 2 2 3" xfId="40469" xr:uid="{27C9410D-317E-4FFE-8FC5-222D1D253EBE}"/>
    <cellStyle name="Normal 2 9 2 2 2 4" xfId="40470" xr:uid="{6239FAC6-9CDE-4699-AEB0-3281292CF0F6}"/>
    <cellStyle name="Normal 2 9 2 2 3" xfId="40471" xr:uid="{E11C9EE5-7278-444C-8F54-F0EC7C71CA4C}"/>
    <cellStyle name="Normal 2 9 2 2 3 2" xfId="40472" xr:uid="{A341B7F2-E7C4-47A8-B3EB-E2E09C2BB824}"/>
    <cellStyle name="Normal 2 9 2 2 3 3" xfId="40473" xr:uid="{3F885112-FE8E-40AC-8F91-F4D4D55448D9}"/>
    <cellStyle name="Normal 2 9 2 2 3 4" xfId="40474" xr:uid="{7BA6D579-8DFD-459A-AF2F-9F500B9F158E}"/>
    <cellStyle name="Normal 2 9 2 2 4" xfId="40475" xr:uid="{4F0247D8-7287-402D-BBF1-F94508A00BF9}"/>
    <cellStyle name="Normal 2 9 2 2 4 2" xfId="40476" xr:uid="{E119CBBE-D37A-456B-9332-B7B02A60C3E6}"/>
    <cellStyle name="Normal 2 9 2 2 5" xfId="40477" xr:uid="{B9D1BDC0-81F4-4C5D-9FE4-503A8C0AB507}"/>
    <cellStyle name="Normal 2 9 2 2 6" xfId="40478" xr:uid="{394D2273-CCF7-447B-8D4C-363C248DB36A}"/>
    <cellStyle name="Normal 2 9 2 2 7" xfId="40479" xr:uid="{47DA38D3-0853-4E81-877E-C927AF50E935}"/>
    <cellStyle name="Normal 2 9 2 3" xfId="40480" xr:uid="{273D0B75-707D-4997-ACFA-09BF25D00EDF}"/>
    <cellStyle name="Normal 2 9 2 3 2" xfId="40481" xr:uid="{86182D69-408F-421A-AE80-5C4BB2AD4081}"/>
    <cellStyle name="Normal 2 9 2 3 2 2" xfId="40482" xr:uid="{F5E9E362-F51D-49CF-81CA-57AE043022F6}"/>
    <cellStyle name="Normal 2 9 2 3 2 3" xfId="40483" xr:uid="{AB1CEE91-F51C-476A-BB45-905C7D77DDF6}"/>
    <cellStyle name="Normal 2 9 2 3 2 4" xfId="40484" xr:uid="{C0E3E78A-8660-4C1C-9F43-65772CB5F1DF}"/>
    <cellStyle name="Normal 2 9 2 3 3" xfId="40485" xr:uid="{4094541B-0C6C-420C-8E11-0423FFE51A2C}"/>
    <cellStyle name="Normal 2 9 2 3 3 2" xfId="40486" xr:uid="{E81F6E20-B307-48DF-A06A-2117CFAED937}"/>
    <cellStyle name="Normal 2 9 2 3 3 3" xfId="40487" xr:uid="{7CBADBF6-E86F-4A6C-A5A7-B672549BBE55}"/>
    <cellStyle name="Normal 2 9 2 3 3 4" xfId="40488" xr:uid="{7B66E397-05EA-4AE3-908F-4923204F1824}"/>
    <cellStyle name="Normal 2 9 2 3 4" xfId="40489" xr:uid="{3BA05327-9511-4228-831E-71954FE779C7}"/>
    <cellStyle name="Normal 2 9 2 3 4 2" xfId="40490" xr:uid="{11AA6655-BD07-48F5-B83B-0619719BAD3E}"/>
    <cellStyle name="Normal 2 9 2 3 5" xfId="40491" xr:uid="{3B435759-1622-4D16-8B8C-2F5A6C6D3611}"/>
    <cellStyle name="Normal 2 9 2 3 6" xfId="40492" xr:uid="{75756189-2C72-44C1-B6AB-8E27FB252C34}"/>
    <cellStyle name="Normal 2 9 2 3 7" xfId="40493" xr:uid="{125BE28F-AE62-4B64-8C1E-B4B7546E8009}"/>
    <cellStyle name="Normal 2 9 2 4" xfId="40494" xr:uid="{604D732B-FB3A-44F0-BA51-BC3626BAC672}"/>
    <cellStyle name="Normal 2 9 2 5" xfId="40495" xr:uid="{8D53B9C0-D05E-4168-8326-20DF3166F2B2}"/>
    <cellStyle name="Normal 2 9 2 6" xfId="40496" xr:uid="{EF50410A-7FE3-4235-B2FD-94965FC430E1}"/>
    <cellStyle name="Normal 2 9 2 7" xfId="40497" xr:uid="{4950D712-83CD-44ED-B44D-D67BE3794E0E}"/>
    <cellStyle name="Normal 2 9 2 8" xfId="40498" xr:uid="{F8EFA9FF-9243-4CC7-A2B3-4D7E479610A7}"/>
    <cellStyle name="Normal 2 9 2 8 2" xfId="40499" xr:uid="{78722F6C-E15F-48C1-B228-089C610182D2}"/>
    <cellStyle name="Normal 2 9 2 8 2 2" xfId="40500" xr:uid="{BA8F06AF-A531-4092-BD2F-643ADD07F9A6}"/>
    <cellStyle name="Normal 2 9 2 8 2 3" xfId="40501" xr:uid="{3A4F1D23-011E-43F4-905A-F5C39C58C9E6}"/>
    <cellStyle name="Normal 2 9 2 8 2 4" xfId="40502" xr:uid="{C353F0C7-B18F-45B2-97E8-64B32C503512}"/>
    <cellStyle name="Normal 2 9 2 8 3" xfId="40503" xr:uid="{014268CC-42E3-4B12-8496-B93F7E0B0795}"/>
    <cellStyle name="Normal 2 9 2 8 3 2" xfId="40504" xr:uid="{C1F64CA7-5587-43F3-AB13-60F0D7AE02BE}"/>
    <cellStyle name="Normal 2 9 2 8 3 3" xfId="40505" xr:uid="{E72287E0-A7FC-46DF-BB47-437EC3648B8A}"/>
    <cellStyle name="Normal 2 9 2 8 3 4" xfId="40506" xr:uid="{BBFC1E52-3CB3-4059-AA73-7D5EBA2A7977}"/>
    <cellStyle name="Normal 2 9 2 9" xfId="40507" xr:uid="{BEF26946-9383-4675-AFCE-BC368D305AD2}"/>
    <cellStyle name="Normal 2 9 20" xfId="40508" xr:uid="{8AD8A1CA-0B48-441B-8442-250DD08C3E47}"/>
    <cellStyle name="Normal 2 9 20 10" xfId="40509" xr:uid="{0C4B6E1C-1A62-4AA5-B088-45449ADED160}"/>
    <cellStyle name="Normal 2 9 20 2" xfId="40510" xr:uid="{C89E95D3-6505-4096-A6C0-CD66E243D9A5}"/>
    <cellStyle name="Normal 2 9 20 2 2" xfId="40511" xr:uid="{A9434F77-DB89-4C52-A9CF-E1AF6F76C946}"/>
    <cellStyle name="Normal 2 9 20 2 2 2" xfId="40512" xr:uid="{F7431580-51DF-4AFA-A70B-E751FD237586}"/>
    <cellStyle name="Normal 2 9 20 2 2 3" xfId="40513" xr:uid="{730C2557-48C5-480C-A8E0-D3213D467EF3}"/>
    <cellStyle name="Normal 2 9 20 2 2 4" xfId="40514" xr:uid="{CC289252-F2DB-427D-B41B-0FA8A29D0C95}"/>
    <cellStyle name="Normal 2 9 20 2 3" xfId="40515" xr:uid="{6475352A-7981-4262-9BC8-7B2B2E70D009}"/>
    <cellStyle name="Normal 2 9 20 2 3 2" xfId="40516" xr:uid="{17A791B5-8938-4BB9-937A-5269E45D340D}"/>
    <cellStyle name="Normal 2 9 20 2 3 3" xfId="40517" xr:uid="{9E4FD8BB-39D6-4048-8FC4-81069E8670D8}"/>
    <cellStyle name="Normal 2 9 20 2 3 4" xfId="40518" xr:uid="{134FB72D-16B6-49F3-B128-BC2C27C74554}"/>
    <cellStyle name="Normal 2 9 20 2 4" xfId="40519" xr:uid="{C7C3AFDF-C11B-496B-9F2B-B80846DCCD1F}"/>
    <cellStyle name="Normal 2 9 20 2 4 2" xfId="40520" xr:uid="{5E648FEC-2757-4CA1-B239-793A4E7A38C6}"/>
    <cellStyle name="Normal 2 9 20 2 5" xfId="40521" xr:uid="{808E69C0-AFFA-40A1-B97C-1C15ADA22B05}"/>
    <cellStyle name="Normal 2 9 20 2 6" xfId="40522" xr:uid="{C681C80D-38D0-4BEC-9C1B-50B11297E9EB}"/>
    <cellStyle name="Normal 2 9 20 2 7" xfId="40523" xr:uid="{554B71B9-2901-4F67-B81A-66088D7480DD}"/>
    <cellStyle name="Normal 2 9 20 3" xfId="40524" xr:uid="{8AE28A15-DA7E-4DAC-8BB8-729D156F28C5}"/>
    <cellStyle name="Normal 2 9 20 3 2" xfId="40525" xr:uid="{E8DB669A-268E-47A7-828B-ACDA92A33833}"/>
    <cellStyle name="Normal 2 9 20 3 2 2" xfId="40526" xr:uid="{2FE7C8FB-D829-45F1-82C0-0E047113FD45}"/>
    <cellStyle name="Normal 2 9 20 3 2 3" xfId="40527" xr:uid="{762AD38C-44AE-4AC5-B57D-A76286EFD28A}"/>
    <cellStyle name="Normal 2 9 20 3 2 4" xfId="40528" xr:uid="{B72E7F23-44B3-4238-9E88-6DD540315C4B}"/>
    <cellStyle name="Normal 2 9 20 3 3" xfId="40529" xr:uid="{83EE9CCF-87E1-441B-B3A5-F36D42C5B6CF}"/>
    <cellStyle name="Normal 2 9 20 3 3 2" xfId="40530" xr:uid="{45A37D0F-ADC0-4786-940B-E858B23B554D}"/>
    <cellStyle name="Normal 2 9 20 3 3 3" xfId="40531" xr:uid="{24DAC275-D20F-4E39-A4C1-EEA724963B44}"/>
    <cellStyle name="Normal 2 9 20 3 3 4" xfId="40532" xr:uid="{BF789186-1EBC-4B02-BF82-E5FBB47F0D34}"/>
    <cellStyle name="Normal 2 9 20 3 4" xfId="40533" xr:uid="{BC460335-7A76-4792-8208-3CFDEC4B3F3D}"/>
    <cellStyle name="Normal 2 9 20 3 4 2" xfId="40534" xr:uid="{D97B7CBE-93E4-446A-B462-820E91DD4FB1}"/>
    <cellStyle name="Normal 2 9 20 3 5" xfId="40535" xr:uid="{0D3315D9-AFD6-47F0-A06D-AC3D41D2DB91}"/>
    <cellStyle name="Normal 2 9 20 3 6" xfId="40536" xr:uid="{60E333F5-24E8-4403-AD33-33F8ECA2AFBA}"/>
    <cellStyle name="Normal 2 9 20 3 7" xfId="40537" xr:uid="{D1D396E1-6A54-445B-8139-89F61019F085}"/>
    <cellStyle name="Normal 2 9 20 4" xfId="40538" xr:uid="{3018EC34-6BE1-4B9E-B8BB-266D52BF580A}"/>
    <cellStyle name="Normal 2 9 20 4 2" xfId="40539" xr:uid="{3A534873-F678-4C3E-8EAA-338E91D30114}"/>
    <cellStyle name="Normal 2 9 20 4 3" xfId="40540" xr:uid="{78B54FFC-C148-43F2-B922-74A3E48911D6}"/>
    <cellStyle name="Normal 2 9 20 4 4" xfId="40541" xr:uid="{A8F9E657-62F6-4B35-BFC6-7483BE038F6B}"/>
    <cellStyle name="Normal 2 9 20 5" xfId="40542" xr:uid="{5583784F-FE7E-4EBC-A08C-9EE33827B52F}"/>
    <cellStyle name="Normal 2 9 20 5 2" xfId="40543" xr:uid="{FA22154D-FED2-4446-9B37-0F6C448CEAC8}"/>
    <cellStyle name="Normal 2 9 20 5 3" xfId="40544" xr:uid="{F7950272-723C-4A89-96F2-9667D977E6B1}"/>
    <cellStyle name="Normal 2 9 20 5 4" xfId="40545" xr:uid="{744F0309-E949-4F4D-B427-BB19001A95EC}"/>
    <cellStyle name="Normal 2 9 20 6" xfId="40546" xr:uid="{4531E9C1-3D57-462B-8D99-BFEB9478595C}"/>
    <cellStyle name="Normal 2 9 20 7" xfId="40547" xr:uid="{5CE7B73C-4303-4A47-9CD9-472D453BCB66}"/>
    <cellStyle name="Normal 2 9 20 7 2" xfId="40548" xr:uid="{5696CC8D-58AD-47AA-AA15-E0EE4F848097}"/>
    <cellStyle name="Normal 2 9 20 8" xfId="40549" xr:uid="{B558F83E-A127-4914-952B-C7E4887AC2CF}"/>
    <cellStyle name="Normal 2 9 20 9" xfId="40550" xr:uid="{CB85B130-10FF-41E7-A1F4-43FC64CDE4A0}"/>
    <cellStyle name="Normal 2 9 21" xfId="40551" xr:uid="{373C8941-F615-4BD5-A1E9-872904252D59}"/>
    <cellStyle name="Normal 2 9 21 2" xfId="40552" xr:uid="{D131EBDC-B8DE-41D2-8F40-45EC33A25463}"/>
    <cellStyle name="Normal 2 9 21 2 2" xfId="40553" xr:uid="{AC4868BC-55D5-41FA-B1AE-72DAD9CE4D98}"/>
    <cellStyle name="Normal 2 9 21 2 2 2" xfId="40554" xr:uid="{B78326C6-D237-4EE4-ACC9-A23866FA7ED1}"/>
    <cellStyle name="Normal 2 9 21 2 3" xfId="40555" xr:uid="{41B326F4-6676-41E9-9A53-846D5D4112A8}"/>
    <cellStyle name="Normal 2 9 21 2 4" xfId="40556" xr:uid="{F324256E-98CF-4C99-8030-F0171F6480E4}"/>
    <cellStyle name="Normal 2 9 21 2 5" xfId="40557" xr:uid="{D7958ED9-8E18-424A-BE83-117251DA86FD}"/>
    <cellStyle name="Normal 2 9 21 3" xfId="40558" xr:uid="{DDA0E18B-451F-4E00-AD5F-B63E95502A96}"/>
    <cellStyle name="Normal 2 9 21 3 2" xfId="40559" xr:uid="{32CAF542-378C-4C57-BADD-A77028C38E3C}"/>
    <cellStyle name="Normal 2 9 21 3 2 2" xfId="40560" xr:uid="{9BA64DF6-3714-4044-9536-6C133E1D518A}"/>
    <cellStyle name="Normal 2 9 21 3 3" xfId="40561" xr:uid="{74F61AB8-4D8A-40F3-B076-6A8F063C29CE}"/>
    <cellStyle name="Normal 2 9 21 3 4" xfId="40562" xr:uid="{8321D66C-EE98-4B27-89BA-BC316758B6DA}"/>
    <cellStyle name="Normal 2 9 21 3 5" xfId="40563" xr:uid="{3F5A9E24-5520-42AB-870C-B84FBA90AACD}"/>
    <cellStyle name="Normal 2 9 21 4" xfId="40564" xr:uid="{DBC4D1A6-36BF-4B08-A5D9-FFA025CAC7DF}"/>
    <cellStyle name="Normal 2 9 21 5" xfId="40565" xr:uid="{877FA217-1F28-4453-B586-3B9050E47213}"/>
    <cellStyle name="Normal 2 9 21 5 2" xfId="40566" xr:uid="{5ADCBCB5-7D4A-4491-9EFE-A84BD88519A4}"/>
    <cellStyle name="Normal 2 9 21 6" xfId="40567" xr:uid="{790D3257-0014-4A53-9B9F-C383902EF86D}"/>
    <cellStyle name="Normal 2 9 21 7" xfId="40568" xr:uid="{9FC0DFEE-3F2F-41DB-ACC0-ABB81CDA7D67}"/>
    <cellStyle name="Normal 2 9 21 8" xfId="40569" xr:uid="{DD2402E2-AEA7-46D0-A9C3-7359A0868655}"/>
    <cellStyle name="Normal 2 9 22" xfId="40570" xr:uid="{2355A3E6-FFB7-4457-81A6-88D96E494FDE}"/>
    <cellStyle name="Normal 2 9 22 2" xfId="40571" xr:uid="{C43E6F7F-9C71-4900-BE7F-EFABD06CF46A}"/>
    <cellStyle name="Normal 2 9 22 2 2" xfId="40572" xr:uid="{2156CBC6-58B2-43AF-A35E-50221BB3AEDD}"/>
    <cellStyle name="Normal 2 9 22 2 2 2" xfId="40573" xr:uid="{A291B76F-0656-4589-A42C-F02E665F8EA9}"/>
    <cellStyle name="Normal 2 9 22 2 3" xfId="40574" xr:uid="{132754CA-98B2-48BB-895A-CCE13053DC7D}"/>
    <cellStyle name="Normal 2 9 22 2 4" xfId="40575" xr:uid="{62359A23-73CD-4428-B1A2-5D25BDBBBD78}"/>
    <cellStyle name="Normal 2 9 22 2 5" xfId="40576" xr:uid="{5E14230B-D013-4257-ACCE-CF70747D285E}"/>
    <cellStyle name="Normal 2 9 22 3" xfId="40577" xr:uid="{7A31D2FE-3F1A-46BC-96ED-08BCD548342E}"/>
    <cellStyle name="Normal 2 9 22 3 2" xfId="40578" xr:uid="{85A6E635-6B4A-43AC-8749-7AD9CD93ABC9}"/>
    <cellStyle name="Normal 2 9 22 3 2 2" xfId="40579" xr:uid="{41D51253-7516-413B-B7A6-2FF73E37EAB3}"/>
    <cellStyle name="Normal 2 9 22 3 3" xfId="40580" xr:uid="{050FEC25-1ED6-4AEA-9E33-197F4305FF88}"/>
    <cellStyle name="Normal 2 9 22 3 4" xfId="40581" xr:uid="{DBD15C2D-C6FC-4A4E-8805-0E1B37CDDAE0}"/>
    <cellStyle name="Normal 2 9 22 3 5" xfId="40582" xr:uid="{FF8A614F-2429-441F-BD30-F393C75EF337}"/>
    <cellStyle name="Normal 2 9 22 4" xfId="40583" xr:uid="{D69F300B-2EC5-46BF-A24C-6E88807898A9}"/>
    <cellStyle name="Normal 2 9 22 5" xfId="40584" xr:uid="{2685AF97-B9BB-4411-8D21-3DD985D72B1F}"/>
    <cellStyle name="Normal 2 9 22 5 2" xfId="40585" xr:uid="{5D87C28D-0B6E-416F-96D3-681F93C5DB94}"/>
    <cellStyle name="Normal 2 9 22 6" xfId="40586" xr:uid="{4373BDD3-C1DA-41CB-886E-0292A9AB19D7}"/>
    <cellStyle name="Normal 2 9 22 7" xfId="40587" xr:uid="{F8ED27E0-F398-4177-9BCD-DDF3835C6E81}"/>
    <cellStyle name="Normal 2 9 22 8" xfId="40588" xr:uid="{FDA7D0D8-E85B-4C21-8DF8-F279FA1694A6}"/>
    <cellStyle name="Normal 2 9 23" xfId="40589" xr:uid="{67C87711-8EAE-4C3B-A373-BC12A886215C}"/>
    <cellStyle name="Normal 2 9 23 2" xfId="40590" xr:uid="{D3523E75-E42E-4164-9EA5-D0A4768C89C0}"/>
    <cellStyle name="Normal 2 9 23 3" xfId="40591" xr:uid="{969F2BD0-6E73-4244-8DD6-4DDF8874C22A}"/>
    <cellStyle name="Normal 2 9 23 4" xfId="40592" xr:uid="{A2B1C273-C88E-4138-B83C-3252C235946C}"/>
    <cellStyle name="Normal 2 9 24" xfId="40593" xr:uid="{31275B6B-144A-4DB7-B600-6574429E4F2B}"/>
    <cellStyle name="Normal 2 9 24 2" xfId="40594" xr:uid="{7AAD2DCA-43EB-4394-9662-4EB177C0DFCB}"/>
    <cellStyle name="Normal 2 9 24 3" xfId="40595" xr:uid="{43066D44-ACD4-4E0E-8731-14634D3A157E}"/>
    <cellStyle name="Normal 2 9 24 4" xfId="40596" xr:uid="{3F452B5E-C1F6-48DF-98F0-1A16962083FD}"/>
    <cellStyle name="Normal 2 9 25" xfId="40597" xr:uid="{3570400C-768F-471A-BC48-5967D4776070}"/>
    <cellStyle name="Normal 2 9 25 2" xfId="40598" xr:uid="{5440F9B6-70F0-45F5-90CB-F3928EFCCBB9}"/>
    <cellStyle name="Normal 2 9 25 3" xfId="40599" xr:uid="{E5D1A44C-5B4A-4996-9A16-A803342FEEAE}"/>
    <cellStyle name="Normal 2 9 25 4" xfId="40600" xr:uid="{7B6D75EB-07D2-4FC4-B8D9-F6667864A5A3}"/>
    <cellStyle name="Normal 2 9 26" xfId="40601" xr:uid="{A6CACADB-F5C6-452A-8576-055D365E3D9C}"/>
    <cellStyle name="Normal 2 9 26 2" xfId="40602" xr:uid="{8D31B515-1456-4BE7-9E17-D1261993E363}"/>
    <cellStyle name="Normal 2 9 26 3" xfId="40603" xr:uid="{902A940B-5E09-48C7-9F47-0F1A64FC4D66}"/>
    <cellStyle name="Normal 2 9 26 4" xfId="40604" xr:uid="{2D6C9DD7-6012-44EF-B3DD-776443D37955}"/>
    <cellStyle name="Normal 2 9 27" xfId="40605" xr:uid="{D9EC04C4-420C-4A22-B747-E9A6C817A61C}"/>
    <cellStyle name="Normal 2 9 27 2" xfId="40606" xr:uid="{8D32159D-4F74-4D36-A788-7AB28DC612A5}"/>
    <cellStyle name="Normal 2 9 27 2 2" xfId="40607" xr:uid="{0B7FE14D-100B-4905-9DB6-A34B468EF053}"/>
    <cellStyle name="Normal 2 9 27 2 2 2" xfId="40608" xr:uid="{B805CE8E-5637-4F2F-BB1C-4280C84B884F}"/>
    <cellStyle name="Normal 2 9 27 2 3" xfId="40609" xr:uid="{6C7869AE-3897-4DD0-8FDA-C6AEDB2746CB}"/>
    <cellStyle name="Normal 2 9 27 2 4" xfId="40610" xr:uid="{6B87EC3F-65E8-4DB0-8521-D9ACDE2CF4FD}"/>
    <cellStyle name="Normal 2 9 27 2 5" xfId="40611" xr:uid="{AC92767D-20AE-4173-8B45-9733EE672140}"/>
    <cellStyle name="Normal 2 9 27 3" xfId="40612" xr:uid="{522E31C4-055D-4A2A-B316-E61DA3DAAC32}"/>
    <cellStyle name="Normal 2 9 27 3 2" xfId="40613" xr:uid="{EC558CE1-BC3F-4836-A4FB-2CFB74B0AEC3}"/>
    <cellStyle name="Normal 2 9 27 3 2 2" xfId="40614" xr:uid="{1B25C70E-72C7-431E-9367-EE11696BF5E6}"/>
    <cellStyle name="Normal 2 9 27 3 3" xfId="40615" xr:uid="{841D16C8-80CB-4023-A142-25579EBFCEBE}"/>
    <cellStyle name="Normal 2 9 27 3 4" xfId="40616" xr:uid="{4E6FB470-D7BD-4645-9BDF-5A85058C4B3F}"/>
    <cellStyle name="Normal 2 9 27 3 5" xfId="40617" xr:uid="{975A30A8-8A8C-4781-BAFA-5CEEC139702D}"/>
    <cellStyle name="Normal 2 9 27 4" xfId="40618" xr:uid="{097A927D-5631-40EF-B3E8-A4663B11065D}"/>
    <cellStyle name="Normal 2 9 28" xfId="40619" xr:uid="{17079A1E-6D6D-4AE0-BDAD-5D5CF2C6220E}"/>
    <cellStyle name="Normal 2 9 28 2" xfId="40620" xr:uid="{ABABB3F8-F849-4D11-8D5C-95F59F44659B}"/>
    <cellStyle name="Normal 2 9 28 3" xfId="40621" xr:uid="{EDD44701-4338-4A8E-A292-013E37FE95DD}"/>
    <cellStyle name="Normal 2 9 28 4" xfId="40622" xr:uid="{E29F67A8-1EAB-43F2-869D-9E61CE0D210A}"/>
    <cellStyle name="Normal 2 9 29" xfId="40623" xr:uid="{D7CE5328-EB28-4AF9-8018-2A3527FBD453}"/>
    <cellStyle name="Normal 2 9 29 2" xfId="40624" xr:uid="{3494EBE1-BB03-4DAB-90B2-ED4BAA5D240B}"/>
    <cellStyle name="Normal 2 9 29 3" xfId="40625" xr:uid="{3D3C66D1-27FD-4D42-8D85-A38DA51A6057}"/>
    <cellStyle name="Normal 2 9 3" xfId="40626" xr:uid="{175EA17F-113F-4A3A-B021-72D89145F35C}"/>
    <cellStyle name="Normal 2 9 3 10" xfId="40627" xr:uid="{C57AB5CA-5546-4ACE-9AA9-A30E3791CAFE}"/>
    <cellStyle name="Normal 2 9 3 10 2" xfId="40628" xr:uid="{16A158AC-453B-4E8F-AC49-BD55811A3D8E}"/>
    <cellStyle name="Normal 2 9 3 11" xfId="40629" xr:uid="{2780DE74-25A4-4972-917E-72ACF5C3E918}"/>
    <cellStyle name="Normal 2 9 3 12" xfId="40630" xr:uid="{70B0E70D-2D82-4F56-A6F3-F52A51A86485}"/>
    <cellStyle name="Normal 2 9 3 13" xfId="40631" xr:uid="{0C18FE2D-7742-4507-8781-917F92E9CB1C}"/>
    <cellStyle name="Normal 2 9 3 2" xfId="40632" xr:uid="{CA5BE0F3-1F9B-412E-89C2-C753AA22F5B3}"/>
    <cellStyle name="Normal 2 9 3 2 2" xfId="40633" xr:uid="{B08AE758-F3F0-41D6-9D11-4BC914B1B273}"/>
    <cellStyle name="Normal 2 9 3 2 2 2" xfId="40634" xr:uid="{7FA43F16-9ABB-4CBA-A808-4E058EB80A3E}"/>
    <cellStyle name="Normal 2 9 3 2 2 3" xfId="40635" xr:uid="{72544A38-1F4C-47D5-9A31-2D64CBC9C902}"/>
    <cellStyle name="Normal 2 9 3 2 2 4" xfId="40636" xr:uid="{F4ECAFD4-B065-4BFB-A881-ED546AF925EE}"/>
    <cellStyle name="Normal 2 9 3 2 3" xfId="40637" xr:uid="{B6529128-8BF5-4FFC-9BD6-6E693A9F5E54}"/>
    <cellStyle name="Normal 2 9 3 2 3 2" xfId="40638" xr:uid="{3DD01B94-BF33-41EB-98C6-211053CBED93}"/>
    <cellStyle name="Normal 2 9 3 2 3 3" xfId="40639" xr:uid="{C4716290-29BA-4504-A512-7D66CA142673}"/>
    <cellStyle name="Normal 2 9 3 2 3 4" xfId="40640" xr:uid="{2F2FF9AC-351E-4976-AE15-950A20153D6C}"/>
    <cellStyle name="Normal 2 9 3 2 4" xfId="40641" xr:uid="{2E0D6A08-F123-4B3B-8479-0111F6F48661}"/>
    <cellStyle name="Normal 2 9 3 2 4 2" xfId="40642" xr:uid="{5357690D-5C3E-46D1-89CC-02F99B364F2C}"/>
    <cellStyle name="Normal 2 9 3 2 5" xfId="40643" xr:uid="{A911818A-37F2-49C6-893A-9D35127FD2BE}"/>
    <cellStyle name="Normal 2 9 3 2 6" xfId="40644" xr:uid="{928FA792-E7B7-484E-9642-14543AFD106F}"/>
    <cellStyle name="Normal 2 9 3 2 7" xfId="40645" xr:uid="{08E93B57-964A-43AE-A4CE-F28F12AB46B5}"/>
    <cellStyle name="Normal 2 9 3 3" xfId="40646" xr:uid="{D0AA0E67-92E9-4053-90C9-DE84DA5863D9}"/>
    <cellStyle name="Normal 2 9 3 3 2" xfId="40647" xr:uid="{0B9E0BBF-F6C9-436D-9C6A-90B3C1EEF5FE}"/>
    <cellStyle name="Normal 2 9 3 3 2 2" xfId="40648" xr:uid="{4765F7C8-CB6B-4884-A867-C3877B3287D4}"/>
    <cellStyle name="Normal 2 9 3 3 2 3" xfId="40649" xr:uid="{18FEB2A8-2A28-440B-A7E1-3EB1D377F7CC}"/>
    <cellStyle name="Normal 2 9 3 3 2 4" xfId="40650" xr:uid="{5665B626-7E53-4884-9FC9-865FBF1F958E}"/>
    <cellStyle name="Normal 2 9 3 3 3" xfId="40651" xr:uid="{C9DCE746-459E-4488-AD43-C7C0A5BBD171}"/>
    <cellStyle name="Normal 2 9 3 3 3 2" xfId="40652" xr:uid="{2E15AF78-9AC4-4A35-BF04-5EC01BF02F05}"/>
    <cellStyle name="Normal 2 9 3 3 3 3" xfId="40653" xr:uid="{AA0738A4-327B-4F8B-A537-20A6EF8D86F1}"/>
    <cellStyle name="Normal 2 9 3 3 3 4" xfId="40654" xr:uid="{69672682-7A55-4BD6-830D-E3830BD7A4A1}"/>
    <cellStyle name="Normal 2 9 3 3 4" xfId="40655" xr:uid="{1D39C907-038A-47E1-BF95-A4100BBC23F0}"/>
    <cellStyle name="Normal 2 9 3 3 4 2" xfId="40656" xr:uid="{62F14E98-33DF-4F59-B970-33D9E4E6F7B4}"/>
    <cellStyle name="Normal 2 9 3 3 5" xfId="40657" xr:uid="{B4D10095-FC83-4728-AFC0-A7AC1EF8DD1B}"/>
    <cellStyle name="Normal 2 9 3 3 6" xfId="40658" xr:uid="{7A024DBC-8A06-43E1-9D3C-9F8549E9A5C1}"/>
    <cellStyle name="Normal 2 9 3 3 7" xfId="40659" xr:uid="{FCDF469B-00E7-44EC-8524-962EEDA507B9}"/>
    <cellStyle name="Normal 2 9 3 4" xfId="40660" xr:uid="{C09D178C-B8CC-47F2-956C-4792BD0DD78F}"/>
    <cellStyle name="Normal 2 9 3 5" xfId="40661" xr:uid="{1DD66F05-8AE1-4A27-A492-603B321E26DA}"/>
    <cellStyle name="Normal 2 9 3 6" xfId="40662" xr:uid="{111D957C-A7C0-428D-B1F3-4410DC1063DF}"/>
    <cellStyle name="Normal 2 9 3 7" xfId="40663" xr:uid="{2E958F53-F051-42A3-81D4-9642DEBC14D7}"/>
    <cellStyle name="Normal 2 9 3 8" xfId="40664" xr:uid="{BD097789-BFBD-4A8E-88E4-EDE966EFBB02}"/>
    <cellStyle name="Normal 2 9 3 8 2" xfId="40665" xr:uid="{C84F76DC-34E6-4402-8D58-2CDC041154E4}"/>
    <cellStyle name="Normal 2 9 3 8 2 2" xfId="40666" xr:uid="{70ECFD58-DFC8-4235-8DC6-2C75F0762D8D}"/>
    <cellStyle name="Normal 2 9 3 8 2 3" xfId="40667" xr:uid="{0BBB0A20-2EBD-446B-BD97-54725476FD12}"/>
    <cellStyle name="Normal 2 9 3 8 2 4" xfId="40668" xr:uid="{EBF941B1-F25A-4287-93B7-5F0A5D19FC18}"/>
    <cellStyle name="Normal 2 9 3 8 3" xfId="40669" xr:uid="{E654AB12-EEB9-4D6F-8B30-C931C9D3D225}"/>
    <cellStyle name="Normal 2 9 3 8 3 2" xfId="40670" xr:uid="{503B85B5-66A2-43E5-AF70-1E5208C3A8EA}"/>
    <cellStyle name="Normal 2 9 3 8 3 3" xfId="40671" xr:uid="{7AFCD582-51F1-4377-A83F-90CC63464D27}"/>
    <cellStyle name="Normal 2 9 3 8 3 4" xfId="40672" xr:uid="{9459DFF0-B04B-4993-AEF4-2EF1D3A80DF4}"/>
    <cellStyle name="Normal 2 9 3 9" xfId="40673" xr:uid="{3032BC60-1F9E-478E-A16B-598BFF08E018}"/>
    <cellStyle name="Normal 2 9 30" xfId="40674" xr:uid="{8D61FC01-FDB0-4A63-8B53-56FBE5DCF353}"/>
    <cellStyle name="Normal 2 9 30 2" xfId="40675" xr:uid="{1409F74D-A0CF-4459-BCF3-312C4A70981B}"/>
    <cellStyle name="Normal 2 9 30 3" xfId="40676" xr:uid="{2912937B-68E7-4B4F-8D14-2A779FA7C0B5}"/>
    <cellStyle name="Normal 2 9 31" xfId="40677" xr:uid="{C177BFC6-E1E1-4F4D-BDED-921407EC0168}"/>
    <cellStyle name="Normal 2 9 31 2" xfId="40678" xr:uid="{7E7C3F1A-DDC8-48C0-ACC3-6B106098BB57}"/>
    <cellStyle name="Normal 2 9 31 3" xfId="40679" xr:uid="{7540D6BA-AA77-40A2-BA06-18B865176504}"/>
    <cellStyle name="Normal 2 9 32" xfId="40680" xr:uid="{0E3DB997-991B-4BDD-81AE-A33F659092FB}"/>
    <cellStyle name="Normal 2 9 32 2" xfId="40681" xr:uid="{93C9D54E-DE88-4734-8BDC-42083E63FAAE}"/>
    <cellStyle name="Normal 2 9 32 3" xfId="40682" xr:uid="{114BDEB4-CCA3-4023-8747-7003A4B05FB4}"/>
    <cellStyle name="Normal 2 9 33" xfId="40683" xr:uid="{7DE0AC0E-BBEE-4918-A00A-0ED265B51E77}"/>
    <cellStyle name="Normal 2 9 33 2" xfId="40684" xr:uid="{4EE67DCE-54C8-4E4B-B372-960D34B30DF8}"/>
    <cellStyle name="Normal 2 9 33 3" xfId="40685" xr:uid="{77E2576F-94D3-4D54-8AF7-FBBE004424CD}"/>
    <cellStyle name="Normal 2 9 34" xfId="40686" xr:uid="{FAAA5843-8C7D-48B7-B31E-D32B7F6C15E9}"/>
    <cellStyle name="Normal 2 9 34 2" xfId="40687" xr:uid="{2063EAAC-460C-4169-A114-2F0BD5DCBAA5}"/>
    <cellStyle name="Normal 2 9 34 3" xfId="40688" xr:uid="{90634159-4FE2-4716-B8AD-C97C94ABEBB4}"/>
    <cellStyle name="Normal 2 9 35" xfId="40689" xr:uid="{DCC138E6-6CAC-4385-85E7-906742914CA4}"/>
    <cellStyle name="Normal 2 9 35 2" xfId="40690" xr:uid="{3CC396B3-07A4-446F-BFBE-E0129FFF8FAE}"/>
    <cellStyle name="Normal 2 9 35 3" xfId="40691" xr:uid="{FBC1A7D4-DD36-4110-962B-1878866D58E7}"/>
    <cellStyle name="Normal 2 9 36" xfId="40692" xr:uid="{ADE9E353-7F54-408C-A14E-7C19FA92562B}"/>
    <cellStyle name="Normal 2 9 36 2" xfId="40693" xr:uid="{D840DF3D-20C3-438D-B6AB-FD90AE6C05A5}"/>
    <cellStyle name="Normal 2 9 36 3" xfId="40694" xr:uid="{0590ADC4-2175-4C87-AB97-3D1BF14CA70F}"/>
    <cellStyle name="Normal 2 9 37" xfId="40695" xr:uid="{75C16D26-067E-4111-9AFD-3A960E125FE0}"/>
    <cellStyle name="Normal 2 9 37 2" xfId="40696" xr:uid="{B7458B71-D1D4-45FA-A928-7DFCF73D87ED}"/>
    <cellStyle name="Normal 2 9 37 3" xfId="40697" xr:uid="{89BA34F6-DB97-40D5-8E63-5356A302F1AC}"/>
    <cellStyle name="Normal 2 9 38" xfId="40698" xr:uid="{C8330C78-71FD-404E-A771-F4A2FC95A3BB}"/>
    <cellStyle name="Normal 2 9 38 2" xfId="40699" xr:uid="{56DEB0AB-AE40-4A08-87F3-19F9CC91C813}"/>
    <cellStyle name="Normal 2 9 38 3" xfId="40700" xr:uid="{CFB3C2FF-133E-4F4D-9FDC-8756FB64181B}"/>
    <cellStyle name="Normal 2 9 39" xfId="40701" xr:uid="{814801A1-A643-4FCF-98E3-BF8480A0279F}"/>
    <cellStyle name="Normal 2 9 39 2" xfId="40702" xr:uid="{2925B4F7-E104-4EAE-AB68-30C259A07D2D}"/>
    <cellStyle name="Normal 2 9 39 3" xfId="40703" xr:uid="{5C7E3E98-28AA-4C53-AB01-BF6029264D9D}"/>
    <cellStyle name="Normal 2 9 4" xfId="40704" xr:uid="{CD4E1F06-54E8-42F1-87D8-642BC5B3F2CC}"/>
    <cellStyle name="Normal 2 9 4 10" xfId="40705" xr:uid="{1EAD25DC-C8B4-4570-B800-741C4DD7A202}"/>
    <cellStyle name="Normal 2 9 4 10 2" xfId="40706" xr:uid="{68A9D437-3900-49A6-BEFA-B772859FC091}"/>
    <cellStyle name="Normal 2 9 4 11" xfId="40707" xr:uid="{D4263CEF-4E9E-421A-9900-750B5CA11F7A}"/>
    <cellStyle name="Normal 2 9 4 12" xfId="40708" xr:uid="{3DB7AB0D-8016-494F-98BD-96612EBD6140}"/>
    <cellStyle name="Normal 2 9 4 13" xfId="40709" xr:uid="{ECCB625B-5F76-4C38-B2F7-E176958A8585}"/>
    <cellStyle name="Normal 2 9 4 2" xfId="40710" xr:uid="{DF058826-A026-4B57-8DAA-AED79ADC4CE6}"/>
    <cellStyle name="Normal 2 9 4 2 2" xfId="40711" xr:uid="{F9FBF908-2CAD-4D04-BEF4-7D36EFA54338}"/>
    <cellStyle name="Normal 2 9 4 2 2 2" xfId="40712" xr:uid="{4F650096-56E2-454E-B788-202690F3CF29}"/>
    <cellStyle name="Normal 2 9 4 2 2 3" xfId="40713" xr:uid="{5AF5E420-7884-408A-BD5A-66C7DD813C73}"/>
    <cellStyle name="Normal 2 9 4 2 2 4" xfId="40714" xr:uid="{00596941-59B6-4577-AF48-A01A37B87CC4}"/>
    <cellStyle name="Normal 2 9 4 2 3" xfId="40715" xr:uid="{67394702-20FE-45F7-A257-5A530F99E1B4}"/>
    <cellStyle name="Normal 2 9 4 2 3 2" xfId="40716" xr:uid="{B2214EE3-5C0F-47C1-9B87-D8D4A9AB8C37}"/>
    <cellStyle name="Normal 2 9 4 2 3 3" xfId="40717" xr:uid="{EFC0180F-80B9-4AAA-A48E-49C5E6DE3F8B}"/>
    <cellStyle name="Normal 2 9 4 2 3 4" xfId="40718" xr:uid="{103BDBDA-4630-415D-8F89-0E982E43DA2C}"/>
    <cellStyle name="Normal 2 9 4 2 4" xfId="40719" xr:uid="{721B358C-DB70-4600-837D-6CECB4546A13}"/>
    <cellStyle name="Normal 2 9 4 2 4 2" xfId="40720" xr:uid="{D5C8191A-178A-4070-8B95-FB91E23896F5}"/>
    <cellStyle name="Normal 2 9 4 2 5" xfId="40721" xr:uid="{B8923B6D-092E-4B55-A22A-4E25B89818D3}"/>
    <cellStyle name="Normal 2 9 4 2 6" xfId="40722" xr:uid="{34EBD524-9D99-424A-959F-3635F63F9686}"/>
    <cellStyle name="Normal 2 9 4 2 7" xfId="40723" xr:uid="{D24DEB01-826E-47DC-A8B5-40AC0EF7209D}"/>
    <cellStyle name="Normal 2 9 4 3" xfId="40724" xr:uid="{3EA29B89-D73C-4CE4-98A1-E6EA46B12A63}"/>
    <cellStyle name="Normal 2 9 4 3 2" xfId="40725" xr:uid="{1152A093-4FDA-47CF-AA43-5A821111E81B}"/>
    <cellStyle name="Normal 2 9 4 3 2 2" xfId="40726" xr:uid="{5AFF75A0-108F-463C-8DCE-155A542BC4B7}"/>
    <cellStyle name="Normal 2 9 4 3 2 3" xfId="40727" xr:uid="{71D8D493-4A18-4FAD-A3FF-089C6DBA6155}"/>
    <cellStyle name="Normal 2 9 4 3 2 4" xfId="40728" xr:uid="{245E4B76-026C-430D-BB63-F9B699B5335D}"/>
    <cellStyle name="Normal 2 9 4 3 3" xfId="40729" xr:uid="{656399A7-7E1D-4251-BE8C-35F4142857E1}"/>
    <cellStyle name="Normal 2 9 4 3 3 2" xfId="40730" xr:uid="{5C1D1A6E-9E4A-47D9-B9D7-F26D3FF6F5CD}"/>
    <cellStyle name="Normal 2 9 4 3 3 3" xfId="40731" xr:uid="{3628FE25-E310-4BE3-B6FB-B8104E1D5E17}"/>
    <cellStyle name="Normal 2 9 4 3 3 4" xfId="40732" xr:uid="{0E952FF2-F6E7-444E-8A92-49C92D974DFB}"/>
    <cellStyle name="Normal 2 9 4 3 4" xfId="40733" xr:uid="{06C431BF-1088-44F1-B242-13042696CB64}"/>
    <cellStyle name="Normal 2 9 4 3 4 2" xfId="40734" xr:uid="{BC5E3F5B-6A28-4621-8995-75F7B63ADD15}"/>
    <cellStyle name="Normal 2 9 4 3 5" xfId="40735" xr:uid="{22B8F2F7-9F0F-42A9-8813-8B6BC1D7A227}"/>
    <cellStyle name="Normal 2 9 4 3 6" xfId="40736" xr:uid="{1602C7F5-56A9-4DAF-8B7D-28AB4FABE1B6}"/>
    <cellStyle name="Normal 2 9 4 3 7" xfId="40737" xr:uid="{1E6411AD-F3AB-4280-9AED-3407E2CF58D9}"/>
    <cellStyle name="Normal 2 9 4 4" xfId="40738" xr:uid="{DC5F60B1-4CD3-411E-8884-E9D33D9E777F}"/>
    <cellStyle name="Normal 2 9 4 5" xfId="40739" xr:uid="{FC2A0698-5D27-4B46-BC6C-F6898BA96163}"/>
    <cellStyle name="Normal 2 9 4 6" xfId="40740" xr:uid="{18232149-FD6E-4E04-9036-1E2FF214E30E}"/>
    <cellStyle name="Normal 2 9 4 7" xfId="40741" xr:uid="{0FACC8B0-BB9E-463F-86A7-967ECAB4B8D3}"/>
    <cellStyle name="Normal 2 9 4 8" xfId="40742" xr:uid="{7EBF059C-0B5C-4E99-9192-F7674791FBC7}"/>
    <cellStyle name="Normal 2 9 4 8 2" xfId="40743" xr:uid="{7A096193-9BA6-4043-BFDE-6C4D1841A1CD}"/>
    <cellStyle name="Normal 2 9 4 8 2 2" xfId="40744" xr:uid="{A6442E3D-4514-4DA2-AF86-809EE7B7D1FE}"/>
    <cellStyle name="Normal 2 9 4 8 2 3" xfId="40745" xr:uid="{731B3F8C-541F-407F-AEDD-30CFD5DA5252}"/>
    <cellStyle name="Normal 2 9 4 8 2 4" xfId="40746" xr:uid="{003EABB1-2BD0-4018-BBC2-C4F6404D925D}"/>
    <cellStyle name="Normal 2 9 4 8 3" xfId="40747" xr:uid="{C0FBBD0D-3062-44B8-9C21-66273AAF4237}"/>
    <cellStyle name="Normal 2 9 4 8 3 2" xfId="40748" xr:uid="{77708A43-61A4-4E91-93C7-231A59DB7EA4}"/>
    <cellStyle name="Normal 2 9 4 8 3 3" xfId="40749" xr:uid="{81D595E2-187F-42A8-845E-937955A1B36A}"/>
    <cellStyle name="Normal 2 9 4 8 3 4" xfId="40750" xr:uid="{2BC82F45-FAFA-44A0-958D-E776E7D19A6A}"/>
    <cellStyle name="Normal 2 9 4 9" xfId="40751" xr:uid="{5D3B5616-6DD5-4C5E-8DF5-B6AE6678A3BE}"/>
    <cellStyle name="Normal 2 9 40" xfId="40752" xr:uid="{10A0DC64-BEF1-44AF-8BBF-5A02F1CA09A1}"/>
    <cellStyle name="Normal 2 9 40 2" xfId="40753" xr:uid="{7E4B26AA-F991-4DDE-81FA-532716CD88F5}"/>
    <cellStyle name="Normal 2 9 40 3" xfId="40754" xr:uid="{1E422F8B-8E22-4766-9072-CFBE6397576A}"/>
    <cellStyle name="Normal 2 9 40 3 2" xfId="40755" xr:uid="{DD8D06D0-36F5-4DB8-9AC4-23CA9EAB30AB}"/>
    <cellStyle name="Normal 2 9 41" xfId="40756" xr:uid="{B14E2437-252D-444A-9F60-F16862E36FA0}"/>
    <cellStyle name="Normal 2 9 41 2" xfId="40757" xr:uid="{5D286DC6-7DD6-41F8-ACC2-B090BF4D955E}"/>
    <cellStyle name="Normal 2 9 42" xfId="40758" xr:uid="{48F4922A-F4CF-4EE4-A2CB-F49C862E06C4}"/>
    <cellStyle name="Normal 2 9 43" xfId="40759" xr:uid="{6974B0D7-617D-466F-B0C5-0E534EA3C22A}"/>
    <cellStyle name="Normal 2 9 44" xfId="40760" xr:uid="{FBBA0A92-0E84-49A3-964A-1893BB5E14CE}"/>
    <cellStyle name="Normal 2 9 45" xfId="40761" xr:uid="{2E0159A7-143A-4668-9D44-6C6B8BB79A80}"/>
    <cellStyle name="Normal 2 9 46" xfId="40762" xr:uid="{96A49885-D458-4E77-B98C-5519E7B6243F}"/>
    <cellStyle name="Normal 2 9 47" xfId="40763" xr:uid="{00A81D4E-D78A-4D31-AB1B-1916DDF0774C}"/>
    <cellStyle name="Normal 2 9 48" xfId="40764" xr:uid="{2A5E94E2-E926-4E18-901E-85D531414642}"/>
    <cellStyle name="Normal 2 9 49" xfId="40765" xr:uid="{6E0DA106-8714-4429-B613-75A4B1850035}"/>
    <cellStyle name="Normal 2 9 5" xfId="40766" xr:uid="{923FFF83-6C4C-47BD-937B-8CCFBF7DBC12}"/>
    <cellStyle name="Normal 2 9 5 10" xfId="40767" xr:uid="{D75C6B46-FBEE-4B88-BD76-888E712E15DC}"/>
    <cellStyle name="Normal 2 9 5 10 2" xfId="40768" xr:uid="{7A6FD8E3-2451-4B9D-8E7E-25BCA2A659AA}"/>
    <cellStyle name="Normal 2 9 5 11" xfId="40769" xr:uid="{67A661D9-B47A-496E-96CA-704077C94D8A}"/>
    <cellStyle name="Normal 2 9 5 12" xfId="40770" xr:uid="{9FAB3A66-A186-4FC9-ACC4-26ED76D3854D}"/>
    <cellStyle name="Normal 2 9 5 13" xfId="40771" xr:uid="{D77B88D5-8409-41F9-83C1-B72BED8CCE23}"/>
    <cellStyle name="Normal 2 9 5 2" xfId="40772" xr:uid="{FC8C3AB9-4764-42E3-99C4-642422EDBBD6}"/>
    <cellStyle name="Normal 2 9 5 2 2" xfId="40773" xr:uid="{85C1BE53-79BC-4559-BF35-65185060748F}"/>
    <cellStyle name="Normal 2 9 5 2 2 2" xfId="40774" xr:uid="{DB28C031-70B4-4AB3-A703-F07904D75C4E}"/>
    <cellStyle name="Normal 2 9 5 2 2 3" xfId="40775" xr:uid="{99A11FCB-98AD-42D3-8CA8-FF68870AE0DA}"/>
    <cellStyle name="Normal 2 9 5 2 2 4" xfId="40776" xr:uid="{652923E0-92FF-4CE5-B055-1EE18249F1F6}"/>
    <cellStyle name="Normal 2 9 5 2 3" xfId="40777" xr:uid="{FC217DF8-EA76-4AB3-8B5A-C8EAF222D7B2}"/>
    <cellStyle name="Normal 2 9 5 2 3 2" xfId="40778" xr:uid="{A3BD4345-509C-41C3-A193-BF8026ACC4E1}"/>
    <cellStyle name="Normal 2 9 5 2 3 3" xfId="40779" xr:uid="{1FFA9C1A-36BC-4602-AB73-057573ED029C}"/>
    <cellStyle name="Normal 2 9 5 2 3 4" xfId="40780" xr:uid="{B2738DF6-C67D-4E56-BD36-845AF4CDBF49}"/>
    <cellStyle name="Normal 2 9 5 2 4" xfId="40781" xr:uid="{529E0F13-2883-4FEE-BDEF-13A45089AC9D}"/>
    <cellStyle name="Normal 2 9 5 2 4 2" xfId="40782" xr:uid="{5156BFCA-7763-4D8A-918F-3398B2E553FF}"/>
    <cellStyle name="Normal 2 9 5 2 5" xfId="40783" xr:uid="{6DF5693A-3C46-4BB1-8615-96102A9B2294}"/>
    <cellStyle name="Normal 2 9 5 2 6" xfId="40784" xr:uid="{85AF0C15-DDB4-4009-8FD6-84392677DE5F}"/>
    <cellStyle name="Normal 2 9 5 2 7" xfId="40785" xr:uid="{208150A5-D8C5-4704-B438-449C52913BC3}"/>
    <cellStyle name="Normal 2 9 5 3" xfId="40786" xr:uid="{BAB02DE6-785C-4159-BB0D-5EC16B1F24B6}"/>
    <cellStyle name="Normal 2 9 5 3 2" xfId="40787" xr:uid="{14DC0963-AECE-4A72-8A7C-EA19720970A0}"/>
    <cellStyle name="Normal 2 9 5 3 2 2" xfId="40788" xr:uid="{A21239BB-9148-4724-B9D8-6AB981040352}"/>
    <cellStyle name="Normal 2 9 5 3 2 3" xfId="40789" xr:uid="{A9FA700E-32E2-439B-8F07-E566472FDB50}"/>
    <cellStyle name="Normal 2 9 5 3 2 4" xfId="40790" xr:uid="{62519F16-BE26-4354-93E2-73087806BD15}"/>
    <cellStyle name="Normal 2 9 5 3 3" xfId="40791" xr:uid="{CB9D8911-7B21-49D4-A876-5B8388422349}"/>
    <cellStyle name="Normal 2 9 5 3 3 2" xfId="40792" xr:uid="{AF0FEC8A-4B94-4A64-9536-928EA63D7509}"/>
    <cellStyle name="Normal 2 9 5 3 3 3" xfId="40793" xr:uid="{B8546DA3-2BF5-40D3-A5B9-9FC668D9FCC0}"/>
    <cellStyle name="Normal 2 9 5 3 3 4" xfId="40794" xr:uid="{730F403F-266D-4435-B57D-43FAF1087724}"/>
    <cellStyle name="Normal 2 9 5 3 4" xfId="40795" xr:uid="{9819003E-EF4E-4624-BAF5-6B854DD26C07}"/>
    <cellStyle name="Normal 2 9 5 3 4 2" xfId="40796" xr:uid="{668E2A22-C311-4594-A26D-840022CA7A3E}"/>
    <cellStyle name="Normal 2 9 5 3 5" xfId="40797" xr:uid="{DC4E1115-7AC7-4302-9FA0-CD45F17AB0F8}"/>
    <cellStyle name="Normal 2 9 5 3 6" xfId="40798" xr:uid="{17B3B917-0560-4E8D-B72A-5CF8D564410E}"/>
    <cellStyle name="Normal 2 9 5 3 7" xfId="40799" xr:uid="{8860D97E-4E0A-45CD-83EF-8E20687907DD}"/>
    <cellStyle name="Normal 2 9 5 4" xfId="40800" xr:uid="{8A6D07E9-C904-4F6B-8A57-BCBEED0FD302}"/>
    <cellStyle name="Normal 2 9 5 5" xfId="40801" xr:uid="{3D2FD63D-01AC-4C1F-9F3D-DAF5CBE51134}"/>
    <cellStyle name="Normal 2 9 5 6" xfId="40802" xr:uid="{A11D93D8-AF0A-4C06-8C79-1F3D19E11C66}"/>
    <cellStyle name="Normal 2 9 5 7" xfId="40803" xr:uid="{017FA450-5790-4C26-B5D8-A1B51D650BB1}"/>
    <cellStyle name="Normal 2 9 5 8" xfId="40804" xr:uid="{7962CDEE-E9CF-48BC-A517-3E8244C861A7}"/>
    <cellStyle name="Normal 2 9 5 8 2" xfId="40805" xr:uid="{A20B053C-5573-413A-B24E-97EFCDFAB73A}"/>
    <cellStyle name="Normal 2 9 5 8 2 2" xfId="40806" xr:uid="{13B58F7D-E355-459C-8A83-DC29D85EA672}"/>
    <cellStyle name="Normal 2 9 5 8 2 3" xfId="40807" xr:uid="{756968D2-D976-4051-B4F2-CDEE0FBC50D2}"/>
    <cellStyle name="Normal 2 9 5 8 2 4" xfId="40808" xr:uid="{8574025D-70AD-49C7-B40D-02AB0621034C}"/>
    <cellStyle name="Normal 2 9 5 8 3" xfId="40809" xr:uid="{B5D61276-AFA8-49A9-B24A-E02BA6AD4A8B}"/>
    <cellStyle name="Normal 2 9 5 8 3 2" xfId="40810" xr:uid="{BB9221BF-88AF-49F7-947C-D7CB1840D183}"/>
    <cellStyle name="Normal 2 9 5 8 3 3" xfId="40811" xr:uid="{6A59CEAB-3E53-4B99-8F43-CC1C85EC28E4}"/>
    <cellStyle name="Normal 2 9 5 8 3 4" xfId="40812" xr:uid="{76BC6AEE-4BD4-4DE3-8BD0-C33C6DA33E55}"/>
    <cellStyle name="Normal 2 9 5 9" xfId="40813" xr:uid="{12C80C23-9BC3-4586-9B33-3B381A24E842}"/>
    <cellStyle name="Normal 2 9 50" xfId="40814" xr:uid="{F47EC10A-7237-4A61-BE58-F416D0AB17BA}"/>
    <cellStyle name="Normal 2 9 51" xfId="40815" xr:uid="{9A55FB71-6779-4214-A09B-0B13C4D10170}"/>
    <cellStyle name="Normal 2 9 52" xfId="40816" xr:uid="{C68B3144-AD05-4E32-9381-3FCC26583B09}"/>
    <cellStyle name="Normal 2 9 53" xfId="40817" xr:uid="{C1C69EFF-7F76-43A5-A08E-329E8314CFB7}"/>
    <cellStyle name="Normal 2 9 54" xfId="40818" xr:uid="{747450C6-8535-411A-BDAE-8B592B309E57}"/>
    <cellStyle name="Normal 2 9 55" xfId="40819" xr:uid="{A40932CF-6A3D-4354-9238-2B38957F66D4}"/>
    <cellStyle name="Normal 2 9 56" xfId="40820" xr:uid="{ED084E20-089B-4585-A047-2221EF311A19}"/>
    <cellStyle name="Normal 2 9 57" xfId="40821" xr:uid="{556F19BB-4F71-41E1-B875-278CB50BF899}"/>
    <cellStyle name="Normal 2 9 58" xfId="40822" xr:uid="{A84854BC-CFAE-4641-924B-90597F357F8F}"/>
    <cellStyle name="Normal 2 9 59" xfId="40823" xr:uid="{5B585633-A80B-4043-B41D-5453FA8FF26B}"/>
    <cellStyle name="Normal 2 9 6" xfId="40824" xr:uid="{2D905ACB-5842-408A-87B0-C60389BC8917}"/>
    <cellStyle name="Normal 2 9 6 10" xfId="40825" xr:uid="{78E2A4A0-B2E9-4E61-960B-59D86F0AE15A}"/>
    <cellStyle name="Normal 2 9 6 10 2" xfId="40826" xr:uid="{83830FF7-D826-42AD-A641-D9B801B8B314}"/>
    <cellStyle name="Normal 2 9 6 11" xfId="40827" xr:uid="{B2EE8ABC-D857-4683-9489-2D05A418D1B5}"/>
    <cellStyle name="Normal 2 9 6 12" xfId="40828" xr:uid="{C23C555E-C0A8-4900-A5C3-458ED2C06CEA}"/>
    <cellStyle name="Normal 2 9 6 13" xfId="40829" xr:uid="{4B5711B6-2B50-4DD3-82EC-F43EE19F40B1}"/>
    <cellStyle name="Normal 2 9 6 2" xfId="40830" xr:uid="{C409C77F-240D-404E-85A5-EF83150CD353}"/>
    <cellStyle name="Normal 2 9 6 2 2" xfId="40831" xr:uid="{74354EB2-79F4-4DEC-BD84-3709AF4F64CB}"/>
    <cellStyle name="Normal 2 9 6 2 2 2" xfId="40832" xr:uid="{5BFF68E8-667C-47EF-BCFB-CF019A7969FB}"/>
    <cellStyle name="Normal 2 9 6 2 2 3" xfId="40833" xr:uid="{355DA195-6D62-467D-B36A-B67E9E7AC7DA}"/>
    <cellStyle name="Normal 2 9 6 2 2 4" xfId="40834" xr:uid="{2762BAC6-F020-446F-B88B-CEF33E7CB4DB}"/>
    <cellStyle name="Normal 2 9 6 2 3" xfId="40835" xr:uid="{7F5764DD-3333-415E-A0F3-583899927F0A}"/>
    <cellStyle name="Normal 2 9 6 2 3 2" xfId="40836" xr:uid="{8938DC10-BACF-4BE6-A497-817DFA2503D7}"/>
    <cellStyle name="Normal 2 9 6 2 3 3" xfId="40837" xr:uid="{250D65E8-4503-4E1E-B4A3-A79EB027A597}"/>
    <cellStyle name="Normal 2 9 6 2 3 4" xfId="40838" xr:uid="{A0DD4A41-D3E1-4268-A9AC-35A44158961D}"/>
    <cellStyle name="Normal 2 9 6 2 4" xfId="40839" xr:uid="{0946C105-1A61-4FC8-99FB-CBDD11A7BDA4}"/>
    <cellStyle name="Normal 2 9 6 2 4 2" xfId="40840" xr:uid="{DE958A17-6CE0-46AF-A64B-54BB6BE54C5A}"/>
    <cellStyle name="Normal 2 9 6 2 5" xfId="40841" xr:uid="{3FECA9A0-295A-45DD-B15B-111AA61DB932}"/>
    <cellStyle name="Normal 2 9 6 2 6" xfId="40842" xr:uid="{ABC58126-F1BC-49E9-ABFD-6F4C76E39F58}"/>
    <cellStyle name="Normal 2 9 6 2 7" xfId="40843" xr:uid="{410C984A-B2C8-4428-8CBD-7150607463C1}"/>
    <cellStyle name="Normal 2 9 6 3" xfId="40844" xr:uid="{B19C8B11-311B-4091-83A8-8EF30D97F664}"/>
    <cellStyle name="Normal 2 9 6 3 2" xfId="40845" xr:uid="{E7069F65-D798-47BA-B1FC-0428455C4EE4}"/>
    <cellStyle name="Normal 2 9 6 3 2 2" xfId="40846" xr:uid="{F0B532B4-C0B1-4D25-9C88-CE1F7A04D585}"/>
    <cellStyle name="Normal 2 9 6 3 2 3" xfId="40847" xr:uid="{3DC5BC9D-331D-46F0-8D9E-A68574758A65}"/>
    <cellStyle name="Normal 2 9 6 3 2 4" xfId="40848" xr:uid="{6FB55680-0BA9-40F1-8F48-E3674695C081}"/>
    <cellStyle name="Normal 2 9 6 3 3" xfId="40849" xr:uid="{EC9923F7-FFB5-4446-9D41-D3B0EC2177B8}"/>
    <cellStyle name="Normal 2 9 6 3 3 2" xfId="40850" xr:uid="{85B60921-EEC2-47F5-A504-75CC3C302373}"/>
    <cellStyle name="Normal 2 9 6 3 3 3" xfId="40851" xr:uid="{021F7C35-4291-4D26-BE3C-3D36B7BCB171}"/>
    <cellStyle name="Normal 2 9 6 3 3 4" xfId="40852" xr:uid="{4F3CC5BB-F7CA-4AC8-AD2F-E5E7B2308002}"/>
    <cellStyle name="Normal 2 9 6 3 4" xfId="40853" xr:uid="{FB4E9C78-D4DD-427A-991D-2CCB20986152}"/>
    <cellStyle name="Normal 2 9 6 3 4 2" xfId="40854" xr:uid="{A7DFF612-3C1C-4567-A5E1-EC6726125D6D}"/>
    <cellStyle name="Normal 2 9 6 3 5" xfId="40855" xr:uid="{EADD33FB-BDAD-467B-823B-D838FB6C2D41}"/>
    <cellStyle name="Normal 2 9 6 3 6" xfId="40856" xr:uid="{BEDB491E-1271-4B90-A4C2-E3EA6E29D1F1}"/>
    <cellStyle name="Normal 2 9 6 3 7" xfId="40857" xr:uid="{342837D9-C6A3-4CE8-84FF-5F2DFE8F462F}"/>
    <cellStyle name="Normal 2 9 6 4" xfId="40858" xr:uid="{C10F3C2B-C6C0-4320-9D38-0F3031402836}"/>
    <cellStyle name="Normal 2 9 6 5" xfId="40859" xr:uid="{5DF7CFFA-29D8-43D7-948F-73473AC54B51}"/>
    <cellStyle name="Normal 2 9 6 6" xfId="40860" xr:uid="{66DFE4D5-7EF8-428E-86ED-DE2071167EEF}"/>
    <cellStyle name="Normal 2 9 6 7" xfId="40861" xr:uid="{3296558C-DAF5-4021-94B6-A38FFD658CE5}"/>
    <cellStyle name="Normal 2 9 6 8" xfId="40862" xr:uid="{2555ED42-85A2-4FC2-BFB1-411F65023107}"/>
    <cellStyle name="Normal 2 9 6 8 2" xfId="40863" xr:uid="{E1DA571A-A3E3-4E92-ADB4-D1575A2D1681}"/>
    <cellStyle name="Normal 2 9 6 8 2 2" xfId="40864" xr:uid="{64885B97-B3C6-407C-AE92-D281F177FAA5}"/>
    <cellStyle name="Normal 2 9 6 8 2 3" xfId="40865" xr:uid="{EBAA18D5-AD89-476D-9C63-64EF387213B4}"/>
    <cellStyle name="Normal 2 9 6 8 2 4" xfId="40866" xr:uid="{F64C49A2-5C50-4E25-9444-DFAD358B4D61}"/>
    <cellStyle name="Normal 2 9 6 8 3" xfId="40867" xr:uid="{AF82DCB9-C440-46DB-BD50-9ACA09AFC811}"/>
    <cellStyle name="Normal 2 9 6 8 3 2" xfId="40868" xr:uid="{7FFF1A37-F769-4739-B192-FF53D03E421B}"/>
    <cellStyle name="Normal 2 9 6 8 3 3" xfId="40869" xr:uid="{081233E4-C38D-45BE-A39A-5E02A1815118}"/>
    <cellStyle name="Normal 2 9 6 8 3 4" xfId="40870" xr:uid="{C5834367-CAA7-42F2-A2A7-A0DBAACEC0C9}"/>
    <cellStyle name="Normal 2 9 6 9" xfId="40871" xr:uid="{4D1A3C33-5139-4F63-B9FA-02969EE4C11C}"/>
    <cellStyle name="Normal 2 9 60" xfId="40872" xr:uid="{25E0BF41-6E79-4BC4-99A9-7E42A2E9F62F}"/>
    <cellStyle name="Normal 2 9 61" xfId="40873" xr:uid="{56E5B70A-EB0F-4AD2-9619-BC5EABF6ED47}"/>
    <cellStyle name="Normal 2 9 62" xfId="40874" xr:uid="{F7D2DDDF-070D-4AB9-B88F-BF5FFFD13968}"/>
    <cellStyle name="Normal 2 9 63" xfId="40875" xr:uid="{5BC98796-7C96-426D-A878-5568B08C294F}"/>
    <cellStyle name="Normal 2 9 64" xfId="40876" xr:uid="{64846B56-C67E-48D9-A9A6-E649AC9D865A}"/>
    <cellStyle name="Normal 2 9 65" xfId="40877" xr:uid="{D05D71C3-05C5-47EC-AD9A-3AB8CA7F0152}"/>
    <cellStyle name="Normal 2 9 66" xfId="40878" xr:uid="{AE758C8C-9922-4A14-AEB6-333677071468}"/>
    <cellStyle name="Normal 2 9 67" xfId="40879" xr:uid="{3ADE2ACC-70F2-46CC-8AB5-F08CF30214C9}"/>
    <cellStyle name="Normal 2 9 68" xfId="40880" xr:uid="{A72D9525-E70B-47F6-AA1D-9DDBC7E623AA}"/>
    <cellStyle name="Normal 2 9 69" xfId="40881" xr:uid="{F6113BB3-AC61-4DC7-9E50-6D7408A4A53C}"/>
    <cellStyle name="Normal 2 9 7" xfId="40882" xr:uid="{5B5571B4-3B63-46D0-A06E-4D0A7A4C6710}"/>
    <cellStyle name="Normal 2 9 7 10" xfId="40883" xr:uid="{7AADF891-BE73-425B-943B-7DF1D2CC4085}"/>
    <cellStyle name="Normal 2 9 7 2" xfId="40884" xr:uid="{7E0E6C56-D517-4E54-98F1-A7535D52EA1B}"/>
    <cellStyle name="Normal 2 9 7 2 2" xfId="40885" xr:uid="{28B22584-8AAA-443E-A99B-DD4397B5D405}"/>
    <cellStyle name="Normal 2 9 7 2 2 2" xfId="40886" xr:uid="{B93387E3-A660-451F-9092-6C35E15C0269}"/>
    <cellStyle name="Normal 2 9 7 2 2 3" xfId="40887" xr:uid="{82C251E6-1454-48B0-B91E-5732514F01CB}"/>
    <cellStyle name="Normal 2 9 7 2 2 4" xfId="40888" xr:uid="{CB4A8DDB-3ED1-412D-B788-BDF3BDEBD319}"/>
    <cellStyle name="Normal 2 9 7 2 3" xfId="40889" xr:uid="{70EE8FBF-C65F-4632-9B6C-39C478C4FDF3}"/>
    <cellStyle name="Normal 2 9 7 2 3 2" xfId="40890" xr:uid="{AA6D46B9-B09E-4A1F-B80D-D20CC14E5AE3}"/>
    <cellStyle name="Normal 2 9 7 2 3 3" xfId="40891" xr:uid="{2B11F317-21B3-4D45-9D35-E2A5FF87D7DA}"/>
    <cellStyle name="Normal 2 9 7 2 3 4" xfId="40892" xr:uid="{7C332CD8-3F1A-400A-A985-D1570D4F386A}"/>
    <cellStyle name="Normal 2 9 7 2 4" xfId="40893" xr:uid="{80003F82-3434-4FBB-8617-6CA4D0FE0EC6}"/>
    <cellStyle name="Normal 2 9 7 2 4 2" xfId="40894" xr:uid="{A4CDEE3A-C41F-4966-9DE0-9041B72C9CE7}"/>
    <cellStyle name="Normal 2 9 7 2 5" xfId="40895" xr:uid="{F5CC00E3-EB12-4857-A626-3F65D83D538D}"/>
    <cellStyle name="Normal 2 9 7 2 6" xfId="40896" xr:uid="{965614F1-B6F7-4AC5-9836-63CA03BC6CAE}"/>
    <cellStyle name="Normal 2 9 7 2 7" xfId="40897" xr:uid="{F950F89A-E58E-42FD-990C-34942736141D}"/>
    <cellStyle name="Normal 2 9 7 3" xfId="40898" xr:uid="{02DE4F77-3100-44B3-9CFB-A8490B04C788}"/>
    <cellStyle name="Normal 2 9 7 3 2" xfId="40899" xr:uid="{4C6D79DE-D33B-4D90-9910-97D7CB0959C3}"/>
    <cellStyle name="Normal 2 9 7 3 2 2" xfId="40900" xr:uid="{C3682AA0-96C7-4FF3-AA6D-154D6F5D2A4E}"/>
    <cellStyle name="Normal 2 9 7 3 2 3" xfId="40901" xr:uid="{5F27E984-EE17-4DB9-88F4-AC8CA9F99FF3}"/>
    <cellStyle name="Normal 2 9 7 3 2 4" xfId="40902" xr:uid="{FBAE3FA2-0A6D-4397-A94C-9D679F13C560}"/>
    <cellStyle name="Normal 2 9 7 3 3" xfId="40903" xr:uid="{09543D68-19B9-4AC3-9FEF-F957322829C7}"/>
    <cellStyle name="Normal 2 9 7 3 3 2" xfId="40904" xr:uid="{26FA7E6F-3C70-4E36-BD77-60E6ED623C05}"/>
    <cellStyle name="Normal 2 9 7 3 3 3" xfId="40905" xr:uid="{49C0B4EF-5FEF-4068-BE1E-990A0767F6F6}"/>
    <cellStyle name="Normal 2 9 7 3 3 4" xfId="40906" xr:uid="{9B95B088-AC02-47E6-BAB6-A395F7D7D3F2}"/>
    <cellStyle name="Normal 2 9 7 3 4" xfId="40907" xr:uid="{D119F368-6FA4-4CC2-83C3-64F322373AB6}"/>
    <cellStyle name="Normal 2 9 7 3 4 2" xfId="40908" xr:uid="{8A733736-6605-46F6-8222-19B21E5A056F}"/>
    <cellStyle name="Normal 2 9 7 3 5" xfId="40909" xr:uid="{58A36DDE-E01D-4DBA-9534-FC7D52819848}"/>
    <cellStyle name="Normal 2 9 7 3 6" xfId="40910" xr:uid="{FFCA87F1-8441-45B3-A126-2E702BEF8DF3}"/>
    <cellStyle name="Normal 2 9 7 3 7" xfId="40911" xr:uid="{45DD15DF-3F94-4AAD-BDAB-6F15C1673F18}"/>
    <cellStyle name="Normal 2 9 7 4" xfId="40912" xr:uid="{E86EAAFD-7BE1-4A24-AD0D-45935DAEDBA2}"/>
    <cellStyle name="Normal 2 9 7 4 2" xfId="40913" xr:uid="{A8AF3944-4126-4919-8A75-54758806D6A0}"/>
    <cellStyle name="Normal 2 9 7 4 3" xfId="40914" xr:uid="{D033D480-CDD9-4C28-97C2-9ADD188CC1F4}"/>
    <cellStyle name="Normal 2 9 7 4 4" xfId="40915" xr:uid="{CFBF7C8B-2AF2-46ED-9889-66678D98D02D}"/>
    <cellStyle name="Normal 2 9 7 5" xfId="40916" xr:uid="{8C287CC1-DF68-41FE-8376-890930FBCBB0}"/>
    <cellStyle name="Normal 2 9 7 5 2" xfId="40917" xr:uid="{A9736E13-131B-433E-9C9F-C9A4C538C9C2}"/>
    <cellStyle name="Normal 2 9 7 5 3" xfId="40918" xr:uid="{52F20F44-2BFF-4104-B67B-C3A1823339B9}"/>
    <cellStyle name="Normal 2 9 7 5 4" xfId="40919" xr:uid="{CD95B97A-26F6-48A7-8480-2B08B074D8FC}"/>
    <cellStyle name="Normal 2 9 7 6" xfId="40920" xr:uid="{D3701A2A-2D03-4B20-85C6-1D79D3EEA0C5}"/>
    <cellStyle name="Normal 2 9 7 7" xfId="40921" xr:uid="{2FD23310-FE34-4C66-9DE1-04B79BEA4E28}"/>
    <cellStyle name="Normal 2 9 7 7 2" xfId="40922" xr:uid="{C09B15FA-C734-4168-9257-A59709483A7C}"/>
    <cellStyle name="Normal 2 9 7 8" xfId="40923" xr:uid="{FB3D236D-E44A-4405-B7C0-7FCE1A170396}"/>
    <cellStyle name="Normal 2 9 7 9" xfId="40924" xr:uid="{6C115BE1-E245-4653-9E3C-6D8995649DAE}"/>
    <cellStyle name="Normal 2 9 70" xfId="40925" xr:uid="{262A8492-2E6B-469C-BC97-30797E846D90}"/>
    <cellStyle name="Normal 2 9 71" xfId="40926" xr:uid="{8AADF570-5D37-4FE4-9BF0-8A64850EA0F4}"/>
    <cellStyle name="Normal 2 9 72" xfId="40927" xr:uid="{2C720FF6-41CA-4166-AE7A-634411724AEA}"/>
    <cellStyle name="Normal 2 9 73" xfId="40928" xr:uid="{B5DC273E-FDA9-4989-87F0-E0CBE2EB51FB}"/>
    <cellStyle name="Normal 2 9 74" xfId="40929" xr:uid="{16F56725-51BD-4154-9503-B1814D5EFFD0}"/>
    <cellStyle name="Normal 2 9 8" xfId="40930" xr:uid="{A49DA916-C078-4E61-B55E-089364B72A8B}"/>
    <cellStyle name="Normal 2 9 8 10" xfId="40931" xr:uid="{79698C40-E735-481E-90A8-BA19054425C4}"/>
    <cellStyle name="Normal 2 9 8 2" xfId="40932" xr:uid="{1283C30A-17FC-4328-B8B6-A745623E53F1}"/>
    <cellStyle name="Normal 2 9 8 2 2" xfId="40933" xr:uid="{6AE21D0C-E246-412D-9F62-D73BD15FCCFD}"/>
    <cellStyle name="Normal 2 9 8 2 2 2" xfId="40934" xr:uid="{14EDC189-77DF-4AD3-B066-273B3188041B}"/>
    <cellStyle name="Normal 2 9 8 2 2 3" xfId="40935" xr:uid="{DDF4A989-269F-4C21-A9E7-832F76DCD298}"/>
    <cellStyle name="Normal 2 9 8 2 2 4" xfId="40936" xr:uid="{00E0D0A1-F9A6-4526-ABDB-2531E392CD43}"/>
    <cellStyle name="Normal 2 9 8 2 3" xfId="40937" xr:uid="{91E56DE8-BC92-486D-B13C-B6D1AE829AB4}"/>
    <cellStyle name="Normal 2 9 8 2 3 2" xfId="40938" xr:uid="{3A9E920C-168E-432F-BD4C-6F9C41113B5E}"/>
    <cellStyle name="Normal 2 9 8 2 3 3" xfId="40939" xr:uid="{B40680BB-1CD4-49F0-90C4-131AFAEFF8BF}"/>
    <cellStyle name="Normal 2 9 8 2 3 4" xfId="40940" xr:uid="{23B3B77E-CDB4-4333-AD9C-9043E074485A}"/>
    <cellStyle name="Normal 2 9 8 2 4" xfId="40941" xr:uid="{66DF971C-DEF9-41AC-999B-43F834E3ACDB}"/>
    <cellStyle name="Normal 2 9 8 2 4 2" xfId="40942" xr:uid="{83156313-39C3-450B-B9D8-A04D86B6EE88}"/>
    <cellStyle name="Normal 2 9 8 2 5" xfId="40943" xr:uid="{2A948641-0869-431D-9741-C139F84CB970}"/>
    <cellStyle name="Normal 2 9 8 2 6" xfId="40944" xr:uid="{620A5576-9186-4322-98C4-515647AAFBA8}"/>
    <cellStyle name="Normal 2 9 8 2 7" xfId="40945" xr:uid="{A0421925-A56D-4D4B-8FA9-B6EAB5B52A51}"/>
    <cellStyle name="Normal 2 9 8 3" xfId="40946" xr:uid="{741A0245-759C-4B1E-AF68-CC6A8E13CCAA}"/>
    <cellStyle name="Normal 2 9 8 3 2" xfId="40947" xr:uid="{91AF91BF-A5F4-4089-8200-9D4975960C3E}"/>
    <cellStyle name="Normal 2 9 8 3 2 2" xfId="40948" xr:uid="{B0312656-91E8-4592-BABF-5CA990E2D36C}"/>
    <cellStyle name="Normal 2 9 8 3 2 3" xfId="40949" xr:uid="{C5EA5168-9C46-42D2-AE93-EBF062F5771A}"/>
    <cellStyle name="Normal 2 9 8 3 2 4" xfId="40950" xr:uid="{688D802B-8C9A-4A69-96B8-F4FCBDC8856C}"/>
    <cellStyle name="Normal 2 9 8 3 3" xfId="40951" xr:uid="{3B71630B-BFE6-4D89-B3DB-94F310407F7F}"/>
    <cellStyle name="Normal 2 9 8 3 3 2" xfId="40952" xr:uid="{89BCFBBF-DF34-4FFB-A301-EC083DE5040E}"/>
    <cellStyle name="Normal 2 9 8 3 3 3" xfId="40953" xr:uid="{EB76A2FB-A0ED-4856-BCF0-D11595A402B8}"/>
    <cellStyle name="Normal 2 9 8 3 3 4" xfId="40954" xr:uid="{B033AE56-F0FD-477D-B213-60F806D1ECC3}"/>
    <cellStyle name="Normal 2 9 8 3 4" xfId="40955" xr:uid="{3C478A7D-2629-438E-A9D0-2D69C8EAB4DE}"/>
    <cellStyle name="Normal 2 9 8 3 4 2" xfId="40956" xr:uid="{1BE96C1E-8A89-410D-A0AB-796A85F277B8}"/>
    <cellStyle name="Normal 2 9 8 3 5" xfId="40957" xr:uid="{4A677050-53CD-4279-9601-DA18365C6627}"/>
    <cellStyle name="Normal 2 9 8 3 6" xfId="40958" xr:uid="{76BA5408-3EE2-4F1B-BDB5-3C9D294CAA11}"/>
    <cellStyle name="Normal 2 9 8 3 7" xfId="40959" xr:uid="{9C2D721E-EC11-4986-8D81-53538D62B918}"/>
    <cellStyle name="Normal 2 9 8 4" xfId="40960" xr:uid="{D2382A46-3817-4279-B1CD-BD0CF907C56A}"/>
    <cellStyle name="Normal 2 9 8 4 2" xfId="40961" xr:uid="{A30DBF54-3B38-4CD9-B3A7-ACEC6D0013CE}"/>
    <cellStyle name="Normal 2 9 8 4 3" xfId="40962" xr:uid="{EE84AC81-5445-400D-ABE2-EF3D91900FFA}"/>
    <cellStyle name="Normal 2 9 8 4 4" xfId="40963" xr:uid="{6AE01571-6749-473A-A1FD-52435820E55D}"/>
    <cellStyle name="Normal 2 9 8 5" xfId="40964" xr:uid="{CD633BD0-2F43-4361-BB00-6C37A90D443A}"/>
    <cellStyle name="Normal 2 9 8 5 2" xfId="40965" xr:uid="{2DB02B20-2620-486C-BC63-02F183B8ED7E}"/>
    <cellStyle name="Normal 2 9 8 5 3" xfId="40966" xr:uid="{B87029B5-F0B4-47BE-B167-D4D6F262A963}"/>
    <cellStyle name="Normal 2 9 8 5 4" xfId="40967" xr:uid="{089904AD-FB91-429C-BB1C-D08D277A1509}"/>
    <cellStyle name="Normal 2 9 8 6" xfId="40968" xr:uid="{36751729-9285-407E-A61B-16CF74D6411B}"/>
    <cellStyle name="Normal 2 9 8 7" xfId="40969" xr:uid="{ECCE351B-E8A3-41DC-8713-C1B076732C01}"/>
    <cellStyle name="Normal 2 9 8 7 2" xfId="40970" xr:uid="{AA50D963-97CC-4B6C-A1E5-A0C8C51E9828}"/>
    <cellStyle name="Normal 2 9 8 8" xfId="40971" xr:uid="{25664E6F-B41B-44BE-88A6-54B604DA72F8}"/>
    <cellStyle name="Normal 2 9 8 9" xfId="40972" xr:uid="{FCAEDF7B-7443-40E6-876E-DCC81F8D4182}"/>
    <cellStyle name="Normal 2 9 9" xfId="40973" xr:uid="{57CF144D-DB1C-48C6-A334-1036E3183224}"/>
    <cellStyle name="Normal 2 9 9 10" xfId="40974" xr:uid="{562F6554-81B9-42A8-A677-458250929034}"/>
    <cellStyle name="Normal 2 9 9 2" xfId="40975" xr:uid="{0A11F459-960F-4340-B39A-E524059AABEA}"/>
    <cellStyle name="Normal 2 9 9 2 2" xfId="40976" xr:uid="{12E1E4B5-F55B-4635-83B0-202C7F003AF2}"/>
    <cellStyle name="Normal 2 9 9 2 2 2" xfId="40977" xr:uid="{811CB74D-2CFB-4EC1-89A8-B4CCC2259418}"/>
    <cellStyle name="Normal 2 9 9 2 2 3" xfId="40978" xr:uid="{73D8A41F-EC18-41A8-B828-0B386FEEBE40}"/>
    <cellStyle name="Normal 2 9 9 2 2 4" xfId="40979" xr:uid="{0C0629D6-210D-4563-A3F5-2700B03DF6B8}"/>
    <cellStyle name="Normal 2 9 9 2 3" xfId="40980" xr:uid="{8376DB57-4091-45B9-967A-1B93DAACAF72}"/>
    <cellStyle name="Normal 2 9 9 2 3 2" xfId="40981" xr:uid="{FFC95D85-E972-4408-90E1-BF1BC6F1DA0F}"/>
    <cellStyle name="Normal 2 9 9 2 3 3" xfId="40982" xr:uid="{65096F37-EEFC-42CC-BE0C-09F8B6434A7F}"/>
    <cellStyle name="Normal 2 9 9 2 3 4" xfId="40983" xr:uid="{60D0B403-8EBF-4D9C-B68A-FA67C2990977}"/>
    <cellStyle name="Normal 2 9 9 2 4" xfId="40984" xr:uid="{6779A634-C529-4687-A251-FA58252C9F18}"/>
    <cellStyle name="Normal 2 9 9 2 4 2" xfId="40985" xr:uid="{8A72A6B2-1E6C-4138-B55E-23FE769D1732}"/>
    <cellStyle name="Normal 2 9 9 2 5" xfId="40986" xr:uid="{57A4DCEF-AFE4-46C3-A8F0-C68FDB3CA203}"/>
    <cellStyle name="Normal 2 9 9 2 6" xfId="40987" xr:uid="{B999799B-EDD5-4D4E-B6D7-B32D5289265A}"/>
    <cellStyle name="Normal 2 9 9 2 7" xfId="40988" xr:uid="{4A2F6A74-D0ED-4C5E-BD06-8F9A2FAECB87}"/>
    <cellStyle name="Normal 2 9 9 3" xfId="40989" xr:uid="{AD6E74F7-C4C3-4931-9087-CA47170FF59E}"/>
    <cellStyle name="Normal 2 9 9 3 2" xfId="40990" xr:uid="{A60E6ACB-2890-4655-95D3-A305129A888A}"/>
    <cellStyle name="Normal 2 9 9 3 2 2" xfId="40991" xr:uid="{78F224C7-A097-49AA-8B31-84A1D1272AD4}"/>
    <cellStyle name="Normal 2 9 9 3 2 3" xfId="40992" xr:uid="{C6B779C5-1B5D-4AD5-AA3E-1955ECFC618E}"/>
    <cellStyle name="Normal 2 9 9 3 2 4" xfId="40993" xr:uid="{AC8D3A39-FBF1-4667-B9F1-EAE9370EEE5E}"/>
    <cellStyle name="Normal 2 9 9 3 3" xfId="40994" xr:uid="{2491B613-2A76-40AF-A3E4-CADFAC246E71}"/>
    <cellStyle name="Normal 2 9 9 3 3 2" xfId="40995" xr:uid="{33DC2AB8-7324-4BAD-B190-DD454E5F5254}"/>
    <cellStyle name="Normal 2 9 9 3 3 3" xfId="40996" xr:uid="{31AEB614-B1F7-4D77-A501-CB5BA77EC938}"/>
    <cellStyle name="Normal 2 9 9 3 3 4" xfId="40997" xr:uid="{9C63B4EB-3C7B-43C1-B22E-8D1F994DC9E8}"/>
    <cellStyle name="Normal 2 9 9 3 4" xfId="40998" xr:uid="{7B3C866A-76B3-4F42-A698-26D762190632}"/>
    <cellStyle name="Normal 2 9 9 3 4 2" xfId="40999" xr:uid="{0AFA8F07-A56E-446C-8C69-6E0AC74259D7}"/>
    <cellStyle name="Normal 2 9 9 3 5" xfId="41000" xr:uid="{C0DEFD55-2FB7-40D0-BF4D-6B11946402D8}"/>
    <cellStyle name="Normal 2 9 9 3 6" xfId="41001" xr:uid="{B97D8E03-AEE3-4951-8615-AE151D7A86F1}"/>
    <cellStyle name="Normal 2 9 9 3 7" xfId="41002" xr:uid="{CEA3D697-B10F-4007-A87D-D8DB4F6B4427}"/>
    <cellStyle name="Normal 2 9 9 4" xfId="41003" xr:uid="{8FC834EE-43C7-4872-83D5-551E1DA3D533}"/>
    <cellStyle name="Normal 2 9 9 4 2" xfId="41004" xr:uid="{2CA277B6-086A-4674-8B8F-79C846530BA9}"/>
    <cellStyle name="Normal 2 9 9 4 3" xfId="41005" xr:uid="{3ED8EDFA-22B6-4B61-8623-BB86623AF5B3}"/>
    <cellStyle name="Normal 2 9 9 4 4" xfId="41006" xr:uid="{FFF0D50F-CF72-4875-B098-A59728D80198}"/>
    <cellStyle name="Normal 2 9 9 5" xfId="41007" xr:uid="{F1E53440-CB09-4FD6-9871-86B150F1E46E}"/>
    <cellStyle name="Normal 2 9 9 5 2" xfId="41008" xr:uid="{055C4027-13FA-4944-B87A-25A7EE68F6AF}"/>
    <cellStyle name="Normal 2 9 9 5 3" xfId="41009" xr:uid="{B10482DC-63C5-4B38-A1DE-7884E64AD58C}"/>
    <cellStyle name="Normal 2 9 9 5 4" xfId="41010" xr:uid="{383BA45F-AD25-47BD-9924-40FF091E1F12}"/>
    <cellStyle name="Normal 2 9 9 6" xfId="41011" xr:uid="{84524165-E4C7-4E6C-A0B9-03CBADFDD244}"/>
    <cellStyle name="Normal 2 9 9 7" xfId="41012" xr:uid="{9229328C-E6B8-4656-A477-AD4994C2A025}"/>
    <cellStyle name="Normal 2 9 9 7 2" xfId="41013" xr:uid="{8A9E9578-23BD-4E53-8E0D-DADF8BBBBC79}"/>
    <cellStyle name="Normal 2 9 9 8" xfId="41014" xr:uid="{31B73CA1-A66E-4E79-8488-337CA79E0132}"/>
    <cellStyle name="Normal 2 9 9 9" xfId="41015" xr:uid="{81C21018-C53A-4B71-B6F7-0D68BB1CAE1D}"/>
    <cellStyle name="Normal 2 90" xfId="41016" xr:uid="{67A94ED5-77AB-42B6-BAD3-57D08733F0F7}"/>
    <cellStyle name="Normal 2 90 2" xfId="59129" xr:uid="{2695BCD0-EC53-46F3-9E39-C7879BBD49CA}"/>
    <cellStyle name="Normal 2 90 2 2" xfId="59130" xr:uid="{6131ACCD-86B1-4B1F-AA0E-31689075C69B}"/>
    <cellStyle name="Normal 2 90 3" xfId="59131" xr:uid="{1D8D16F8-1FB5-43BC-B000-C3BE1A728BC3}"/>
    <cellStyle name="Normal 2 90 3 2" xfId="59132" xr:uid="{B16EB0D6-FDA4-4B3E-B9C5-C6F73CCACE4C}"/>
    <cellStyle name="Normal 2 90 4" xfId="59133" xr:uid="{A0C3AD63-13C1-478E-9D91-DA9EC0B076A8}"/>
    <cellStyle name="Normal 2 90 5" xfId="59134" xr:uid="{5E245D8C-C2C7-4DEE-87FC-3EF6059BF09E}"/>
    <cellStyle name="Normal 2 91" xfId="41017" xr:uid="{A66D7B8E-1CB6-49A9-8E94-B872C5DA655F}"/>
    <cellStyle name="Normal 2 91 2" xfId="59135" xr:uid="{CFAD88C8-9757-467A-806F-8722CDEEBA4F}"/>
    <cellStyle name="Normal 2 91 2 2" xfId="59136" xr:uid="{F104B3C7-116C-49D1-A348-91C3ED2E9C0E}"/>
    <cellStyle name="Normal 2 91 3" xfId="59137" xr:uid="{0DC84029-E24E-4623-8343-B8B27A8EE27E}"/>
    <cellStyle name="Normal 2 91 3 2" xfId="59138" xr:uid="{CB08C487-9DF3-4370-96A9-CDC5952C6C75}"/>
    <cellStyle name="Normal 2 91 4" xfId="59139" xr:uid="{ACE8506A-9323-42A9-B142-13159428F817}"/>
    <cellStyle name="Normal 2 91 5" xfId="59140" xr:uid="{EB924B5A-157B-487F-B9F1-AB09AF28DC9B}"/>
    <cellStyle name="Normal 2 92" xfId="41018" xr:uid="{28EB972B-C252-4E13-8D92-D7B9904703E9}"/>
    <cellStyle name="Normal 2 92 2" xfId="59141" xr:uid="{8BC51420-7204-4CEC-BBE4-BCF978A155E0}"/>
    <cellStyle name="Normal 2 92 2 2" xfId="59142" xr:uid="{2399FB30-B81E-458D-A6BB-09CF45FE4D1F}"/>
    <cellStyle name="Normal 2 92 3" xfId="59143" xr:uid="{BA51F6BE-B859-456F-9BBB-1D607B04AFB7}"/>
    <cellStyle name="Normal 2 92 3 2" xfId="59144" xr:uid="{4DAE14BC-5863-48D9-91BE-7899BBFE3F9E}"/>
    <cellStyle name="Normal 2 92 4" xfId="59145" xr:uid="{C3CDDFAA-3A6C-44CE-BBF7-00223BBBE790}"/>
    <cellStyle name="Normal 2 92 5" xfId="59146" xr:uid="{8EF4AB16-3D9B-43A8-B5E5-44A7BCAC72AF}"/>
    <cellStyle name="Normal 2 93" xfId="41019" xr:uid="{49E8B10E-B8F8-4A56-B59D-80B5494E880E}"/>
    <cellStyle name="Normal 2 93 2" xfId="59147" xr:uid="{4B74DE56-7615-45AE-9A0B-77550A0D8758}"/>
    <cellStyle name="Normal 2 93 2 2" xfId="59148" xr:uid="{2A34CA73-3139-40D0-A11F-D8FDA2EEAE73}"/>
    <cellStyle name="Normal 2 93 3" xfId="59149" xr:uid="{2EEF1AE6-44B9-4B74-845F-3750104A0D53}"/>
    <cellStyle name="Normal 2 93 3 2" xfId="59150" xr:uid="{8112AE11-2BD6-4628-B4D0-58A9B156969E}"/>
    <cellStyle name="Normal 2 93 4" xfId="59151" xr:uid="{8DDF1A6C-0BE5-4514-8290-EEC4DE011E12}"/>
    <cellStyle name="Normal 2 93 5" xfId="59152" xr:uid="{B5BF8C5D-13C8-4C40-A54A-87216CAD2BD1}"/>
    <cellStyle name="Normal 2 94" xfId="41020" xr:uid="{6AE097C8-1E8D-4BEA-8661-C9EE0F38AAC0}"/>
    <cellStyle name="Normal 2 94 2" xfId="59153" xr:uid="{531BEE06-A841-4758-A039-B213365CB685}"/>
    <cellStyle name="Normal 2 94 2 2" xfId="59154" xr:uid="{E29C7D56-13F4-4685-89E4-473711108260}"/>
    <cellStyle name="Normal 2 94 3" xfId="59155" xr:uid="{BC56EF4A-0ACE-48F0-834C-39F6BE74A6DC}"/>
    <cellStyle name="Normal 2 94 3 2" xfId="59156" xr:uid="{200FE883-D2E1-4CBC-BD3A-EFBDB263568B}"/>
    <cellStyle name="Normal 2 94 4" xfId="59157" xr:uid="{B64847D5-3F89-498E-B4D2-8A8D7D2BFD6B}"/>
    <cellStyle name="Normal 2 94 5" xfId="59158" xr:uid="{0897973B-DB1F-4F66-9533-31F1193DB551}"/>
    <cellStyle name="Normal 2 95" xfId="41021" xr:uid="{6920B32E-704D-48DA-997B-B999B56D1BF4}"/>
    <cellStyle name="Normal 2 95 2" xfId="59159" xr:uid="{48C2F0DF-00B7-4BC1-8394-5F626B4CCCC2}"/>
    <cellStyle name="Normal 2 95 2 2" xfId="59160" xr:uid="{12B73385-9699-46F3-89BA-D3C894952F3D}"/>
    <cellStyle name="Normal 2 95 3" xfId="59161" xr:uid="{28DB4C9A-5195-4306-9FBB-0EFFDBF293B7}"/>
    <cellStyle name="Normal 2 95 3 2" xfId="59162" xr:uid="{7F7565A2-A66A-43C5-8CE6-22AB0B75B806}"/>
    <cellStyle name="Normal 2 95 4" xfId="59163" xr:uid="{A9981FC2-DC15-4CEE-B573-7FF520E12276}"/>
    <cellStyle name="Normal 2 95 5" xfId="59164" xr:uid="{E04F8571-E3EE-4435-93C0-D3AFED15EF74}"/>
    <cellStyle name="Normal 2 96" xfId="41022" xr:uid="{4204811D-4791-4BC8-8CCD-E59099032AE2}"/>
    <cellStyle name="Normal 2 96 2" xfId="59165" xr:uid="{DB68E378-33FA-4330-9554-0A188C5E24F1}"/>
    <cellStyle name="Normal 2 96 2 2" xfId="59166" xr:uid="{218C2C0F-FC11-426E-ACC5-0FB387401A4E}"/>
    <cellStyle name="Normal 2 96 3" xfId="59167" xr:uid="{E7DB7A6C-440C-4468-8E24-FC91F55E27F0}"/>
    <cellStyle name="Normal 2 96 3 2" xfId="59168" xr:uid="{B2876E84-5600-4308-B646-B57422A06CF7}"/>
    <cellStyle name="Normal 2 96 4" xfId="59169" xr:uid="{6A631576-54D6-4100-B81B-F3322F957CA9}"/>
    <cellStyle name="Normal 2 96 5" xfId="59170" xr:uid="{047C5890-554C-44CC-ABCA-9F914416C138}"/>
    <cellStyle name="Normal 2 97" xfId="41023" xr:uid="{94F8F98A-F9A9-41E6-AAC4-87514604741C}"/>
    <cellStyle name="Normal 2 97 2" xfId="59171" xr:uid="{CB802470-9F01-42AD-9657-088AAF64C000}"/>
    <cellStyle name="Normal 2 97 2 2" xfId="59172" xr:uid="{93635686-DCA1-4E7D-A595-4EEB640D7458}"/>
    <cellStyle name="Normal 2 97 3" xfId="59173" xr:uid="{F17232AD-43E2-4DAA-819A-A9FB5969B9D6}"/>
    <cellStyle name="Normal 2 97 3 2" xfId="59174" xr:uid="{E3A9314C-B9F1-4690-B3F3-5BF126FA213D}"/>
    <cellStyle name="Normal 2 97 4" xfId="59175" xr:uid="{15B3FE0B-65D0-44FB-AACA-27FF28658755}"/>
    <cellStyle name="Normal 2 97 5" xfId="59176" xr:uid="{DCF03D0C-D801-4785-B604-737BC1ECC3A7}"/>
    <cellStyle name="Normal 2 98" xfId="59177" xr:uid="{420C8A91-92B8-4D21-9046-4C58D57D51DF}"/>
    <cellStyle name="Normal 2 98 2" xfId="59178" xr:uid="{6D544C79-3B43-4863-A3BD-AE64D5D04C0C}"/>
    <cellStyle name="Normal 2 98 2 2" xfId="59179" xr:uid="{83490771-50C6-416F-8E63-9220FCD5A072}"/>
    <cellStyle name="Normal 2 98 3" xfId="59180" xr:uid="{4C03DF48-CAAE-4280-9253-1DD7D4E128DF}"/>
    <cellStyle name="Normal 2 98 3 2" xfId="59181" xr:uid="{3F9745E8-81CC-434F-BE92-B8A93FC96BC7}"/>
    <cellStyle name="Normal 2 98 4" xfId="59182" xr:uid="{2623105C-C39C-4C24-A19E-3370415178AE}"/>
    <cellStyle name="Normal 2 98 5" xfId="59183" xr:uid="{3B6675B6-7F07-4734-958B-8965370ED964}"/>
    <cellStyle name="Normal 2 99" xfId="59184" xr:uid="{835820B5-49B6-4B36-A414-EC700948F8EA}"/>
    <cellStyle name="Normal 2 99 2" xfId="59185" xr:uid="{49D6A43D-D10E-4206-9ED5-09D095312245}"/>
    <cellStyle name="Normal 2 99 2 2" xfId="59186" xr:uid="{DAE8CC92-3BC9-4B1E-A0D3-FC5FC5A6EBE4}"/>
    <cellStyle name="Normal 2 99 3" xfId="59187" xr:uid="{31BDBF74-3BE8-4B0E-B3DF-2B47D1A54C80}"/>
    <cellStyle name="Normal 2 99 3 2" xfId="59188" xr:uid="{6CE7E6AE-0439-4010-85BD-73A69A31FDE8}"/>
    <cellStyle name="Normal 2 99 4" xfId="59189" xr:uid="{B72D4938-04A6-4A19-AF08-DD218C840AAB}"/>
    <cellStyle name="Normal 2 99 5" xfId="59190" xr:uid="{262706C8-9748-4896-8B40-BFEBF1BC97B9}"/>
    <cellStyle name="Normal 2_19- OCTOBER 191009-251009" xfId="59191" xr:uid="{F97096BC-8A5A-4A89-8A83-5CAF6D9FCB8A}"/>
    <cellStyle name="Normal 20" xfId="134" xr:uid="{ACF02E04-9694-455F-BB9B-F549965AC765}"/>
    <cellStyle name="Normal 20 10" xfId="41024" xr:uid="{DD9A48AB-85F8-49E4-BE43-99A87200E2CF}"/>
    <cellStyle name="Normal 20 11" xfId="41025" xr:uid="{345F2E56-CCC7-46A1-BA90-52395AC8AA1B}"/>
    <cellStyle name="Normal 20 12" xfId="41026" xr:uid="{443EC290-1A22-480A-989C-F96573018AA0}"/>
    <cellStyle name="Normal 20 13" xfId="41027" xr:uid="{120AE8F7-A341-45D2-BC7A-7946AEEAB1D5}"/>
    <cellStyle name="Normal 20 14" xfId="41028" xr:uid="{A5A94D45-81C3-4628-875F-AF246D5F533B}"/>
    <cellStyle name="Normal 20 15" xfId="41029" xr:uid="{7623F9AD-7995-4C53-B169-3C86809D64CD}"/>
    <cellStyle name="Normal 20 16" xfId="41030" xr:uid="{720687E5-765E-4045-8866-44AF55946BF0}"/>
    <cellStyle name="Normal 20 17" xfId="41031" xr:uid="{E26B1F93-71EC-4091-B5C3-799CAE329004}"/>
    <cellStyle name="Normal 20 18" xfId="41032" xr:uid="{D91920D5-3446-43A3-A1EE-AAEC8A7A0A33}"/>
    <cellStyle name="Normal 20 19" xfId="41033" xr:uid="{3975122F-58E2-4773-932F-F4911453BEBC}"/>
    <cellStyle name="Normal 20 2" xfId="41034" xr:uid="{BD44C5E5-EF68-4D47-8A6B-4ECA428275F6}"/>
    <cellStyle name="Normal 20 2 2" xfId="41035" xr:uid="{C5F7FFE5-E21A-4A64-8519-5FAEDA8BD5D9}"/>
    <cellStyle name="Normal 20 2 2 2" xfId="41036" xr:uid="{A13F73E2-6C50-49EB-A400-6AF69EF3CF0A}"/>
    <cellStyle name="Normal 20 2 2 3" xfId="41037" xr:uid="{35CBC54A-2445-49A9-ACBD-BD132684DDAC}"/>
    <cellStyle name="Normal 20 2 2 3 2" xfId="41038" xr:uid="{48C6DA42-955C-454D-AE29-16E5557A3E7F}"/>
    <cellStyle name="Normal 20 2 3" xfId="41039" xr:uid="{E488CCE6-173B-4BAA-9A71-E34261E8AFED}"/>
    <cellStyle name="Normal 20 2 3 2" xfId="41040" xr:uid="{9A1A1891-A987-43D4-89B6-5732F0602B34}"/>
    <cellStyle name="Normal 20 2 4" xfId="41041" xr:uid="{ED2E3B15-C88A-4C2F-A5AF-22F0D0F006D6}"/>
    <cellStyle name="Normal 20 2 5" xfId="41042" xr:uid="{49D331BC-0027-4BBA-A3EC-48B174BAC730}"/>
    <cellStyle name="Normal 20 2 5 2" xfId="41043" xr:uid="{CCBA14AF-2BD2-4C4E-A8DE-3536A275AD6F}"/>
    <cellStyle name="Normal 20 2 5 2 2" xfId="41044" xr:uid="{739F8096-6CDF-4C09-A9CF-A32B51241201}"/>
    <cellStyle name="Normal 20 2 5 2 2 2" xfId="41045" xr:uid="{160637A2-1E92-4FD6-839C-4FDA68CD4C43}"/>
    <cellStyle name="Normal 20 2 5 2 3" xfId="41046" xr:uid="{3410E25B-4E42-44E4-A24E-6560BDB18B07}"/>
    <cellStyle name="Normal 20 2 5 3" xfId="41047" xr:uid="{4B1F40EC-100E-481D-8AD8-D99EAEB606B9}"/>
    <cellStyle name="Normal 20 2 5 3 2" xfId="41048" xr:uid="{8B9CD825-F978-49E1-8C20-7C18FAF5336E}"/>
    <cellStyle name="Normal 20 2 5 4" xfId="41049" xr:uid="{F83F7F20-F902-4C9D-9DF2-92A1301B1FDC}"/>
    <cellStyle name="Normal 20 2 6" xfId="41050" xr:uid="{560A3374-4C2D-49AB-AFA8-B9D6780358DD}"/>
    <cellStyle name="Normal 20 2 6 2" xfId="41051" xr:uid="{88F62B14-8F60-41D6-919F-A4B54F7D8FFE}"/>
    <cellStyle name="Normal 20 2 6 2 2" xfId="41052" xr:uid="{9827599E-2D0B-49FB-BF02-5FA83D1086F0}"/>
    <cellStyle name="Normal 20 2 6 2 2 2" xfId="41053" xr:uid="{3A69405C-7A13-4B47-AF97-2CE244C579FE}"/>
    <cellStyle name="Normal 20 2 6 2 3" xfId="41054" xr:uid="{589953D3-6680-4CFE-A465-0111412F0E2A}"/>
    <cellStyle name="Normal 20 2 6 3" xfId="41055" xr:uid="{8C0A4067-88AF-4D96-9711-D15ECEAAB250}"/>
    <cellStyle name="Normal 20 2 6 3 2" xfId="41056" xr:uid="{8FD2FBEF-E7CB-4F85-B330-0A2F114DFCD0}"/>
    <cellStyle name="Normal 20 2 6 4" xfId="41057" xr:uid="{D0277A5C-8E9D-4B8A-888A-2ED16A5914E1}"/>
    <cellStyle name="Normal 20 2 7" xfId="41058" xr:uid="{61D96C0E-A133-4EDB-8A10-7B9258F3C3B1}"/>
    <cellStyle name="Normal 20 2 7 2" xfId="41059" xr:uid="{2A8D2BC7-2FA9-4FCE-8E75-4EBF9BD4143F}"/>
    <cellStyle name="Normal 20 2_Africa Provident Limited 2009 - Adj." xfId="59192" xr:uid="{97B32355-32C8-42ED-B7E0-334E8246F2CB}"/>
    <cellStyle name="Normal 20 20" xfId="41060" xr:uid="{6333CA2C-753A-415D-83A7-1F94F34CF9E7}"/>
    <cellStyle name="Normal 20 21" xfId="41061" xr:uid="{7D8263A8-5E18-48A1-88BD-BE5B85BF0384}"/>
    <cellStyle name="Normal 20 22" xfId="41062" xr:uid="{140D0A18-1762-4D40-B2A2-5861A251DD38}"/>
    <cellStyle name="Normal 20 23" xfId="41063" xr:uid="{11360766-4059-436B-BA01-72EA23807B30}"/>
    <cellStyle name="Normal 20 24" xfId="41064" xr:uid="{554A1D94-5D83-4845-A90B-71D53A4C1FCD}"/>
    <cellStyle name="Normal 20 25" xfId="41065" xr:uid="{DC9CAD1C-57E7-4AFE-903D-4BC89F89321D}"/>
    <cellStyle name="Normal 20 26" xfId="41066" xr:uid="{6CD70BE7-89C6-4563-96C8-08A581766DD2}"/>
    <cellStyle name="Normal 20 27" xfId="41067" xr:uid="{138C9B0A-AFE3-44A2-8BFE-A0FF432A1F85}"/>
    <cellStyle name="Normal 20 28" xfId="41068" xr:uid="{56219185-DBD6-4D0E-8482-CDB81BFB1AF4}"/>
    <cellStyle name="Normal 20 29" xfId="41069" xr:uid="{E4005999-83A4-4E01-ABA1-19CC13FB054B}"/>
    <cellStyle name="Normal 20 3" xfId="41070" xr:uid="{C9834989-3004-4A2C-8A63-6C76B31F263D}"/>
    <cellStyle name="Normal 20 3 2" xfId="41071" xr:uid="{B19816C9-E5CD-4FA7-B1EA-21E903EC6538}"/>
    <cellStyle name="Normal 20 3 3" xfId="41072" xr:uid="{8D96DA6C-D59F-4447-A573-629CBA3547C7}"/>
    <cellStyle name="Normal 20 3 3 2" xfId="41073" xr:uid="{D2FEEDA3-0E66-48E9-A5F7-88BA3AF23879}"/>
    <cellStyle name="Normal 20 30" xfId="41074" xr:uid="{E455CF60-17CD-4F93-9746-8B60F8A96998}"/>
    <cellStyle name="Normal 20 31" xfId="41075" xr:uid="{45C31A2B-EE9C-442A-BD3C-951E29441717}"/>
    <cellStyle name="Normal 20 32" xfId="41076" xr:uid="{085265AC-5AEB-4A8B-BA70-A6B2159F0ABC}"/>
    <cellStyle name="Normal 20 33" xfId="41077" xr:uid="{47C5BE1A-3162-462A-9ED6-848E8ADAE6BB}"/>
    <cellStyle name="Normal 20 34" xfId="41078" xr:uid="{9AED7A3E-BA3C-4096-A826-F8A438179DAE}"/>
    <cellStyle name="Normal 20 35" xfId="41079" xr:uid="{09ADB41D-1086-4355-A240-5AC121B3CB1B}"/>
    <cellStyle name="Normal 20 36" xfId="41080" xr:uid="{860C4F07-D4DD-4AC4-82D5-8581978F95ED}"/>
    <cellStyle name="Normal 20 36 2" xfId="41081" xr:uid="{CCC00126-2CE2-4664-84F0-C6A6A9E5D183}"/>
    <cellStyle name="Normal 20 36 2 2" xfId="41082" xr:uid="{CAE58EF8-C213-4B6C-BA44-A21B1E0C404A}"/>
    <cellStyle name="Normal 20 36 2 2 2" xfId="41083" xr:uid="{51E25ABD-DEDD-4614-BEE5-494FF1D8E58B}"/>
    <cellStyle name="Normal 20 36 2 3" xfId="41084" xr:uid="{0261F6A3-DE8D-48E5-82E1-F5D8C87303D0}"/>
    <cellStyle name="Normal 20 36 3" xfId="41085" xr:uid="{87B72E0A-BE43-409F-9BDE-4BFEEE4A9554}"/>
    <cellStyle name="Normal 20 36 3 2" xfId="41086" xr:uid="{BB8DF1E9-0D28-43BD-BB3F-8A359EF89CA6}"/>
    <cellStyle name="Normal 20 36 4" xfId="41087" xr:uid="{BF5FB173-9504-4CB2-9BA3-26BA00B159EE}"/>
    <cellStyle name="Normal 20 37" xfId="41088" xr:uid="{A97FEE6A-BF13-462A-91E5-DFF5D9CD3AF5}"/>
    <cellStyle name="Normal 20 37 2" xfId="41089" xr:uid="{843BCDF9-94DB-4EF8-B22F-FF1665FEDFFB}"/>
    <cellStyle name="Normal 20 37 2 2" xfId="41090" xr:uid="{DA8C26E7-72E6-4343-B242-B73A3C7E4AE0}"/>
    <cellStyle name="Normal 20 37 2 2 2" xfId="41091" xr:uid="{F3AA78C3-B44C-4AEF-B2CF-19BB8AACA529}"/>
    <cellStyle name="Normal 20 37 2 3" xfId="41092" xr:uid="{58A65CC1-14E7-45A5-A893-53104D55EC27}"/>
    <cellStyle name="Normal 20 37 3" xfId="41093" xr:uid="{D5FA5AC5-6438-4F61-BEFF-8EFF1BC35F92}"/>
    <cellStyle name="Normal 20 37 3 2" xfId="41094" xr:uid="{954C5271-786E-4A9A-B8AD-2C0E1B1B7805}"/>
    <cellStyle name="Normal 20 37 4" xfId="41095" xr:uid="{2C9DF04A-67E6-4FE4-9149-00080FF51AED}"/>
    <cellStyle name="Normal 20 38" xfId="41096" xr:uid="{05066903-C611-4F0E-8A00-2176617E97E1}"/>
    <cellStyle name="Normal 20 38 2" xfId="41097" xr:uid="{62E655FD-D107-44CD-BDE0-07D8CEC2B59E}"/>
    <cellStyle name="Normal 20 39" xfId="41098" xr:uid="{558D2F18-A109-476D-B734-FE6D2E53401F}"/>
    <cellStyle name="Normal 20 4" xfId="41099" xr:uid="{32A24E89-819D-44F7-9335-ACE194BAAF26}"/>
    <cellStyle name="Normal 20 4 2" xfId="41100" xr:uid="{4FE33E50-F2D9-40C4-9BD8-FA2E4E38A992}"/>
    <cellStyle name="Normal 20 4 3" xfId="41101" xr:uid="{51FDFE54-6031-4D17-BDF6-231F5B2E5EE2}"/>
    <cellStyle name="Normal 20 40" xfId="59193" xr:uid="{F8A6B9D2-D0D9-4C58-95DE-BD57A1891F30}"/>
    <cellStyle name="Normal 20 5" xfId="41102" xr:uid="{00191D95-1DAC-4212-A10C-70375EEEB729}"/>
    <cellStyle name="Normal 20 6" xfId="41103" xr:uid="{C695BFEF-4D75-4615-95F0-0816040324ED}"/>
    <cellStyle name="Normal 20 7" xfId="41104" xr:uid="{08B76052-DB0F-48A1-A7FA-802F81F36CAC}"/>
    <cellStyle name="Normal 20 8" xfId="41105" xr:uid="{14BF9C96-AEB2-4821-B993-726973EC8256}"/>
    <cellStyle name="Normal 20 9" xfId="41106" xr:uid="{52B98BF7-9F84-45E2-86CC-BCB67A5E19AD}"/>
    <cellStyle name="Normal 20_Xl0000157" xfId="59194" xr:uid="{AAA514A6-8F64-4BC9-B2C6-4B68D4B6DCEF}"/>
    <cellStyle name="Normal 200" xfId="60456" xr:uid="{4CF6498B-8FEE-4246-A99E-8361828119F2}"/>
    <cellStyle name="Normal 21" xfId="86" xr:uid="{04961809-F873-4004-9EC4-61F7567D9141}"/>
    <cellStyle name="Normal 21 10" xfId="41107" xr:uid="{E0BF4E1A-AFF4-44F1-877C-55A69AE3C52C}"/>
    <cellStyle name="Normal 21 11" xfId="41108" xr:uid="{B2CC52C7-1C96-4D9B-831F-B8DEBC7E4612}"/>
    <cellStyle name="Normal 21 12" xfId="41109" xr:uid="{2CD8482A-1D6F-43CB-907F-BE201C386A9F}"/>
    <cellStyle name="Normal 21 13" xfId="41110" xr:uid="{44B1B9AE-239E-483C-A355-5D2CEDE76009}"/>
    <cellStyle name="Normal 21 14" xfId="41111" xr:uid="{36A2D455-718F-48B1-9C6E-B7168361BA5A}"/>
    <cellStyle name="Normal 21 15" xfId="41112" xr:uid="{5F25CA7C-6C5D-4258-987A-96E33349B41A}"/>
    <cellStyle name="Normal 21 16" xfId="41113" xr:uid="{5FC06138-C248-453D-855D-069B72E949F2}"/>
    <cellStyle name="Normal 21 17" xfId="41114" xr:uid="{DF2FCB1B-B6A7-4B2E-B2FE-203972C12CEA}"/>
    <cellStyle name="Normal 21 18" xfId="41115" xr:uid="{499CF87A-D16D-40BB-8A82-D352C32A9EAF}"/>
    <cellStyle name="Normal 21 19" xfId="41116" xr:uid="{DC7D9713-C0AC-43A8-B4B3-889DD3C3721D}"/>
    <cellStyle name="Normal 21 2" xfId="41117" xr:uid="{F800E35E-1960-40D7-A06B-9A876D804726}"/>
    <cellStyle name="Normal 21 2 2" xfId="41118" xr:uid="{CEFEF476-1978-40FB-9363-A3C512515F7C}"/>
    <cellStyle name="Normal 21 2 2 2" xfId="41119" xr:uid="{472A831D-9F08-4700-9EA0-44A470FAB082}"/>
    <cellStyle name="Normal 21 2 2 3" xfId="41120" xr:uid="{636D0294-3264-4C72-BCDE-88D8087EDA03}"/>
    <cellStyle name="Normal 21 2 2 3 2" xfId="41121" xr:uid="{AA295C4D-9087-4DE8-B818-D6FAB87C0B57}"/>
    <cellStyle name="Normal 21 2 3" xfId="41122" xr:uid="{3345A36B-347F-4C6A-AEA4-28B2C61C4984}"/>
    <cellStyle name="Normal 21 2 3 2" xfId="41123" xr:uid="{221001EE-92CB-4E93-9863-F12A4B38B49B}"/>
    <cellStyle name="Normal 21 2 4" xfId="41124" xr:uid="{022C1219-CDE0-4388-B548-221F09852EA1}"/>
    <cellStyle name="Normal 21 2 5" xfId="41125" xr:uid="{66D0EDFB-3E3F-4AAA-8E7D-AF52CFBBA7BD}"/>
    <cellStyle name="Normal 21 2 5 2" xfId="41126" xr:uid="{BCF1C353-E201-4072-AB8E-7C6F8F289637}"/>
    <cellStyle name="Normal 21 2 5 2 2" xfId="41127" xr:uid="{1CDADB7E-436A-46F2-A17A-D33EA7E114FF}"/>
    <cellStyle name="Normal 21 2 5 2 2 2" xfId="41128" xr:uid="{1E7BE72E-80B3-422A-B30E-075EA2437B2F}"/>
    <cellStyle name="Normal 21 2 5 2 3" xfId="41129" xr:uid="{C6535557-6667-40D7-9DD1-77E20F86122E}"/>
    <cellStyle name="Normal 21 2 5 3" xfId="41130" xr:uid="{EE3987D8-5828-45F9-B45F-2ECCA6AB7677}"/>
    <cellStyle name="Normal 21 2 5 3 2" xfId="41131" xr:uid="{C63D7ED6-9287-452B-A45B-8091D3DADE12}"/>
    <cellStyle name="Normal 21 2 5 4" xfId="41132" xr:uid="{A2E1F3A1-4C37-40B9-909D-0BB9658A453A}"/>
    <cellStyle name="Normal 21 2 6" xfId="41133" xr:uid="{C56BC71E-ED2D-4DFB-B8CA-528F67F82FAE}"/>
    <cellStyle name="Normal 21 2 6 2" xfId="41134" xr:uid="{D18BE39C-B7FF-4B8C-A2CF-A17355BADD83}"/>
    <cellStyle name="Normal 21 2 6 2 2" xfId="41135" xr:uid="{97451EA6-A93D-41C1-93C8-80D945D6F147}"/>
    <cellStyle name="Normal 21 2 6 2 2 2" xfId="41136" xr:uid="{736A9006-8906-4371-BF6E-F56BEA5DCEDA}"/>
    <cellStyle name="Normal 21 2 6 2 3" xfId="41137" xr:uid="{DDBB977B-BF1A-4BC5-A130-C838B6868335}"/>
    <cellStyle name="Normal 21 2 6 3" xfId="41138" xr:uid="{39BCB8F9-96A5-44EF-B427-98DABA3ACA97}"/>
    <cellStyle name="Normal 21 2 6 3 2" xfId="41139" xr:uid="{07AC1040-D628-474F-9F7F-75DA4541C8EC}"/>
    <cellStyle name="Normal 21 2 6 4" xfId="41140" xr:uid="{6AA6A023-5446-4A3B-A7D9-475AACEFBA14}"/>
    <cellStyle name="Normal 21 2 7" xfId="41141" xr:uid="{4D34C31B-4B10-4703-8908-F29C4ED3C24E}"/>
    <cellStyle name="Normal 21 2 7 2" xfId="41142" xr:uid="{D08A77E8-6347-4903-811B-3173A24CACEE}"/>
    <cellStyle name="Normal 21 2 8" xfId="41143" xr:uid="{C1F77B1F-DB4F-4373-B526-58DB5025A68C}"/>
    <cellStyle name="Normal 21 20" xfId="41144" xr:uid="{C00B4F57-9B96-43A4-85E5-A4A6E68CDE43}"/>
    <cellStyle name="Normal 21 21" xfId="41145" xr:uid="{B1BD43EA-D623-401A-B90A-FF644A18EF4A}"/>
    <cellStyle name="Normal 21 22" xfId="41146" xr:uid="{A8BC6BAD-B201-4FE6-A6DC-6EF9799B3588}"/>
    <cellStyle name="Normal 21 23" xfId="41147" xr:uid="{ABE4A802-E9EB-40BC-BC2C-E72FC0A122F0}"/>
    <cellStyle name="Normal 21 24" xfId="41148" xr:uid="{D84FF04C-AC22-495A-986C-CE3A89C88C34}"/>
    <cellStyle name="Normal 21 25" xfId="41149" xr:uid="{FF55C457-27C2-4E3D-AC0B-A8C404B73679}"/>
    <cellStyle name="Normal 21 26" xfId="41150" xr:uid="{C74B8F4B-9F5A-48BC-AA36-94B0E2D9B961}"/>
    <cellStyle name="Normal 21 27" xfId="41151" xr:uid="{6449B0C9-D79B-4B4D-90FC-60CB6756D147}"/>
    <cellStyle name="Normal 21 28" xfId="41152" xr:uid="{32D5A5EA-D361-4DA6-A2A7-7DA0884F832A}"/>
    <cellStyle name="Normal 21 29" xfId="41153" xr:uid="{037B9BDB-D044-4855-937A-C384DD57CC50}"/>
    <cellStyle name="Normal 21 3" xfId="41154" xr:uid="{B4DAC827-DDDD-4ACF-9DEA-E92388D1B19E}"/>
    <cellStyle name="Normal 21 3 2" xfId="41155" xr:uid="{B1A03E8A-188D-48A3-B258-3E5E3F94A0D3}"/>
    <cellStyle name="Normal 21 3 3" xfId="41156" xr:uid="{8E4FE58A-52B2-4EEA-907F-C6B78DFF4E73}"/>
    <cellStyle name="Normal 21 3 3 2" xfId="41157" xr:uid="{FCB992D9-148D-411F-B980-41AC8A060B00}"/>
    <cellStyle name="Normal 21 30" xfId="41158" xr:uid="{3354F92B-E5F0-4641-AAAD-40C8D5F4C592}"/>
    <cellStyle name="Normal 21 31" xfId="41159" xr:uid="{6F067367-0374-459F-99ED-301F8B0B45C1}"/>
    <cellStyle name="Normal 21 32" xfId="41160" xr:uid="{7102E735-B4D2-4012-A248-E018EAE59C2D}"/>
    <cellStyle name="Normal 21 33" xfId="41161" xr:uid="{04D6F93E-1D32-4A3A-9E65-BE9712930C5B}"/>
    <cellStyle name="Normal 21 34" xfId="41162" xr:uid="{7B49C22A-21EB-43CF-8BAB-9518F42EA098}"/>
    <cellStyle name="Normal 21 35" xfId="41163" xr:uid="{CEA8EAF9-A0FE-4890-900D-9C5663CEB836}"/>
    <cellStyle name="Normal 21 36" xfId="41164" xr:uid="{2E868E2E-8A8F-4B2D-A097-C0B740BB5A91}"/>
    <cellStyle name="Normal 21 36 2" xfId="41165" xr:uid="{997C25E6-52AC-42A4-868E-F6C6191E7A04}"/>
    <cellStyle name="Normal 21 36 2 2" xfId="41166" xr:uid="{310B4BC6-7188-4115-AC01-3D96BF1C5FDD}"/>
    <cellStyle name="Normal 21 36 2 2 2" xfId="41167" xr:uid="{DB6F511E-32FB-48D8-BC5F-89963F277663}"/>
    <cellStyle name="Normal 21 36 2 3" xfId="41168" xr:uid="{823FDFA7-AAF9-49A1-9278-49F55733AF94}"/>
    <cellStyle name="Normal 21 36 3" xfId="41169" xr:uid="{7F2333FC-2A27-4454-9990-63B852D6857A}"/>
    <cellStyle name="Normal 21 36 3 2" xfId="41170" xr:uid="{109B8B54-D417-402A-90B4-E5F1FE62D1A5}"/>
    <cellStyle name="Normal 21 36 4" xfId="41171" xr:uid="{5DE2CBFF-FD73-46AF-8D8C-E858052FBC06}"/>
    <cellStyle name="Normal 21 37" xfId="41172" xr:uid="{851FC783-0DD2-4A9B-ADFE-FDAF8B9EA1EE}"/>
    <cellStyle name="Normal 21 37 2" xfId="41173" xr:uid="{F06BEE2D-2CA6-4440-8EE7-0746130FC8DD}"/>
    <cellStyle name="Normal 21 37 2 2" xfId="41174" xr:uid="{25CF73E0-F941-44F9-91AF-4D8437AA1073}"/>
    <cellStyle name="Normal 21 37 2 2 2" xfId="41175" xr:uid="{DEBBD7B4-AD7E-4E45-8EB4-044B2B7B4CF2}"/>
    <cellStyle name="Normal 21 37 2 3" xfId="41176" xr:uid="{2B9465C2-09D1-4445-8AEE-B892EF242617}"/>
    <cellStyle name="Normal 21 37 3" xfId="41177" xr:uid="{D7F47318-DD0D-4248-A2C8-DC94C6D81A19}"/>
    <cellStyle name="Normal 21 37 3 2" xfId="41178" xr:uid="{4138C384-8145-4177-BD8D-FD86CE256657}"/>
    <cellStyle name="Normal 21 37 4" xfId="41179" xr:uid="{9392ECC1-EA85-4340-AD47-28C3DBE628F4}"/>
    <cellStyle name="Normal 21 38" xfId="41180" xr:uid="{E256588C-19FC-4571-AAE4-1ECCA3C152A2}"/>
    <cellStyle name="Normal 21 38 2" xfId="41181" xr:uid="{3EBE3DB8-8219-46C8-852D-015C3CD6451C}"/>
    <cellStyle name="Normal 21 39" xfId="41182" xr:uid="{5C951617-8FF8-4DDF-ADAC-3136AC49FD1D}"/>
    <cellStyle name="Normal 21 4" xfId="41183" xr:uid="{BD35F659-AB32-4C00-BBF1-B69C3F0D8870}"/>
    <cellStyle name="Normal 21 4 2" xfId="41184" xr:uid="{F2DB3C4F-8AA8-4194-8793-0E92BF9170EB}"/>
    <cellStyle name="Normal 21 40" xfId="41185" xr:uid="{7AEB8FC1-3D8A-4E27-834F-28E770C11DF8}"/>
    <cellStyle name="Normal 21 41" xfId="41186" xr:uid="{3BFBBB5A-611B-4A63-A348-A19B7545FF23}"/>
    <cellStyle name="Normal 21 42" xfId="59195" xr:uid="{5CB882B4-1397-47C3-BBAB-4B6C895F4D2F}"/>
    <cellStyle name="Normal 21 5" xfId="41187" xr:uid="{FDF75814-5750-4C56-93FD-151CC47523C1}"/>
    <cellStyle name="Normal 21 5 2" xfId="59196" xr:uid="{DE5B0CB1-41C2-4512-80C9-DE9DE6ACAABF}"/>
    <cellStyle name="Normal 21 6" xfId="41188" xr:uid="{73A1A0DF-49CA-48A6-A536-54CF3A784859}"/>
    <cellStyle name="Normal 21 6 2" xfId="59197" xr:uid="{5FA2A4DC-1D02-4392-AEC1-37527F290E8C}"/>
    <cellStyle name="Normal 21 7" xfId="41189" xr:uid="{16B50741-4705-4A3A-80E3-77307CEEB87D}"/>
    <cellStyle name="Normal 21 8" xfId="41190" xr:uid="{F75AE3E2-82AE-4766-9BC1-57CB6DF5EA0E}"/>
    <cellStyle name="Normal 21 9" xfId="41191" xr:uid="{0BB83FE6-2755-4D23-B8A7-5D3C97ABD0C1}"/>
    <cellStyle name="Normal 21_Africa Provident Limited 2009 - Adj." xfId="59198" xr:uid="{45FE09FA-4E3F-4175-9619-6530CA8BA63B}"/>
    <cellStyle name="Normal 22" xfId="41192" xr:uid="{8B23E4DF-3FFE-4131-AB48-EFF4A7258184}"/>
    <cellStyle name="Normal 22 10" xfId="41193" xr:uid="{F854271E-FD83-4F09-AB8F-ACCB088749BB}"/>
    <cellStyle name="Normal 22 11" xfId="41194" xr:uid="{19220E5D-26E6-4F2D-8B75-10033D4B2514}"/>
    <cellStyle name="Normal 22 12" xfId="41195" xr:uid="{3791A093-9B24-458A-ABAF-4C4F35040757}"/>
    <cellStyle name="Normal 22 13" xfId="41196" xr:uid="{8D2B25B6-5E24-40EB-AE84-F20CA48ED8C4}"/>
    <cellStyle name="Normal 22 14" xfId="41197" xr:uid="{6025F601-3E94-457B-9DCD-000EAB12F2B5}"/>
    <cellStyle name="Normal 22 15" xfId="41198" xr:uid="{14A3C675-F02D-4BD6-BE39-EE4DD3F0BA79}"/>
    <cellStyle name="Normal 22 16" xfId="41199" xr:uid="{47E7A67D-E543-4FB8-8C32-146A8EDCFAFC}"/>
    <cellStyle name="Normal 22 17" xfId="41200" xr:uid="{1FD245AE-1700-43F8-8356-05E35E470BF6}"/>
    <cellStyle name="Normal 22 18" xfId="41201" xr:uid="{BFAC34C9-F015-4AB0-BF77-3E0CD4BC504A}"/>
    <cellStyle name="Normal 22 19" xfId="41202" xr:uid="{8483FC52-D1DA-4124-B122-4BCC6CDAD20D}"/>
    <cellStyle name="Normal 22 2" xfId="41203" xr:uid="{ACFB10C1-C88F-4DDC-9538-F49424CD2EB2}"/>
    <cellStyle name="Normal 22 2 10" xfId="41204" xr:uid="{3EDF507F-77A1-416A-B2BE-94DB56313028}"/>
    <cellStyle name="Normal 22 2 10 2" xfId="41205" xr:uid="{A81902C0-9B71-4D5F-B83D-50AAA20AFD3C}"/>
    <cellStyle name="Normal 22 2 10 3" xfId="41206" xr:uid="{F019EF86-FBC3-4FF3-A74B-08A522D628FD}"/>
    <cellStyle name="Normal 22 2 11" xfId="41207" xr:uid="{6AEF4A3A-29DE-47A7-AAFA-CA630F32000B}"/>
    <cellStyle name="Normal 22 2 11 2" xfId="41208" xr:uid="{54C74E79-2B8C-4D62-A5DB-BFF0BC9C996D}"/>
    <cellStyle name="Normal 22 2 11 3" xfId="41209" xr:uid="{9284B5F9-19CB-40C2-8D28-C992BCD13CEF}"/>
    <cellStyle name="Normal 22 2 12" xfId="41210" xr:uid="{E3CD9EA3-ACC1-4DD3-83FB-C0A99CB89191}"/>
    <cellStyle name="Normal 22 2 12 2" xfId="41211" xr:uid="{DBF1379B-1C71-40BF-B535-5307AC538534}"/>
    <cellStyle name="Normal 22 2 12 3" xfId="41212" xr:uid="{FE100BBB-0A93-4F22-83BD-730AF3A41054}"/>
    <cellStyle name="Normal 22 2 13" xfId="41213" xr:uid="{64E6A8DC-EF83-4AEC-BCC6-13C02F25E029}"/>
    <cellStyle name="Normal 22 2 13 2" xfId="41214" xr:uid="{10269C95-9311-4497-829E-CB3CDEDD5DA6}"/>
    <cellStyle name="Normal 22 2 13 3" xfId="41215" xr:uid="{E5868CEC-0DF7-48A6-9176-89A38A6F86F5}"/>
    <cellStyle name="Normal 22 2 14" xfId="41216" xr:uid="{B38378DF-1E16-416E-93FB-C4FCED73404E}"/>
    <cellStyle name="Normal 22 2 14 2" xfId="41217" xr:uid="{D7C4784B-F382-4F27-9369-E49E971CEB44}"/>
    <cellStyle name="Normal 22 2 14 3" xfId="41218" xr:uid="{50AE8C47-E260-4D2C-B334-84DB6B0B8A3C}"/>
    <cellStyle name="Normal 22 2 15" xfId="41219" xr:uid="{F7CDB8D0-B9E6-4410-93A4-C2CC702B3C10}"/>
    <cellStyle name="Normal 22 2 15 2" xfId="41220" xr:uid="{8B2BF3C7-6649-4C08-A9E2-BBB37AD40AF7}"/>
    <cellStyle name="Normal 22 2 15 3" xfId="41221" xr:uid="{B5F16AC8-3481-47DF-B4C0-D7BBBBF7601F}"/>
    <cellStyle name="Normal 22 2 16" xfId="41222" xr:uid="{4DC0DEA8-585E-4A7D-8F55-612CEBFE0660}"/>
    <cellStyle name="Normal 22 2 16 2" xfId="41223" xr:uid="{76A68EB9-5341-4CF3-86DC-2F74D2568E0E}"/>
    <cellStyle name="Normal 22 2 16 3" xfId="41224" xr:uid="{C0140A8E-A5D6-45BC-A5BD-07C9BE19D15E}"/>
    <cellStyle name="Normal 22 2 17" xfId="41225" xr:uid="{2CF91AEC-7ACE-4F4E-A9D7-0188D18307E5}"/>
    <cellStyle name="Normal 22 2 17 2" xfId="41226" xr:uid="{844D3452-4F4E-4F20-BF8C-5B787573F887}"/>
    <cellStyle name="Normal 22 2 17 3" xfId="41227" xr:uid="{375E76C4-E6D8-49E3-B070-7F791CA56015}"/>
    <cellStyle name="Normal 22 2 18" xfId="41228" xr:uid="{A4D45ED2-3BA4-444E-B359-5AA035EA508E}"/>
    <cellStyle name="Normal 22 2 18 2" xfId="41229" xr:uid="{DF04596B-9A30-4667-B916-BA58F4E073C1}"/>
    <cellStyle name="Normal 22 2 18 3" xfId="41230" xr:uid="{B613B6C4-4A1C-45A3-A6E4-386AAB15FF6B}"/>
    <cellStyle name="Normal 22 2 19" xfId="41231" xr:uid="{DFA2CEA4-6CDF-4ECB-8B91-719B8B3A8256}"/>
    <cellStyle name="Normal 22 2 19 2" xfId="41232" xr:uid="{B4850F3C-9CFA-4BEC-A87D-2EFFC28BF4E0}"/>
    <cellStyle name="Normal 22 2 19 3" xfId="41233" xr:uid="{5FB9B346-6402-4231-87E7-5134EC5AF2F2}"/>
    <cellStyle name="Normal 22 2 2" xfId="41234" xr:uid="{3245D4C2-F5F7-4230-AA0C-9E9E3B0D4AF9}"/>
    <cellStyle name="Normal 22 2 2 2" xfId="41235" xr:uid="{B05B75CF-103F-456B-B91A-7C8B39F4C6B8}"/>
    <cellStyle name="Normal 22 2 2 3" xfId="41236" xr:uid="{810D9D7B-46F7-45B0-B367-B33D3CA5A270}"/>
    <cellStyle name="Normal 22 2 20" xfId="41237" xr:uid="{A8668811-45D4-4E7C-9FBD-45B3BF247EB8}"/>
    <cellStyle name="Normal 22 2 20 2" xfId="41238" xr:uid="{141D54DE-EFF8-44B2-ABB7-E085136C19CD}"/>
    <cellStyle name="Normal 22 2 20 3" xfId="41239" xr:uid="{30AA23CC-CE82-4B3C-8A1F-C16B5269844E}"/>
    <cellStyle name="Normal 22 2 21" xfId="41240" xr:uid="{235B8A1A-838F-47BA-8812-832E4006B398}"/>
    <cellStyle name="Normal 22 2 21 2" xfId="41241" xr:uid="{38CD0917-86E2-416C-963E-822930920F73}"/>
    <cellStyle name="Normal 22 2 21 3" xfId="41242" xr:uid="{9782BE6F-5E40-47EA-B430-34EF58423E5D}"/>
    <cellStyle name="Normal 22 2 22" xfId="41243" xr:uid="{EC07523B-F975-4B1A-A81F-A65A8671BDEE}"/>
    <cellStyle name="Normal 22 2 22 2" xfId="41244" xr:uid="{F8920F06-460B-4E27-BC04-AB699EB17124}"/>
    <cellStyle name="Normal 22 2 22 3" xfId="41245" xr:uid="{F6B4539A-809A-48CA-ACEA-E0B7106A0D24}"/>
    <cellStyle name="Normal 22 2 23" xfId="41246" xr:uid="{28EFE62D-5E03-43B4-B485-BEA102364910}"/>
    <cellStyle name="Normal 22 2 23 2" xfId="41247" xr:uid="{590E1150-AA9F-40C8-8737-9C2C7F410C1E}"/>
    <cellStyle name="Normal 22 2 23 3" xfId="41248" xr:uid="{F23D1AB0-4D1D-4408-BC24-96CBAB513713}"/>
    <cellStyle name="Normal 22 2 24" xfId="41249" xr:uid="{DF5A4EA0-C3CA-4FD2-AA0C-4499ECBF710A}"/>
    <cellStyle name="Normal 22 2 24 2" xfId="41250" xr:uid="{A2838E5B-35D6-4EB5-AFCD-6353DC96573F}"/>
    <cellStyle name="Normal 22 2 24 3" xfId="41251" xr:uid="{4E92DABA-2D16-478B-BE5E-68A12E79759C}"/>
    <cellStyle name="Normal 22 2 25" xfId="41252" xr:uid="{F649F192-214A-4A19-BE89-23716AB2ED71}"/>
    <cellStyle name="Normal 22 2 25 2" xfId="41253" xr:uid="{44B267F4-6922-4C51-BBF6-DCBB8D22BE34}"/>
    <cellStyle name="Normal 22 2 25 3" xfId="41254" xr:uid="{F81EBA8A-AF06-4CEB-B48C-C140242EDCA2}"/>
    <cellStyle name="Normal 22 2 26" xfId="41255" xr:uid="{FA107E72-2D1C-4F2E-86F1-4B62650DC991}"/>
    <cellStyle name="Normal 22 2 26 2" xfId="41256" xr:uid="{E647EC31-0F8C-463C-A032-852A248302FA}"/>
    <cellStyle name="Normal 22 2 26 3" xfId="41257" xr:uid="{5F0629E6-9A1D-4FE1-8D9B-724CF7FD8486}"/>
    <cellStyle name="Normal 22 2 27" xfId="41258" xr:uid="{FD79AB4C-50C7-450F-A5B2-18097A721DAC}"/>
    <cellStyle name="Normal 22 2 27 2" xfId="41259" xr:uid="{45397B14-C3F6-427B-8E42-4D61D3876617}"/>
    <cellStyle name="Normal 22 2 27 3" xfId="41260" xr:uid="{C27BE6EF-B093-4553-AB83-C70806CF2F1A}"/>
    <cellStyle name="Normal 22 2 28" xfId="41261" xr:uid="{3BFE9E77-7E65-4133-AE35-1C661B0CB70E}"/>
    <cellStyle name="Normal 22 2 28 2" xfId="41262" xr:uid="{903D4A35-7A4F-4651-92B7-AE8703C7EBA7}"/>
    <cellStyle name="Normal 22 2 29" xfId="41263" xr:uid="{7D38167F-2C16-4EF8-B544-2DC1E989CAA0}"/>
    <cellStyle name="Normal 22 2 29 2" xfId="41264" xr:uid="{BFCF2B0B-5F3F-411D-A27E-F7D1E1A8CE24}"/>
    <cellStyle name="Normal 22 2 3" xfId="41265" xr:uid="{B04768B5-B83E-47A0-9150-DF52C716BB1C}"/>
    <cellStyle name="Normal 22 2 3 2" xfId="41266" xr:uid="{61154E1E-C6E6-43BF-8765-9248E03278F3}"/>
    <cellStyle name="Normal 22 2 3 3" xfId="41267" xr:uid="{79F615A5-0527-4D98-A1A8-FCD4D069406B}"/>
    <cellStyle name="Normal 22 2 30" xfId="41268" xr:uid="{6202E65C-9CD3-45D1-A5C7-92B3171B0D8A}"/>
    <cellStyle name="Normal 22 2 31" xfId="41269" xr:uid="{1D03A31D-8158-4437-BA4D-BE3D039159A0}"/>
    <cellStyle name="Normal 22 2 32" xfId="41270" xr:uid="{906D19C5-8AB8-4CA5-BA86-77622BD56706}"/>
    <cellStyle name="Normal 22 2 33" xfId="41271" xr:uid="{1DD911D8-EE2A-4CE4-81AF-685EDFC91719}"/>
    <cellStyle name="Normal 22 2 34" xfId="41272" xr:uid="{27858C70-926D-44F6-9ACB-80283D6B63D9}"/>
    <cellStyle name="Normal 22 2 35" xfId="41273" xr:uid="{E9EA0EBB-B8B7-4C00-990E-399CB745566C}"/>
    <cellStyle name="Normal 22 2 36" xfId="41274" xr:uid="{89D117E2-89D9-4302-9822-6603D2E526EB}"/>
    <cellStyle name="Normal 22 2 37" xfId="41275" xr:uid="{0445F80F-EEAC-4BD2-B885-62118E58F069}"/>
    <cellStyle name="Normal 22 2 38" xfId="41276" xr:uid="{BBA29CDD-E229-49FC-A8AE-78694EE98AA2}"/>
    <cellStyle name="Normal 22 2 39" xfId="41277" xr:uid="{35E40457-389D-4E23-8740-98DF7D5407D2}"/>
    <cellStyle name="Normal 22 2 4" xfId="41278" xr:uid="{8A2515C7-196C-45D0-BEA0-67CA73C6C641}"/>
    <cellStyle name="Normal 22 2 4 2" xfId="41279" xr:uid="{4C69F334-264C-4DD9-B949-E81DA91E205B}"/>
    <cellStyle name="Normal 22 2 4 3" xfId="41280" xr:uid="{D4874ED2-FE2A-43BF-8B1C-AB04DC4E077E}"/>
    <cellStyle name="Normal 22 2 40" xfId="41281" xr:uid="{8475B8B5-8640-4FEB-88C7-461C4E0B9AB0}"/>
    <cellStyle name="Normal 22 2 41" xfId="41282" xr:uid="{1C86652C-ABB1-406C-869D-0DE83F855921}"/>
    <cellStyle name="Normal 22 2 42" xfId="41283" xr:uid="{3B5D8DCC-2B0C-4E89-8A8D-D6177A651F18}"/>
    <cellStyle name="Normal 22 2 43" xfId="41284" xr:uid="{6859D8E4-8A62-4B9D-9EA4-3A434D1CE7D3}"/>
    <cellStyle name="Normal 22 2 44" xfId="41285" xr:uid="{B1D24F17-8E5F-4694-92F9-CCAAD4B12E79}"/>
    <cellStyle name="Normal 22 2 45" xfId="41286" xr:uid="{5E5855A6-CCCC-4BB5-ADB6-93E6E3FFE812}"/>
    <cellStyle name="Normal 22 2 46" xfId="41287" xr:uid="{41C5BCF9-60A2-4279-80D7-2236C4B4D02C}"/>
    <cellStyle name="Normal 22 2 47" xfId="41288" xr:uid="{2EA6E899-5F64-4CF3-8A4C-C3631E177639}"/>
    <cellStyle name="Normal 22 2 48" xfId="41289" xr:uid="{667A3480-1763-49FE-9CED-645B6C458F78}"/>
    <cellStyle name="Normal 22 2 49" xfId="41290" xr:uid="{E0D7E707-182A-4651-8094-D4071F538D91}"/>
    <cellStyle name="Normal 22 2 5" xfId="41291" xr:uid="{8B348784-9150-4B38-8715-FA37893CE3A8}"/>
    <cellStyle name="Normal 22 2 5 2" xfId="41292" xr:uid="{C92E36F8-E49E-445E-BF4C-6E14320BFDC6}"/>
    <cellStyle name="Normal 22 2 5 3" xfId="41293" xr:uid="{3AFDD843-87DD-4BF6-B92E-4A6CEE0EFF31}"/>
    <cellStyle name="Normal 22 2 50" xfId="41294" xr:uid="{E55EF18B-9A77-4F83-9786-62CDD4EAFDAC}"/>
    <cellStyle name="Normal 22 2 51" xfId="41295" xr:uid="{4B679555-94E5-4BDF-BFA8-B618FDC28C75}"/>
    <cellStyle name="Normal 22 2 52" xfId="41296" xr:uid="{1A2D60D7-A683-4005-BBED-9CFFBC230FDF}"/>
    <cellStyle name="Normal 22 2 53" xfId="41297" xr:uid="{58F47891-31CA-4986-8CCD-8DAF90D6E789}"/>
    <cellStyle name="Normal 22 2 54" xfId="41298" xr:uid="{C09CCAF0-3F33-4207-AB59-6065CDB7B540}"/>
    <cellStyle name="Normal 22 2 55" xfId="41299" xr:uid="{31EDB1C0-B4DF-4357-AE4C-C460A709EF3B}"/>
    <cellStyle name="Normal 22 2 56" xfId="41300" xr:uid="{927E5003-750D-408B-99B3-122533151BCC}"/>
    <cellStyle name="Normal 22 2 57" xfId="41301" xr:uid="{CA66E815-FDC4-44C5-BD2F-74B86954AF9B}"/>
    <cellStyle name="Normal 22 2 58" xfId="41302" xr:uid="{3E91B41D-B46B-4189-BE56-7EDAE0A332CE}"/>
    <cellStyle name="Normal 22 2 59" xfId="41303" xr:uid="{9C454DF5-67F4-4ED6-9143-CA2FE5509AC4}"/>
    <cellStyle name="Normal 22 2 6" xfId="41304" xr:uid="{40D4F38A-7A47-470B-A132-5EF38B2A537D}"/>
    <cellStyle name="Normal 22 2 6 2" xfId="41305" xr:uid="{6336457F-B5D9-4EE0-8D60-2C844AC07098}"/>
    <cellStyle name="Normal 22 2 6 3" xfId="41306" xr:uid="{B81A9CB1-A998-4D9B-8D6A-530D4B299933}"/>
    <cellStyle name="Normal 22 2 60" xfId="41307" xr:uid="{AEB8DAE7-AECC-4FFD-8AC3-E1557A7C7DA0}"/>
    <cellStyle name="Normal 22 2 61" xfId="41308" xr:uid="{B132436A-9143-4305-97D2-11935E21023A}"/>
    <cellStyle name="Normal 22 2 7" xfId="41309" xr:uid="{F9A95AD4-63C1-4BFF-A153-742911E01EEE}"/>
    <cellStyle name="Normal 22 2 7 2" xfId="41310" xr:uid="{4A330208-43C8-4AF4-B41D-A38DDBDFAD6F}"/>
    <cellStyle name="Normal 22 2 7 3" xfId="41311" xr:uid="{610C1ED1-3654-42D4-97F0-09986ADBBEB9}"/>
    <cellStyle name="Normal 22 2 8" xfId="41312" xr:uid="{3682A188-D73B-4830-A641-032E78549FC0}"/>
    <cellStyle name="Normal 22 2 8 2" xfId="41313" xr:uid="{6EDE00A9-4034-4F57-ABE8-335F24FB986A}"/>
    <cellStyle name="Normal 22 2 8 3" xfId="41314" xr:uid="{1AA00512-30F2-4E05-9C96-DBACA4E26CE6}"/>
    <cellStyle name="Normal 22 2 9" xfId="41315" xr:uid="{064EAD3B-50F2-4798-A673-77CB54B7E3B7}"/>
    <cellStyle name="Normal 22 2 9 2" xfId="41316" xr:uid="{92E99430-855F-4A5C-AF98-5A59F2F625FB}"/>
    <cellStyle name="Normal 22 2 9 3" xfId="41317" xr:uid="{8CCB4D11-F29F-425A-893F-79B818ED6BBB}"/>
    <cellStyle name="Normal 22 20" xfId="41318" xr:uid="{82D3AF50-68D3-424E-96F3-8B3193183FEB}"/>
    <cellStyle name="Normal 22 21" xfId="41319" xr:uid="{C3F2F3EA-574A-45A0-9175-23706B9B20B9}"/>
    <cellStyle name="Normal 22 22" xfId="41320" xr:uid="{1D2E028F-33F0-436D-B93D-75D0839BDF3D}"/>
    <cellStyle name="Normal 22 23" xfId="41321" xr:uid="{ABCCAC72-514B-44B6-B8C4-78212F16682A}"/>
    <cellStyle name="Normal 22 24" xfId="41322" xr:uid="{9C208A03-5082-4411-951E-EBF85A8B305C}"/>
    <cellStyle name="Normal 22 25" xfId="41323" xr:uid="{EDF0CE67-09A5-424B-AF0C-5ED99E6E9C4C}"/>
    <cellStyle name="Normal 22 26" xfId="41324" xr:uid="{22AC9DB1-22B2-43E7-B4C5-3AD8636DDC5E}"/>
    <cellStyle name="Normal 22 27" xfId="41325" xr:uid="{F93C92D7-9502-4647-9769-9A1074810F51}"/>
    <cellStyle name="Normal 22 28" xfId="41326" xr:uid="{570492C0-DD61-491B-9C0A-4CB8570B798E}"/>
    <cellStyle name="Normal 22 29" xfId="41327" xr:uid="{CC5D3B98-D8AA-42D7-90C1-5E1C21F29FAE}"/>
    <cellStyle name="Normal 22 3" xfId="41328" xr:uid="{CF74AD3A-1676-4DE4-9C1F-D04FE2B752A7}"/>
    <cellStyle name="Normal 22 3 10" xfId="41329" xr:uid="{CA884F01-C90A-4786-B1BF-606A216B0627}"/>
    <cellStyle name="Normal 22 3 10 2" xfId="41330" xr:uid="{5812533C-6132-460C-B933-8B2F57F22B67}"/>
    <cellStyle name="Normal 22 3 10 3" xfId="41331" xr:uid="{96C23C5E-E83E-4939-AD73-01C6EABAF6EE}"/>
    <cellStyle name="Normal 22 3 11" xfId="41332" xr:uid="{FC8B1E88-4491-40AF-BB25-3C52246B125C}"/>
    <cellStyle name="Normal 22 3 11 2" xfId="41333" xr:uid="{11382A31-E577-4CFF-9386-F7BF1C299E7A}"/>
    <cellStyle name="Normal 22 3 11 3" xfId="41334" xr:uid="{8F6BFB2E-5024-4642-9341-BC47E3CB221A}"/>
    <cellStyle name="Normal 22 3 12" xfId="41335" xr:uid="{D62026E5-B7A9-4925-8BEE-8F479704E207}"/>
    <cellStyle name="Normal 22 3 12 2" xfId="41336" xr:uid="{AEB5CB6C-1B31-4542-8B9D-197D33FD3DE4}"/>
    <cellStyle name="Normal 22 3 12 3" xfId="41337" xr:uid="{99659EE7-EE46-40A4-81CE-6B0979C33210}"/>
    <cellStyle name="Normal 22 3 13" xfId="41338" xr:uid="{614DFC8A-B6AE-48D9-A966-1BAFE9491C76}"/>
    <cellStyle name="Normal 22 3 13 2" xfId="41339" xr:uid="{82B4DFD3-E996-45E6-8A59-7F4B2CAA9A30}"/>
    <cellStyle name="Normal 22 3 13 3" xfId="41340" xr:uid="{87AFD796-0906-4193-9D5F-B55F75B92A2A}"/>
    <cellStyle name="Normal 22 3 14" xfId="41341" xr:uid="{BFD5BEEA-2376-4524-BE02-2E9F9D92D3AF}"/>
    <cellStyle name="Normal 22 3 14 2" xfId="41342" xr:uid="{A24381C3-C644-4582-AD68-EAF9F1252816}"/>
    <cellStyle name="Normal 22 3 14 3" xfId="41343" xr:uid="{9D1F0EC2-4B02-477B-B296-4291AE873E42}"/>
    <cellStyle name="Normal 22 3 15" xfId="41344" xr:uid="{08B4BACD-D549-488A-B64F-C7D98FED00A6}"/>
    <cellStyle name="Normal 22 3 15 2" xfId="41345" xr:uid="{DC471C84-86AC-4D33-9241-968CA7712868}"/>
    <cellStyle name="Normal 22 3 15 3" xfId="41346" xr:uid="{D53D3496-911D-4759-A674-6DB341AAB396}"/>
    <cellStyle name="Normal 22 3 16" xfId="41347" xr:uid="{008A85B9-B647-44E9-BE8B-9B20F2E5F870}"/>
    <cellStyle name="Normal 22 3 16 2" xfId="41348" xr:uid="{58FE6C60-7C14-412B-9EC3-C0C565C297AD}"/>
    <cellStyle name="Normal 22 3 16 3" xfId="41349" xr:uid="{D6369298-14B7-401A-AE08-754FB4CA5F2F}"/>
    <cellStyle name="Normal 22 3 17" xfId="41350" xr:uid="{4328AA96-AE42-46F2-ADBE-08420307C9E1}"/>
    <cellStyle name="Normal 22 3 17 2" xfId="41351" xr:uid="{A3D9BC7A-2ABE-4215-A6C0-FACF7BF853EB}"/>
    <cellStyle name="Normal 22 3 17 3" xfId="41352" xr:uid="{75B34389-7578-4C2A-B7C5-0CD0474238F3}"/>
    <cellStyle name="Normal 22 3 18" xfId="41353" xr:uid="{EA046C48-0A7F-44CB-82A4-187F7395D88D}"/>
    <cellStyle name="Normal 22 3 18 2" xfId="41354" xr:uid="{DF2A6529-0865-450F-946F-760CFBDB6154}"/>
    <cellStyle name="Normal 22 3 18 3" xfId="41355" xr:uid="{B2E140C7-8F12-4526-978C-05533AB124EB}"/>
    <cellStyle name="Normal 22 3 19" xfId="41356" xr:uid="{D5EB9A62-3EE2-4890-9827-9EF7157EC585}"/>
    <cellStyle name="Normal 22 3 19 2" xfId="41357" xr:uid="{F0E725AD-F251-45BB-A72F-C3C13F639E37}"/>
    <cellStyle name="Normal 22 3 19 3" xfId="41358" xr:uid="{AF47BCA3-92FC-45D3-B6E0-DB2814544AB6}"/>
    <cellStyle name="Normal 22 3 2" xfId="41359" xr:uid="{2A327E7B-124E-405E-B49F-E2E2F65C4D5B}"/>
    <cellStyle name="Normal 22 3 2 2" xfId="41360" xr:uid="{E6DBD22D-5F60-4BBD-8FB0-73BDFC83E84E}"/>
    <cellStyle name="Normal 22 3 2 3" xfId="41361" xr:uid="{DA735A4C-BE14-4604-AF4F-6BF12F2C2466}"/>
    <cellStyle name="Normal 22 3 20" xfId="41362" xr:uid="{366C5D2D-0342-4F2B-9E28-E42BB2159EDA}"/>
    <cellStyle name="Normal 22 3 20 2" xfId="41363" xr:uid="{BC4C4D6D-1E1F-4145-B9B1-5991BE01B487}"/>
    <cellStyle name="Normal 22 3 20 3" xfId="41364" xr:uid="{EBE0D24D-F70D-4D59-A239-A61D1E7A4A7B}"/>
    <cellStyle name="Normal 22 3 21" xfId="41365" xr:uid="{28B8773D-2959-4309-A5AE-776271812538}"/>
    <cellStyle name="Normal 22 3 21 2" xfId="41366" xr:uid="{B54B4190-58D9-43D8-BAC5-8592D28AF20A}"/>
    <cellStyle name="Normal 22 3 21 3" xfId="41367" xr:uid="{8079DE1E-841A-498E-8CAF-1829248528C8}"/>
    <cellStyle name="Normal 22 3 22" xfId="41368" xr:uid="{968FE143-9947-4C4E-846B-0BCD999356D4}"/>
    <cellStyle name="Normal 22 3 22 2" xfId="41369" xr:uid="{ABC93B6A-9AE3-457D-9EB1-C09FB6E09619}"/>
    <cellStyle name="Normal 22 3 22 3" xfId="41370" xr:uid="{1EF49BBF-7BB7-4784-A583-B1634A49A3AA}"/>
    <cellStyle name="Normal 22 3 23" xfId="41371" xr:uid="{9AC16462-5276-4A91-AE4F-6EBAC8AC36FD}"/>
    <cellStyle name="Normal 22 3 23 2" xfId="41372" xr:uid="{83B2A556-419D-4D23-9AAE-171E17B2B40D}"/>
    <cellStyle name="Normal 22 3 23 3" xfId="41373" xr:uid="{380755AE-A975-4F1A-8B2D-FF9C184E9EC3}"/>
    <cellStyle name="Normal 22 3 24" xfId="41374" xr:uid="{E332E0A9-1636-456E-B48E-1F36BC444410}"/>
    <cellStyle name="Normal 22 3 24 2" xfId="41375" xr:uid="{1209B399-D917-4CB7-95A3-854D19A3B9AA}"/>
    <cellStyle name="Normal 22 3 24 3" xfId="41376" xr:uid="{F49A1385-B0DE-42B0-92EA-82DC5C6AB3D3}"/>
    <cellStyle name="Normal 22 3 25" xfId="41377" xr:uid="{AC2BEA94-7FA9-433B-8B48-02A39BC67E76}"/>
    <cellStyle name="Normal 22 3 25 2" xfId="41378" xr:uid="{C62A3EE7-53EE-4516-B7D9-0B9840D47A1C}"/>
    <cellStyle name="Normal 22 3 25 3" xfId="41379" xr:uid="{02D32E10-E846-45E1-983A-3053C2F9A676}"/>
    <cellStyle name="Normal 22 3 26" xfId="41380" xr:uid="{FDDEB552-973F-40B0-B959-304B2C501AE2}"/>
    <cellStyle name="Normal 22 3 26 2" xfId="41381" xr:uid="{67F30D87-C94E-44DF-A11C-7C2A47DDF896}"/>
    <cellStyle name="Normal 22 3 26 3" xfId="41382" xr:uid="{030484CD-900C-4113-BD2D-7F8BB4611CF3}"/>
    <cellStyle name="Normal 22 3 27" xfId="41383" xr:uid="{11DC1863-DC8D-478D-8572-35CF537F7F2E}"/>
    <cellStyle name="Normal 22 3 27 2" xfId="41384" xr:uid="{78126A89-553F-47B3-851A-6B9687C29B4C}"/>
    <cellStyle name="Normal 22 3 27 3" xfId="41385" xr:uid="{A999788D-3453-46D0-9DE7-D5121239DE9D}"/>
    <cellStyle name="Normal 22 3 28" xfId="41386" xr:uid="{49299E0D-B865-4D5A-B875-A81F5BD3500F}"/>
    <cellStyle name="Normal 22 3 28 2" xfId="41387" xr:uid="{8495108F-1E36-4701-8DF4-BADAE2CE7547}"/>
    <cellStyle name="Normal 22 3 29" xfId="41388" xr:uid="{3AA334D4-EFB7-493D-B30F-B6CA37712400}"/>
    <cellStyle name="Normal 22 3 29 2" xfId="41389" xr:uid="{FEB1BD71-1EEC-48D7-AFD0-2C0070335235}"/>
    <cellStyle name="Normal 22 3 3" xfId="41390" xr:uid="{072A9C9F-FE67-491D-BEB0-1B3493572D99}"/>
    <cellStyle name="Normal 22 3 3 2" xfId="41391" xr:uid="{1F5E2A1E-3A8A-494D-A790-A72022A14312}"/>
    <cellStyle name="Normal 22 3 3 3" xfId="41392" xr:uid="{6727BFDD-F03D-4DF4-9F37-0D486094CC7B}"/>
    <cellStyle name="Normal 22 3 30" xfId="41393" xr:uid="{7B404B94-1BAA-47AE-918E-6C482EE96260}"/>
    <cellStyle name="Normal 22 3 31" xfId="41394" xr:uid="{20A3670C-038B-45F5-AC83-BDE4004D5E0C}"/>
    <cellStyle name="Normal 22 3 4" xfId="41395" xr:uid="{166A8EA9-1CA8-4940-AA3E-587D3DCF9700}"/>
    <cellStyle name="Normal 22 3 4 2" xfId="41396" xr:uid="{1750DFBE-2820-4A00-9C34-F8A4BE775662}"/>
    <cellStyle name="Normal 22 3 4 3" xfId="41397" xr:uid="{B3CBD7CF-4834-4C1C-BCAE-2235619ADBA5}"/>
    <cellStyle name="Normal 22 3 5" xfId="41398" xr:uid="{25186B82-5FA1-43E6-8F30-8DD0E3ECD585}"/>
    <cellStyle name="Normal 22 3 5 2" xfId="41399" xr:uid="{DC0F97C5-9128-4C01-AA41-4AA782C5E010}"/>
    <cellStyle name="Normal 22 3 5 3" xfId="41400" xr:uid="{6DFE9B26-AB57-410E-98A9-0405E1FD9BF0}"/>
    <cellStyle name="Normal 22 3 6" xfId="41401" xr:uid="{F41AF6E1-D04B-4995-9181-BCB3195869A7}"/>
    <cellStyle name="Normal 22 3 6 2" xfId="41402" xr:uid="{4C965628-6917-432C-98AB-A1DF3CCD59AE}"/>
    <cellStyle name="Normal 22 3 6 3" xfId="41403" xr:uid="{CFAB957A-4F97-4E30-9EB3-10B315C40B86}"/>
    <cellStyle name="Normal 22 3 7" xfId="41404" xr:uid="{0C84489C-DDB1-40E7-BD08-3246C90B4CF9}"/>
    <cellStyle name="Normal 22 3 7 2" xfId="41405" xr:uid="{CF0A7101-9E7C-4C2C-B557-A81B8C5E696E}"/>
    <cellStyle name="Normal 22 3 7 3" xfId="41406" xr:uid="{C3283DDF-EDB0-4250-AB9A-55639D75B599}"/>
    <cellStyle name="Normal 22 3 8" xfId="41407" xr:uid="{FEF3A31E-843F-48AD-91F3-97C686F0B137}"/>
    <cellStyle name="Normal 22 3 8 2" xfId="41408" xr:uid="{5E957418-8586-4818-8FC7-83315ABB8B9A}"/>
    <cellStyle name="Normal 22 3 8 3" xfId="41409" xr:uid="{C9448E12-C484-4493-88D3-8FF76D0422D7}"/>
    <cellStyle name="Normal 22 3 9" xfId="41410" xr:uid="{1494D397-8BE4-4941-8C29-3EFEE5628DB1}"/>
    <cellStyle name="Normal 22 3 9 2" xfId="41411" xr:uid="{7951753E-B860-4FE3-89A7-0120686575A2}"/>
    <cellStyle name="Normal 22 3 9 3" xfId="41412" xr:uid="{9C0B9FBC-047E-4B86-87E2-99F8CD530DD3}"/>
    <cellStyle name="Normal 22 30" xfId="41413" xr:uid="{7D4AA326-7CBD-428E-BD98-372FDD2E31FA}"/>
    <cellStyle name="Normal 22 31" xfId="41414" xr:uid="{97B0E080-712F-4C63-93C9-6970B211EC9F}"/>
    <cellStyle name="Normal 22 32" xfId="41415" xr:uid="{8F4D6485-4A2A-475E-AACA-DE6013696C36}"/>
    <cellStyle name="Normal 22 33" xfId="41416" xr:uid="{DA15CFDF-D3DD-47B1-B17B-6747EF2C4563}"/>
    <cellStyle name="Normal 22 34" xfId="41417" xr:uid="{B4302063-6C63-42B6-A5DE-9AA014DC2622}"/>
    <cellStyle name="Normal 22 35" xfId="41418" xr:uid="{9F4EA819-3EF6-484D-ACFB-9A2D7474B5D8}"/>
    <cellStyle name="Normal 22 36" xfId="41419" xr:uid="{760D2BC7-14B6-4026-84D0-0956924F4698}"/>
    <cellStyle name="Normal 22 4" xfId="41420" xr:uid="{F22C00B2-2A39-46AE-BF53-8225BB9510A8}"/>
    <cellStyle name="Normal 22 4 2" xfId="41421" xr:uid="{E024E08E-323B-4521-A7DF-C4FD9C1377B0}"/>
    <cellStyle name="Normal 22 5" xfId="41422" xr:uid="{A6C73414-9C83-4E98-B4E8-523250FCE3AC}"/>
    <cellStyle name="Normal 22 5 2" xfId="41423" xr:uid="{403810C9-3FB9-479B-84B4-99C317BED46C}"/>
    <cellStyle name="Normal 22 6" xfId="41424" xr:uid="{1B451A8F-17F8-49EA-9428-FCE2566080C8}"/>
    <cellStyle name="Normal 22 6 2" xfId="59199" xr:uid="{40B98A1E-C2FB-43FB-8319-8CD3D802EFEC}"/>
    <cellStyle name="Normal 22 7" xfId="41425" xr:uid="{F5D4EF9D-AE13-4147-BAB2-BD9068DA69D5}"/>
    <cellStyle name="Normal 22 8" xfId="41426" xr:uid="{597B0D81-165E-47FA-A895-A8E32E0FE2BA}"/>
    <cellStyle name="Normal 22 9" xfId="41427" xr:uid="{A6F2810A-AFC4-4F03-8378-4D05D7C8B0B8}"/>
    <cellStyle name="Normal 22_Africa Provident Limited 2009 - Adj." xfId="59200" xr:uid="{34CFC471-C3ED-4492-BF8A-D9F764AD2961}"/>
    <cellStyle name="Normal 23" xfId="41428" xr:uid="{035DC312-934A-46BE-846B-F6675431DAB8}"/>
    <cellStyle name="Normal 23 10" xfId="41429" xr:uid="{38F16951-914B-4C14-A3D8-02F1C2FDBD03}"/>
    <cellStyle name="Normal 23 11" xfId="41430" xr:uid="{C144FD25-0552-4E36-9722-64CCB7B67BEB}"/>
    <cellStyle name="Normal 23 12" xfId="41431" xr:uid="{C72259CE-46F7-4CE6-B7EB-982464013D08}"/>
    <cellStyle name="Normal 23 13" xfId="41432" xr:uid="{84CD2F04-2303-4505-9748-DC5A498AAFC1}"/>
    <cellStyle name="Normal 23 14" xfId="41433" xr:uid="{88387901-AEDC-498E-98CD-8C5F0D63FD7E}"/>
    <cellStyle name="Normal 23 15" xfId="41434" xr:uid="{939515DC-B1DA-4F7E-AD65-0BF2C0A9F22A}"/>
    <cellStyle name="Normal 23 16" xfId="41435" xr:uid="{67292ABC-1060-4419-B9FA-CF994A7E062D}"/>
    <cellStyle name="Normal 23 17" xfId="41436" xr:uid="{8F49F938-65B9-422B-A882-D2C8945A1736}"/>
    <cellStyle name="Normal 23 18" xfId="41437" xr:uid="{3C56FB98-0A07-43C0-9425-24AD57F43FF7}"/>
    <cellStyle name="Normal 23 19" xfId="41438" xr:uid="{6F560BE2-BAA4-42FE-8A84-465BD396E1F2}"/>
    <cellStyle name="Normal 23 2" xfId="41439" xr:uid="{9686DAEE-1E1D-42C3-9A1F-0E55FC16303A}"/>
    <cellStyle name="Normal 23 2 2" xfId="41440" xr:uid="{9BC40008-2C6A-400A-822C-B3BD4C43DB42}"/>
    <cellStyle name="Normal 23 2 2 2" xfId="41441" xr:uid="{BECDD4BD-B16A-48CF-9CCC-4615B995B5F5}"/>
    <cellStyle name="Normal 23 2 2 3" xfId="41442" xr:uid="{22F0644F-419F-49B6-8C58-72FCC2CDF92B}"/>
    <cellStyle name="Normal 23 2 2 3 2" xfId="41443" xr:uid="{B46C38F4-32E8-41B2-97F4-5B796CEC8269}"/>
    <cellStyle name="Normal 23 2 3" xfId="41444" xr:uid="{1775F876-9D7C-4DE0-A181-71A860258264}"/>
    <cellStyle name="Normal 23 2 3 2" xfId="41445" xr:uid="{4BC18029-BBB9-481E-A5D8-8B288C6732C2}"/>
    <cellStyle name="Normal 23 2 4" xfId="41446" xr:uid="{5A1A1AAC-BD36-4D14-B412-40C2528C628A}"/>
    <cellStyle name="Normal 23 2 5" xfId="41447" xr:uid="{2E8F37C6-D8D6-40CF-99CE-BE40528D0AFE}"/>
    <cellStyle name="Normal 23 2 5 2" xfId="41448" xr:uid="{8A8122BC-9B5A-4D25-87D7-FB94A65AA6DA}"/>
    <cellStyle name="Normal 23 2 5 2 2" xfId="41449" xr:uid="{C75478F3-8091-42C4-A8F8-7C2BA95B0310}"/>
    <cellStyle name="Normal 23 2 5 2 2 2" xfId="41450" xr:uid="{DEC62850-DD91-4CC0-8FBE-30D57CCA493C}"/>
    <cellStyle name="Normal 23 2 5 2 3" xfId="41451" xr:uid="{4C79B34B-5A14-4E6F-A9BB-F330CA6B6B60}"/>
    <cellStyle name="Normal 23 2 5 3" xfId="41452" xr:uid="{85AB4E13-04CB-4C4B-9959-66ED7686EFD5}"/>
    <cellStyle name="Normal 23 2 5 3 2" xfId="41453" xr:uid="{5B05E196-3A31-4338-8DB8-6664BCFB28CF}"/>
    <cellStyle name="Normal 23 2 5 4" xfId="41454" xr:uid="{894AED52-CFFE-4703-B36A-0293DF5F8C0A}"/>
    <cellStyle name="Normal 23 2 6" xfId="41455" xr:uid="{D27E7C62-0D70-4C77-808C-2DA739A89A79}"/>
    <cellStyle name="Normal 23 2 6 2" xfId="41456" xr:uid="{387F5B1F-7339-488F-88C6-178E38017F72}"/>
    <cellStyle name="Normal 23 2 6 2 2" xfId="41457" xr:uid="{0C2B14FF-67EF-4BA5-8D03-228C38CD400A}"/>
    <cellStyle name="Normal 23 2 6 2 2 2" xfId="41458" xr:uid="{0B35097A-3E43-4E78-9671-D9BB933BE9AC}"/>
    <cellStyle name="Normal 23 2 6 2 3" xfId="41459" xr:uid="{D00AA398-E557-41DA-BE02-6D55E26AA042}"/>
    <cellStyle name="Normal 23 2 6 3" xfId="41460" xr:uid="{D5613C45-333B-47AC-8617-39529076664D}"/>
    <cellStyle name="Normal 23 2 6 3 2" xfId="41461" xr:uid="{B8C37B77-F2F2-4247-8E87-FB2CB7E2ADDA}"/>
    <cellStyle name="Normal 23 2 6 4" xfId="41462" xr:uid="{7AF98858-F6D1-4109-B561-37CCA2DA09FC}"/>
    <cellStyle name="Normal 23 2 7" xfId="41463" xr:uid="{917DE1DA-D79C-4652-BAFA-CC7E515C5A18}"/>
    <cellStyle name="Normal 23 2 7 2" xfId="41464" xr:uid="{707B926F-286E-4A7B-B53F-705DA1C28365}"/>
    <cellStyle name="Normal 23 2 8" xfId="41465" xr:uid="{52035A6F-42D8-413E-B73E-94B1DD8E06AA}"/>
    <cellStyle name="Normal 23 2 9" xfId="59201" xr:uid="{B466402C-07E5-4C0C-901B-77B55CF166DD}"/>
    <cellStyle name="Normal 23 20" xfId="41466" xr:uid="{62A2DAC5-F5C0-4ADE-8BAB-A2F1CE241AB2}"/>
    <cellStyle name="Normal 23 21" xfId="41467" xr:uid="{4B3D2751-E6A0-4733-AB66-AF3660436DFA}"/>
    <cellStyle name="Normal 23 22" xfId="41468" xr:uid="{5C6AE8F2-680E-4D3F-8564-76E2F98CE86D}"/>
    <cellStyle name="Normal 23 23" xfId="41469" xr:uid="{94E9375B-398A-4493-87DB-7DDF44D8A350}"/>
    <cellStyle name="Normal 23 24" xfId="41470" xr:uid="{5367411B-D0C4-46DE-9385-D2F197BFA5B0}"/>
    <cellStyle name="Normal 23 25" xfId="41471" xr:uid="{444CD15A-5F95-4199-A7CD-73B6EE351D58}"/>
    <cellStyle name="Normal 23 26" xfId="41472" xr:uid="{649CAA75-1ACA-4B1E-AA39-3AD6D508AF7C}"/>
    <cellStyle name="Normal 23 27" xfId="41473" xr:uid="{6BED2191-FE5F-4A3F-B77F-A337E70E370F}"/>
    <cellStyle name="Normal 23 28" xfId="41474" xr:uid="{58E88588-FA66-4C41-B6F2-3E72EE1B1BC3}"/>
    <cellStyle name="Normal 23 29" xfId="41475" xr:uid="{63DA0610-7FA3-4506-B781-1B81396712E7}"/>
    <cellStyle name="Normal 23 3" xfId="41476" xr:uid="{60B738B3-9A98-4ECA-A1AE-158223DD9F53}"/>
    <cellStyle name="Normal 23 3 2" xfId="41477" xr:uid="{26558F5B-96DA-4620-B6BD-313170710D8C}"/>
    <cellStyle name="Normal 23 3 3" xfId="41478" xr:uid="{9E34F54B-17F5-40F0-B49D-4CB5C741FC9A}"/>
    <cellStyle name="Normal 23 3 3 2" xfId="41479" xr:uid="{1D596152-E711-4844-A644-6ADB736040B8}"/>
    <cellStyle name="Normal 23 30" xfId="41480" xr:uid="{AF780215-BC69-4ED1-8C95-C8A06523527C}"/>
    <cellStyle name="Normal 23 31" xfId="41481" xr:uid="{658BB71B-3668-4B79-8FEB-5C511CFAB582}"/>
    <cellStyle name="Normal 23 32" xfId="41482" xr:uid="{A3B27972-E00C-4976-9250-146EA5D29BA4}"/>
    <cellStyle name="Normal 23 33" xfId="41483" xr:uid="{7339B010-D09D-4B06-AD17-A7DF0034F04B}"/>
    <cellStyle name="Normal 23 34" xfId="41484" xr:uid="{7A89FAB6-7BFD-4ECF-B8CF-01DDB4C9F1CB}"/>
    <cellStyle name="Normal 23 35" xfId="41485" xr:uid="{BA56C86C-179E-4C97-9E60-B1E1D7942C44}"/>
    <cellStyle name="Normal 23 36" xfId="41486" xr:uid="{ABBFFFD7-BC2B-4F1E-AD7A-5BD2A8D9169D}"/>
    <cellStyle name="Normal 23 36 2" xfId="41487" xr:uid="{8483A261-CE7F-4E01-AC1A-84CB6B84336C}"/>
    <cellStyle name="Normal 23 36 2 2" xfId="41488" xr:uid="{6E08C505-CF02-4351-AAB3-8C4EBC21B4FD}"/>
    <cellStyle name="Normal 23 36 2 2 2" xfId="41489" xr:uid="{82027D5B-B581-4675-B471-F7B99F18AAFE}"/>
    <cellStyle name="Normal 23 36 2 3" xfId="41490" xr:uid="{933CE4E5-6CCE-467F-B2D5-0E6B6229DAC6}"/>
    <cellStyle name="Normal 23 36 3" xfId="41491" xr:uid="{6C0ED27A-2828-4A18-8112-D0B07BC41460}"/>
    <cellStyle name="Normal 23 36 3 2" xfId="41492" xr:uid="{2963B22B-4E73-4F01-8D60-B1B36715EFF9}"/>
    <cellStyle name="Normal 23 36 4" xfId="41493" xr:uid="{A1A0B78F-445D-459C-B1AA-D80F36D967A4}"/>
    <cellStyle name="Normal 23 37" xfId="41494" xr:uid="{AB49266C-0F21-45D2-AFD2-289C053E4462}"/>
    <cellStyle name="Normal 23 37 2" xfId="41495" xr:uid="{E75C39EB-C163-4D2A-B62A-D5BA9BB32E14}"/>
    <cellStyle name="Normal 23 37 2 2" xfId="41496" xr:uid="{21E3B575-B949-4D0F-BFE4-2B249EAA0041}"/>
    <cellStyle name="Normal 23 37 2 2 2" xfId="41497" xr:uid="{0CFB47C5-E00D-4329-B83B-5A2300325D1E}"/>
    <cellStyle name="Normal 23 37 2 3" xfId="41498" xr:uid="{1F0CC75E-1634-4CAF-91A3-1034849983C8}"/>
    <cellStyle name="Normal 23 37 3" xfId="41499" xr:uid="{7444B646-9158-4040-B026-01C463798C30}"/>
    <cellStyle name="Normal 23 37 3 2" xfId="41500" xr:uid="{7675C8D8-51A7-4BB8-85DA-03D1B3104E0C}"/>
    <cellStyle name="Normal 23 37 4" xfId="41501" xr:uid="{F5719220-0D3C-4E43-8C84-4B15AC8932D8}"/>
    <cellStyle name="Normal 23 38" xfId="41502" xr:uid="{11601B0F-4734-4B1C-86D5-967B0DB4D0F9}"/>
    <cellStyle name="Normal 23 38 2" xfId="41503" xr:uid="{B2C77F50-7A1F-4830-BE48-B0124BE37D57}"/>
    <cellStyle name="Normal 23 39" xfId="41504" xr:uid="{4AF24FC3-A140-49CB-A41E-595FF5D04BBD}"/>
    <cellStyle name="Normal 23 4" xfId="41505" xr:uid="{5F22824B-1BC7-4724-A5F6-32FD423405FD}"/>
    <cellStyle name="Normal 23 4 2" xfId="41506" xr:uid="{3EF0995F-B153-4FA3-9F5F-20DA4735DAFA}"/>
    <cellStyle name="Normal 23 4 3" xfId="41507" xr:uid="{6DDFF5BC-7C7C-400C-8D1B-2F9B2BDA5211}"/>
    <cellStyle name="Normal 23 40" xfId="41508" xr:uid="{C427F2ED-CACB-41BE-999E-5E87FA8587FA}"/>
    <cellStyle name="Normal 23 41" xfId="59202" xr:uid="{ACDC265E-4CB0-4F26-863B-BB3B8FFA150F}"/>
    <cellStyle name="Normal 23 5" xfId="41509" xr:uid="{A20C7D23-E9D6-4A8F-937D-2627FE846947}"/>
    <cellStyle name="Normal 23 6" xfId="41510" xr:uid="{A4473656-EF66-453B-B441-DFCA61E0B32F}"/>
    <cellStyle name="Normal 23 7" xfId="41511" xr:uid="{0F3B4D52-912C-41BF-A055-172A454FC444}"/>
    <cellStyle name="Normal 23 8" xfId="41512" xr:uid="{5B3FEC18-E83A-4E77-A02C-2931AE636F7C}"/>
    <cellStyle name="Normal 23 9" xfId="41513" xr:uid="{975DA9BC-BE7F-483E-9E80-F967EC6F8A8D}"/>
    <cellStyle name="Normal 233" xfId="59203" xr:uid="{F0E3ED32-40EB-4E9D-8EFC-643FDD6B90FA}"/>
    <cellStyle name="Normal 235" xfId="59204" xr:uid="{ECF2D32D-75F7-4CA5-9581-9CFF4005CCBF}"/>
    <cellStyle name="Normal 24" xfId="41514" xr:uid="{90D015E5-433F-4FF0-A2A8-AF37944EE2A5}"/>
    <cellStyle name="Normal 24 10" xfId="41515" xr:uid="{F1C0F876-10F2-4062-B796-C816EF9954FF}"/>
    <cellStyle name="Normal 24 11" xfId="41516" xr:uid="{AFB5A945-A319-45DF-BF9C-F2486235130B}"/>
    <cellStyle name="Normal 24 12" xfId="41517" xr:uid="{29A5C5A0-C060-4346-B872-F8FB5B651258}"/>
    <cellStyle name="Normal 24 13" xfId="41518" xr:uid="{ADBD3EBE-E099-4029-8ED7-67312204C2D1}"/>
    <cellStyle name="Normal 24 14" xfId="41519" xr:uid="{60998BA5-F73E-4661-AF3F-C44EE0227475}"/>
    <cellStyle name="Normal 24 15" xfId="41520" xr:uid="{CD58541E-14F9-4762-9D64-05CC82581E71}"/>
    <cellStyle name="Normal 24 16" xfId="41521" xr:uid="{266FB4A6-4D88-4C32-831D-B10A786BD075}"/>
    <cellStyle name="Normal 24 17" xfId="41522" xr:uid="{5AA5823A-533E-4946-9DFF-71D9FDFE904B}"/>
    <cellStyle name="Normal 24 18" xfId="41523" xr:uid="{DD3BDF4C-6CE2-4A60-8F7B-22B92B555400}"/>
    <cellStyle name="Normal 24 19" xfId="41524" xr:uid="{49D680AC-8C81-4539-AB79-9D18B3001477}"/>
    <cellStyle name="Normal 24 2" xfId="41525" xr:uid="{B96C7142-F7BC-4E61-892F-C4CECEB4C3A1}"/>
    <cellStyle name="Normal 24 2 2" xfId="41526" xr:uid="{87C21260-E81B-4D42-AAEF-FF32EFCCF25A}"/>
    <cellStyle name="Normal 24 2 2 2" xfId="41527" xr:uid="{3548FD6A-9AAC-43E3-B041-0D1313F5A0D2}"/>
    <cellStyle name="Normal 24 2 2 3" xfId="41528" xr:uid="{26C2BF9D-81AD-4DE7-A9F5-90A12BE23D7A}"/>
    <cellStyle name="Normal 24 2 2 3 2" xfId="41529" xr:uid="{ED717F45-5AC7-402F-81DD-13256E1FD5B0}"/>
    <cellStyle name="Normal 24 2 3" xfId="41530" xr:uid="{CC971D94-C059-47B3-A374-BEAAF47EB735}"/>
    <cellStyle name="Normal 24 2 3 2" xfId="41531" xr:uid="{191E0C37-C555-4418-BAA6-44308D7FFD97}"/>
    <cellStyle name="Normal 24 2 4" xfId="41532" xr:uid="{E44E00F3-01DA-4225-BE32-FB1675289EC2}"/>
    <cellStyle name="Normal 24 2 5" xfId="41533" xr:uid="{F8F941A2-2703-4C43-B45F-0E08B4F92BAE}"/>
    <cellStyle name="Normal 24 2 5 2" xfId="41534" xr:uid="{6F5A0552-0AAE-4561-9A17-2BBBEFE329F8}"/>
    <cellStyle name="Normal 24 2 5 2 2" xfId="41535" xr:uid="{29F92ABA-C0B5-4E0D-BC3A-152A6DED4E0C}"/>
    <cellStyle name="Normal 24 2 5 2 2 2" xfId="41536" xr:uid="{5E37BCE6-97DE-4F3B-846F-400842BF52C3}"/>
    <cellStyle name="Normal 24 2 5 2 3" xfId="41537" xr:uid="{CA5DC6B8-931E-44D4-9C8A-364CBC77E4F8}"/>
    <cellStyle name="Normal 24 2 5 3" xfId="41538" xr:uid="{4D69EEE0-88E9-47B3-A248-D0391FB66A1F}"/>
    <cellStyle name="Normal 24 2 5 3 2" xfId="41539" xr:uid="{E97C6D83-C679-4C28-BB6D-0C8DFFA1ACEB}"/>
    <cellStyle name="Normal 24 2 5 4" xfId="41540" xr:uid="{C8488C40-B47B-4A92-94CF-21C10CFB2415}"/>
    <cellStyle name="Normal 24 2 6" xfId="41541" xr:uid="{1FCC3E56-5F6A-4D00-9371-476DBD577F1A}"/>
    <cellStyle name="Normal 24 2 6 2" xfId="41542" xr:uid="{9413974F-CEFE-4454-9B0C-3FE28E5EB0EC}"/>
    <cellStyle name="Normal 24 2 6 2 2" xfId="41543" xr:uid="{1822077A-48E3-44B2-A312-5454060A5D44}"/>
    <cellStyle name="Normal 24 2 6 2 2 2" xfId="41544" xr:uid="{C16DD8A0-4375-4A8B-82E5-64D20665F441}"/>
    <cellStyle name="Normal 24 2 6 2 3" xfId="41545" xr:uid="{AB1B0C5D-BEDB-4F9A-86B9-73E8385DAD3B}"/>
    <cellStyle name="Normal 24 2 6 3" xfId="41546" xr:uid="{FD13E944-0C8F-4285-9540-B8D159C9C2C5}"/>
    <cellStyle name="Normal 24 2 6 3 2" xfId="41547" xr:uid="{A84E533C-6176-4F02-AF0C-9999823A18F8}"/>
    <cellStyle name="Normal 24 2 6 4" xfId="41548" xr:uid="{EE7F313C-3DB7-42FA-BC1C-E4C807CA1D57}"/>
    <cellStyle name="Normal 24 2 7" xfId="41549" xr:uid="{15921317-E38A-4B36-84EF-43B991D34D6A}"/>
    <cellStyle name="Normal 24 2 7 2" xfId="41550" xr:uid="{165829D5-C6DD-4A7E-9198-6469A0FF2E22}"/>
    <cellStyle name="Normal 24 2 8" xfId="41551" xr:uid="{E7514FA1-0AAB-445A-B2BE-DCB71F315CFD}"/>
    <cellStyle name="Normal 24 20" xfId="41552" xr:uid="{23E76A87-8D61-4BC5-8784-C839444B263A}"/>
    <cellStyle name="Normal 24 21" xfId="41553" xr:uid="{EF945A29-2E54-4034-A21F-FADA9AE2F684}"/>
    <cellStyle name="Normal 24 22" xfId="41554" xr:uid="{DC6485E3-2232-4BCA-AE69-E4C6C6CAE8F9}"/>
    <cellStyle name="Normal 24 23" xfId="41555" xr:uid="{0BBBF1BD-25F6-47C2-8B64-31506F28E463}"/>
    <cellStyle name="Normal 24 24" xfId="41556" xr:uid="{963D50CB-F127-4065-B650-7226EEE2D828}"/>
    <cellStyle name="Normal 24 25" xfId="41557" xr:uid="{6776B237-C3EF-4CC1-802C-6F3A94C8A401}"/>
    <cellStyle name="Normal 24 26" xfId="41558" xr:uid="{851BEBE8-3422-4387-83CD-132E1976A125}"/>
    <cellStyle name="Normal 24 27" xfId="41559" xr:uid="{38CB6498-96B1-4D2A-A21D-764AD92753D5}"/>
    <cellStyle name="Normal 24 28" xfId="41560" xr:uid="{BD1F3E99-CA5F-4A21-BEAE-FB75ED76AD1D}"/>
    <cellStyle name="Normal 24 29" xfId="41561" xr:uid="{A1389FF5-8541-4989-863C-F7E981030569}"/>
    <cellStyle name="Normal 24 3" xfId="41562" xr:uid="{2694030E-768C-45A4-AB4A-3C86FC8761F4}"/>
    <cellStyle name="Normal 24 3 2" xfId="41563" xr:uid="{78BE839A-E736-44CE-9541-F02566098AC0}"/>
    <cellStyle name="Normal 24 3 3" xfId="41564" xr:uid="{7B41BC67-498F-4852-A465-A04D92BA090F}"/>
    <cellStyle name="Normal 24 3 3 2" xfId="41565" xr:uid="{26B1F869-BAD0-4D06-AA86-1DC077CBF571}"/>
    <cellStyle name="Normal 24 30" xfId="41566" xr:uid="{66BF386E-085D-4CB5-819D-73CC501B5EE6}"/>
    <cellStyle name="Normal 24 31" xfId="41567" xr:uid="{0FA3EDEE-820E-46B8-A291-A925075F1A3F}"/>
    <cellStyle name="Normal 24 32" xfId="41568" xr:uid="{734A2E21-5067-4DD0-BF69-A3FF3604D571}"/>
    <cellStyle name="Normal 24 33" xfId="41569" xr:uid="{B955322A-4A60-40BA-9FDF-9A53FDD9DE64}"/>
    <cellStyle name="Normal 24 34" xfId="41570" xr:uid="{A078647D-1A5D-459B-B7A1-683B105C8FC5}"/>
    <cellStyle name="Normal 24 35" xfId="41571" xr:uid="{E1401259-1683-4F88-9B03-75EE77ADBC0C}"/>
    <cellStyle name="Normal 24 36" xfId="41572" xr:uid="{50BB34E8-8CF8-4016-8D52-28E3B029A382}"/>
    <cellStyle name="Normal 24 36 2" xfId="41573" xr:uid="{56552E89-DCEF-48F1-AA1E-D92D3B05615B}"/>
    <cellStyle name="Normal 24 36 2 2" xfId="41574" xr:uid="{E81A3EBD-ADBD-4BB5-9A08-18B8EBA82AAA}"/>
    <cellStyle name="Normal 24 36 2 2 2" xfId="41575" xr:uid="{288CD420-0CEF-4806-B080-D8E17C028551}"/>
    <cellStyle name="Normal 24 36 2 3" xfId="41576" xr:uid="{5C6E2EB8-AF63-4C1E-839B-CBA31BD397B8}"/>
    <cellStyle name="Normal 24 36 3" xfId="41577" xr:uid="{53C3A841-D028-4CC0-908A-D617DFC04A9C}"/>
    <cellStyle name="Normal 24 36 3 2" xfId="41578" xr:uid="{E4CE161F-E773-4CC2-9EB2-A268B644AB3F}"/>
    <cellStyle name="Normal 24 36 4" xfId="41579" xr:uid="{0FADC91D-AB0A-4E21-875F-ADC0ADC89583}"/>
    <cellStyle name="Normal 24 37" xfId="41580" xr:uid="{7045F3BD-4364-4DC8-8619-7B02FAB2AE85}"/>
    <cellStyle name="Normal 24 37 2" xfId="41581" xr:uid="{F4332D7D-59A2-4F2C-B224-9FF3741DD7B9}"/>
    <cellStyle name="Normal 24 37 2 2" xfId="41582" xr:uid="{C07F3701-1952-4469-A2EB-8EBFE9E4579A}"/>
    <cellStyle name="Normal 24 37 2 2 2" xfId="41583" xr:uid="{29CBD61C-DFD7-4A91-8EA5-521921EB9D95}"/>
    <cellStyle name="Normal 24 37 2 3" xfId="41584" xr:uid="{4787C239-E847-4EF5-BECA-8A8849F832AB}"/>
    <cellStyle name="Normal 24 37 3" xfId="41585" xr:uid="{70F21C5D-802A-47B1-8CA5-8126DF448F72}"/>
    <cellStyle name="Normal 24 37 3 2" xfId="41586" xr:uid="{0FFF4BA5-1D28-44A3-B1D2-CD2B7F0E741C}"/>
    <cellStyle name="Normal 24 37 4" xfId="41587" xr:uid="{F274459D-B03D-40CB-8028-F3366F028FB4}"/>
    <cellStyle name="Normal 24 38" xfId="41588" xr:uid="{499F9C1D-9451-450C-9D17-F6B6FC438248}"/>
    <cellStyle name="Normal 24 38 2" xfId="41589" xr:uid="{C038D8AE-C98B-40B7-9AD0-8E10FF084973}"/>
    <cellStyle name="Normal 24 39" xfId="41590" xr:uid="{26BDA78B-6DBA-43A7-A84D-A06EB8F3F26F}"/>
    <cellStyle name="Normal 24 4" xfId="41591" xr:uid="{60EE138A-94EA-4C0A-A06F-0F3924667F86}"/>
    <cellStyle name="Normal 24 4 2" xfId="41592" xr:uid="{5812B7C3-9A9B-44E5-A937-9E11E682A202}"/>
    <cellStyle name="Normal 24 4 3" xfId="41593" xr:uid="{2B9ECB5E-5D02-433D-B862-91F804B353E6}"/>
    <cellStyle name="Normal 24 40" xfId="41594" xr:uid="{3BF3D3BD-B443-448B-B3CD-21BA1810D545}"/>
    <cellStyle name="Normal 24 5" xfId="41595" xr:uid="{C926D39D-E558-43FF-93FB-E8A8DED2E847}"/>
    <cellStyle name="Normal 24 6" xfId="41596" xr:uid="{FB645A3C-5134-415F-BDEB-606DA469237C}"/>
    <cellStyle name="Normal 24 7" xfId="41597" xr:uid="{6B7EC774-BB55-4B19-B5B1-000EA47616CC}"/>
    <cellStyle name="Normal 24 8" xfId="41598" xr:uid="{5343C4EA-736E-45F7-BE34-0906E7FF3FCA}"/>
    <cellStyle name="Normal 24 9" xfId="41599" xr:uid="{93339ECC-6946-4A37-8B89-D95742FCCC1D}"/>
    <cellStyle name="Normal 24_Africa Provident Limited 2009 - Adj." xfId="59205" xr:uid="{1B49D1D7-A9C5-4500-895A-4637D6720DAB}"/>
    <cellStyle name="Normal 25" xfId="41600" xr:uid="{7335CE1C-C7EC-4982-B7F3-935F4FA4FC08}"/>
    <cellStyle name="Normal 25 10" xfId="41601" xr:uid="{81833B16-F4D4-45E5-877F-079C01009C78}"/>
    <cellStyle name="Normal 25 11" xfId="41602" xr:uid="{4F10AC9B-F678-45BA-8CC5-9C2F838950BC}"/>
    <cellStyle name="Normal 25 12" xfId="41603" xr:uid="{C479E4A8-06B2-4390-8BF9-D95164BEEA36}"/>
    <cellStyle name="Normal 25 13" xfId="41604" xr:uid="{CD977456-AB30-4E84-B2B1-5C8DDF0C4358}"/>
    <cellStyle name="Normal 25 14" xfId="41605" xr:uid="{3614DAF5-7F62-4C7D-AFD9-BFE171518130}"/>
    <cellStyle name="Normal 25 15" xfId="41606" xr:uid="{35623245-FE15-4793-AF1C-CCCB4D1300FA}"/>
    <cellStyle name="Normal 25 16" xfId="41607" xr:uid="{7B72B9C0-D3B8-4CFE-8C97-D95DE6251747}"/>
    <cellStyle name="Normal 25 17" xfId="41608" xr:uid="{7105F13C-953C-4895-898A-625EA5A828A3}"/>
    <cellStyle name="Normal 25 18" xfId="41609" xr:uid="{2A6E29AB-D41C-469D-A92E-601E26B89694}"/>
    <cellStyle name="Normal 25 19" xfId="41610" xr:uid="{9E77EB5E-129E-406D-AB15-FEDC35FD73A3}"/>
    <cellStyle name="Normal 25 2" xfId="41611" xr:uid="{25D4F3D4-DFC0-4107-AD17-908A71B97471}"/>
    <cellStyle name="Normal 25 2 2" xfId="41612" xr:uid="{B1DEFE5A-B088-4F95-A5CE-49EB694446A9}"/>
    <cellStyle name="Normal 25 2 2 2" xfId="41613" xr:uid="{C4F4F079-74F8-40A6-AC5D-038D1A050BFC}"/>
    <cellStyle name="Normal 25 2 2 3" xfId="41614" xr:uid="{9D18202D-77D0-446E-883E-2C14F4D1BA1A}"/>
    <cellStyle name="Normal 25 2 2 3 2" xfId="41615" xr:uid="{BCD55101-90BA-4FC4-AC36-4BFB56FF92C9}"/>
    <cellStyle name="Normal 25 2 3" xfId="41616" xr:uid="{62279B34-33A6-4AA4-92A5-3F0E2B1495CB}"/>
    <cellStyle name="Normal 25 2 3 2" xfId="41617" xr:uid="{AAB81A47-07AB-44B3-BEAF-71E4D20B51C9}"/>
    <cellStyle name="Normal 25 2 4" xfId="41618" xr:uid="{C6AE18D1-A29D-4E9F-8312-E4139FF28D0A}"/>
    <cellStyle name="Normal 25 2 5" xfId="41619" xr:uid="{B29B9DDE-F428-42BF-BE23-278AAA25FDC3}"/>
    <cellStyle name="Normal 25 2 5 2" xfId="41620" xr:uid="{D9DCBC53-67FA-477A-BFDF-03E5B38CEDCB}"/>
    <cellStyle name="Normal 25 2 5 2 2" xfId="41621" xr:uid="{9422B294-1E6C-49E6-A53E-A210EED1EF20}"/>
    <cellStyle name="Normal 25 2 5 2 2 2" xfId="41622" xr:uid="{90F51823-1130-449F-9122-F1372D9D9E7C}"/>
    <cellStyle name="Normal 25 2 5 2 3" xfId="41623" xr:uid="{F39A9CEF-3C6F-48E4-B183-8E7967BD7211}"/>
    <cellStyle name="Normal 25 2 5 3" xfId="41624" xr:uid="{D875794C-B909-4084-A7DF-D24B4A795CC0}"/>
    <cellStyle name="Normal 25 2 5 3 2" xfId="41625" xr:uid="{EC1B29D8-3AAD-4F8D-9714-280AC4CE2EB3}"/>
    <cellStyle name="Normal 25 2 5 4" xfId="41626" xr:uid="{1BCBFF78-05C5-4745-9CA7-3ED24B0BB0B6}"/>
    <cellStyle name="Normal 25 2 6" xfId="41627" xr:uid="{ED65C6AA-A1CD-47A2-AFE8-C804B2DB1AD2}"/>
    <cellStyle name="Normal 25 2 6 2" xfId="41628" xr:uid="{449040C8-900F-4F46-8F60-720485112E5E}"/>
    <cellStyle name="Normal 25 2 6 2 2" xfId="41629" xr:uid="{8A3A2B43-15DA-4223-B785-9139172260BA}"/>
    <cellStyle name="Normal 25 2 6 2 2 2" xfId="41630" xr:uid="{0F56E7FB-4221-4167-B111-9A1D994A9169}"/>
    <cellStyle name="Normal 25 2 6 2 3" xfId="41631" xr:uid="{A4C0E3F3-9866-49F0-A556-EA47E6056684}"/>
    <cellStyle name="Normal 25 2 6 3" xfId="41632" xr:uid="{AD177E4C-C134-40F7-965D-3C55D8796119}"/>
    <cellStyle name="Normal 25 2 6 3 2" xfId="41633" xr:uid="{03594147-C1A2-4D32-AAB0-D23A4E91E33F}"/>
    <cellStyle name="Normal 25 2 6 4" xfId="41634" xr:uid="{CCF79108-7E4C-44E0-BA60-7B0524C5923B}"/>
    <cellStyle name="Normal 25 2 7" xfId="41635" xr:uid="{53825DE9-93BD-4A37-9B5F-D1A70CD62EBD}"/>
    <cellStyle name="Normal 25 2 7 2" xfId="41636" xr:uid="{7B9774AA-FAC0-4D6B-9FA7-464E359ED37A}"/>
    <cellStyle name="Normal 25 2 8" xfId="41637" xr:uid="{2D778FE5-957B-4C18-8C28-3A0D0F9DA146}"/>
    <cellStyle name="Normal 25 20" xfId="41638" xr:uid="{5FFA8493-6CB9-4F0B-8E64-EB8BDB8D24B9}"/>
    <cellStyle name="Normal 25 21" xfId="41639" xr:uid="{E0AD23CF-B6DD-4518-BAA0-2325A30D3486}"/>
    <cellStyle name="Normal 25 22" xfId="41640" xr:uid="{CC9A32F9-C912-4B5B-A510-6D4A456F9AF1}"/>
    <cellStyle name="Normal 25 23" xfId="41641" xr:uid="{FBC0AF82-3863-4308-80F2-8EEE2CDFDF97}"/>
    <cellStyle name="Normal 25 24" xfId="41642" xr:uid="{4E923550-2719-424A-B43A-2DE832159A7F}"/>
    <cellStyle name="Normal 25 25" xfId="41643" xr:uid="{A427357E-4664-4F52-8649-2A109B4513D1}"/>
    <cellStyle name="Normal 25 26" xfId="41644" xr:uid="{8B1E82BF-FBE2-4C77-B437-2E4DB438367B}"/>
    <cellStyle name="Normal 25 27" xfId="41645" xr:uid="{3256A42D-3514-4E48-B815-B07BE6201FB6}"/>
    <cellStyle name="Normal 25 28" xfId="41646" xr:uid="{BB18A621-8664-4961-B38F-DDD892080AFD}"/>
    <cellStyle name="Normal 25 29" xfId="41647" xr:uid="{DC0A17FD-775B-4D56-A71B-29AA25356FCA}"/>
    <cellStyle name="Normal 25 3" xfId="41648" xr:uid="{8E7C094D-3A6B-4B84-A52B-240938240288}"/>
    <cellStyle name="Normal 25 3 2" xfId="41649" xr:uid="{A79DDEA3-0F39-41DE-948B-4BD5D1198DE3}"/>
    <cellStyle name="Normal 25 3 3" xfId="41650" xr:uid="{ACB3517B-414D-42F2-89D8-46A85AAC0CC2}"/>
    <cellStyle name="Normal 25 3 3 2" xfId="41651" xr:uid="{91A763CE-4025-4287-AED4-A9D4C395253B}"/>
    <cellStyle name="Normal 25 30" xfId="41652" xr:uid="{072D934E-E8D1-4CEC-B0C1-674B873F9DE1}"/>
    <cellStyle name="Normal 25 31" xfId="41653" xr:uid="{3295C57F-8AB2-40AC-AB5C-F22826735CA7}"/>
    <cellStyle name="Normal 25 32" xfId="41654" xr:uid="{64318988-2586-4DEC-A43A-ADBDFDBBFB6D}"/>
    <cellStyle name="Normal 25 33" xfId="41655" xr:uid="{840DD229-DC85-4B02-BF84-E640EDAD78B4}"/>
    <cellStyle name="Normal 25 34" xfId="41656" xr:uid="{6F9E2FDD-8C63-4963-AA54-269CCF85F307}"/>
    <cellStyle name="Normal 25 35" xfId="41657" xr:uid="{891B7A2D-2424-4172-9DA9-5D6EDB684B33}"/>
    <cellStyle name="Normal 25 36" xfId="41658" xr:uid="{D25926AF-2A11-40DC-B0BC-BE486E029090}"/>
    <cellStyle name="Normal 25 36 2" xfId="41659" xr:uid="{BDF490C1-8B90-4736-AE2A-ACA70D1B15A2}"/>
    <cellStyle name="Normal 25 36 2 2" xfId="41660" xr:uid="{7C89E13D-E1E2-4019-AC4E-2E4F580BF318}"/>
    <cellStyle name="Normal 25 36 2 2 2" xfId="41661" xr:uid="{A9A31158-DDBA-4CE8-B475-BED7348B09D1}"/>
    <cellStyle name="Normal 25 36 2 3" xfId="41662" xr:uid="{B4D18DA0-F00E-4589-94C8-C035B77CCE2D}"/>
    <cellStyle name="Normal 25 36 3" xfId="41663" xr:uid="{B2BDDFD8-A408-4DE5-B6F2-247037B68C7E}"/>
    <cellStyle name="Normal 25 36 3 2" xfId="41664" xr:uid="{47526EA8-2D79-4839-BD78-7B2F70B8A3F4}"/>
    <cellStyle name="Normal 25 36 4" xfId="41665" xr:uid="{8ABB1D01-5EF1-4A89-B258-304D743B0BC4}"/>
    <cellStyle name="Normal 25 37" xfId="41666" xr:uid="{DA98AD5C-DC95-4160-A909-92329FB25E93}"/>
    <cellStyle name="Normal 25 37 2" xfId="41667" xr:uid="{61FC49A9-664C-458E-AA63-CB55110D2CC5}"/>
    <cellStyle name="Normal 25 37 2 2" xfId="41668" xr:uid="{559873DC-BC52-4746-B6FD-DFAB14A659A5}"/>
    <cellStyle name="Normal 25 37 2 2 2" xfId="41669" xr:uid="{498BE914-FE41-4C62-91BA-132D335736BE}"/>
    <cellStyle name="Normal 25 37 2 3" xfId="41670" xr:uid="{942672EE-91EF-4C7E-B84B-FBBD730BB0AD}"/>
    <cellStyle name="Normal 25 37 3" xfId="41671" xr:uid="{D112FA8F-E242-4656-A17E-CE69457D6208}"/>
    <cellStyle name="Normal 25 37 3 2" xfId="41672" xr:uid="{3988E826-E2C3-45B1-96BE-5543F00FD2D6}"/>
    <cellStyle name="Normal 25 37 4" xfId="41673" xr:uid="{743DB52F-52FF-41F8-90FC-9E15D9F2A3AF}"/>
    <cellStyle name="Normal 25 38" xfId="41674" xr:uid="{DE621363-98B7-4AC7-9598-6277069C0E30}"/>
    <cellStyle name="Normal 25 38 2" xfId="41675" xr:uid="{739CA032-8256-4FE0-B09F-C25623642CB8}"/>
    <cellStyle name="Normal 25 39" xfId="41676" xr:uid="{24A773C3-1FE0-4AD9-8F0B-14263A6B7606}"/>
    <cellStyle name="Normal 25 4" xfId="41677" xr:uid="{F2BDF29E-47B2-4D5B-85A1-E11264C3BB81}"/>
    <cellStyle name="Normal 25 4 2" xfId="41678" xr:uid="{23481F14-9743-4D60-936B-FA85727A4FF0}"/>
    <cellStyle name="Normal 25 40" xfId="41679" xr:uid="{4C44B24C-43C0-46A1-86D4-7A52CE2BE4FC}"/>
    <cellStyle name="Normal 25 5" xfId="41680" xr:uid="{8B336C57-70E8-4C58-A124-30AC451AF30F}"/>
    <cellStyle name="Normal 25 6" xfId="41681" xr:uid="{DABF40D1-D03C-40D8-AC34-D4B2311C721E}"/>
    <cellStyle name="Normal 25 7" xfId="41682" xr:uid="{9C673DE1-B434-4629-9E78-2C4942C236CA}"/>
    <cellStyle name="Normal 25 8" xfId="41683" xr:uid="{9E310302-3BE3-45FD-BCA2-760C104A0B25}"/>
    <cellStyle name="Normal 25 9" xfId="41684" xr:uid="{ED1B478D-FE2A-4CC8-BF05-9A392B181DF3}"/>
    <cellStyle name="Normal 25_Africa Provident Limited 2009 - Adj." xfId="59206" xr:uid="{3A63D5E8-B3E5-4FBF-A2AA-D0CAB30716E4}"/>
    <cellStyle name="Normal 26" xfId="41685" xr:uid="{812588A2-6497-4D7A-8E2E-20DE980BC110}"/>
    <cellStyle name="Normal 26 10" xfId="41686" xr:uid="{A578642E-B549-46F2-98C8-F623FCF6D2A7}"/>
    <cellStyle name="Normal 26 11" xfId="41687" xr:uid="{5FF01825-BCC7-4F85-A19E-9AF9A8373160}"/>
    <cellStyle name="Normal 26 12" xfId="41688" xr:uid="{25CDC5BC-E283-40E2-BE92-E10C03C9839A}"/>
    <cellStyle name="Normal 26 13" xfId="41689" xr:uid="{4A581A66-2022-4134-9A02-3A9D411179F8}"/>
    <cellStyle name="Normal 26 14" xfId="41690" xr:uid="{C7707A89-34FC-4F4C-A970-21260633F25B}"/>
    <cellStyle name="Normal 26 15" xfId="41691" xr:uid="{ECF75047-C0F3-4096-B814-69F978179E27}"/>
    <cellStyle name="Normal 26 16" xfId="41692" xr:uid="{FCA378F0-C31E-43EB-B1F3-19B7AB9BD8B2}"/>
    <cellStyle name="Normal 26 17" xfId="41693" xr:uid="{B3016AEC-7306-4D56-9744-21D25E2010A7}"/>
    <cellStyle name="Normal 26 18" xfId="41694" xr:uid="{F61625CF-9E56-4C58-B31C-45DA06A57C9E}"/>
    <cellStyle name="Normal 26 19" xfId="41695" xr:uid="{9C9732D2-FC8F-4921-86F9-6756187EB86F}"/>
    <cellStyle name="Normal 26 2" xfId="41696" xr:uid="{B3965DF8-DF7C-4499-A09A-0581E826557F}"/>
    <cellStyle name="Normal 26 2 10" xfId="41697" xr:uid="{44690313-588E-4B9F-ABEE-D6C455079DF4}"/>
    <cellStyle name="Normal 26 2 10 2" xfId="41698" xr:uid="{18E6BD62-66BA-4DB8-8862-5630B2CBB4A6}"/>
    <cellStyle name="Normal 26 2 10 3" xfId="41699" xr:uid="{3FF3E8E6-D9A7-45A7-A46F-6D38ABBEC059}"/>
    <cellStyle name="Normal 26 2 11" xfId="41700" xr:uid="{F84253D5-812E-4E90-95D5-81DEF4F29F3F}"/>
    <cellStyle name="Normal 26 2 11 2" xfId="41701" xr:uid="{3264B2BC-A6C1-4BF7-BAEA-6DD30477BFDC}"/>
    <cellStyle name="Normal 26 2 11 3" xfId="41702" xr:uid="{2406A78E-7762-499C-B09B-7A4FBAA2B9AB}"/>
    <cellStyle name="Normal 26 2 12" xfId="41703" xr:uid="{CDBE2268-70FD-40C5-9536-2EE36E8CF1E4}"/>
    <cellStyle name="Normal 26 2 12 2" xfId="41704" xr:uid="{F264FE43-7EF9-4435-9477-80908715F651}"/>
    <cellStyle name="Normal 26 2 12 3" xfId="41705" xr:uid="{3741DC14-0C04-44A4-B64E-96E728F5542C}"/>
    <cellStyle name="Normal 26 2 13" xfId="41706" xr:uid="{A91211E1-A161-4224-96BB-5280DF70FDDA}"/>
    <cellStyle name="Normal 26 2 13 2" xfId="41707" xr:uid="{0A55D7E1-124E-44FA-BEC7-53E0B7D3C0C7}"/>
    <cellStyle name="Normal 26 2 13 3" xfId="41708" xr:uid="{2163261D-E7DD-4B68-AA7E-B3EE3B7E6DDD}"/>
    <cellStyle name="Normal 26 2 14" xfId="41709" xr:uid="{71C0A4CB-63F3-4403-8178-F935B208B667}"/>
    <cellStyle name="Normal 26 2 14 2" xfId="41710" xr:uid="{DB754A56-F7F8-4EDC-A1AB-DB209D2D4B02}"/>
    <cellStyle name="Normal 26 2 14 3" xfId="41711" xr:uid="{CF13D655-5ED0-4813-89F3-E43E2B516968}"/>
    <cellStyle name="Normal 26 2 15" xfId="41712" xr:uid="{09AF025A-65FF-4810-ADE1-7F27BB2660EE}"/>
    <cellStyle name="Normal 26 2 15 2" xfId="41713" xr:uid="{347F321A-5324-40C1-9FD0-5D487EEBF9F6}"/>
    <cellStyle name="Normal 26 2 15 3" xfId="41714" xr:uid="{0587EBA6-E141-4864-9B5C-446EB7B26C97}"/>
    <cellStyle name="Normal 26 2 16" xfId="41715" xr:uid="{DF5888A2-1BD2-47E0-ADC2-88EB7500B8E1}"/>
    <cellStyle name="Normal 26 2 16 2" xfId="41716" xr:uid="{15FF6F76-DAFD-4B8E-A143-711A02F3F3BF}"/>
    <cellStyle name="Normal 26 2 16 3" xfId="41717" xr:uid="{9EA879E1-A19C-473C-872D-13A8E7C51765}"/>
    <cellStyle name="Normal 26 2 17" xfId="41718" xr:uid="{D7BEA6B2-6DCC-4110-BAA4-58F994EBA1B2}"/>
    <cellStyle name="Normal 26 2 17 2" xfId="41719" xr:uid="{8AFF3136-F2AF-40B3-82D2-919F8ED9D7ED}"/>
    <cellStyle name="Normal 26 2 17 3" xfId="41720" xr:uid="{15668297-40F8-49B5-AA6F-C3B53FAE4406}"/>
    <cellStyle name="Normal 26 2 18" xfId="41721" xr:uid="{8A844FBA-DCE6-4882-83D1-E2A42F8E643F}"/>
    <cellStyle name="Normal 26 2 18 2" xfId="41722" xr:uid="{23EFD3CB-1381-41F7-BE65-08B5F339C969}"/>
    <cellStyle name="Normal 26 2 18 3" xfId="41723" xr:uid="{EFA53726-9AB6-4571-AE0C-C3A613C7820F}"/>
    <cellStyle name="Normal 26 2 19" xfId="41724" xr:uid="{03D83ACF-AF72-49E3-9021-CC1238BF0303}"/>
    <cellStyle name="Normal 26 2 19 2" xfId="41725" xr:uid="{028042FB-FEBC-4842-A0DF-6AF7370CF34E}"/>
    <cellStyle name="Normal 26 2 19 3" xfId="41726" xr:uid="{18D28D4B-ED54-40B8-A8EE-E5B948CE9BF2}"/>
    <cellStyle name="Normal 26 2 2" xfId="41727" xr:uid="{AF4F2A8E-C172-4240-A0E4-BFD0A4B33A83}"/>
    <cellStyle name="Normal 26 2 2 2" xfId="41728" xr:uid="{B3EFF3B8-7F0B-4251-916E-2A8A86DFD789}"/>
    <cellStyle name="Normal 26 2 2 3" xfId="41729" xr:uid="{DB040541-DD48-43F7-A1FD-E6C1A69D330A}"/>
    <cellStyle name="Normal 26 2 20" xfId="41730" xr:uid="{8FBF5122-C6C1-49CF-B5B0-7766247613AA}"/>
    <cellStyle name="Normal 26 2 20 2" xfId="41731" xr:uid="{E7180ABE-6731-4904-8AB4-1D49B75C8770}"/>
    <cellStyle name="Normal 26 2 20 3" xfId="41732" xr:uid="{309D021C-3F4A-46E0-8E43-BF129E120AD5}"/>
    <cellStyle name="Normal 26 2 21" xfId="41733" xr:uid="{5A133198-A5DB-4841-BAA5-F34D494A7B79}"/>
    <cellStyle name="Normal 26 2 21 2" xfId="41734" xr:uid="{97718098-7086-47D3-B4A0-B75108717AEA}"/>
    <cellStyle name="Normal 26 2 21 3" xfId="41735" xr:uid="{7B265560-5506-4910-9990-F5B1432B70BE}"/>
    <cellStyle name="Normal 26 2 22" xfId="41736" xr:uid="{02A39700-74B9-4F05-A238-FDB7841E7A61}"/>
    <cellStyle name="Normal 26 2 22 2" xfId="41737" xr:uid="{A86C522D-C52E-4365-8966-5A3715AEDA37}"/>
    <cellStyle name="Normal 26 2 22 3" xfId="41738" xr:uid="{E6721796-C4C6-4396-A071-8D1F6E2AFF46}"/>
    <cellStyle name="Normal 26 2 23" xfId="41739" xr:uid="{2984580F-C3C3-4E50-ABBE-66662ED338D9}"/>
    <cellStyle name="Normal 26 2 23 2" xfId="41740" xr:uid="{DC006899-A14D-4F60-A51A-B31B4F92EEC2}"/>
    <cellStyle name="Normal 26 2 23 3" xfId="41741" xr:uid="{4D722E98-02FD-42F3-8FD2-E3B2E2E640DA}"/>
    <cellStyle name="Normal 26 2 24" xfId="41742" xr:uid="{124FB0A8-2E2B-41E9-ACF0-6AB9DE621491}"/>
    <cellStyle name="Normal 26 2 24 2" xfId="41743" xr:uid="{06D0DFCA-2BD0-4899-824B-8C0EA747B239}"/>
    <cellStyle name="Normal 26 2 24 3" xfId="41744" xr:uid="{021EC636-E721-43AF-A69F-841C2A323960}"/>
    <cellStyle name="Normal 26 2 25" xfId="41745" xr:uid="{E4D6C315-A558-4A83-8786-A1414B932783}"/>
    <cellStyle name="Normal 26 2 25 2" xfId="41746" xr:uid="{AF2C34E1-9703-4FB7-9560-AD0F66FDD02B}"/>
    <cellStyle name="Normal 26 2 25 3" xfId="41747" xr:uid="{6E1A86A3-1994-4A1C-BE40-E9DD3452A9BF}"/>
    <cellStyle name="Normal 26 2 26" xfId="41748" xr:uid="{4B5C70C1-27D6-4AA1-8786-FC9A3A73F33D}"/>
    <cellStyle name="Normal 26 2 26 2" xfId="41749" xr:uid="{4701B700-5C34-40C5-A04E-7389D458114A}"/>
    <cellStyle name="Normal 26 2 26 3" xfId="41750" xr:uid="{648D5EAC-AE43-4C8E-9084-D21DF99FF246}"/>
    <cellStyle name="Normal 26 2 27" xfId="41751" xr:uid="{E124DCC0-FFFE-40F1-926E-2F9A4CD69AE9}"/>
    <cellStyle name="Normal 26 2 27 2" xfId="41752" xr:uid="{CE5B5B90-3AD5-4988-AB13-7689CC333069}"/>
    <cellStyle name="Normal 26 2 27 3" xfId="41753" xr:uid="{646F693A-02E7-4820-80D8-E3ED43BF84F2}"/>
    <cellStyle name="Normal 26 2 28" xfId="41754" xr:uid="{DD058402-32B8-487F-ADFC-BB4F9983492F}"/>
    <cellStyle name="Normal 26 2 28 2" xfId="41755" xr:uid="{3417C381-F540-417B-AD43-AB418631D073}"/>
    <cellStyle name="Normal 26 2 28 3" xfId="41756" xr:uid="{ECA30464-8022-4EBC-A2DD-D6F6BD69BF78}"/>
    <cellStyle name="Normal 26 2 29" xfId="41757" xr:uid="{BB85A520-3937-42D4-B00B-56FED44602E5}"/>
    <cellStyle name="Normal 26 2 29 2" xfId="41758" xr:uid="{CB40C8EE-54E6-47B9-9B32-998E5BE59D0F}"/>
    <cellStyle name="Normal 26 2 3" xfId="41759" xr:uid="{FBAB724A-BFD8-46CB-BE34-DFAA628E4655}"/>
    <cellStyle name="Normal 26 2 3 2" xfId="41760" xr:uid="{23FAD579-CA13-41B8-ADA5-28D964D9FC9E}"/>
    <cellStyle name="Normal 26 2 3 3" xfId="41761" xr:uid="{8C18FB0E-7FC3-4AF0-A632-31F7C04A18AA}"/>
    <cellStyle name="Normal 26 2 30" xfId="41762" xr:uid="{ECC2666A-E4BE-4FB9-B1CC-F1F6E2D574C3}"/>
    <cellStyle name="Normal 26 2 30 2" xfId="41763" xr:uid="{B23E3CD3-6E6B-4DC7-8200-E9FF3F8EFFEE}"/>
    <cellStyle name="Normal 26 2 31" xfId="41764" xr:uid="{45D9E48B-4281-45E5-A218-A3B73E9EBE59}"/>
    <cellStyle name="Normal 26 2 32" xfId="41765" xr:uid="{297722A0-07EE-4DB8-8E95-1B60209A0109}"/>
    <cellStyle name="Normal 26 2 33" xfId="41766" xr:uid="{DE762257-2AA4-431D-8C40-31FCBF10755C}"/>
    <cellStyle name="Normal 26 2 4" xfId="41767" xr:uid="{5CB51FEA-D890-4C45-B874-598E8421E063}"/>
    <cellStyle name="Normal 26 2 4 2" xfId="41768" xr:uid="{8D7B0ABD-C594-47FE-83C9-84126A2A6E7A}"/>
    <cellStyle name="Normal 26 2 4 3" xfId="41769" xr:uid="{53BB3606-EA31-4C10-90AE-3E0D24E8663C}"/>
    <cellStyle name="Normal 26 2 5" xfId="41770" xr:uid="{D2F7E642-41AD-4D95-9A4B-BACD3A7A2960}"/>
    <cellStyle name="Normal 26 2 5 2" xfId="41771" xr:uid="{11CE83A9-CC36-4BEB-80F8-6BBA250C3E70}"/>
    <cellStyle name="Normal 26 2 5 3" xfId="41772" xr:uid="{95AC66E3-2D21-4443-8C06-B058E3415F9C}"/>
    <cellStyle name="Normal 26 2 6" xfId="41773" xr:uid="{27D9E878-71C3-4763-93BA-C7AB53DDDA36}"/>
    <cellStyle name="Normal 26 2 6 2" xfId="41774" xr:uid="{7CE51973-1296-47E2-943B-CB166BCC656D}"/>
    <cellStyle name="Normal 26 2 6 3" xfId="41775" xr:uid="{3EA6D8B8-B317-4355-839A-FD9ACC710815}"/>
    <cellStyle name="Normal 26 2 7" xfId="41776" xr:uid="{45CF349E-285D-4D19-BB63-67D4C79ED3CB}"/>
    <cellStyle name="Normal 26 2 7 2" xfId="41777" xr:uid="{975D4998-77E6-4C39-872A-F015974E08E2}"/>
    <cellStyle name="Normal 26 2 7 3" xfId="41778" xr:uid="{AD2DB5C6-F7B8-4771-B679-10F299CA96AD}"/>
    <cellStyle name="Normal 26 2 8" xfId="41779" xr:uid="{9E4CB93A-0164-4538-AD62-C3F4C7222195}"/>
    <cellStyle name="Normal 26 2 8 2" xfId="41780" xr:uid="{7A737988-79D5-4A61-A7C7-1D63B78191E1}"/>
    <cellStyle name="Normal 26 2 8 3" xfId="41781" xr:uid="{37F5DC4D-D03D-49A0-9FB9-3F424D9F48A5}"/>
    <cellStyle name="Normal 26 2 9" xfId="41782" xr:uid="{4FCAD92F-A2E8-48A0-8842-F502F8E63F6A}"/>
    <cellStyle name="Normal 26 2 9 2" xfId="41783" xr:uid="{DE5E1F74-8333-4D63-9C35-4D0EE4E6B6F4}"/>
    <cellStyle name="Normal 26 2 9 3" xfId="41784" xr:uid="{12AB6CE8-C04F-4618-8931-655A156B4E79}"/>
    <cellStyle name="Normal 26 2_A.B. STATISTICS  (2)" xfId="41785" xr:uid="{D3B6B356-C3EB-4440-A4BB-E9CBFC18E87F}"/>
    <cellStyle name="Normal 26 20" xfId="41786" xr:uid="{92989205-FE74-4CC3-9249-2739F93FF095}"/>
    <cellStyle name="Normal 26 21" xfId="41787" xr:uid="{BBB4E920-711F-46D0-AA23-FE9EF7CBC42C}"/>
    <cellStyle name="Normal 26 22" xfId="41788" xr:uid="{C718475D-99D8-49D6-96DC-B0F992159523}"/>
    <cellStyle name="Normal 26 23" xfId="41789" xr:uid="{4CF9018D-A92A-4649-BADB-50442F277324}"/>
    <cellStyle name="Normal 26 24" xfId="41790" xr:uid="{1EB1D160-DBA6-40B6-9ACE-20CDE6F9BAE2}"/>
    <cellStyle name="Normal 26 25" xfId="41791" xr:uid="{39E3A86D-266D-42E1-8424-83D41CB502C1}"/>
    <cellStyle name="Normal 26 26" xfId="41792" xr:uid="{98DF0A00-3BFA-4AF3-B564-FF38CAEC92FE}"/>
    <cellStyle name="Normal 26 27" xfId="41793" xr:uid="{FFA35A64-B944-4428-93F4-5E1A8E145B1D}"/>
    <cellStyle name="Normal 26 28" xfId="41794" xr:uid="{600840AC-D075-41C0-96DF-1F1C8386F8CF}"/>
    <cellStyle name="Normal 26 29" xfId="41795" xr:uid="{3ECCC9D3-8FAB-4976-AFF8-FD82EC34C437}"/>
    <cellStyle name="Normal 26 3" xfId="41796" xr:uid="{2720537C-D871-40AE-8846-0DAC59170022}"/>
    <cellStyle name="Normal 26 3 2" xfId="41797" xr:uid="{9CA0AA5F-ABB2-4D16-9C68-11FA53DEDF5A}"/>
    <cellStyle name="Normal 26 3 3" xfId="41798" xr:uid="{B479B147-3C9A-4AB8-BAF4-4AC39B2F0A77}"/>
    <cellStyle name="Normal 26 30" xfId="41799" xr:uid="{12F74978-80E8-4297-9455-E2ADD6656F56}"/>
    <cellStyle name="Normal 26 31" xfId="41800" xr:uid="{9BE6C4F6-4BFE-47D4-AB66-C2A739DAC49C}"/>
    <cellStyle name="Normal 26 32" xfId="41801" xr:uid="{695C4A87-0E85-4237-816D-C06C0393FC4F}"/>
    <cellStyle name="Normal 26 33" xfId="41802" xr:uid="{F863236C-7D4A-4E46-87B6-028A26230EDF}"/>
    <cellStyle name="Normal 26 34" xfId="41803" xr:uid="{B78EB2F4-934E-4B9F-BA97-F9AE41693660}"/>
    <cellStyle name="Normal 26 35" xfId="41804" xr:uid="{3C8D6E8B-AF2C-44B0-8F41-9B56D4B10A27}"/>
    <cellStyle name="Normal 26 36" xfId="41805" xr:uid="{4C6A4695-BA15-423E-8255-4A5F7A5B9AAB}"/>
    <cellStyle name="Normal 26 37" xfId="41806" xr:uid="{7F4C83EA-66FE-4792-837C-66AFCA612678}"/>
    <cellStyle name="Normal 26 38" xfId="41807" xr:uid="{D8627338-9594-4FA9-9991-91E094252DF3}"/>
    <cellStyle name="Normal 26 39" xfId="41808" xr:uid="{C4254241-CCD5-43B9-B5B7-43704D698676}"/>
    <cellStyle name="Normal 26 4" xfId="41809" xr:uid="{56222070-01F9-441D-AAE6-BCF0228DAAE3}"/>
    <cellStyle name="Normal 26 40" xfId="59207" xr:uid="{5250D997-F395-49D3-960F-2F86C72C27C1}"/>
    <cellStyle name="Normal 26 5" xfId="41810" xr:uid="{D09B5BFE-C4AC-49E0-8654-757649D5C1A5}"/>
    <cellStyle name="Normal 26 6" xfId="41811" xr:uid="{E9DE3951-24CB-42E3-B5BB-35CC8829835C}"/>
    <cellStyle name="Normal 26 7" xfId="41812" xr:uid="{98D9B2B9-1F67-4C91-864A-AF72ECAAB545}"/>
    <cellStyle name="Normal 26 8" xfId="41813" xr:uid="{E0B17613-49FC-4A15-9BB9-8FFE8C7568F8}"/>
    <cellStyle name="Normal 26 9" xfId="41814" xr:uid="{D2A68A24-FC39-4159-B707-8B4E4580004C}"/>
    <cellStyle name="Normal 26_Africa Provident Limited 2009 - Adj." xfId="59208" xr:uid="{599ED547-4CC9-4042-95AA-8770BA6510CB}"/>
    <cellStyle name="Normal 269" xfId="41815" xr:uid="{470E1CC5-C725-43F6-805A-748DD94C9C4E}"/>
    <cellStyle name="Normal 27" xfId="41816" xr:uid="{0124E5FC-7B2F-4A87-91F6-BE1D6D629C05}"/>
    <cellStyle name="Normal 27 10" xfId="41817" xr:uid="{7022844E-0D5A-4CBD-A84B-89200B540D65}"/>
    <cellStyle name="Normal 27 11" xfId="59209" xr:uid="{68F7195A-A458-43A0-84AB-1AA469A6A524}"/>
    <cellStyle name="Normal 27 2" xfId="41818" xr:uid="{CAFA643A-010E-4D95-9904-4B8081348890}"/>
    <cellStyle name="Normal 27 2 2" xfId="41819" xr:uid="{CA84D90A-D78F-46C1-917C-666F0E57617F}"/>
    <cellStyle name="Normal 27 2 2 2" xfId="41820" xr:uid="{4A3C6428-34B5-47F6-8BBB-D8A514550C26}"/>
    <cellStyle name="Normal 27 2 2 3" xfId="41821" xr:uid="{E2ACDD5B-67BC-43D9-A4C2-97B48D66576D}"/>
    <cellStyle name="Normal 27 2 2 3 2" xfId="41822" xr:uid="{15527BBF-9AD8-4132-8CE5-7EACEEDAF847}"/>
    <cellStyle name="Normal 27 2 3" xfId="41823" xr:uid="{91008F2D-1722-491F-85D1-439E1CE83B12}"/>
    <cellStyle name="Normal 27 2 3 2" xfId="41824" xr:uid="{D78661C2-06A0-47C3-BF0F-BC146F2FB0B8}"/>
    <cellStyle name="Normal 27 2 4" xfId="41825" xr:uid="{56CA4586-A0AC-47ED-8CF7-ED60027FCE39}"/>
    <cellStyle name="Normal 27 2 5" xfId="41826" xr:uid="{1E71EE63-3FF6-4784-A241-398E416817CF}"/>
    <cellStyle name="Normal 27 2 5 2" xfId="41827" xr:uid="{A3DA7351-94F4-4743-9ECD-61C252E95454}"/>
    <cellStyle name="Normal 27 2 5 2 2" xfId="41828" xr:uid="{8AA86E6A-76D8-43FC-BEAE-BFD5A0C7C7EA}"/>
    <cellStyle name="Normal 27 2 5 2 2 2" xfId="41829" xr:uid="{311109B6-2FBD-4B31-9195-751B0AE51ABB}"/>
    <cellStyle name="Normal 27 2 5 2 3" xfId="41830" xr:uid="{4B06E5B2-476B-4ADC-9B20-128430E41567}"/>
    <cellStyle name="Normal 27 2 5 3" xfId="41831" xr:uid="{16F06EA9-B038-4DF7-A438-5705A9171FD5}"/>
    <cellStyle name="Normal 27 2 5 3 2" xfId="41832" xr:uid="{1EDF234E-A09C-463A-B639-3EA461192793}"/>
    <cellStyle name="Normal 27 2 5 4" xfId="41833" xr:uid="{EEEC6068-960B-4C65-9ECC-E3D1E658C89E}"/>
    <cellStyle name="Normal 27 2 6" xfId="41834" xr:uid="{5D7FFA2C-A706-4165-85B5-F95DB0F681E9}"/>
    <cellStyle name="Normal 27 2 6 2" xfId="41835" xr:uid="{1E176D4C-E15D-464E-ADA8-A8B7FD0F5AE4}"/>
    <cellStyle name="Normal 27 2 6 2 2" xfId="41836" xr:uid="{55E3E625-2EE9-482D-9DFE-A6EF59A4032B}"/>
    <cellStyle name="Normal 27 2 6 2 2 2" xfId="41837" xr:uid="{A2B13086-14BF-4B76-B5E4-E2E1B92F6C22}"/>
    <cellStyle name="Normal 27 2 6 2 3" xfId="41838" xr:uid="{6E05D8F0-D2D3-4F64-A9C5-ABE4AE766B6D}"/>
    <cellStyle name="Normal 27 2 6 3" xfId="41839" xr:uid="{94273D85-BFEB-4D19-813B-DF2192A65682}"/>
    <cellStyle name="Normal 27 2 6 3 2" xfId="41840" xr:uid="{63132573-0BFE-4C59-8703-72D403BAA5DD}"/>
    <cellStyle name="Normal 27 2 6 4" xfId="41841" xr:uid="{E2A2D7B9-A5FF-4795-9403-A61880B72EE9}"/>
    <cellStyle name="Normal 27 2 7" xfId="41842" xr:uid="{AD36D066-4F86-4CF8-BAD9-4D9C8725E144}"/>
    <cellStyle name="Normal 27 2 7 2" xfId="41843" xr:uid="{E2959925-8EFE-4534-BF99-EC05BEB0882A}"/>
    <cellStyle name="Normal 27 2 8" xfId="41844" xr:uid="{A45760D2-6DA9-432E-96D5-D6D142408ED1}"/>
    <cellStyle name="Normal 27 2 9" xfId="59210" xr:uid="{5BDD816E-0CC4-4701-9065-29DFF3DFFA6B}"/>
    <cellStyle name="Normal 27 3" xfId="41845" xr:uid="{5ADF310C-F7FD-4CBF-8CC0-64043B86D0BC}"/>
    <cellStyle name="Normal 27 3 2" xfId="41846" xr:uid="{6F4862EA-1D5B-4398-B5EE-037B8582EDED}"/>
    <cellStyle name="Normal 27 3 3" xfId="41847" xr:uid="{E12AFFEA-4A62-4021-B782-A09AFB1CD162}"/>
    <cellStyle name="Normal 27 3 3 2" xfId="41848" xr:uid="{1168308D-8B62-4040-9D56-426D34E5F0A8}"/>
    <cellStyle name="Normal 27 4" xfId="41849" xr:uid="{C23F9528-E7C5-4904-86EF-CEECD82E62CF}"/>
    <cellStyle name="Normal 27 4 2" xfId="41850" xr:uid="{6BDBC386-F15F-4BCA-AFD2-500D13E84EC8}"/>
    <cellStyle name="Normal 27 5" xfId="41851" xr:uid="{7134BEA4-56CB-465A-A428-D12A5361133E}"/>
    <cellStyle name="Normal 27 6" xfId="41852" xr:uid="{7B2C4AFD-0F35-475F-AAA2-0DE475EEF0A2}"/>
    <cellStyle name="Normal 27 6 2" xfId="41853" xr:uid="{E29235F1-7EA6-462C-9686-665B490D3505}"/>
    <cellStyle name="Normal 27 6 2 2" xfId="41854" xr:uid="{B7C8799B-CD6B-4667-BB30-B82C7CB24B42}"/>
    <cellStyle name="Normal 27 6 2 2 2" xfId="41855" xr:uid="{19B1687B-D40B-4AF8-AA07-96515D45943F}"/>
    <cellStyle name="Normal 27 6 2 3" xfId="41856" xr:uid="{0EDC16A8-6AC3-4AD8-A51A-4F7DDEB576E8}"/>
    <cellStyle name="Normal 27 6 3" xfId="41857" xr:uid="{9EB597BB-84D4-4E07-A2CD-EFCED54A76AD}"/>
    <cellStyle name="Normal 27 6 3 2" xfId="41858" xr:uid="{8671915C-5287-463C-BD22-FC8A2878E68E}"/>
    <cellStyle name="Normal 27 6 4" xfId="41859" xr:uid="{B7DC27E2-2005-4DBD-9971-FB56D69789EC}"/>
    <cellStyle name="Normal 27 7" xfId="41860" xr:uid="{0A8289AC-FB6D-4764-9B22-2C7E7D6A2B18}"/>
    <cellStyle name="Normal 27 7 2" xfId="41861" xr:uid="{F34C0C8F-97AE-41AA-B0C4-6D2754C20612}"/>
    <cellStyle name="Normal 27 7 2 2" xfId="41862" xr:uid="{9620FA47-7800-41E2-A89F-95D0E49A3887}"/>
    <cellStyle name="Normal 27 7 2 2 2" xfId="41863" xr:uid="{0B4F8C0E-BAEC-4224-8470-1D144D40DD1B}"/>
    <cellStyle name="Normal 27 7 2 3" xfId="41864" xr:uid="{8F999C7E-E90A-40EB-887A-D151A1A74D94}"/>
    <cellStyle name="Normal 27 7 3" xfId="41865" xr:uid="{830B2AC7-A5E1-4607-96CC-87073FDBC43E}"/>
    <cellStyle name="Normal 27 7 3 2" xfId="41866" xr:uid="{2C0DB23C-E438-4EAD-9A7E-0C37B65FD676}"/>
    <cellStyle name="Normal 27 7 4" xfId="41867" xr:uid="{313A745F-3851-4CD5-97DF-2A6C561182FD}"/>
    <cellStyle name="Normal 27 8" xfId="41868" xr:uid="{ED7F6C35-066B-4554-A5CA-90FBB4DE4665}"/>
    <cellStyle name="Normal 27 8 2" xfId="41869" xr:uid="{8A6DA8BC-5759-490D-9585-9C03DCDE852B}"/>
    <cellStyle name="Normal 27 9" xfId="41870" xr:uid="{80E004F4-F3CF-464C-B917-B30D75305011}"/>
    <cellStyle name="Normal 27_Africa Provident Limited 2009 - Adj." xfId="59211" xr:uid="{CBB7EC5E-C163-4136-925C-9478ADF405E9}"/>
    <cellStyle name="Normal 277" xfId="41871" xr:uid="{4E441E93-28F4-45A9-BC44-5453D241B06B}"/>
    <cellStyle name="Normal 279" xfId="41872" xr:uid="{EEB5AB0A-61A9-41DF-87B0-8A3E838335B2}"/>
    <cellStyle name="Normal 28" xfId="41873" xr:uid="{D7B34A3A-9533-4CBB-8773-DAAADD46E277}"/>
    <cellStyle name="Normal 28 10" xfId="41874" xr:uid="{D3C9269B-D3E4-4C4B-8763-0BECF13661F7}"/>
    <cellStyle name="Normal 28 11" xfId="59212" xr:uid="{BEB020BA-9225-46DB-8DED-4D1FFCCDD6F2}"/>
    <cellStyle name="Normal 28 2" xfId="41875" xr:uid="{912DA5FF-04D3-45EA-B8C8-157335F705D0}"/>
    <cellStyle name="Normal 28 2 2" xfId="41876" xr:uid="{5DD7B515-D607-4F53-900F-2F3302A07698}"/>
    <cellStyle name="Normal 28 2 2 2" xfId="41877" xr:uid="{08351743-B082-4510-85D1-FC2A194368EF}"/>
    <cellStyle name="Normal 28 2 2 3" xfId="41878" xr:uid="{ACC861DA-3E54-47D2-A1B8-71086505E83E}"/>
    <cellStyle name="Normal 28 2 2 3 2" xfId="41879" xr:uid="{70E60D62-B7F0-4257-A124-9CA561B78D48}"/>
    <cellStyle name="Normal 28 2 3" xfId="41880" xr:uid="{4BAF23AD-958F-475D-8681-182A7EAE48FF}"/>
    <cellStyle name="Normal 28 2 3 2" xfId="41881" xr:uid="{A93E03EE-154E-43C3-A9B5-31EF7C5C12F7}"/>
    <cellStyle name="Normal 28 2 4" xfId="41882" xr:uid="{D8821F49-DF45-42AA-A6A8-8BA27E91940A}"/>
    <cellStyle name="Normal 28 2 5" xfId="41883" xr:uid="{D16C442B-E13B-4B5B-A24D-B3CFE9591C0A}"/>
    <cellStyle name="Normal 28 2 5 2" xfId="41884" xr:uid="{1A77019C-B2CB-46E6-BBE4-6AC5B07AB2B8}"/>
    <cellStyle name="Normal 28 2 5 2 2" xfId="41885" xr:uid="{52AA0842-07C1-4842-A707-6DAAD0035C20}"/>
    <cellStyle name="Normal 28 2 5 2 2 2" xfId="41886" xr:uid="{960E5692-F94B-44C6-B7A9-339AE5C91614}"/>
    <cellStyle name="Normal 28 2 5 2 3" xfId="41887" xr:uid="{FC585E7B-9D35-415D-AA58-DE2A7508CEB4}"/>
    <cellStyle name="Normal 28 2 5 3" xfId="41888" xr:uid="{956EAE41-B87C-4FDF-BE5D-A95C20772D57}"/>
    <cellStyle name="Normal 28 2 5 3 2" xfId="41889" xr:uid="{4E8FD3C4-EDB8-4577-A873-D5FBA00C1290}"/>
    <cellStyle name="Normal 28 2 5 4" xfId="41890" xr:uid="{FCA19F91-18F1-4F03-86DA-37848F212AF6}"/>
    <cellStyle name="Normal 28 2 6" xfId="41891" xr:uid="{6BF176B0-17D3-4CC0-AA4D-37FB6594E0A6}"/>
    <cellStyle name="Normal 28 2 6 2" xfId="41892" xr:uid="{716B7A29-05BE-4AC3-B18D-8CF92AC3FA51}"/>
    <cellStyle name="Normal 28 2 6 2 2" xfId="41893" xr:uid="{D41BAA45-E697-4B75-8735-7192F0352D83}"/>
    <cellStyle name="Normal 28 2 6 2 2 2" xfId="41894" xr:uid="{62CF2212-A620-49FA-A406-FB7B4BD23842}"/>
    <cellStyle name="Normal 28 2 6 2 3" xfId="41895" xr:uid="{5D6D3A4C-6345-4420-B4EA-EF962B16E3A2}"/>
    <cellStyle name="Normal 28 2 6 3" xfId="41896" xr:uid="{DED32FC9-139E-4424-9EFC-31660E340641}"/>
    <cellStyle name="Normal 28 2 6 3 2" xfId="41897" xr:uid="{EE5407B1-0E67-446E-A3E0-9844DEFC40A6}"/>
    <cellStyle name="Normal 28 2 6 4" xfId="41898" xr:uid="{F0FBCFAA-8D6B-4F17-9381-0F857C742F14}"/>
    <cellStyle name="Normal 28 2 7" xfId="41899" xr:uid="{782DE4BF-0D59-4992-A70F-D2527E9E4A84}"/>
    <cellStyle name="Normal 28 2 7 2" xfId="41900" xr:uid="{4B592489-35E8-403E-9A3B-49D3CB06811B}"/>
    <cellStyle name="Normal 28 3" xfId="41901" xr:uid="{EAD9315C-8537-4A3D-A7C6-25772C0471F3}"/>
    <cellStyle name="Normal 28 3 2" xfId="41902" xr:uid="{5C8199D8-D6A7-495F-9D89-6AAA5BBC52DC}"/>
    <cellStyle name="Normal 28 3 3" xfId="41903" xr:uid="{364930E0-D62E-4069-8FA3-354ACC18B346}"/>
    <cellStyle name="Normal 28 3 3 2" xfId="41904" xr:uid="{2D35C408-E94E-4EB6-9BBB-17BB661F2879}"/>
    <cellStyle name="Normal 28 4" xfId="41905" xr:uid="{272B07D2-D712-4D27-A12C-F10068706E79}"/>
    <cellStyle name="Normal 28 4 2" xfId="41906" xr:uid="{3F7BD501-E501-4EFF-8410-CBD2EC648B5D}"/>
    <cellStyle name="Normal 28 5" xfId="41907" xr:uid="{92AAF012-3755-4199-A204-56E1B0C50368}"/>
    <cellStyle name="Normal 28 6" xfId="41908" xr:uid="{A890701B-ECC5-4AFD-B138-B78B577A4454}"/>
    <cellStyle name="Normal 28 6 2" xfId="41909" xr:uid="{B719B4B9-1A76-4BC2-B77F-39185B5B5F70}"/>
    <cellStyle name="Normal 28 6 2 2" xfId="41910" xr:uid="{62680E14-406C-43B6-9E24-819633275B1D}"/>
    <cellStyle name="Normal 28 6 2 2 2" xfId="41911" xr:uid="{BF60C516-DF04-44C4-ABFB-CD2AC658FBF5}"/>
    <cellStyle name="Normal 28 6 2 3" xfId="41912" xr:uid="{32636ECB-F29C-488D-A58C-B2695BC20E5E}"/>
    <cellStyle name="Normal 28 6 3" xfId="41913" xr:uid="{6D034279-C6DA-479E-9358-DB064629873C}"/>
    <cellStyle name="Normal 28 6 3 2" xfId="41914" xr:uid="{E7DF11F3-B9BA-48CE-A850-03469B94B298}"/>
    <cellStyle name="Normal 28 6 4" xfId="41915" xr:uid="{5AA3563B-4786-4F8F-8376-00C72D0C1BC2}"/>
    <cellStyle name="Normal 28 7" xfId="41916" xr:uid="{119B2126-5729-41A1-BB8F-18B5AC5A3452}"/>
    <cellStyle name="Normal 28 7 2" xfId="41917" xr:uid="{00402A51-129A-4E3A-8D0F-6749EC71BBEE}"/>
    <cellStyle name="Normal 28 7 2 2" xfId="41918" xr:uid="{FACD8F4D-2CC6-4F48-AC29-325E849CC136}"/>
    <cellStyle name="Normal 28 7 2 2 2" xfId="41919" xr:uid="{8F0A0EA9-2541-401A-93D5-6E67124628DC}"/>
    <cellStyle name="Normal 28 7 2 3" xfId="41920" xr:uid="{09F20733-C770-41D6-8198-11FF7D433159}"/>
    <cellStyle name="Normal 28 7 3" xfId="41921" xr:uid="{0690267D-1223-4A7F-87BB-779518F0C2F1}"/>
    <cellStyle name="Normal 28 7 3 2" xfId="41922" xr:uid="{51578E93-F0B4-409B-B5FD-2316F7C45C73}"/>
    <cellStyle name="Normal 28 7 4" xfId="41923" xr:uid="{BA7D5C37-429B-4E2B-8C12-1D5F8BAB1A95}"/>
    <cellStyle name="Normal 28 8" xfId="41924" xr:uid="{E3654133-74B8-43CB-B93B-10A5D90BE989}"/>
    <cellStyle name="Normal 28 8 2" xfId="41925" xr:uid="{AEDB8D9F-8249-4375-90A8-FC72519E5CBD}"/>
    <cellStyle name="Normal 28 9" xfId="41926" xr:uid="{F4665D5C-6DF0-4F41-9C8F-282BC9A50CEC}"/>
    <cellStyle name="Normal 28_Africa Provident Limited 2009 - Adj." xfId="59213" xr:uid="{02805E79-AAE5-40FD-AD40-C2F1395866DC}"/>
    <cellStyle name="Normal 29" xfId="41927" xr:uid="{DD6EDA4C-3E8B-48F7-BAC5-38F77EE9BA81}"/>
    <cellStyle name="Normal 29 10" xfId="41928" xr:uid="{71B4189D-A718-416A-81BB-F5202F39D653}"/>
    <cellStyle name="Normal 29 11" xfId="59214" xr:uid="{189EEB13-3BE8-4AAE-A555-64873A04312C}"/>
    <cellStyle name="Normal 29 2" xfId="41929" xr:uid="{9B9E2742-6BD9-43D4-9554-3B310C4E8B0A}"/>
    <cellStyle name="Normal 29 2 2" xfId="41930" xr:uid="{AF9822E3-26D8-4923-B100-EF97B7199F42}"/>
    <cellStyle name="Normal 29 2 2 2" xfId="41931" xr:uid="{F991B768-324D-4626-9E8F-BCC8BADA0E2C}"/>
    <cellStyle name="Normal 29 2 2 3" xfId="41932" xr:uid="{B1732743-CC91-44FF-8CA5-4ED4A2F04213}"/>
    <cellStyle name="Normal 29 2 2 3 2" xfId="41933" xr:uid="{E3E962CE-8C07-41C5-9045-2C44136D0A2A}"/>
    <cellStyle name="Normal 29 2 3" xfId="41934" xr:uid="{4A3E785D-CF2B-4ADB-BC6E-B50EA6231FBB}"/>
    <cellStyle name="Normal 29 2 3 2" xfId="41935" xr:uid="{ACE3910D-AC02-410C-AFD9-54800FF3A865}"/>
    <cellStyle name="Normal 29 2 4" xfId="41936" xr:uid="{7038E666-9F83-4D7D-A1E3-EDCE6F6B6E31}"/>
    <cellStyle name="Normal 29 2 5" xfId="41937" xr:uid="{6DB04D31-3528-42EB-8500-1D1923EF71CD}"/>
    <cellStyle name="Normal 29 2 5 2" xfId="41938" xr:uid="{244EC0BD-3848-48FD-BF50-BC9E249DEA28}"/>
    <cellStyle name="Normal 29 2 5 2 2" xfId="41939" xr:uid="{6196BFC7-0E43-4BA2-AF56-0EED642AE3AB}"/>
    <cellStyle name="Normal 29 2 5 2 2 2" xfId="41940" xr:uid="{D8D83C54-67C9-4E94-B56D-345E2A74D9B3}"/>
    <cellStyle name="Normal 29 2 5 2 3" xfId="41941" xr:uid="{F5A07DC1-A2E4-4F72-9145-E95ACF73AC40}"/>
    <cellStyle name="Normal 29 2 5 3" xfId="41942" xr:uid="{704610C8-3314-420F-897B-6703E95164F7}"/>
    <cellStyle name="Normal 29 2 5 3 2" xfId="41943" xr:uid="{958EAF4F-8978-4015-A70A-8C7BE94FEF9B}"/>
    <cellStyle name="Normal 29 2 5 4" xfId="41944" xr:uid="{D6F70032-2CAE-47A3-B36F-A273364236E0}"/>
    <cellStyle name="Normal 29 2 6" xfId="41945" xr:uid="{8C50101C-BA1F-4DFB-AE82-1B9A980CF822}"/>
    <cellStyle name="Normal 29 2 6 2" xfId="41946" xr:uid="{0592F9B3-64B1-4A35-BCD3-E331F657A2DE}"/>
    <cellStyle name="Normal 29 2 6 2 2" xfId="41947" xr:uid="{33B29706-847A-475F-82CD-B0339AFE534B}"/>
    <cellStyle name="Normal 29 2 6 2 2 2" xfId="41948" xr:uid="{015AF286-A3E5-4E8E-835C-09F20D396331}"/>
    <cellStyle name="Normal 29 2 6 2 3" xfId="41949" xr:uid="{303CD8EC-5342-473A-A373-96C45550985F}"/>
    <cellStyle name="Normal 29 2 6 3" xfId="41950" xr:uid="{516F060F-BCF1-4432-82B0-D66E01810696}"/>
    <cellStyle name="Normal 29 2 6 3 2" xfId="41951" xr:uid="{C541304C-5D55-4161-8452-4975D98B8544}"/>
    <cellStyle name="Normal 29 2 6 4" xfId="41952" xr:uid="{AEE15B58-EAF0-45AA-AD64-11150D91101F}"/>
    <cellStyle name="Normal 29 2 7" xfId="41953" xr:uid="{42AF8802-A874-4B79-AEE2-272C013C15A7}"/>
    <cellStyle name="Normal 29 2 7 2" xfId="41954" xr:uid="{66FB3753-69A7-40C4-960C-579801E03BD1}"/>
    <cellStyle name="Normal 29 3" xfId="41955" xr:uid="{4954609E-CCD0-4F14-BD79-EB773831E71E}"/>
    <cellStyle name="Normal 29 3 2" xfId="41956" xr:uid="{AE1B5CEB-353A-4154-9BBC-C035EC7F7E70}"/>
    <cellStyle name="Normal 29 3 3" xfId="41957" xr:uid="{24AEEA39-E58A-495B-95AC-95C48F6FDDD8}"/>
    <cellStyle name="Normal 29 3 3 2" xfId="41958" xr:uid="{8E647144-03AD-408C-9298-65B6C7A2FCA0}"/>
    <cellStyle name="Normal 29 4" xfId="41959" xr:uid="{96997E7A-5DC5-4651-A4AA-BE7DE742CA93}"/>
    <cellStyle name="Normal 29 4 2" xfId="41960" xr:uid="{20D8FFF8-DC4A-4ABA-BEA1-233F43288BDD}"/>
    <cellStyle name="Normal 29 5" xfId="41961" xr:uid="{CFAC50B9-5882-4AA8-9AC8-15E1E57C5C00}"/>
    <cellStyle name="Normal 29 6" xfId="41962" xr:uid="{4AA94C03-93E5-4AE6-B866-7840CAFBD9A8}"/>
    <cellStyle name="Normal 29 6 2" xfId="41963" xr:uid="{AF736F24-399E-4885-A102-5FF3B4B3EF88}"/>
    <cellStyle name="Normal 29 6 2 2" xfId="41964" xr:uid="{3C4DCA05-7D53-4E0B-98DC-F2C3DD587A88}"/>
    <cellStyle name="Normal 29 6 2 2 2" xfId="41965" xr:uid="{254151C2-F8C0-4017-BAF2-6FFB22EA38C5}"/>
    <cellStyle name="Normal 29 6 2 3" xfId="41966" xr:uid="{A229FBAD-76D2-4CFD-BC92-FABB1E37B3EC}"/>
    <cellStyle name="Normal 29 6 3" xfId="41967" xr:uid="{35231A57-2517-4B7F-8A69-159FAA433FF3}"/>
    <cellStyle name="Normal 29 6 3 2" xfId="41968" xr:uid="{4BF1A4D5-39A9-4AAD-96FA-FCE8825B27B8}"/>
    <cellStyle name="Normal 29 6 4" xfId="41969" xr:uid="{668932BF-01F5-4E42-9831-E1EF834588B3}"/>
    <cellStyle name="Normal 29 7" xfId="41970" xr:uid="{AE518236-A210-4CE0-8384-23CAE7134A1C}"/>
    <cellStyle name="Normal 29 7 2" xfId="41971" xr:uid="{ADBCF9CC-FFAC-4AC4-AD49-8EBB23FA3EF3}"/>
    <cellStyle name="Normal 29 7 2 2" xfId="41972" xr:uid="{E3D000E2-F470-4FD0-9F1A-6773909EBCA4}"/>
    <cellStyle name="Normal 29 7 2 2 2" xfId="41973" xr:uid="{7CAF057B-3BD7-4D84-B30E-90F002C47EA7}"/>
    <cellStyle name="Normal 29 7 2 3" xfId="41974" xr:uid="{572BFDF0-9158-4A3B-9AB1-1EAF525E5E79}"/>
    <cellStyle name="Normal 29 7 3" xfId="41975" xr:uid="{507482F4-EBB5-46B8-877A-089C7F33B80C}"/>
    <cellStyle name="Normal 29 7 3 2" xfId="41976" xr:uid="{D4852D0D-7169-48FA-9FE1-F2186A46C88F}"/>
    <cellStyle name="Normal 29 7 4" xfId="41977" xr:uid="{DFB45DD9-A4DB-4178-A00A-696018095D95}"/>
    <cellStyle name="Normal 29 8" xfId="41978" xr:uid="{8F2A70F5-B502-4A7B-9797-34600FEFE9FF}"/>
    <cellStyle name="Normal 29 8 2" xfId="41979" xr:uid="{F2AE16BE-6A55-4757-AE14-AC224253D145}"/>
    <cellStyle name="Normal 29 9" xfId="41980" xr:uid="{BC07CD4B-218B-4EC4-B343-A55AE2FAABC7}"/>
    <cellStyle name="Normal 3" xfId="6" xr:uid="{D89D4561-6537-402B-A09E-81F0A664B555}"/>
    <cellStyle name="Normal 3 10" xfId="41981" xr:uid="{01ABC29D-1870-42F8-82F6-9C8AB8800242}"/>
    <cellStyle name="Normal 3 10 10" xfId="41982" xr:uid="{EE397200-7328-4745-BC09-AA30A15F3C40}"/>
    <cellStyle name="Normal 3 10 11" xfId="41983" xr:uid="{4FF1FF69-B095-4ED3-AA70-A973A8DC729F}"/>
    <cellStyle name="Normal 3 10 12" xfId="41984" xr:uid="{89EF9FF3-698E-43AC-A5BE-949378CAF671}"/>
    <cellStyle name="Normal 3 10 2" xfId="41985" xr:uid="{6F58076A-9ABD-4053-A31D-10F4DE50F471}"/>
    <cellStyle name="Normal 3 10 2 2" xfId="41986" xr:uid="{8D7A18A5-BC2C-48DB-94F7-3F2059FA95A5}"/>
    <cellStyle name="Normal 3 10 2 2 2" xfId="41987" xr:uid="{D1A2AB4D-CFDB-48FB-A7B0-A3F79F15D1EE}"/>
    <cellStyle name="Normal 3 10 2 2 3" xfId="41988" xr:uid="{1CECB60D-A153-4F68-B477-1BD817C19919}"/>
    <cellStyle name="Normal 3 10 2 2 4" xfId="41989" xr:uid="{35BCB4AA-52E4-481B-AD91-D1A559D39404}"/>
    <cellStyle name="Normal 3 10 2 3" xfId="41990" xr:uid="{F530531A-7316-4310-8B82-6E0513E137A2}"/>
    <cellStyle name="Normal 3 10 2 3 2" xfId="41991" xr:uid="{3FBD1CF3-E3A3-4E9B-B180-4C1821E915C3}"/>
    <cellStyle name="Normal 3 10 2 3 3" xfId="41992" xr:uid="{6548D56C-8495-4646-A20D-D8C8B5E4763C}"/>
    <cellStyle name="Normal 3 10 2 3 4" xfId="41993" xr:uid="{4D21E65C-02E2-4F49-B1D5-C0C326427BA5}"/>
    <cellStyle name="Normal 3 10 2 4" xfId="41994" xr:uid="{6E712DB6-9148-4C6B-89F0-E4169EAFD01A}"/>
    <cellStyle name="Normal 3 10 2 4 2" xfId="41995" xr:uid="{32805929-D999-49D2-A787-63E33920CDB5}"/>
    <cellStyle name="Normal 3 10 2 5" xfId="41996" xr:uid="{139FCCDB-A65A-4BA5-99E3-7C3FA14120F0}"/>
    <cellStyle name="Normal 3 10 2 6" xfId="41997" xr:uid="{5B91C321-CF37-4314-8655-C6CB1FBA2B3A}"/>
    <cellStyle name="Normal 3 10 2 7" xfId="41998" xr:uid="{182A15B7-E1FE-4BAB-BE32-D1525C4BE812}"/>
    <cellStyle name="Normal 3 10 3" xfId="41999" xr:uid="{2C599027-637A-4239-B67A-20248F0344E4}"/>
    <cellStyle name="Normal 3 10 3 2" xfId="42000" xr:uid="{0831F872-14B1-4743-B176-064E1D6C0D24}"/>
    <cellStyle name="Normal 3 10 3 2 2" xfId="42001" xr:uid="{91DFB1FB-0130-4E24-898E-703BE5669C43}"/>
    <cellStyle name="Normal 3 10 3 2 3" xfId="42002" xr:uid="{DA8FAEC6-16C6-4285-B5E3-9D5A00AAB9F1}"/>
    <cellStyle name="Normal 3 10 3 2 4" xfId="42003" xr:uid="{4D54510D-5E19-4E54-BD17-FCCE0A89FD0D}"/>
    <cellStyle name="Normal 3 10 3 3" xfId="42004" xr:uid="{0B0744D7-F548-420F-B216-87BF872FE23D}"/>
    <cellStyle name="Normal 3 10 3 3 2" xfId="42005" xr:uid="{3E223497-707F-4F1C-823A-667DD4CD0A56}"/>
    <cellStyle name="Normal 3 10 3 3 3" xfId="42006" xr:uid="{23770C84-8905-4EF6-8D10-46C32CA05A83}"/>
    <cellStyle name="Normal 3 10 3 3 4" xfId="42007" xr:uid="{735FF493-23B5-4E4D-961B-82980D5A3883}"/>
    <cellStyle name="Normal 3 10 3 4" xfId="42008" xr:uid="{32EC7E83-A60F-4121-82B3-63C465F0D42D}"/>
    <cellStyle name="Normal 3 10 3 4 2" xfId="42009" xr:uid="{CB331A96-3B8B-4E7D-9F6A-AD1A1F505D83}"/>
    <cellStyle name="Normal 3 10 3 5" xfId="42010" xr:uid="{6A754157-0610-418D-AD98-A19343AF2002}"/>
    <cellStyle name="Normal 3 10 3 6" xfId="42011" xr:uid="{D5496746-A888-4895-BB7E-BD2AB73ACFC4}"/>
    <cellStyle name="Normal 3 10 3 7" xfId="42012" xr:uid="{CCD04C1A-CA79-42F7-9A2A-66EA5797CE39}"/>
    <cellStyle name="Normal 3 10 4" xfId="42013" xr:uid="{BFDD041E-1FDC-4268-9F96-635B56DA2B24}"/>
    <cellStyle name="Normal 3 10 4 2" xfId="42014" xr:uid="{3BD2A0E0-EA4B-4E46-9778-467950D5A6B4}"/>
    <cellStyle name="Normal 3 10 4 3" xfId="42015" xr:uid="{05E0041D-A763-4382-9D56-FE2D6110F7F7}"/>
    <cellStyle name="Normal 3 10 4 4" xfId="42016" xr:uid="{BD3404F9-F93C-4EE9-8236-887799F29994}"/>
    <cellStyle name="Normal 3 10 5" xfId="42017" xr:uid="{FC73948F-B878-45D1-B226-2C61DC652960}"/>
    <cellStyle name="Normal 3 10 5 2" xfId="42018" xr:uid="{26E0EFF2-C161-4E3F-ADA9-9643C641BB4E}"/>
    <cellStyle name="Normal 3 10 5 3" xfId="42019" xr:uid="{ED942432-1A23-4364-9D6F-5B8D3BBFA652}"/>
    <cellStyle name="Normal 3 10 5 4" xfId="42020" xr:uid="{86C570E6-9647-4F0B-807D-1383835C0EB8}"/>
    <cellStyle name="Normal 3 10 6" xfId="42021" xr:uid="{3F662E64-7792-4047-9CF6-8E4BD042398D}"/>
    <cellStyle name="Normal 3 10 7" xfId="42022" xr:uid="{FE572CD3-1DB9-46B6-95AD-D424D078411E}"/>
    <cellStyle name="Normal 3 10 7 2" xfId="42023" xr:uid="{1538285B-17B3-40FE-97E8-E8A3217DEFB7}"/>
    <cellStyle name="Normal 3 10 8" xfId="42024" xr:uid="{38DC9F6E-7ABB-4696-8479-DC60D584E229}"/>
    <cellStyle name="Normal 3 10 9" xfId="42025" xr:uid="{182CCD15-755A-4120-B36E-C9E682505393}"/>
    <cellStyle name="Normal 3 11" xfId="42026" xr:uid="{AD28546B-D458-4E0F-A1DF-4C998893C2A5}"/>
    <cellStyle name="Normal 3 11 10" xfId="42027" xr:uid="{BA052DEA-3609-4847-B463-161A8286E19C}"/>
    <cellStyle name="Normal 3 11 11" xfId="42028" xr:uid="{081EF22F-D663-4021-BE13-1475AADF1F0D}"/>
    <cellStyle name="Normal 3 11 2" xfId="42029" xr:uid="{681EC062-57A6-4550-9673-7D663341D4EF}"/>
    <cellStyle name="Normal 3 11 2 2" xfId="42030" xr:uid="{2264B113-5F11-49FD-AD91-3F085A8B1C8E}"/>
    <cellStyle name="Normal 3 11 2 2 2" xfId="42031" xr:uid="{65D1306D-7315-4B8B-9E48-1A89510331DC}"/>
    <cellStyle name="Normal 3 11 2 2 3" xfId="42032" xr:uid="{64F20ABE-9C3D-4E2E-8C17-C00BAD3FCAA5}"/>
    <cellStyle name="Normal 3 11 2 2 4" xfId="42033" xr:uid="{65EF7A81-289F-4FCF-B257-D350E8BB107B}"/>
    <cellStyle name="Normal 3 11 2 3" xfId="42034" xr:uid="{822E2DEB-4A31-4512-882C-A6461956D0FB}"/>
    <cellStyle name="Normal 3 11 2 3 2" xfId="42035" xr:uid="{E4387688-D53F-4634-9697-092472C27146}"/>
    <cellStyle name="Normal 3 11 2 3 3" xfId="42036" xr:uid="{ECAD5DFA-0A66-42C1-B3A7-1E37AF3C01A5}"/>
    <cellStyle name="Normal 3 11 2 3 4" xfId="42037" xr:uid="{5F36002A-213B-4740-A7C2-CE716175A138}"/>
    <cellStyle name="Normal 3 11 2 4" xfId="42038" xr:uid="{90B49C95-6428-4995-A221-185B9B307A12}"/>
    <cellStyle name="Normal 3 11 2 4 2" xfId="42039" xr:uid="{FDE21600-F430-420E-AC1B-08634A7BD3D8}"/>
    <cellStyle name="Normal 3 11 2 5" xfId="42040" xr:uid="{D40B6D33-92B3-424C-A638-FBF41C759BD4}"/>
    <cellStyle name="Normal 3 11 2 6" xfId="42041" xr:uid="{6723C46A-5797-4602-B808-3E0520B4E581}"/>
    <cellStyle name="Normal 3 11 2 7" xfId="42042" xr:uid="{01ECE8B4-14C6-4FCA-A014-121A8F80F676}"/>
    <cellStyle name="Normal 3 11 3" xfId="42043" xr:uid="{C4F46BB2-53E9-45AA-8E1D-B7512C6114E3}"/>
    <cellStyle name="Normal 3 11 3 2" xfId="42044" xr:uid="{B7135D73-CFE2-43D4-8DF5-2D780D56485D}"/>
    <cellStyle name="Normal 3 11 3 2 2" xfId="42045" xr:uid="{425323DE-7BA6-4686-B679-6AF1745F76C4}"/>
    <cellStyle name="Normal 3 11 3 2 3" xfId="42046" xr:uid="{77B385D9-FAAB-4D77-AAA9-4C9063F07485}"/>
    <cellStyle name="Normal 3 11 3 2 4" xfId="42047" xr:uid="{CCF2CBEF-FC8B-457C-9D67-41EF274140FD}"/>
    <cellStyle name="Normal 3 11 3 3" xfId="42048" xr:uid="{DD175A19-BF7F-4E11-9BF0-0E4BBE5DCC77}"/>
    <cellStyle name="Normal 3 11 3 3 2" xfId="42049" xr:uid="{E38B1BA8-5821-4CD0-8E90-0C94412177CF}"/>
    <cellStyle name="Normal 3 11 3 3 3" xfId="42050" xr:uid="{A8B1E052-5B0B-42D3-A2F3-C483889231F2}"/>
    <cellStyle name="Normal 3 11 3 3 4" xfId="42051" xr:uid="{3C514148-D057-4DAC-BEEB-8D4C3C01D9D2}"/>
    <cellStyle name="Normal 3 11 3 4" xfId="42052" xr:uid="{03DEAEB6-1493-421D-AD48-0880A1F1910D}"/>
    <cellStyle name="Normal 3 11 3 4 2" xfId="42053" xr:uid="{CD772F3A-B0A9-4DCA-B89F-019FF1BEEC81}"/>
    <cellStyle name="Normal 3 11 3 5" xfId="42054" xr:uid="{3ED3921A-D90F-4E2F-8C91-040579B630DE}"/>
    <cellStyle name="Normal 3 11 3 6" xfId="42055" xr:uid="{7CE9AE16-4E29-4E1B-ABBA-4C8D88AE9806}"/>
    <cellStyle name="Normal 3 11 3 7" xfId="42056" xr:uid="{635281DE-228A-4B7E-8D62-1A8BB062033E}"/>
    <cellStyle name="Normal 3 11 4" xfId="42057" xr:uid="{4977F0EA-9B41-4F0B-9516-7EC707778AB3}"/>
    <cellStyle name="Normal 3 11 4 2" xfId="42058" xr:uid="{048B49A1-C442-4041-9A4D-5BD583AFA193}"/>
    <cellStyle name="Normal 3 11 4 3" xfId="42059" xr:uid="{7D70A905-F7E7-4E33-8265-C1DAF9EAC8B1}"/>
    <cellStyle name="Normal 3 11 4 4" xfId="42060" xr:uid="{FE0D34E8-FB68-4207-A0DB-DF9D3C47A72F}"/>
    <cellStyle name="Normal 3 11 5" xfId="42061" xr:uid="{2A4610D3-8F59-44D4-8952-93B20B419FC0}"/>
    <cellStyle name="Normal 3 11 5 2" xfId="42062" xr:uid="{8E720D16-9AAC-4863-9674-94ECCB851C39}"/>
    <cellStyle name="Normal 3 11 5 3" xfId="42063" xr:uid="{A4E2F736-225D-4F8C-958E-1EDCD01A8E8C}"/>
    <cellStyle name="Normal 3 11 5 4" xfId="42064" xr:uid="{3A56CE99-A932-4BF3-AB3B-AD2C863900A2}"/>
    <cellStyle name="Normal 3 11 6" xfId="42065" xr:uid="{56A0B693-C299-4E0A-9202-FFF3EDCB0CC0}"/>
    <cellStyle name="Normal 3 11 7" xfId="42066" xr:uid="{C2AA8E73-6410-4276-A70B-7E3EE7914D3C}"/>
    <cellStyle name="Normal 3 11 7 2" xfId="42067" xr:uid="{54B88B32-3D54-43E3-9294-0E582B5BE5EB}"/>
    <cellStyle name="Normal 3 11 8" xfId="42068" xr:uid="{CFEF73D7-F03C-4304-A6BA-91900003F9A7}"/>
    <cellStyle name="Normal 3 11 9" xfId="42069" xr:uid="{6F6CA3B5-E747-4577-8907-FCF82608D654}"/>
    <cellStyle name="Normal 3 12" xfId="42070" xr:uid="{CD2F21D6-4E7A-487D-B69F-306B6396D7C6}"/>
    <cellStyle name="Normal 3 12 10" xfId="42071" xr:uid="{7DE73044-DEB8-46F7-BF6F-1FCC48E67965}"/>
    <cellStyle name="Normal 3 12 11" xfId="42072" xr:uid="{26C8AB85-2C23-4A66-A365-F29E28B8A50B}"/>
    <cellStyle name="Normal 3 12 2" xfId="42073" xr:uid="{13C03C6D-CDC9-4732-9B30-BAA03007A750}"/>
    <cellStyle name="Normal 3 12 2 2" xfId="42074" xr:uid="{F39392AE-5590-4791-988D-A0CE4C7DCF58}"/>
    <cellStyle name="Normal 3 12 2 2 2" xfId="42075" xr:uid="{B2D0592E-CC14-416A-864C-A5CF344BA43A}"/>
    <cellStyle name="Normal 3 12 2 2 3" xfId="42076" xr:uid="{ECCE17AC-5F28-49D1-B38E-8586BD1FDCB9}"/>
    <cellStyle name="Normal 3 12 2 2 4" xfId="42077" xr:uid="{5DB5130B-CF63-41FD-B675-D628F51B6096}"/>
    <cellStyle name="Normal 3 12 2 3" xfId="42078" xr:uid="{FB12C3D6-2F1A-4F90-B42B-47C87E325290}"/>
    <cellStyle name="Normal 3 12 2 3 2" xfId="42079" xr:uid="{2537E131-B45E-4CA4-8B55-F0E978B314A2}"/>
    <cellStyle name="Normal 3 12 2 3 3" xfId="42080" xr:uid="{ECBA1C93-77CB-4C95-9BED-BBADEEFBACA2}"/>
    <cellStyle name="Normal 3 12 2 3 4" xfId="42081" xr:uid="{2FAD80E7-A86A-4672-A234-4B5435993202}"/>
    <cellStyle name="Normal 3 12 2 4" xfId="42082" xr:uid="{019C94AC-E658-4AA8-90CD-6F55C0B84E3B}"/>
    <cellStyle name="Normal 3 12 2 4 2" xfId="42083" xr:uid="{CA6253EB-919C-459E-A1E5-3C2B25D02347}"/>
    <cellStyle name="Normal 3 12 2 5" xfId="42084" xr:uid="{64493DD1-5071-4298-9C12-9AE0CA8AC301}"/>
    <cellStyle name="Normal 3 12 2 6" xfId="42085" xr:uid="{08F9C803-4A1C-4726-BF27-2DCEA9040EB8}"/>
    <cellStyle name="Normal 3 12 2 7" xfId="42086" xr:uid="{552482D1-072B-47B0-953D-60500B899841}"/>
    <cellStyle name="Normal 3 12 3" xfId="42087" xr:uid="{6B329D6A-A50A-47DA-AE7C-0BFA2E1C164B}"/>
    <cellStyle name="Normal 3 12 3 2" xfId="42088" xr:uid="{90DC3D8B-5F90-455E-800F-E0CDA77C441D}"/>
    <cellStyle name="Normal 3 12 3 2 2" xfId="42089" xr:uid="{F87876AC-4AD4-465C-A72C-AA4A062E7A34}"/>
    <cellStyle name="Normal 3 12 3 2 3" xfId="42090" xr:uid="{51C9DB6B-8F56-43E0-9993-B73485785B05}"/>
    <cellStyle name="Normal 3 12 3 2 4" xfId="42091" xr:uid="{97D51BF1-D940-427A-B765-353345DE776C}"/>
    <cellStyle name="Normal 3 12 3 3" xfId="42092" xr:uid="{31DDCB5B-37CB-426E-952B-F8C095E838DE}"/>
    <cellStyle name="Normal 3 12 3 3 2" xfId="42093" xr:uid="{C76D2E8D-DF81-4C6F-A580-9CF10B08642E}"/>
    <cellStyle name="Normal 3 12 3 3 3" xfId="42094" xr:uid="{BD011334-06CE-4AC2-88F0-3B94AFAC49D8}"/>
    <cellStyle name="Normal 3 12 3 3 4" xfId="42095" xr:uid="{82854D4F-6C6D-4468-99FF-76B8A56166B9}"/>
    <cellStyle name="Normal 3 12 3 4" xfId="42096" xr:uid="{ED596E30-D5A7-4797-B304-583287AD07C8}"/>
    <cellStyle name="Normal 3 12 3 4 2" xfId="42097" xr:uid="{BF83E583-B8AD-4A60-8C3D-ECFC2601B451}"/>
    <cellStyle name="Normal 3 12 3 5" xfId="42098" xr:uid="{198A119A-DA65-4187-A5F9-7B0EB934BCF8}"/>
    <cellStyle name="Normal 3 12 3 6" xfId="42099" xr:uid="{9AE1D791-C50D-41FD-B610-D3F34054A9A0}"/>
    <cellStyle name="Normal 3 12 3 7" xfId="42100" xr:uid="{5823F215-BA38-43A3-A391-191D0817A6AC}"/>
    <cellStyle name="Normal 3 12 4" xfId="42101" xr:uid="{2AD31B70-4854-45C2-B442-598F0B0B93BD}"/>
    <cellStyle name="Normal 3 12 4 2" xfId="42102" xr:uid="{2F1AC661-FEBC-42FE-BEF7-DF8C2C9493BE}"/>
    <cellStyle name="Normal 3 12 4 3" xfId="42103" xr:uid="{7CDC95A7-558F-4DE8-AFB4-3A790E6B551C}"/>
    <cellStyle name="Normal 3 12 4 4" xfId="42104" xr:uid="{EBE4F1A4-906D-452B-9288-D838AB7B16BD}"/>
    <cellStyle name="Normal 3 12 5" xfId="42105" xr:uid="{C3977B24-F9B1-42AD-AE51-5EF22E460A5C}"/>
    <cellStyle name="Normal 3 12 5 2" xfId="42106" xr:uid="{FC50E567-7960-433C-A56D-6E5C12C3193D}"/>
    <cellStyle name="Normal 3 12 5 3" xfId="42107" xr:uid="{8612B3C1-9D93-4EDB-B7A9-CFD8CF8D7E3C}"/>
    <cellStyle name="Normal 3 12 5 4" xfId="42108" xr:uid="{76EAAF57-2451-46EB-A515-2DF9FD019682}"/>
    <cellStyle name="Normal 3 12 6" xfId="42109" xr:uid="{48CDA2CA-15A4-4230-897E-51CBD074ADD3}"/>
    <cellStyle name="Normal 3 12 7" xfId="42110" xr:uid="{19B2C90C-3D2F-4B4A-A524-FA703537058D}"/>
    <cellStyle name="Normal 3 12 7 2" xfId="42111" xr:uid="{887D392B-0E4D-4711-9723-863FE3C17C6B}"/>
    <cellStyle name="Normal 3 12 8" xfId="42112" xr:uid="{6BBD504F-89E3-41E2-9DC0-32E975145050}"/>
    <cellStyle name="Normal 3 12 9" xfId="42113" xr:uid="{234CEF5F-6CA9-4D3E-996E-9C8AC9726807}"/>
    <cellStyle name="Normal 3 13" xfId="42114" xr:uid="{64686F14-6CBF-42FE-96ED-22DF936ED2F8}"/>
    <cellStyle name="Normal 3 13 10" xfId="42115" xr:uid="{2E2EBD1F-7242-47EB-9BB6-D0D075875D5C}"/>
    <cellStyle name="Normal 3 13 11" xfId="42116" xr:uid="{DA701EBE-CBFB-42E8-8E59-10770E521660}"/>
    <cellStyle name="Normal 3 13 2" xfId="42117" xr:uid="{6DB8F640-E6E6-40DC-8426-E92BFC6D13A9}"/>
    <cellStyle name="Normal 3 13 2 2" xfId="42118" xr:uid="{9D7E9298-6F18-4A12-AE01-4AF222B8C822}"/>
    <cellStyle name="Normal 3 13 2 2 2" xfId="42119" xr:uid="{61254730-247A-4C5E-8A04-179E0E775C38}"/>
    <cellStyle name="Normal 3 13 2 2 3" xfId="42120" xr:uid="{0D282C11-DC3D-49D0-B627-F026CDA37854}"/>
    <cellStyle name="Normal 3 13 2 2 4" xfId="42121" xr:uid="{DB77C259-B832-48BB-A7EA-0F029C479FC6}"/>
    <cellStyle name="Normal 3 13 2 3" xfId="42122" xr:uid="{8089F98A-1CCD-4C4A-93A9-84A2C5079633}"/>
    <cellStyle name="Normal 3 13 2 3 2" xfId="42123" xr:uid="{383A3F64-FB62-478C-AC6F-B9A9B0CA7DF1}"/>
    <cellStyle name="Normal 3 13 2 3 3" xfId="42124" xr:uid="{3010FF8E-F7F7-40BD-9ADE-E8BF746D4B4B}"/>
    <cellStyle name="Normal 3 13 2 3 4" xfId="42125" xr:uid="{187C3095-4980-453A-8A66-6A0419B61CF0}"/>
    <cellStyle name="Normal 3 13 2 4" xfId="42126" xr:uid="{0DB33471-8D69-42F8-B19A-7367D79D28D9}"/>
    <cellStyle name="Normal 3 13 2 4 2" xfId="42127" xr:uid="{3A22A01B-68C0-4D83-B934-7CA3E691D6DB}"/>
    <cellStyle name="Normal 3 13 2 5" xfId="42128" xr:uid="{B5464F6A-FD63-48E5-972E-3A9848D29E8E}"/>
    <cellStyle name="Normal 3 13 2 6" xfId="42129" xr:uid="{63D659CC-F99B-413C-8F1A-654A81AB1B3B}"/>
    <cellStyle name="Normal 3 13 2 7" xfId="42130" xr:uid="{359A98CD-6F15-4B8B-9547-164A943DB337}"/>
    <cellStyle name="Normal 3 13 3" xfId="42131" xr:uid="{31928E52-2D15-4806-8289-E7C14675086C}"/>
    <cellStyle name="Normal 3 13 3 2" xfId="42132" xr:uid="{DD8C6227-C99A-4E48-960C-C2BACAC5ADAD}"/>
    <cellStyle name="Normal 3 13 3 2 2" xfId="42133" xr:uid="{338FA2F8-2A82-4D83-91C5-9B7DE0ABCB28}"/>
    <cellStyle name="Normal 3 13 3 2 3" xfId="42134" xr:uid="{BAF3850B-E29D-4F93-826B-B3ABD9C1CA6A}"/>
    <cellStyle name="Normal 3 13 3 2 4" xfId="42135" xr:uid="{959BFE7D-08F5-4969-80E5-BB0318B6BCAD}"/>
    <cellStyle name="Normal 3 13 3 3" xfId="42136" xr:uid="{898669CC-7950-4B4F-8E6A-AAB2495B7E69}"/>
    <cellStyle name="Normal 3 13 3 3 2" xfId="42137" xr:uid="{C0FA5481-E722-4B92-964E-86D3425913D2}"/>
    <cellStyle name="Normal 3 13 3 3 3" xfId="42138" xr:uid="{E773F17B-59A3-4249-8957-50E9388272A9}"/>
    <cellStyle name="Normal 3 13 3 3 4" xfId="42139" xr:uid="{BCB2E747-04C8-4911-B6FB-2844CAA75EED}"/>
    <cellStyle name="Normal 3 13 3 4" xfId="42140" xr:uid="{C6573F38-7698-4904-8155-4B4F7D435CC4}"/>
    <cellStyle name="Normal 3 13 3 4 2" xfId="42141" xr:uid="{459C1809-BB2F-4CC5-BF4E-EF97C83665FF}"/>
    <cellStyle name="Normal 3 13 3 5" xfId="42142" xr:uid="{7C67A32E-2BEE-4505-BE15-366CB5233FB1}"/>
    <cellStyle name="Normal 3 13 3 6" xfId="42143" xr:uid="{F8FD107E-2374-47C1-B2A1-225B4951E616}"/>
    <cellStyle name="Normal 3 13 3 7" xfId="42144" xr:uid="{99FEFA95-8874-4FB6-9430-E5DFC9D7341A}"/>
    <cellStyle name="Normal 3 13 4" xfId="42145" xr:uid="{FB0F47CB-BC54-4D3E-A164-8CB837E7D5FB}"/>
    <cellStyle name="Normal 3 13 4 2" xfId="42146" xr:uid="{12BD3CF7-FC32-4D0B-99CF-6BE7F6CC37B2}"/>
    <cellStyle name="Normal 3 13 4 3" xfId="42147" xr:uid="{97CEF319-0234-4F7E-B31A-B900934FC632}"/>
    <cellStyle name="Normal 3 13 4 4" xfId="42148" xr:uid="{AA19DC8E-206E-41DA-AFF8-5A8BE8EADEBE}"/>
    <cellStyle name="Normal 3 13 5" xfId="42149" xr:uid="{C0E901CE-0AD3-4782-A2F6-5ED917FF3B5C}"/>
    <cellStyle name="Normal 3 13 5 2" xfId="42150" xr:uid="{D559CFF5-4EF9-4C7D-AA1E-2C42FDD66452}"/>
    <cellStyle name="Normal 3 13 5 3" xfId="42151" xr:uid="{D58BDC15-DF53-484A-BBEB-BE2F9BE09B34}"/>
    <cellStyle name="Normal 3 13 5 4" xfId="42152" xr:uid="{2310BF91-A717-411C-BB42-08B00950E509}"/>
    <cellStyle name="Normal 3 13 6" xfId="42153" xr:uid="{5F97C778-9D89-4670-86C6-226D6BADF3CC}"/>
    <cellStyle name="Normal 3 13 7" xfId="42154" xr:uid="{8A35671A-D71F-410B-AA77-005CEDED74CE}"/>
    <cellStyle name="Normal 3 13 7 2" xfId="42155" xr:uid="{AB33B170-7B00-4AA3-A5C7-FFCA9F4C9DDF}"/>
    <cellStyle name="Normal 3 13 8" xfId="42156" xr:uid="{FC628208-666B-41DF-B740-2857F17DDB06}"/>
    <cellStyle name="Normal 3 13 9" xfId="42157" xr:uid="{2B670815-F2F1-4D91-898B-A5162BA71C1B}"/>
    <cellStyle name="Normal 3 14" xfId="42158" xr:uid="{4E628443-818D-402D-BAC0-59EEC0E38889}"/>
    <cellStyle name="Normal 3 14 10" xfId="42159" xr:uid="{B5F16D69-38BD-483A-AF42-EC72761BA3B0}"/>
    <cellStyle name="Normal 3 14 2" xfId="42160" xr:uid="{E005FEEE-1DAE-4595-A3DF-08F0E49C365F}"/>
    <cellStyle name="Normal 3 14 2 2" xfId="42161" xr:uid="{DC95E0EE-5935-4C9A-BD4A-C601F35BFFBD}"/>
    <cellStyle name="Normal 3 14 2 2 2" xfId="42162" xr:uid="{94C321BD-6FF6-40AC-B752-62C20D6716E5}"/>
    <cellStyle name="Normal 3 14 2 2 3" xfId="42163" xr:uid="{48D7A1CF-7C9D-4A39-8BEC-69BB7623B2DA}"/>
    <cellStyle name="Normal 3 14 2 2 4" xfId="42164" xr:uid="{96849CD6-33C7-497E-A54D-335E8F4EFAE6}"/>
    <cellStyle name="Normal 3 14 2 3" xfId="42165" xr:uid="{74876387-366B-47A6-BA19-3CA9F6F57831}"/>
    <cellStyle name="Normal 3 14 2 3 2" xfId="42166" xr:uid="{451CFEF3-43F8-47C9-B0AF-8929BCA2701E}"/>
    <cellStyle name="Normal 3 14 2 3 3" xfId="42167" xr:uid="{9298354F-8A20-4154-A335-E5E00F3D722B}"/>
    <cellStyle name="Normal 3 14 2 3 4" xfId="42168" xr:uid="{92C25B36-F360-4C84-94CF-BDC9206E3A88}"/>
    <cellStyle name="Normal 3 14 2 4" xfId="42169" xr:uid="{CAF187BB-0783-4094-B6AE-CD5750BC5E55}"/>
    <cellStyle name="Normal 3 14 2 4 2" xfId="42170" xr:uid="{69E7879F-A05B-4BC6-AD76-12D34A9C74AD}"/>
    <cellStyle name="Normal 3 14 2 5" xfId="42171" xr:uid="{58009207-5799-4096-ACEF-457EC3A71AF8}"/>
    <cellStyle name="Normal 3 14 2 6" xfId="42172" xr:uid="{12478BF4-B38C-469D-9F5E-4C1FCF13F174}"/>
    <cellStyle name="Normal 3 14 2 7" xfId="42173" xr:uid="{BA1AB98B-0B3D-43B1-BF76-CB84B5537CD1}"/>
    <cellStyle name="Normal 3 14 3" xfId="42174" xr:uid="{C8261230-A990-4EC6-A716-A7C52A136D62}"/>
    <cellStyle name="Normal 3 14 3 2" xfId="42175" xr:uid="{D8D6BF16-4742-4281-A9E4-7503F852BBFB}"/>
    <cellStyle name="Normal 3 14 3 2 2" xfId="42176" xr:uid="{FF759308-9476-4731-AA21-AA80752DF393}"/>
    <cellStyle name="Normal 3 14 3 2 3" xfId="42177" xr:uid="{41E1F877-2E57-4122-A594-3EFF5D7D1AD0}"/>
    <cellStyle name="Normal 3 14 3 2 4" xfId="42178" xr:uid="{62EB21AC-D2F5-4734-83EA-08CE504DDC7A}"/>
    <cellStyle name="Normal 3 14 3 3" xfId="42179" xr:uid="{CF250F8E-1B83-4FB4-A0E5-8D28BEDDA1BC}"/>
    <cellStyle name="Normal 3 14 3 3 2" xfId="42180" xr:uid="{FB1B6A9D-9D82-4994-826F-D9CC36A18B11}"/>
    <cellStyle name="Normal 3 14 3 3 3" xfId="42181" xr:uid="{62B8C4BC-41EC-4DB3-979E-551BA27BD1BA}"/>
    <cellStyle name="Normal 3 14 3 3 4" xfId="42182" xr:uid="{E4F2B8A1-5309-4352-AC7C-E5A7F1BAF7C5}"/>
    <cellStyle name="Normal 3 14 3 4" xfId="42183" xr:uid="{8E3D67BC-F900-497D-A679-7AD262DC6CE2}"/>
    <cellStyle name="Normal 3 14 3 4 2" xfId="42184" xr:uid="{C89FCBF0-9D39-4026-B942-FF7A77E82845}"/>
    <cellStyle name="Normal 3 14 3 5" xfId="42185" xr:uid="{003DDDF4-C30B-4D7C-AE37-B084A256697F}"/>
    <cellStyle name="Normal 3 14 3 6" xfId="42186" xr:uid="{50FFB427-73DF-4D4B-AD9E-5A4B8B12EF6E}"/>
    <cellStyle name="Normal 3 14 3 7" xfId="42187" xr:uid="{6B104AB8-1B74-4B02-B177-936611AB635D}"/>
    <cellStyle name="Normal 3 14 4" xfId="42188" xr:uid="{C7B04F80-6AA1-44A1-9350-6A68F23FF980}"/>
    <cellStyle name="Normal 3 14 4 2" xfId="42189" xr:uid="{41063D5A-9D6B-4A19-B8E1-D08AA2E60F5A}"/>
    <cellStyle name="Normal 3 14 4 3" xfId="42190" xr:uid="{8E1D5D83-065D-4B32-82EA-B933152A7350}"/>
    <cellStyle name="Normal 3 14 4 4" xfId="42191" xr:uid="{BF4955F1-B8F6-4AA6-B022-288C5834832F}"/>
    <cellStyle name="Normal 3 14 5" xfId="42192" xr:uid="{B8CC696A-14C0-4474-9A5D-D08CB7D1A000}"/>
    <cellStyle name="Normal 3 14 5 2" xfId="42193" xr:uid="{936175AA-EA2F-4196-ACA1-5A4A9EC4943D}"/>
    <cellStyle name="Normal 3 14 5 3" xfId="42194" xr:uid="{CDF60A43-AB2E-4244-BF9D-089A132E40D2}"/>
    <cellStyle name="Normal 3 14 5 4" xfId="42195" xr:uid="{3A397278-05E2-4E43-961F-E7F985BC4A98}"/>
    <cellStyle name="Normal 3 14 6" xfId="42196" xr:uid="{3BEF6380-CE55-4764-BB96-153B99788787}"/>
    <cellStyle name="Normal 3 14 7" xfId="42197" xr:uid="{0A41FF1A-F3C8-48AD-9A08-502E03E870C6}"/>
    <cellStyle name="Normal 3 14 7 2" xfId="42198" xr:uid="{BD72597F-CEA6-4B0B-91C6-B0088B408E6B}"/>
    <cellStyle name="Normal 3 14 8" xfId="42199" xr:uid="{9CC9E52C-FA7B-4A41-BE2D-8001898F1BD4}"/>
    <cellStyle name="Normal 3 14 9" xfId="42200" xr:uid="{47A7EA5E-4692-461E-9E1D-D27CEB9DA595}"/>
    <cellStyle name="Normal 3 15" xfId="42201" xr:uid="{CD81806F-CC14-4488-8BF2-4907D30301C9}"/>
    <cellStyle name="Normal 3 15 10" xfId="42202" xr:uid="{B1A70630-3002-41F0-8B42-F653F38E30C6}"/>
    <cellStyle name="Normal 3 15 2" xfId="42203" xr:uid="{740BF2F0-F072-4EE4-A2BD-DB476EA5A9AE}"/>
    <cellStyle name="Normal 3 15 2 2" xfId="42204" xr:uid="{DCA25B12-3F66-4ADB-9BEE-7064837D056C}"/>
    <cellStyle name="Normal 3 15 2 2 2" xfId="42205" xr:uid="{61AB3B6E-0BA5-461C-9808-BDF363592FC0}"/>
    <cellStyle name="Normal 3 15 2 2 3" xfId="42206" xr:uid="{93EF5697-89FA-480D-9AF4-8BED3D0C34F6}"/>
    <cellStyle name="Normal 3 15 2 2 4" xfId="42207" xr:uid="{067C2836-B7DC-46E7-8DC1-ABCD6027AF9A}"/>
    <cellStyle name="Normal 3 15 2 3" xfId="42208" xr:uid="{606AF9F1-B9B0-47BE-AC21-E30AD251B869}"/>
    <cellStyle name="Normal 3 15 2 3 2" xfId="42209" xr:uid="{6B97A8F9-B8C1-4C3F-9C78-C11EF375B12F}"/>
    <cellStyle name="Normal 3 15 2 3 3" xfId="42210" xr:uid="{A97C6863-A306-4C6E-BA11-F03E7F993136}"/>
    <cellStyle name="Normal 3 15 2 3 4" xfId="42211" xr:uid="{1B1ABF69-00D7-4E86-B457-CE318DBD033C}"/>
    <cellStyle name="Normal 3 15 2 4" xfId="42212" xr:uid="{FC650C0E-C5A3-48A8-B5A6-50E97D8E3736}"/>
    <cellStyle name="Normal 3 15 2 4 2" xfId="42213" xr:uid="{6B24F21D-4D2A-40FD-9855-D7266B09B5E8}"/>
    <cellStyle name="Normal 3 15 2 5" xfId="42214" xr:uid="{5E82DEDB-5407-4C1A-98D1-4E8AE3AD5423}"/>
    <cellStyle name="Normal 3 15 2 6" xfId="42215" xr:uid="{A2BFD06E-C12C-4BAA-919F-E6CD03497038}"/>
    <cellStyle name="Normal 3 15 2 7" xfId="42216" xr:uid="{550F6319-452B-421C-8611-DB4809C1DBD0}"/>
    <cellStyle name="Normal 3 15 3" xfId="42217" xr:uid="{74584DFD-20F9-4D04-A234-0FE8F937CCC6}"/>
    <cellStyle name="Normal 3 15 3 2" xfId="42218" xr:uid="{FCC1CC7D-4B73-43DF-8E12-FE1D8CC10598}"/>
    <cellStyle name="Normal 3 15 3 2 2" xfId="42219" xr:uid="{53C17BB6-2297-41AD-AC41-5CFB357ECCFF}"/>
    <cellStyle name="Normal 3 15 3 2 3" xfId="42220" xr:uid="{E867F568-A5F1-4B00-AA92-5317D92388DA}"/>
    <cellStyle name="Normal 3 15 3 2 4" xfId="42221" xr:uid="{5FC809DE-2C5B-4A62-9030-1D3B85F67F45}"/>
    <cellStyle name="Normal 3 15 3 3" xfId="42222" xr:uid="{D80486F6-E8F0-4F98-9F64-50CE1B3EFFCF}"/>
    <cellStyle name="Normal 3 15 3 3 2" xfId="42223" xr:uid="{20E0BDF2-71ED-4D79-9A8A-16E2029EDE9E}"/>
    <cellStyle name="Normal 3 15 3 3 3" xfId="42224" xr:uid="{EC40F904-C620-412E-871D-5C6FA5CF2FE6}"/>
    <cellStyle name="Normal 3 15 3 3 4" xfId="42225" xr:uid="{59D4C197-B78A-40A9-957B-3E927CA5F291}"/>
    <cellStyle name="Normal 3 15 3 4" xfId="42226" xr:uid="{652993A3-C942-4C23-A3F7-FEDB02421C49}"/>
    <cellStyle name="Normal 3 15 3 4 2" xfId="42227" xr:uid="{EA7CC559-D2AB-42DB-BB24-877E07D7EABF}"/>
    <cellStyle name="Normal 3 15 3 5" xfId="42228" xr:uid="{7A5DE474-818C-4987-AAAB-B9B8977FD78E}"/>
    <cellStyle name="Normal 3 15 3 6" xfId="42229" xr:uid="{EDA3151E-32E0-4AF9-B96B-AE71FECF5560}"/>
    <cellStyle name="Normal 3 15 3 7" xfId="42230" xr:uid="{42A64E83-9643-4D78-A51E-60B7FC22E641}"/>
    <cellStyle name="Normal 3 15 4" xfId="42231" xr:uid="{1E0B08A2-66A3-43FE-8327-AC610B87B00D}"/>
    <cellStyle name="Normal 3 15 4 2" xfId="42232" xr:uid="{EA24DB85-B559-4B30-B9C5-BE55FEF2033D}"/>
    <cellStyle name="Normal 3 15 4 3" xfId="42233" xr:uid="{EFC02AE4-24B0-4FE3-ACE1-B03AB2134F55}"/>
    <cellStyle name="Normal 3 15 4 4" xfId="42234" xr:uid="{573D1CC2-6342-4A0E-9A2D-2E8D611EF3D7}"/>
    <cellStyle name="Normal 3 15 5" xfId="42235" xr:uid="{08D32ABE-B2E6-4DF3-866A-5EB72BF4543A}"/>
    <cellStyle name="Normal 3 15 5 2" xfId="42236" xr:uid="{DC66718B-406A-401A-932D-150E6423E0DD}"/>
    <cellStyle name="Normal 3 15 5 3" xfId="42237" xr:uid="{93331285-F8D5-4802-9972-C3F4557BE706}"/>
    <cellStyle name="Normal 3 15 5 4" xfId="42238" xr:uid="{6086125B-2B4D-4FCA-B27D-1AFF0BF5BB63}"/>
    <cellStyle name="Normal 3 15 6" xfId="42239" xr:uid="{22737B91-7324-4EDE-9049-4CADB15E7D98}"/>
    <cellStyle name="Normal 3 15 7" xfId="42240" xr:uid="{1AC9422A-06A1-4C62-9B4F-46D33A07BCB0}"/>
    <cellStyle name="Normal 3 15 7 2" xfId="42241" xr:uid="{5B4F87E4-369F-468D-977D-C60268FAD516}"/>
    <cellStyle name="Normal 3 15 8" xfId="42242" xr:uid="{CA61891E-EFCA-4D8F-B183-E73497AAADD8}"/>
    <cellStyle name="Normal 3 15 9" xfId="42243" xr:uid="{92D21A65-1392-4B06-8343-FBB2CB12E865}"/>
    <cellStyle name="Normal 3 16" xfId="42244" xr:uid="{B27CAC9E-7BCC-4849-81E9-7209BF790503}"/>
    <cellStyle name="Normal 3 16 10" xfId="42245" xr:uid="{B1EF1A05-B9D3-453B-B54D-6565B373A7D8}"/>
    <cellStyle name="Normal 3 16 2" xfId="42246" xr:uid="{F6389C9D-A869-4D0C-A231-4A04AC93BDD1}"/>
    <cellStyle name="Normal 3 16 2 2" xfId="42247" xr:uid="{070BA6B5-1E5F-414F-BEE2-6827872FBA85}"/>
    <cellStyle name="Normal 3 16 2 2 2" xfId="42248" xr:uid="{19A94016-1412-40F4-BDE3-70C7867C65E9}"/>
    <cellStyle name="Normal 3 16 2 2 3" xfId="42249" xr:uid="{C203969B-0140-437A-9058-B27934F1C960}"/>
    <cellStyle name="Normal 3 16 2 2 4" xfId="42250" xr:uid="{A3496D1F-A4CC-499D-8DCA-C3B76F6817B2}"/>
    <cellStyle name="Normal 3 16 2 3" xfId="42251" xr:uid="{989888F2-EF75-42D2-94DD-A57AA1E70E13}"/>
    <cellStyle name="Normal 3 16 2 3 2" xfId="42252" xr:uid="{B5C0F6E4-63FA-4F5A-9E63-1ABA7DF247E2}"/>
    <cellStyle name="Normal 3 16 2 3 3" xfId="42253" xr:uid="{653CC5BF-887E-4386-861B-0B1B74577E2E}"/>
    <cellStyle name="Normal 3 16 2 3 4" xfId="42254" xr:uid="{5032E22E-D716-4FB8-B93E-059BF9610C93}"/>
    <cellStyle name="Normal 3 16 2 4" xfId="42255" xr:uid="{F66E772A-15E6-4DE3-A8B3-83E38117AFD1}"/>
    <cellStyle name="Normal 3 16 2 4 2" xfId="42256" xr:uid="{0BD91BAE-4DC4-49ED-8DD8-19D55D20CCF4}"/>
    <cellStyle name="Normal 3 16 2 5" xfId="42257" xr:uid="{41D60ECC-6802-4E33-9846-99E19D752043}"/>
    <cellStyle name="Normal 3 16 2 6" xfId="42258" xr:uid="{C439C496-70C8-4BE2-A768-BA648E2B248B}"/>
    <cellStyle name="Normal 3 16 2 7" xfId="42259" xr:uid="{9DDA2649-524E-4A4B-B0E4-DC8A06AE42E3}"/>
    <cellStyle name="Normal 3 16 3" xfId="42260" xr:uid="{6BA0A0A1-DE7E-48BB-9A66-36F2920384C3}"/>
    <cellStyle name="Normal 3 16 3 2" xfId="42261" xr:uid="{284F76F6-9024-4977-83FF-EB5DAED7BD0F}"/>
    <cellStyle name="Normal 3 16 3 2 2" xfId="42262" xr:uid="{D2AD3C8F-24E7-4D61-871C-4D2064113D8B}"/>
    <cellStyle name="Normal 3 16 3 2 3" xfId="42263" xr:uid="{344ABE3D-D41C-4661-B3DD-58D821CBCFFF}"/>
    <cellStyle name="Normal 3 16 3 2 4" xfId="42264" xr:uid="{A14B0A37-2083-404B-8CE0-13F421CF8F7D}"/>
    <cellStyle name="Normal 3 16 3 3" xfId="42265" xr:uid="{C39FD5BA-F1C2-4D1F-9571-68C20F0A97FF}"/>
    <cellStyle name="Normal 3 16 3 3 2" xfId="42266" xr:uid="{0E3BDBD5-CB52-4AB6-A710-246F69C89AF0}"/>
    <cellStyle name="Normal 3 16 3 3 3" xfId="42267" xr:uid="{375AD62F-1D80-4720-9E1E-AC5628362D63}"/>
    <cellStyle name="Normal 3 16 3 3 4" xfId="42268" xr:uid="{026A2024-4D13-405B-BAFB-F3A8D341D524}"/>
    <cellStyle name="Normal 3 16 3 4" xfId="42269" xr:uid="{7C58A015-BFAB-4236-8082-757529EFA569}"/>
    <cellStyle name="Normal 3 16 3 4 2" xfId="42270" xr:uid="{112A38DB-4D70-42AA-8B8E-1E106C0A996E}"/>
    <cellStyle name="Normal 3 16 3 5" xfId="42271" xr:uid="{8873AEEC-2A70-422C-9AA8-B75CB6F131F9}"/>
    <cellStyle name="Normal 3 16 3 6" xfId="42272" xr:uid="{F43F9C1D-4470-465E-9428-598AE55A6169}"/>
    <cellStyle name="Normal 3 16 3 7" xfId="42273" xr:uid="{49D0302E-31C6-4B1C-BD15-3EF3F4507C23}"/>
    <cellStyle name="Normal 3 16 4" xfId="42274" xr:uid="{365BC409-0CD3-422F-AF6D-04FC1D1E069F}"/>
    <cellStyle name="Normal 3 16 4 2" xfId="42275" xr:uid="{D4187880-6040-4C1F-83DC-21C7858446D5}"/>
    <cellStyle name="Normal 3 16 4 3" xfId="42276" xr:uid="{6A0406A3-19F6-48E2-A825-57FE3C50CB82}"/>
    <cellStyle name="Normal 3 16 4 4" xfId="42277" xr:uid="{A6310D94-A747-421D-816C-E4C569AEEAC9}"/>
    <cellStyle name="Normal 3 16 5" xfId="42278" xr:uid="{731DB4BE-CF71-4E1D-B473-AA52C456A2FA}"/>
    <cellStyle name="Normal 3 16 5 2" xfId="42279" xr:uid="{B8AB0207-6965-472B-A10C-75F4DA148D34}"/>
    <cellStyle name="Normal 3 16 5 3" xfId="42280" xr:uid="{46174084-2DC8-4A83-87EC-4B3B1553B645}"/>
    <cellStyle name="Normal 3 16 5 4" xfId="42281" xr:uid="{C9F58FE3-68A4-4C36-AC73-4B6BD635F19F}"/>
    <cellStyle name="Normal 3 16 6" xfId="42282" xr:uid="{577EF6B2-CA97-42F8-A04C-B9A49F40B8A1}"/>
    <cellStyle name="Normal 3 16 7" xfId="42283" xr:uid="{D4AF12EE-304D-4418-A80A-2680278D5477}"/>
    <cellStyle name="Normal 3 16 7 2" xfId="42284" xr:uid="{7A687A54-4516-49E4-9509-53C5BCF7EFA8}"/>
    <cellStyle name="Normal 3 16 8" xfId="42285" xr:uid="{E4D30C43-DCAC-4C33-93C6-BF14135ED2CB}"/>
    <cellStyle name="Normal 3 16 9" xfId="42286" xr:uid="{DF312628-4F0F-4A31-8466-0D8D6424B527}"/>
    <cellStyle name="Normal 3 17" xfId="42287" xr:uid="{90CDAFC6-CC98-4F95-91D8-918BFFE7E8C7}"/>
    <cellStyle name="Normal 3 17 10" xfId="42288" xr:uid="{3439BE97-74CC-4187-B4B3-17983B824C0D}"/>
    <cellStyle name="Normal 3 17 2" xfId="42289" xr:uid="{E4C46620-9C70-4EF5-8D93-1D5EA031DFCE}"/>
    <cellStyle name="Normal 3 17 2 2" xfId="42290" xr:uid="{6B1A6090-B334-4219-8529-978CA0AB9E37}"/>
    <cellStyle name="Normal 3 17 2 2 2" xfId="42291" xr:uid="{CB108406-41B9-423C-B838-8E1C2504B20D}"/>
    <cellStyle name="Normal 3 17 2 2 3" xfId="42292" xr:uid="{6EE3F1F0-488B-4DA6-97D4-17FF9965C1E1}"/>
    <cellStyle name="Normal 3 17 2 2 4" xfId="42293" xr:uid="{9C4E068B-2047-40F2-8D96-94C587AB8624}"/>
    <cellStyle name="Normal 3 17 2 3" xfId="42294" xr:uid="{D062FCEB-2A53-41F0-94B7-FD3A4A9BED81}"/>
    <cellStyle name="Normal 3 17 2 3 2" xfId="42295" xr:uid="{4F387EB8-1834-4D93-9520-233F645C59B0}"/>
    <cellStyle name="Normal 3 17 2 3 3" xfId="42296" xr:uid="{4C7FCB17-295C-4456-8431-52AAF100D31F}"/>
    <cellStyle name="Normal 3 17 2 3 4" xfId="42297" xr:uid="{7B6B1D03-3EB5-4024-B94C-EE970574767B}"/>
    <cellStyle name="Normal 3 17 2 4" xfId="42298" xr:uid="{28B58D20-A712-494D-8633-61FB095A7657}"/>
    <cellStyle name="Normal 3 17 2 4 2" xfId="42299" xr:uid="{FF28445B-994B-422A-8919-6A11AC522D1C}"/>
    <cellStyle name="Normal 3 17 2 5" xfId="42300" xr:uid="{9B8F9C68-5358-4E7F-88BA-E666554D952E}"/>
    <cellStyle name="Normal 3 17 2 6" xfId="42301" xr:uid="{7D6C097C-6049-488A-9D9B-61014DFA0E92}"/>
    <cellStyle name="Normal 3 17 2 7" xfId="42302" xr:uid="{D039A65E-41CB-4767-8469-8446B568F342}"/>
    <cellStyle name="Normal 3 17 3" xfId="42303" xr:uid="{53AA6ACC-EF7B-43CE-86EC-D3F38F91FDC8}"/>
    <cellStyle name="Normal 3 17 3 2" xfId="42304" xr:uid="{7D51ECCA-E14E-4400-A27D-E102C59BFA95}"/>
    <cellStyle name="Normal 3 17 3 2 2" xfId="42305" xr:uid="{99B98C08-00E2-44A6-983B-8CDA4D8EFF2A}"/>
    <cellStyle name="Normal 3 17 3 2 3" xfId="42306" xr:uid="{970EAC4E-670F-4C60-9C09-B7CB8823EE25}"/>
    <cellStyle name="Normal 3 17 3 2 4" xfId="42307" xr:uid="{65D45390-A526-4D60-B839-6D100944729F}"/>
    <cellStyle name="Normal 3 17 3 3" xfId="42308" xr:uid="{309DA3AB-667A-445D-A2AB-F93E7CC50DE6}"/>
    <cellStyle name="Normal 3 17 3 3 2" xfId="42309" xr:uid="{22BE9410-1B10-4257-BE17-85D3CC664FFD}"/>
    <cellStyle name="Normal 3 17 3 3 3" xfId="42310" xr:uid="{04759DB8-D77C-4C11-A321-0FA5C68547D7}"/>
    <cellStyle name="Normal 3 17 3 3 4" xfId="42311" xr:uid="{477666FC-1DD0-4540-B2BE-82FDF4748F76}"/>
    <cellStyle name="Normal 3 17 3 4" xfId="42312" xr:uid="{B8556B65-5FD6-4651-87B4-BC93D51660F8}"/>
    <cellStyle name="Normal 3 17 3 4 2" xfId="42313" xr:uid="{BE369474-055F-447F-8CAE-85590AC8CFFF}"/>
    <cellStyle name="Normal 3 17 3 5" xfId="42314" xr:uid="{568567F7-616D-4835-B9FF-D5FB028903E2}"/>
    <cellStyle name="Normal 3 17 3 6" xfId="42315" xr:uid="{44E28342-6AE4-4373-8937-C4E749B8F309}"/>
    <cellStyle name="Normal 3 17 3 7" xfId="42316" xr:uid="{2C85CCAA-4B7F-4395-BAF6-18EACE00055A}"/>
    <cellStyle name="Normal 3 17 4" xfId="42317" xr:uid="{837E5B96-AFC1-4890-981C-0E38BFC9575A}"/>
    <cellStyle name="Normal 3 17 4 2" xfId="42318" xr:uid="{7F21FDEE-5CC9-434C-8F92-C798C39ECC78}"/>
    <cellStyle name="Normal 3 17 4 3" xfId="42319" xr:uid="{B06A27E1-5D93-40FD-A1B3-3C0C57A7DF2B}"/>
    <cellStyle name="Normal 3 17 4 4" xfId="42320" xr:uid="{0C76133E-C951-4CEA-8E62-8602BE246158}"/>
    <cellStyle name="Normal 3 17 5" xfId="42321" xr:uid="{B5D72790-9995-473D-AEDB-D47033D277A8}"/>
    <cellStyle name="Normal 3 17 5 2" xfId="42322" xr:uid="{5F3D6E09-C631-420E-86D2-CF9412966AB6}"/>
    <cellStyle name="Normal 3 17 5 3" xfId="42323" xr:uid="{018F91F4-A42F-4FDA-B8FD-2B74AC7CCBDB}"/>
    <cellStyle name="Normal 3 17 5 4" xfId="42324" xr:uid="{D57BC27E-38E9-49E6-B402-47DDB0FB6B82}"/>
    <cellStyle name="Normal 3 17 6" xfId="42325" xr:uid="{F391BCB6-2E66-43CA-A761-38C37EA8E50E}"/>
    <cellStyle name="Normal 3 17 7" xfId="42326" xr:uid="{1A4B2DDF-0D33-4904-BEE7-1A358BC55C3B}"/>
    <cellStyle name="Normal 3 17 7 2" xfId="42327" xr:uid="{B1A8789B-1268-452C-A52C-3DDD4CA57A5E}"/>
    <cellStyle name="Normal 3 17 8" xfId="42328" xr:uid="{18A05076-7104-4583-A6F3-FD7CA29F088F}"/>
    <cellStyle name="Normal 3 17 9" xfId="42329" xr:uid="{3773AD1C-AD97-425A-9DF3-C26C52E4FFE7}"/>
    <cellStyle name="Normal 3 18" xfId="42330" xr:uid="{8127B24E-87E7-4331-A4E0-9DEA2259A6AF}"/>
    <cellStyle name="Normal 3 18 10" xfId="42331" xr:uid="{D76D4AF6-9D90-4627-BB69-D5FA60105399}"/>
    <cellStyle name="Normal 3 18 2" xfId="42332" xr:uid="{B3B72F4D-0974-4EB4-9281-0CEE56274734}"/>
    <cellStyle name="Normal 3 18 2 2" xfId="42333" xr:uid="{462CD34D-C82B-4E5E-8DDE-F67696220AC4}"/>
    <cellStyle name="Normal 3 18 2 2 2" xfId="42334" xr:uid="{1126F3E3-4AD6-4CFE-BCE6-BF54FD9F11C6}"/>
    <cellStyle name="Normal 3 18 2 2 3" xfId="42335" xr:uid="{1EDBD0C0-D092-438E-A03F-262A1B07D43E}"/>
    <cellStyle name="Normal 3 18 2 2 4" xfId="42336" xr:uid="{7B82FD01-FABF-4E00-9960-74C3199EA782}"/>
    <cellStyle name="Normal 3 18 2 3" xfId="42337" xr:uid="{E8CDE957-185E-4795-9308-73C35B6A0636}"/>
    <cellStyle name="Normal 3 18 2 3 2" xfId="42338" xr:uid="{1192F8A0-2A55-46BB-BC03-FEC7E007CCC2}"/>
    <cellStyle name="Normal 3 18 2 3 3" xfId="42339" xr:uid="{E638CACD-D9C6-4390-BE7E-62CEECFCA953}"/>
    <cellStyle name="Normal 3 18 2 3 4" xfId="42340" xr:uid="{7B3262E3-6175-4253-BE9D-DEC838955FA3}"/>
    <cellStyle name="Normal 3 18 2 4" xfId="42341" xr:uid="{A2374851-B950-482A-A445-BBFE92D26B9B}"/>
    <cellStyle name="Normal 3 18 2 4 2" xfId="42342" xr:uid="{39F2DFE7-94AE-4B08-B3CB-9C2645604A11}"/>
    <cellStyle name="Normal 3 18 2 5" xfId="42343" xr:uid="{B206DDED-BF2B-4A80-BA9A-B8278AB60DC0}"/>
    <cellStyle name="Normal 3 18 2 6" xfId="42344" xr:uid="{235A418E-7BFD-4089-BF6B-82BA8325B562}"/>
    <cellStyle name="Normal 3 18 2 7" xfId="42345" xr:uid="{BB78D08B-68DE-4D16-9149-B349B91D376B}"/>
    <cellStyle name="Normal 3 18 3" xfId="42346" xr:uid="{C173AD51-822B-4337-8F9B-F1BD0B55E340}"/>
    <cellStyle name="Normal 3 18 3 2" xfId="42347" xr:uid="{EFB6649D-8608-446F-9353-9EBE8DEBFA8F}"/>
    <cellStyle name="Normal 3 18 3 2 2" xfId="42348" xr:uid="{876579C7-6A32-4717-82DD-0DEE73194FFD}"/>
    <cellStyle name="Normal 3 18 3 2 3" xfId="42349" xr:uid="{6373476F-F0BC-4497-8506-D10083A2BA82}"/>
    <cellStyle name="Normal 3 18 3 2 4" xfId="42350" xr:uid="{A51C713F-E99F-40A5-AEBB-6A291F134B9C}"/>
    <cellStyle name="Normal 3 18 3 3" xfId="42351" xr:uid="{8A9E3798-1442-4665-9182-6530FCFA3169}"/>
    <cellStyle name="Normal 3 18 3 3 2" xfId="42352" xr:uid="{10ED3D10-6BCA-427B-BCA5-A3764A3EA218}"/>
    <cellStyle name="Normal 3 18 3 3 3" xfId="42353" xr:uid="{9D71656D-416F-4087-AECD-878B86CF9993}"/>
    <cellStyle name="Normal 3 18 3 3 4" xfId="42354" xr:uid="{0F2BB56D-3C8D-4455-9E14-0F571497F2E8}"/>
    <cellStyle name="Normal 3 18 3 4" xfId="42355" xr:uid="{B97825ED-ECB8-452E-80E2-14E307C7A8CF}"/>
    <cellStyle name="Normal 3 18 3 4 2" xfId="42356" xr:uid="{8E50973D-292C-4E15-9FE5-E2E1FCB5DC7D}"/>
    <cellStyle name="Normal 3 18 3 5" xfId="42357" xr:uid="{3D072B5E-D3CA-4941-A094-BCB80A729D40}"/>
    <cellStyle name="Normal 3 18 3 6" xfId="42358" xr:uid="{FD01C97C-2278-4B74-81AC-D366285A5B80}"/>
    <cellStyle name="Normal 3 18 3 7" xfId="42359" xr:uid="{FA95985F-A3DD-4BF5-B5B9-62653E6DC2BD}"/>
    <cellStyle name="Normal 3 18 4" xfId="42360" xr:uid="{F822EB45-76C1-4C2E-A77F-188AF4103F7D}"/>
    <cellStyle name="Normal 3 18 4 2" xfId="42361" xr:uid="{F52ED9EE-F20F-4160-A67D-55A8C832AE4C}"/>
    <cellStyle name="Normal 3 18 4 3" xfId="42362" xr:uid="{55663BD8-FFEC-4E5B-A309-14AB98416B1D}"/>
    <cellStyle name="Normal 3 18 4 4" xfId="42363" xr:uid="{22F04D85-DFB3-46D1-86F2-658C2769F1E7}"/>
    <cellStyle name="Normal 3 18 5" xfId="42364" xr:uid="{D3AD1CF3-8BA4-4DF2-A045-5C427F95EA47}"/>
    <cellStyle name="Normal 3 18 5 2" xfId="42365" xr:uid="{8F2F8289-E0BF-4EA3-A5BB-6E8EFF83349C}"/>
    <cellStyle name="Normal 3 18 5 3" xfId="42366" xr:uid="{02060750-4F49-4D23-94B5-2BE262091C75}"/>
    <cellStyle name="Normal 3 18 5 4" xfId="42367" xr:uid="{8D8E47AC-2932-45A3-96A5-4DDF89B7596A}"/>
    <cellStyle name="Normal 3 18 6" xfId="42368" xr:uid="{602F51AB-4B1E-4C97-82E5-BFE13A5DE80A}"/>
    <cellStyle name="Normal 3 18 7" xfId="42369" xr:uid="{AC0DD1CC-CA38-40EE-B180-63F75FFC54DB}"/>
    <cellStyle name="Normal 3 18 7 2" xfId="42370" xr:uid="{897D0A9C-3C7C-4120-A6B2-B0A791B43309}"/>
    <cellStyle name="Normal 3 18 8" xfId="42371" xr:uid="{B7DDFD9F-65AB-4360-8CEA-5AEE132AF9D4}"/>
    <cellStyle name="Normal 3 18 9" xfId="42372" xr:uid="{1D740BE6-703B-4F6D-A208-8421E65CC9A2}"/>
    <cellStyle name="Normal 3 19" xfId="42373" xr:uid="{4CD3CD41-DA98-455E-AC94-65E648164634}"/>
    <cellStyle name="Normal 3 19 10" xfId="42374" xr:uid="{BCB5A51D-E9F2-437F-8B86-7C5B4392E717}"/>
    <cellStyle name="Normal 3 19 2" xfId="42375" xr:uid="{5C908E01-C2EE-4BF8-A96B-47B4F768D38E}"/>
    <cellStyle name="Normal 3 19 2 2" xfId="42376" xr:uid="{0797F619-057C-4CE3-9CE0-969094901E70}"/>
    <cellStyle name="Normal 3 19 2 2 2" xfId="42377" xr:uid="{D5459C7D-11C0-4660-8B78-6B548E5CC421}"/>
    <cellStyle name="Normal 3 19 2 2 3" xfId="42378" xr:uid="{0E38DA3B-2915-4B74-9FF7-D36499AEF7D3}"/>
    <cellStyle name="Normal 3 19 2 2 4" xfId="42379" xr:uid="{783A5E9E-8697-4DF2-9ED8-1C89ADAA09B6}"/>
    <cellStyle name="Normal 3 19 2 3" xfId="42380" xr:uid="{279FB714-E95B-4D31-8964-EDB4893814F1}"/>
    <cellStyle name="Normal 3 19 2 3 2" xfId="42381" xr:uid="{C3F2CF78-75CD-4E0F-AC63-72E51F1A0AF4}"/>
    <cellStyle name="Normal 3 19 2 3 3" xfId="42382" xr:uid="{27388E60-1774-4716-BA90-BFEEC585F3B5}"/>
    <cellStyle name="Normal 3 19 2 3 4" xfId="42383" xr:uid="{3631E4DD-AD03-434B-A480-ADBB37CDE6CE}"/>
    <cellStyle name="Normal 3 19 2 4" xfId="42384" xr:uid="{8215F203-87B5-4223-8A12-FA95D8EFA68E}"/>
    <cellStyle name="Normal 3 19 2 4 2" xfId="42385" xr:uid="{A8F94FEE-2CA1-4A9E-8691-EFCDE4223929}"/>
    <cellStyle name="Normal 3 19 2 5" xfId="42386" xr:uid="{7E70C682-B8F3-420D-8938-F4206D7574BB}"/>
    <cellStyle name="Normal 3 19 2 6" xfId="42387" xr:uid="{C41981F4-A8A2-4AFF-A5F7-E3CB18920925}"/>
    <cellStyle name="Normal 3 19 2 7" xfId="42388" xr:uid="{7DA56F55-1B49-467F-8D62-51C3FA2B1770}"/>
    <cellStyle name="Normal 3 19 3" xfId="42389" xr:uid="{B746ABAF-3838-48B6-980F-5A276F99CE70}"/>
    <cellStyle name="Normal 3 19 3 2" xfId="42390" xr:uid="{880AD5E9-AA15-4F2E-879C-F87E12794D8E}"/>
    <cellStyle name="Normal 3 19 3 2 2" xfId="42391" xr:uid="{DF36BB54-0A97-4D0E-B9C7-29FA8BDFA1DA}"/>
    <cellStyle name="Normal 3 19 3 2 3" xfId="42392" xr:uid="{72FC86AE-9B1E-4998-9F9D-D5CD7D95F037}"/>
    <cellStyle name="Normal 3 19 3 2 4" xfId="42393" xr:uid="{9F674F16-C0AB-460B-8026-66D2A628BCE3}"/>
    <cellStyle name="Normal 3 19 3 3" xfId="42394" xr:uid="{9DDDF99B-D847-4B59-835F-BD95CDFC1320}"/>
    <cellStyle name="Normal 3 19 3 3 2" xfId="42395" xr:uid="{2991BE98-6710-4489-B03B-7F1E77E14C68}"/>
    <cellStyle name="Normal 3 19 3 3 3" xfId="42396" xr:uid="{0AC34926-39D8-4C08-85E3-469930C4A3B9}"/>
    <cellStyle name="Normal 3 19 3 3 4" xfId="42397" xr:uid="{1ACDAA4D-E2A2-41B9-92C9-8166B485E323}"/>
    <cellStyle name="Normal 3 19 3 4" xfId="42398" xr:uid="{B518C90A-4397-4593-A4CA-7DCD816C8CA3}"/>
    <cellStyle name="Normal 3 19 3 4 2" xfId="42399" xr:uid="{29699D1A-14DC-4AA7-9D01-2CEAEE163EFD}"/>
    <cellStyle name="Normal 3 19 3 5" xfId="42400" xr:uid="{C17B3A93-71E2-4E33-8DC0-F5B7B38D3754}"/>
    <cellStyle name="Normal 3 19 3 6" xfId="42401" xr:uid="{5071C1D6-7CB6-430F-83C3-87B4D1B57210}"/>
    <cellStyle name="Normal 3 19 3 7" xfId="42402" xr:uid="{3FFD6FE2-ADAB-4386-A01C-2719D064AEDF}"/>
    <cellStyle name="Normal 3 19 4" xfId="42403" xr:uid="{A8F08F42-CAC9-41D6-B11E-0DB3721033B5}"/>
    <cellStyle name="Normal 3 19 4 2" xfId="42404" xr:uid="{A6439D44-E108-4AB2-BD93-74834FE66AE4}"/>
    <cellStyle name="Normal 3 19 4 3" xfId="42405" xr:uid="{0E85AB70-97B4-4A51-B426-7A771F4F3D6A}"/>
    <cellStyle name="Normal 3 19 4 4" xfId="42406" xr:uid="{8D556C25-73E8-428C-A47D-52E9932E89F9}"/>
    <cellStyle name="Normal 3 19 5" xfId="42407" xr:uid="{5F5EDAC1-F1E6-4B25-8E7B-1A202F25E46C}"/>
    <cellStyle name="Normal 3 19 5 2" xfId="42408" xr:uid="{D93EE63F-33E3-4229-A533-3357D88F5BFA}"/>
    <cellStyle name="Normal 3 19 5 3" xfId="42409" xr:uid="{67AAA5CC-0516-43DD-A424-3CE231FF6230}"/>
    <cellStyle name="Normal 3 19 5 4" xfId="42410" xr:uid="{F8657FA6-46FD-4ED3-9B13-159DBA5750C0}"/>
    <cellStyle name="Normal 3 19 6" xfId="42411" xr:uid="{39326B57-15ED-4E5D-A2DE-61280EFE8597}"/>
    <cellStyle name="Normal 3 19 7" xfId="42412" xr:uid="{2B773A3C-1CBE-4D1B-97DD-F8EB427AC6CD}"/>
    <cellStyle name="Normal 3 19 7 2" xfId="42413" xr:uid="{086C84DB-B7CE-4F56-AA2F-B55263CAAC7D}"/>
    <cellStyle name="Normal 3 19 8" xfId="42414" xr:uid="{32230E85-B1E5-444D-B742-8D191080D4B0}"/>
    <cellStyle name="Normal 3 19 9" xfId="42415" xr:uid="{041B4373-2C0C-4335-B2D4-5DA89D7D87BF}"/>
    <cellStyle name="Normal 3 2" xfId="20" xr:uid="{9BFC86BD-948A-4452-BC60-97032BA911A2}"/>
    <cellStyle name="Normal 3 2 10" xfId="42416" xr:uid="{3AE8BF2C-89C9-415C-B5A4-170F98F6016E}"/>
    <cellStyle name="Normal 3 2 10 2" xfId="42417" xr:uid="{9109AF0A-B80C-4AA0-8E2C-7D2ED30F4C17}"/>
    <cellStyle name="Normal 3 2 10 2 2" xfId="42418" xr:uid="{AAE6F5E7-16A5-434B-9B8B-F40DDBC83F26}"/>
    <cellStyle name="Normal 3 2 11" xfId="42419" xr:uid="{0F6CCCD9-6349-483A-B2C1-4274F8126668}"/>
    <cellStyle name="Normal 3 2 12" xfId="42420" xr:uid="{0AD92507-5C18-4FF1-84B0-AB3334E2C5B4}"/>
    <cellStyle name="Normal 3 2 13" xfId="42421" xr:uid="{882BEFA1-E2F4-4773-AA1E-66078867FBF1}"/>
    <cellStyle name="Normal 3 2 14" xfId="42422" xr:uid="{08A83B23-149D-4917-8D10-8B93949A58AE}"/>
    <cellStyle name="Normal 3 2 15" xfId="42423" xr:uid="{6D47E18F-6560-48A8-9A9D-CD683C14B117}"/>
    <cellStyle name="Normal 3 2 16" xfId="42424" xr:uid="{A5307B67-27E6-4D7A-A468-D8D2DC0E739D}"/>
    <cellStyle name="Normal 3 2 17" xfId="42425" xr:uid="{CAC01E3B-B97C-4B24-AC29-027306E4BB5C}"/>
    <cellStyle name="Normal 3 2 18" xfId="42426" xr:uid="{DB2B4B6B-9D05-4370-9282-D440BB8B63AF}"/>
    <cellStyle name="Normal 3 2 19" xfId="42427" xr:uid="{57C3808F-F5AE-460C-B373-B47AC8B18115}"/>
    <cellStyle name="Normal 3 2 2" xfId="42428" xr:uid="{EAAF262B-81E5-4514-A810-97E39F62F23E}"/>
    <cellStyle name="Normal 3 2 2 10" xfId="42429" xr:uid="{C659DE94-6B73-40BD-B1C1-71B061393B2F}"/>
    <cellStyle name="Normal 3 2 2 11" xfId="42430" xr:uid="{313FF2B4-3C69-4D83-B5AF-51425EF017DB}"/>
    <cellStyle name="Normal 3 2 2 12" xfId="42431" xr:uid="{DDAEE182-3E74-4B84-822B-0CE426B48E57}"/>
    <cellStyle name="Normal 3 2 2 13" xfId="42432" xr:uid="{4528FC65-784D-405C-A48A-2D1DE27C67DC}"/>
    <cellStyle name="Normal 3 2 2 14" xfId="42433" xr:uid="{F583A855-BE0A-4F20-8DC4-0538FFEF3EF9}"/>
    <cellStyle name="Normal 3 2 2 15" xfId="42434" xr:uid="{44725F69-D1E5-4721-89AD-F0B35F75B21A}"/>
    <cellStyle name="Normal 3 2 2 16" xfId="42435" xr:uid="{A1C124B0-B722-4094-85C4-3D9928E5DA51}"/>
    <cellStyle name="Normal 3 2 2 17" xfId="42436" xr:uid="{208879C9-C764-4A13-9E85-29B63CEFC40B}"/>
    <cellStyle name="Normal 3 2 2 18" xfId="42437" xr:uid="{AB5FE51D-2CC7-4554-9087-2B834B750508}"/>
    <cellStyle name="Normal 3 2 2 19" xfId="42438" xr:uid="{404DF73B-79B7-4C9C-92DE-24DDB94202D9}"/>
    <cellStyle name="Normal 3 2 2 2" xfId="42439" xr:uid="{9E422FC9-FFC1-4756-854B-34D5D49CC965}"/>
    <cellStyle name="Normal 3 2 2 2 2" xfId="42440" xr:uid="{85090C59-416C-4743-8A64-4534D1FFA5EC}"/>
    <cellStyle name="Normal 3 2 2 2 2 2" xfId="42441" xr:uid="{AD3487E1-FD69-4A86-BC34-1EBE2330C75F}"/>
    <cellStyle name="Normal 3 2 2 2 2 3" xfId="42442" xr:uid="{EB487495-175C-4F0B-B073-662738913A15}"/>
    <cellStyle name="Normal 3 2 2 2 2 4" xfId="42443" xr:uid="{10AA30DE-1A44-4EEE-A9B9-92620AB7BFB2}"/>
    <cellStyle name="Normal 3 2 2 2 2 5" xfId="42444" xr:uid="{D4B78E74-ABD3-42C8-80A2-CF1E7F26645B}"/>
    <cellStyle name="Normal 3 2 2 2 2 6" xfId="42445" xr:uid="{3AEEB4FB-7CE3-4392-8E53-D064F0AD48AD}"/>
    <cellStyle name="Normal 3 2 2 2 3" xfId="42446" xr:uid="{FAB5E559-2769-4CB0-A147-3C900C532389}"/>
    <cellStyle name="Normal 3 2 2 2 4" xfId="42447" xr:uid="{6D177342-F5E7-4AB4-B764-30A57E5C4648}"/>
    <cellStyle name="Normal 3 2 2 2 4 2" xfId="42448" xr:uid="{52BC5D53-CFA3-40FC-AFF6-7F2A377480EE}"/>
    <cellStyle name="Normal 3 2 2 2 4 3" xfId="42449" xr:uid="{94DE4F66-5D47-4C18-B218-89138B55C34E}"/>
    <cellStyle name="Normal 3 2 2 2 4 4" xfId="42450" xr:uid="{F2D52C87-34ED-42E4-81EF-0C69544EFCCC}"/>
    <cellStyle name="Normal 3 2 2 20" xfId="42451" xr:uid="{4CC67E63-4739-4FD3-A629-42F4896E557A}"/>
    <cellStyle name="Normal 3 2 2 21" xfId="42452" xr:uid="{2FA1715A-31F3-4953-9643-4FF870BF682E}"/>
    <cellStyle name="Normal 3 2 2 22" xfId="42453" xr:uid="{616323E4-270D-4D88-A06B-DBFAB0839047}"/>
    <cellStyle name="Normal 3 2 2 23" xfId="42454" xr:uid="{5A58C9E4-078D-4B7E-A0D2-2AF26EBE4457}"/>
    <cellStyle name="Normal 3 2 2 24" xfId="42455" xr:uid="{4558D018-AED9-4BEC-8EA5-434066D2315E}"/>
    <cellStyle name="Normal 3 2 2 25" xfId="42456" xr:uid="{74C2E754-446F-41ED-828E-B8D0B327D2A1}"/>
    <cellStyle name="Normal 3 2 2 26" xfId="42457" xr:uid="{37370C58-199F-4F46-9733-C30C27A898D9}"/>
    <cellStyle name="Normal 3 2 2 27" xfId="42458" xr:uid="{783C9213-5BE9-4BB1-97CB-FF5225E0BFEB}"/>
    <cellStyle name="Normal 3 2 2 28" xfId="42459" xr:uid="{38033444-AE6C-42DC-BF65-A531CD90AFCC}"/>
    <cellStyle name="Normal 3 2 2 29" xfId="42460" xr:uid="{D6CF9482-F379-4321-8EBB-A6ED691FA291}"/>
    <cellStyle name="Normal 3 2 2 3" xfId="42461" xr:uid="{1237A111-9AA2-45B3-A78E-B06999BB018A}"/>
    <cellStyle name="Normal 3 2 2 3 2" xfId="59215" xr:uid="{052C03EF-0635-425C-9323-44E6F297DE1E}"/>
    <cellStyle name="Normal 3 2 2 3 2 2" xfId="59216" xr:uid="{D81FB7FB-DAA3-4BE4-B468-D175F3A81324}"/>
    <cellStyle name="Normal 3 2 2 3 3" xfId="59217" xr:uid="{259C080E-2492-456F-8F97-403EF91B83A4}"/>
    <cellStyle name="Normal 3 2 2 3 3 2" xfId="59218" xr:uid="{41FFFA5F-910C-4908-AA31-C2593B3270A9}"/>
    <cellStyle name="Normal 3 2 2 3 4" xfId="59219" xr:uid="{02C89BC9-292B-48E6-A0B7-5EE6D0A5DAA4}"/>
    <cellStyle name="Normal 3 2 2 3 5" xfId="59220" xr:uid="{FF812604-8EC2-4378-834B-B2D3407A75B6}"/>
    <cellStyle name="Normal 3 2 2 30" xfId="42462" xr:uid="{96068C98-B0AE-4B49-B6F9-6FB23ADD33E7}"/>
    <cellStyle name="Normal 3 2 2 31" xfId="42463" xr:uid="{A2C52216-12F5-4774-8019-B9001F17A945}"/>
    <cellStyle name="Normal 3 2 2 32" xfId="42464" xr:uid="{626DD4BD-7EC7-45C0-AC85-E8DC987082DC}"/>
    <cellStyle name="Normal 3 2 2 32 2" xfId="42465" xr:uid="{00475A30-0D5C-4C05-BFE0-435713DEDA4D}"/>
    <cellStyle name="Normal 3 2 2 33" xfId="42466" xr:uid="{7680AD36-5EFB-470D-A955-4DA168BA9042}"/>
    <cellStyle name="Normal 3 2 2 34" xfId="42467" xr:uid="{03544A12-2548-47B1-ADB5-66565526737C}"/>
    <cellStyle name="Normal 3 2 2 35" xfId="42468" xr:uid="{A3C92EB0-F7D5-4987-9DF8-1C0BFB20838A}"/>
    <cellStyle name="Normal 3 2 2 36" xfId="42469" xr:uid="{9318992E-01A9-4CF6-88E4-166F1F5DCBA2}"/>
    <cellStyle name="Normal 3 2 2 4" xfId="42470" xr:uid="{3526DBAE-1AC6-4EA1-8A55-C6E57E3C068D}"/>
    <cellStyle name="Normal 3 2 2 4 2" xfId="59221" xr:uid="{5CB86A7D-6522-494D-A3C4-B13033A75E35}"/>
    <cellStyle name="Normal 3 2 2 4 3" xfId="59222" xr:uid="{27239378-55E9-4F76-BBC3-9E6BFF85761C}"/>
    <cellStyle name="Normal 3 2 2 5" xfId="42471" xr:uid="{1046D889-F96A-464D-B26E-694DDFB5E23F}"/>
    <cellStyle name="Normal 3 2 2 6" xfId="42472" xr:uid="{A8823247-C9F4-4CFA-919D-4626AA5F277C}"/>
    <cellStyle name="Normal 3 2 2 6 2" xfId="42473" xr:uid="{4B9EA14C-1ADE-4B5B-BFB1-28E707D7676B}"/>
    <cellStyle name="Normal 3 2 2 6 2 2" xfId="42474" xr:uid="{8CB2CCA2-D024-4B93-B973-3F07979E506C}"/>
    <cellStyle name="Normal 3 2 2 6 2 3" xfId="42475" xr:uid="{008006B2-CE09-49D7-B0DC-DF39BFAB156E}"/>
    <cellStyle name="Normal 3 2 2 6 2 4" xfId="42476" xr:uid="{802AE9F5-D61C-419B-830A-41ABF90CBBBF}"/>
    <cellStyle name="Normal 3 2 2 6 3" xfId="42477" xr:uid="{B086E393-B936-48FB-929A-DCCBC8D154D1}"/>
    <cellStyle name="Normal 3 2 2 6 3 2" xfId="42478" xr:uid="{FC1BF22C-32F1-40A5-96D7-8C72BC5BD619}"/>
    <cellStyle name="Normal 3 2 2 6 3 3" xfId="42479" xr:uid="{5EC374FA-BBCC-495D-849B-3B158C80E7AB}"/>
    <cellStyle name="Normal 3 2 2 6 3 4" xfId="42480" xr:uid="{B9A4FFB3-73C7-4822-921B-A657D24E81FC}"/>
    <cellStyle name="Normal 3 2 2 7" xfId="42481" xr:uid="{EA764B7B-A1F4-4572-9AED-7A422707C801}"/>
    <cellStyle name="Normal 3 2 2 8" xfId="42482" xr:uid="{7E6B13E6-5E08-48C0-9363-ED45492C98BC}"/>
    <cellStyle name="Normal 3 2 2 9" xfId="42483" xr:uid="{941EDB07-82B1-4DB2-B2A5-DBAB42401BAB}"/>
    <cellStyle name="Normal 3 2 2_Africa Provident Limited 2009 - Adj." xfId="59223" xr:uid="{14A2026B-648C-4FBE-B1CE-50376DCF1629}"/>
    <cellStyle name="Normal 3 2 20" xfId="42484" xr:uid="{7A6A514B-2B9F-46A5-93CD-9A5798BEB06A}"/>
    <cellStyle name="Normal 3 2 21" xfId="42485" xr:uid="{3CC8836E-0A68-4F79-AA0B-35572D857B4B}"/>
    <cellStyle name="Normal 3 2 22" xfId="42486" xr:uid="{475831CD-DA05-4553-9EE7-B4C169626D8B}"/>
    <cellStyle name="Normal 3 2 23" xfId="42487" xr:uid="{0898CD6F-08FC-4754-8000-55FE417DB16D}"/>
    <cellStyle name="Normal 3 2 24" xfId="42488" xr:uid="{0ED6B5E8-A06C-42A4-A40F-082CC0EE1462}"/>
    <cellStyle name="Normal 3 2 25" xfId="42489" xr:uid="{65DE3575-4C11-43F2-A28C-5A94DE977832}"/>
    <cellStyle name="Normal 3 2 26" xfId="42490" xr:uid="{E4821ECF-C836-4A98-83DC-8CFC608BBAB1}"/>
    <cellStyle name="Normal 3 2 27" xfId="42491" xr:uid="{7F1CAD71-4A8A-4F04-9814-3206EE7D98BC}"/>
    <cellStyle name="Normal 3 2 28" xfId="42492" xr:uid="{A9B13298-37D8-4233-8B82-2FAB3BDFE468}"/>
    <cellStyle name="Normal 3 2 29" xfId="42493" xr:uid="{B7299AB3-81E2-4D03-BD8C-1655B0200FBE}"/>
    <cellStyle name="Normal 3 2 3" xfId="42494" xr:uid="{AE8D52C4-C95B-4100-B575-43AF289B024E}"/>
    <cellStyle name="Normal 3 2 3 10" xfId="42495" xr:uid="{5DA971A2-F2CA-44D7-82F1-17BB3D16EAB3}"/>
    <cellStyle name="Normal 3 2 3 11" xfId="42496" xr:uid="{8ED87EA2-217C-4D76-B901-0212089A419E}"/>
    <cellStyle name="Normal 3 2 3 12" xfId="42497" xr:uid="{6C7D8A08-C719-4A63-B9FC-E82756ECE1E7}"/>
    <cellStyle name="Normal 3 2 3 13" xfId="42498" xr:uid="{F9E3FF60-E1FD-4454-BAC8-6E80F1605690}"/>
    <cellStyle name="Normal 3 2 3 14" xfId="42499" xr:uid="{5FE77787-14BD-4DE2-B746-EA9F0E909D3F}"/>
    <cellStyle name="Normal 3 2 3 15" xfId="42500" xr:uid="{0A7FF106-B9DD-42EA-840F-4DB580439C31}"/>
    <cellStyle name="Normal 3 2 3 16" xfId="42501" xr:uid="{B5F59F28-E7F4-4011-A284-61E688425E40}"/>
    <cellStyle name="Normal 3 2 3 17" xfId="42502" xr:uid="{82ECF5F4-E0BB-4ACF-A081-758FF7BC74FC}"/>
    <cellStyle name="Normal 3 2 3 18" xfId="42503" xr:uid="{ED387462-AEA0-4CE0-ABDD-F8A085DA9970}"/>
    <cellStyle name="Normal 3 2 3 19" xfId="42504" xr:uid="{5BDC1304-4500-4AFD-97AE-CA9BB963361E}"/>
    <cellStyle name="Normal 3 2 3 2" xfId="42505" xr:uid="{E4893964-2864-4F98-A535-595429F2081F}"/>
    <cellStyle name="Normal 3 2 3 2 2" xfId="42506" xr:uid="{BD1B51D2-5D33-493E-BDC2-639BA9EA6B09}"/>
    <cellStyle name="Normal 3 2 3 2 2 2" xfId="42507" xr:uid="{21C70C54-0DB1-4FAF-974E-3228F2F6A38B}"/>
    <cellStyle name="Normal 3 2 3 2 3" xfId="42508" xr:uid="{A2C21218-D0A9-4FCF-A3C1-729A1A646C2D}"/>
    <cellStyle name="Normal 3 2 3 2 4" xfId="42509" xr:uid="{2BCC4D09-F168-481A-BC75-B4679DDF530B}"/>
    <cellStyle name="Normal 3 2 3 2 5" xfId="42510" xr:uid="{E9BFAC87-6B9F-43B3-81E6-CBB30BF384D6}"/>
    <cellStyle name="Normal 3 2 3 20" xfId="42511" xr:uid="{4093442C-7464-472A-8B7E-5432D463D71E}"/>
    <cellStyle name="Normal 3 2 3 21" xfId="42512" xr:uid="{C4FDAAF9-0CE3-444C-9C2C-A24DD467CBC6}"/>
    <cellStyle name="Normal 3 2 3 22" xfId="42513" xr:uid="{56076E80-7707-4866-8294-7E05CC8712D0}"/>
    <cellStyle name="Normal 3 2 3 23" xfId="42514" xr:uid="{B2CE47FB-AFB4-4656-9C0D-B4DE7F1D625E}"/>
    <cellStyle name="Normal 3 2 3 24" xfId="42515" xr:uid="{3B4FFB9D-FA12-49FE-8111-9BF30221D906}"/>
    <cellStyle name="Normal 3 2 3 25" xfId="42516" xr:uid="{EC6854DD-5B2D-432E-977E-6FDCDCCDDBEB}"/>
    <cellStyle name="Normal 3 2 3 26" xfId="42517" xr:uid="{5F1EA697-BC00-4DBE-A1F2-FB468EDB29F3}"/>
    <cellStyle name="Normal 3 2 3 27" xfId="42518" xr:uid="{ABF087AA-8EEC-4A70-A3B9-EA24061B5884}"/>
    <cellStyle name="Normal 3 2 3 28" xfId="42519" xr:uid="{FC3CE8F8-1F7E-4DD7-BBAD-B9F261D35055}"/>
    <cellStyle name="Normal 3 2 3 29" xfId="42520" xr:uid="{10CC3BB5-8D54-4000-8A15-DF2F16FAFEA3}"/>
    <cellStyle name="Normal 3 2 3 3" xfId="42521" xr:uid="{9834AFCD-E3DA-4C95-A78D-45C9ED942C40}"/>
    <cellStyle name="Normal 3 2 3 3 2" xfId="42522" xr:uid="{16E065D4-ECFD-45F6-86C6-C0948FC4AF42}"/>
    <cellStyle name="Normal 3 2 3 3 2 2" xfId="42523" xr:uid="{F9AEB248-2BEF-4EC3-9246-41DC5EE4DC55}"/>
    <cellStyle name="Normal 3 2 3 3 3" xfId="42524" xr:uid="{421AD10E-2E38-4E77-ABAA-BFB52E04124F}"/>
    <cellStyle name="Normal 3 2 3 3 4" xfId="42525" xr:uid="{A64B1A27-5F1C-4F0A-B8DB-9F24E61FD164}"/>
    <cellStyle name="Normal 3 2 3 3 5" xfId="42526" xr:uid="{6587FA93-DA40-4CEB-89A3-9D7556E58A3E}"/>
    <cellStyle name="Normal 3 2 3 30" xfId="42527" xr:uid="{40A0527E-7006-45D9-8519-EBA821FB23C3}"/>
    <cellStyle name="Normal 3 2 3 31" xfId="42528" xr:uid="{BA9C1B8D-C6B0-46B7-B349-B9D3A281EF01}"/>
    <cellStyle name="Normal 3 2 3 32" xfId="42529" xr:uid="{CF699E5E-9331-4868-A55E-36E0E9875BA8}"/>
    <cellStyle name="Normal 3 2 3 32 2" xfId="42530" xr:uid="{82C01978-1D35-4F94-BB18-37916331F108}"/>
    <cellStyle name="Normal 3 2 3 33" xfId="42531" xr:uid="{F5A4304F-C853-44C6-BAE1-893653E0DAF3}"/>
    <cellStyle name="Normal 3 2 3 34" xfId="42532" xr:uid="{FD7D2826-CEBB-453F-8B03-30151FBD78EF}"/>
    <cellStyle name="Normal 3 2 3 35" xfId="42533" xr:uid="{84AAA0A7-FFF8-42C1-BDB1-12834C63B0EA}"/>
    <cellStyle name="Normal 3 2 3 4" xfId="42534" xr:uid="{AF6603C4-7385-4B3B-A107-E095656066F9}"/>
    <cellStyle name="Normal 3 2 3 5" xfId="42535" xr:uid="{7D8AE063-7093-46A3-97C3-7C062F03869D}"/>
    <cellStyle name="Normal 3 2 3 6" xfId="42536" xr:uid="{263E4041-4BD9-4D85-91D1-F2C2AF416CE4}"/>
    <cellStyle name="Normal 3 2 3 7" xfId="42537" xr:uid="{7B97380F-93F8-4711-ABCF-D7D6580999DF}"/>
    <cellStyle name="Normal 3 2 3 8" xfId="42538" xr:uid="{95DE85D6-2AF4-4E9F-9F4B-E7D7B9FA4742}"/>
    <cellStyle name="Normal 3 2 3 9" xfId="42539" xr:uid="{5A923F42-5812-40E2-A66B-73AE6B1AC9E8}"/>
    <cellStyle name="Normal 3 2 30" xfId="42540" xr:uid="{B421E345-D1DE-4E60-9C05-BC9F5F5350CB}"/>
    <cellStyle name="Normal 3 2 31" xfId="42541" xr:uid="{2CDE38A1-1639-4DC9-9041-F80D6DE90FA1}"/>
    <cellStyle name="Normal 3 2 32" xfId="42542" xr:uid="{DB2CDFD5-5676-410B-85A3-1D37EDA1203C}"/>
    <cellStyle name="Normal 3 2 33" xfId="42543" xr:uid="{094B1E0C-6F0A-4EDF-A6FB-D52D3CDE710A}"/>
    <cellStyle name="Normal 3 2 34" xfId="42544" xr:uid="{C98F2035-21D6-466B-B804-CFD7B9BE0647}"/>
    <cellStyle name="Normal 3 2 35" xfId="42545" xr:uid="{4927E306-C71D-4CB6-8728-8012BDE174B8}"/>
    <cellStyle name="Normal 3 2 36" xfId="42546" xr:uid="{BA265A0B-9C61-4F8B-9407-79616D58F776}"/>
    <cellStyle name="Normal 3 2 37" xfId="42547" xr:uid="{6F37A7A3-BD90-452E-A919-3C8BD7D60469}"/>
    <cellStyle name="Normal 3 2 38" xfId="59224" xr:uid="{D5AF45FC-FF8D-4BFD-B570-A0EA7345055B}"/>
    <cellStyle name="Normal 3 2 39" xfId="88" xr:uid="{7E7D5C37-AD7E-459B-8ADC-006C5A9D3C3D}"/>
    <cellStyle name="Normal 3 2 4" xfId="42548" xr:uid="{2E311A6A-D565-4BC3-A02E-9616BF6471D7}"/>
    <cellStyle name="Normal 3 2 4 2" xfId="42549" xr:uid="{2F13C2D8-25CA-4BAA-BB6F-A6F99551F976}"/>
    <cellStyle name="Normal 3 2 4 2 2" xfId="42550" xr:uid="{B329A52C-3774-4257-926E-EC940BDF5976}"/>
    <cellStyle name="Normal 3 2 4 3" xfId="42551" xr:uid="{BC473AB8-B180-4F04-985B-EE865C01F0B2}"/>
    <cellStyle name="Normal 3 2 4 4" xfId="42552" xr:uid="{5BA249DE-4488-45EB-B361-44C3D194BA8B}"/>
    <cellStyle name="Normal 3 2 4 5" xfId="42553" xr:uid="{1D30F9DF-2B99-4384-962E-D75A7E6153D2}"/>
    <cellStyle name="Normal 3 2 4 6" xfId="59225" xr:uid="{62DD2D76-8C7A-4873-87E8-5592C87CC207}"/>
    <cellStyle name="Normal 3 2 5" xfId="42554" xr:uid="{477ECE27-6F33-4DBB-9953-1BBDE6F2932A}"/>
    <cellStyle name="Normal 3 2 5 2" xfId="42555" xr:uid="{1C0A1EEB-38B3-4B67-BB9B-D2371CFA6DED}"/>
    <cellStyle name="Normal 3 2 5 2 2" xfId="42556" xr:uid="{766CDA76-520E-4474-AB09-5B6DCBE02796}"/>
    <cellStyle name="Normal 3 2 5 3" xfId="42557" xr:uid="{B928FE99-0EF9-4630-8CDA-D18372B6CC1E}"/>
    <cellStyle name="Normal 3 2 5 4" xfId="42558" xr:uid="{D66D9649-0598-4170-ABFE-31E650ED7279}"/>
    <cellStyle name="Normal 3 2 5 5" xfId="42559" xr:uid="{9599CF27-3B81-4FE1-A239-423ECFACF2A1}"/>
    <cellStyle name="Normal 3 2 6" xfId="42560" xr:uid="{8EF3BA65-829B-484D-982B-88A36F066696}"/>
    <cellStyle name="Normal 3 2 6 2" xfId="42561" xr:uid="{6E3F6DC2-D5CF-4EB8-960A-FECB897DB3BB}"/>
    <cellStyle name="Normal 3 2 6 2 2" xfId="42562" xr:uid="{A10D874F-A69C-4193-BBAF-6D2E41E21942}"/>
    <cellStyle name="Normal 3 2 6 3" xfId="42563" xr:uid="{E4259982-FD51-4B42-B8D4-CBD42D70B2D8}"/>
    <cellStyle name="Normal 3 2 6 4" xfId="42564" xr:uid="{15B99DD7-A17D-4D4A-AD08-1EA6EE3B0681}"/>
    <cellStyle name="Normal 3 2 6 5" xfId="42565" xr:uid="{F66B74BB-AF06-4B01-8561-62EF7FF86928}"/>
    <cellStyle name="Normal 3 2 7" xfId="42566" xr:uid="{FEF2E856-082B-4393-8592-34A6A676F977}"/>
    <cellStyle name="Normal 3 2 7 2" xfId="42567" xr:uid="{54D1C58A-8F81-47F5-8F1D-6B58619BFA2C}"/>
    <cellStyle name="Normal 3 2 7 2 2" xfId="42568" xr:uid="{849C3EDB-C981-4E02-92C5-E49DD610B20A}"/>
    <cellStyle name="Normal 3 2 7 3" xfId="42569" xr:uid="{E4F55E74-80A1-41C5-84D7-C996ED10DF0A}"/>
    <cellStyle name="Normal 3 2 7 4" xfId="42570" xr:uid="{9004D39C-A97B-4D35-9434-0F43FC2067BC}"/>
    <cellStyle name="Normal 3 2 7 5" xfId="42571" xr:uid="{F87C66CA-448F-4645-B55B-2D1EFAB40006}"/>
    <cellStyle name="Normal 3 2 8" xfId="42572" xr:uid="{3C20B429-FBDD-4E93-98E5-ABFBAF0DEB15}"/>
    <cellStyle name="Normal 3 2 8 2" xfId="42573" xr:uid="{411EB56B-F6B2-4440-8721-4048578A0D2E}"/>
    <cellStyle name="Normal 3 2 8 2 2" xfId="42574" xr:uid="{700CEF9B-04A6-4A7F-BB8A-1D1E0D9D8CA3}"/>
    <cellStyle name="Normal 3 2 8 2 3" xfId="42575" xr:uid="{4255F0F8-014A-489D-9E79-537A716832CC}"/>
    <cellStyle name="Normal 3 2 8 2 4" xfId="42576" xr:uid="{7E9E101F-9D47-43A9-ACB1-D58A579240CA}"/>
    <cellStyle name="Normal 3 2 8 3" xfId="42577" xr:uid="{E5A43144-5F6F-42E6-83D4-F5A61EFB2DB0}"/>
    <cellStyle name="Normal 3 2 8 3 2" xfId="42578" xr:uid="{BF0DCE05-6657-4800-A47F-38293717E24A}"/>
    <cellStyle name="Normal 3 2 8 3 3" xfId="42579" xr:uid="{C72086D9-DCF9-4B03-9BCD-E6724A17D283}"/>
    <cellStyle name="Normal 3 2 8 3 4" xfId="42580" xr:uid="{6329BBB6-B07B-47DB-BB1E-5033FCE15BB2}"/>
    <cellStyle name="Normal 3 2 8 4" xfId="42581" xr:uid="{B6B3D9C8-CD4F-459D-A353-0767672C4AB4}"/>
    <cellStyle name="Normal 3 2 8 4 2" xfId="42582" xr:uid="{A692AA80-976E-47BC-AD2A-9E1A665D120C}"/>
    <cellStyle name="Normal 3 2 8 5" xfId="42583" xr:uid="{138C06B2-E01F-46AF-95AE-665289D3CCDF}"/>
    <cellStyle name="Normal 3 2 8 6" xfId="42584" xr:uid="{FCB6FE84-C6FB-4D2B-8111-FA02E78D56F0}"/>
    <cellStyle name="Normal 3 2 8 7" xfId="42585" xr:uid="{CF35CFC5-89E3-45D7-951E-68379DCB6783}"/>
    <cellStyle name="Normal 3 2 9" xfId="42586" xr:uid="{8E09F185-128C-4313-895E-91924302824D}"/>
    <cellStyle name="Normal 3 2 9 2" xfId="42587" xr:uid="{A1693CBF-307B-4C60-BB4D-95F60AF408A5}"/>
    <cellStyle name="Normal 3 2 9 2 2" xfId="42588" xr:uid="{7C3E52A8-F667-455A-A9FF-1D1EFBD4D64D}"/>
    <cellStyle name="Normal 3 2 9 3" xfId="42589" xr:uid="{D8680C73-D578-464A-AA17-21E674B8CC81}"/>
    <cellStyle name="Normal 3 2 9 4" xfId="42590" xr:uid="{0B17202C-EED0-48A9-AF77-E83728C4F612}"/>
    <cellStyle name="Normal 3 2 9 5" xfId="42591" xr:uid="{355AF148-B3E9-4083-8B62-1764D5098659}"/>
    <cellStyle name="Normal 3 2_Africa Provident Limited 2009 - Adj." xfId="59226" xr:uid="{ED6D87E3-055C-4895-BEA3-AB0EFE680B3D}"/>
    <cellStyle name="Normal 3 20" xfId="42592" xr:uid="{39BF92D1-32CF-491D-A16C-0915000A6B33}"/>
    <cellStyle name="Normal 3 20 10" xfId="42593" xr:uid="{91976A87-4DB8-401C-B853-F7335597B38D}"/>
    <cellStyle name="Normal 3 20 2" xfId="42594" xr:uid="{172A35E9-1557-47D5-A148-4C44070809D4}"/>
    <cellStyle name="Normal 3 20 2 2" xfId="42595" xr:uid="{61AF0A06-E7B8-498C-B808-19FB78A9AC66}"/>
    <cellStyle name="Normal 3 20 2 2 2" xfId="42596" xr:uid="{203951D9-05DD-4047-9AF8-EB523FA734EE}"/>
    <cellStyle name="Normal 3 20 2 2 3" xfId="42597" xr:uid="{C0F6D420-F10D-4207-AA47-6E3816D92500}"/>
    <cellStyle name="Normal 3 20 2 2 4" xfId="42598" xr:uid="{75F320D5-7941-4338-BE2C-C503BC915BAC}"/>
    <cellStyle name="Normal 3 20 2 3" xfId="42599" xr:uid="{E1F068CF-F757-4870-BBB9-5675147B0D6C}"/>
    <cellStyle name="Normal 3 20 2 3 2" xfId="42600" xr:uid="{952E475A-D2C7-449B-B41E-78D18CB85DE6}"/>
    <cellStyle name="Normal 3 20 2 3 3" xfId="42601" xr:uid="{70BFA1A7-2370-4E5E-BA2E-99E3D939D3F9}"/>
    <cellStyle name="Normal 3 20 2 3 4" xfId="42602" xr:uid="{5D2472A3-814B-4040-940D-63DB476B4189}"/>
    <cellStyle name="Normal 3 20 2 4" xfId="42603" xr:uid="{DFA19E5E-DD48-407A-AB5D-4FFCB649ED8E}"/>
    <cellStyle name="Normal 3 20 2 4 2" xfId="42604" xr:uid="{D0F69A91-2D0A-4B9A-862B-6C6E92E7ADDD}"/>
    <cellStyle name="Normal 3 20 2 5" xfId="42605" xr:uid="{16C8D487-7FCD-4141-9936-E8062E67FD29}"/>
    <cellStyle name="Normal 3 20 2 6" xfId="42606" xr:uid="{FEF04009-E237-417D-8FFD-1192C172E600}"/>
    <cellStyle name="Normal 3 20 2 7" xfId="42607" xr:uid="{B209EB77-C9DC-4AE7-ADA5-0A209617A851}"/>
    <cellStyle name="Normal 3 20 3" xfId="42608" xr:uid="{32138D0B-87B5-449C-A6EA-4A9C6C238376}"/>
    <cellStyle name="Normal 3 20 3 2" xfId="42609" xr:uid="{C428C286-9501-40B2-8BE3-6C465672B77E}"/>
    <cellStyle name="Normal 3 20 3 2 2" xfId="42610" xr:uid="{AF1C62B2-4C79-4CAB-9B5B-81A7014387F8}"/>
    <cellStyle name="Normal 3 20 3 2 3" xfId="42611" xr:uid="{0878D358-7D86-49F7-B20E-ABB75E6F683C}"/>
    <cellStyle name="Normal 3 20 3 2 4" xfId="42612" xr:uid="{5AAC5153-211B-47F6-A10F-A11FEEEC0F97}"/>
    <cellStyle name="Normal 3 20 3 3" xfId="42613" xr:uid="{B9AC4E65-324B-4AB1-817B-213ACB6E057F}"/>
    <cellStyle name="Normal 3 20 3 3 2" xfId="42614" xr:uid="{DF519FA8-912E-4F1A-B68F-502FE26E604C}"/>
    <cellStyle name="Normal 3 20 3 3 3" xfId="42615" xr:uid="{638C5703-7C55-4B76-B4BF-7BC0B73A8061}"/>
    <cellStyle name="Normal 3 20 3 3 4" xfId="42616" xr:uid="{194E00FD-CCD2-4BCD-A792-7D1C7BDC3ECA}"/>
    <cellStyle name="Normal 3 20 3 4" xfId="42617" xr:uid="{EFE59382-1412-407F-B1EF-5FE1ED902A7D}"/>
    <cellStyle name="Normal 3 20 3 4 2" xfId="42618" xr:uid="{E90FE03B-8A01-4FE1-9B2E-ADB4EBF4CC38}"/>
    <cellStyle name="Normal 3 20 3 5" xfId="42619" xr:uid="{69D84821-D7EE-45E4-A423-4EFFEA2700FC}"/>
    <cellStyle name="Normal 3 20 3 6" xfId="42620" xr:uid="{8D8C5D4C-F177-4E81-8C0F-204CE8DAC3C5}"/>
    <cellStyle name="Normal 3 20 3 7" xfId="42621" xr:uid="{682DFB50-B1A2-494D-8789-18F0EFBA188E}"/>
    <cellStyle name="Normal 3 20 4" xfId="42622" xr:uid="{171268AF-559E-48C9-8FED-0289B0D61CE8}"/>
    <cellStyle name="Normal 3 20 4 2" xfId="42623" xr:uid="{0420F4EE-E4CB-49F2-94A1-F554A0E13B91}"/>
    <cellStyle name="Normal 3 20 4 3" xfId="42624" xr:uid="{28A3CE79-5584-42BA-9F5E-3A3F1CE959F1}"/>
    <cellStyle name="Normal 3 20 4 4" xfId="42625" xr:uid="{1FDF9E86-6210-4EDC-91FA-48FE1E0009B0}"/>
    <cellStyle name="Normal 3 20 5" xfId="42626" xr:uid="{2CB02C95-F824-4D43-B050-704010FD0CAA}"/>
    <cellStyle name="Normal 3 20 5 2" xfId="42627" xr:uid="{154649AD-50F7-4366-B641-8C120FEA2832}"/>
    <cellStyle name="Normal 3 20 5 3" xfId="42628" xr:uid="{DC31C379-54C4-41E6-84FC-9C69ABFB2A27}"/>
    <cellStyle name="Normal 3 20 5 4" xfId="42629" xr:uid="{2AB8ECF9-C9D2-4D6B-B371-82AA552BF648}"/>
    <cellStyle name="Normal 3 20 6" xfId="42630" xr:uid="{FAE2EC06-275F-4D50-BE0E-03B89A561145}"/>
    <cellStyle name="Normal 3 20 7" xfId="42631" xr:uid="{40F13575-6558-4C33-A3A5-A11BD299B681}"/>
    <cellStyle name="Normal 3 20 7 2" xfId="42632" xr:uid="{ADB6F914-0A39-4C81-AC73-7890773FE410}"/>
    <cellStyle name="Normal 3 20 8" xfId="42633" xr:uid="{738FC850-A688-4E52-8867-A38E616A2018}"/>
    <cellStyle name="Normal 3 20 9" xfId="42634" xr:uid="{E31616AE-3B4A-44A1-9EE3-A96B4A5F2881}"/>
    <cellStyle name="Normal 3 21" xfId="42635" xr:uid="{48CCEF19-4013-4F2C-B1A9-BEAF5D31E136}"/>
    <cellStyle name="Normal 3 21 2" xfId="42636" xr:uid="{97760B72-80B3-4AA7-B9D7-B1DE04C8AC28}"/>
    <cellStyle name="Normal 3 21 2 2" xfId="42637" xr:uid="{E438CA2F-2391-4A51-BF4B-2AB20859AA6B}"/>
    <cellStyle name="Normal 3 21 2 2 2" xfId="42638" xr:uid="{B0BCCB21-B56E-4C09-9CAA-870954E4C2F5}"/>
    <cellStyle name="Normal 3 21 2 3" xfId="42639" xr:uid="{201F45A6-02AA-46FC-BA66-010F82D672ED}"/>
    <cellStyle name="Normal 3 21 2 4" xfId="42640" xr:uid="{2EFFC81D-39BD-4ECB-9E06-F40F2773C5A4}"/>
    <cellStyle name="Normal 3 21 2 5" xfId="42641" xr:uid="{B30547BA-A1BD-4BC5-B837-5C27E48BF101}"/>
    <cellStyle name="Normal 3 21 3" xfId="42642" xr:uid="{1D24236F-00ED-4D7D-8383-570B6BACF389}"/>
    <cellStyle name="Normal 3 21 3 2" xfId="42643" xr:uid="{6642B3F5-FC8C-4DDA-887F-82EA4B00A44E}"/>
    <cellStyle name="Normal 3 21 3 2 2" xfId="42644" xr:uid="{FDA0B544-1A24-4EBA-9FC9-5593EFD29582}"/>
    <cellStyle name="Normal 3 21 3 3" xfId="42645" xr:uid="{E4B4C371-E84F-4FEE-A37F-56D47A74DAD5}"/>
    <cellStyle name="Normal 3 21 3 4" xfId="42646" xr:uid="{7FFCFB43-F27D-4862-824C-21E25685B4F5}"/>
    <cellStyle name="Normal 3 21 3 5" xfId="42647" xr:uid="{AFCCF7B2-E92B-4C1A-8D60-D9AA415A4FE4}"/>
    <cellStyle name="Normal 3 21 4" xfId="42648" xr:uid="{5C657148-746C-495C-B143-2F0F3F321D5C}"/>
    <cellStyle name="Normal 3 21 5" xfId="42649" xr:uid="{E8A59F2E-1944-4679-87C9-631FB26CD335}"/>
    <cellStyle name="Normal 3 21 5 2" xfId="42650" xr:uid="{2D140D91-0103-4FE0-8EF3-8700720FAC6E}"/>
    <cellStyle name="Normal 3 21 6" xfId="42651" xr:uid="{C46C61C7-EDF4-4EDA-95D0-DD9CA1781038}"/>
    <cellStyle name="Normal 3 21 7" xfId="42652" xr:uid="{EB3C916A-516B-4B62-B7F1-BB03DC1DC72D}"/>
    <cellStyle name="Normal 3 21 8" xfId="42653" xr:uid="{134E3BA9-056C-495D-BE32-6D2FB4A30C31}"/>
    <cellStyle name="Normal 3 22" xfId="42654" xr:uid="{F6816B0C-018F-45F0-B3CD-ECD69BD92049}"/>
    <cellStyle name="Normal 3 22 2" xfId="42655" xr:uid="{00C318F3-20B5-400B-B3C2-6E9D2EAAB2C7}"/>
    <cellStyle name="Normal 3 22 2 2" xfId="42656" xr:uid="{B721D4B2-46D2-4459-86D4-C58649CBF560}"/>
    <cellStyle name="Normal 3 22 2 2 2" xfId="42657" xr:uid="{96ADB93A-59DB-4CB9-8E4F-F786882E1A81}"/>
    <cellStyle name="Normal 3 22 2 3" xfId="42658" xr:uid="{0AC78AC8-FE5A-4CCA-AD93-90A2ACE77F3B}"/>
    <cellStyle name="Normal 3 22 2 4" xfId="42659" xr:uid="{2DE64DC6-73B7-41C0-9FC3-90EDC0F4A06E}"/>
    <cellStyle name="Normal 3 22 2 5" xfId="42660" xr:uid="{8179DF9A-2712-4598-9508-C3D02929C4BA}"/>
    <cellStyle name="Normal 3 22 3" xfId="42661" xr:uid="{A60FDA89-C764-47E3-89BF-56F3700133B7}"/>
    <cellStyle name="Normal 3 22 3 2" xfId="42662" xr:uid="{4BA14FA5-3737-4887-9077-161DD05A6B20}"/>
    <cellStyle name="Normal 3 22 3 2 2" xfId="42663" xr:uid="{EC438335-C4E3-43DE-8738-448A92CA047E}"/>
    <cellStyle name="Normal 3 22 3 3" xfId="42664" xr:uid="{210C6CD5-DD6E-46BD-87B2-DD636022D8E0}"/>
    <cellStyle name="Normal 3 22 3 4" xfId="42665" xr:uid="{C1DAD8C9-C8D4-4472-97FB-FD99360D40C4}"/>
    <cellStyle name="Normal 3 22 3 5" xfId="42666" xr:uid="{16701410-D205-4569-B2D8-9E7502FC3D26}"/>
    <cellStyle name="Normal 3 22 4" xfId="42667" xr:uid="{3011D94F-A453-4F33-9BA0-22F025CFC55E}"/>
    <cellStyle name="Normal 3 22 5" xfId="42668" xr:uid="{ECC33A17-BF2B-4508-A5CE-E70503423971}"/>
    <cellStyle name="Normal 3 22 5 2" xfId="42669" xr:uid="{B644D7CF-F34C-40DB-8E98-DF2DDE6F32BD}"/>
    <cellStyle name="Normal 3 22 6" xfId="42670" xr:uid="{7FC20002-23C5-4FC1-BC3B-7BAEC20A12C0}"/>
    <cellStyle name="Normal 3 22 7" xfId="42671" xr:uid="{F6575416-B896-42C1-8007-9CBB7279AEFE}"/>
    <cellStyle name="Normal 3 22 8" xfId="42672" xr:uid="{73FCDDBE-202E-405A-9CA4-C35FF698FF98}"/>
    <cellStyle name="Normal 3 23" xfId="42673" xr:uid="{0B690C89-B84C-4011-A330-57EC4A6EC117}"/>
    <cellStyle name="Normal 3 23 2" xfId="42674" xr:uid="{3F7EDAD1-708D-4C2A-AD57-6385BF991E72}"/>
    <cellStyle name="Normal 3 23 3" xfId="42675" xr:uid="{DCFF37D3-6ECB-4E46-999E-6208A7D5116A}"/>
    <cellStyle name="Normal 3 23 4" xfId="42676" xr:uid="{5D60CE9F-C31B-4D30-BAA2-81C18D89CF3B}"/>
    <cellStyle name="Normal 3 24" xfId="42677" xr:uid="{B7775913-C91A-4BD3-81F8-F66E6E9F272C}"/>
    <cellStyle name="Normal 3 24 2" xfId="42678" xr:uid="{ED3AC990-BD9A-4704-AE4C-FF30864B1D22}"/>
    <cellStyle name="Normal 3 24 3" xfId="42679" xr:uid="{CE19D284-3CF0-404C-9DAB-2715644A43A7}"/>
    <cellStyle name="Normal 3 24 4" xfId="42680" xr:uid="{C211E06A-3E8B-4E76-85BB-E7737B230B48}"/>
    <cellStyle name="Normal 3 25" xfId="42681" xr:uid="{2B8B9428-2067-4C2F-B0E6-8802B9EB214D}"/>
    <cellStyle name="Normal 3 25 2" xfId="42682" xr:uid="{6E21CE29-AD47-4E82-88FF-3D8E771F5645}"/>
    <cellStyle name="Normal 3 25 3" xfId="42683" xr:uid="{6609A02B-A177-472A-AE62-9280D70656FC}"/>
    <cellStyle name="Normal 3 25 4" xfId="42684" xr:uid="{BD3D8EF9-2C20-4ADB-8744-01A3C1396FDB}"/>
    <cellStyle name="Normal 3 26" xfId="42685" xr:uid="{CA5A1E12-63CE-40C6-BCE6-633642B6ED47}"/>
    <cellStyle name="Normal 3 26 2" xfId="42686" xr:uid="{889E07BA-76B1-4018-A91F-16F777F39108}"/>
    <cellStyle name="Normal 3 26 3" xfId="42687" xr:uid="{43CEDA7F-9525-4E87-AF98-B9AA6C9B3112}"/>
    <cellStyle name="Normal 3 26 4" xfId="42688" xr:uid="{BAFDC64A-8CB7-47A9-8BD5-CC198C4BAD41}"/>
    <cellStyle name="Normal 3 27" xfId="42689" xr:uid="{00AB958D-04FE-424E-BD5A-B573CE61CC02}"/>
    <cellStyle name="Normal 3 27 2" xfId="42690" xr:uid="{A8F77ED4-7AA1-44F7-B4FA-278AC819B650}"/>
    <cellStyle name="Normal 3 27 2 2" xfId="42691" xr:uid="{F09FFC02-5AAD-4AA6-BCCD-F143DEF6334E}"/>
    <cellStyle name="Normal 3 27 2 2 2" xfId="42692" xr:uid="{E6AFAC73-1315-4C8A-A3F9-89E08E61F4FE}"/>
    <cellStyle name="Normal 3 27 2 3" xfId="42693" xr:uid="{91ADAF20-6CEB-4866-B98C-5EFD002527B4}"/>
    <cellStyle name="Normal 3 27 2 4" xfId="42694" xr:uid="{E72FA5EF-707D-4E2F-AF49-D7EF286093F8}"/>
    <cellStyle name="Normal 3 27 2 5" xfId="42695" xr:uid="{A1E1FFF9-2359-4C4A-A8B2-27A39F65921C}"/>
    <cellStyle name="Normal 3 27 3" xfId="42696" xr:uid="{77E29736-E998-400F-8EB0-0D49C223B03A}"/>
    <cellStyle name="Normal 3 27 3 2" xfId="42697" xr:uid="{0354B6B1-0749-4256-A5B3-05728FB31039}"/>
    <cellStyle name="Normal 3 27 3 2 2" xfId="42698" xr:uid="{41178D26-6C2C-45A0-B29A-84249C3F925F}"/>
    <cellStyle name="Normal 3 27 3 3" xfId="42699" xr:uid="{75E0DC45-867D-4656-AB5A-7B3A0EFF14C2}"/>
    <cellStyle name="Normal 3 27 3 4" xfId="42700" xr:uid="{E40AC969-8794-4CA8-B58E-C56279AE1903}"/>
    <cellStyle name="Normal 3 27 3 5" xfId="42701" xr:uid="{93C9BA48-B13E-4AB6-AAF8-BACCA5A299DA}"/>
    <cellStyle name="Normal 3 27 4" xfId="42702" xr:uid="{B118035D-5DD8-4047-BD2B-109E71BE52A3}"/>
    <cellStyle name="Normal 3 28" xfId="42703" xr:uid="{B1D78B8E-A046-44E6-A304-954127B0C0E8}"/>
    <cellStyle name="Normal 3 28 2" xfId="42704" xr:uid="{477CD228-C3C2-4E3E-8842-E935F965920E}"/>
    <cellStyle name="Normal 3 28 3" xfId="42705" xr:uid="{87DBF3B8-96EC-4BC3-A5B9-B54161FFB2E9}"/>
    <cellStyle name="Normal 3 28 4" xfId="42706" xr:uid="{4E142931-A760-4653-BAE5-2DA0EE192ED1}"/>
    <cellStyle name="Normal 3 29" xfId="42707" xr:uid="{AC56093C-1F90-40A5-80CC-93A3DFF4F534}"/>
    <cellStyle name="Normal 3 29 2" xfId="42708" xr:uid="{D2F48730-6AB5-4D57-BC66-48DB085FB397}"/>
    <cellStyle name="Normal 3 29 3" xfId="42709" xr:uid="{C02A3E40-A5CB-405F-A9B8-E8B5F476AC7A}"/>
    <cellStyle name="Normal 3 29 4" xfId="42710" xr:uid="{EB0C0773-EC3E-44B4-9D62-F22033E9AFAE}"/>
    <cellStyle name="Normal 3 3" xfId="3" xr:uid="{371B375C-AA18-4454-873A-9353AEF168B3}"/>
    <cellStyle name="Normal 3 3 10" xfId="42712" xr:uid="{72938762-E969-4978-9AEC-943432B68A26}"/>
    <cellStyle name="Normal 3 3 10 2" xfId="42713" xr:uid="{1CD9E641-CCA4-42A1-AF8E-74A1FF10F423}"/>
    <cellStyle name="Normal 3 3 10 2 2" xfId="42714" xr:uid="{10985081-A933-42BA-B2A5-49EA0971516B}"/>
    <cellStyle name="Normal 3 3 11" xfId="42715" xr:uid="{09D0A6D7-C980-4512-ACB9-6714A26EABA7}"/>
    <cellStyle name="Normal 3 3 12" xfId="42716" xr:uid="{700F0D7C-37AB-44FA-AD76-92D535236481}"/>
    <cellStyle name="Normal 3 3 13" xfId="42717" xr:uid="{B6EC1FF0-0FEC-4C3E-BFE7-3E97CCA0FF99}"/>
    <cellStyle name="Normal 3 3 14" xfId="42718" xr:uid="{5D8B5A47-8FE0-48CD-9170-7BBA1B1581DC}"/>
    <cellStyle name="Normal 3 3 15" xfId="42719" xr:uid="{CA895C9F-F2EC-468A-B134-78FA970D57CF}"/>
    <cellStyle name="Normal 3 3 16" xfId="42720" xr:uid="{78F57E63-374B-42DF-A0ED-1D77FCE0F033}"/>
    <cellStyle name="Normal 3 3 17" xfId="42721" xr:uid="{ED3A87C0-9F89-4D94-BD5A-ED59EA1BB68B}"/>
    <cellStyle name="Normal 3 3 18" xfId="42722" xr:uid="{28873645-58D6-4C96-B508-6E63705B4EB4}"/>
    <cellStyle name="Normal 3 3 19" xfId="42723" xr:uid="{19CDB6BF-9D12-4948-8A19-F25EB3751EC2}"/>
    <cellStyle name="Normal 3 3 2" xfId="42724" xr:uid="{1DA5CFA3-0157-4C5F-A93E-28C77B6D1E7A}"/>
    <cellStyle name="Normal 3 3 2 10" xfId="42725" xr:uid="{B049543A-FABC-4946-B4B3-D02E77490F8A}"/>
    <cellStyle name="Normal 3 3 2 11" xfId="42726" xr:uid="{F2774C31-5F74-44D4-863A-06F45506570A}"/>
    <cellStyle name="Normal 3 3 2 12" xfId="42727" xr:uid="{9CA665A9-7234-41CD-9667-2CA63C6D131D}"/>
    <cellStyle name="Normal 3 3 2 2" xfId="42728" xr:uid="{6D76F53F-6601-41FE-9AA7-602362833920}"/>
    <cellStyle name="Normal 3 3 2 2 2" xfId="42729" xr:uid="{8D99F750-AAD3-44F2-BADD-5CF7A3A83151}"/>
    <cellStyle name="Normal 3 3 2 2 2 2" xfId="42730" xr:uid="{34AD9A3C-490F-4BFF-BC2E-C7FB941F6BCA}"/>
    <cellStyle name="Normal 3 3 2 2 2 3" xfId="42731" xr:uid="{31E6EF19-796C-45AE-BB6B-70D769FE1F0C}"/>
    <cellStyle name="Normal 3 3 2 2 2 4" xfId="42732" xr:uid="{09048917-F317-408B-9E62-BBD2DE350393}"/>
    <cellStyle name="Normal 3 3 2 2 2 5" xfId="42733" xr:uid="{F141BDC3-5808-48C0-B459-63FC6A1C2097}"/>
    <cellStyle name="Normal 3 3 2 2 2 6" xfId="42734" xr:uid="{6B733A97-15EE-40E3-814E-58DFD6629BBA}"/>
    <cellStyle name="Normal 3 3 2 2 3" xfId="42735" xr:uid="{0F741168-BEFC-47B4-AB18-14D7C7406B37}"/>
    <cellStyle name="Normal 3 3 2 2 4" xfId="42736" xr:uid="{D9D0549E-9DD5-4A9D-9A8C-621CC3EE3E4D}"/>
    <cellStyle name="Normal 3 3 2 2 4 2" xfId="42737" xr:uid="{B531BDAA-1C40-4A47-B0DA-F7E7B41AC370}"/>
    <cellStyle name="Normal 3 3 2 2 4 3" xfId="42738" xr:uid="{F8BFF7C2-FD83-4F69-AF72-54AE7E684E3D}"/>
    <cellStyle name="Normal 3 3 2 2 4 4" xfId="42739" xr:uid="{3315BFA9-17A0-4791-B677-60B4EF1C8065}"/>
    <cellStyle name="Normal 3 3 2 3" xfId="42740" xr:uid="{B13289CC-752D-4B66-8372-B76E3D16EFFE}"/>
    <cellStyle name="Normal 3 3 2 3 2" xfId="59227" xr:uid="{C6970CD9-1A7F-477F-B4BE-3382F1162C12}"/>
    <cellStyle name="Normal 3 3 2 4" xfId="42741" xr:uid="{31D41032-E587-41EB-9F59-DBBCEB911087}"/>
    <cellStyle name="Normal 3 3 2 5" xfId="42742" xr:uid="{FD583C00-B1A2-4DE4-AD60-1878BB35A966}"/>
    <cellStyle name="Normal 3 3 2 6" xfId="42743" xr:uid="{BDF43304-D4DC-4D48-AD65-7A9269203941}"/>
    <cellStyle name="Normal 3 3 2 6 2" xfId="42744" xr:uid="{D7E2A9F6-9E13-4402-8A77-F65704B91AD2}"/>
    <cellStyle name="Normal 3 3 2 6 2 2" xfId="42745" xr:uid="{6E85A792-A8CE-4722-B92B-4A871CF5B057}"/>
    <cellStyle name="Normal 3 3 2 6 2 3" xfId="42746" xr:uid="{804376BC-FB8C-489F-955F-71B8A426C286}"/>
    <cellStyle name="Normal 3 3 2 6 2 4" xfId="42747" xr:uid="{9CF021EE-4069-4438-AB7D-C5EEB1B95313}"/>
    <cellStyle name="Normal 3 3 2 6 3" xfId="42748" xr:uid="{CAE85FE4-8821-469F-B0BC-A3A4B38434F4}"/>
    <cellStyle name="Normal 3 3 2 6 3 2" xfId="42749" xr:uid="{13051365-B236-4903-B281-33CB9EB42786}"/>
    <cellStyle name="Normal 3 3 2 6 3 3" xfId="42750" xr:uid="{88DCCD39-7491-4187-8448-14BBF0A33EC0}"/>
    <cellStyle name="Normal 3 3 2 6 3 4" xfId="42751" xr:uid="{5F38213A-0067-4F74-BDBA-774DF28BD756}"/>
    <cellStyle name="Normal 3 3 2 7" xfId="42752" xr:uid="{7B279671-3CB2-4F07-A1F4-604D4C5A939A}"/>
    <cellStyle name="Normal 3 3 2 8" xfId="42753" xr:uid="{8A26D06D-5DCD-470A-B8EC-B57E63F45D97}"/>
    <cellStyle name="Normal 3 3 2 8 2" xfId="42754" xr:uid="{6752A5E2-B363-4D8E-8DD5-A34D03E0E5D8}"/>
    <cellStyle name="Normal 3 3 2 9" xfId="42755" xr:uid="{87834165-0C0A-46FD-B1D9-47E9F6FD3AF5}"/>
    <cellStyle name="Normal 3 3 20" xfId="42756" xr:uid="{3D2C6992-5FF3-4E1A-A246-F34B2CD7E563}"/>
    <cellStyle name="Normal 3 3 21" xfId="42757" xr:uid="{6D2E5FA6-2A19-4028-A004-38CE6D7BE70A}"/>
    <cellStyle name="Normal 3 3 22" xfId="42758" xr:uid="{83137ACF-6514-4C08-913E-BFCFDE80F84A}"/>
    <cellStyle name="Normal 3 3 23" xfId="42759" xr:uid="{6B5FC424-87A4-4F26-8CB3-B88D4F80A8FA}"/>
    <cellStyle name="Normal 3 3 24" xfId="42760" xr:uid="{17CDFF63-79D6-406B-A993-F5CE6C8FA61D}"/>
    <cellStyle name="Normal 3 3 25" xfId="42761" xr:uid="{745981FA-B20D-451E-AE61-0B3F607A93CE}"/>
    <cellStyle name="Normal 3 3 26" xfId="42762" xr:uid="{CE9FB4EE-D027-49D2-A075-A50F0987BA1D}"/>
    <cellStyle name="Normal 3 3 27" xfId="42763" xr:uid="{9B8104C7-3B12-4B64-96DF-BE5E2AF67091}"/>
    <cellStyle name="Normal 3 3 28" xfId="42764" xr:uid="{EE22D315-D13F-43FB-A151-76B6BF96FFBD}"/>
    <cellStyle name="Normal 3 3 29" xfId="42765" xr:uid="{D5122071-45B6-4413-855E-15342D3029A5}"/>
    <cellStyle name="Normal 3 3 3" xfId="42766" xr:uid="{58311F2D-2B75-4C90-9CBF-A07734E8F2CA}"/>
    <cellStyle name="Normal 3 3 3 2" xfId="42767" xr:uid="{6001CF69-C3B6-4CCE-BE5C-E68CE0A3A802}"/>
    <cellStyle name="Normal 3 3 3 2 2" xfId="42768" xr:uid="{716F9078-96DB-473A-BCC6-2AEADB59F571}"/>
    <cellStyle name="Normal 3 3 3 2 3" xfId="42769" xr:uid="{6EAC9213-C868-4A71-88A3-17B90FC49D4A}"/>
    <cellStyle name="Normal 3 3 3 2 4" xfId="42770" xr:uid="{DDC3A01B-002C-4469-9019-570476BE030D}"/>
    <cellStyle name="Normal 3 3 3 3" xfId="42771" xr:uid="{7CFCEFF0-EC86-42B4-AEE2-75F749D690A1}"/>
    <cellStyle name="Normal 3 3 3 3 2" xfId="42772" xr:uid="{FD05D4C0-1892-401C-A224-36DCAC1EF101}"/>
    <cellStyle name="Normal 3 3 3 3 3" xfId="42773" xr:uid="{AF435CDC-1A69-43FC-AB05-09A965418519}"/>
    <cellStyle name="Normal 3 3 3 3 4" xfId="42774" xr:uid="{72CBB936-B08B-4026-BF00-1800A07EBF8E}"/>
    <cellStyle name="Normal 3 3 3 4" xfId="42775" xr:uid="{B97348A4-E247-4FF1-AC2D-2F59FC417EE9}"/>
    <cellStyle name="Normal 3 3 3 4 2" xfId="42776" xr:uid="{44C027EC-A00D-464A-B47A-AA3303D34932}"/>
    <cellStyle name="Normal 3 3 3 5" xfId="42777" xr:uid="{BDC1BED9-961F-4182-A144-38C7134DA320}"/>
    <cellStyle name="Normal 3 3 3 6" xfId="42778" xr:uid="{8C0573DE-4E84-40B7-AA4C-6968E4B03469}"/>
    <cellStyle name="Normal 3 3 3 7" xfId="42779" xr:uid="{994DB63C-9A49-45EF-9DD9-2FA5D37F084E}"/>
    <cellStyle name="Normal 3 3 3 8" xfId="42780" xr:uid="{0FB7A9B6-EC96-4EA1-84DC-DABA983F1F74}"/>
    <cellStyle name="Normal 3 3 3 9" xfId="42781" xr:uid="{8DEA5FAA-9F7C-4D2A-B00F-9161D9E74344}"/>
    <cellStyle name="Normal 3 3 30" xfId="42782" xr:uid="{0A467550-50B5-4153-ABD1-A4DD6EF5C710}"/>
    <cellStyle name="Normal 3 3 31" xfId="42783" xr:uid="{8A9A1715-645F-4B53-92A3-57C59B14AB38}"/>
    <cellStyle name="Normal 3 3 32" xfId="42784" xr:uid="{41EC4419-B997-42A1-BBBA-E7D6C6E3DA07}"/>
    <cellStyle name="Normal 3 3 33" xfId="42785" xr:uid="{E8F91587-925A-4F99-BD3A-8F20710DC155}"/>
    <cellStyle name="Normal 3 3 34" xfId="42786" xr:uid="{D91A1377-4D7D-4051-95E6-EAFBE75AEAAE}"/>
    <cellStyle name="Normal 3 3 35" xfId="42787" xr:uid="{DA3D849F-6283-4EE4-A0F9-0558926C5E14}"/>
    <cellStyle name="Normal 3 3 36" xfId="42788" xr:uid="{E80ECA72-06F4-4F56-88FC-E2E3AAC1B3F3}"/>
    <cellStyle name="Normal 3 3 37" xfId="42789" xr:uid="{91D8E5D7-A9D5-47DF-AC6F-398D80B3F7CB}"/>
    <cellStyle name="Normal 3 3 38" xfId="42790" xr:uid="{CB480EA7-FF27-4E15-AC1F-CB11F2F6DB25}"/>
    <cellStyle name="Normal 3 3 39" xfId="42711" xr:uid="{E11D73C7-C383-45FA-AB8D-B94715286128}"/>
    <cellStyle name="Normal 3 3 4" xfId="42791" xr:uid="{0DFB5179-2AD6-4505-A342-83E63D68BFA9}"/>
    <cellStyle name="Normal 3 3 4 2" xfId="42792" xr:uid="{E349CB24-E1DB-4908-91D0-419E8B2E842A}"/>
    <cellStyle name="Normal 3 3 4 2 2" xfId="42793" xr:uid="{155B1844-FA8B-41AA-8681-09CCB69D6734}"/>
    <cellStyle name="Normal 3 3 4 3" xfId="42794" xr:uid="{C6945872-7031-438F-AA50-8E048ED64873}"/>
    <cellStyle name="Normal 3 3 4 4" xfId="42795" xr:uid="{B86B0E1B-CAA9-4716-A951-3B104AB3E553}"/>
    <cellStyle name="Normal 3 3 4 5" xfId="42796" xr:uid="{6211AC82-9579-4F61-957D-4EFABDA187CF}"/>
    <cellStyle name="Normal 3 3 4 6" xfId="42797" xr:uid="{744B1CC7-60BF-4B9F-8AF9-DA7DB700E143}"/>
    <cellStyle name="Normal 3 3 5" xfId="42798" xr:uid="{7D9A6940-5C5D-4CBE-8022-78CB1549D1AA}"/>
    <cellStyle name="Normal 3 3 5 2" xfId="42799" xr:uid="{B90FBBB6-5945-4020-9827-EE7188E44316}"/>
    <cellStyle name="Normal 3 3 5 2 2" xfId="42800" xr:uid="{6468A24B-86CF-4C0B-970C-055CC1C5E7FC}"/>
    <cellStyle name="Normal 3 3 5 3" xfId="42801" xr:uid="{477FED7D-EB05-42DE-84B5-ADB2FC790081}"/>
    <cellStyle name="Normal 3 3 5 4" xfId="42802" xr:uid="{AE1593AB-A86D-4F9E-9F66-344AB15F06ED}"/>
    <cellStyle name="Normal 3 3 5 5" xfId="42803" xr:uid="{09D68DF6-7B27-46F9-A0F7-AE0934A87EEA}"/>
    <cellStyle name="Normal 3 3 5 6" xfId="42804" xr:uid="{6E1DEE3D-2034-4069-BE34-156826960EEF}"/>
    <cellStyle name="Normal 3 3 6" xfId="42805" xr:uid="{78C801CE-23E2-467B-8EE2-D125FF734121}"/>
    <cellStyle name="Normal 3 3 6 2" xfId="42806" xr:uid="{B95B6B9F-9413-4FFF-9F60-06AFF155539E}"/>
    <cellStyle name="Normal 3 3 6 2 2" xfId="42807" xr:uid="{9A1C2243-64B9-44F0-B359-62E109C10CC9}"/>
    <cellStyle name="Normal 3 3 6 3" xfId="42808" xr:uid="{3072B011-7F0D-4806-A45B-0F920D8307E3}"/>
    <cellStyle name="Normal 3 3 6 4" xfId="42809" xr:uid="{5BADB9F0-FDE4-496F-B15B-EF5A92E4B74D}"/>
    <cellStyle name="Normal 3 3 6 5" xfId="42810" xr:uid="{324EDD6A-A721-4812-A6BE-702CEDF8A686}"/>
    <cellStyle name="Normal 3 3 6 6" xfId="42811" xr:uid="{63998099-74F3-43D4-84E2-F9B4C263082B}"/>
    <cellStyle name="Normal 3 3 7" xfId="42812" xr:uid="{D969BA3B-033E-4795-AB9B-D052C6473637}"/>
    <cellStyle name="Normal 3 3 7 2" xfId="42813" xr:uid="{8D9C13BE-5796-462F-B68E-A8087CDBF3E9}"/>
    <cellStyle name="Normal 3 3 7 2 2" xfId="42814" xr:uid="{EBEBE895-4205-4089-9542-71C3261CF92B}"/>
    <cellStyle name="Normal 3 3 7 3" xfId="42815" xr:uid="{275E9CDF-C746-448F-BCD1-2697D126253E}"/>
    <cellStyle name="Normal 3 3 7 4" xfId="42816" xr:uid="{CFBF0C1D-ADE3-48A1-9235-41F0C8F42D31}"/>
    <cellStyle name="Normal 3 3 7 5" xfId="42817" xr:uid="{4FC49428-9D74-4601-80AF-C4FDEBCA2EE7}"/>
    <cellStyle name="Normal 3 3 7 6" xfId="42818" xr:uid="{F759969F-C3D9-4B08-87A2-BAB705FE8531}"/>
    <cellStyle name="Normal 3 3 8" xfId="42819" xr:uid="{6BF97F77-3348-426A-857D-A00339A45FDF}"/>
    <cellStyle name="Normal 3 3 8 2" xfId="42820" xr:uid="{B9B7A9D9-884A-4738-9A79-70CFF82EB67F}"/>
    <cellStyle name="Normal 3 3 8 2 2" xfId="42821" xr:uid="{24FE9C31-083D-4C66-9F54-EC145C4FAC20}"/>
    <cellStyle name="Normal 3 3 8 2 3" xfId="42822" xr:uid="{F28F6387-2FCB-4D7E-A714-D6EE97BAA4FA}"/>
    <cellStyle name="Normal 3 3 8 2 4" xfId="42823" xr:uid="{76FD73A5-EB73-48E0-9810-ADB9898139D6}"/>
    <cellStyle name="Normal 3 3 8 3" xfId="42824" xr:uid="{616264FA-DEAF-404B-8CD8-453B528E435E}"/>
    <cellStyle name="Normal 3 3 8 3 2" xfId="42825" xr:uid="{1DF3AF1B-7762-4A7B-B2EB-64ED3B7DD66E}"/>
    <cellStyle name="Normal 3 3 8 3 3" xfId="42826" xr:uid="{1B28D495-89D6-4260-8A23-B42B3095EBFE}"/>
    <cellStyle name="Normal 3 3 8 3 4" xfId="42827" xr:uid="{9F9C58E3-AC6A-42E7-8533-35AF45A19CEB}"/>
    <cellStyle name="Normal 3 3 8 4" xfId="42828" xr:uid="{2600F96B-E2FC-4FDE-8316-C283764374B7}"/>
    <cellStyle name="Normal 3 3 8 4 2" xfId="42829" xr:uid="{B6A416AF-1CD2-4D62-9BBC-5D2A6B3FDD3F}"/>
    <cellStyle name="Normal 3 3 8 5" xfId="42830" xr:uid="{43466B7E-5595-4CFB-A531-071FDFD67823}"/>
    <cellStyle name="Normal 3 3 8 6" xfId="42831" xr:uid="{3E647DE2-13AD-4320-8B32-EFCA02E94B0A}"/>
    <cellStyle name="Normal 3 3 8 7" xfId="42832" xr:uid="{B79F1C6A-BAA3-4B83-8683-F046D0B90B13}"/>
    <cellStyle name="Normal 3 3 8 8" xfId="42833" xr:uid="{C6D1F94F-EDA8-4B7D-B957-C2615E63A148}"/>
    <cellStyle name="Normal 3 3 9" xfId="42834" xr:uid="{C590E442-BBA8-44ED-84A4-4219ABDB5F46}"/>
    <cellStyle name="Normal 3 3 9 2" xfId="42835" xr:uid="{E3EC6C07-4BD8-4C00-B609-44B4F62BBC67}"/>
    <cellStyle name="Normal 3 3 9 2 2" xfId="42836" xr:uid="{69E7001C-22B7-4CD5-8DF3-B282C7A96C03}"/>
    <cellStyle name="Normal 3 3 9 3" xfId="42837" xr:uid="{7BB4E441-48C8-4307-AB49-CBB745246D1E}"/>
    <cellStyle name="Normal 3 3 9 4" xfId="42838" xr:uid="{0E1FFA5E-CAB3-4700-A373-1A8C7FFC3B07}"/>
    <cellStyle name="Normal 3 3 9 5" xfId="42839" xr:uid="{0B812F54-E0B0-408B-9120-C53BBD443942}"/>
    <cellStyle name="Normal 3 3_Africa Provident Limited 2009 - Adj." xfId="59228" xr:uid="{C7233B87-EDA2-440C-93C0-E267D64CF673}"/>
    <cellStyle name="Normal 3 30" xfId="42840" xr:uid="{A1AEBC8E-FE2E-426C-BF3C-98F95724323B}"/>
    <cellStyle name="Normal 3 30 2" xfId="42841" xr:uid="{27F5DE2C-B5E8-4C7F-9E1D-5FFFD1D5ADB3}"/>
    <cellStyle name="Normal 3 30 3" xfId="42842" xr:uid="{997308F4-86C0-46B0-8CBC-F92543FF7CD1}"/>
    <cellStyle name="Normal 3 31" xfId="42843" xr:uid="{03C98970-D5F1-431D-99D0-80E6D6508419}"/>
    <cellStyle name="Normal 3 31 2" xfId="42844" xr:uid="{255FB920-DC9F-435B-BCCF-4D4228DA5689}"/>
    <cellStyle name="Normal 3 31 3" xfId="42845" xr:uid="{331A38AA-2685-469E-AF83-87694CC22C8F}"/>
    <cellStyle name="Normal 3 32" xfId="42846" xr:uid="{09CF165F-9FEA-4EBB-A7B5-2430C5690323}"/>
    <cellStyle name="Normal 3 32 2" xfId="42847" xr:uid="{9434C615-0BB6-4733-9AB3-E012AEF59DA8}"/>
    <cellStyle name="Normal 3 32 3" xfId="42848" xr:uid="{C28427AE-104C-4597-B89B-EC91E44C8631}"/>
    <cellStyle name="Normal 3 33" xfId="42849" xr:uid="{5EF7C270-55C4-42B2-9ECE-516979A550CA}"/>
    <cellStyle name="Normal 3 33 2" xfId="42850" xr:uid="{BA16A04F-5067-41D8-8D57-240A3339F1B4}"/>
    <cellStyle name="Normal 3 33 3" xfId="42851" xr:uid="{0E6A4BDE-E932-44BE-A46B-A4F67A26A356}"/>
    <cellStyle name="Normal 3 34" xfId="42852" xr:uid="{476C1AB1-B102-4C54-837E-6E76E17749B0}"/>
    <cellStyle name="Normal 3 34 2" xfId="42853" xr:uid="{CBBEBDD5-CAA6-4DC9-94D5-620D7E183824}"/>
    <cellStyle name="Normal 3 34 3" xfId="42854" xr:uid="{E73D33CB-AA97-4D87-AD0A-5A5FEBF5AE23}"/>
    <cellStyle name="Normal 3 35" xfId="42855" xr:uid="{7C052D04-E5E7-4A8F-9A96-D47AD24D1FE9}"/>
    <cellStyle name="Normal 3 35 2" xfId="42856" xr:uid="{A2822CB4-2EA5-4E35-BD59-8B540D63EB62}"/>
    <cellStyle name="Normal 3 35 3" xfId="42857" xr:uid="{8BF4B3A8-2551-411E-A305-F6071EA6AA17}"/>
    <cellStyle name="Normal 3 36" xfId="42858" xr:uid="{95860EDF-B91D-4528-8B5E-47459BE7C8C1}"/>
    <cellStyle name="Normal 3 36 2" xfId="42859" xr:uid="{089658C8-BA3C-4864-8D2F-8893F88D2C88}"/>
    <cellStyle name="Normal 3 36 3" xfId="42860" xr:uid="{24A6EAB8-1CA7-459E-8CD3-EE46FFB4DB1F}"/>
    <cellStyle name="Normal 3 37" xfId="42861" xr:uid="{33A57A23-59B2-4FB8-B941-DF7190561377}"/>
    <cellStyle name="Normal 3 37 2" xfId="42862" xr:uid="{43280F22-378D-4E01-B192-F76893DDB30E}"/>
    <cellStyle name="Normal 3 37 3" xfId="42863" xr:uid="{C2268EC8-78D4-4A5D-A4B0-479D6B50F484}"/>
    <cellStyle name="Normal 3 38" xfId="42864" xr:uid="{AE27AC29-54CE-416E-A077-9116C242A1CD}"/>
    <cellStyle name="Normal 3 38 2" xfId="42865" xr:uid="{C540F8CA-BEF9-497E-9C97-7D0E248E3FFB}"/>
    <cellStyle name="Normal 3 38 3" xfId="42866" xr:uid="{EFF060A9-D17A-45F1-98A7-C01DC2E9B7CA}"/>
    <cellStyle name="Normal 3 39" xfId="42867" xr:uid="{4B4572FF-B15A-428A-9414-255352D15D87}"/>
    <cellStyle name="Normal 3 39 2" xfId="42868" xr:uid="{3BC656E8-95B6-4C47-B563-61EE5D5BE0F5}"/>
    <cellStyle name="Normal 3 39 3" xfId="42869" xr:uid="{627AEF38-216A-4AFC-A41C-63B3B68FBE8E}"/>
    <cellStyle name="Normal 3 4" xfId="42870" xr:uid="{270B88DE-3DDD-48F2-B9BB-B3841EE10E9D}"/>
    <cellStyle name="Normal 3 4 10" xfId="42871" xr:uid="{AC86C621-6753-4270-816F-9E2AD3059551}"/>
    <cellStyle name="Normal 3 4 10 2" xfId="42872" xr:uid="{958D0F98-F5C2-4495-B1C2-3D4D63BD4C80}"/>
    <cellStyle name="Normal 3 4 10 2 2" xfId="42873" xr:uid="{AD8F437C-751B-48B9-BD08-2F3850F779C2}"/>
    <cellStyle name="Normal 3 4 11" xfId="42874" xr:uid="{59664BF9-617F-4294-A396-8CC81479319C}"/>
    <cellStyle name="Normal 3 4 12" xfId="42875" xr:uid="{B4673BC4-A285-4971-815A-23FD69D780E2}"/>
    <cellStyle name="Normal 3 4 13" xfId="42876" xr:uid="{C50E9CC5-9D96-4A1A-B360-F45EC2F087D8}"/>
    <cellStyle name="Normal 3 4 14" xfId="42877" xr:uid="{7673A5C1-8390-484D-B28C-7F2244C379A9}"/>
    <cellStyle name="Normal 3 4 15" xfId="42878" xr:uid="{5DAE59C9-D232-4058-9A66-160EC98C626A}"/>
    <cellStyle name="Normal 3 4 16" xfId="42879" xr:uid="{9F6D4ACB-7B54-4B9C-9525-D94B12B01F94}"/>
    <cellStyle name="Normal 3 4 17" xfId="42880" xr:uid="{A98FB40A-5434-4F51-A87B-B90558C0C125}"/>
    <cellStyle name="Normal 3 4 18" xfId="42881" xr:uid="{DA96E620-C639-4538-89D0-13B979AEDD11}"/>
    <cellStyle name="Normal 3 4 19" xfId="42882" xr:uid="{37E9F481-495D-49EA-B9AB-5171074B7403}"/>
    <cellStyle name="Normal 3 4 2" xfId="42883" xr:uid="{57066B2F-DD09-4145-8663-5DF5E0BE6175}"/>
    <cellStyle name="Normal 3 4 2 10" xfId="42884" xr:uid="{D6FB408A-E151-4CAD-9286-C8122C1F1AB9}"/>
    <cellStyle name="Normal 3 4 2 11" xfId="42885" xr:uid="{A7BB1C6A-03C4-4769-BA31-EEE4A018FA0E}"/>
    <cellStyle name="Normal 3 4 2 12" xfId="42886" xr:uid="{580E4E56-5155-4C3C-9A7E-C1F62B51E692}"/>
    <cellStyle name="Normal 3 4 2 13" xfId="42887" xr:uid="{87058DD5-7BB8-468E-AE28-4DBD245F8218}"/>
    <cellStyle name="Normal 3 4 2 2" xfId="42888" xr:uid="{9E9F75C9-6124-4E55-A89D-BC403C14DF83}"/>
    <cellStyle name="Normal 3 4 2 2 2" xfId="42889" xr:uid="{11A84338-E4DE-4170-A957-0A277FEB49F6}"/>
    <cellStyle name="Normal 3 4 2 2 2 2" xfId="42890" xr:uid="{802092C7-C4B6-4F8D-A839-46901CCD7824}"/>
    <cellStyle name="Normal 3 4 2 2 2 3" xfId="42891" xr:uid="{91103CF8-5854-4187-A65F-CE39C8719E06}"/>
    <cellStyle name="Normal 3 4 2 2 2 4" xfId="42892" xr:uid="{A80B6686-34C1-417F-8A53-D03EAFEECF5F}"/>
    <cellStyle name="Normal 3 4 2 2 2 5" xfId="42893" xr:uid="{896F3FC9-F7E0-454C-A94F-02346D13A1EE}"/>
    <cellStyle name="Normal 3 4 2 2 2 6" xfId="42894" xr:uid="{B736A5A4-60A9-422F-9A6E-B926B80075A3}"/>
    <cellStyle name="Normal 3 4 2 2 3" xfId="42895" xr:uid="{261FE531-1A05-449E-85B2-7C26E772310C}"/>
    <cellStyle name="Normal 3 4 2 2 4" xfId="42896" xr:uid="{3FE1AECE-3AFB-40FF-BB57-A5F48C8BE5AA}"/>
    <cellStyle name="Normal 3 4 2 2 4 2" xfId="42897" xr:uid="{F93757EB-F976-4EDD-8367-8D122CD2AF20}"/>
    <cellStyle name="Normal 3 4 2 2 4 3" xfId="42898" xr:uid="{A52CA8DB-7FAC-48BE-A767-A00808C5463B}"/>
    <cellStyle name="Normal 3 4 2 2 4 4" xfId="42899" xr:uid="{AB6A25FD-ECB6-45E1-93C4-2BDC34C87EFD}"/>
    <cellStyle name="Normal 3 4 2 3" xfId="42900" xr:uid="{A5627059-0B92-424F-AE7B-333868A4D6D6}"/>
    <cellStyle name="Normal 3 4 2 4" xfId="42901" xr:uid="{721E369C-0865-4A1C-8DC2-4713ADCB9796}"/>
    <cellStyle name="Normal 3 4 2 5" xfId="42902" xr:uid="{1350D463-021E-4F2B-AF86-7DB88F09665B}"/>
    <cellStyle name="Normal 3 4 2 6" xfId="42903" xr:uid="{3D8D1181-41D4-461B-8A04-5CE1660779A6}"/>
    <cellStyle name="Normal 3 4 2 6 2" xfId="42904" xr:uid="{6C4BC001-940B-459C-93EF-331024C829BA}"/>
    <cellStyle name="Normal 3 4 2 6 2 2" xfId="42905" xr:uid="{1839BA56-49FC-4EE2-9329-685331BEFB42}"/>
    <cellStyle name="Normal 3 4 2 6 2 3" xfId="42906" xr:uid="{FE826157-AF96-41B1-832A-994F128E2390}"/>
    <cellStyle name="Normal 3 4 2 6 2 4" xfId="42907" xr:uid="{9202FB61-8F73-4BDB-BD7E-1AA1C0F040EA}"/>
    <cellStyle name="Normal 3 4 2 6 3" xfId="42908" xr:uid="{93A496D6-2F7B-4577-A68A-414A996763D1}"/>
    <cellStyle name="Normal 3 4 2 6 3 2" xfId="42909" xr:uid="{E33A17C2-E8EC-4671-96A9-A26523B54E01}"/>
    <cellStyle name="Normal 3 4 2 6 3 3" xfId="42910" xr:uid="{A86BC0CC-B3D7-4D41-B76D-CD8A79DF27C0}"/>
    <cellStyle name="Normal 3 4 2 6 3 4" xfId="42911" xr:uid="{F920C66D-249D-4D2B-B8FF-74C8A19B9285}"/>
    <cellStyle name="Normal 3 4 2 7" xfId="42912" xr:uid="{7F7E6A3C-9641-4B8E-ADC4-55B192F2C003}"/>
    <cellStyle name="Normal 3 4 2 8" xfId="42913" xr:uid="{8718CD53-5FF9-4AAC-9005-2E27859CE22C}"/>
    <cellStyle name="Normal 3 4 2 8 2" xfId="42914" xr:uid="{EF6DFD3D-D8C4-4E6C-BD1D-45284C32208A}"/>
    <cellStyle name="Normal 3 4 2 9" xfId="42915" xr:uid="{19F1FE72-7995-4222-9627-2D216EDF6A3C}"/>
    <cellStyle name="Normal 3 4 20" xfId="42916" xr:uid="{AD24E605-D560-4B91-AFEE-C2068D365284}"/>
    <cellStyle name="Normal 3 4 21" xfId="42917" xr:uid="{772AC9D2-E068-4B7B-9969-F8A0B587C99C}"/>
    <cellStyle name="Normal 3 4 22" xfId="42918" xr:uid="{D9E4DCBA-95FD-46CB-94EB-C1D546D1526D}"/>
    <cellStyle name="Normal 3 4 23" xfId="42919" xr:uid="{24B87651-42AC-4D82-BC76-E333382ABC9B}"/>
    <cellStyle name="Normal 3 4 24" xfId="42920" xr:uid="{7E7B1F12-23CB-4BD0-BB0D-82F157BB04BF}"/>
    <cellStyle name="Normal 3 4 25" xfId="42921" xr:uid="{C30BEB53-6706-4C9F-B1EB-1EC555479EB4}"/>
    <cellStyle name="Normal 3 4 26" xfId="42922" xr:uid="{3A237255-36D4-4EBD-90A5-9170289A73EE}"/>
    <cellStyle name="Normal 3 4 27" xfId="42923" xr:uid="{1B9D5CEC-E7F4-4539-80E4-83E8F9FD5AFA}"/>
    <cellStyle name="Normal 3 4 28" xfId="42924" xr:uid="{1EC9F85C-70B4-4E3A-8DDB-903E4D30B7D3}"/>
    <cellStyle name="Normal 3 4 29" xfId="42925" xr:uid="{F6B6E52F-D54F-4B1E-B362-0A051735E40B}"/>
    <cellStyle name="Normal 3 4 3" xfId="42926" xr:uid="{3F33DB53-210E-439F-9CD0-34A692857EA3}"/>
    <cellStyle name="Normal 3 4 3 2" xfId="42927" xr:uid="{29DD1EFE-7551-4552-960B-324EBE3F8C15}"/>
    <cellStyle name="Normal 3 4 3 2 2" xfId="42928" xr:uid="{FBA20333-FBF7-4907-800B-70B902E40853}"/>
    <cellStyle name="Normal 3 4 3 2 3" xfId="42929" xr:uid="{A0A932A3-B650-4CE1-AE8F-8BADA309327F}"/>
    <cellStyle name="Normal 3 4 3 2 4" xfId="42930" xr:uid="{C5E26DAA-7DF3-4AA8-A871-FD90BEADB2DC}"/>
    <cellStyle name="Normal 3 4 3 3" xfId="42931" xr:uid="{81B75A3E-42D0-46FA-BD21-8782E44BEE7B}"/>
    <cellStyle name="Normal 3 4 3 3 2" xfId="42932" xr:uid="{3EC6E720-1D6A-4594-B8CC-1B77B3BB972F}"/>
    <cellStyle name="Normal 3 4 3 3 3" xfId="42933" xr:uid="{86686331-A146-411C-B2F2-50246743C289}"/>
    <cellStyle name="Normal 3 4 3 3 4" xfId="42934" xr:uid="{BAC24CC2-3A1A-4786-8C43-207D6AC1A98A}"/>
    <cellStyle name="Normal 3 4 3 4" xfId="42935" xr:uid="{4BC74EED-0E3D-4DFC-BF1C-567B602CF1CE}"/>
    <cellStyle name="Normal 3 4 3 4 2" xfId="42936" xr:uid="{4C82895A-EBBC-43D7-9002-F215D0F77B11}"/>
    <cellStyle name="Normal 3 4 3 5" xfId="42937" xr:uid="{EE235529-9D6E-4FEC-89F6-368ABE774633}"/>
    <cellStyle name="Normal 3 4 3 6" xfId="42938" xr:uid="{B9A8EBC1-3F53-4A46-972E-3E312E75C944}"/>
    <cellStyle name="Normal 3 4 3 7" xfId="42939" xr:uid="{F33E7D6D-ADFF-4E5A-938C-47B806B2A5B7}"/>
    <cellStyle name="Normal 3 4 30" xfId="42940" xr:uid="{AF6EA585-FCEF-47E0-B18A-65495E7ADE92}"/>
    <cellStyle name="Normal 3 4 31" xfId="42941" xr:uid="{493C827A-3C91-4875-9127-6EE6D651BA12}"/>
    <cellStyle name="Normal 3 4 32" xfId="42942" xr:uid="{152DC5ED-EDE2-47AD-90B0-25B287D069C3}"/>
    <cellStyle name="Normal 3 4 33" xfId="42943" xr:uid="{1A0EA8A1-9A27-474D-9730-AF9FB7EAA49E}"/>
    <cellStyle name="Normal 3 4 34" xfId="42944" xr:uid="{021FE1C6-C7F7-47A1-9C46-7F2F4503F8DD}"/>
    <cellStyle name="Normal 3 4 35" xfId="42945" xr:uid="{9F7D4565-C6A1-4D8A-840A-47BAA78DB3E1}"/>
    <cellStyle name="Normal 3 4 36" xfId="42946" xr:uid="{FFED39A6-306E-4668-9015-5D51344ED4AC}"/>
    <cellStyle name="Normal 3 4 37" xfId="42947" xr:uid="{69DD7DA5-73D2-4C20-B80A-AB0BCCD0DA07}"/>
    <cellStyle name="Normal 3 4 38" xfId="42948" xr:uid="{725457DF-E167-495E-B816-BF5E18D3587D}"/>
    <cellStyle name="Normal 3 4 39" xfId="59229" xr:uid="{400FFADF-5BCF-4375-BC58-3EE64A6C803A}"/>
    <cellStyle name="Normal 3 4 4" xfId="42949" xr:uid="{69AC2EFA-FEFB-4615-898A-3BFF346632DE}"/>
    <cellStyle name="Normal 3 4 4 2" xfId="42950" xr:uid="{167225DF-1250-4FDF-AD70-EFA32B209294}"/>
    <cellStyle name="Normal 3 4 4 3" xfId="42951" xr:uid="{E5DC6BE7-762D-434C-814F-ACF426C2CD25}"/>
    <cellStyle name="Normal 3 4 5" xfId="42952" xr:uid="{2955ED7B-C148-41E6-B3C2-270680485070}"/>
    <cellStyle name="Normal 3 4 5 2" xfId="42953" xr:uid="{EAE01E68-56F6-4C57-9F43-3AF4AF1B1F3D}"/>
    <cellStyle name="Normal 3 4 5 3" xfId="42954" xr:uid="{66483526-F186-48E4-8DFB-0134EEA3E6FE}"/>
    <cellStyle name="Normal 3 4 6" xfId="42955" xr:uid="{D5B5E532-9330-42BB-B5A1-C3FBFA0D88ED}"/>
    <cellStyle name="Normal 3 4 6 2" xfId="42956" xr:uid="{40C1BEEC-B7C4-4C44-8A08-4C55CDF1DF9F}"/>
    <cellStyle name="Normal 3 4 6 3" xfId="42957" xr:uid="{428B6887-D03D-4932-92A7-E03B982CD7E5}"/>
    <cellStyle name="Normal 3 4 7" xfId="42958" xr:uid="{4D742BB5-0B10-435B-A286-04C6F58F8926}"/>
    <cellStyle name="Normal 3 4 7 2" xfId="42959" xr:uid="{9F4A868B-0D7A-44D8-BF70-01A242E6ED31}"/>
    <cellStyle name="Normal 3 4 7 3" xfId="42960" xr:uid="{E4D95D4D-28AC-4531-B9B9-2FFD36B60A5E}"/>
    <cellStyle name="Normal 3 4 8" xfId="42961" xr:uid="{28CC7BE2-776F-4D43-8D91-8778DD6BA74B}"/>
    <cellStyle name="Normal 3 4 8 2" xfId="42962" xr:uid="{3A9C7B8C-24F2-4E60-A59B-22A85EE445A5}"/>
    <cellStyle name="Normal 3 4 8 2 2" xfId="42963" xr:uid="{E1721A35-9A04-434F-8556-9E020BAE0B6D}"/>
    <cellStyle name="Normal 3 4 8 2 3" xfId="42964" xr:uid="{71E0F41F-8DFD-4ACE-A12F-FA24F050996A}"/>
    <cellStyle name="Normal 3 4 8 2 4" xfId="42965" xr:uid="{009DC0E2-1D2B-4520-BFCA-15B9DFFEEB9F}"/>
    <cellStyle name="Normal 3 4 8 3" xfId="42966" xr:uid="{F881DA06-A303-4299-A58F-C5988DDBB30C}"/>
    <cellStyle name="Normal 3 4 8 3 2" xfId="42967" xr:uid="{D0480EDE-F039-4F3C-BC62-A306EA44DBB3}"/>
    <cellStyle name="Normal 3 4 8 3 3" xfId="42968" xr:uid="{D54B703A-F166-43B1-BB15-D1BCF96BB91B}"/>
    <cellStyle name="Normal 3 4 8 3 4" xfId="42969" xr:uid="{5B0DA3BC-1CD0-454D-8B50-2E30BD60DA1F}"/>
    <cellStyle name="Normal 3 4 8 4" xfId="42970" xr:uid="{E9C0B6C6-AD5A-453E-A3ED-F190C6A5EBC1}"/>
    <cellStyle name="Normal 3 4 8 5" xfId="42971" xr:uid="{C5490722-E7A3-4B5B-83D6-6393F6B199E5}"/>
    <cellStyle name="Normal 3 4 9" xfId="42972" xr:uid="{26CAA8E0-4BB0-435E-A65B-7A74786C74BD}"/>
    <cellStyle name="Normal 3 4 9 2" xfId="42973" xr:uid="{C7217366-E21F-4D53-89BD-B104ACAC99A3}"/>
    <cellStyle name="Normal 3 4 9 3" xfId="42974" xr:uid="{918F95CD-E554-4DAD-AE46-27ABDD383B38}"/>
    <cellStyle name="Normal 3 40" xfId="42975" xr:uid="{A65F4CD1-9103-4C0F-B342-8283D912A92D}"/>
    <cellStyle name="Normal 3 40 2" xfId="42976" xr:uid="{79EE0CE8-006F-47D1-A016-7A20940EEC8A}"/>
    <cellStyle name="Normal 3 40 3" xfId="42977" xr:uid="{226F85C2-13D8-45E6-B22D-79F718702E76}"/>
    <cellStyle name="Normal 3 41" xfId="42978" xr:uid="{4B8CBD63-3FC8-4703-A073-3344328946C4}"/>
    <cellStyle name="Normal 3 41 2" xfId="42979" xr:uid="{40A1527F-ABB3-4818-9278-979A45FF26D4}"/>
    <cellStyle name="Normal 3 42" xfId="42980" xr:uid="{F8DE8551-F48A-4A6A-8DAC-5F93C5D2D0F6}"/>
    <cellStyle name="Normal 3 43" xfId="42981" xr:uid="{AF5C0CCE-380A-48B1-A239-26263BA00FD4}"/>
    <cellStyle name="Normal 3 44" xfId="42982" xr:uid="{078B6B94-343C-4F4E-8955-E7700F1E8C75}"/>
    <cellStyle name="Normal 3 45" xfId="42983" xr:uid="{8231E9E4-ADE6-4A34-AA9A-7491BBAB31E3}"/>
    <cellStyle name="Normal 3 46" xfId="42984" xr:uid="{0CFE9352-FBD0-4FF6-A0D9-8E7084D875B1}"/>
    <cellStyle name="Normal 3 47" xfId="42985" xr:uid="{8E9ED4E4-2866-4A6D-99AC-C2D1BB56FFA0}"/>
    <cellStyle name="Normal 3 48" xfId="42986" xr:uid="{E82E189F-1BD5-4C09-93A3-6212671E8F68}"/>
    <cellStyle name="Normal 3 49" xfId="42987" xr:uid="{DB2B7FC6-4AD7-405B-B8DA-84FE0DAC42AA}"/>
    <cellStyle name="Normal 3 5" xfId="42988" xr:uid="{876E0C35-3349-4533-8103-E3828C0F9FC9}"/>
    <cellStyle name="Normal 3 5 10" xfId="42989" xr:uid="{ADE4FCB1-F2A0-4076-9ACC-6E8E040E3BF2}"/>
    <cellStyle name="Normal 3 5 11" xfId="42990" xr:uid="{11D179A1-2BA2-4045-A778-495B1A916CF1}"/>
    <cellStyle name="Normal 3 5 11 2" xfId="42991" xr:uid="{1889F5A7-6795-4E61-843C-A7A43808EE0D}"/>
    <cellStyle name="Normal 3 5 12" xfId="42992" xr:uid="{72412357-F4AD-4B08-8434-98968F1F87C3}"/>
    <cellStyle name="Normal 3 5 13" xfId="42993" xr:uid="{664EB80E-51D0-4E47-A734-FCBA7569BADF}"/>
    <cellStyle name="Normal 3 5 14" xfId="42994" xr:uid="{97AD0236-47E6-45DB-812C-E09D83A8C564}"/>
    <cellStyle name="Normal 3 5 15" xfId="42995" xr:uid="{C8A36438-26E8-4D0F-9576-A9C6AC2CBC4C}"/>
    <cellStyle name="Normal 3 5 16" xfId="42996" xr:uid="{F97ACC3B-913A-49BB-8742-99444F66109A}"/>
    <cellStyle name="Normal 3 5 17" xfId="59230" xr:uid="{478379D0-D5F8-4F75-848C-8BD5F72F7D44}"/>
    <cellStyle name="Normal 3 5 2" xfId="42997" xr:uid="{85855C37-5257-4FAB-BACC-9622D2C0605B}"/>
    <cellStyle name="Normal 3 5 2 2" xfId="42998" xr:uid="{E381B44E-7018-4BAF-8E82-0127AA6D39CF}"/>
    <cellStyle name="Normal 3 5 2 2 2" xfId="42999" xr:uid="{59794639-AE2A-4BC7-B42F-D7A215BEC11A}"/>
    <cellStyle name="Normal 3 5 2 2 3" xfId="43000" xr:uid="{D6B26165-8DA1-45D1-A3DB-965005AF46F7}"/>
    <cellStyle name="Normal 3 5 2 2 4" xfId="43001" xr:uid="{06DB9BB4-BB41-40C9-AFAC-5338CF6135EE}"/>
    <cellStyle name="Normal 3 5 2 3" xfId="43002" xr:uid="{5964EE29-0504-4690-9DDF-8F567D1E9B8C}"/>
    <cellStyle name="Normal 3 5 2 3 2" xfId="43003" xr:uid="{E9546739-80A6-4C29-A623-C4BB83D63786}"/>
    <cellStyle name="Normal 3 5 2 3 3" xfId="43004" xr:uid="{AACE89F0-A916-4B15-A8D3-2D59D9E077F8}"/>
    <cellStyle name="Normal 3 5 2 3 4" xfId="43005" xr:uid="{CD954654-6480-491F-87B0-47CED69C604E}"/>
    <cellStyle name="Normal 3 5 2 4" xfId="43006" xr:uid="{82028BB1-034F-4791-AFC5-6E1682D352BF}"/>
    <cellStyle name="Normal 3 5 2 4 2" xfId="43007" xr:uid="{48634EB9-86E3-42CB-BF38-6CB2C337A811}"/>
    <cellStyle name="Normal 3 5 2 5" xfId="43008" xr:uid="{9762A08C-9746-40A3-B04D-E965EFFDE7AA}"/>
    <cellStyle name="Normal 3 5 2 6" xfId="43009" xr:uid="{EC15F43C-A96B-4162-B5CB-1576F408DBA9}"/>
    <cellStyle name="Normal 3 5 2 7" xfId="43010" xr:uid="{A086029F-42EE-42A8-B2D5-ECC055F28C9B}"/>
    <cellStyle name="Normal 3 5 2 8" xfId="43011" xr:uid="{1D624E56-688A-4667-92C6-58DB35776637}"/>
    <cellStyle name="Normal 3 5 3" xfId="43012" xr:uid="{736A9C70-0A1D-4346-875D-70ACE235A348}"/>
    <cellStyle name="Normal 3 5 3 2" xfId="43013" xr:uid="{3BE8CCF7-199A-44BB-82DD-423964ED10D7}"/>
    <cellStyle name="Normal 3 5 3 2 2" xfId="43014" xr:uid="{E65BCFF4-245F-43DE-8800-C1C4171A8D41}"/>
    <cellStyle name="Normal 3 5 3 2 3" xfId="43015" xr:uid="{8D70B2F2-3A64-47F2-8A7A-5F6AE1D06535}"/>
    <cellStyle name="Normal 3 5 3 2 4" xfId="43016" xr:uid="{2858E3FE-D6F8-4AAE-8881-89AE1C5F901E}"/>
    <cellStyle name="Normal 3 5 3 3" xfId="43017" xr:uid="{7C515939-6698-47AB-BBA3-20FC03DDFDCE}"/>
    <cellStyle name="Normal 3 5 3 3 2" xfId="43018" xr:uid="{9494F947-5C24-40D0-889B-EE5A14921894}"/>
    <cellStyle name="Normal 3 5 3 3 3" xfId="43019" xr:uid="{261A5835-509D-440A-A696-D9F25F855A5C}"/>
    <cellStyle name="Normal 3 5 3 3 4" xfId="43020" xr:uid="{3CEA154F-7382-4B6B-A430-75936DA2E6E6}"/>
    <cellStyle name="Normal 3 5 3 4" xfId="43021" xr:uid="{F9EF38A7-419F-4937-BADC-5819F7A06E5D}"/>
    <cellStyle name="Normal 3 5 3 4 2" xfId="43022" xr:uid="{1742DBBF-9DFC-499C-A4EE-F34ED1BAC367}"/>
    <cellStyle name="Normal 3 5 3 5" xfId="43023" xr:uid="{3960ACE9-5E93-42C6-A57E-6300D34047E8}"/>
    <cellStyle name="Normal 3 5 3 6" xfId="43024" xr:uid="{920DB114-9EA7-41C8-850B-B6FA103D884F}"/>
    <cellStyle name="Normal 3 5 3 7" xfId="43025" xr:uid="{63AE7A6E-BBC3-4EE0-887B-F5FADF0E8DFB}"/>
    <cellStyle name="Normal 3 5 4" xfId="43026" xr:uid="{6656D66F-E7EA-4A1A-A824-26DC3532F55C}"/>
    <cellStyle name="Normal 3 5 4 2" xfId="43027" xr:uid="{626DC5DF-6F57-4A08-9F87-3C308CF584E0}"/>
    <cellStyle name="Normal 3 5 4 3" xfId="43028" xr:uid="{FB06A290-9D48-458C-B24F-851E5A529BD8}"/>
    <cellStyle name="Normal 3 5 4 4" xfId="43029" xr:uid="{452D11CC-45B3-49EC-8080-18982C68E772}"/>
    <cellStyle name="Normal 3 5 5" xfId="43030" xr:uid="{CD1DA9B1-DF39-4017-A468-5D96BB6DC33B}"/>
    <cellStyle name="Normal 3 5 5 2" xfId="43031" xr:uid="{9E299B4C-4B16-4DA5-AA6A-6799636C5CE0}"/>
    <cellStyle name="Normal 3 5 5 3" xfId="43032" xr:uid="{7BBA746B-B810-4B40-A99B-53DD4DF1EE7C}"/>
    <cellStyle name="Normal 3 5 5 4" xfId="43033" xr:uid="{EC25CE33-F4E9-41FF-9F69-A05146504E9E}"/>
    <cellStyle name="Normal 3 5 6" xfId="43034" xr:uid="{E5516799-719C-48B4-BCF3-016D881512D9}"/>
    <cellStyle name="Normal 3 5 6 2" xfId="43035" xr:uid="{99C1E188-124B-4B91-9702-16B4E98FB3A6}"/>
    <cellStyle name="Normal 3 5 6 3" xfId="43036" xr:uid="{4A7DA2FA-3456-4671-8161-37D5B13D44E1}"/>
    <cellStyle name="Normal 3 5 6 4" xfId="43037" xr:uid="{BEE74F8B-9679-429A-972A-AF388F5B8336}"/>
    <cellStyle name="Normal 3 5 7" xfId="43038" xr:uid="{73AE593E-0900-452B-B035-301E87062C47}"/>
    <cellStyle name="Normal 3 5 7 2" xfId="43039" xr:uid="{C27D2D21-2DCE-4415-87D9-8039F5F4CD60}"/>
    <cellStyle name="Normal 3 5 7 3" xfId="43040" xr:uid="{3624DCDF-6958-4614-A52A-CF853B287E22}"/>
    <cellStyle name="Normal 3 5 7 4" xfId="43041" xr:uid="{FF5CC19D-1EF0-4361-983E-6B2A030DABFB}"/>
    <cellStyle name="Normal 3 5 8" xfId="43042" xr:uid="{5E489861-6DEA-4220-8F94-E69AE4085532}"/>
    <cellStyle name="Normal 3 5 8 2" xfId="43043" xr:uid="{E124DAF7-E75E-40F4-A7EC-DE6775AC8B8C}"/>
    <cellStyle name="Normal 3 5 8 2 2" xfId="43044" xr:uid="{7B2EB648-6516-46A4-B309-0D6B8AA9B01C}"/>
    <cellStyle name="Normal 3 5 8 2 3" xfId="43045" xr:uid="{0E681032-9DDA-4E61-9575-CB1668653349}"/>
    <cellStyle name="Normal 3 5 8 2 4" xfId="43046" xr:uid="{FDE65ABF-7699-47CA-B1F0-0E68BE08E4A3}"/>
    <cellStyle name="Normal 3 5 8 3" xfId="43047" xr:uid="{3D1D6D5B-89E0-489D-8A8C-6277E8A022EB}"/>
    <cellStyle name="Normal 3 5 8 3 2" xfId="43048" xr:uid="{CD2CF7B4-13F4-4D77-B38F-E435400D3896}"/>
    <cellStyle name="Normal 3 5 8 3 3" xfId="43049" xr:uid="{0EAA4E01-900A-48E4-9396-45095C99F939}"/>
    <cellStyle name="Normal 3 5 8 3 4" xfId="43050" xr:uid="{0D39A903-B2CF-4B3E-8CFC-9566BE4BFA86}"/>
    <cellStyle name="Normal 3 5 8 4" xfId="43051" xr:uid="{405CCAAB-687F-4EF3-91CD-67CC7F41CBAF}"/>
    <cellStyle name="Normal 3 5 8 5" xfId="43052" xr:uid="{C423C3AD-96AD-4239-B66F-073BCC8A0B9B}"/>
    <cellStyle name="Normal 3 5 8 6" xfId="43053" xr:uid="{B19357C9-D1FE-4F1D-AF24-1BC7C453513A}"/>
    <cellStyle name="Normal 3 5 9" xfId="43054" xr:uid="{506FF880-1DF0-4DF2-8121-841EAEBB898B}"/>
    <cellStyle name="Normal 3 5 9 2" xfId="43055" xr:uid="{9CC9929D-05D2-4667-B7C8-2F8197127930}"/>
    <cellStyle name="Normal 3 5 9 3" xfId="43056" xr:uid="{5352407B-7656-46F6-A608-794EA1988B4D}"/>
    <cellStyle name="Normal 3 5 9 4" xfId="43057" xr:uid="{06EB9791-A930-4C8E-97F8-02611C46DD7D}"/>
    <cellStyle name="Normal 3 50" xfId="43058" xr:uid="{75B78327-E8AA-4BC4-B6A5-35E0BB11C8AA}"/>
    <cellStyle name="Normal 3 51" xfId="43059" xr:uid="{5D876374-0DC4-47C6-93E5-1E351DED84DE}"/>
    <cellStyle name="Normal 3 52" xfId="43060" xr:uid="{978A2E09-0DD4-4931-A7D6-5EBBA306CF67}"/>
    <cellStyle name="Normal 3 53" xfId="43061" xr:uid="{8747E71E-878B-44C0-933E-E30D10367CBD}"/>
    <cellStyle name="Normal 3 54" xfId="43062" xr:uid="{E0461122-2180-4674-9848-CCBC0414FAC8}"/>
    <cellStyle name="Normal 3 55" xfId="43063" xr:uid="{848ECE50-E34F-45E3-B5B3-1EDEB79E9360}"/>
    <cellStyle name="Normal 3 56" xfId="43064" xr:uid="{E4D251C6-111F-4979-8807-67C30C6C8E04}"/>
    <cellStyle name="Normal 3 57" xfId="43065" xr:uid="{E519E9A1-6922-40B6-BC64-F60DF680E4C7}"/>
    <cellStyle name="Normal 3 58" xfId="43066" xr:uid="{32065F07-C55D-48F3-806F-F6031DD5FAA9}"/>
    <cellStyle name="Normal 3 59" xfId="43067" xr:uid="{9270BBD6-8FBC-4009-A748-F0522A78BC75}"/>
    <cellStyle name="Normal 3 6" xfId="43068" xr:uid="{50DD2CEA-DC8C-4156-B930-9DC94D775449}"/>
    <cellStyle name="Normal 3 6 10" xfId="43069" xr:uid="{627396E9-F4D5-47FC-A51D-C8E9F45D85B1}"/>
    <cellStyle name="Normal 3 6 11" xfId="43070" xr:uid="{1170210D-0FF4-4103-86E5-C237E75A7018}"/>
    <cellStyle name="Normal 3 6 11 2" xfId="43071" xr:uid="{9BDBD41F-B077-488D-8D47-AAEA8674FD9B}"/>
    <cellStyle name="Normal 3 6 12" xfId="43072" xr:uid="{108AE873-1866-48A2-BB3E-B620AD42F45F}"/>
    <cellStyle name="Normal 3 6 13" xfId="43073" xr:uid="{2BE59A9C-1177-4025-8D6F-A0447030C7B7}"/>
    <cellStyle name="Normal 3 6 14" xfId="43074" xr:uid="{E3301C09-E64A-4505-94C6-6AF0B4D0564A}"/>
    <cellStyle name="Normal 3 6 15" xfId="43075" xr:uid="{D2933529-5ACE-4A0B-8440-761684732778}"/>
    <cellStyle name="Normal 3 6 16" xfId="43076" xr:uid="{8A5B888A-EB18-49A2-9FFA-1CFEB715D8F2}"/>
    <cellStyle name="Normal 3 6 2" xfId="43077" xr:uid="{B8F0D4DF-2C69-479E-B997-8CB846D8FBE4}"/>
    <cellStyle name="Normal 3 6 2 2" xfId="43078" xr:uid="{9D692F89-02FA-4C8A-A669-8C9C286204EB}"/>
    <cellStyle name="Normal 3 6 2 2 2" xfId="43079" xr:uid="{542406C6-EBBC-491B-BEC6-1C65FE89E9BA}"/>
    <cellStyle name="Normal 3 6 2 2 3" xfId="43080" xr:uid="{94DFFF14-ECE4-4D8D-889C-8D16093ECD95}"/>
    <cellStyle name="Normal 3 6 2 2 4" xfId="43081" xr:uid="{A3DB2757-B309-4831-A3A7-DD37942B7D30}"/>
    <cellStyle name="Normal 3 6 2 2 5" xfId="43082" xr:uid="{4176F656-4C1F-4512-B8FC-E090A7184978}"/>
    <cellStyle name="Normal 3 6 2 3" xfId="43083" xr:uid="{06299C07-6F68-4FE0-9192-CBE4E1D809D0}"/>
    <cellStyle name="Normal 3 6 2 3 2" xfId="43084" xr:uid="{3CBE934B-204A-4BC4-AA85-1B0D1E904193}"/>
    <cellStyle name="Normal 3 6 2 3 3" xfId="43085" xr:uid="{0F71114E-62F3-4286-8039-13E41E117011}"/>
    <cellStyle name="Normal 3 6 2 3 4" xfId="43086" xr:uid="{C7474D5E-9EC1-4412-9598-D6A41FC68DDD}"/>
    <cellStyle name="Normal 3 6 2 4" xfId="43087" xr:uid="{8639D973-B289-4857-B685-EE93C4B5B590}"/>
    <cellStyle name="Normal 3 6 2 4 2" xfId="43088" xr:uid="{C878557D-43FE-4E8E-A8B1-820EB8899398}"/>
    <cellStyle name="Normal 3 6 2 5" xfId="43089" xr:uid="{AB241153-F212-4CD1-9772-D317BD340174}"/>
    <cellStyle name="Normal 3 6 2 6" xfId="43090" xr:uid="{9557B4CE-54A6-4138-BD09-CA775D5351D1}"/>
    <cellStyle name="Normal 3 6 2 7" xfId="43091" xr:uid="{7B5DE4E0-1FDB-41B9-B1F5-A8231C37941F}"/>
    <cellStyle name="Normal 3 6 2 8" xfId="43092" xr:uid="{41C56C9A-ED63-41A4-AC78-40D98020B6D6}"/>
    <cellStyle name="Normal 3 6 3" xfId="43093" xr:uid="{3C67FC2D-E1EB-423C-85F9-96041A098D7D}"/>
    <cellStyle name="Normal 3 6 3 2" xfId="43094" xr:uid="{220208D4-9E20-439D-833D-DCBDD3754902}"/>
    <cellStyle name="Normal 3 6 3 2 2" xfId="43095" xr:uid="{397863D4-F4B7-40DD-8A7D-A7ECAA10E2A6}"/>
    <cellStyle name="Normal 3 6 3 2 3" xfId="43096" xr:uid="{67CD7B8C-D929-4218-9B82-1FAB82089EFF}"/>
    <cellStyle name="Normal 3 6 3 2 4" xfId="43097" xr:uid="{1EF5C191-B36B-482E-9286-66E9E47334E9}"/>
    <cellStyle name="Normal 3 6 3 3" xfId="43098" xr:uid="{C2A73325-2D14-4F0F-8941-E29E147E2C52}"/>
    <cellStyle name="Normal 3 6 3 3 2" xfId="43099" xr:uid="{6B66FD1B-16E8-4235-9F71-076BC96C4EB1}"/>
    <cellStyle name="Normal 3 6 3 3 3" xfId="43100" xr:uid="{B68BC961-09B6-409B-9BE8-504E35C71DD6}"/>
    <cellStyle name="Normal 3 6 3 3 4" xfId="43101" xr:uid="{A189A592-B240-4B4F-BFA2-1417C0D4B354}"/>
    <cellStyle name="Normal 3 6 3 4" xfId="43102" xr:uid="{5C72B28A-2D57-4CDA-A23B-AA1B2FCAE7D9}"/>
    <cellStyle name="Normal 3 6 3 4 2" xfId="43103" xr:uid="{652D1C4B-0DE6-4AD1-BA6F-1E404D9F2890}"/>
    <cellStyle name="Normal 3 6 3 5" xfId="43104" xr:uid="{490F58AE-0198-4978-8CCA-DA09E41E27A0}"/>
    <cellStyle name="Normal 3 6 3 6" xfId="43105" xr:uid="{D2391846-9870-4A18-98D4-44E07251D0A0}"/>
    <cellStyle name="Normal 3 6 3 7" xfId="43106" xr:uid="{8A1E4348-0F01-4D16-9895-8E49C6A7E85D}"/>
    <cellStyle name="Normal 3 6 4" xfId="43107" xr:uid="{54D60B9C-9A86-4154-8CA5-018625E9672E}"/>
    <cellStyle name="Normal 3 6 4 2" xfId="43108" xr:uid="{34AF6645-4002-4393-97CB-C278916AC49D}"/>
    <cellStyle name="Normal 3 6 4 3" xfId="43109" xr:uid="{265CBCB7-B11C-4528-9D55-13D0AD51A85D}"/>
    <cellStyle name="Normal 3 6 4 4" xfId="43110" xr:uid="{92799D76-F5EF-4F49-85E4-A6FF45FCAE92}"/>
    <cellStyle name="Normal 3 6 5" xfId="43111" xr:uid="{22DDFB88-3CA9-4561-89D4-3996F161916C}"/>
    <cellStyle name="Normal 3 6 5 2" xfId="43112" xr:uid="{DD0B5374-8A80-4763-B5FA-04104016E860}"/>
    <cellStyle name="Normal 3 6 5 3" xfId="43113" xr:uid="{4C62845B-43AE-42BF-97F3-4000B454D824}"/>
    <cellStyle name="Normal 3 6 5 4" xfId="43114" xr:uid="{7CA9E15D-1629-48A8-AEDC-35AB3C6C348B}"/>
    <cellStyle name="Normal 3 6 6" xfId="43115" xr:uid="{4BA57760-AAE6-4035-8A3F-B7700D234111}"/>
    <cellStyle name="Normal 3 6 6 2" xfId="43116" xr:uid="{1888DB67-FB5B-44BA-AED8-55DDDB06A938}"/>
    <cellStyle name="Normal 3 6 6 3" xfId="43117" xr:uid="{6F1F082D-2F43-4933-8372-E86FDAF32B96}"/>
    <cellStyle name="Normal 3 6 6 4" xfId="43118" xr:uid="{DAC7E4C1-DB21-4E5A-9A54-FF5CC66C0C05}"/>
    <cellStyle name="Normal 3 6 7" xfId="43119" xr:uid="{50FEEA89-40B7-439A-BA82-CF9A12A0749D}"/>
    <cellStyle name="Normal 3 6 7 2" xfId="43120" xr:uid="{4E866D14-DF09-44EB-8FC0-2C67E652775A}"/>
    <cellStyle name="Normal 3 6 7 3" xfId="43121" xr:uid="{887AC695-4AD6-4A9D-B3B9-F3675E922C5C}"/>
    <cellStyle name="Normal 3 6 7 4" xfId="43122" xr:uid="{BBB8C870-3E2D-4440-AE18-36F6404EB93D}"/>
    <cellStyle name="Normal 3 6 8" xfId="43123" xr:uid="{4031ECDF-3E9B-4DF0-9987-1A9DF230078B}"/>
    <cellStyle name="Normal 3 6 8 2" xfId="43124" xr:uid="{A3B0674B-338E-4352-B1D7-13FE779B2480}"/>
    <cellStyle name="Normal 3 6 8 2 2" xfId="43125" xr:uid="{2BD0DA09-4B1B-417D-AFAD-118690222B01}"/>
    <cellStyle name="Normal 3 6 8 2 3" xfId="43126" xr:uid="{1AA21ECD-BD22-41D7-A17E-8E97CAE3A847}"/>
    <cellStyle name="Normal 3 6 8 2 4" xfId="43127" xr:uid="{2259E9D0-B9D3-495D-B27A-D792BCCED0D3}"/>
    <cellStyle name="Normal 3 6 8 3" xfId="43128" xr:uid="{F1D0C23E-275B-44AB-A640-58B76BE8077F}"/>
    <cellStyle name="Normal 3 6 8 3 2" xfId="43129" xr:uid="{60953C27-9439-4814-9013-5FF913A261D0}"/>
    <cellStyle name="Normal 3 6 8 3 3" xfId="43130" xr:uid="{75055FE5-0091-43DB-90FE-CA823AFE3876}"/>
    <cellStyle name="Normal 3 6 8 3 4" xfId="43131" xr:uid="{EF3E5BDA-D957-47E2-83CA-1DD2A73B14D0}"/>
    <cellStyle name="Normal 3 6 8 4" xfId="43132" xr:uid="{432B12BB-4ADD-434B-882B-4A2AF85E38B5}"/>
    <cellStyle name="Normal 3 6 8 5" xfId="43133" xr:uid="{A7BD7DF7-3C59-48D5-BA95-438C40B5A911}"/>
    <cellStyle name="Normal 3 6 8 6" xfId="43134" xr:uid="{9B61C319-E2ED-4D43-A963-D9895EB4F17E}"/>
    <cellStyle name="Normal 3 6 9" xfId="43135" xr:uid="{31E66ABB-3141-4521-B8F7-77559F91BDC4}"/>
    <cellStyle name="Normal 3 6 9 2" xfId="43136" xr:uid="{873FEC93-0FA0-44A5-A791-4DC2344D78CA}"/>
    <cellStyle name="Normal 3 6 9 3" xfId="43137" xr:uid="{C364049C-3354-4F8B-870F-511F4F23FED1}"/>
    <cellStyle name="Normal 3 6 9 4" xfId="43138" xr:uid="{64B7B5DF-07BA-42F4-A44F-48895A2644D5}"/>
    <cellStyle name="Normal 3 60" xfId="43139" xr:uid="{5B3EA585-44B1-4DF4-B77F-4A264779E91E}"/>
    <cellStyle name="Normal 3 61" xfId="43140" xr:uid="{BC2D3FE3-24FC-4E56-9DAE-8C61D390598A}"/>
    <cellStyle name="Normal 3 62" xfId="43141" xr:uid="{0E984489-C4ED-48CF-9460-DDD66328E4D2}"/>
    <cellStyle name="Normal 3 63" xfId="43142" xr:uid="{7DB6959C-E8FB-4CA4-B27D-83B6604E045A}"/>
    <cellStyle name="Normal 3 64" xfId="43143" xr:uid="{0BDB2DB8-3228-42DD-94D4-61DC5F946DD1}"/>
    <cellStyle name="Normal 3 65" xfId="43144" xr:uid="{A9FD1C13-B79C-4C2E-8AC4-92BDA358B3E0}"/>
    <cellStyle name="Normal 3 66" xfId="43145" xr:uid="{9E477D5A-FBCE-4C38-AEB1-DC191B4668C2}"/>
    <cellStyle name="Normal 3 67" xfId="43146" xr:uid="{FE0CE14C-4CA6-4018-A3BD-07862B583004}"/>
    <cellStyle name="Normal 3 68" xfId="43147" xr:uid="{F0DFB3EC-DD9C-40FD-97DF-D24F6F29FB0E}"/>
    <cellStyle name="Normal 3 69" xfId="43148" xr:uid="{17753CA7-2839-4AB2-9460-074F97C81529}"/>
    <cellStyle name="Normal 3 7" xfId="89" xr:uid="{F3B346BE-8456-4073-A5C2-374CEE1EABA0}"/>
    <cellStyle name="Normal 3 7 10" xfId="43149" xr:uid="{D0CAA839-75B5-4CEB-A1EC-1C2586D31E8E}"/>
    <cellStyle name="Normal 3 7 11" xfId="43150" xr:uid="{EB94A605-2C44-4AD5-8120-F359094C28AC}"/>
    <cellStyle name="Normal 3 7 12" xfId="43151" xr:uid="{5DFDE929-6942-42B9-B715-9EDFDB50CEFF}"/>
    <cellStyle name="Normal 3 7 13" xfId="59231" xr:uid="{02DE70B3-5FD1-4D55-BB8F-82B95665D627}"/>
    <cellStyle name="Normal 3 7 2" xfId="43152" xr:uid="{FA277EED-355F-4E8D-9B39-45E97B5EE179}"/>
    <cellStyle name="Normal 3 7 2 2" xfId="43153" xr:uid="{C660C53A-157F-4D40-AF6B-73B9AED5EB77}"/>
    <cellStyle name="Normal 3 7 2 2 2" xfId="43154" xr:uid="{F55D6A98-7ED3-43BD-B505-F4916223E206}"/>
    <cellStyle name="Normal 3 7 2 2 3" xfId="43155" xr:uid="{458824D7-6014-49F6-8068-9834B05B33C4}"/>
    <cellStyle name="Normal 3 7 2 2 4" xfId="43156" xr:uid="{5E2755E1-77C5-4126-8230-DB09BA2CADA7}"/>
    <cellStyle name="Normal 3 7 2 3" xfId="43157" xr:uid="{39C33FE0-28BA-4E3A-B434-5FA86652870F}"/>
    <cellStyle name="Normal 3 7 2 3 2" xfId="43158" xr:uid="{355052FA-F880-49B7-AD6E-3B6CDAA36C77}"/>
    <cellStyle name="Normal 3 7 2 3 3" xfId="43159" xr:uid="{CDAC5B4A-A319-4C93-AE2A-CBEA6C1E7201}"/>
    <cellStyle name="Normal 3 7 2 3 4" xfId="43160" xr:uid="{168900AB-0560-436A-B2F5-060D147C1F7D}"/>
    <cellStyle name="Normal 3 7 2 4" xfId="43161" xr:uid="{3CF159F7-C18C-4002-BFCD-DE39AEC331C5}"/>
    <cellStyle name="Normal 3 7 2 4 2" xfId="43162" xr:uid="{2E0EC33F-8B72-4573-A894-54C53DB0A354}"/>
    <cellStyle name="Normal 3 7 2 5" xfId="43163" xr:uid="{22205ED7-4439-4EC9-AA04-B50F5E44B3E1}"/>
    <cellStyle name="Normal 3 7 2 6" xfId="43164" xr:uid="{5E452D15-B0CA-420D-B6BA-54476DDF8BF2}"/>
    <cellStyle name="Normal 3 7 2 7" xfId="43165" xr:uid="{D7BE3A69-27A5-41D8-9A5D-D1B3B00BA850}"/>
    <cellStyle name="Normal 3 7 2 8" xfId="43166" xr:uid="{740D4344-406B-445D-B58F-F2DB56AF854C}"/>
    <cellStyle name="Normal 3 7 3" xfId="43167" xr:uid="{87126550-22DD-430E-9D81-2C8E66025DF3}"/>
    <cellStyle name="Normal 3 7 3 2" xfId="43168" xr:uid="{E5DEB328-6E9A-4CB0-98B8-70A99947CD16}"/>
    <cellStyle name="Normal 3 7 3 2 2" xfId="43169" xr:uid="{FE71E801-6A1E-438F-B2A0-8C35207E5724}"/>
    <cellStyle name="Normal 3 7 3 2 3" xfId="43170" xr:uid="{25D3D394-4917-405F-A2C1-F1541292B1EA}"/>
    <cellStyle name="Normal 3 7 3 2 4" xfId="43171" xr:uid="{A476C56B-A24A-45EF-B46D-647CD5EC80B6}"/>
    <cellStyle name="Normal 3 7 3 3" xfId="43172" xr:uid="{C9108B77-F09B-42F5-B083-C8286266E512}"/>
    <cellStyle name="Normal 3 7 3 3 2" xfId="43173" xr:uid="{687358E2-BAD2-435B-91DC-728083D39548}"/>
    <cellStyle name="Normal 3 7 3 3 3" xfId="43174" xr:uid="{6760423C-DF40-41F8-8B6B-69F5A24BE8AD}"/>
    <cellStyle name="Normal 3 7 3 3 4" xfId="43175" xr:uid="{B689F2CE-245F-4711-BC2B-89328CBD2B75}"/>
    <cellStyle name="Normal 3 7 3 4" xfId="43176" xr:uid="{4E751FE9-9104-40FA-98C5-1987E76BF9B8}"/>
    <cellStyle name="Normal 3 7 3 4 2" xfId="43177" xr:uid="{BA56C034-2CE3-4DA2-BCB5-D3D05DCDDAE5}"/>
    <cellStyle name="Normal 3 7 3 5" xfId="43178" xr:uid="{CFBFA7C1-3C46-44EE-BE79-01A09D89BC2A}"/>
    <cellStyle name="Normal 3 7 3 6" xfId="43179" xr:uid="{482AF480-1509-4E68-B388-C4646C32EA00}"/>
    <cellStyle name="Normal 3 7 3 7" xfId="43180" xr:uid="{FD647C3C-C45C-478D-AE4F-3B5445C30C92}"/>
    <cellStyle name="Normal 3 7 4" xfId="43181" xr:uid="{B99EC4CE-C54A-43B6-9385-F5A9BB5942FE}"/>
    <cellStyle name="Normal 3 7 4 2" xfId="43182" xr:uid="{AD24237F-9EF8-4F22-9773-13AD0A4D394B}"/>
    <cellStyle name="Normal 3 7 4 3" xfId="43183" xr:uid="{F945EE15-0554-4FFA-9449-665F3C85EFA8}"/>
    <cellStyle name="Normal 3 7 4 4" xfId="43184" xr:uid="{4BA92F59-8022-47DF-869F-5B95C201B392}"/>
    <cellStyle name="Normal 3 7 5" xfId="43185" xr:uid="{D2AEA9F2-69C5-4FF6-B576-D3F0085B7B8F}"/>
    <cellStyle name="Normal 3 7 5 2" xfId="43186" xr:uid="{C6153420-589D-405C-904D-B04FF379E5B8}"/>
    <cellStyle name="Normal 3 7 5 3" xfId="43187" xr:uid="{2AE5AE60-4BEB-41AE-896E-E62EA915EC8B}"/>
    <cellStyle name="Normal 3 7 5 4" xfId="43188" xr:uid="{8D462029-9C64-451E-989D-2C5DC67583C0}"/>
    <cellStyle name="Normal 3 7 6" xfId="43189" xr:uid="{95C24EA4-B6A4-47F1-8CC9-97359611E343}"/>
    <cellStyle name="Normal 3 7 7" xfId="43190" xr:uid="{9CCB32AC-2FBC-4E0F-8A7D-939B77F619F9}"/>
    <cellStyle name="Normal 3 7 7 2" xfId="43191" xr:uid="{C2752742-511D-4DF9-BA2D-3DCDF235B568}"/>
    <cellStyle name="Normal 3 7 8" xfId="43192" xr:uid="{C42B83FC-68A8-495D-BB41-0C8DDDF75DB7}"/>
    <cellStyle name="Normal 3 7 9" xfId="43193" xr:uid="{8599F9C4-66F8-4166-BBEF-553F1EE0606F}"/>
    <cellStyle name="Normal 3 70" xfId="43194" xr:uid="{8EB7A5CD-55DE-44D5-A292-ECFD628097EA}"/>
    <cellStyle name="Normal 3 71" xfId="43195" xr:uid="{F2C0121F-94FA-47DC-B5A7-756BC2C75C4B}"/>
    <cellStyle name="Normal 3 72" xfId="43196" xr:uid="{EB89F8D8-023D-4585-84A7-EA781FCD5CD0}"/>
    <cellStyle name="Normal 3 73" xfId="43197" xr:uid="{57C02057-8202-487B-9332-EA76CB81B6B7}"/>
    <cellStyle name="Normal 3 74" xfId="43198" xr:uid="{6A30C682-0364-4B7B-8D1A-C7C0ED9ED09E}"/>
    <cellStyle name="Normal 3 75" xfId="43199" xr:uid="{8FA73917-3FAE-4858-ACA0-C0A0D93ADAE7}"/>
    <cellStyle name="Normal 3 76" xfId="59232" xr:uid="{8FAD2899-6B05-4942-ACAC-FF3928A604CA}"/>
    <cellStyle name="Normal 3 77" xfId="87" xr:uid="{FD0D550A-B19F-40D8-9E62-FDFAA1324616}"/>
    <cellStyle name="Normal 3 8" xfId="43200" xr:uid="{F939F523-9C95-4824-82AC-ECD60197D2C3}"/>
    <cellStyle name="Normal 3 8 10" xfId="43201" xr:uid="{2E1B8130-4479-4EC7-89B7-CCDEB86C15AD}"/>
    <cellStyle name="Normal 3 8 11" xfId="43202" xr:uid="{25B3C63D-37ED-49D3-91EF-36B38707F6C1}"/>
    <cellStyle name="Normal 3 8 2" xfId="43203" xr:uid="{D071DB82-AD0A-486B-856F-A946E18AB61B}"/>
    <cellStyle name="Normal 3 8 2 2" xfId="43204" xr:uid="{467E8CE0-B7A5-4F1A-8035-AFAE09B0517B}"/>
    <cellStyle name="Normal 3 8 2 2 2" xfId="43205" xr:uid="{5EC76E43-1435-4382-8FD4-F6D5A4FDCF35}"/>
    <cellStyle name="Normal 3 8 2 2 3" xfId="43206" xr:uid="{C0BCF8B5-6DF6-41C1-B4EF-4BE118990DF1}"/>
    <cellStyle name="Normal 3 8 2 2 4" xfId="43207" xr:uid="{452ECFE8-E479-4C59-B6FC-8DB19BD6142F}"/>
    <cellStyle name="Normal 3 8 2 3" xfId="43208" xr:uid="{542E1C95-F752-4901-8586-CC599AD14FE6}"/>
    <cellStyle name="Normal 3 8 2 3 2" xfId="43209" xr:uid="{CD3145B7-3BFE-4D25-8B27-E94F56E2FF0D}"/>
    <cellStyle name="Normal 3 8 2 3 3" xfId="43210" xr:uid="{1CA972AD-444E-4DA7-B935-D5516F2C9D67}"/>
    <cellStyle name="Normal 3 8 2 3 4" xfId="43211" xr:uid="{825E4404-74BC-40C4-85D8-37CC81CE4CFB}"/>
    <cellStyle name="Normal 3 8 2 4" xfId="43212" xr:uid="{30BD457B-B1E8-4459-B882-139B54ADA85C}"/>
    <cellStyle name="Normal 3 8 2 4 2" xfId="43213" xr:uid="{97C05259-66A9-450F-A9A3-F6C1B5604B8F}"/>
    <cellStyle name="Normal 3 8 2 5" xfId="43214" xr:uid="{CF60C337-DF1E-4449-89EC-C2305B326B8E}"/>
    <cellStyle name="Normal 3 8 2 6" xfId="43215" xr:uid="{FCC2440C-4C6A-4129-8866-216025123E36}"/>
    <cellStyle name="Normal 3 8 2 7" xfId="43216" xr:uid="{A60818FC-AC2A-4999-9CD7-A9337461129F}"/>
    <cellStyle name="Normal 3 8 3" xfId="43217" xr:uid="{B8D4910E-7671-49B1-8215-D34482437B35}"/>
    <cellStyle name="Normal 3 8 3 2" xfId="43218" xr:uid="{F1045AEA-A191-47FF-9798-0293C71A657F}"/>
    <cellStyle name="Normal 3 8 3 2 2" xfId="43219" xr:uid="{942E26E9-34F2-4A80-BAD6-15B65320CAF5}"/>
    <cellStyle name="Normal 3 8 3 2 3" xfId="43220" xr:uid="{AA6B664E-D732-4ABF-A8B1-4D24586305DF}"/>
    <cellStyle name="Normal 3 8 3 2 4" xfId="43221" xr:uid="{DE0B2B59-57F5-40DB-A0AB-B3D2B9BF831E}"/>
    <cellStyle name="Normal 3 8 3 3" xfId="43222" xr:uid="{E45F2E84-8834-4B72-9DE7-2BEA6F6766D6}"/>
    <cellStyle name="Normal 3 8 3 3 2" xfId="43223" xr:uid="{FD5760E6-CA6E-40F6-8A5F-CF60BBF28F09}"/>
    <cellStyle name="Normal 3 8 3 3 3" xfId="43224" xr:uid="{0A9AE435-315C-40D4-9750-28E8A4AEBBC5}"/>
    <cellStyle name="Normal 3 8 3 3 4" xfId="43225" xr:uid="{EF24D812-B652-4EEA-863E-8CAF488EB788}"/>
    <cellStyle name="Normal 3 8 3 4" xfId="43226" xr:uid="{AB6844FA-13B9-4F6F-A5C1-22C3805E0F77}"/>
    <cellStyle name="Normal 3 8 3 4 2" xfId="43227" xr:uid="{8934A15B-2F29-45BC-9A3E-FDE6C65FF9E3}"/>
    <cellStyle name="Normal 3 8 3 5" xfId="43228" xr:uid="{BEEFA9D6-437F-4682-8A9C-81D8A88FB2E0}"/>
    <cellStyle name="Normal 3 8 3 6" xfId="43229" xr:uid="{971E4A2B-8764-4B17-A1E0-0AE2E42FA250}"/>
    <cellStyle name="Normal 3 8 3 7" xfId="43230" xr:uid="{41DE94D5-CFE0-41DC-8F63-06509E812816}"/>
    <cellStyle name="Normal 3 8 4" xfId="43231" xr:uid="{937E7BB0-A142-4196-8064-179F6CA3A8E9}"/>
    <cellStyle name="Normal 3 8 4 2" xfId="43232" xr:uid="{1415C96F-E457-44DF-BCCA-959C4A677866}"/>
    <cellStyle name="Normal 3 8 4 3" xfId="43233" xr:uid="{963949E3-0278-490C-BDC7-C1AACF163496}"/>
    <cellStyle name="Normal 3 8 4 4" xfId="43234" xr:uid="{4DEC87F4-2A84-4ADF-84A1-C814928C922D}"/>
    <cellStyle name="Normal 3 8 5" xfId="43235" xr:uid="{73C15917-6EA9-47B2-82CE-60749D9B476D}"/>
    <cellStyle name="Normal 3 8 5 2" xfId="43236" xr:uid="{8D4CE631-41DE-48C9-BF22-364BE945968D}"/>
    <cellStyle name="Normal 3 8 5 3" xfId="43237" xr:uid="{4300A895-6F5B-46BE-9F8D-2D4BBAFFE1CB}"/>
    <cellStyle name="Normal 3 8 5 4" xfId="43238" xr:uid="{D15DDA9B-419D-4846-8602-A432CFF5E18E}"/>
    <cellStyle name="Normal 3 8 6" xfId="43239" xr:uid="{9CFA3013-9E8D-4E94-BCF9-88F904B53BFF}"/>
    <cellStyle name="Normal 3 8 7" xfId="43240" xr:uid="{8561F00A-0F34-4845-BB55-BF1EE0B55792}"/>
    <cellStyle name="Normal 3 8 7 2" xfId="43241" xr:uid="{A557FF44-5689-416C-8AFB-D30F0D85E7F1}"/>
    <cellStyle name="Normal 3 8 8" xfId="43242" xr:uid="{9CD8F6F2-A649-42FD-89B3-3541A0FB5573}"/>
    <cellStyle name="Normal 3 8 9" xfId="43243" xr:uid="{DDB142F6-DEFB-4646-A85C-220F562FB06A}"/>
    <cellStyle name="Normal 3 9" xfId="43244" xr:uid="{B06DBB77-0F42-4E3D-8D0F-47468585F5D7}"/>
    <cellStyle name="Normal 3 9 10" xfId="43245" xr:uid="{9DF2C721-8C8F-4B09-9B78-56AEB496A7B6}"/>
    <cellStyle name="Normal 3 9 11" xfId="43246" xr:uid="{0932FFDB-07A5-48BC-B678-DE11270817A4}"/>
    <cellStyle name="Normal 3 9 2" xfId="43247" xr:uid="{308F5FB3-8898-45CC-9722-95667872FED1}"/>
    <cellStyle name="Normal 3 9 2 2" xfId="43248" xr:uid="{B21B56D0-BF7A-4CD9-8D1A-D52F859E9691}"/>
    <cellStyle name="Normal 3 9 2 2 2" xfId="43249" xr:uid="{1EAE862F-0D4E-4963-8DFF-9BCCE01809F3}"/>
    <cellStyle name="Normal 3 9 2 2 3" xfId="43250" xr:uid="{91E0D744-3F89-462C-9D87-95806F80A22B}"/>
    <cellStyle name="Normal 3 9 2 2 4" xfId="43251" xr:uid="{D0598881-2104-473A-9A9F-9D89A528AA9A}"/>
    <cellStyle name="Normal 3 9 2 3" xfId="43252" xr:uid="{436352ED-D33E-4302-B0AC-8E3C10946B81}"/>
    <cellStyle name="Normal 3 9 2 3 2" xfId="43253" xr:uid="{109BED7C-00EC-4ED8-96D6-BBA76C8E3BAB}"/>
    <cellStyle name="Normal 3 9 2 3 3" xfId="43254" xr:uid="{ADB9A859-DC4E-419B-A772-8B1A534A0D6B}"/>
    <cellStyle name="Normal 3 9 2 3 4" xfId="43255" xr:uid="{C1196631-16FE-4524-BE47-96A1349842EF}"/>
    <cellStyle name="Normal 3 9 2 4" xfId="43256" xr:uid="{3B60B624-32FB-462A-BDDE-2FCE390E5F70}"/>
    <cellStyle name="Normal 3 9 2 4 2" xfId="43257" xr:uid="{E35C3DE5-C14B-405A-9F72-C82A0AE237B8}"/>
    <cellStyle name="Normal 3 9 2 5" xfId="43258" xr:uid="{31407017-78B8-45F3-9F7D-6BB39E3A5E54}"/>
    <cellStyle name="Normal 3 9 2 6" xfId="43259" xr:uid="{DB1F5B28-D9A9-4591-881C-511C5FCAA0E5}"/>
    <cellStyle name="Normal 3 9 2 7" xfId="43260" xr:uid="{0565ACA1-1BBD-4660-A2AE-933FE67FCC2F}"/>
    <cellStyle name="Normal 3 9 3" xfId="43261" xr:uid="{D93FBF35-6C2D-46BC-BE43-ED1F594101CA}"/>
    <cellStyle name="Normal 3 9 3 2" xfId="43262" xr:uid="{26E35445-F305-4919-8F51-8231500B93BF}"/>
    <cellStyle name="Normal 3 9 3 2 2" xfId="43263" xr:uid="{8F9340FB-CB03-457A-80CF-9A64C54CC729}"/>
    <cellStyle name="Normal 3 9 3 2 3" xfId="43264" xr:uid="{180F4461-85CF-41F2-A231-F44FA2724CB4}"/>
    <cellStyle name="Normal 3 9 3 2 4" xfId="43265" xr:uid="{C7CEA0FA-696C-4748-A7E5-B1382DE6606F}"/>
    <cellStyle name="Normal 3 9 3 3" xfId="43266" xr:uid="{38853555-D4D5-429F-83D9-996D0BB1C14C}"/>
    <cellStyle name="Normal 3 9 3 3 2" xfId="43267" xr:uid="{0BBE9AE0-8268-4B76-AD99-0FD8986A4DB8}"/>
    <cellStyle name="Normal 3 9 3 3 3" xfId="43268" xr:uid="{ABC5B43F-30E7-47B5-90BB-437859344089}"/>
    <cellStyle name="Normal 3 9 3 3 4" xfId="43269" xr:uid="{FE83FDB2-5FE1-44F8-902D-9EB406AAA610}"/>
    <cellStyle name="Normal 3 9 3 4" xfId="43270" xr:uid="{DF82D375-756F-4A9B-9A85-63A6EF26C5B7}"/>
    <cellStyle name="Normal 3 9 3 4 2" xfId="43271" xr:uid="{663832AD-16A8-4177-838D-5E3FFC0EC37D}"/>
    <cellStyle name="Normal 3 9 3 5" xfId="43272" xr:uid="{36AD3BB8-57C9-4FB6-9307-968CB244F8F8}"/>
    <cellStyle name="Normal 3 9 3 6" xfId="43273" xr:uid="{D0882001-CD30-402C-AE98-FEDD4B513104}"/>
    <cellStyle name="Normal 3 9 3 7" xfId="43274" xr:uid="{4B7D1D0D-5CF6-4971-B26B-7414AECF1CCF}"/>
    <cellStyle name="Normal 3 9 4" xfId="43275" xr:uid="{D590E60D-AB62-4ADC-8865-185F75555F46}"/>
    <cellStyle name="Normal 3 9 4 2" xfId="43276" xr:uid="{9F2F8762-DC82-484E-B823-18A83CFBE6FC}"/>
    <cellStyle name="Normal 3 9 4 3" xfId="43277" xr:uid="{8FCEAC54-6682-45F0-8CAD-62630D6CDD66}"/>
    <cellStyle name="Normal 3 9 4 4" xfId="43278" xr:uid="{07FE09E4-6CA6-4B85-B975-DA1595610856}"/>
    <cellStyle name="Normal 3 9 5" xfId="43279" xr:uid="{B4BD3727-F12F-448C-A3EB-92B46EF4D2AE}"/>
    <cellStyle name="Normal 3 9 5 2" xfId="43280" xr:uid="{786AC137-7E69-4B2B-859A-60E0A7F52394}"/>
    <cellStyle name="Normal 3 9 5 3" xfId="43281" xr:uid="{22D5A8EF-F4CF-4D4F-8D1F-CCAD6FCB5A89}"/>
    <cellStyle name="Normal 3 9 5 4" xfId="43282" xr:uid="{D65E4862-5CC6-4874-9345-5B5072405DA2}"/>
    <cellStyle name="Normal 3 9 6" xfId="43283" xr:uid="{F8E7F926-05FB-4647-ADE5-3857117778BC}"/>
    <cellStyle name="Normal 3 9 7" xfId="43284" xr:uid="{C8E4024A-3B41-4B3F-8182-32024BDDB5E4}"/>
    <cellStyle name="Normal 3 9 7 2" xfId="43285" xr:uid="{943C5092-1A3E-4056-BD57-4E3F65762566}"/>
    <cellStyle name="Normal 3 9 8" xfId="43286" xr:uid="{8F5A3231-AFA8-4D2D-9E02-503D5E63D58C}"/>
    <cellStyle name="Normal 3 9 9" xfId="43287" xr:uid="{CDC7BE8B-5A41-42E0-B95F-308F55ADAF98}"/>
    <cellStyle name="Normal 3_Africa Provident Limited 2009" xfId="59233" xr:uid="{CE0AE2D8-25F0-4A34-AF1F-DDFCCD0B704E}"/>
    <cellStyle name="Normal 30" xfId="43288" xr:uid="{02D671A0-8D7E-4B54-A609-5FDD68CF3212}"/>
    <cellStyle name="Normal 30 10" xfId="43289" xr:uid="{883A9B51-BACC-45E2-B352-0643672A3742}"/>
    <cellStyle name="Normal 30 11" xfId="59234" xr:uid="{B756BF2E-DE4F-4339-AAE5-2C936ED00135}"/>
    <cellStyle name="Normal 30 2" xfId="43290" xr:uid="{A64F557C-EFDA-480E-9F1E-C4F14A31A90F}"/>
    <cellStyle name="Normal 30 2 2" xfId="43291" xr:uid="{32DD4E64-FBA4-4A7B-825E-3691DC34FA50}"/>
    <cellStyle name="Normal 30 2 2 2" xfId="43292" xr:uid="{54296D23-088F-41A6-88BF-4E89C8F41AD4}"/>
    <cellStyle name="Normal 30 2 2 3" xfId="43293" xr:uid="{6F1A8B7E-90EE-4C65-A49F-E62565B9464D}"/>
    <cellStyle name="Normal 30 2 2 3 2" xfId="43294" xr:uid="{A0090EFE-8DDF-4259-9BEC-2FE7CB885463}"/>
    <cellStyle name="Normal 30 2 3" xfId="43295" xr:uid="{AE459A15-A9E7-4CA6-9528-1284458F1D70}"/>
    <cellStyle name="Normal 30 2 3 2" xfId="43296" xr:uid="{6E150815-E92C-4222-B2AB-DD9AC5EDC55F}"/>
    <cellStyle name="Normal 30 2 4" xfId="43297" xr:uid="{5592C984-5283-4D67-8076-76FA39C39704}"/>
    <cellStyle name="Normal 30 2 5" xfId="43298" xr:uid="{9F0C9997-FB63-472F-8F4D-DB5B6CC1E7DE}"/>
    <cellStyle name="Normal 30 2 5 2" xfId="43299" xr:uid="{71D0C948-43C1-413A-882B-22216E8E2808}"/>
    <cellStyle name="Normal 30 2 5 2 2" xfId="43300" xr:uid="{7822C013-241D-438C-8F01-0F4F75FEBF60}"/>
    <cellStyle name="Normal 30 2 5 2 2 2" xfId="43301" xr:uid="{7DB67CE9-1190-4C0E-BAB7-9CBAD8FC9EE0}"/>
    <cellStyle name="Normal 30 2 5 2 3" xfId="43302" xr:uid="{588F7951-C169-49C1-85A8-A6BE84F9644A}"/>
    <cellStyle name="Normal 30 2 5 3" xfId="43303" xr:uid="{0EB85095-1415-403C-923D-7D6269D7B8EA}"/>
    <cellStyle name="Normal 30 2 5 3 2" xfId="43304" xr:uid="{A2B8E176-ED7E-46D4-B8C6-10E57713678D}"/>
    <cellStyle name="Normal 30 2 5 4" xfId="43305" xr:uid="{6A83FBE7-D202-4C96-88F4-4892C5C28610}"/>
    <cellStyle name="Normal 30 2 6" xfId="43306" xr:uid="{85FB7FF5-E594-400C-B9C4-315B614AEB39}"/>
    <cellStyle name="Normal 30 2 6 2" xfId="43307" xr:uid="{165FC25A-24AA-4203-ABE1-3808A86EB9D1}"/>
    <cellStyle name="Normal 30 2 6 2 2" xfId="43308" xr:uid="{E5AB5B0D-AB80-4EB9-91CA-6BF6435F2248}"/>
    <cellStyle name="Normal 30 2 6 2 2 2" xfId="43309" xr:uid="{713075D5-6420-4E47-87A9-76A2B03F12F3}"/>
    <cellStyle name="Normal 30 2 6 2 3" xfId="43310" xr:uid="{40C1F229-E9F3-446B-86AE-BAF25EAC2785}"/>
    <cellStyle name="Normal 30 2 6 3" xfId="43311" xr:uid="{27FBA842-935E-4EF5-AD4A-8F1B13B5643C}"/>
    <cellStyle name="Normal 30 2 6 3 2" xfId="43312" xr:uid="{406445A6-9D83-4BD9-855B-B70707363CF4}"/>
    <cellStyle name="Normal 30 2 6 4" xfId="43313" xr:uid="{30A93A4C-D038-453A-ADEF-2B0AB2EC1401}"/>
    <cellStyle name="Normal 30 2 7" xfId="43314" xr:uid="{396F4B96-77E3-4575-ABC1-35CF92371AE0}"/>
    <cellStyle name="Normal 30 2 7 2" xfId="43315" xr:uid="{2AF90DF9-1775-46EF-92A1-FBC976A1B098}"/>
    <cellStyle name="Normal 30 2 8" xfId="59235" xr:uid="{EC7BFB80-3C8C-443E-899C-7588E4799F18}"/>
    <cellStyle name="Normal 30 3" xfId="43316" xr:uid="{CCE680E8-4183-49A5-9568-3A56DD6A960E}"/>
    <cellStyle name="Normal 30 3 2" xfId="43317" xr:uid="{1059DD10-DB63-4F81-8FD9-45B3E0C9A445}"/>
    <cellStyle name="Normal 30 3 3" xfId="43318" xr:uid="{A591675C-11F1-4AF9-AD92-A43F1E6220ED}"/>
    <cellStyle name="Normal 30 3 3 2" xfId="43319" xr:uid="{CC0D5992-71E3-497D-AB1C-C41519D8DC63}"/>
    <cellStyle name="Normal 30 4" xfId="43320" xr:uid="{087C50EE-F762-4C0A-97FB-3D98E98AE6B4}"/>
    <cellStyle name="Normal 30 4 2" xfId="43321" xr:uid="{F565AEFE-339C-4486-9068-2E1A299C9407}"/>
    <cellStyle name="Normal 30 5" xfId="43322" xr:uid="{1A054C1E-1CC7-4403-92A9-DDAC815170B9}"/>
    <cellStyle name="Normal 30 6" xfId="43323" xr:uid="{98DBD354-4815-4913-8695-24BA15CA1D8E}"/>
    <cellStyle name="Normal 30 6 2" xfId="43324" xr:uid="{EBE4F4FC-9A46-4BD5-9357-A34B45EBEA63}"/>
    <cellStyle name="Normal 30 6 2 2" xfId="43325" xr:uid="{905F4A11-6B3D-4125-AC09-CE880B0FE7FA}"/>
    <cellStyle name="Normal 30 6 2 2 2" xfId="43326" xr:uid="{F445ADD9-8143-4E5A-A090-5C2FE7059AC1}"/>
    <cellStyle name="Normal 30 6 2 3" xfId="43327" xr:uid="{C0C083FC-C3DA-4E2E-9B17-F6177C75A919}"/>
    <cellStyle name="Normal 30 6 3" xfId="43328" xr:uid="{2557C401-B657-49D5-B52E-5889CDB99362}"/>
    <cellStyle name="Normal 30 6 3 2" xfId="43329" xr:uid="{7DF97E56-BF05-47EB-AD8B-A44026F072DB}"/>
    <cellStyle name="Normal 30 6 4" xfId="43330" xr:uid="{777A1336-FD99-4ADC-875E-B3F07D932257}"/>
    <cellStyle name="Normal 30 7" xfId="43331" xr:uid="{8B0DDB26-4F96-49DF-89CE-DC2E55339CBE}"/>
    <cellStyle name="Normal 30 7 2" xfId="43332" xr:uid="{0C957D34-BEC3-4942-AD6B-71034B0005FB}"/>
    <cellStyle name="Normal 30 7 2 2" xfId="43333" xr:uid="{DDF62843-A6D6-47D0-9D01-B43E8B5B3037}"/>
    <cellStyle name="Normal 30 7 2 2 2" xfId="43334" xr:uid="{F97F8D5D-4225-4D9F-BE36-A161260A8C0F}"/>
    <cellStyle name="Normal 30 7 2 3" xfId="43335" xr:uid="{5F92C7F0-6B88-4A59-918A-6F805CEBB234}"/>
    <cellStyle name="Normal 30 7 3" xfId="43336" xr:uid="{6A322903-6EEA-46A9-9477-35BAC1605244}"/>
    <cellStyle name="Normal 30 7 3 2" xfId="43337" xr:uid="{BE5376F9-C423-4D02-854C-19573EBA4775}"/>
    <cellStyle name="Normal 30 7 4" xfId="43338" xr:uid="{75210D14-2FD5-428A-86C7-C218053C2EB1}"/>
    <cellStyle name="Normal 30 8" xfId="43339" xr:uid="{E63F6278-FCB4-4D45-A812-78C570D47D5E}"/>
    <cellStyle name="Normal 30 8 2" xfId="43340" xr:uid="{BC4E14DD-19A3-450E-9EA6-67B7E11CCCFA}"/>
    <cellStyle name="Normal 30 9" xfId="43341" xr:uid="{1E34094C-6C47-4599-B9BE-C1F71511C30C}"/>
    <cellStyle name="Normal 30_Africa Provident Limited 2009 - Adj." xfId="59236" xr:uid="{520A3992-2DC5-41E7-8912-0DD689B8B105}"/>
    <cellStyle name="Normal 305" xfId="59237" xr:uid="{9C4218BD-0B63-4E04-AC0D-CCE50A370935}"/>
    <cellStyle name="Normal 31" xfId="43342" xr:uid="{055E6B4B-AC36-4D23-A9E4-A3AF504DE683}"/>
    <cellStyle name="Normal 31 10" xfId="43343" xr:uid="{64F9F512-3248-4B1C-8848-18C4E7280F56}"/>
    <cellStyle name="Normal 31 2" xfId="43344" xr:uid="{299CADD8-3C2A-4449-BFC2-E72564FF74F9}"/>
    <cellStyle name="Normal 31 2 2" xfId="43345" xr:uid="{7805D855-8C81-4B90-A137-6A4CE490F1B2}"/>
    <cellStyle name="Normal 31 2 2 2" xfId="43346" xr:uid="{86BA90BA-B9D3-4B83-85B6-C15F06014B82}"/>
    <cellStyle name="Normal 31 2 2 3" xfId="43347" xr:uid="{869FF1B9-2428-4FC7-908D-0CA9A095FCB4}"/>
    <cellStyle name="Normal 31 2 2 3 2" xfId="43348" xr:uid="{619E6D6E-1A04-430B-AFB2-645EF163D769}"/>
    <cellStyle name="Normal 31 2 3" xfId="43349" xr:uid="{4582D2C2-5484-4857-BE89-36F9B1B79998}"/>
    <cellStyle name="Normal 31 2 3 2" xfId="43350" xr:uid="{9F10C02A-650E-49DE-B6CC-7567E02B05B3}"/>
    <cellStyle name="Normal 31 2 4" xfId="43351" xr:uid="{D2BECA14-43AA-4F7F-9B07-8B02698CD4B4}"/>
    <cellStyle name="Normal 31 2 5" xfId="43352" xr:uid="{EEC30DA7-B35D-4865-B968-0EE71D133136}"/>
    <cellStyle name="Normal 31 2 5 2" xfId="43353" xr:uid="{DD3DBDB4-BD39-4E48-A2C6-9F416BC86CEC}"/>
    <cellStyle name="Normal 31 2 5 2 2" xfId="43354" xr:uid="{DDAD4775-763E-46D3-A48F-7C99BE6E3D84}"/>
    <cellStyle name="Normal 31 2 5 2 2 2" xfId="43355" xr:uid="{E8EC4CD4-F7F6-4EDE-B47E-C5E79A1628B0}"/>
    <cellStyle name="Normal 31 2 5 2 3" xfId="43356" xr:uid="{F2F4DD5F-96FF-4B3B-BEB2-C6A6C0501399}"/>
    <cellStyle name="Normal 31 2 5 3" xfId="43357" xr:uid="{B35E8B15-226C-4C94-95FE-A8C0BC518A0E}"/>
    <cellStyle name="Normal 31 2 5 3 2" xfId="43358" xr:uid="{C186C7EC-4FB6-4985-9A3C-73CD2EF06889}"/>
    <cellStyle name="Normal 31 2 5 4" xfId="43359" xr:uid="{6BC6AB76-0302-487B-BFB8-4EBC40AA2013}"/>
    <cellStyle name="Normal 31 2 6" xfId="43360" xr:uid="{9198E757-91BB-4FD1-A4CA-E911982EF24F}"/>
    <cellStyle name="Normal 31 2 6 2" xfId="43361" xr:uid="{37F57FBC-1B54-4FD8-B179-6108F64CB94B}"/>
    <cellStyle name="Normal 31 2 6 2 2" xfId="43362" xr:uid="{F7A8FAC6-B992-4024-BC6A-6F7DE742D5BD}"/>
    <cellStyle name="Normal 31 2 6 2 2 2" xfId="43363" xr:uid="{33D94169-AC8D-41E4-9224-45CBA4826ACC}"/>
    <cellStyle name="Normal 31 2 6 2 3" xfId="43364" xr:uid="{67767757-4995-444E-BFE5-18CAF0B84591}"/>
    <cellStyle name="Normal 31 2 6 3" xfId="43365" xr:uid="{DBCA307B-8673-451B-A527-CDC79DFB2B61}"/>
    <cellStyle name="Normal 31 2 6 3 2" xfId="43366" xr:uid="{B8384D4D-B06E-4986-A8AA-33A93CDEF9A0}"/>
    <cellStyle name="Normal 31 2 6 4" xfId="43367" xr:uid="{99F7DBB4-0B5E-4206-B0B8-929E7E64D5CA}"/>
    <cellStyle name="Normal 31 2 7" xfId="43368" xr:uid="{8A29196A-A1F9-4D5B-8436-C8D7C7D02FA6}"/>
    <cellStyle name="Normal 31 2 7 2" xfId="43369" xr:uid="{5A47D28D-FCED-41EA-B5BC-3452D3331B44}"/>
    <cellStyle name="Normal 31 3" xfId="43370" xr:uid="{1C8B2EA3-9EAC-4618-8D32-595A9FEEDFE8}"/>
    <cellStyle name="Normal 31 3 2" xfId="43371" xr:uid="{B6F17B03-11B7-4A3D-8FCB-951B8C3BDC1C}"/>
    <cellStyle name="Normal 31 3 3" xfId="43372" xr:uid="{561E6244-0F8A-402E-A65A-6EC2F325B77C}"/>
    <cellStyle name="Normal 31 3 3 2" xfId="43373" xr:uid="{43F96FE7-FDAA-458C-AF5D-D118F497495F}"/>
    <cellStyle name="Normal 31 4" xfId="43374" xr:uid="{3D3F0E4B-8F3B-4E3F-9DDB-6C517122F565}"/>
    <cellStyle name="Normal 31 4 2" xfId="43375" xr:uid="{D87DF0B4-C78E-4BCB-B377-4CCDC9D1BC8C}"/>
    <cellStyle name="Normal 31 5" xfId="43376" xr:uid="{F8BA6826-515E-4BF3-B9ED-181700921DA5}"/>
    <cellStyle name="Normal 31 6" xfId="43377" xr:uid="{8EAED1FD-C9F5-439E-8592-D4B2AB8B7239}"/>
    <cellStyle name="Normal 31 6 2" xfId="43378" xr:uid="{4CDB0417-605D-4A67-817C-9B0749BB8BF4}"/>
    <cellStyle name="Normal 31 6 2 2" xfId="43379" xr:uid="{F55F66A3-98F9-48C6-BE5F-48EBACA37126}"/>
    <cellStyle name="Normal 31 6 2 2 2" xfId="43380" xr:uid="{476A3E7D-9773-41CE-B66C-68A9BC4FBDE9}"/>
    <cellStyle name="Normal 31 6 2 3" xfId="43381" xr:uid="{92ED10A6-8035-4F5D-87A5-F905FFF79F42}"/>
    <cellStyle name="Normal 31 6 3" xfId="43382" xr:uid="{4F530997-58C9-4E96-B104-AEF569BE78E1}"/>
    <cellStyle name="Normal 31 6 3 2" xfId="43383" xr:uid="{97C0D196-3065-4902-9009-BEFBCC502F7A}"/>
    <cellStyle name="Normal 31 6 4" xfId="43384" xr:uid="{70271EDD-D2EA-4F04-8082-0B6315853C8D}"/>
    <cellStyle name="Normal 31 7" xfId="43385" xr:uid="{94043557-A867-40F0-830D-BCD035766D18}"/>
    <cellStyle name="Normal 31 7 2" xfId="43386" xr:uid="{335FBB4A-D29E-4DB6-A579-4BD72073D098}"/>
    <cellStyle name="Normal 31 7 2 2" xfId="43387" xr:uid="{203E49D6-C878-4EE9-8091-A94EEE2403FD}"/>
    <cellStyle name="Normal 31 7 2 2 2" xfId="43388" xr:uid="{2DCEE3ED-0B3B-4DE5-B895-E4D7A644990C}"/>
    <cellStyle name="Normal 31 7 2 3" xfId="43389" xr:uid="{BC9D83A5-9E19-4F6F-93A8-887532E911FA}"/>
    <cellStyle name="Normal 31 7 3" xfId="43390" xr:uid="{AD0E0D59-4451-4D1D-ABCA-F929AA8099E2}"/>
    <cellStyle name="Normal 31 7 3 2" xfId="43391" xr:uid="{7097CDB1-8EC6-4021-B075-72B1C56DBFB4}"/>
    <cellStyle name="Normal 31 7 4" xfId="43392" xr:uid="{EA6B5BA2-F194-4B28-BA17-14E5EC3FE6B8}"/>
    <cellStyle name="Normal 31 8" xfId="43393" xr:uid="{88D5F8D9-38BC-491D-9162-6497C1044311}"/>
    <cellStyle name="Normal 31 8 2" xfId="43394" xr:uid="{1AD538BB-A8B8-42E4-8C6F-6CAC9710C323}"/>
    <cellStyle name="Normal 31 9" xfId="43395" xr:uid="{97A5EDB9-D044-47D5-BB5F-8B9F3E2DABD1}"/>
    <cellStyle name="Normal 32" xfId="43396" xr:uid="{7D3FCD17-4310-4F3D-B0FA-00EAABCFC968}"/>
    <cellStyle name="Normal 32 10" xfId="43397" xr:uid="{F02DEB0F-5C75-4636-A0FE-D0C72904ED39}"/>
    <cellStyle name="Normal 32 2" xfId="43398" xr:uid="{60D2CA81-C27E-42B2-9923-F75853B56F6F}"/>
    <cellStyle name="Normal 32 2 2" xfId="43399" xr:uid="{3A6BE9D6-DA54-4594-BA13-B1F87DE2E9AE}"/>
    <cellStyle name="Normal 32 2 2 2" xfId="43400" xr:uid="{188A8FB0-7E5F-403F-990F-4FB0EEC16359}"/>
    <cellStyle name="Normal 32 2 2 3" xfId="43401" xr:uid="{A9A7AC20-AA29-4B48-BB6F-31B2BE253F6C}"/>
    <cellStyle name="Normal 32 2 2 3 2" xfId="43402" xr:uid="{ABC58001-07DF-4FAC-B575-9C3DB8B4F102}"/>
    <cellStyle name="Normal 32 2 3" xfId="43403" xr:uid="{57D0D260-C72C-400F-9C47-2B12EA678F50}"/>
    <cellStyle name="Normal 32 2 3 2" xfId="43404" xr:uid="{8078C6E9-5968-45E1-8013-D8B13C9E09E1}"/>
    <cellStyle name="Normal 32 2 4" xfId="43405" xr:uid="{D3977E37-813C-40F7-908C-3D83D339BD52}"/>
    <cellStyle name="Normal 32 2 5" xfId="43406" xr:uid="{3467AB1D-A170-4ACB-AD43-49667ECB8515}"/>
    <cellStyle name="Normal 32 2 5 2" xfId="43407" xr:uid="{5A593FA6-DA28-4868-B3ED-CEC30641AC37}"/>
    <cellStyle name="Normal 32 2 5 2 2" xfId="43408" xr:uid="{50D2A0CE-B9EE-43F9-A99A-DF42B2C56E40}"/>
    <cellStyle name="Normal 32 2 5 2 2 2" xfId="43409" xr:uid="{E10A4011-414C-4950-9F0C-383CDFD07823}"/>
    <cellStyle name="Normal 32 2 5 2 3" xfId="43410" xr:uid="{9AF35C59-9EAE-441D-B80F-F1B3B260C61F}"/>
    <cellStyle name="Normal 32 2 5 3" xfId="43411" xr:uid="{FB595BE1-8882-42E2-8907-8513C9F4E499}"/>
    <cellStyle name="Normal 32 2 5 3 2" xfId="43412" xr:uid="{1703552E-CAF5-4BA7-9910-3FB05AFEC0AE}"/>
    <cellStyle name="Normal 32 2 5 4" xfId="43413" xr:uid="{2506F04C-8ECA-4B62-93B6-99E9E5E069C7}"/>
    <cellStyle name="Normal 32 2 6" xfId="43414" xr:uid="{8417F12B-4FB9-48D4-86B6-897C091E9484}"/>
    <cellStyle name="Normal 32 2 6 2" xfId="43415" xr:uid="{8E6FCA62-C55E-45B3-8F9F-395A83105C9B}"/>
    <cellStyle name="Normal 32 2 6 2 2" xfId="43416" xr:uid="{A5B8D63C-1B40-4E76-B280-49D89C7DDBAC}"/>
    <cellStyle name="Normal 32 2 6 2 2 2" xfId="43417" xr:uid="{9DDD5110-CC7A-45AE-8B85-C15BA8775DD5}"/>
    <cellStyle name="Normal 32 2 6 2 3" xfId="43418" xr:uid="{6F08113F-CCA0-4D3C-919F-FB7CE81A871D}"/>
    <cellStyle name="Normal 32 2 6 3" xfId="43419" xr:uid="{AFD4AB43-5DB1-40AC-B034-12755FBD2E95}"/>
    <cellStyle name="Normal 32 2 6 3 2" xfId="43420" xr:uid="{20295CAC-3FFB-4E09-927C-4922280F8A14}"/>
    <cellStyle name="Normal 32 2 6 4" xfId="43421" xr:uid="{C7F89226-C740-48B2-93B3-DE925FDFBF28}"/>
    <cellStyle name="Normal 32 2 7" xfId="43422" xr:uid="{75D1C6BC-8E5C-4323-9BE1-F75B57FC9CE8}"/>
    <cellStyle name="Normal 32 2 7 2" xfId="43423" xr:uid="{D387C66A-37C3-45A9-8EA0-3A1B82DBAF70}"/>
    <cellStyle name="Normal 32 3" xfId="43424" xr:uid="{00D2CF08-66A6-4AEB-B9E0-5D823082E655}"/>
    <cellStyle name="Normal 32 3 2" xfId="43425" xr:uid="{1A108873-B5C2-4DA2-9DF0-5A4830E4CFFA}"/>
    <cellStyle name="Normal 32 3 3" xfId="43426" xr:uid="{524C8C63-EA37-464F-9718-7F772DC22FFC}"/>
    <cellStyle name="Normal 32 3 3 2" xfId="43427" xr:uid="{36CFD75F-84A8-4F43-8736-CB1EA370A06D}"/>
    <cellStyle name="Normal 32 4" xfId="43428" xr:uid="{A0FF17D0-8757-4DC6-A61E-8255F067019D}"/>
    <cellStyle name="Normal 32 4 2" xfId="43429" xr:uid="{FBB7A331-52B9-4451-8AA4-D534105E9144}"/>
    <cellStyle name="Normal 32 5" xfId="43430" xr:uid="{12B046C8-BEFD-40CA-9AEE-BE6633828CBA}"/>
    <cellStyle name="Normal 32 6" xfId="43431" xr:uid="{E2DA742E-7975-4544-B50C-2D35831329FC}"/>
    <cellStyle name="Normal 32 6 2" xfId="43432" xr:uid="{FA397F93-01D9-46FE-8958-CE69EA35B3F0}"/>
    <cellStyle name="Normal 32 6 2 2" xfId="43433" xr:uid="{21B3E2D0-0939-48E1-9CDC-E1CF6AECEDEC}"/>
    <cellStyle name="Normal 32 6 2 2 2" xfId="43434" xr:uid="{84AE675E-BB55-4697-9443-CBE37942973B}"/>
    <cellStyle name="Normal 32 6 2 3" xfId="43435" xr:uid="{C1C7CFF4-16DC-4499-BA61-372628C2926B}"/>
    <cellStyle name="Normal 32 6 3" xfId="43436" xr:uid="{6A6EF7D4-5CAB-441F-995A-E36120D930C1}"/>
    <cellStyle name="Normal 32 6 3 2" xfId="43437" xr:uid="{06C5B7E7-E1D1-4F39-AA2D-33A6F980976C}"/>
    <cellStyle name="Normal 32 6 4" xfId="43438" xr:uid="{6A3F30D2-004D-4B9F-99AB-8AD24B1ABA7F}"/>
    <cellStyle name="Normal 32 7" xfId="43439" xr:uid="{DB017DAF-9C72-4B36-B81C-A24F836FDFEF}"/>
    <cellStyle name="Normal 32 7 2" xfId="43440" xr:uid="{B82BBA4E-5405-4A5C-B2DD-FB4DED03AE80}"/>
    <cellStyle name="Normal 32 7 2 2" xfId="43441" xr:uid="{AA31A512-1E5E-4124-B1E2-37024D8D26AB}"/>
    <cellStyle name="Normal 32 7 2 2 2" xfId="43442" xr:uid="{AE40CA70-3E8D-495E-AAAB-2FB2593030C1}"/>
    <cellStyle name="Normal 32 7 2 3" xfId="43443" xr:uid="{59F042E2-8B80-45BD-BDFC-95EBF4D3F466}"/>
    <cellStyle name="Normal 32 7 3" xfId="43444" xr:uid="{3067BA92-11A9-4358-B50D-915AA5F1594D}"/>
    <cellStyle name="Normal 32 7 3 2" xfId="43445" xr:uid="{EDBFF4A9-9E3F-47AD-8205-88FCD6E5A7D7}"/>
    <cellStyle name="Normal 32 7 4" xfId="43446" xr:uid="{207FBDEC-83A6-405F-BFD0-6CEC2BD6843F}"/>
    <cellStyle name="Normal 32 8" xfId="43447" xr:uid="{50D6EDB3-C3E1-4EB6-8ACD-7ADEBCB8DB7C}"/>
    <cellStyle name="Normal 32 8 2" xfId="43448" xr:uid="{D31FC20E-6B0F-4E41-B9D0-FA1BF59BF4FC}"/>
    <cellStyle name="Normal 32 9" xfId="43449" xr:uid="{B8FB7778-CFD9-401F-A92C-190833310006}"/>
    <cellStyle name="Normal 33" xfId="43450" xr:uid="{49C17122-5F9A-41B7-ACDE-48ED24B0B551}"/>
    <cellStyle name="Normal 33 10" xfId="59238" xr:uid="{0750A105-6F7F-48BA-8E27-590CB2F4AB09}"/>
    <cellStyle name="Normal 33 2" xfId="43451" xr:uid="{6EA49850-202A-4407-AC52-0AF868F54F26}"/>
    <cellStyle name="Normal 33 2 2" xfId="43452" xr:uid="{8232B77A-2976-446A-B695-D72415F4804F}"/>
    <cellStyle name="Normal 33 2 2 2" xfId="43453" xr:uid="{7E690E01-4AAA-4901-B73F-41D6CA1B6A51}"/>
    <cellStyle name="Normal 33 2 2 3" xfId="43454" xr:uid="{39E3DFBD-775A-4D8A-A0F3-4E8E31204901}"/>
    <cellStyle name="Normal 33 2 2 3 2" xfId="43455" xr:uid="{5DE52579-3BE1-43CF-9845-253D2E611223}"/>
    <cellStyle name="Normal 33 2 3" xfId="43456" xr:uid="{D8C27C94-BB62-4098-9B1B-490B7D9D43FC}"/>
    <cellStyle name="Normal 33 2 3 2" xfId="43457" xr:uid="{59F37144-DF56-4C3B-8CD0-8B5D86F0CD9E}"/>
    <cellStyle name="Normal 33 2 4" xfId="43458" xr:uid="{B4A9BE74-F9B9-4E83-B87E-3D6DE8498EF2}"/>
    <cellStyle name="Normal 33 2 5" xfId="43459" xr:uid="{0360B34A-C41C-4140-9A1E-ED5EF927F91D}"/>
    <cellStyle name="Normal 33 2 5 2" xfId="43460" xr:uid="{D3E2F221-6E35-4308-B4D4-83BA975DDB10}"/>
    <cellStyle name="Normal 33 2 5 2 2" xfId="43461" xr:uid="{B5EC2215-6180-4781-BE7E-4C2A395B867C}"/>
    <cellStyle name="Normal 33 2 5 2 2 2" xfId="43462" xr:uid="{95AB3EC1-D55B-4516-9BBA-B5DAC9AA75DE}"/>
    <cellStyle name="Normal 33 2 5 2 3" xfId="43463" xr:uid="{FCC2252C-5E97-4AB7-928A-7CA9011636AE}"/>
    <cellStyle name="Normal 33 2 5 3" xfId="43464" xr:uid="{48FD9829-DA50-4DB5-850A-28DE3926A582}"/>
    <cellStyle name="Normal 33 2 5 3 2" xfId="43465" xr:uid="{027D0BCD-DD15-437A-8314-68D8B9C43158}"/>
    <cellStyle name="Normal 33 2 5 4" xfId="43466" xr:uid="{8B91AAA4-4EB2-4E37-85A8-31D196DCF5B2}"/>
    <cellStyle name="Normal 33 2 6" xfId="43467" xr:uid="{A05A138A-DFEF-484F-811A-393928F1D645}"/>
    <cellStyle name="Normal 33 2 6 2" xfId="43468" xr:uid="{DEC0A124-5A7A-490C-B82A-E625375E5FB1}"/>
    <cellStyle name="Normal 33 2 6 2 2" xfId="43469" xr:uid="{B444DE82-B1F0-4E5E-9760-0770854CDBFB}"/>
    <cellStyle name="Normal 33 2 6 2 2 2" xfId="43470" xr:uid="{56A52BD9-773A-484B-B812-B087DBF1F98F}"/>
    <cellStyle name="Normal 33 2 6 2 3" xfId="43471" xr:uid="{8C85E02D-BB2C-4197-B711-2E4656FAF7BB}"/>
    <cellStyle name="Normal 33 2 6 3" xfId="43472" xr:uid="{837E9420-4ADB-477E-80BF-782294459BC8}"/>
    <cellStyle name="Normal 33 2 6 3 2" xfId="43473" xr:uid="{C83DA2F9-6168-4F3C-A76D-1D9D9648C6E6}"/>
    <cellStyle name="Normal 33 2 6 4" xfId="43474" xr:uid="{8FD126ED-E0FC-4B7D-B255-A92A0759D24F}"/>
    <cellStyle name="Normal 33 2 7" xfId="43475" xr:uid="{83FC1BE1-0952-4CD8-BB10-FB0D8196B52F}"/>
    <cellStyle name="Normal 33 2 7 2" xfId="43476" xr:uid="{CA27126B-81B5-4149-B12F-EEE6CDCE2B33}"/>
    <cellStyle name="Normal 33 3" xfId="43477" xr:uid="{10FE48DA-4D41-4783-BAE8-5DDA8B51DC78}"/>
    <cellStyle name="Normal 33 3 2" xfId="43478" xr:uid="{91015C2C-9A34-4719-960C-C2852CF56534}"/>
    <cellStyle name="Normal 33 3 3" xfId="43479" xr:uid="{907F6408-43A3-4D79-97D4-F69B358B6564}"/>
    <cellStyle name="Normal 33 3 3 2" xfId="43480" xr:uid="{C4C0945A-DDCB-45F9-91CD-9A59FEEF7022}"/>
    <cellStyle name="Normal 33 4" xfId="43481" xr:uid="{34263EE6-CC8B-4F55-8AE8-5C99185E939E}"/>
    <cellStyle name="Normal 33 4 2" xfId="43482" xr:uid="{6FBBCF00-17BD-49F8-B38D-4101405AB687}"/>
    <cellStyle name="Normal 33 5" xfId="43483" xr:uid="{46BFD223-82F9-4FD5-A20C-7901D23818F0}"/>
    <cellStyle name="Normal 33 6" xfId="43484" xr:uid="{1516BDB5-A2A8-430F-8818-EDF846942BA6}"/>
    <cellStyle name="Normal 33 6 2" xfId="43485" xr:uid="{058F3E59-A30A-4419-A3B1-8FD7D36AE626}"/>
    <cellStyle name="Normal 33 6 2 2" xfId="43486" xr:uid="{627A078A-397A-4611-9EC8-5B723AEC2F33}"/>
    <cellStyle name="Normal 33 6 2 2 2" xfId="43487" xr:uid="{6F7F5ACC-7E53-49FE-BE5F-E70E84ECA700}"/>
    <cellStyle name="Normal 33 6 2 3" xfId="43488" xr:uid="{67B0F540-42A7-4F3D-9ADC-539B814D548E}"/>
    <cellStyle name="Normal 33 6 3" xfId="43489" xr:uid="{36A0ABC8-6028-4F6F-8C44-5370FA6FF2C2}"/>
    <cellStyle name="Normal 33 6 3 2" xfId="43490" xr:uid="{47CD67D5-9506-489D-8C95-1E4C5F492622}"/>
    <cellStyle name="Normal 33 6 4" xfId="43491" xr:uid="{ADA97941-18FB-48F7-8F9F-4B8311DADC62}"/>
    <cellStyle name="Normal 33 7" xfId="43492" xr:uid="{42F30F6A-320C-455B-8F1B-8355761B43CC}"/>
    <cellStyle name="Normal 33 7 2" xfId="43493" xr:uid="{4C64E959-2272-4F8B-AC5B-499C7FECAFD3}"/>
    <cellStyle name="Normal 33 7 2 2" xfId="43494" xr:uid="{3850E73D-C537-4FAC-9940-793A1FED8079}"/>
    <cellStyle name="Normal 33 7 2 2 2" xfId="43495" xr:uid="{F0F33CA4-C39E-4081-A622-29546B1F3B1E}"/>
    <cellStyle name="Normal 33 7 2 3" xfId="43496" xr:uid="{6ADCD008-E9CC-45EA-97BB-005A385FF8CF}"/>
    <cellStyle name="Normal 33 7 3" xfId="43497" xr:uid="{DA7F20A4-B566-457C-9948-DCC53555D707}"/>
    <cellStyle name="Normal 33 7 3 2" xfId="43498" xr:uid="{16CBA51C-5816-4FB5-A54F-51A5638F9C4D}"/>
    <cellStyle name="Normal 33 7 4" xfId="43499" xr:uid="{217C8C08-44E0-447A-AA18-C517FD8EC204}"/>
    <cellStyle name="Normal 33 8" xfId="43500" xr:uid="{AF972E0A-1331-4FEE-B6E9-B7CBD4C9C9E2}"/>
    <cellStyle name="Normal 33 8 2" xfId="43501" xr:uid="{A6825FA6-6CC9-449C-81C8-9760CD7930E1}"/>
    <cellStyle name="Normal 33 9" xfId="43502" xr:uid="{928DEBB4-8DC4-428F-8C35-0B162630CD38}"/>
    <cellStyle name="Normal 34" xfId="43503" xr:uid="{8B16FAB4-BD97-4422-8ED2-EF3B353CC9E0}"/>
    <cellStyle name="Normal 34 2" xfId="43504" xr:uid="{6CE02FBF-E989-47EC-9E34-C90C52A09081}"/>
    <cellStyle name="Normal 34 2 2" xfId="43505" xr:uid="{0B759F09-E5A4-4974-B13E-044A7709CE3D}"/>
    <cellStyle name="Normal 34 2 2 2" xfId="43506" xr:uid="{312B9A9D-B8C9-4378-9008-86D4D757A785}"/>
    <cellStyle name="Normal 34 2 2 3" xfId="43507" xr:uid="{23FCB5C5-515C-4147-AB0F-E1866105481B}"/>
    <cellStyle name="Normal 34 2 2 3 2" xfId="43508" xr:uid="{B33A98C3-5456-4DA4-8B71-E750FFC2DCB8}"/>
    <cellStyle name="Normal 34 2 3" xfId="43509" xr:uid="{D92540E5-BD30-4E5A-9FBB-9909EA4036B2}"/>
    <cellStyle name="Normal 34 2 3 2" xfId="43510" xr:uid="{70F305BA-7874-49AF-8D90-3A87E4A06B47}"/>
    <cellStyle name="Normal 34 2 4" xfId="43511" xr:uid="{6B33F0F9-E14B-4B30-87FF-D4D5A0C9A228}"/>
    <cellStyle name="Normal 34 2 5" xfId="43512" xr:uid="{ECAB80DD-341C-4E61-8DB5-F6CCC879767E}"/>
    <cellStyle name="Normal 34 2 5 2" xfId="43513" xr:uid="{0E7A19EB-5BC2-4BA6-9C42-B2B4861E7958}"/>
    <cellStyle name="Normal 34 2 5 2 2" xfId="43514" xr:uid="{055D4D6B-9A6D-45F3-9134-F2C2B3368BFE}"/>
    <cellStyle name="Normal 34 2 5 2 2 2" xfId="43515" xr:uid="{E3EDA386-2477-44D3-87F4-C2053DCA0F25}"/>
    <cellStyle name="Normal 34 2 5 2 3" xfId="43516" xr:uid="{5C425447-42CE-4F90-9DA6-A34AD9D2B4DC}"/>
    <cellStyle name="Normal 34 2 5 3" xfId="43517" xr:uid="{8DE88B6F-1093-4909-9A97-E27EA6A2F18F}"/>
    <cellStyle name="Normal 34 2 5 3 2" xfId="43518" xr:uid="{255F124E-86B9-445E-9B82-875CCBC2277E}"/>
    <cellStyle name="Normal 34 2 5 4" xfId="43519" xr:uid="{31D770DC-76A8-4615-B428-31A25C1D6209}"/>
    <cellStyle name="Normal 34 2 6" xfId="43520" xr:uid="{5FE17EE6-B5BB-46B7-8CF8-4F519EB69F3B}"/>
    <cellStyle name="Normal 34 2 6 2" xfId="43521" xr:uid="{19D8924F-00EB-406A-B949-CDCD65839E09}"/>
    <cellStyle name="Normal 34 2 6 2 2" xfId="43522" xr:uid="{780325F5-AE2F-4175-A4AF-8D67C7D52281}"/>
    <cellStyle name="Normal 34 2 6 2 2 2" xfId="43523" xr:uid="{67B4DD75-FC91-4375-A54E-EB518CC97EC5}"/>
    <cellStyle name="Normal 34 2 6 2 3" xfId="43524" xr:uid="{0D8927DD-A502-4B24-B4DC-14AF3CFF69D6}"/>
    <cellStyle name="Normal 34 2 6 3" xfId="43525" xr:uid="{32D49DC4-4DA0-446C-9A93-6AE38B5A5742}"/>
    <cellStyle name="Normal 34 2 6 3 2" xfId="43526" xr:uid="{EB88CE99-805D-4439-A1D9-3353B3C74E72}"/>
    <cellStyle name="Normal 34 2 6 4" xfId="43527" xr:uid="{7527F19C-76EE-4FE7-AA99-F56D16CCBCBF}"/>
    <cellStyle name="Normal 34 2 7" xfId="43528" xr:uid="{E8FDCFA4-0D4C-490F-9BFF-FCCE874A30C0}"/>
    <cellStyle name="Normal 34 2 7 2" xfId="43529" xr:uid="{15400EA5-2465-433F-9B4E-26AA82286728}"/>
    <cellStyle name="Normal 34 3" xfId="43530" xr:uid="{F7B41461-1D76-4D74-B322-AAE6D44CBA84}"/>
    <cellStyle name="Normal 34 3 2" xfId="43531" xr:uid="{5E83B0FB-8BD0-4C46-B774-EB7781FF8476}"/>
    <cellStyle name="Normal 34 3 3" xfId="43532" xr:uid="{984DA4E2-51B4-4528-BE82-2FD73C12A539}"/>
    <cellStyle name="Normal 34 3 3 2" xfId="43533" xr:uid="{5226A8E2-6ABD-4165-ACEB-01E1051F571D}"/>
    <cellStyle name="Normal 34 4" xfId="43534" xr:uid="{65EC7C22-FE85-4487-A3C3-029A983698C4}"/>
    <cellStyle name="Normal 34 4 2" xfId="43535" xr:uid="{FE4CE6DD-B606-4B2D-92A8-9A78DA1C4B4B}"/>
    <cellStyle name="Normal 34 5" xfId="43536" xr:uid="{020758AF-23BD-4A2F-AAB9-5C75A44CB3D2}"/>
    <cellStyle name="Normal 34 6" xfId="43537" xr:uid="{3F109C49-F643-472A-ADB3-49E44A54167B}"/>
    <cellStyle name="Normal 34 6 2" xfId="43538" xr:uid="{A92AD165-B5C2-4048-ACD1-A3EDEC34C925}"/>
    <cellStyle name="Normal 34 6 2 2" xfId="43539" xr:uid="{00BACDE3-74D9-4809-AFB9-E1B62237E788}"/>
    <cellStyle name="Normal 34 6 2 2 2" xfId="43540" xr:uid="{37C286AE-2551-4C0C-A4E3-DD53D023B09E}"/>
    <cellStyle name="Normal 34 6 2 3" xfId="43541" xr:uid="{9B73840D-6351-4E79-8BBC-9F86A3A2722C}"/>
    <cellStyle name="Normal 34 6 3" xfId="43542" xr:uid="{11D8D551-4E73-4F52-937C-49114381D6EF}"/>
    <cellStyle name="Normal 34 6 3 2" xfId="43543" xr:uid="{2800C30E-CF73-463A-A8E5-D2B086424589}"/>
    <cellStyle name="Normal 34 6 4" xfId="43544" xr:uid="{2A3A9AE9-DB63-4AC6-9084-10B50AECB5EE}"/>
    <cellStyle name="Normal 34 7" xfId="43545" xr:uid="{D8B54D05-6F8C-4629-A0BE-CC285D44105D}"/>
    <cellStyle name="Normal 34 7 2" xfId="43546" xr:uid="{BCC9F000-C610-462F-A7B6-AB8E06389A1B}"/>
    <cellStyle name="Normal 34 7 2 2" xfId="43547" xr:uid="{71766CBC-0D6A-4588-AF4B-D38C0D06A9D5}"/>
    <cellStyle name="Normal 34 7 2 2 2" xfId="43548" xr:uid="{D5E47DE4-1C63-4748-96E2-CACF33BF10E0}"/>
    <cellStyle name="Normal 34 7 2 3" xfId="43549" xr:uid="{18BC1B2A-2DED-4FE3-9397-AF4EC959EDD5}"/>
    <cellStyle name="Normal 34 7 3" xfId="43550" xr:uid="{AED00F54-2F48-4EA5-B543-3105D5416049}"/>
    <cellStyle name="Normal 34 7 3 2" xfId="43551" xr:uid="{4D0A17F6-87D0-4173-9EE7-C166074DBD95}"/>
    <cellStyle name="Normal 34 7 4" xfId="43552" xr:uid="{8E29E42B-B5C4-4331-A929-2BAD6D9EEFAE}"/>
    <cellStyle name="Normal 34 8" xfId="43553" xr:uid="{C0F74B78-CB27-4C8D-BA66-59E0AEB7066D}"/>
    <cellStyle name="Normal 34 8 2" xfId="43554" xr:uid="{0B87BF57-BD7F-4EE0-B971-56E4552C6AD7}"/>
    <cellStyle name="Normal 34 9" xfId="43555" xr:uid="{079F22DC-469F-42B0-8A20-3DF3D3B2E974}"/>
    <cellStyle name="Normal 35" xfId="43556" xr:uid="{20E17346-56E9-422D-9ACF-9E18B2611382}"/>
    <cellStyle name="Normal 35 2" xfId="43557" xr:uid="{76ADB1D2-0125-4DF4-9E18-8F8FD50B08A8}"/>
    <cellStyle name="Normal 35 2 2" xfId="43558" xr:uid="{905FF4DE-2898-4253-ACCF-390F7A30A436}"/>
    <cellStyle name="Normal 35 2 3" xfId="43559" xr:uid="{2AD8FD05-EBA9-4A23-9CDB-A41A9D2144EC}"/>
    <cellStyle name="Normal 35 2 3 2" xfId="43560" xr:uid="{7C123688-1EE5-4FE3-AC59-1099BF4A8049}"/>
    <cellStyle name="Normal 35 2 4" xfId="59239" xr:uid="{C72D48A9-1B59-4E60-806F-4B03178CA588}"/>
    <cellStyle name="Normal 35 3" xfId="43561" xr:uid="{AE42FA13-9A27-4D8B-958D-5B5F289DB0C4}"/>
    <cellStyle name="Normal 35 3 2" xfId="43562" xr:uid="{BD0EC863-AEDB-4FD1-8B5E-A0822CBF945B}"/>
    <cellStyle name="Normal 35 4" xfId="43563" xr:uid="{5D5593F1-5303-49CD-81A4-6A22F19FE16B}"/>
    <cellStyle name="Normal 35 5" xfId="43564" xr:uid="{856810FC-5654-4847-BC8C-EB59B2F5C425}"/>
    <cellStyle name="Normal 35 5 2" xfId="43565" xr:uid="{9BF90A92-7049-4791-9595-5262C65A6E9E}"/>
    <cellStyle name="Normal 35 5 2 2" xfId="43566" xr:uid="{BB890B3D-0289-4751-B269-478A62BC7EFC}"/>
    <cellStyle name="Normal 35 5 2 2 2" xfId="43567" xr:uid="{E28374F5-3367-42CB-A6C9-722E0F12CF53}"/>
    <cellStyle name="Normal 35 5 2 3" xfId="43568" xr:uid="{78FDE0D4-F39B-4A9C-B1C1-83E87F7D8416}"/>
    <cellStyle name="Normal 35 5 3" xfId="43569" xr:uid="{9A7502E0-6D2F-43E4-BA87-52C03250EBF2}"/>
    <cellStyle name="Normal 35 5 3 2" xfId="43570" xr:uid="{3DBAE71F-6C84-4ED9-B277-CFE2C65AF0DC}"/>
    <cellStyle name="Normal 35 5 4" xfId="43571" xr:uid="{414659BB-1065-4C6E-9239-BDD1224001EE}"/>
    <cellStyle name="Normal 35 6" xfId="43572" xr:uid="{F68266CB-9C57-4910-8BC5-00143D3F8873}"/>
    <cellStyle name="Normal 35 6 2" xfId="43573" xr:uid="{FDEE3080-FEE0-42FC-B453-C5BF4A5495EB}"/>
    <cellStyle name="Normal 35 6 2 2" xfId="43574" xr:uid="{0CF04800-5AC2-45D1-AC13-B4A49CC6647C}"/>
    <cellStyle name="Normal 35 6 2 2 2" xfId="43575" xr:uid="{A546D2A6-F0A5-4A65-90CF-AB6B791E4CB7}"/>
    <cellStyle name="Normal 35 6 2 3" xfId="43576" xr:uid="{50FBF0D5-FFEE-454E-A464-5020A12875F1}"/>
    <cellStyle name="Normal 35 6 3" xfId="43577" xr:uid="{F93AFEEF-5512-4269-82C2-CEAB79413D93}"/>
    <cellStyle name="Normal 35 6 3 2" xfId="43578" xr:uid="{5DD7E48C-E29A-44C9-839F-8DC832EA35A5}"/>
    <cellStyle name="Normal 35 6 4" xfId="43579" xr:uid="{38270467-AF29-4B38-BBB2-40E9869FDFAE}"/>
    <cellStyle name="Normal 35 7" xfId="43580" xr:uid="{4CE97921-126A-4D24-9BE8-2AE76596002D}"/>
    <cellStyle name="Normal 35 7 2" xfId="43581" xr:uid="{0E0FA30A-0C90-4A22-A8E6-CF0F16BBF241}"/>
    <cellStyle name="Normal 35 8" xfId="43582" xr:uid="{25E3ADC9-5BBB-46FD-8693-DAB6E318B348}"/>
    <cellStyle name="Normal 36" xfId="43583" xr:uid="{8480D115-3995-4421-9E8E-4F21D081E9B2}"/>
    <cellStyle name="Normal 36 2" xfId="43584" xr:uid="{C6B5FE9C-7B30-41A6-8635-3B90FEC809D1}"/>
    <cellStyle name="Normal 36 2 2" xfId="43585" xr:uid="{22429337-95A6-4767-A1B4-7593EF94E6D0}"/>
    <cellStyle name="Normal 36 2 3" xfId="43586" xr:uid="{49CE08A2-BAD8-4CA5-BCE0-C4275082B835}"/>
    <cellStyle name="Normal 36 2 3 2" xfId="43587" xr:uid="{0E1C7809-51B9-44A9-BDCE-180CA7FF8803}"/>
    <cellStyle name="Normal 36 3" xfId="43588" xr:uid="{36D46315-EBE3-4067-B3D3-225F32A13ADE}"/>
    <cellStyle name="Normal 36 3 2" xfId="43589" xr:uid="{2332C151-208F-4E79-A563-3A19814ADE84}"/>
    <cellStyle name="Normal 36 4" xfId="43590" xr:uid="{7636B387-B31D-4CF4-85A4-CF8D1B908D18}"/>
    <cellStyle name="Normal 36 5" xfId="43591" xr:uid="{ABD248ED-29DE-4489-9A98-DE8060F6261F}"/>
    <cellStyle name="Normal 36 5 2" xfId="43592" xr:uid="{4784CF24-96A1-4786-A9FF-E9A043D617C2}"/>
    <cellStyle name="Normal 36 5 2 2" xfId="43593" xr:uid="{89660478-B610-4C33-94F9-D5DC3A5C5E68}"/>
    <cellStyle name="Normal 36 5 2 2 2" xfId="43594" xr:uid="{C6788D85-994B-4B6F-A2B4-F5188C823AEF}"/>
    <cellStyle name="Normal 36 5 2 3" xfId="43595" xr:uid="{A5C1587D-03BD-4119-92E7-BDCD6BBE285D}"/>
    <cellStyle name="Normal 36 5 3" xfId="43596" xr:uid="{B1111FE5-4CEE-4CE4-9E53-C3FC2DE07060}"/>
    <cellStyle name="Normal 36 5 3 2" xfId="43597" xr:uid="{993D3D7A-1D97-4132-81D6-54189E5FECBB}"/>
    <cellStyle name="Normal 36 5 4" xfId="43598" xr:uid="{DAFC5032-1D05-43EE-A208-2E485290679A}"/>
    <cellStyle name="Normal 36 6" xfId="43599" xr:uid="{2FF37467-5EC5-443F-B351-84CC3E2B5356}"/>
    <cellStyle name="Normal 36 6 2" xfId="43600" xr:uid="{162BC86F-4C3B-4A63-AEEC-C48EB5C6165D}"/>
    <cellStyle name="Normal 36 6 2 2" xfId="43601" xr:uid="{EE0F0C51-F5C7-4EB0-B295-075E9CAFD87C}"/>
    <cellStyle name="Normal 36 6 2 2 2" xfId="43602" xr:uid="{0FFB3D9E-2020-49F9-9745-057932F0E9FD}"/>
    <cellStyle name="Normal 36 6 2 3" xfId="43603" xr:uid="{DEF299B9-A904-4106-A256-B568E8F9B773}"/>
    <cellStyle name="Normal 36 6 3" xfId="43604" xr:uid="{63A9EA8B-D75E-4B09-A364-0B1DDD106ADF}"/>
    <cellStyle name="Normal 36 6 3 2" xfId="43605" xr:uid="{916BAA14-3718-472D-98C5-463118CFAF62}"/>
    <cellStyle name="Normal 36 6 4" xfId="43606" xr:uid="{B22E08A6-0800-4754-A80D-CFA0DDA66BEC}"/>
    <cellStyle name="Normal 36 7" xfId="43607" xr:uid="{BAD1F73D-48B9-477A-89CC-C62395752DA3}"/>
    <cellStyle name="Normal 36 7 2" xfId="43608" xr:uid="{64130DE4-98DE-4BC7-8909-258C7BFFCAF1}"/>
    <cellStyle name="Normal 36 8" xfId="43609" xr:uid="{FA1A372E-C616-4770-9BF8-1D59E00EDC86}"/>
    <cellStyle name="Normal 37" xfId="43610" xr:uid="{CEDBE197-0E59-4026-8CD9-782BCCE02536}"/>
    <cellStyle name="Normal 37 2" xfId="43611" xr:uid="{CBDE7A7B-C839-441F-AD9D-32C81ACAA303}"/>
    <cellStyle name="Normal 37 2 2" xfId="43612" xr:uid="{8E82D8B6-CB29-4FC2-A053-3691670AB4CF}"/>
    <cellStyle name="Normal 37 2 2 2" xfId="43613" xr:uid="{3F5B718B-73C0-40A1-8378-3D1DE1516F09}"/>
    <cellStyle name="Normal 37 2 3" xfId="43614" xr:uid="{E9B8F490-5C1C-4DB8-838A-8A0929D81122}"/>
    <cellStyle name="Normal 37 2 3 2" xfId="43615" xr:uid="{BFF4F142-09EA-4B99-9105-93E9CA288B8D}"/>
    <cellStyle name="Normal 37 2 4" xfId="43616" xr:uid="{CBE35162-0618-4913-B2B0-DD22C88492FD}"/>
    <cellStyle name="Normal 37 2 5" xfId="43617" xr:uid="{73086E2C-40A6-4126-BC61-FC36C2EA4966}"/>
    <cellStyle name="Normal 37 2 5 2" xfId="43618" xr:uid="{31B36960-8FB5-4E65-9FA3-274644BF1C53}"/>
    <cellStyle name="Normal 37 2 5 2 2" xfId="43619" xr:uid="{D303ADE4-1BC7-4182-BC2D-618083DECC44}"/>
    <cellStyle name="Normal 37 2 5 2 2 2" xfId="43620" xr:uid="{57E69904-7877-4D07-A1A8-C4C79F4FE2B4}"/>
    <cellStyle name="Normal 37 2 5 2 3" xfId="43621" xr:uid="{636F22BA-CB8B-4CC0-B572-7487AE25416A}"/>
    <cellStyle name="Normal 37 2 5 3" xfId="43622" xr:uid="{FDA479EA-DAB3-4C21-8D92-F4D275616A60}"/>
    <cellStyle name="Normal 37 2 5 3 2" xfId="43623" xr:uid="{BB1BFF8D-560B-45C7-A0D3-E0010E98DF55}"/>
    <cellStyle name="Normal 37 2 5 4" xfId="43624" xr:uid="{B38ED978-0864-4B68-BED9-C85B799740A2}"/>
    <cellStyle name="Normal 37 3" xfId="43625" xr:uid="{3BC23CA8-233E-4DCF-A617-DF00446B001B}"/>
    <cellStyle name="Normal 37 3 2" xfId="43626" xr:uid="{D40D83B1-1842-49C0-B6ED-5D799ADB6698}"/>
    <cellStyle name="Normal 37 3 2 2" xfId="43627" xr:uid="{6829F68C-B712-4FEF-8AF4-53811883F9CA}"/>
    <cellStyle name="Normal 37 3 3" xfId="43628" xr:uid="{BB4DEC69-F2D9-450C-A7EB-8139116ED86B}"/>
    <cellStyle name="Normal 37 3 3 2" xfId="43629" xr:uid="{45661144-7554-4DE3-A033-9F64F66ACECB}"/>
    <cellStyle name="Normal 37 3 4" xfId="43630" xr:uid="{7B11A29B-B370-4484-BB77-D804B1495EA5}"/>
    <cellStyle name="Normal 37 3 4 2" xfId="43631" xr:uid="{65F37048-D4F3-40B6-9271-1E3614EAE824}"/>
    <cellStyle name="Normal 37 3 5" xfId="43632" xr:uid="{E2BCFD49-A142-4A5C-8651-BDD2D8E38AC0}"/>
    <cellStyle name="Normal 37 3 6" xfId="43633" xr:uid="{FB7F1E8C-DD9C-4743-8DA7-F885A12819DC}"/>
    <cellStyle name="Normal 37 3 6 2" xfId="43634" xr:uid="{482D9A64-347C-41BC-BB69-E1605CEBEBB0}"/>
    <cellStyle name="Normal 37 3 6 2 2" xfId="43635" xr:uid="{F2052E3D-105A-42C6-AAAD-B40A664B1587}"/>
    <cellStyle name="Normal 37 3 6 2 2 2" xfId="43636" xr:uid="{B992675D-690A-498B-84F6-D71527409D99}"/>
    <cellStyle name="Normal 37 3 6 2 3" xfId="43637" xr:uid="{8050F6A3-4DE5-49E3-B95E-CA7A9C6139AF}"/>
    <cellStyle name="Normal 37 3 6 3" xfId="43638" xr:uid="{668D7915-5F6C-4278-A416-86509BF6CED9}"/>
    <cellStyle name="Normal 37 3 6 3 2" xfId="43639" xr:uid="{BEAC6008-6218-4334-8F7F-E6D9E660DF71}"/>
    <cellStyle name="Normal 37 3 6 4" xfId="43640" xr:uid="{5E9F115C-1C89-42CA-87E6-8A3D7AC87E5D}"/>
    <cellStyle name="Normal 37 4" xfId="43641" xr:uid="{6E07A87F-14DB-46A0-84D8-F84082ACEEFC}"/>
    <cellStyle name="Normal 37 4 2" xfId="43642" xr:uid="{BB5478B5-0890-4E77-AD54-33692FCC55F5}"/>
    <cellStyle name="Normal 37 5" xfId="43643" xr:uid="{EB58BE5C-B007-4913-BCE8-810697ADE5C2}"/>
    <cellStyle name="Normal 37 5 2" xfId="43644" xr:uid="{86D23D44-8E4D-44D5-8DBC-3431ADAAE9EB}"/>
    <cellStyle name="Normal 37 6" xfId="43645" xr:uid="{E438DA83-92B5-438D-A4F2-ECFB8E6E3D76}"/>
    <cellStyle name="Normal 37 7" xfId="43646" xr:uid="{7A85BA08-E8BA-4DAD-A57F-A227AF02C04C}"/>
    <cellStyle name="Normal 37 7 2" xfId="43647" xr:uid="{EBF2ADB7-9EEE-4DEE-900D-99B8AABC8FBF}"/>
    <cellStyle name="Normal 37 7 2 2" xfId="43648" xr:uid="{1025A366-1456-4258-9259-C9ADB434C04F}"/>
    <cellStyle name="Normal 37 7 2 2 2" xfId="43649" xr:uid="{3A542057-9B41-4ADC-A201-D34997C89D83}"/>
    <cellStyle name="Normal 37 7 2 3" xfId="43650" xr:uid="{29C306CA-8317-438A-B42A-643AC5821495}"/>
    <cellStyle name="Normal 37 7 3" xfId="43651" xr:uid="{A5770C53-D97F-43CD-9C6D-24D925154ACE}"/>
    <cellStyle name="Normal 37 7 3 2" xfId="43652" xr:uid="{32267AC1-98EB-4E23-952B-F6B1352F0056}"/>
    <cellStyle name="Normal 37 7 4" xfId="43653" xr:uid="{5AEFC544-6F5F-4E1B-8AC1-76D895063DDC}"/>
    <cellStyle name="Normal 37 8" xfId="43654" xr:uid="{8C7599D2-B994-402C-B491-9D08BE94FCEA}"/>
    <cellStyle name="Normal 38" xfId="43655" xr:uid="{85A6E9A8-CF3B-49D4-BAE3-32ADE7468854}"/>
    <cellStyle name="Normal 38 2" xfId="43656" xr:uid="{2F7AF9C5-6224-43D5-B125-C5F2A36D604A}"/>
    <cellStyle name="Normal 38 2 2" xfId="43657" xr:uid="{CD0C8234-930D-4824-9DA4-DB0B312A4C1E}"/>
    <cellStyle name="Normal 38 3" xfId="43658" xr:uid="{2687E017-FDAA-480C-9CD2-1EEBC8191EBC}"/>
    <cellStyle name="Normal 38 3 2" xfId="43659" xr:uid="{BD6A8F44-4421-48C1-8D60-9AB2FCAC7487}"/>
    <cellStyle name="Normal 38 4" xfId="43660" xr:uid="{0726D237-20A6-4A78-BCBB-3714CB62320D}"/>
    <cellStyle name="Normal 38 4 2" xfId="43661" xr:uid="{F7B955A2-E466-4126-A871-7790384EEE71}"/>
    <cellStyle name="Normal 38 4 3" xfId="43662" xr:uid="{D9E6FCBD-0FB4-4D38-892C-0286FE5A2A5D}"/>
    <cellStyle name="Normal 38 4 3 2" xfId="43663" xr:uid="{ABAF1EE5-A2B0-424C-99BD-DBAF33D5EA1F}"/>
    <cellStyle name="Normal 38 4 3 2 2" xfId="43664" xr:uid="{CB4A1D4A-D2B1-49FA-A89C-EC9F728AD68D}"/>
    <cellStyle name="Normal 38 4 3 2 2 2" xfId="43665" xr:uid="{D8ECF46A-DBBB-46D2-8EDA-06AEAE7C74ED}"/>
    <cellStyle name="Normal 38 4 3 2 3" xfId="43666" xr:uid="{FA812297-F4FA-433F-B57E-F07986ACA2F4}"/>
    <cellStyle name="Normal 38 4 3 3" xfId="43667" xr:uid="{6649ACB2-8E3A-4D8B-9533-2633A1A75C93}"/>
    <cellStyle name="Normal 38 4 3 3 2" xfId="43668" xr:uid="{221556B0-6033-4344-83F5-958C522BCFF6}"/>
    <cellStyle name="Normal 38 4 3 4" xfId="43669" xr:uid="{9278C3CC-081E-4FF5-85C8-B5B9B62FAC33}"/>
    <cellStyle name="Normal 38 5" xfId="43670" xr:uid="{AB00E0E1-AFA8-443F-A4BC-FCEE531668FD}"/>
    <cellStyle name="Normal 38 6" xfId="43671" xr:uid="{EC5A27A4-8E72-4AC5-A502-1FEC3FC18964}"/>
    <cellStyle name="Normal 38 6 2" xfId="43672" xr:uid="{5C3FDFE3-F73E-4980-B321-DBDA6AF58297}"/>
    <cellStyle name="Normal 38 6 2 2" xfId="43673" xr:uid="{31FEC233-3205-4FD1-8E9B-0605F406CA85}"/>
    <cellStyle name="Normal 38 6 2 2 2" xfId="43674" xr:uid="{92A6F8CD-4EC2-4401-9E17-04DF0377746B}"/>
    <cellStyle name="Normal 38 6 2 3" xfId="43675" xr:uid="{066D4900-1C83-49AF-8EF6-B62D2D020401}"/>
    <cellStyle name="Normal 38 6 3" xfId="43676" xr:uid="{854511CC-FA24-47A7-B3C9-F30FE213EE9B}"/>
    <cellStyle name="Normal 38 6 3 2" xfId="43677" xr:uid="{95CF5DF6-8672-4E88-A4D5-0B24010FDFD5}"/>
    <cellStyle name="Normal 38 6 4" xfId="43678" xr:uid="{DB8EB3C2-2B04-4FA1-8A1E-FD01F9CC2981}"/>
    <cellStyle name="Normal 38 7" xfId="43679" xr:uid="{E5FDFFDC-3C4B-4C8E-9ECA-A9427B3D3415}"/>
    <cellStyle name="Normal 38 7 2" xfId="43680" xr:uid="{D2651B87-46D9-4475-A1FA-AB0CB882BB75}"/>
    <cellStyle name="Normal 39" xfId="43681" xr:uid="{D621E447-DAD6-4622-BACB-593937156B10}"/>
    <cellStyle name="Normal 39 2" xfId="43682" xr:uid="{2DF00CDB-06A3-4769-A3F8-82FE0E419A71}"/>
    <cellStyle name="Normal 39 2 2" xfId="43683" xr:uid="{E43EA715-F0C6-460D-BCA2-9D5F7B656C0E}"/>
    <cellStyle name="Normal 39 3" xfId="43684" xr:uid="{816B91CD-2E75-4AC9-9105-51DE36907E9C}"/>
    <cellStyle name="Normal 39 3 2" xfId="43685" xr:uid="{185D43EF-E409-42E9-A379-E10287C8543A}"/>
    <cellStyle name="Normal 39 4" xfId="43686" xr:uid="{6EAB3A62-FA07-437C-911C-7FBAAA1E122E}"/>
    <cellStyle name="Normal 39 5" xfId="43687" xr:uid="{AE8953B8-45FF-4ED4-87DF-BF1345357800}"/>
    <cellStyle name="Normal 4" xfId="112" xr:uid="{7DCB7D26-C39E-4DCE-AFE2-CDF3168B214B}"/>
    <cellStyle name="Normal 4 10" xfId="43688" xr:uid="{C97DAB4B-DBD7-4372-9EFA-6B3E4A9F676A}"/>
    <cellStyle name="Normal 4 10 10" xfId="43689" xr:uid="{046C7400-B97D-4A44-A152-A3631FAA0170}"/>
    <cellStyle name="Normal 4 10 11" xfId="43690" xr:uid="{3A6D992E-CECC-431D-9A74-3D2C599AA4E9}"/>
    <cellStyle name="Normal 4 10 2" xfId="43691" xr:uid="{76986DE1-69E1-48DB-B147-27609D1FE6DF}"/>
    <cellStyle name="Normal 4 10 2 2" xfId="43692" xr:uid="{DD94C4AB-CA31-416B-BD3B-EF075A367FFE}"/>
    <cellStyle name="Normal 4 10 2 2 2" xfId="43693" xr:uid="{6C6FEEC5-B0BC-48D0-BE2F-6B80DD82B0F7}"/>
    <cellStyle name="Normal 4 10 2 2 3" xfId="43694" xr:uid="{25FCEA83-8BC5-4913-BA1D-B40AB9D4FFDA}"/>
    <cellStyle name="Normal 4 10 2 2 4" xfId="43695" xr:uid="{CD5452A5-4EB2-45AE-B7BF-71C2B3EB0E38}"/>
    <cellStyle name="Normal 4 10 2 3" xfId="43696" xr:uid="{F779DB4D-4C75-44C1-8346-F6487D25152C}"/>
    <cellStyle name="Normal 4 10 2 3 2" xfId="43697" xr:uid="{61788310-7828-48EE-8019-78242E6F07EE}"/>
    <cellStyle name="Normal 4 10 2 3 3" xfId="43698" xr:uid="{A3CDA6D9-7B9A-4D07-AD9E-7DEDBF350AA7}"/>
    <cellStyle name="Normal 4 10 2 3 4" xfId="43699" xr:uid="{9191BD92-A570-4FAB-9AA3-EF79B5D61AC2}"/>
    <cellStyle name="Normal 4 10 2 4" xfId="43700" xr:uid="{79DC8FFC-0FBF-4A26-A2F7-5385925F8D84}"/>
    <cellStyle name="Normal 4 10 2 4 2" xfId="43701" xr:uid="{AB8FE750-3230-4CB2-A26B-B98925273C19}"/>
    <cellStyle name="Normal 4 10 2 5" xfId="43702" xr:uid="{1466CFE3-D48E-401F-92D5-0F5A95D5B4EF}"/>
    <cellStyle name="Normal 4 10 2 6" xfId="43703" xr:uid="{19170F75-E5F6-4148-B4A2-375DE40871D1}"/>
    <cellStyle name="Normal 4 10 2 7" xfId="43704" xr:uid="{22D5E112-975F-4328-BB9D-10989DF92655}"/>
    <cellStyle name="Normal 4 10 3" xfId="43705" xr:uid="{066749A6-965B-406B-B161-C18961C2CDCF}"/>
    <cellStyle name="Normal 4 10 3 2" xfId="43706" xr:uid="{DD0535E0-D198-4218-B06D-7C5F005FC741}"/>
    <cellStyle name="Normal 4 10 3 2 2" xfId="43707" xr:uid="{63702423-3221-4BAD-9D6D-0DD5FDCE3C4C}"/>
    <cellStyle name="Normal 4 10 3 2 3" xfId="43708" xr:uid="{870B5C3C-A1B6-442C-848A-2E9C0F8B62AC}"/>
    <cellStyle name="Normal 4 10 3 2 4" xfId="43709" xr:uid="{831D8DFC-5D7A-4854-BC6D-A3A131FCD5D8}"/>
    <cellStyle name="Normal 4 10 3 3" xfId="43710" xr:uid="{D3DEF005-D2F8-45D7-AC38-34D341D08A6B}"/>
    <cellStyle name="Normal 4 10 3 3 2" xfId="43711" xr:uid="{F95E63CA-26F1-463C-A40B-712ED93AFB57}"/>
    <cellStyle name="Normal 4 10 3 3 3" xfId="43712" xr:uid="{55D05B06-BAA4-4864-8A9F-848E944914A4}"/>
    <cellStyle name="Normal 4 10 3 3 4" xfId="43713" xr:uid="{271E8FE3-4983-4EFC-9275-7991804A0917}"/>
    <cellStyle name="Normal 4 10 3 4" xfId="43714" xr:uid="{9F0C611D-7344-4B05-A59C-8608195C079A}"/>
    <cellStyle name="Normal 4 10 3 4 2" xfId="43715" xr:uid="{3A01E8C7-594E-4D5D-BF8B-C2CCCBB8D996}"/>
    <cellStyle name="Normal 4 10 3 5" xfId="43716" xr:uid="{B12562A2-9E91-44F9-B4CB-F1463E646E07}"/>
    <cellStyle name="Normal 4 10 3 6" xfId="43717" xr:uid="{4CD8894D-2929-4757-924E-4E1E04BCBC73}"/>
    <cellStyle name="Normal 4 10 3 7" xfId="43718" xr:uid="{B4E21B04-D5A8-4C80-8FB2-520FECF74967}"/>
    <cellStyle name="Normal 4 10 4" xfId="43719" xr:uid="{4B57DF76-946D-4D97-AC3D-83DBFE96A94B}"/>
    <cellStyle name="Normal 4 10 4 2" xfId="43720" xr:uid="{A3C21375-B59F-46C0-A335-5BA38FC89077}"/>
    <cellStyle name="Normal 4 10 4 3" xfId="43721" xr:uid="{60313DA0-A032-4E97-A2CC-056E3101FC6F}"/>
    <cellStyle name="Normal 4 10 4 4" xfId="43722" xr:uid="{86B054DA-779D-46B2-91FD-D7FF963CD2A0}"/>
    <cellStyle name="Normal 4 10 5" xfId="43723" xr:uid="{07B78935-303B-49DE-8FDF-29D3D8D4C317}"/>
    <cellStyle name="Normal 4 10 5 2" xfId="43724" xr:uid="{C58991DF-D748-44A0-A511-1CA26A6C7BB9}"/>
    <cellStyle name="Normal 4 10 5 3" xfId="43725" xr:uid="{3DBBC918-89BE-44EC-83E2-7F0DBE122BD2}"/>
    <cellStyle name="Normal 4 10 5 4" xfId="43726" xr:uid="{87F0761B-2671-4CBF-924A-8E1926F3F119}"/>
    <cellStyle name="Normal 4 10 6" xfId="43727" xr:uid="{46558CAC-8762-4614-92F0-6FFE1136ED69}"/>
    <cellStyle name="Normal 4 10 7" xfId="43728" xr:uid="{F3EE7320-DB3D-4310-A34D-9EA4D036F133}"/>
    <cellStyle name="Normal 4 10 7 2" xfId="43729" xr:uid="{583807C9-EEF3-489C-86A4-D7050FC05A3E}"/>
    <cellStyle name="Normal 4 10 8" xfId="43730" xr:uid="{73A7416A-BECE-45CC-8428-64DC55FDFA23}"/>
    <cellStyle name="Normal 4 10 9" xfId="43731" xr:uid="{41FF6A6C-99DE-44C7-866A-99EB283441CE}"/>
    <cellStyle name="Normal 4 11" xfId="43732" xr:uid="{86092BAF-EDFD-45C9-9C75-857556FAA756}"/>
    <cellStyle name="Normal 4 11 10" xfId="43733" xr:uid="{FBE1726A-B20B-4EF5-83A5-4EEA9AA3EB0D}"/>
    <cellStyle name="Normal 4 11 11" xfId="43734" xr:uid="{12EFDC68-91C5-4AD2-A4AA-BE3960095D21}"/>
    <cellStyle name="Normal 4 11 2" xfId="43735" xr:uid="{CD0E1C9E-038A-4641-B21F-8A29142529E1}"/>
    <cellStyle name="Normal 4 11 2 2" xfId="43736" xr:uid="{203D8BE1-17B9-42E9-A19C-B7F77D8EFDD8}"/>
    <cellStyle name="Normal 4 11 2 2 2" xfId="43737" xr:uid="{73F08853-49A1-4FD4-9853-4FF76096BAF4}"/>
    <cellStyle name="Normal 4 11 2 2 3" xfId="43738" xr:uid="{3F52BD2A-0692-4EE6-BE8D-6AE6E176C815}"/>
    <cellStyle name="Normal 4 11 2 2 4" xfId="43739" xr:uid="{83F43419-1C63-44BB-B7C4-8A1776A80094}"/>
    <cellStyle name="Normal 4 11 2 3" xfId="43740" xr:uid="{2FCF8D83-1773-4294-B443-AC8A62DBCE8A}"/>
    <cellStyle name="Normal 4 11 2 3 2" xfId="43741" xr:uid="{A67D47B4-4D63-4B59-949C-72689C210AD2}"/>
    <cellStyle name="Normal 4 11 2 3 3" xfId="43742" xr:uid="{E3C7165C-02C4-45DA-B258-403DF10B8B89}"/>
    <cellStyle name="Normal 4 11 2 3 4" xfId="43743" xr:uid="{D6D547B4-FC5B-42E6-80C3-F632CC730914}"/>
    <cellStyle name="Normal 4 11 2 4" xfId="43744" xr:uid="{8972BEF2-7E1F-45B6-83B9-C2EEBF9D75B9}"/>
    <cellStyle name="Normal 4 11 2 4 2" xfId="43745" xr:uid="{A9114672-A7D5-4E45-B2EC-235127B79C68}"/>
    <cellStyle name="Normal 4 11 2 5" xfId="43746" xr:uid="{BA41D7BF-804B-4ADA-AD7E-057C11D5B147}"/>
    <cellStyle name="Normal 4 11 2 6" xfId="43747" xr:uid="{14E74929-E91F-45A9-A2E6-C39BBCD55915}"/>
    <cellStyle name="Normal 4 11 2 7" xfId="43748" xr:uid="{0BDC1BE3-9027-4FC2-BE95-394D60EF6C61}"/>
    <cellStyle name="Normal 4 11 3" xfId="43749" xr:uid="{3D439345-7541-43AF-8A5E-6721F281E121}"/>
    <cellStyle name="Normal 4 11 3 2" xfId="43750" xr:uid="{17EC9B85-AC2C-4743-B26C-9E1AEDE017F4}"/>
    <cellStyle name="Normal 4 11 3 2 2" xfId="43751" xr:uid="{9DC2CA63-C9D6-490D-8388-B07020D5B026}"/>
    <cellStyle name="Normal 4 11 3 2 3" xfId="43752" xr:uid="{158750FA-C907-45FD-8B3F-988535972BAF}"/>
    <cellStyle name="Normal 4 11 3 2 4" xfId="43753" xr:uid="{22493BEC-4B69-4470-8EA9-A02956C4BCFF}"/>
    <cellStyle name="Normal 4 11 3 3" xfId="43754" xr:uid="{530C2416-EA31-4C88-A119-6F11398F8355}"/>
    <cellStyle name="Normal 4 11 3 3 2" xfId="43755" xr:uid="{24B9DE33-CDF0-4EED-8F81-E40430752F26}"/>
    <cellStyle name="Normal 4 11 3 3 3" xfId="43756" xr:uid="{17173FFA-5A85-42CB-B0A0-35D175619BFF}"/>
    <cellStyle name="Normal 4 11 3 3 4" xfId="43757" xr:uid="{6BA1259F-7089-48C9-8E56-947CB0B313E6}"/>
    <cellStyle name="Normal 4 11 3 4" xfId="43758" xr:uid="{2E92839C-4D4E-49E0-957F-E53F07A83445}"/>
    <cellStyle name="Normal 4 11 3 4 2" xfId="43759" xr:uid="{8A732668-D5F9-4EF1-B132-4E1DCCA3EA1E}"/>
    <cellStyle name="Normal 4 11 3 5" xfId="43760" xr:uid="{8970894B-3392-4B3D-AC0F-6F90F37D755D}"/>
    <cellStyle name="Normal 4 11 3 6" xfId="43761" xr:uid="{7DDBD995-F180-403A-B706-9215E1F9DA01}"/>
    <cellStyle name="Normal 4 11 3 7" xfId="43762" xr:uid="{E3F21222-1F23-431C-9724-2CE306787A98}"/>
    <cellStyle name="Normal 4 11 4" xfId="43763" xr:uid="{1596586E-C086-4F56-9B7A-233D910F94C5}"/>
    <cellStyle name="Normal 4 11 4 2" xfId="43764" xr:uid="{CE192A9A-B447-4C6D-8BB9-CA61A77650D5}"/>
    <cellStyle name="Normal 4 11 4 3" xfId="43765" xr:uid="{2781CDDE-E68E-4DFA-9922-002C8F0886D8}"/>
    <cellStyle name="Normal 4 11 4 4" xfId="43766" xr:uid="{8A59D84D-07DD-41D1-A343-56454D25D63F}"/>
    <cellStyle name="Normal 4 11 5" xfId="43767" xr:uid="{9DED3B6A-1047-48F3-9419-878E78DA42F4}"/>
    <cellStyle name="Normal 4 11 5 2" xfId="43768" xr:uid="{43168566-143D-40FB-A07C-B01A74611B32}"/>
    <cellStyle name="Normal 4 11 5 3" xfId="43769" xr:uid="{DD963A1E-8D2B-418E-AE97-38DC139FF17B}"/>
    <cellStyle name="Normal 4 11 5 4" xfId="43770" xr:uid="{AFA9A2D9-E6E8-475F-987F-5E22B46A40DC}"/>
    <cellStyle name="Normal 4 11 6" xfId="43771" xr:uid="{8D63C907-2888-4300-BC41-22773598423B}"/>
    <cellStyle name="Normal 4 11 7" xfId="43772" xr:uid="{6B62B441-9220-46FE-AE90-13FAB0BE8E20}"/>
    <cellStyle name="Normal 4 11 7 2" xfId="43773" xr:uid="{B04D412A-C799-458E-9AF7-CECBCD109049}"/>
    <cellStyle name="Normal 4 11 8" xfId="43774" xr:uid="{F357A6F6-A2E4-4655-8962-D4FA06EB55FB}"/>
    <cellStyle name="Normal 4 11 9" xfId="43775" xr:uid="{32BED59B-35BF-4E0B-A0DA-1738BEEF985F}"/>
    <cellStyle name="Normal 4 12" xfId="43776" xr:uid="{0EB90B19-58DC-4401-84C9-0E674E2D7794}"/>
    <cellStyle name="Normal 4 12 10" xfId="43777" xr:uid="{982B339C-FD9B-4871-B6F0-7A19E5ADFE60}"/>
    <cellStyle name="Normal 4 12 11" xfId="43778" xr:uid="{FEEB3466-661E-47CC-88DF-41997852C839}"/>
    <cellStyle name="Normal 4 12 2" xfId="43779" xr:uid="{D054FE94-B080-4D7F-B3EF-692901B7047B}"/>
    <cellStyle name="Normal 4 12 2 2" xfId="43780" xr:uid="{600A816B-46C4-4C4A-B58B-A7782D109F59}"/>
    <cellStyle name="Normal 4 12 2 2 2" xfId="43781" xr:uid="{7D8FD38A-8437-4793-BB4F-E0137934E106}"/>
    <cellStyle name="Normal 4 12 2 2 3" xfId="43782" xr:uid="{2D2944FA-6E26-4486-9CAE-400F877D563E}"/>
    <cellStyle name="Normal 4 12 2 2 4" xfId="43783" xr:uid="{E363C07B-BF75-4A0D-A8FD-3BE2A54CE8D0}"/>
    <cellStyle name="Normal 4 12 2 3" xfId="43784" xr:uid="{55618E76-4383-4BAD-B055-2BCBC77521EF}"/>
    <cellStyle name="Normal 4 12 2 3 2" xfId="43785" xr:uid="{EE023288-1BA9-4343-AD9E-33AA7DFE6360}"/>
    <cellStyle name="Normal 4 12 2 3 3" xfId="43786" xr:uid="{AC0D75BD-4585-44D2-89A9-D7B9A444169B}"/>
    <cellStyle name="Normal 4 12 2 3 4" xfId="43787" xr:uid="{A5791E97-2A6D-4AA9-BBD8-C58C6C299FC1}"/>
    <cellStyle name="Normal 4 12 2 4" xfId="43788" xr:uid="{EFC582BB-5D79-4BCB-9BAA-F6E32A64574C}"/>
    <cellStyle name="Normal 4 12 2 4 2" xfId="43789" xr:uid="{BD6E42DC-8779-4A88-8FE4-00A952CAA4BD}"/>
    <cellStyle name="Normal 4 12 2 5" xfId="43790" xr:uid="{97EC29CF-5876-44A9-8E43-D3AFDE4A3F4D}"/>
    <cellStyle name="Normal 4 12 2 6" xfId="43791" xr:uid="{DDFABFE0-541D-4D7B-ACD5-0BC210581BB3}"/>
    <cellStyle name="Normal 4 12 2 7" xfId="43792" xr:uid="{095EB765-3E79-491C-BB82-26983A70BD0E}"/>
    <cellStyle name="Normal 4 12 3" xfId="43793" xr:uid="{3DBF3D58-C712-475E-993C-F40817453DFB}"/>
    <cellStyle name="Normal 4 12 3 2" xfId="43794" xr:uid="{84FE4551-F5E7-40ED-8BDB-C4B95A35C9A3}"/>
    <cellStyle name="Normal 4 12 3 2 2" xfId="43795" xr:uid="{28C37389-EB41-4E25-90E6-1BEB27ACDB77}"/>
    <cellStyle name="Normal 4 12 3 2 3" xfId="43796" xr:uid="{2D2DFFAE-6AEF-4D99-8941-DA1C9F114887}"/>
    <cellStyle name="Normal 4 12 3 2 4" xfId="43797" xr:uid="{3A643D4B-C1FD-461F-8659-F734363B1212}"/>
    <cellStyle name="Normal 4 12 3 3" xfId="43798" xr:uid="{23B9CEAA-C337-42E2-B495-C13903B4FE93}"/>
    <cellStyle name="Normal 4 12 3 3 2" xfId="43799" xr:uid="{41548C84-44AA-425C-A343-4A8D69B81DB2}"/>
    <cellStyle name="Normal 4 12 3 3 3" xfId="43800" xr:uid="{D0795DAF-B123-478D-8E6B-239F30DFCECE}"/>
    <cellStyle name="Normal 4 12 3 3 4" xfId="43801" xr:uid="{3E465BC0-D632-485C-A3A4-C1B2E3875307}"/>
    <cellStyle name="Normal 4 12 3 4" xfId="43802" xr:uid="{CFD61887-A8F2-40A6-BA65-FEACEC590D0E}"/>
    <cellStyle name="Normal 4 12 3 4 2" xfId="43803" xr:uid="{89654296-0C80-40C2-A721-E16592E726C1}"/>
    <cellStyle name="Normal 4 12 3 5" xfId="43804" xr:uid="{13E7FCC8-2865-4DA1-BBAA-0B478BE77219}"/>
    <cellStyle name="Normal 4 12 3 6" xfId="43805" xr:uid="{0D91C104-8258-4A8A-982E-92231676AEF0}"/>
    <cellStyle name="Normal 4 12 3 7" xfId="43806" xr:uid="{0F856404-C897-4CD6-AE09-AFC899F8AC5C}"/>
    <cellStyle name="Normal 4 12 4" xfId="43807" xr:uid="{A09AD7B4-60C0-46C6-BD20-0F67E02FF1C6}"/>
    <cellStyle name="Normal 4 12 4 2" xfId="43808" xr:uid="{D073870E-DDF2-41CA-82FD-9E51E4C2DE20}"/>
    <cellStyle name="Normal 4 12 4 3" xfId="43809" xr:uid="{BBEA7C52-558E-4F92-8353-C295B1640E62}"/>
    <cellStyle name="Normal 4 12 4 4" xfId="43810" xr:uid="{AD83AB49-436F-4475-8E90-E9511C98AD86}"/>
    <cellStyle name="Normal 4 12 5" xfId="43811" xr:uid="{46C161BF-29B9-410B-8488-78CC54115F87}"/>
    <cellStyle name="Normal 4 12 5 2" xfId="43812" xr:uid="{455C17DC-D19D-46FD-AB6D-F99FB124F700}"/>
    <cellStyle name="Normal 4 12 5 3" xfId="43813" xr:uid="{2E7BF52C-0F89-4588-98B3-DE4E914E8C65}"/>
    <cellStyle name="Normal 4 12 5 4" xfId="43814" xr:uid="{4AE00F68-D112-4786-BE31-FCE5E3F0A524}"/>
    <cellStyle name="Normal 4 12 6" xfId="43815" xr:uid="{E2805DD3-1513-4300-A3F8-04B3644F43DD}"/>
    <cellStyle name="Normal 4 12 7" xfId="43816" xr:uid="{29FF497E-29E0-47C4-9272-DACD0B69A6F6}"/>
    <cellStyle name="Normal 4 12 7 2" xfId="43817" xr:uid="{3E2B6FD4-3DCB-4C14-BE30-11B796E6C605}"/>
    <cellStyle name="Normal 4 12 8" xfId="43818" xr:uid="{D86EFB3E-52FB-4F2D-A182-5DE4B2D47C9E}"/>
    <cellStyle name="Normal 4 12 9" xfId="43819" xr:uid="{48E98E83-EC00-4A88-829C-CAFA5F432038}"/>
    <cellStyle name="Normal 4 13" xfId="43820" xr:uid="{A2DB76D5-B61C-42E4-BDC6-5062F9BC9221}"/>
    <cellStyle name="Normal 4 13 10" xfId="43821" xr:uid="{C5B80651-EF91-46E0-A471-29322FFA72B1}"/>
    <cellStyle name="Normal 4 13 11" xfId="43822" xr:uid="{C3C424FA-1C9E-48C8-966E-B2A4D57309E9}"/>
    <cellStyle name="Normal 4 13 2" xfId="43823" xr:uid="{9D2719E9-9E0F-4590-8AA4-DA5CB8AD6B47}"/>
    <cellStyle name="Normal 4 13 2 2" xfId="43824" xr:uid="{870C3C8F-4412-4DD9-85CC-4109667734E5}"/>
    <cellStyle name="Normal 4 13 2 2 2" xfId="43825" xr:uid="{8B67BE5A-5700-43FC-80D1-CDECE9DAC826}"/>
    <cellStyle name="Normal 4 13 2 2 3" xfId="43826" xr:uid="{BA5D54FE-E72D-4677-8431-D8EA9A8443E1}"/>
    <cellStyle name="Normal 4 13 2 2 4" xfId="43827" xr:uid="{82F5CFDA-2CF5-46F9-90C2-FC53337DE9B5}"/>
    <cellStyle name="Normal 4 13 2 3" xfId="43828" xr:uid="{51D786B9-D1F8-4968-8205-AAE3552E89CC}"/>
    <cellStyle name="Normal 4 13 2 3 2" xfId="43829" xr:uid="{1992A7A1-DB94-4248-ABC9-4085A273B315}"/>
    <cellStyle name="Normal 4 13 2 3 3" xfId="43830" xr:uid="{B9535E24-D8F9-4995-A23B-198C351D5464}"/>
    <cellStyle name="Normal 4 13 2 3 4" xfId="43831" xr:uid="{8D46C039-6DB0-4E8A-8D1A-E00E48C4A714}"/>
    <cellStyle name="Normal 4 13 2 4" xfId="43832" xr:uid="{5176E1FA-775B-4F75-BE9B-FCC8528BF846}"/>
    <cellStyle name="Normal 4 13 2 4 2" xfId="43833" xr:uid="{1AF71CAF-D4A0-4557-BA2C-821834E82F34}"/>
    <cellStyle name="Normal 4 13 2 5" xfId="43834" xr:uid="{9945C74A-FB31-4CDE-A357-F26F5D5EFE18}"/>
    <cellStyle name="Normal 4 13 2 6" xfId="43835" xr:uid="{44D6FAEE-A055-431F-A4E0-5F17A4814F0C}"/>
    <cellStyle name="Normal 4 13 2 7" xfId="43836" xr:uid="{22ECBF1A-91E6-4AC9-BBDD-BC0061B6A133}"/>
    <cellStyle name="Normal 4 13 3" xfId="43837" xr:uid="{A9554376-8071-4C05-AC56-F9D5DF65C4AA}"/>
    <cellStyle name="Normal 4 13 3 2" xfId="43838" xr:uid="{19E91EC8-AEB7-4571-B27D-02458882E12A}"/>
    <cellStyle name="Normal 4 13 3 2 2" xfId="43839" xr:uid="{8AFDFDCB-734B-4DC2-ACBF-8253DE8BAF3B}"/>
    <cellStyle name="Normal 4 13 3 2 3" xfId="43840" xr:uid="{68679805-3D73-4399-935A-F159FD029C10}"/>
    <cellStyle name="Normal 4 13 3 2 4" xfId="43841" xr:uid="{99F96182-1E6A-4A46-8F78-D596FF5154CC}"/>
    <cellStyle name="Normal 4 13 3 3" xfId="43842" xr:uid="{FFD52A5D-62DF-4C0C-A47F-34C6E5555BB4}"/>
    <cellStyle name="Normal 4 13 3 3 2" xfId="43843" xr:uid="{029D94A8-B914-4B7B-B0BF-5ACF18221339}"/>
    <cellStyle name="Normal 4 13 3 3 3" xfId="43844" xr:uid="{CF2403BE-5174-4D9B-BFC3-A8819FC69451}"/>
    <cellStyle name="Normal 4 13 3 3 4" xfId="43845" xr:uid="{4995D7B8-5DE8-426F-88E3-A5CB2978A9BD}"/>
    <cellStyle name="Normal 4 13 3 4" xfId="43846" xr:uid="{FEF91FBE-FE68-465C-BFB3-5AC523F7822B}"/>
    <cellStyle name="Normal 4 13 3 4 2" xfId="43847" xr:uid="{83CD4AED-7E30-4EF4-A237-69059831CB7C}"/>
    <cellStyle name="Normal 4 13 3 5" xfId="43848" xr:uid="{F8762964-ACFE-49D5-8A91-B682DF7FC70A}"/>
    <cellStyle name="Normal 4 13 3 6" xfId="43849" xr:uid="{614F4D17-150B-4E71-9BBE-4C78E218F998}"/>
    <cellStyle name="Normal 4 13 3 7" xfId="43850" xr:uid="{2C5CB4CA-EED8-4BD7-9B2C-3841E8EAE3F1}"/>
    <cellStyle name="Normal 4 13 4" xfId="43851" xr:uid="{2FD1420A-9993-4353-8FAD-0909BF145483}"/>
    <cellStyle name="Normal 4 13 4 2" xfId="43852" xr:uid="{0EE14846-6786-44BA-8F6E-65D44D433969}"/>
    <cellStyle name="Normal 4 13 4 3" xfId="43853" xr:uid="{7931DE6F-F40F-42A1-8F56-2B1D943B1483}"/>
    <cellStyle name="Normal 4 13 4 4" xfId="43854" xr:uid="{A03D96CB-8FC9-41DC-B528-9C5457E3CAA0}"/>
    <cellStyle name="Normal 4 13 5" xfId="43855" xr:uid="{58DA3C63-0701-4006-B2B3-F771FB9CB7E3}"/>
    <cellStyle name="Normal 4 13 5 2" xfId="43856" xr:uid="{42071888-3862-467E-B497-F79169A3AF25}"/>
    <cellStyle name="Normal 4 13 5 3" xfId="43857" xr:uid="{F59088F7-7C65-4173-B3A6-38F4983DB043}"/>
    <cellStyle name="Normal 4 13 5 4" xfId="43858" xr:uid="{4B897E66-F56E-4435-84D5-ECD118CD2475}"/>
    <cellStyle name="Normal 4 13 6" xfId="43859" xr:uid="{E278E8BE-A9EB-41EA-AC4B-7FF36DB75C3E}"/>
    <cellStyle name="Normal 4 13 7" xfId="43860" xr:uid="{784B1A69-13DB-4EF9-BA36-C9F8AD1DFD9C}"/>
    <cellStyle name="Normal 4 13 7 2" xfId="43861" xr:uid="{975BD506-642A-4220-89B9-5013ADAE17D6}"/>
    <cellStyle name="Normal 4 13 8" xfId="43862" xr:uid="{138CE0D9-A21C-4317-BF95-C97C4559BA24}"/>
    <cellStyle name="Normal 4 13 9" xfId="43863" xr:uid="{38FEFE25-FB30-4EB3-BF28-9FDDD6E5001C}"/>
    <cellStyle name="Normal 4 14" xfId="43864" xr:uid="{6B43A661-73DF-4198-8865-997D48EA1A64}"/>
    <cellStyle name="Normal 4 14 10" xfId="43865" xr:uid="{9E7890B9-3FF1-40CE-9193-36F60B51BB10}"/>
    <cellStyle name="Normal 4 14 11" xfId="43866" xr:uid="{8D74C2D7-A0D3-48D5-99F0-FEDD49D8FEBF}"/>
    <cellStyle name="Normal 4 14 2" xfId="43867" xr:uid="{314FAB35-9641-4AC0-BC45-A6F5C40780FA}"/>
    <cellStyle name="Normal 4 14 2 2" xfId="43868" xr:uid="{AE790AEF-E66C-4575-BECB-38E39CE61BFC}"/>
    <cellStyle name="Normal 4 14 2 2 2" xfId="43869" xr:uid="{601CFB68-D981-4EA9-A53D-3FA84AEA2AE3}"/>
    <cellStyle name="Normal 4 14 2 2 3" xfId="43870" xr:uid="{B018AFEB-ADB4-4671-A155-3FA1B812FDF3}"/>
    <cellStyle name="Normal 4 14 2 2 4" xfId="43871" xr:uid="{9A7CFBEF-C77B-432D-87BB-FA8EB1ACD003}"/>
    <cellStyle name="Normal 4 14 2 3" xfId="43872" xr:uid="{0675E794-2F89-4165-A754-E8A37B4FB0E1}"/>
    <cellStyle name="Normal 4 14 2 3 2" xfId="43873" xr:uid="{B0A84A28-4AD0-4643-949F-C64E54E77AB9}"/>
    <cellStyle name="Normal 4 14 2 3 3" xfId="43874" xr:uid="{CB0C7100-60B0-4016-94F2-95D526F15F20}"/>
    <cellStyle name="Normal 4 14 2 3 4" xfId="43875" xr:uid="{9D5EC269-BD1E-4A1F-B9B2-30261CD59A03}"/>
    <cellStyle name="Normal 4 14 2 4" xfId="43876" xr:uid="{F0E520A8-9ACB-41E5-88A5-9D1E409CAA24}"/>
    <cellStyle name="Normal 4 14 2 4 2" xfId="43877" xr:uid="{3B3F9CCE-9FA4-4FCA-BF99-A7151459EA74}"/>
    <cellStyle name="Normal 4 14 2 5" xfId="43878" xr:uid="{4F1DA5DC-4E14-4974-A78D-4DC544EF0AC0}"/>
    <cellStyle name="Normal 4 14 2 6" xfId="43879" xr:uid="{F20D76AA-3EF3-4037-A52A-9D7C13E90AA9}"/>
    <cellStyle name="Normal 4 14 2 7" xfId="43880" xr:uid="{83A4D6EC-6369-40A9-8EAC-7D6BA3FF953C}"/>
    <cellStyle name="Normal 4 14 3" xfId="43881" xr:uid="{2A78836A-F059-4201-B6B5-8188DC4D7987}"/>
    <cellStyle name="Normal 4 14 3 2" xfId="43882" xr:uid="{667134BE-12F2-44AF-A26E-D55FC8830633}"/>
    <cellStyle name="Normal 4 14 3 2 2" xfId="43883" xr:uid="{D8BB5C15-9A0D-4A61-AFA2-2F21393C75EE}"/>
    <cellStyle name="Normal 4 14 3 2 3" xfId="43884" xr:uid="{4763AF14-BDA0-432C-81E2-DA7D11744522}"/>
    <cellStyle name="Normal 4 14 3 2 4" xfId="43885" xr:uid="{65CC0C5A-64F6-4873-A041-4500422B27FD}"/>
    <cellStyle name="Normal 4 14 3 3" xfId="43886" xr:uid="{30C58AC5-0B58-48A5-9BEC-A8BC090619FE}"/>
    <cellStyle name="Normal 4 14 3 3 2" xfId="43887" xr:uid="{F60BFC04-4774-498A-ACD6-D62961D98FF4}"/>
    <cellStyle name="Normal 4 14 3 3 3" xfId="43888" xr:uid="{3A3B9769-96AB-4223-B408-968AE6081664}"/>
    <cellStyle name="Normal 4 14 3 3 4" xfId="43889" xr:uid="{48ADF57C-2E38-4304-A767-8FFB0F5B6038}"/>
    <cellStyle name="Normal 4 14 3 4" xfId="43890" xr:uid="{69BA17D1-EF68-4581-9228-61A7DE5E890B}"/>
    <cellStyle name="Normal 4 14 3 4 2" xfId="43891" xr:uid="{258076F5-C3EC-4E44-8EFF-A9D2E304C407}"/>
    <cellStyle name="Normal 4 14 3 5" xfId="43892" xr:uid="{0BC45D44-698A-4628-AD0C-022BE9AB137C}"/>
    <cellStyle name="Normal 4 14 3 6" xfId="43893" xr:uid="{27161AC4-6B4D-4D51-B85C-6138FDB5C57C}"/>
    <cellStyle name="Normal 4 14 3 7" xfId="43894" xr:uid="{D1300E79-324B-4FA5-B6C0-6BC3F1937FA6}"/>
    <cellStyle name="Normal 4 14 4" xfId="43895" xr:uid="{2E746AE7-79EB-43D3-8F4F-25998573E167}"/>
    <cellStyle name="Normal 4 14 4 2" xfId="43896" xr:uid="{94BBE3C5-68E4-4E6B-B921-3EAE9EE48952}"/>
    <cellStyle name="Normal 4 14 4 3" xfId="43897" xr:uid="{E6E103F6-5F78-447F-95B3-FF72945BC26F}"/>
    <cellStyle name="Normal 4 14 4 4" xfId="43898" xr:uid="{7D4EF872-8097-499A-AEA5-FE7C8C813E05}"/>
    <cellStyle name="Normal 4 14 5" xfId="43899" xr:uid="{6D676924-6D7C-4F86-AAFC-709ED5FA4163}"/>
    <cellStyle name="Normal 4 14 5 2" xfId="43900" xr:uid="{33603BE5-6468-41D5-AC8E-48F71DC2B4FE}"/>
    <cellStyle name="Normal 4 14 5 3" xfId="43901" xr:uid="{5E53A412-CF16-4047-9329-F12CA35B0B83}"/>
    <cellStyle name="Normal 4 14 5 4" xfId="43902" xr:uid="{D0ED29A0-A4B1-4D41-AB21-CA7FD77244C5}"/>
    <cellStyle name="Normal 4 14 6" xfId="43903" xr:uid="{832A8715-849C-46D8-B325-6C0880248BC6}"/>
    <cellStyle name="Normal 4 14 7" xfId="43904" xr:uid="{C2FFB814-0835-4995-BBCF-EE434D50D9A0}"/>
    <cellStyle name="Normal 4 14 7 2" xfId="43905" xr:uid="{190FB8CE-F3A6-4936-8721-8B7131D7651E}"/>
    <cellStyle name="Normal 4 14 8" xfId="43906" xr:uid="{DEB20446-AC94-4171-A654-F25861A1EDF5}"/>
    <cellStyle name="Normal 4 14 9" xfId="43907" xr:uid="{6E6251A6-03F2-4FD0-9DE3-8EE68359211D}"/>
    <cellStyle name="Normal 4 15" xfId="43908" xr:uid="{195983E8-E243-45EC-8726-6172CA42AF78}"/>
    <cellStyle name="Normal 4 15 10" xfId="43909" xr:uid="{B7EAB78F-ECA2-4328-9632-FB07DAAF1164}"/>
    <cellStyle name="Normal 4 15 11" xfId="43910" xr:uid="{4FC5CC76-FE20-4F6B-9CEF-BEF12F4375E2}"/>
    <cellStyle name="Normal 4 15 2" xfId="43911" xr:uid="{DAA0621F-75A9-46DC-965C-685663496C6D}"/>
    <cellStyle name="Normal 4 15 2 2" xfId="43912" xr:uid="{8CEC3B13-5798-43D3-824F-652E3CE6B7EB}"/>
    <cellStyle name="Normal 4 15 2 2 2" xfId="43913" xr:uid="{93C7E366-09EA-4312-82C0-E2636F62DD71}"/>
    <cellStyle name="Normal 4 15 2 2 3" xfId="43914" xr:uid="{73E9DE5B-011B-45B3-9266-C9EDC493D899}"/>
    <cellStyle name="Normal 4 15 2 2 4" xfId="43915" xr:uid="{23807196-F868-46FE-9AF9-1CD3923034D9}"/>
    <cellStyle name="Normal 4 15 2 3" xfId="43916" xr:uid="{4E863150-7F0D-4430-AEA7-23BD2789A7DD}"/>
    <cellStyle name="Normal 4 15 2 3 2" xfId="43917" xr:uid="{CDC7993C-BB83-4363-AC9E-9BA86BC1D8DC}"/>
    <cellStyle name="Normal 4 15 2 3 3" xfId="43918" xr:uid="{41C01076-2770-41BA-A47D-03907489DC21}"/>
    <cellStyle name="Normal 4 15 2 3 4" xfId="43919" xr:uid="{13A54674-4CE8-4F62-8E0F-3A441FDB76A9}"/>
    <cellStyle name="Normal 4 15 2 4" xfId="43920" xr:uid="{DD6C2D51-4C03-4394-91CA-195656B6E89E}"/>
    <cellStyle name="Normal 4 15 2 4 2" xfId="43921" xr:uid="{C9A8AB61-5D6B-4946-81CD-CE8CD6AEB2FE}"/>
    <cellStyle name="Normal 4 15 2 5" xfId="43922" xr:uid="{6BD13BAC-CA88-4B1C-A2AC-AD20F4EB7CB8}"/>
    <cellStyle name="Normal 4 15 2 6" xfId="43923" xr:uid="{BE937493-DEF6-45F1-9187-2D10CD7B078C}"/>
    <cellStyle name="Normal 4 15 2 7" xfId="43924" xr:uid="{E346CE01-0E11-45EF-9259-C22A1EE82296}"/>
    <cellStyle name="Normal 4 15 3" xfId="43925" xr:uid="{9BEB3DE9-4AE1-45E3-BAE9-A0B0B83DC6B9}"/>
    <cellStyle name="Normal 4 15 3 2" xfId="43926" xr:uid="{51C7CC85-CB21-4E67-812B-DBBBF3FA05A1}"/>
    <cellStyle name="Normal 4 15 3 2 2" xfId="43927" xr:uid="{54403282-C978-44AE-9E9D-9901A5037D27}"/>
    <cellStyle name="Normal 4 15 3 2 3" xfId="43928" xr:uid="{E7DA16E0-9C8A-4FFE-B845-BCCF4A6DA172}"/>
    <cellStyle name="Normal 4 15 3 2 4" xfId="43929" xr:uid="{7AED2D43-2524-4BBE-BF90-0958486397FD}"/>
    <cellStyle name="Normal 4 15 3 3" xfId="43930" xr:uid="{1A726F3F-92FB-4045-BAF2-BB2651037A5B}"/>
    <cellStyle name="Normal 4 15 3 3 2" xfId="43931" xr:uid="{4ABEBB60-B4C8-471E-BA72-F4A93E14C67F}"/>
    <cellStyle name="Normal 4 15 3 3 3" xfId="43932" xr:uid="{D85E878F-AE3D-44D4-9165-2468D6197ECA}"/>
    <cellStyle name="Normal 4 15 3 3 4" xfId="43933" xr:uid="{540A3233-CCA3-4913-ABD8-AF77FBC00E4E}"/>
    <cellStyle name="Normal 4 15 3 4" xfId="43934" xr:uid="{BEB9C80C-9412-4F77-AAC1-0F1E70D61596}"/>
    <cellStyle name="Normal 4 15 3 4 2" xfId="43935" xr:uid="{320B623B-E76F-4904-B657-50FCEDC41432}"/>
    <cellStyle name="Normal 4 15 3 5" xfId="43936" xr:uid="{826F2F2E-4E1D-479F-8BF4-815C90E86CF1}"/>
    <cellStyle name="Normal 4 15 3 6" xfId="43937" xr:uid="{B5E3FC35-7B15-4174-B8BA-F59F2559E8E9}"/>
    <cellStyle name="Normal 4 15 3 7" xfId="43938" xr:uid="{43328D80-377D-4904-AEC9-686D840CB43D}"/>
    <cellStyle name="Normal 4 15 4" xfId="43939" xr:uid="{63FDF0F1-CED0-4AE8-B93F-2019E1FA7BAD}"/>
    <cellStyle name="Normal 4 15 4 2" xfId="43940" xr:uid="{1B16208D-12DD-45EA-9CCF-4259C1457BAF}"/>
    <cellStyle name="Normal 4 15 4 3" xfId="43941" xr:uid="{86C950BD-7A73-43B9-8AB9-1E4479F9D157}"/>
    <cellStyle name="Normal 4 15 4 4" xfId="43942" xr:uid="{79D9222D-850A-4D97-B22A-ACF59CFCC7EB}"/>
    <cellStyle name="Normal 4 15 5" xfId="43943" xr:uid="{4BF87FBA-7B2A-4701-AD2D-7A0ED3C76C98}"/>
    <cellStyle name="Normal 4 15 5 2" xfId="43944" xr:uid="{B0D7D60F-90FF-4FBE-BCA5-B5CD2A2B1277}"/>
    <cellStyle name="Normal 4 15 5 3" xfId="43945" xr:uid="{CB9E35A4-7BBA-4D77-BB93-F507000A0539}"/>
    <cellStyle name="Normal 4 15 5 4" xfId="43946" xr:uid="{3E528803-434D-40CB-8F65-39B99DE7639E}"/>
    <cellStyle name="Normal 4 15 6" xfId="43947" xr:uid="{35FC78BD-79E2-4FC3-811F-58AD3EAE0C53}"/>
    <cellStyle name="Normal 4 15 7" xfId="43948" xr:uid="{A29B2589-D276-43AF-A06D-6ED75C4392DC}"/>
    <cellStyle name="Normal 4 15 7 2" xfId="43949" xr:uid="{0B70CB44-F89C-479D-BC0F-6ABFB73A73A6}"/>
    <cellStyle name="Normal 4 15 8" xfId="43950" xr:uid="{D63FC106-C96F-4544-90DC-975D6F21BD37}"/>
    <cellStyle name="Normal 4 15 9" xfId="43951" xr:uid="{7A6A018D-D6AC-4A89-ABFE-256D07BB621D}"/>
    <cellStyle name="Normal 4 16" xfId="43952" xr:uid="{88A70DFC-97D0-4BB7-BCAC-F7D2A4E87712}"/>
    <cellStyle name="Normal 4 16 10" xfId="43953" xr:uid="{1E5EAA8F-DA86-4F33-8FA2-DA29C50F3BC9}"/>
    <cellStyle name="Normal 4 16 11" xfId="43954" xr:uid="{830C1C6D-3378-4405-B1F3-26A39E89BB80}"/>
    <cellStyle name="Normal 4 16 2" xfId="43955" xr:uid="{AD8BEA8E-0F4B-46AA-8549-E441039F71F9}"/>
    <cellStyle name="Normal 4 16 2 2" xfId="43956" xr:uid="{344B98A7-C3FA-4867-986E-085B9E3BD8F9}"/>
    <cellStyle name="Normal 4 16 2 2 2" xfId="43957" xr:uid="{27553B08-0537-423F-8A5F-3817382E60EB}"/>
    <cellStyle name="Normal 4 16 2 2 3" xfId="43958" xr:uid="{3D912E04-E392-4358-9C99-4D8ACFB7688B}"/>
    <cellStyle name="Normal 4 16 2 2 4" xfId="43959" xr:uid="{E3E40114-E039-4157-9B60-4D1D27DF70AB}"/>
    <cellStyle name="Normal 4 16 2 3" xfId="43960" xr:uid="{CF25C059-089B-4DCF-81FA-61C2FFF5012F}"/>
    <cellStyle name="Normal 4 16 2 3 2" xfId="43961" xr:uid="{975EF028-2523-476A-8C4C-C4DBF31B5428}"/>
    <cellStyle name="Normal 4 16 2 3 3" xfId="43962" xr:uid="{009BA0E0-F271-40D6-8EE0-8A4AED82725C}"/>
    <cellStyle name="Normal 4 16 2 3 4" xfId="43963" xr:uid="{D87F8C41-974D-45FF-8778-5D14E6C30BF5}"/>
    <cellStyle name="Normal 4 16 2 4" xfId="43964" xr:uid="{7B29F2F8-3381-4684-B0AB-11111F07D93D}"/>
    <cellStyle name="Normal 4 16 2 4 2" xfId="43965" xr:uid="{34B09493-E66F-4F68-9F2A-873A55D2F51E}"/>
    <cellStyle name="Normal 4 16 2 5" xfId="43966" xr:uid="{6C9FBC20-A31C-4DE9-AA6A-E4E912E0D06D}"/>
    <cellStyle name="Normal 4 16 2 6" xfId="43967" xr:uid="{2D4AE13D-6A87-4F76-B700-7943F16FC6C8}"/>
    <cellStyle name="Normal 4 16 2 7" xfId="43968" xr:uid="{53AE64F6-93E7-450C-B90C-186B876C2508}"/>
    <cellStyle name="Normal 4 16 3" xfId="43969" xr:uid="{2B905C2D-147A-4BFC-BE26-C6655CF7579D}"/>
    <cellStyle name="Normal 4 16 3 2" xfId="43970" xr:uid="{85A26DEC-BBE6-4BC6-8CD4-9A1CD15F1ED2}"/>
    <cellStyle name="Normal 4 16 3 2 2" xfId="43971" xr:uid="{4644AA49-8536-4F4E-9ECF-0A2CEF5B4F6F}"/>
    <cellStyle name="Normal 4 16 3 2 3" xfId="43972" xr:uid="{FDA2E318-8A93-4B61-99FA-D1902DEC8BA6}"/>
    <cellStyle name="Normal 4 16 3 2 4" xfId="43973" xr:uid="{4C5319FC-98BF-4F37-A7AB-86A14402F0EE}"/>
    <cellStyle name="Normal 4 16 3 3" xfId="43974" xr:uid="{8D91DD35-B34A-4C90-BD2A-1BFF7C8AB728}"/>
    <cellStyle name="Normal 4 16 3 3 2" xfId="43975" xr:uid="{4E0AEF91-8D62-4BB2-8A86-A803FEB7CF78}"/>
    <cellStyle name="Normal 4 16 3 3 3" xfId="43976" xr:uid="{81C2A1F5-86EB-4EE4-BAEA-4DAEC5C1E6F7}"/>
    <cellStyle name="Normal 4 16 3 3 4" xfId="43977" xr:uid="{28698063-34AF-4FD0-A72A-077D1C07D8BE}"/>
    <cellStyle name="Normal 4 16 3 4" xfId="43978" xr:uid="{3F261A2E-DD1E-4C35-9A0B-88C4EB754A50}"/>
    <cellStyle name="Normal 4 16 3 4 2" xfId="43979" xr:uid="{DB5C04D4-0579-45C8-9603-F0254D426DE1}"/>
    <cellStyle name="Normal 4 16 3 5" xfId="43980" xr:uid="{561E19C8-ECA2-428D-B792-B7245E28FD66}"/>
    <cellStyle name="Normal 4 16 3 6" xfId="43981" xr:uid="{ADA18500-ED59-4C78-94CD-A86BEC83C402}"/>
    <cellStyle name="Normal 4 16 3 7" xfId="43982" xr:uid="{90AF3D1C-A960-4B91-B1EC-F31332BD2934}"/>
    <cellStyle name="Normal 4 16 4" xfId="43983" xr:uid="{9C34C36F-2295-499A-959E-1FE58C2AED39}"/>
    <cellStyle name="Normal 4 16 4 2" xfId="43984" xr:uid="{926955C6-86E5-4A2A-BAC1-71C7C46AF10E}"/>
    <cellStyle name="Normal 4 16 4 3" xfId="43985" xr:uid="{2FCDF72B-0AA7-4DAE-A8F8-F776F01B8FDD}"/>
    <cellStyle name="Normal 4 16 4 4" xfId="43986" xr:uid="{7CE450AA-B727-4DD5-B7EA-2A104DC9CFE9}"/>
    <cellStyle name="Normal 4 16 5" xfId="43987" xr:uid="{78E23D92-FD79-415B-83D5-7839B4B4EAC1}"/>
    <cellStyle name="Normal 4 16 5 2" xfId="43988" xr:uid="{2EC67B34-7206-493B-8C5B-7DEF637CC1A7}"/>
    <cellStyle name="Normal 4 16 5 3" xfId="43989" xr:uid="{E3FFA5EA-646C-447B-8B6F-E7417A16DF6C}"/>
    <cellStyle name="Normal 4 16 5 4" xfId="43990" xr:uid="{015F265C-47E6-480E-A49D-52FEE74CECBD}"/>
    <cellStyle name="Normal 4 16 6" xfId="43991" xr:uid="{7470506A-AD70-4DB1-9A7B-FAA8E8F7637F}"/>
    <cellStyle name="Normal 4 16 7" xfId="43992" xr:uid="{35F2E7A9-79BE-49F0-880B-CAF123CC5308}"/>
    <cellStyle name="Normal 4 16 7 2" xfId="43993" xr:uid="{82116CBC-FA3E-4047-B119-73BA959C6726}"/>
    <cellStyle name="Normal 4 16 8" xfId="43994" xr:uid="{AB263F89-4ADD-459C-BB6D-4340A17B1723}"/>
    <cellStyle name="Normal 4 16 9" xfId="43995" xr:uid="{77C3A0E4-CF6E-410C-B8A4-4D0FA0C2EB60}"/>
    <cellStyle name="Normal 4 17" xfId="43996" xr:uid="{859281BF-2EF9-47C6-81E9-194A31BB3969}"/>
    <cellStyle name="Normal 4 17 10" xfId="43997" xr:uid="{38AC4E01-80F7-46FB-A635-BE00258BD774}"/>
    <cellStyle name="Normal 4 17 11" xfId="43998" xr:uid="{14D0F402-0257-449C-AAB8-9BF8DDE421C9}"/>
    <cellStyle name="Normal 4 17 2" xfId="43999" xr:uid="{25F5367C-C3EE-4279-9920-674DC65CFD1A}"/>
    <cellStyle name="Normal 4 17 2 2" xfId="44000" xr:uid="{BBA20482-62DB-439B-A910-1E6AFBE1A67C}"/>
    <cellStyle name="Normal 4 17 2 2 2" xfId="44001" xr:uid="{4B36A22A-7B7F-4035-B3E8-471505BC1719}"/>
    <cellStyle name="Normal 4 17 2 2 3" xfId="44002" xr:uid="{A6C5BB53-3C1A-44C4-8C25-39AC5ED8B55F}"/>
    <cellStyle name="Normal 4 17 2 2 4" xfId="44003" xr:uid="{0C8C7D56-D492-4626-AB1A-2D3BBBB291E1}"/>
    <cellStyle name="Normal 4 17 2 3" xfId="44004" xr:uid="{33795B8C-77E1-43DF-9299-776C47F24CCF}"/>
    <cellStyle name="Normal 4 17 2 3 2" xfId="44005" xr:uid="{7972BA74-B6A8-4812-8F55-AF91C9508204}"/>
    <cellStyle name="Normal 4 17 2 3 3" xfId="44006" xr:uid="{54F42D03-149E-410F-A3B6-BAFA162408F5}"/>
    <cellStyle name="Normal 4 17 2 3 4" xfId="44007" xr:uid="{757CFAA9-5242-4262-88C5-33FEAAA76AED}"/>
    <cellStyle name="Normal 4 17 2 4" xfId="44008" xr:uid="{942BBBC6-B846-4C74-A590-84DB67D5E048}"/>
    <cellStyle name="Normal 4 17 2 4 2" xfId="44009" xr:uid="{5A8B7C42-897F-46CF-B9D3-AEE5359ADAF4}"/>
    <cellStyle name="Normal 4 17 2 5" xfId="44010" xr:uid="{23F0C9A6-6A89-4AC3-84F1-4738FB7AC7A3}"/>
    <cellStyle name="Normal 4 17 2 6" xfId="44011" xr:uid="{2022B414-0A41-4F0B-81E0-233EE5693D1A}"/>
    <cellStyle name="Normal 4 17 2 7" xfId="44012" xr:uid="{DCEB9D21-D9A3-41C3-9ADB-AD7F95BA70EF}"/>
    <cellStyle name="Normal 4 17 3" xfId="44013" xr:uid="{6C048515-2F4E-4898-B903-F910416276C8}"/>
    <cellStyle name="Normal 4 17 3 2" xfId="44014" xr:uid="{8ADBB7F7-633E-4F75-88D1-0329BAD853BD}"/>
    <cellStyle name="Normal 4 17 3 2 2" xfId="44015" xr:uid="{8244568B-9D88-45D7-9462-49ED7F885212}"/>
    <cellStyle name="Normal 4 17 3 2 3" xfId="44016" xr:uid="{8A5AE58D-3B74-4AE5-AE5D-ADD0056A8EF8}"/>
    <cellStyle name="Normal 4 17 3 2 4" xfId="44017" xr:uid="{50AE958C-0BFF-4655-9988-4C1619EE1560}"/>
    <cellStyle name="Normal 4 17 3 3" xfId="44018" xr:uid="{AA06ED93-05AB-4A13-B3DA-C1D16AAFD11F}"/>
    <cellStyle name="Normal 4 17 3 3 2" xfId="44019" xr:uid="{166F00DE-7F7C-4BE6-953B-90B8553A40E6}"/>
    <cellStyle name="Normal 4 17 3 3 3" xfId="44020" xr:uid="{63D2E56E-A825-428F-9749-CFDD536A9A62}"/>
    <cellStyle name="Normal 4 17 3 3 4" xfId="44021" xr:uid="{C359F042-57B6-4FE6-B1BE-CA2D3D293464}"/>
    <cellStyle name="Normal 4 17 3 4" xfId="44022" xr:uid="{DD35415B-F8FD-4331-A15D-292BFCBCB4AD}"/>
    <cellStyle name="Normal 4 17 3 4 2" xfId="44023" xr:uid="{A1F2722C-3BF9-4B06-B129-62D9C5B4BBC9}"/>
    <cellStyle name="Normal 4 17 3 5" xfId="44024" xr:uid="{8B743163-3341-4BCB-820C-608837931046}"/>
    <cellStyle name="Normal 4 17 3 6" xfId="44025" xr:uid="{086BFDDB-31CD-4C7B-8430-BC17987BDA91}"/>
    <cellStyle name="Normal 4 17 3 7" xfId="44026" xr:uid="{1739D8D5-5D30-4EBA-98C2-52893590867A}"/>
    <cellStyle name="Normal 4 17 4" xfId="44027" xr:uid="{340C8932-907A-4E6E-B3E7-66AF9E035031}"/>
    <cellStyle name="Normal 4 17 4 2" xfId="44028" xr:uid="{3BE311E1-3409-4365-A5BD-E365E7F1A62C}"/>
    <cellStyle name="Normal 4 17 4 3" xfId="44029" xr:uid="{7BAE1609-30BD-493A-8DF9-C3E0A0D025CD}"/>
    <cellStyle name="Normal 4 17 4 4" xfId="44030" xr:uid="{8C25CBDE-E239-43F6-AA11-073211CB89A5}"/>
    <cellStyle name="Normal 4 17 5" xfId="44031" xr:uid="{AFEB0B71-512D-4323-AEE2-419E1B0C7454}"/>
    <cellStyle name="Normal 4 17 5 2" xfId="44032" xr:uid="{56EEA17B-9846-40E2-BE77-013CA57843C6}"/>
    <cellStyle name="Normal 4 17 5 3" xfId="44033" xr:uid="{891DDAD2-EE28-4AC2-A190-D94C50726267}"/>
    <cellStyle name="Normal 4 17 5 4" xfId="44034" xr:uid="{914BDB70-5416-44F3-920F-F932FFEDC6B8}"/>
    <cellStyle name="Normal 4 17 6" xfId="44035" xr:uid="{349D17EB-F0B8-4FAA-B357-5354F1DA7BC0}"/>
    <cellStyle name="Normal 4 17 7" xfId="44036" xr:uid="{620EFE41-65F5-4844-A9E6-94E5FB5FAFF2}"/>
    <cellStyle name="Normal 4 17 7 2" xfId="44037" xr:uid="{7127AD5C-2321-49CA-8F56-6B7EDBAE03E6}"/>
    <cellStyle name="Normal 4 17 8" xfId="44038" xr:uid="{A0ED57D8-7C7D-4CD4-A765-630C08FD64D2}"/>
    <cellStyle name="Normal 4 17 9" xfId="44039" xr:uid="{A550E442-F091-4972-9E77-4966EA0E7BE7}"/>
    <cellStyle name="Normal 4 18" xfId="44040" xr:uid="{65F7C853-C08D-4360-844B-8E7216151BFB}"/>
    <cellStyle name="Normal 4 18 10" xfId="44041" xr:uid="{A7A27D39-FB74-45C0-BBB4-2ADB2E0B0E7E}"/>
    <cellStyle name="Normal 4 18 11" xfId="44042" xr:uid="{B29F75B0-8234-4E45-BA0A-C120D39747D0}"/>
    <cellStyle name="Normal 4 18 2" xfId="44043" xr:uid="{23CDCA80-4BB0-4A02-A253-05035E8BC7E8}"/>
    <cellStyle name="Normal 4 18 2 2" xfId="44044" xr:uid="{0B2FE7A8-8047-4F96-B036-0CF7DD750683}"/>
    <cellStyle name="Normal 4 18 2 2 2" xfId="44045" xr:uid="{6170568D-C43C-44FB-B009-F358CD73E3D5}"/>
    <cellStyle name="Normal 4 18 2 2 3" xfId="44046" xr:uid="{A6BC629F-76BB-479F-957B-DBE322D514CE}"/>
    <cellStyle name="Normal 4 18 2 2 4" xfId="44047" xr:uid="{81833041-A2B1-4148-8015-4A6F2D46C662}"/>
    <cellStyle name="Normal 4 18 2 3" xfId="44048" xr:uid="{4605053C-9124-4A37-AF0F-68F65EE4A218}"/>
    <cellStyle name="Normal 4 18 2 3 2" xfId="44049" xr:uid="{7E5A157A-4484-4394-A59F-1253E6E6DA92}"/>
    <cellStyle name="Normal 4 18 2 3 3" xfId="44050" xr:uid="{43521247-1542-4C7D-B3FE-11D772266454}"/>
    <cellStyle name="Normal 4 18 2 3 4" xfId="44051" xr:uid="{9941B9E0-C87F-4B0B-90A5-7100440BC6BD}"/>
    <cellStyle name="Normal 4 18 2 4" xfId="44052" xr:uid="{7065DD84-B7BF-4362-B79B-5F562D47ED1E}"/>
    <cellStyle name="Normal 4 18 2 4 2" xfId="44053" xr:uid="{C274E649-4B68-4BEE-8087-5A1499988ADF}"/>
    <cellStyle name="Normal 4 18 2 5" xfId="44054" xr:uid="{C3605790-9A5E-4EB6-AC29-7977AF5C13E5}"/>
    <cellStyle name="Normal 4 18 2 6" xfId="44055" xr:uid="{ECBBD2FE-7191-46D6-B7D0-BBE61F063038}"/>
    <cellStyle name="Normal 4 18 2 7" xfId="44056" xr:uid="{DDA8094D-B8A7-4969-A21A-99234DE96046}"/>
    <cellStyle name="Normal 4 18 3" xfId="44057" xr:uid="{A71254DE-8F31-4925-91FB-E2CEFEA966AB}"/>
    <cellStyle name="Normal 4 18 3 2" xfId="44058" xr:uid="{10E13E37-BF1C-4514-9168-7DF718193EEC}"/>
    <cellStyle name="Normal 4 18 3 2 2" xfId="44059" xr:uid="{C01BDAE0-6AF8-4979-9C1B-AE99C04D78C9}"/>
    <cellStyle name="Normal 4 18 3 2 3" xfId="44060" xr:uid="{90CA5941-04CE-4899-B03A-6D04F2B49C81}"/>
    <cellStyle name="Normal 4 18 3 2 4" xfId="44061" xr:uid="{0845B443-793E-4988-B083-9DE52F841B50}"/>
    <cellStyle name="Normal 4 18 3 3" xfId="44062" xr:uid="{D2D8BE3C-457A-4B4B-9F31-37A667095015}"/>
    <cellStyle name="Normal 4 18 3 3 2" xfId="44063" xr:uid="{E5DA9505-5000-48F8-8898-672FD2B57471}"/>
    <cellStyle name="Normal 4 18 3 3 3" xfId="44064" xr:uid="{E10BDF1A-0DCE-4738-A882-56E1AB33472F}"/>
    <cellStyle name="Normal 4 18 3 3 4" xfId="44065" xr:uid="{27855FB5-E1F2-4565-9925-E7B45AC70D29}"/>
    <cellStyle name="Normal 4 18 3 4" xfId="44066" xr:uid="{9265FE3A-4ACC-4E0D-8294-6362F29596FC}"/>
    <cellStyle name="Normal 4 18 3 4 2" xfId="44067" xr:uid="{4BDF2947-7766-4D02-B368-D8E8D2136401}"/>
    <cellStyle name="Normal 4 18 3 5" xfId="44068" xr:uid="{4703A3B6-B701-485F-802E-530BBFE453A2}"/>
    <cellStyle name="Normal 4 18 3 6" xfId="44069" xr:uid="{E8E9AC4B-7C78-4B09-859B-5EBAC3193CB6}"/>
    <cellStyle name="Normal 4 18 3 7" xfId="44070" xr:uid="{44A13201-1BE4-4A3E-9A2F-B8457408B304}"/>
    <cellStyle name="Normal 4 18 4" xfId="44071" xr:uid="{92A4FDD5-FE5C-4658-9FF2-EFB596F1F2A8}"/>
    <cellStyle name="Normal 4 18 4 2" xfId="44072" xr:uid="{E178D888-478A-44BC-8709-CD7F1C32F1E4}"/>
    <cellStyle name="Normal 4 18 4 3" xfId="44073" xr:uid="{A7CEA0A6-73BA-4808-9B06-0D043FCAC486}"/>
    <cellStyle name="Normal 4 18 4 4" xfId="44074" xr:uid="{611D5B6B-0DFB-4629-AA4F-797E16F4C0CE}"/>
    <cellStyle name="Normal 4 18 5" xfId="44075" xr:uid="{9836721B-FFDC-4EE7-B025-0CFFBCA1A3EE}"/>
    <cellStyle name="Normal 4 18 5 2" xfId="44076" xr:uid="{3B3ED071-678A-4A3B-8047-9FBCC1CCF5D8}"/>
    <cellStyle name="Normal 4 18 5 3" xfId="44077" xr:uid="{6B175318-18FA-43D8-B22A-A3CE65912186}"/>
    <cellStyle name="Normal 4 18 5 4" xfId="44078" xr:uid="{6572FAF9-DD0C-4B5A-9AAC-285D436B8468}"/>
    <cellStyle name="Normal 4 18 6" xfId="44079" xr:uid="{0CCCE3C3-2718-4942-92B8-7F521C715031}"/>
    <cellStyle name="Normal 4 18 7" xfId="44080" xr:uid="{A63FCC1D-C712-4F3D-9B0A-715342D5C280}"/>
    <cellStyle name="Normal 4 18 7 2" xfId="44081" xr:uid="{86094FA1-E26F-4A3E-97CB-CC0A5FDBFCFF}"/>
    <cellStyle name="Normal 4 18 8" xfId="44082" xr:uid="{B4F253D9-BABC-4157-9FD0-0FD7F0432435}"/>
    <cellStyle name="Normal 4 18 9" xfId="44083" xr:uid="{98EC8F77-A0E8-4D69-96C7-D48148BB8724}"/>
    <cellStyle name="Normal 4 19" xfId="44084" xr:uid="{2E4B2EAF-2380-4543-9EF5-F6BCD3552DA4}"/>
    <cellStyle name="Normal 4 19 10" xfId="44085" xr:uid="{19E41886-ABA2-49FC-B9D7-C1A648CD75ED}"/>
    <cellStyle name="Normal 4 19 11" xfId="44086" xr:uid="{8330965C-0564-4063-8381-7558DAF9B266}"/>
    <cellStyle name="Normal 4 19 2" xfId="44087" xr:uid="{5B8DE671-CACE-45A4-A557-90D2D631505C}"/>
    <cellStyle name="Normal 4 19 2 2" xfId="44088" xr:uid="{D61008FB-5A75-4DFA-A326-582A54BA2240}"/>
    <cellStyle name="Normal 4 19 2 2 2" xfId="44089" xr:uid="{B7B0F0F1-A7D1-4759-AC28-23643E813C0C}"/>
    <cellStyle name="Normal 4 19 2 2 3" xfId="44090" xr:uid="{8FBF6020-77EB-4A91-A5B3-6506AC3358ED}"/>
    <cellStyle name="Normal 4 19 2 2 4" xfId="44091" xr:uid="{0285C17C-C5FC-456B-A098-FF87FCE40854}"/>
    <cellStyle name="Normal 4 19 2 3" xfId="44092" xr:uid="{D0CB16C4-91EE-42DF-864F-61880A8B4E2B}"/>
    <cellStyle name="Normal 4 19 2 3 2" xfId="44093" xr:uid="{C4925290-7035-4FBD-B746-D854618C8145}"/>
    <cellStyle name="Normal 4 19 2 3 3" xfId="44094" xr:uid="{408A53A7-0BDA-473B-93F9-1C6FBE6A024C}"/>
    <cellStyle name="Normal 4 19 2 3 4" xfId="44095" xr:uid="{3B5AA5FA-F4CB-4C70-A5C0-433A2A837748}"/>
    <cellStyle name="Normal 4 19 2 4" xfId="44096" xr:uid="{B84EB7F1-00C0-4714-83EE-A0FEE60C5441}"/>
    <cellStyle name="Normal 4 19 2 4 2" xfId="44097" xr:uid="{F721D84A-48DB-4FC8-A38D-3391CE35E65E}"/>
    <cellStyle name="Normal 4 19 2 5" xfId="44098" xr:uid="{D65F90EE-32A8-4169-B550-3BC6E3B60FB7}"/>
    <cellStyle name="Normal 4 19 2 6" xfId="44099" xr:uid="{BC493B10-1317-4F28-A10F-7CF228295875}"/>
    <cellStyle name="Normal 4 19 2 7" xfId="44100" xr:uid="{5A309AF7-2650-4675-B506-11F0A0B5C5CF}"/>
    <cellStyle name="Normal 4 19 3" xfId="44101" xr:uid="{048618C0-E106-4DB0-91B1-D17A36B54082}"/>
    <cellStyle name="Normal 4 19 3 2" xfId="44102" xr:uid="{D68B1CDD-AB08-4F83-B62C-CAB5B2F13207}"/>
    <cellStyle name="Normal 4 19 3 2 2" xfId="44103" xr:uid="{A6DD5E64-672C-4C9F-9BA2-87E8F834BB32}"/>
    <cellStyle name="Normal 4 19 3 2 3" xfId="44104" xr:uid="{2F631FE4-7D37-4358-B466-BF18EC77A07B}"/>
    <cellStyle name="Normal 4 19 3 2 4" xfId="44105" xr:uid="{B73100E8-09AB-4025-8E4F-BC9FCE4A7A30}"/>
    <cellStyle name="Normal 4 19 3 3" xfId="44106" xr:uid="{F1268884-A39E-47F8-872A-96CCB92EE439}"/>
    <cellStyle name="Normal 4 19 3 3 2" xfId="44107" xr:uid="{C7A1C088-B19E-4390-AECD-0900506029AB}"/>
    <cellStyle name="Normal 4 19 3 3 3" xfId="44108" xr:uid="{95444F69-269D-45DB-8301-A1F2B3633849}"/>
    <cellStyle name="Normal 4 19 3 3 4" xfId="44109" xr:uid="{E3A184B9-A590-42F0-AF01-76D1FCA00843}"/>
    <cellStyle name="Normal 4 19 3 4" xfId="44110" xr:uid="{4E82BD38-1F5E-47E6-9667-66B1D319550C}"/>
    <cellStyle name="Normal 4 19 3 4 2" xfId="44111" xr:uid="{8EE19A75-5B97-42A7-98A3-D36D970E0AC6}"/>
    <cellStyle name="Normal 4 19 3 5" xfId="44112" xr:uid="{A1C65BCB-6D65-4EFC-8E42-9EA8A4BA9C5F}"/>
    <cellStyle name="Normal 4 19 3 6" xfId="44113" xr:uid="{144052F1-0A01-470A-AEE2-67EF3587F4CE}"/>
    <cellStyle name="Normal 4 19 3 7" xfId="44114" xr:uid="{6F0C296D-5573-4294-B7B9-6586C8991DDA}"/>
    <cellStyle name="Normal 4 19 4" xfId="44115" xr:uid="{82DAE44F-8AB2-4369-99DD-2953BAB8200B}"/>
    <cellStyle name="Normal 4 19 4 2" xfId="44116" xr:uid="{95F23DA8-6960-4C75-9E43-9251821C35F4}"/>
    <cellStyle name="Normal 4 19 4 3" xfId="44117" xr:uid="{00730E1A-6852-4D18-A042-28104C6F1101}"/>
    <cellStyle name="Normal 4 19 4 4" xfId="44118" xr:uid="{A28A8751-5D64-40A1-9535-82D5480A15A0}"/>
    <cellStyle name="Normal 4 19 5" xfId="44119" xr:uid="{CF1780DF-292D-4108-AE7C-BABF209F6E08}"/>
    <cellStyle name="Normal 4 19 5 2" xfId="44120" xr:uid="{E760CC18-84E5-4E10-ACE8-83ECC42CDF2A}"/>
    <cellStyle name="Normal 4 19 5 3" xfId="44121" xr:uid="{C87CDFB8-0B77-4431-A388-D17FCFB82CC7}"/>
    <cellStyle name="Normal 4 19 5 4" xfId="44122" xr:uid="{77FD5D84-2FE6-4F08-9DF7-41A7F86FADBF}"/>
    <cellStyle name="Normal 4 19 6" xfId="44123" xr:uid="{3CF93002-ACB7-4279-81A4-237D791718BD}"/>
    <cellStyle name="Normal 4 19 7" xfId="44124" xr:uid="{77BCE454-595C-4F6A-AD55-10898C66C411}"/>
    <cellStyle name="Normal 4 19 7 2" xfId="44125" xr:uid="{BE15E573-6450-49FE-9EB6-461112DD7A93}"/>
    <cellStyle name="Normal 4 19 8" xfId="44126" xr:uid="{61AB3BFB-243D-45FA-BF15-9B4E9B5B56B8}"/>
    <cellStyle name="Normal 4 19 9" xfId="44127" xr:uid="{FB30CE2E-FAA3-4165-9764-AC623961CA03}"/>
    <cellStyle name="Normal 4 2" xfId="124" xr:uid="{2560EE79-0816-466B-B30F-020D2ABCBA50}"/>
    <cellStyle name="Normal 4 2 10" xfId="44128" xr:uid="{A8183F3D-6D0E-44EB-BE0A-DEFD833EA387}"/>
    <cellStyle name="Normal 4 2 10 2" xfId="44129" xr:uid="{E9C2643D-69BA-468E-AF10-3023638D578B}"/>
    <cellStyle name="Normal 4 2 10 2 2" xfId="44130" xr:uid="{C2765039-5663-4727-B653-DCCE34498C88}"/>
    <cellStyle name="Normal 4 2 10 2 3" xfId="44131" xr:uid="{4A4816C8-36DC-4499-8C64-A620E4535B08}"/>
    <cellStyle name="Normal 4 2 10 2 3 2" xfId="44132" xr:uid="{B5DD64B1-CAA4-4633-B952-45D3DDC6C822}"/>
    <cellStyle name="Normal 4 2 10 3" xfId="44133" xr:uid="{D4BC255D-D775-4FB0-9172-59040352504E}"/>
    <cellStyle name="Normal 4 2 10 3 2" xfId="44134" xr:uid="{775FAA4A-3253-4B45-B72E-FD231A2F1B0E}"/>
    <cellStyle name="Normal 4 2 10 4" xfId="44135" xr:uid="{900A28C6-5FFF-4B40-9E5F-D6608F53E941}"/>
    <cellStyle name="Normal 4 2 10 5" xfId="44136" xr:uid="{C6E74FFF-966C-42A6-8CB2-1D110C68250A}"/>
    <cellStyle name="Normal 4 2 10 5 2" xfId="44137" xr:uid="{698D3562-B7CA-4FB1-9BDA-5FE5425FA2BA}"/>
    <cellStyle name="Normal 4 2 10 5 2 2" xfId="44138" xr:uid="{F5C720AD-F8D9-4C9F-B808-94556E9972A2}"/>
    <cellStyle name="Normal 4 2 10 5 2 2 2" xfId="44139" xr:uid="{38DC0D59-5140-4D67-AFEF-DB29ACA1D9B1}"/>
    <cellStyle name="Normal 4 2 10 5 2 3" xfId="44140" xr:uid="{560D4701-02B1-4630-AFCB-566C888196E4}"/>
    <cellStyle name="Normal 4 2 10 5 3" xfId="44141" xr:uid="{860BE260-BED6-4547-BCC9-16FA8859A4FF}"/>
    <cellStyle name="Normal 4 2 10 5 3 2" xfId="44142" xr:uid="{48D6E118-ABC3-483D-B01A-F20C92E8A4CB}"/>
    <cellStyle name="Normal 4 2 10 5 4" xfId="44143" xr:uid="{3CE14895-EA9C-405E-9949-B9C99995E366}"/>
    <cellStyle name="Normal 4 2 10 6" xfId="44144" xr:uid="{5A20B7E2-4088-4F68-84CD-665E27ADA492}"/>
    <cellStyle name="Normal 4 2 10 6 2" xfId="44145" xr:uid="{A9B45462-8890-4BD5-A24F-A24EEA8FFD1A}"/>
    <cellStyle name="Normal 4 2 10 6 2 2" xfId="44146" xr:uid="{43058C42-92B4-4F9F-BE11-01F6A40CFEB8}"/>
    <cellStyle name="Normal 4 2 10 6 2 2 2" xfId="44147" xr:uid="{06056589-2E13-45C3-9236-0FB21F933B13}"/>
    <cellStyle name="Normal 4 2 10 6 2 3" xfId="44148" xr:uid="{C8CFA20E-E1CE-441C-8D39-752A91294DDE}"/>
    <cellStyle name="Normal 4 2 10 6 3" xfId="44149" xr:uid="{26493D81-FD8F-4509-A205-033199A08226}"/>
    <cellStyle name="Normal 4 2 10 6 3 2" xfId="44150" xr:uid="{E729A78C-D31B-40DF-BB0A-AA4CCDB32B2B}"/>
    <cellStyle name="Normal 4 2 10 6 4" xfId="44151" xr:uid="{E9DCCA5B-5569-4529-95B5-5E57C3444459}"/>
    <cellStyle name="Normal 4 2 10 7" xfId="44152" xr:uid="{92DF21AE-7661-4496-8D5F-C9F8BF8A39FC}"/>
    <cellStyle name="Normal 4 2 10 7 2" xfId="44153" xr:uid="{767EF9C3-D43F-4BB2-A06B-B9966ECF4C1E}"/>
    <cellStyle name="Normal 4 2 11" xfId="44154" xr:uid="{22F90675-2383-4A69-AC49-8C6A6A4148AE}"/>
    <cellStyle name="Normal 4 2 11 2" xfId="44155" xr:uid="{5F29F475-EEE7-43F9-ADD7-E2F70737A4D9}"/>
    <cellStyle name="Normal 4 2 11 2 2" xfId="44156" xr:uid="{DBC17DC7-5C1C-4AFE-A029-C9B98C045716}"/>
    <cellStyle name="Normal 4 2 11 2 3" xfId="44157" xr:uid="{27A784BA-4088-48AE-9E26-0F441204FE5D}"/>
    <cellStyle name="Normal 4 2 11 2 3 2" xfId="44158" xr:uid="{441F52A9-A699-440E-BC0B-D2831B7CDC7F}"/>
    <cellStyle name="Normal 4 2 11 3" xfId="44159" xr:uid="{00CF606A-38A6-48CC-A9F0-5F19F3F044BA}"/>
    <cellStyle name="Normal 4 2 11 3 2" xfId="44160" xr:uid="{770064B9-E57B-44BB-BFCE-D70EFCB1C064}"/>
    <cellStyle name="Normal 4 2 11 4" xfId="44161" xr:uid="{AB5272E7-F45D-4AD4-8920-1E35B89D0CD8}"/>
    <cellStyle name="Normal 4 2 11 5" xfId="44162" xr:uid="{B17CE1B4-FA01-449C-9AFD-CA32B5A4A269}"/>
    <cellStyle name="Normal 4 2 11 5 2" xfId="44163" xr:uid="{CF2F02F8-D181-45F1-9992-8D816A7C41DE}"/>
    <cellStyle name="Normal 4 2 11 5 2 2" xfId="44164" xr:uid="{26E0D0C9-AC55-4C98-BD2C-F0D7453B193E}"/>
    <cellStyle name="Normal 4 2 11 5 2 2 2" xfId="44165" xr:uid="{325539E8-6286-400A-85B1-B5579591C8C5}"/>
    <cellStyle name="Normal 4 2 11 5 2 3" xfId="44166" xr:uid="{6916BDCF-FEBD-4E7D-80F6-61198B4F0823}"/>
    <cellStyle name="Normal 4 2 11 5 3" xfId="44167" xr:uid="{DEC716B3-AEA1-4419-A914-CA3D91670D58}"/>
    <cellStyle name="Normal 4 2 11 5 3 2" xfId="44168" xr:uid="{28142E19-2BB5-499A-97DC-4A15D36C7E24}"/>
    <cellStyle name="Normal 4 2 11 5 4" xfId="44169" xr:uid="{3AE979EE-FBA3-46C8-9BEA-BA7BBD58996C}"/>
    <cellStyle name="Normal 4 2 11 6" xfId="44170" xr:uid="{F88F66DD-3E5C-40D2-A42D-C66DA5E26278}"/>
    <cellStyle name="Normal 4 2 11 6 2" xfId="44171" xr:uid="{C4D0060A-AC70-402E-8E81-CE498DEF0FD6}"/>
    <cellStyle name="Normal 4 2 11 6 2 2" xfId="44172" xr:uid="{7FBDF175-7566-44F0-ABC8-68907CFF699C}"/>
    <cellStyle name="Normal 4 2 11 6 2 2 2" xfId="44173" xr:uid="{1F679A5B-0324-4641-A8F0-17DC4711ED38}"/>
    <cellStyle name="Normal 4 2 11 6 2 3" xfId="44174" xr:uid="{7904D1F6-A069-42DC-ABF6-750EC5A83D8E}"/>
    <cellStyle name="Normal 4 2 11 6 3" xfId="44175" xr:uid="{AE230F89-6825-48B5-9635-FA0AF8FD722C}"/>
    <cellStyle name="Normal 4 2 11 6 3 2" xfId="44176" xr:uid="{6EAFBA41-702A-46CA-902A-6A1383B6B264}"/>
    <cellStyle name="Normal 4 2 11 6 4" xfId="44177" xr:uid="{B5D1E9AE-9F15-448F-A949-39A0EAA039FA}"/>
    <cellStyle name="Normal 4 2 11 7" xfId="44178" xr:uid="{F27E1AE4-DCEB-4A22-8A69-F6892A685BCA}"/>
    <cellStyle name="Normal 4 2 11 7 2" xfId="44179" xr:uid="{2FFFD67B-0DF6-46BD-99FC-D47E28BBC1FE}"/>
    <cellStyle name="Normal 4 2 12" xfId="44180" xr:uid="{8B3C533B-0EE9-4AF9-8E22-005149F00607}"/>
    <cellStyle name="Normal 4 2 12 2" xfId="44181" xr:uid="{7F7DABB9-10D0-48A0-BC42-0C15B92FB4E8}"/>
    <cellStyle name="Normal 4 2 12 2 2" xfId="44182" xr:uid="{B3F15D34-4511-4296-808E-8DA1B58887EE}"/>
    <cellStyle name="Normal 4 2 12 2 3" xfId="44183" xr:uid="{7E99D482-AADC-477B-BDE0-E63682E5C2A3}"/>
    <cellStyle name="Normal 4 2 12 2 3 2" xfId="44184" xr:uid="{6221C9A2-9A3F-425E-B169-3A2034A0EC50}"/>
    <cellStyle name="Normal 4 2 12 3" xfId="44185" xr:uid="{AB5B6EE5-3B81-493A-81FD-1DB8F55AC92E}"/>
    <cellStyle name="Normal 4 2 12 3 2" xfId="44186" xr:uid="{D07EC095-C169-41C9-99CA-7440A9F304BF}"/>
    <cellStyle name="Normal 4 2 12 4" xfId="44187" xr:uid="{6172CB4C-64E4-4DC3-8EF6-F1ED2ED4E5E0}"/>
    <cellStyle name="Normal 4 2 12 5" xfId="44188" xr:uid="{D562D0C5-96FC-45C5-B1F0-C30785614207}"/>
    <cellStyle name="Normal 4 2 12 5 2" xfId="44189" xr:uid="{4F05421B-5B07-4619-8EEF-274928370516}"/>
    <cellStyle name="Normal 4 2 12 5 2 2" xfId="44190" xr:uid="{92548767-CC5E-49DE-9F6A-B0BBAB0BB51D}"/>
    <cellStyle name="Normal 4 2 12 5 2 2 2" xfId="44191" xr:uid="{81C05936-1370-40FE-8051-3B774C624420}"/>
    <cellStyle name="Normal 4 2 12 5 2 3" xfId="44192" xr:uid="{C321F669-5596-4728-8E6C-88FFCABBBCB0}"/>
    <cellStyle name="Normal 4 2 12 5 3" xfId="44193" xr:uid="{8A20F69F-00DC-479F-9EE2-EEC92B227D5F}"/>
    <cellStyle name="Normal 4 2 12 5 3 2" xfId="44194" xr:uid="{FC5ECBEF-4989-4A1D-9EB8-B8160C155679}"/>
    <cellStyle name="Normal 4 2 12 5 4" xfId="44195" xr:uid="{1FBFE8EB-B703-4949-841B-0CF38DF654E9}"/>
    <cellStyle name="Normal 4 2 12 6" xfId="44196" xr:uid="{668206CC-8DF4-4239-8911-3FAC8503237D}"/>
    <cellStyle name="Normal 4 2 12 6 2" xfId="44197" xr:uid="{9CD8FE6F-476E-4B53-9209-AE2744EFDBD7}"/>
    <cellStyle name="Normal 4 2 12 6 2 2" xfId="44198" xr:uid="{6FF21059-4920-44B0-98D6-7DCD13A9DCEB}"/>
    <cellStyle name="Normal 4 2 12 6 2 2 2" xfId="44199" xr:uid="{2510775A-5C03-421D-A062-5B3497829301}"/>
    <cellStyle name="Normal 4 2 12 6 2 3" xfId="44200" xr:uid="{377B7084-1804-4673-8401-21AD4E894AA6}"/>
    <cellStyle name="Normal 4 2 12 6 3" xfId="44201" xr:uid="{1FE171C9-E746-4306-A82F-25171542E0F8}"/>
    <cellStyle name="Normal 4 2 12 6 3 2" xfId="44202" xr:uid="{11751079-B146-4B84-9CF1-00ED19EE0A17}"/>
    <cellStyle name="Normal 4 2 12 6 4" xfId="44203" xr:uid="{E1327A80-02F6-4A59-85DA-AB2CA03900E4}"/>
    <cellStyle name="Normal 4 2 12 7" xfId="44204" xr:uid="{D07D11C7-5B31-4DF8-8A4B-48EA1A1F7D01}"/>
    <cellStyle name="Normal 4 2 12 7 2" xfId="44205" xr:uid="{AF372DFE-7F0F-4C8B-85DC-2A914897A2A6}"/>
    <cellStyle name="Normal 4 2 13" xfId="44206" xr:uid="{6570B4A3-2B90-40DC-A222-D7A28DA6810A}"/>
    <cellStyle name="Normal 4 2 13 2" xfId="44207" xr:uid="{54D42CD6-980C-43F2-B711-28A080663A7E}"/>
    <cellStyle name="Normal 4 2 13 2 2" xfId="44208" xr:uid="{FBC0BB7C-5397-47DD-9ABB-B47382CDA480}"/>
    <cellStyle name="Normal 4 2 13 2 3" xfId="44209" xr:uid="{AEB90F62-EB56-4FA0-A9C1-70D43965A5F6}"/>
    <cellStyle name="Normal 4 2 13 2 3 2" xfId="44210" xr:uid="{76D93A2E-471F-408B-9963-6F3253971EC6}"/>
    <cellStyle name="Normal 4 2 13 3" xfId="44211" xr:uid="{3F052410-969E-43F5-A4FF-99EC821076A6}"/>
    <cellStyle name="Normal 4 2 13 3 2" xfId="44212" xr:uid="{F0388FD0-3697-4AC2-B033-FB6C66CB2EB0}"/>
    <cellStyle name="Normal 4 2 13 4" xfId="44213" xr:uid="{76DE209E-1663-478E-8CFB-C87468C6C71E}"/>
    <cellStyle name="Normal 4 2 13 5" xfId="44214" xr:uid="{58F662E9-EEB5-4269-96C0-66F77467C370}"/>
    <cellStyle name="Normal 4 2 13 5 2" xfId="44215" xr:uid="{87554C1C-13FD-4B55-BC3D-38BD1C5B4353}"/>
    <cellStyle name="Normal 4 2 13 5 2 2" xfId="44216" xr:uid="{7A3FCDF7-E53E-4F6B-A81B-BCD265DF7C2A}"/>
    <cellStyle name="Normal 4 2 13 5 2 2 2" xfId="44217" xr:uid="{622D3798-378A-4EE4-B360-F5418CA892AC}"/>
    <cellStyle name="Normal 4 2 13 5 2 3" xfId="44218" xr:uid="{EF1FEA56-E5B0-44E8-AF45-30ABA7CBB43A}"/>
    <cellStyle name="Normal 4 2 13 5 3" xfId="44219" xr:uid="{026BB644-D8B0-4781-B2CF-CF6F889F0176}"/>
    <cellStyle name="Normal 4 2 13 5 3 2" xfId="44220" xr:uid="{8BB4CA4E-B3AC-4C96-8DB8-B5340BFB3B87}"/>
    <cellStyle name="Normal 4 2 13 5 4" xfId="44221" xr:uid="{81A99EF1-5B6C-4706-B24E-6F31F6E8ECA6}"/>
    <cellStyle name="Normal 4 2 13 6" xfId="44222" xr:uid="{CC8222DC-DAE1-4A56-A1D8-CBE3457F5528}"/>
    <cellStyle name="Normal 4 2 13 6 2" xfId="44223" xr:uid="{FFDFA1EA-C114-4534-AAD3-AF032FF271BF}"/>
    <cellStyle name="Normal 4 2 13 6 2 2" xfId="44224" xr:uid="{95287221-212D-4DB7-BC14-A717A65FA860}"/>
    <cellStyle name="Normal 4 2 13 6 2 2 2" xfId="44225" xr:uid="{FBCD0045-31FB-43D4-9080-0200BDDC4B58}"/>
    <cellStyle name="Normal 4 2 13 6 2 3" xfId="44226" xr:uid="{21EBC92C-A5FA-4634-BD0A-C5583BB6780A}"/>
    <cellStyle name="Normal 4 2 13 6 3" xfId="44227" xr:uid="{EC1BB672-775F-4727-BAA5-07C9B9106285}"/>
    <cellStyle name="Normal 4 2 13 6 3 2" xfId="44228" xr:uid="{7DC30AEE-747F-4846-8DE2-54F388EDC60E}"/>
    <cellStyle name="Normal 4 2 13 6 4" xfId="44229" xr:uid="{E1B906D2-C41A-40ED-A586-5869D8C19DB5}"/>
    <cellStyle name="Normal 4 2 13 7" xfId="44230" xr:uid="{DB243914-B7EF-4272-8964-D309DBC79258}"/>
    <cellStyle name="Normal 4 2 13 7 2" xfId="44231" xr:uid="{28AEA1C2-84BF-47B8-9ED1-F50818AA6C19}"/>
    <cellStyle name="Normal 4 2 14" xfId="44232" xr:uid="{FF468EED-8909-4966-8A4D-44E07D90634D}"/>
    <cellStyle name="Normal 4 2 14 2" xfId="44233" xr:uid="{D62694C1-F3B8-42EF-86F4-3A2972B8EF4D}"/>
    <cellStyle name="Normal 4 2 14 2 2" xfId="44234" xr:uid="{AF67CB2C-146F-45B5-A9C9-CBF1C8A952DA}"/>
    <cellStyle name="Normal 4 2 14 2 3" xfId="44235" xr:uid="{CDCFB48F-EFD1-4301-9F6C-92D897041918}"/>
    <cellStyle name="Normal 4 2 14 2 3 2" xfId="44236" xr:uid="{E0019901-AF20-4100-9006-6B973729B264}"/>
    <cellStyle name="Normal 4 2 14 3" xfId="44237" xr:uid="{C990065E-BB20-473A-AC64-FD7D520C344D}"/>
    <cellStyle name="Normal 4 2 14 3 2" xfId="44238" xr:uid="{47DBDFE5-D46E-4A9E-A47B-C69B38B3079F}"/>
    <cellStyle name="Normal 4 2 14 4" xfId="44239" xr:uid="{D7E89B6E-889E-4D48-B39A-E2BBEA27F5A2}"/>
    <cellStyle name="Normal 4 2 14 5" xfId="44240" xr:uid="{4630E83A-DBDC-4F09-BA86-582628EF910C}"/>
    <cellStyle name="Normal 4 2 14 5 2" xfId="44241" xr:uid="{125C0C50-4E6B-4F19-8327-7321E7FBB8A0}"/>
    <cellStyle name="Normal 4 2 14 5 2 2" xfId="44242" xr:uid="{D1F76B16-560A-415F-8BB1-AE4BBCAB6266}"/>
    <cellStyle name="Normal 4 2 14 5 2 2 2" xfId="44243" xr:uid="{E66EA0A5-D200-436A-9F12-9DEAE2F1D41D}"/>
    <cellStyle name="Normal 4 2 14 5 2 3" xfId="44244" xr:uid="{B439A594-DD46-4D52-8E30-C2C3F09061A9}"/>
    <cellStyle name="Normal 4 2 14 5 3" xfId="44245" xr:uid="{D599F35E-3C86-42BD-BA90-75293B3FE31F}"/>
    <cellStyle name="Normal 4 2 14 5 3 2" xfId="44246" xr:uid="{C57868F3-45DC-48AE-B28E-DFC92A0C9DCD}"/>
    <cellStyle name="Normal 4 2 14 5 4" xfId="44247" xr:uid="{41776F8B-681B-4431-BEC6-EDDCFAAC454D}"/>
    <cellStyle name="Normal 4 2 14 6" xfId="44248" xr:uid="{0275DD9B-5FCB-4715-B8CC-41A347EA0838}"/>
    <cellStyle name="Normal 4 2 14 6 2" xfId="44249" xr:uid="{8B7C74C4-0D4F-4970-9666-99333B09F3D2}"/>
    <cellStyle name="Normal 4 2 14 6 2 2" xfId="44250" xr:uid="{0069115B-3ADB-4E3D-A03D-ACFC908DC26F}"/>
    <cellStyle name="Normal 4 2 14 6 2 2 2" xfId="44251" xr:uid="{9159BD3C-7061-43A9-A537-292B093E4535}"/>
    <cellStyle name="Normal 4 2 14 6 2 3" xfId="44252" xr:uid="{58D77ECC-B54B-40CB-BB14-4B89FFE9CFA5}"/>
    <cellStyle name="Normal 4 2 14 6 3" xfId="44253" xr:uid="{98883FE0-E971-4632-83E5-9DDB25BA2020}"/>
    <cellStyle name="Normal 4 2 14 6 3 2" xfId="44254" xr:uid="{49C65608-E5F9-4948-8247-09F901892FE4}"/>
    <cellStyle name="Normal 4 2 14 6 4" xfId="44255" xr:uid="{7E5F881F-7F64-4B36-8588-F9215FC645C0}"/>
    <cellStyle name="Normal 4 2 14 7" xfId="44256" xr:uid="{DFD27876-5EB2-4F38-B285-27FA2BEAF1C0}"/>
    <cellStyle name="Normal 4 2 14 7 2" xfId="44257" xr:uid="{44BA4140-7FE5-4D62-AD7B-2B893E987769}"/>
    <cellStyle name="Normal 4 2 15" xfId="44258" xr:uid="{E0F5AE37-7F12-45E7-BCBA-EB162A1A57C5}"/>
    <cellStyle name="Normal 4 2 15 2" xfId="44259" xr:uid="{3924B598-8C45-4216-8DF8-761D09DEE9E8}"/>
    <cellStyle name="Normal 4 2 15 2 2" xfId="44260" xr:uid="{AD3B820F-3D05-4744-A430-534042080219}"/>
    <cellStyle name="Normal 4 2 15 2 3" xfId="44261" xr:uid="{0AEBD63F-13EB-42C3-9BB2-245DDBDE29E9}"/>
    <cellStyle name="Normal 4 2 15 2 3 2" xfId="44262" xr:uid="{9D0BE5CC-6C22-476D-8C99-6346CC31C55B}"/>
    <cellStyle name="Normal 4 2 15 3" xfId="44263" xr:uid="{1D43E40F-C64A-4374-B90D-0D030076801A}"/>
    <cellStyle name="Normal 4 2 15 3 2" xfId="44264" xr:uid="{B2EC1326-BD6F-4578-8B06-B3EEDF664B85}"/>
    <cellStyle name="Normal 4 2 15 4" xfId="44265" xr:uid="{9197D6F0-4A5C-4764-BA32-6F1278B2CDEB}"/>
    <cellStyle name="Normal 4 2 15 5" xfId="44266" xr:uid="{22713C60-27AC-471A-9CE2-74EF9CCA033E}"/>
    <cellStyle name="Normal 4 2 15 5 2" xfId="44267" xr:uid="{E7EA777C-1C8E-41D0-9701-F9D767199F10}"/>
    <cellStyle name="Normal 4 2 15 5 2 2" xfId="44268" xr:uid="{8B8500D3-DEEC-4AAB-A0B9-5FEFCC5D4145}"/>
    <cellStyle name="Normal 4 2 15 5 2 2 2" xfId="44269" xr:uid="{C351E736-7AAD-46F2-899C-3C44B289C3D6}"/>
    <cellStyle name="Normal 4 2 15 5 2 3" xfId="44270" xr:uid="{019FE2D1-7E15-48C5-8AD6-AB4ED8D4FD71}"/>
    <cellStyle name="Normal 4 2 15 5 3" xfId="44271" xr:uid="{D4DEAACB-531F-4FE1-9572-FFBCB5531E37}"/>
    <cellStyle name="Normal 4 2 15 5 3 2" xfId="44272" xr:uid="{C0029988-0A11-4278-8942-085303357486}"/>
    <cellStyle name="Normal 4 2 15 5 4" xfId="44273" xr:uid="{63E6C442-DC93-4825-B8E2-E683C1625F0E}"/>
    <cellStyle name="Normal 4 2 15 6" xfId="44274" xr:uid="{D78694F6-2663-4041-98BD-F013B5E92D5E}"/>
    <cellStyle name="Normal 4 2 15 6 2" xfId="44275" xr:uid="{3FCD1F1A-F4CA-43C8-B646-CDC3D2781697}"/>
    <cellStyle name="Normal 4 2 15 6 2 2" xfId="44276" xr:uid="{BAEFD93E-A317-4DEE-B7E7-D0D60EF6152E}"/>
    <cellStyle name="Normal 4 2 15 6 2 2 2" xfId="44277" xr:uid="{F63E3ED3-42A9-442E-99BD-FAA0F2D82878}"/>
    <cellStyle name="Normal 4 2 15 6 2 3" xfId="44278" xr:uid="{07F3DC65-81C0-47FF-90FC-55973642FEBF}"/>
    <cellStyle name="Normal 4 2 15 6 3" xfId="44279" xr:uid="{783BE0B5-A118-4DF7-96FB-8E0FE27A0AC4}"/>
    <cellStyle name="Normal 4 2 15 6 3 2" xfId="44280" xr:uid="{100ACE34-8121-410E-A9F9-FF18A4665E83}"/>
    <cellStyle name="Normal 4 2 15 6 4" xfId="44281" xr:uid="{D8F658B5-9ACC-4D0F-9ABA-C7B6E0F3D3C7}"/>
    <cellStyle name="Normal 4 2 15 7" xfId="44282" xr:uid="{D570E52F-6882-4973-9205-145769438827}"/>
    <cellStyle name="Normal 4 2 15 7 2" xfId="44283" xr:uid="{DBB85C57-BFD3-45F1-81CC-38EEA9AE3392}"/>
    <cellStyle name="Normal 4 2 16" xfId="44284" xr:uid="{5D0E08E0-F08C-483D-AE9A-C869129AAECA}"/>
    <cellStyle name="Normal 4 2 16 2" xfId="44285" xr:uid="{4732940C-6FFE-4F36-9C9C-BDDAE43435BD}"/>
    <cellStyle name="Normal 4 2 16 2 2" xfId="44286" xr:uid="{79D90902-35F9-4817-B1A0-8A61F59853D9}"/>
    <cellStyle name="Normal 4 2 16 2 3" xfId="44287" xr:uid="{FF27F91E-5B3F-443F-BC55-5D157A92FCE7}"/>
    <cellStyle name="Normal 4 2 16 2 3 2" xfId="44288" xr:uid="{868C4F25-D6E0-4816-9E21-00430EBE1C34}"/>
    <cellStyle name="Normal 4 2 16 3" xfId="44289" xr:uid="{6504FEEE-2FF9-4DEC-BBF1-8AE0F0AB8E5E}"/>
    <cellStyle name="Normal 4 2 16 3 2" xfId="44290" xr:uid="{5473EEAE-7A29-415F-B5C3-FB180553D05D}"/>
    <cellStyle name="Normal 4 2 16 4" xfId="44291" xr:uid="{89ED0A66-8E2E-4BB3-B052-F99553436C08}"/>
    <cellStyle name="Normal 4 2 16 5" xfId="44292" xr:uid="{3C1AFC29-1296-449B-BA19-FD3F175F59F5}"/>
    <cellStyle name="Normal 4 2 16 5 2" xfId="44293" xr:uid="{8F4B6C17-6523-45B7-9F71-A6A31437D18D}"/>
    <cellStyle name="Normal 4 2 16 5 2 2" xfId="44294" xr:uid="{8478E7BB-AADC-4818-9CA6-B92FD53FD3D8}"/>
    <cellStyle name="Normal 4 2 16 5 2 2 2" xfId="44295" xr:uid="{C7EFEEEA-AD27-4B6E-B146-63F9176800C0}"/>
    <cellStyle name="Normal 4 2 16 5 2 3" xfId="44296" xr:uid="{369C5A9A-6288-4C56-A453-EB677EB04505}"/>
    <cellStyle name="Normal 4 2 16 5 3" xfId="44297" xr:uid="{F1FA2D0D-5C4E-4116-93EA-BABAFB9435D6}"/>
    <cellStyle name="Normal 4 2 16 5 3 2" xfId="44298" xr:uid="{C0955820-0D38-45D7-A7B2-45625E51CD20}"/>
    <cellStyle name="Normal 4 2 16 5 4" xfId="44299" xr:uid="{C36F6450-2CF4-4B94-8A0E-516452FE0531}"/>
    <cellStyle name="Normal 4 2 16 6" xfId="44300" xr:uid="{A4671A2B-646A-4110-82B8-2446F562F393}"/>
    <cellStyle name="Normal 4 2 16 6 2" xfId="44301" xr:uid="{A003A755-C9B9-46EB-86E1-326A2FDAC921}"/>
    <cellStyle name="Normal 4 2 16 6 2 2" xfId="44302" xr:uid="{B470E75D-CC92-4712-A10E-6475441011AE}"/>
    <cellStyle name="Normal 4 2 16 6 2 2 2" xfId="44303" xr:uid="{CC6C28B5-2B73-4B94-83E5-B657F866D097}"/>
    <cellStyle name="Normal 4 2 16 6 2 3" xfId="44304" xr:uid="{DCF24690-94E0-42B7-AA38-3DA38631F243}"/>
    <cellStyle name="Normal 4 2 16 6 3" xfId="44305" xr:uid="{DF41A834-5E6C-410A-9E8F-19654B5F31D2}"/>
    <cellStyle name="Normal 4 2 16 6 3 2" xfId="44306" xr:uid="{9124BAC5-7E75-4DAB-909E-08C4618FA520}"/>
    <cellStyle name="Normal 4 2 16 6 4" xfId="44307" xr:uid="{9F842055-92DB-4EC0-B4DA-221898B85D6B}"/>
    <cellStyle name="Normal 4 2 16 7" xfId="44308" xr:uid="{2A6F5935-A7F9-4BBA-8992-F6371FE76414}"/>
    <cellStyle name="Normal 4 2 16 7 2" xfId="44309" xr:uid="{53134166-E254-4E46-ACDF-F7740C22369F}"/>
    <cellStyle name="Normal 4 2 17" xfId="44310" xr:uid="{13DBEC41-883F-4BCF-9B40-5886116EAA84}"/>
    <cellStyle name="Normal 4 2 17 2" xfId="44311" xr:uid="{2020AB23-66AE-4C21-81F0-E99D2212DF22}"/>
    <cellStyle name="Normal 4 2 17 2 2" xfId="44312" xr:uid="{8EBCC841-CE3D-4DB4-9363-826167E4A9FF}"/>
    <cellStyle name="Normal 4 2 17 2 3" xfId="44313" xr:uid="{A0221839-052F-42E5-BB4D-4E77530737F6}"/>
    <cellStyle name="Normal 4 2 17 2 3 2" xfId="44314" xr:uid="{AC3E58DE-60F0-4006-85C4-DCC3954BBDEF}"/>
    <cellStyle name="Normal 4 2 17 3" xfId="44315" xr:uid="{28A385AC-B845-4F29-8CBF-1B5A7B7C2171}"/>
    <cellStyle name="Normal 4 2 17 3 2" xfId="44316" xr:uid="{05332CEC-2F6F-4541-8392-01DF8E0A4193}"/>
    <cellStyle name="Normal 4 2 17 4" xfId="44317" xr:uid="{838C2A62-A0E1-4E57-B000-3B03645B5B36}"/>
    <cellStyle name="Normal 4 2 17 5" xfId="44318" xr:uid="{C72F284E-3F1C-4CBF-8BA7-C4844EA303EF}"/>
    <cellStyle name="Normal 4 2 17 5 2" xfId="44319" xr:uid="{03CF610B-F933-4A79-B7BD-0ADCBE231AAE}"/>
    <cellStyle name="Normal 4 2 17 5 2 2" xfId="44320" xr:uid="{1118117A-6901-4ED7-A436-B9D154522039}"/>
    <cellStyle name="Normal 4 2 17 5 2 2 2" xfId="44321" xr:uid="{5113F7DB-D961-4422-864C-1BC2E889B36A}"/>
    <cellStyle name="Normal 4 2 17 5 2 3" xfId="44322" xr:uid="{2DC9310C-F42E-4166-998F-069774E6A08A}"/>
    <cellStyle name="Normal 4 2 17 5 3" xfId="44323" xr:uid="{15D57E40-CB7F-45EA-9F08-284D9CF4E210}"/>
    <cellStyle name="Normal 4 2 17 5 3 2" xfId="44324" xr:uid="{7F8CD5B6-D8EA-438A-9F63-818A5C3A18BA}"/>
    <cellStyle name="Normal 4 2 17 5 4" xfId="44325" xr:uid="{D8F64F61-3B5D-49C8-9D86-47625C99A0C3}"/>
    <cellStyle name="Normal 4 2 17 6" xfId="44326" xr:uid="{BB852825-5A46-4D7F-BDC6-B4A655D61A3B}"/>
    <cellStyle name="Normal 4 2 17 6 2" xfId="44327" xr:uid="{865FA9C3-18A8-4C0A-97C4-657EE3696356}"/>
    <cellStyle name="Normal 4 2 17 6 2 2" xfId="44328" xr:uid="{D1ACA95A-D913-4190-9776-7B3918107446}"/>
    <cellStyle name="Normal 4 2 17 6 2 2 2" xfId="44329" xr:uid="{A024E088-FF0F-4EA0-BCF4-D44A0AF2FA08}"/>
    <cellStyle name="Normal 4 2 17 6 2 3" xfId="44330" xr:uid="{70138340-F4F5-468B-82B2-E6AE7BD1FD52}"/>
    <cellStyle name="Normal 4 2 17 6 3" xfId="44331" xr:uid="{B956B9C1-0B29-4D97-8B72-2082AA82F779}"/>
    <cellStyle name="Normal 4 2 17 6 3 2" xfId="44332" xr:uid="{0A3EC032-6433-460B-A7D6-C536D9D1E0D8}"/>
    <cellStyle name="Normal 4 2 17 6 4" xfId="44333" xr:uid="{3328C666-34DE-43FD-8F15-ABC785562E4C}"/>
    <cellStyle name="Normal 4 2 17 7" xfId="44334" xr:uid="{619CA63F-E5F1-440C-A2E6-802F882B97EB}"/>
    <cellStyle name="Normal 4 2 17 7 2" xfId="44335" xr:uid="{B13E3949-3D26-4CED-9F6F-86820E710D42}"/>
    <cellStyle name="Normal 4 2 18" xfId="44336" xr:uid="{4307160D-245F-4466-B1D2-AACF45F77F43}"/>
    <cellStyle name="Normal 4 2 18 2" xfId="44337" xr:uid="{B8856A6F-C1C5-4066-AAE0-397BE494E389}"/>
    <cellStyle name="Normal 4 2 18 2 2" xfId="44338" xr:uid="{C4CED9FC-B483-4AB5-888A-00000CA585AB}"/>
    <cellStyle name="Normal 4 2 18 2 3" xfId="44339" xr:uid="{B5B278FF-109F-4DA1-9C60-B0651A4310AF}"/>
    <cellStyle name="Normal 4 2 18 2 3 2" xfId="44340" xr:uid="{81D196A3-0046-427C-A597-CCA88C8C77EF}"/>
    <cellStyle name="Normal 4 2 18 3" xfId="44341" xr:uid="{FE6399E5-6C86-4506-8DC8-AD8A3DA6A70D}"/>
    <cellStyle name="Normal 4 2 18 3 2" xfId="44342" xr:uid="{9E691B0E-B584-4FE7-A262-A087668C1092}"/>
    <cellStyle name="Normal 4 2 18 4" xfId="44343" xr:uid="{2C3DE1F6-498E-4F78-A8AD-1941431184EA}"/>
    <cellStyle name="Normal 4 2 18 5" xfId="44344" xr:uid="{EE8C6699-E883-4344-A750-2AAF9004FBEB}"/>
    <cellStyle name="Normal 4 2 18 5 2" xfId="44345" xr:uid="{CCB81F6C-D738-4ABE-9D5E-F22B6F1615CD}"/>
    <cellStyle name="Normal 4 2 18 5 2 2" xfId="44346" xr:uid="{38322508-BFCE-48EA-AA81-D9C68CE6EDD2}"/>
    <cellStyle name="Normal 4 2 18 5 2 2 2" xfId="44347" xr:uid="{C0442400-E6AD-43E6-BA5D-29E865084418}"/>
    <cellStyle name="Normal 4 2 18 5 2 3" xfId="44348" xr:uid="{14BAF2E8-0475-4BD8-BF2F-EC267750E713}"/>
    <cellStyle name="Normal 4 2 18 5 3" xfId="44349" xr:uid="{E840F8CF-0323-4E6E-9594-8E7928E9B149}"/>
    <cellStyle name="Normal 4 2 18 5 3 2" xfId="44350" xr:uid="{B39C6D7F-A74D-4AD0-A064-244DFFF1FB03}"/>
    <cellStyle name="Normal 4 2 18 5 4" xfId="44351" xr:uid="{0FF11CBE-6396-4C85-90CE-C22099B389DC}"/>
    <cellStyle name="Normal 4 2 18 6" xfId="44352" xr:uid="{9909921A-3D7A-475E-89E6-8E248C9D4986}"/>
    <cellStyle name="Normal 4 2 18 6 2" xfId="44353" xr:uid="{54BF63A1-6947-4B56-91F7-C7B27BA95E9D}"/>
    <cellStyle name="Normal 4 2 18 6 2 2" xfId="44354" xr:uid="{34CAB7CF-4ADE-4B89-8E2B-D496CC2E4CA5}"/>
    <cellStyle name="Normal 4 2 18 6 2 2 2" xfId="44355" xr:uid="{846D2BA1-EAB9-4CFB-BE49-B8DA2D072F6E}"/>
    <cellStyle name="Normal 4 2 18 6 2 3" xfId="44356" xr:uid="{CECF9B89-47D6-4BDB-9A47-FD9A1D6A3764}"/>
    <cellStyle name="Normal 4 2 18 6 3" xfId="44357" xr:uid="{26BAD9C2-A7CF-4A0B-8242-2964E2ECE47D}"/>
    <cellStyle name="Normal 4 2 18 6 3 2" xfId="44358" xr:uid="{E5F46741-7EAD-4EEB-B167-116275EEA46B}"/>
    <cellStyle name="Normal 4 2 18 6 4" xfId="44359" xr:uid="{6F761215-1881-4D24-9A7A-C07A6A3E82D7}"/>
    <cellStyle name="Normal 4 2 18 7" xfId="44360" xr:uid="{7BF2B403-658A-4DBD-81E4-B8DB919B364C}"/>
    <cellStyle name="Normal 4 2 18 7 2" xfId="44361" xr:uid="{511520B1-08B6-4159-9272-D4DBB3479FBC}"/>
    <cellStyle name="Normal 4 2 19" xfId="44362" xr:uid="{E20203C7-3077-43AE-8C27-DDAC5E79DC3F}"/>
    <cellStyle name="Normal 4 2 19 2" xfId="44363" xr:uid="{2C8E8282-2264-4103-BFED-6D36DBFA4CED}"/>
    <cellStyle name="Normal 4 2 19 2 2" xfId="44364" xr:uid="{3C490DB5-A744-4858-B622-0BB832309434}"/>
    <cellStyle name="Normal 4 2 19 2 3" xfId="44365" xr:uid="{C0FF3AFF-48CD-4E03-81B9-3F80E7CD89A9}"/>
    <cellStyle name="Normal 4 2 19 2 3 2" xfId="44366" xr:uid="{51B5892E-B957-486F-A8F7-8153B0FC51A0}"/>
    <cellStyle name="Normal 4 2 19 3" xfId="44367" xr:uid="{3259D227-F32E-458E-95F5-84FF17BCA5A0}"/>
    <cellStyle name="Normal 4 2 19 3 2" xfId="44368" xr:uid="{DCCC470C-CEE6-440C-B913-09A0F73F83EE}"/>
    <cellStyle name="Normal 4 2 19 4" xfId="44369" xr:uid="{6F51538D-3E1F-4930-A5C0-1BE192808EA9}"/>
    <cellStyle name="Normal 4 2 19 5" xfId="44370" xr:uid="{5EE62FAE-7AE9-437D-B44E-60244DC40775}"/>
    <cellStyle name="Normal 4 2 19 5 2" xfId="44371" xr:uid="{FA7C8FED-4F04-435A-98F5-CA87CEBDD970}"/>
    <cellStyle name="Normal 4 2 19 5 2 2" xfId="44372" xr:uid="{91B55B1E-9616-4DE1-9151-9BE9E52D18C3}"/>
    <cellStyle name="Normal 4 2 19 5 2 2 2" xfId="44373" xr:uid="{661A9F3D-D399-4063-BBDB-11C79007C40F}"/>
    <cellStyle name="Normal 4 2 19 5 2 3" xfId="44374" xr:uid="{E494DD30-65A8-4732-9218-D710DE19600A}"/>
    <cellStyle name="Normal 4 2 19 5 3" xfId="44375" xr:uid="{0F4E029F-6974-456B-8D65-C7561197058B}"/>
    <cellStyle name="Normal 4 2 19 5 3 2" xfId="44376" xr:uid="{061D8CF4-74EF-42D5-AFBE-368FD797B6F2}"/>
    <cellStyle name="Normal 4 2 19 5 4" xfId="44377" xr:uid="{66706D22-5F78-49FF-91E9-437877C2A21B}"/>
    <cellStyle name="Normal 4 2 19 6" xfId="44378" xr:uid="{57E5267F-0608-4CC2-A305-24D713291BEA}"/>
    <cellStyle name="Normal 4 2 19 6 2" xfId="44379" xr:uid="{39DA2D45-9BED-4522-8E22-556F7568CFAD}"/>
    <cellStyle name="Normal 4 2 19 6 2 2" xfId="44380" xr:uid="{ABD84998-6930-49ED-AAB3-5A3929A8BD32}"/>
    <cellStyle name="Normal 4 2 19 6 2 2 2" xfId="44381" xr:uid="{F9F29FE8-9BB8-450C-B3F6-82C6B836554B}"/>
    <cellStyle name="Normal 4 2 19 6 2 3" xfId="44382" xr:uid="{07755639-C9FB-4E91-B829-95892BEB0E36}"/>
    <cellStyle name="Normal 4 2 19 6 3" xfId="44383" xr:uid="{3D7204F5-A899-443E-B845-7595407DF20F}"/>
    <cellStyle name="Normal 4 2 19 6 3 2" xfId="44384" xr:uid="{AEDE1641-0415-4839-A96C-6E2FFDCB6ABB}"/>
    <cellStyle name="Normal 4 2 19 6 4" xfId="44385" xr:uid="{CB701A0B-ECA7-48BF-8EE4-E75A8D2D0E31}"/>
    <cellStyle name="Normal 4 2 19 7" xfId="44386" xr:uid="{6BED27E3-F107-4147-AB9A-8BE48F2F1168}"/>
    <cellStyle name="Normal 4 2 19 7 2" xfId="44387" xr:uid="{6F22804D-8D02-41B4-91C0-39E0AEAE4D52}"/>
    <cellStyle name="Normal 4 2 2" xfId="44388" xr:uid="{45E80B5D-43B2-46B6-A456-6F9846F3826E}"/>
    <cellStyle name="Normal 4 2 2 10" xfId="44389" xr:uid="{0AACC68D-D958-47B4-902A-B94835074C0F}"/>
    <cellStyle name="Normal 4 2 2 10 2" xfId="44390" xr:uid="{2D5FD16E-8B37-4396-A9A9-B31B8E2060D2}"/>
    <cellStyle name="Normal 4 2 2 10 3" xfId="44391" xr:uid="{CED5519B-43E8-4F0F-8875-F7D71913624C}"/>
    <cellStyle name="Normal 4 2 2 11" xfId="44392" xr:uid="{03B3F0C0-C4B3-4F8B-BD97-E85FD6183D26}"/>
    <cellStyle name="Normal 4 2 2 11 2" xfId="44393" xr:uid="{995A70B1-87FB-470E-BD25-363F85B39A41}"/>
    <cellStyle name="Normal 4 2 2 11 3" xfId="44394" xr:uid="{536CD98E-FD5A-436D-8B30-64E075EE43E5}"/>
    <cellStyle name="Normal 4 2 2 12" xfId="44395" xr:uid="{112DCD7F-130C-4487-8166-655C9058569F}"/>
    <cellStyle name="Normal 4 2 2 12 2" xfId="44396" xr:uid="{46FF8951-CCC7-405E-9040-65BEF6B4390A}"/>
    <cellStyle name="Normal 4 2 2 12 3" xfId="44397" xr:uid="{BE062700-91A8-4E87-BAB8-7419568A5BAA}"/>
    <cellStyle name="Normal 4 2 2 13" xfId="44398" xr:uid="{467F505E-A9BE-427D-A08B-326C15C27E02}"/>
    <cellStyle name="Normal 4 2 2 13 2" xfId="44399" xr:uid="{764E10A7-B345-4CF1-BD72-18A181F8AB64}"/>
    <cellStyle name="Normal 4 2 2 13 3" xfId="44400" xr:uid="{A2220977-400A-42E8-AFB7-6F1F2659743F}"/>
    <cellStyle name="Normal 4 2 2 14" xfId="44401" xr:uid="{930295B4-6BC6-4668-8BD6-C4FA48100131}"/>
    <cellStyle name="Normal 4 2 2 14 2" xfId="44402" xr:uid="{E291076A-F2AA-4497-8F66-6CBACD37CC10}"/>
    <cellStyle name="Normal 4 2 2 14 3" xfId="44403" xr:uid="{BE1862D3-DFAF-4570-B2B8-63778EEE7E1C}"/>
    <cellStyle name="Normal 4 2 2 15" xfId="44404" xr:uid="{1A9A641A-D56B-47BE-AA42-0E5C311C3AA6}"/>
    <cellStyle name="Normal 4 2 2 15 2" xfId="44405" xr:uid="{46D5DC0F-7EC9-41D1-856D-41B5BCF96484}"/>
    <cellStyle name="Normal 4 2 2 15 3" xfId="44406" xr:uid="{4C27175F-3D09-4703-9FD7-41D16660115F}"/>
    <cellStyle name="Normal 4 2 2 16" xfId="44407" xr:uid="{09F78FB8-B5E4-4702-9CE5-1FE63E9866D5}"/>
    <cellStyle name="Normal 4 2 2 16 2" xfId="44408" xr:uid="{9FF9B69E-4040-4603-91D7-6DF6F09C87C2}"/>
    <cellStyle name="Normal 4 2 2 16 3" xfId="44409" xr:uid="{48D5E74E-A5F9-48AE-8506-71C823EA8061}"/>
    <cellStyle name="Normal 4 2 2 17" xfId="44410" xr:uid="{42547FAA-09D9-42E5-A925-3BB900CC2631}"/>
    <cellStyle name="Normal 4 2 2 17 2" xfId="44411" xr:uid="{F28A81B5-DFC9-4808-9D9F-8CEC0961609F}"/>
    <cellStyle name="Normal 4 2 2 17 3" xfId="44412" xr:uid="{EAA5C180-A25A-452F-81D5-CBF51B7F4595}"/>
    <cellStyle name="Normal 4 2 2 18" xfId="44413" xr:uid="{D2C63627-1EAC-407D-ADEA-F0CBB073E723}"/>
    <cellStyle name="Normal 4 2 2 18 2" xfId="44414" xr:uid="{B54E903B-D280-4762-8F48-27F8C9AB4A2F}"/>
    <cellStyle name="Normal 4 2 2 18 3" xfId="44415" xr:uid="{11D67B0B-EAC3-4AFD-83D6-97E745A7530C}"/>
    <cellStyle name="Normal 4 2 2 19" xfId="44416" xr:uid="{7A9BB9C9-D542-4251-AFDF-F96D074E8C80}"/>
    <cellStyle name="Normal 4 2 2 19 2" xfId="44417" xr:uid="{982A19CA-FB6B-4EF2-A625-8576C2B6F183}"/>
    <cellStyle name="Normal 4 2 2 19 3" xfId="44418" xr:uid="{126EF91F-A1C5-4A6F-A2F7-2423B7ACF85D}"/>
    <cellStyle name="Normal 4 2 2 2" xfId="44419" xr:uid="{1F6A56CE-679F-4D65-AE8E-0B3B70281F79}"/>
    <cellStyle name="Normal 4 2 2 2 2" xfId="44420" xr:uid="{FD685C69-0349-4223-B6FA-5E9D69BAC34B}"/>
    <cellStyle name="Normal 4 2 2 2 2 2" xfId="44421" xr:uid="{EA6936BD-EA06-4152-9117-027F813822DF}"/>
    <cellStyle name="Normal 4 2 2 2 3" xfId="44422" xr:uid="{B99C5C38-D44E-46F9-B850-12506C5A58DC}"/>
    <cellStyle name="Normal 4 2 2 2 3 2" xfId="44423" xr:uid="{A61C5639-96A6-43FC-B2E9-6B5E1F666917}"/>
    <cellStyle name="Normal 4 2 2 2 3 2 2" xfId="44424" xr:uid="{823497C1-E4EB-4B2D-8632-EA1BC2B6DFD7}"/>
    <cellStyle name="Normal 4 2 2 2 4" xfId="44425" xr:uid="{B6B38A3B-21ED-4C11-8E47-B737F5904D53}"/>
    <cellStyle name="Normal 4 2 2 2 5" xfId="44426" xr:uid="{A0FBD9BB-5E73-454C-AAEA-7940566DB6B8}"/>
    <cellStyle name="Normal 4 2 2 2 6" xfId="44427" xr:uid="{16150D9D-D8AC-4231-AF84-AFEEB39CAB62}"/>
    <cellStyle name="Normal 4 2 2 20" xfId="44428" xr:uid="{64BCDCC4-F3FC-4676-925A-71635E7CCCF5}"/>
    <cellStyle name="Normal 4 2 2 20 2" xfId="44429" xr:uid="{DF7FA4E0-1DAA-4CDF-A836-BBF658908E2A}"/>
    <cellStyle name="Normal 4 2 2 20 3" xfId="44430" xr:uid="{F8B57F40-FE6F-4BAC-BADF-D938881BD078}"/>
    <cellStyle name="Normal 4 2 2 21" xfId="44431" xr:uid="{4362A361-C098-4495-972F-92F6C13D17B9}"/>
    <cellStyle name="Normal 4 2 2 21 2" xfId="44432" xr:uid="{2E32925F-1196-4501-B1FD-71F55F5F5479}"/>
    <cellStyle name="Normal 4 2 2 21 3" xfId="44433" xr:uid="{1C36249A-BCFC-43FD-89E8-F0B39BA06674}"/>
    <cellStyle name="Normal 4 2 2 22" xfId="44434" xr:uid="{26F93A7B-855E-4BA6-9D96-3F6347E6F7F8}"/>
    <cellStyle name="Normal 4 2 2 22 2" xfId="44435" xr:uid="{598236AF-FF4E-465A-AC3B-C60070531EF0}"/>
    <cellStyle name="Normal 4 2 2 22 3" xfId="44436" xr:uid="{13C79506-D0BF-42BA-A8AC-48F7122EB407}"/>
    <cellStyle name="Normal 4 2 2 23" xfId="44437" xr:uid="{458F5E57-EAAB-41A4-B7E8-78C61587BDC0}"/>
    <cellStyle name="Normal 4 2 2 23 2" xfId="44438" xr:uid="{513C837A-D2BE-489B-B372-BFB357D0FD59}"/>
    <cellStyle name="Normal 4 2 2 23 3" xfId="44439" xr:uid="{FACEF0B8-8167-4874-B4E4-323355B968BF}"/>
    <cellStyle name="Normal 4 2 2 24" xfId="44440" xr:uid="{F40A285E-ACB4-4F9A-8515-1CE8BC3341B8}"/>
    <cellStyle name="Normal 4 2 2 24 2" xfId="44441" xr:uid="{D3C2D0F3-D8FE-493D-880F-24E4A38D172F}"/>
    <cellStyle name="Normal 4 2 2 24 3" xfId="44442" xr:uid="{39C38F6A-05D6-4821-8F02-276334D9C5FE}"/>
    <cellStyle name="Normal 4 2 2 25" xfId="44443" xr:uid="{84D84265-E1B9-454D-B343-7C79A9988B2A}"/>
    <cellStyle name="Normal 4 2 2 25 2" xfId="44444" xr:uid="{8B81A108-D2D8-4CCD-B67E-2C53114C34D6}"/>
    <cellStyle name="Normal 4 2 2 25 3" xfId="44445" xr:uid="{F23E949B-D6A4-40E9-8F90-153B206E0461}"/>
    <cellStyle name="Normal 4 2 2 26" xfId="44446" xr:uid="{B11D605E-44D1-43A1-A0AE-488C1D54C9F6}"/>
    <cellStyle name="Normal 4 2 2 26 2" xfId="44447" xr:uid="{77F0FCA0-0B08-42F5-A235-E213C24CDB84}"/>
    <cellStyle name="Normal 4 2 2 26 3" xfId="44448" xr:uid="{0FF76064-B5A5-4456-8201-AA5015DEAA54}"/>
    <cellStyle name="Normal 4 2 2 27" xfId="44449" xr:uid="{02A1D4A7-1DDA-402A-B275-74D94745FD20}"/>
    <cellStyle name="Normal 4 2 2 27 2" xfId="44450" xr:uid="{D9C2263E-A947-426F-BC83-11564BFD9D86}"/>
    <cellStyle name="Normal 4 2 2 27 3" xfId="44451" xr:uid="{96B23886-FE48-4956-8908-085D2A305626}"/>
    <cellStyle name="Normal 4 2 2 28" xfId="44452" xr:uid="{CB589245-4FA7-4892-BCC0-AD366AC8A457}"/>
    <cellStyle name="Normal 4 2 2 28 2" xfId="44453" xr:uid="{3D248C22-B4F8-43FA-A6A1-4E398AE759B3}"/>
    <cellStyle name="Normal 4 2 2 28 3" xfId="44454" xr:uid="{A4C3988E-8305-4393-BC14-48D90C3A4EB1}"/>
    <cellStyle name="Normal 4 2 2 29" xfId="44455" xr:uid="{DDD333A8-97FC-4E12-B1AD-E94C928976F2}"/>
    <cellStyle name="Normal 4 2 2 29 2" xfId="44456" xr:uid="{28946A25-B1AB-4FEC-9E2F-B75B187A83C6}"/>
    <cellStyle name="Normal 4 2 2 29 3" xfId="44457" xr:uid="{4A8AA01A-3F0F-431D-A937-3682361BA070}"/>
    <cellStyle name="Normal 4 2 2 29 3 2" xfId="44458" xr:uid="{F57B0E8C-793D-439B-9076-7FBE9B67514C}"/>
    <cellStyle name="Normal 4 2 2 3" xfId="44459" xr:uid="{8360F2DA-486E-4A4F-828F-ABC317981364}"/>
    <cellStyle name="Normal 4 2 2 3 2" xfId="44460" xr:uid="{D34CF7D9-098C-4E8C-877F-AF2B25C7C8F0}"/>
    <cellStyle name="Normal 4 2 2 3 2 2" xfId="44461" xr:uid="{DA3A33AC-8C98-43E8-BF6E-4E9FCEB43E05}"/>
    <cellStyle name="Normal 4 2 2 3 3" xfId="44462" xr:uid="{549A28C4-0E6D-47A1-B2D6-19B8A0A45B72}"/>
    <cellStyle name="Normal 4 2 2 3 3 2" xfId="44463" xr:uid="{5D68C7B9-5220-4360-B4C9-C1FB1B1BA10E}"/>
    <cellStyle name="Normal 4 2 2 3 3 2 2" xfId="44464" xr:uid="{A2958436-3410-46AC-83A6-6556B33900DD}"/>
    <cellStyle name="Normal 4 2 2 3 4" xfId="44465" xr:uid="{8765878F-726A-402F-BAD3-5D0624D010B0}"/>
    <cellStyle name="Normal 4 2 2 3 5" xfId="44466" xr:uid="{2EE33E85-4A99-40CE-85A0-7E4CFD21E8C1}"/>
    <cellStyle name="Normal 4 2 2 3 6" xfId="44467" xr:uid="{D07C7058-6D66-43D3-8BA0-0CAE9AAA1883}"/>
    <cellStyle name="Normal 4 2 2 30" xfId="44468" xr:uid="{F62AEC37-6BB5-46BB-8179-5876DB618EB2}"/>
    <cellStyle name="Normal 4 2 2 31" xfId="44469" xr:uid="{4A800497-C53F-4819-A0B3-516584CE3C74}"/>
    <cellStyle name="Normal 4 2 2 32" xfId="44470" xr:uid="{A79C83AD-4FC1-4563-B2C7-4397C5B9EAD7}"/>
    <cellStyle name="Normal 4 2 2 33" xfId="44471" xr:uid="{47B28439-9869-4BA7-BF48-D86EF3EA2434}"/>
    <cellStyle name="Normal 4 2 2 4" xfId="44472" xr:uid="{ED526386-19A4-4D60-928D-C4C8188493D6}"/>
    <cellStyle name="Normal 4 2 2 4 2" xfId="44473" xr:uid="{9DC63541-959F-4303-AC00-9B3CCC18F79E}"/>
    <cellStyle name="Normal 4 2 2 4 3" xfId="44474" xr:uid="{EB17D9C4-9403-4D7B-9B7F-94B87BED7FD1}"/>
    <cellStyle name="Normal 4 2 2 5" xfId="44475" xr:uid="{D68C5E54-2005-4040-A7AB-EE315CC7A1E1}"/>
    <cellStyle name="Normal 4 2 2 5 2" xfId="44476" xr:uid="{CEE23D22-3417-45CE-A75A-3ED7BA2BADAF}"/>
    <cellStyle name="Normal 4 2 2 5 3" xfId="44477" xr:uid="{746B1BAB-DBBB-4A55-8A6D-5261902CA150}"/>
    <cellStyle name="Normal 4 2 2 6" xfId="44478" xr:uid="{64B08F65-2394-4D15-ABDF-0AB648878C2D}"/>
    <cellStyle name="Normal 4 2 2 6 2" xfId="44479" xr:uid="{17D40217-6584-4B1A-AAD1-4046CBB1B849}"/>
    <cellStyle name="Normal 4 2 2 6 3" xfId="44480" xr:uid="{7E29BDF9-E766-428C-915F-2DFCC47F3AF0}"/>
    <cellStyle name="Normal 4 2 2 7" xfId="44481" xr:uid="{52CDF590-711B-4372-9CB8-A1B58B5B48F0}"/>
    <cellStyle name="Normal 4 2 2 7 2" xfId="44482" xr:uid="{F02A4F18-61F5-4958-83DD-B6DFCDD8E8EE}"/>
    <cellStyle name="Normal 4 2 2 7 3" xfId="44483" xr:uid="{380A75F8-BD3C-49C9-97E8-767D02DBB207}"/>
    <cellStyle name="Normal 4 2 2 8" xfId="44484" xr:uid="{616E17DE-18FC-46B3-9837-56F420A8438E}"/>
    <cellStyle name="Normal 4 2 2 8 2" xfId="44485" xr:uid="{734209C0-444B-4899-B30D-9010E639C9C6}"/>
    <cellStyle name="Normal 4 2 2 8 3" xfId="44486" xr:uid="{12333FA9-14CA-49E0-81BF-83576F5C2B12}"/>
    <cellStyle name="Normal 4 2 2 9" xfId="44487" xr:uid="{721F5D2F-8AEB-44AB-8889-E820C3D85089}"/>
    <cellStyle name="Normal 4 2 2 9 2" xfId="44488" xr:uid="{6510D698-DF38-4A77-98B1-8EAE738DCB40}"/>
    <cellStyle name="Normal 4 2 2 9 3" xfId="44489" xr:uid="{A0B5F622-4AA2-4AE0-9AEE-0218C71EF6B7}"/>
    <cellStyle name="Normal 4 2 20" xfId="44490" xr:uid="{EBFD6161-CD66-45BB-BB47-95F60170D796}"/>
    <cellStyle name="Normal 4 2 20 2" xfId="44491" xr:uid="{07DB82F6-73E6-4AAD-B92D-96828B76B327}"/>
    <cellStyle name="Normal 4 2 20 2 2" xfId="44492" xr:uid="{F6A87FB0-94A9-4356-8672-CD106EC99EBA}"/>
    <cellStyle name="Normal 4 2 20 2 3" xfId="44493" xr:uid="{E511F385-405A-43F9-B229-F0363D48E430}"/>
    <cellStyle name="Normal 4 2 20 2 3 2" xfId="44494" xr:uid="{1BFFB515-97A8-4A2F-96E7-D2150F9228D9}"/>
    <cellStyle name="Normal 4 2 20 3" xfId="44495" xr:uid="{4E45F15D-A7E6-4668-BCFB-59F77EB950F0}"/>
    <cellStyle name="Normal 4 2 20 3 2" xfId="44496" xr:uid="{4A388143-70FB-403B-9161-1E5559FD6BD5}"/>
    <cellStyle name="Normal 4 2 20 4" xfId="44497" xr:uid="{CD8600DB-2A4A-451E-82E0-2005D3FF9F38}"/>
    <cellStyle name="Normal 4 2 20 5" xfId="44498" xr:uid="{F84FC245-46FD-4FBD-AABC-1AA035573909}"/>
    <cellStyle name="Normal 4 2 20 5 2" xfId="44499" xr:uid="{BDCF1E30-0AD3-4B26-BD8A-A12C3015666E}"/>
    <cellStyle name="Normal 4 2 20 5 2 2" xfId="44500" xr:uid="{9177DA9C-8D8F-4A0E-91BB-47E5946854EF}"/>
    <cellStyle name="Normal 4 2 20 5 2 2 2" xfId="44501" xr:uid="{562552CC-085F-4759-BC54-04E34FBC29DB}"/>
    <cellStyle name="Normal 4 2 20 5 2 3" xfId="44502" xr:uid="{DA9834F4-2E42-4C2F-92F1-91E2C0727E4B}"/>
    <cellStyle name="Normal 4 2 20 5 3" xfId="44503" xr:uid="{578743C5-E3FD-476E-9CD7-FCA24353736A}"/>
    <cellStyle name="Normal 4 2 20 5 3 2" xfId="44504" xr:uid="{A4EE227B-9A9A-46D1-8AC5-40FB839B593C}"/>
    <cellStyle name="Normal 4 2 20 5 4" xfId="44505" xr:uid="{63613F5E-DBE9-4C4B-81D6-666F67F0EEA7}"/>
    <cellStyle name="Normal 4 2 20 6" xfId="44506" xr:uid="{70D22AF2-2187-469C-858C-8ABB3D34D500}"/>
    <cellStyle name="Normal 4 2 20 6 2" xfId="44507" xr:uid="{EB1C6DD1-DD1E-4DBB-B1D8-EAFF7DA40DA6}"/>
    <cellStyle name="Normal 4 2 20 6 2 2" xfId="44508" xr:uid="{5D2BF79A-612C-49FA-AE9E-5477132E79B3}"/>
    <cellStyle name="Normal 4 2 20 6 2 2 2" xfId="44509" xr:uid="{4AB1F52A-37F0-46E8-A10C-44E192D15B82}"/>
    <cellStyle name="Normal 4 2 20 6 2 3" xfId="44510" xr:uid="{FE32C89C-8050-4214-8B14-873C5A1F761D}"/>
    <cellStyle name="Normal 4 2 20 6 3" xfId="44511" xr:uid="{E04D1582-88C7-46EF-AFB2-56F552251ACA}"/>
    <cellStyle name="Normal 4 2 20 6 3 2" xfId="44512" xr:uid="{21EC1BB2-6D49-47E8-99B3-C6A191C36C7D}"/>
    <cellStyle name="Normal 4 2 20 6 4" xfId="44513" xr:uid="{75C4AC2A-F792-4765-A564-2BB14E274167}"/>
    <cellStyle name="Normal 4 2 20 7" xfId="44514" xr:uid="{A814C144-FBAC-4411-B261-7B84B108B106}"/>
    <cellStyle name="Normal 4 2 20 7 2" xfId="44515" xr:uid="{E5F07530-7380-4A5E-8D6F-4F69F50428F6}"/>
    <cellStyle name="Normal 4 2 21" xfId="44516" xr:uid="{8B13D486-C240-4271-88D7-33220FC77A6B}"/>
    <cellStyle name="Normal 4 2 21 2" xfId="44517" xr:uid="{AC2212C3-B90B-4894-9A82-E1FEA0061E20}"/>
    <cellStyle name="Normal 4 2 21 2 2" xfId="44518" xr:uid="{9E7096DE-0151-44A1-A3EC-16A82C057BAA}"/>
    <cellStyle name="Normal 4 2 21 2 3" xfId="44519" xr:uid="{1B0D8A51-2E03-46D9-A297-6FC43DC08FB4}"/>
    <cellStyle name="Normal 4 2 21 2 3 2" xfId="44520" xr:uid="{FF1FA1FE-35F8-4F45-823C-1F47690FC308}"/>
    <cellStyle name="Normal 4 2 21 3" xfId="44521" xr:uid="{5ED62D2C-E58A-4711-9F50-A28B0C65DD90}"/>
    <cellStyle name="Normal 4 2 21 3 2" xfId="44522" xr:uid="{4909FC6F-32C2-414A-A070-91D3188BB275}"/>
    <cellStyle name="Normal 4 2 21 4" xfId="44523" xr:uid="{28D24A20-8B18-42F0-9C96-AC2B2D1CC3C5}"/>
    <cellStyle name="Normal 4 2 21 5" xfId="44524" xr:uid="{A66FC661-9043-47AC-A360-A4929D030EBE}"/>
    <cellStyle name="Normal 4 2 21 5 2" xfId="44525" xr:uid="{2E9CE4C3-04B5-4800-A8DF-8AC4267B0048}"/>
    <cellStyle name="Normal 4 2 21 5 2 2" xfId="44526" xr:uid="{FDFA1A0E-089E-40C5-B94D-6228B40E0AF8}"/>
    <cellStyle name="Normal 4 2 21 5 2 2 2" xfId="44527" xr:uid="{95FDDF5D-633E-45D0-A695-069E29E3CEF8}"/>
    <cellStyle name="Normal 4 2 21 5 2 3" xfId="44528" xr:uid="{0315CF9B-DCAF-4181-B4C4-5ECC48BAD3EA}"/>
    <cellStyle name="Normal 4 2 21 5 3" xfId="44529" xr:uid="{A3CB6327-0039-4E1C-89B8-DC623F0A140C}"/>
    <cellStyle name="Normal 4 2 21 5 3 2" xfId="44530" xr:uid="{A6AB208A-4CF1-4AFB-8213-D7781BB7B560}"/>
    <cellStyle name="Normal 4 2 21 5 4" xfId="44531" xr:uid="{0874BE07-686F-49C4-A3A9-71FB47FD4463}"/>
    <cellStyle name="Normal 4 2 21 6" xfId="44532" xr:uid="{2223DB55-E6C3-4547-9F1D-1C524E6CD02C}"/>
    <cellStyle name="Normal 4 2 21 6 2" xfId="44533" xr:uid="{056A9A5C-6B04-4B24-91AB-FF781D523192}"/>
    <cellStyle name="Normal 4 2 21 6 2 2" xfId="44534" xr:uid="{ED58D277-406E-40A9-A4D6-0F12637411A8}"/>
    <cellStyle name="Normal 4 2 21 6 2 2 2" xfId="44535" xr:uid="{D0A3BBE7-4948-418F-878E-C6203248FF22}"/>
    <cellStyle name="Normal 4 2 21 6 2 3" xfId="44536" xr:uid="{68DFA5FE-59E2-4A2F-80F5-FE681BCEA1B5}"/>
    <cellStyle name="Normal 4 2 21 6 3" xfId="44537" xr:uid="{77C63A33-FBE1-4A0F-94B1-A407EB83C3E6}"/>
    <cellStyle name="Normal 4 2 21 6 3 2" xfId="44538" xr:uid="{C55292AC-0D50-48D3-BDD1-D0FDE7339F25}"/>
    <cellStyle name="Normal 4 2 21 6 4" xfId="44539" xr:uid="{48518643-C780-4AE4-B3A7-D0F6789A23C2}"/>
    <cellStyle name="Normal 4 2 21 7" xfId="44540" xr:uid="{CCADC286-DE29-4943-84AF-72029383FF87}"/>
    <cellStyle name="Normal 4 2 21 7 2" xfId="44541" xr:uid="{A33F572E-B176-4838-A8FF-54327EC54062}"/>
    <cellStyle name="Normal 4 2 22" xfId="44542" xr:uid="{4AC1B3B5-6A4A-4379-893D-292370A7A134}"/>
    <cellStyle name="Normal 4 2 22 2" xfId="44543" xr:uid="{798ED4AE-7755-42FB-A643-0190CA0E2531}"/>
    <cellStyle name="Normal 4 2 22 2 2" xfId="44544" xr:uid="{E6B0EE20-FCAE-4E1F-9157-CE28EC2E9C3D}"/>
    <cellStyle name="Normal 4 2 22 2 3" xfId="44545" xr:uid="{605D7D05-0201-44C1-8EAF-E4556E5D0EC9}"/>
    <cellStyle name="Normal 4 2 22 2 3 2" xfId="44546" xr:uid="{86C6D725-61C3-4472-B42D-06DCE79EFBD2}"/>
    <cellStyle name="Normal 4 2 22 3" xfId="44547" xr:uid="{8F160CDA-0233-4A6D-A670-62D882604726}"/>
    <cellStyle name="Normal 4 2 22 3 2" xfId="44548" xr:uid="{4064A3A8-1AA8-4C03-9921-224FFCB54FC5}"/>
    <cellStyle name="Normal 4 2 22 4" xfId="44549" xr:uid="{5CDF4AF7-46D2-40A3-BB33-1FF88144F4E5}"/>
    <cellStyle name="Normal 4 2 22 5" xfId="44550" xr:uid="{2FD07157-2811-4A9E-8717-15C107D7739B}"/>
    <cellStyle name="Normal 4 2 22 5 2" xfId="44551" xr:uid="{74E5EA07-F58A-43E0-BF31-97F4BB8A5089}"/>
    <cellStyle name="Normal 4 2 22 5 2 2" xfId="44552" xr:uid="{2067C534-EBED-4A8D-8113-BD971A93CA5C}"/>
    <cellStyle name="Normal 4 2 22 5 2 2 2" xfId="44553" xr:uid="{6B23AC4E-8F1B-471D-8F46-810E288F4091}"/>
    <cellStyle name="Normal 4 2 22 5 2 3" xfId="44554" xr:uid="{343FCD6E-E906-4CE2-B777-9FB0D12A5B27}"/>
    <cellStyle name="Normal 4 2 22 5 3" xfId="44555" xr:uid="{DC0AA9D2-0758-42CD-A375-DC037A285A61}"/>
    <cellStyle name="Normal 4 2 22 5 3 2" xfId="44556" xr:uid="{AB7C20A2-9BBE-4BA4-893F-65A434A549A8}"/>
    <cellStyle name="Normal 4 2 22 5 4" xfId="44557" xr:uid="{EF2AAF42-6B07-442A-839C-FF607FF550D9}"/>
    <cellStyle name="Normal 4 2 22 6" xfId="44558" xr:uid="{62B148C5-F60F-4A82-9C16-B85B48F2EA5A}"/>
    <cellStyle name="Normal 4 2 22 6 2" xfId="44559" xr:uid="{4D0256B3-9799-40FB-94C2-947C52BF2523}"/>
    <cellStyle name="Normal 4 2 22 6 2 2" xfId="44560" xr:uid="{D7BEF468-24DA-45AA-BB7E-2B722A9C6839}"/>
    <cellStyle name="Normal 4 2 22 6 2 2 2" xfId="44561" xr:uid="{0D370548-4260-4DF5-8050-333C896FAA8F}"/>
    <cellStyle name="Normal 4 2 22 6 2 3" xfId="44562" xr:uid="{10CF2619-B3C0-40F4-8408-6A5E187331EB}"/>
    <cellStyle name="Normal 4 2 22 6 3" xfId="44563" xr:uid="{745223CA-948C-4053-A621-8E09D99FBCE6}"/>
    <cellStyle name="Normal 4 2 22 6 3 2" xfId="44564" xr:uid="{02767255-FDAA-409F-A907-ADB6D6E6503D}"/>
    <cellStyle name="Normal 4 2 22 6 4" xfId="44565" xr:uid="{188318D7-1915-4F00-90CD-2027722D7544}"/>
    <cellStyle name="Normal 4 2 22 7" xfId="44566" xr:uid="{70D20C2C-BE3F-49A7-8367-03C106B896FB}"/>
    <cellStyle name="Normal 4 2 22 7 2" xfId="44567" xr:uid="{3F955437-E463-4AAD-8529-7B679174B686}"/>
    <cellStyle name="Normal 4 2 23" xfId="44568" xr:uid="{BC21223E-E924-48EB-994D-4BF10513842B}"/>
    <cellStyle name="Normal 4 2 23 2" xfId="44569" xr:uid="{A918CD61-2C14-4D16-B192-08B2ACDD5358}"/>
    <cellStyle name="Normal 4 2 23 2 2" xfId="44570" xr:uid="{8871BC7F-ED78-44CB-9C37-00E762B78505}"/>
    <cellStyle name="Normal 4 2 23 2 3" xfId="44571" xr:uid="{9273A5E8-92F6-48AC-9E57-8DA8C660FF7C}"/>
    <cellStyle name="Normal 4 2 23 2 3 2" xfId="44572" xr:uid="{D39F6655-5C69-4827-A8FC-0A9CDD21465F}"/>
    <cellStyle name="Normal 4 2 23 3" xfId="44573" xr:uid="{010D0607-A5B8-4EC1-A9C3-30F911468483}"/>
    <cellStyle name="Normal 4 2 23 3 2" xfId="44574" xr:uid="{47E7BA09-6458-4F98-B997-2DC9568ED4B8}"/>
    <cellStyle name="Normal 4 2 23 4" xfId="44575" xr:uid="{DCBCE29F-2054-4697-BCC7-BB417358291C}"/>
    <cellStyle name="Normal 4 2 23 5" xfId="44576" xr:uid="{DCB218BD-7DEB-43B9-92CC-5793784978B7}"/>
    <cellStyle name="Normal 4 2 23 5 2" xfId="44577" xr:uid="{8A59E77F-DF3A-4372-81B8-20955B680F41}"/>
    <cellStyle name="Normal 4 2 23 5 2 2" xfId="44578" xr:uid="{26523214-2DE6-4B56-BFE3-0113111CC3D3}"/>
    <cellStyle name="Normal 4 2 23 5 2 2 2" xfId="44579" xr:uid="{606689E5-57EB-4A82-A965-C8884979FC4A}"/>
    <cellStyle name="Normal 4 2 23 5 2 3" xfId="44580" xr:uid="{B91AFE71-606A-4BDB-9D67-D59587BC5E18}"/>
    <cellStyle name="Normal 4 2 23 5 3" xfId="44581" xr:uid="{92DE02AB-B932-4466-B344-6477854DFD8F}"/>
    <cellStyle name="Normal 4 2 23 5 3 2" xfId="44582" xr:uid="{256C6FCD-4461-4316-82D2-47E697515913}"/>
    <cellStyle name="Normal 4 2 23 5 4" xfId="44583" xr:uid="{B6A08759-0519-4FAA-8352-2E7254F216A8}"/>
    <cellStyle name="Normal 4 2 23 6" xfId="44584" xr:uid="{4025B878-AF8D-4824-851B-D9962AAF6EC8}"/>
    <cellStyle name="Normal 4 2 23 6 2" xfId="44585" xr:uid="{21E8236D-A594-48BA-ADBB-927E7E72D83A}"/>
    <cellStyle name="Normal 4 2 23 6 2 2" xfId="44586" xr:uid="{4A1EE5E5-1978-4C7F-B13A-7D59BE10B6EE}"/>
    <cellStyle name="Normal 4 2 23 6 2 2 2" xfId="44587" xr:uid="{0BC6CB4B-95EC-4312-B2B8-EF942B26DEE0}"/>
    <cellStyle name="Normal 4 2 23 6 2 3" xfId="44588" xr:uid="{8DB5A259-D59A-4A5B-926B-A3B05629FC32}"/>
    <cellStyle name="Normal 4 2 23 6 3" xfId="44589" xr:uid="{25EEAD84-14C7-4AB9-A9ED-92585184FB97}"/>
    <cellStyle name="Normal 4 2 23 6 3 2" xfId="44590" xr:uid="{AE367E9D-CE5E-4A99-9E68-D24CCB051FD7}"/>
    <cellStyle name="Normal 4 2 23 6 4" xfId="44591" xr:uid="{657A7AE7-F2B0-4AD9-85F9-CAD237DBA571}"/>
    <cellStyle name="Normal 4 2 23 7" xfId="44592" xr:uid="{29ACAB87-1E17-4956-83C4-52635E77D557}"/>
    <cellStyle name="Normal 4 2 23 7 2" xfId="44593" xr:uid="{5B1294DA-2B61-4CC7-8C45-E87424C186EC}"/>
    <cellStyle name="Normal 4 2 24" xfId="44594" xr:uid="{DC8701C9-93DB-41B8-A679-DDF4C008A31B}"/>
    <cellStyle name="Normal 4 2 24 2" xfId="44595" xr:uid="{46FF98E3-5B53-43AB-98C0-7EB6CEAA2EDA}"/>
    <cellStyle name="Normal 4 2 24 2 2" xfId="44596" xr:uid="{B056C78C-FAD0-4702-A645-53B1F7D1E0EC}"/>
    <cellStyle name="Normal 4 2 24 2 3" xfId="44597" xr:uid="{7BABBC3D-8128-4BCD-83C1-A9074AAD12F3}"/>
    <cellStyle name="Normal 4 2 24 2 3 2" xfId="44598" xr:uid="{0D13D72F-9EF5-4F0D-B402-7629DDFDD27D}"/>
    <cellStyle name="Normal 4 2 24 3" xfId="44599" xr:uid="{BB131644-3439-448F-9B09-B247DA679936}"/>
    <cellStyle name="Normal 4 2 24 3 2" xfId="44600" xr:uid="{999EDBFD-DBBA-49B2-BF85-304056980981}"/>
    <cellStyle name="Normal 4 2 24 4" xfId="44601" xr:uid="{2D9CB0A5-1C7A-4022-A674-A7D0462A3AAA}"/>
    <cellStyle name="Normal 4 2 24 5" xfId="44602" xr:uid="{35343277-C238-4B8C-8D4E-30620952B9FE}"/>
    <cellStyle name="Normal 4 2 24 5 2" xfId="44603" xr:uid="{AC007100-8880-4DF6-8096-8AD20B4D45E3}"/>
    <cellStyle name="Normal 4 2 24 5 2 2" xfId="44604" xr:uid="{04B5E815-0F06-4800-8A85-B1D72C6A2419}"/>
    <cellStyle name="Normal 4 2 24 5 2 2 2" xfId="44605" xr:uid="{99F39D1A-34B5-4563-9A22-7799EA4E0598}"/>
    <cellStyle name="Normal 4 2 24 5 2 3" xfId="44606" xr:uid="{3C3DF632-671C-4551-ADD4-AB4B0BC3CC05}"/>
    <cellStyle name="Normal 4 2 24 5 3" xfId="44607" xr:uid="{F533FC22-0D9E-43BF-965E-14517B81BCFE}"/>
    <cellStyle name="Normal 4 2 24 5 3 2" xfId="44608" xr:uid="{A7A67B62-F59E-4700-BA52-8D7766DAEC9E}"/>
    <cellStyle name="Normal 4 2 24 5 4" xfId="44609" xr:uid="{A144185C-6D70-46F0-BDD3-C28F14593361}"/>
    <cellStyle name="Normal 4 2 24 6" xfId="44610" xr:uid="{8E20AD3C-80DE-49EC-A579-A6BB047CCCE3}"/>
    <cellStyle name="Normal 4 2 24 6 2" xfId="44611" xr:uid="{1200A15E-9840-4A18-95F9-ADCE912733F7}"/>
    <cellStyle name="Normal 4 2 24 6 2 2" xfId="44612" xr:uid="{51760EDF-BF52-4C18-95E9-26434737AFD7}"/>
    <cellStyle name="Normal 4 2 24 6 2 2 2" xfId="44613" xr:uid="{8B30212C-D53E-4413-9B47-27F1E794CA30}"/>
    <cellStyle name="Normal 4 2 24 6 2 3" xfId="44614" xr:uid="{30B949BF-D1E5-4140-A67A-4D348F3235B6}"/>
    <cellStyle name="Normal 4 2 24 6 3" xfId="44615" xr:uid="{01B91B85-6DB1-449D-804D-8B046884BC52}"/>
    <cellStyle name="Normal 4 2 24 6 3 2" xfId="44616" xr:uid="{8A964212-AC30-456C-B7AD-B775CE5D525D}"/>
    <cellStyle name="Normal 4 2 24 6 4" xfId="44617" xr:uid="{30B76C75-9102-4E05-883F-127CB95ED6DC}"/>
    <cellStyle name="Normal 4 2 24 7" xfId="44618" xr:uid="{56873E1A-929C-41CD-B1FA-627C85D10B26}"/>
    <cellStyle name="Normal 4 2 24 7 2" xfId="44619" xr:uid="{F6A32994-11AF-413E-AF82-B3C4D7639193}"/>
    <cellStyle name="Normal 4 2 25" xfId="44620" xr:uid="{70D830D1-BCC4-4253-A523-D2CB3C0F51E5}"/>
    <cellStyle name="Normal 4 2 25 2" xfId="44621" xr:uid="{D41D195C-9D0E-4CDF-86F7-8D97CA2C22E1}"/>
    <cellStyle name="Normal 4 2 25 2 2" xfId="44622" xr:uid="{B7828CEE-D4A9-4A8D-8C10-57FF04E2C2F5}"/>
    <cellStyle name="Normal 4 2 25 2 3" xfId="44623" xr:uid="{506E2AB7-E12A-4E8B-B15D-D2F2FA88C742}"/>
    <cellStyle name="Normal 4 2 25 2 3 2" xfId="44624" xr:uid="{3A25EBF3-5A0C-49FE-8CC0-226049EC2BA6}"/>
    <cellStyle name="Normal 4 2 25 3" xfId="44625" xr:uid="{1EB2C644-D017-44BE-A941-9D85C5006CCB}"/>
    <cellStyle name="Normal 4 2 25 3 2" xfId="44626" xr:uid="{05E295A1-CC6B-48FD-9DA2-DB66BA354224}"/>
    <cellStyle name="Normal 4 2 25 4" xfId="44627" xr:uid="{A9101812-FF29-4956-AFB0-29939DB99F8C}"/>
    <cellStyle name="Normal 4 2 25 5" xfId="44628" xr:uid="{10A4A934-8EAF-44C2-BDB5-996929F449D3}"/>
    <cellStyle name="Normal 4 2 25 5 2" xfId="44629" xr:uid="{D13E0B8D-C791-4D28-840B-61DBD735578D}"/>
    <cellStyle name="Normal 4 2 25 5 2 2" xfId="44630" xr:uid="{4C2F96BD-D908-4BF8-A041-E4054D1A0D74}"/>
    <cellStyle name="Normal 4 2 25 5 2 2 2" xfId="44631" xr:uid="{FD72B5A0-7D47-43EA-9335-559BAB0129DA}"/>
    <cellStyle name="Normal 4 2 25 5 2 3" xfId="44632" xr:uid="{F72734C3-1008-478F-9AD2-A2B3CC1C6CF9}"/>
    <cellStyle name="Normal 4 2 25 5 3" xfId="44633" xr:uid="{37979008-A730-46BB-B45F-1455E5DEB69A}"/>
    <cellStyle name="Normal 4 2 25 5 3 2" xfId="44634" xr:uid="{3CEDB1FB-C242-4910-97D2-C08DAFAFB603}"/>
    <cellStyle name="Normal 4 2 25 5 4" xfId="44635" xr:uid="{DF2BD6A2-80B0-46A2-98DA-D46C7392C814}"/>
    <cellStyle name="Normal 4 2 25 6" xfId="44636" xr:uid="{E406371E-E3BB-4A1D-8B92-1C7F9A8510ED}"/>
    <cellStyle name="Normal 4 2 25 6 2" xfId="44637" xr:uid="{1E0C61EF-EFDE-44B8-B39C-6D8C73DA91F2}"/>
    <cellStyle name="Normal 4 2 25 6 2 2" xfId="44638" xr:uid="{713CFB5C-EB40-42D9-9F67-A0C6F8A4B09C}"/>
    <cellStyle name="Normal 4 2 25 6 2 2 2" xfId="44639" xr:uid="{A6452B9B-411C-47BB-BE8D-9113FDD4B2DB}"/>
    <cellStyle name="Normal 4 2 25 6 2 3" xfId="44640" xr:uid="{F4FAB57A-B90A-429B-9780-7072A3B084E3}"/>
    <cellStyle name="Normal 4 2 25 6 3" xfId="44641" xr:uid="{97C78BD2-D40D-40D5-B5AC-1563BA47DF22}"/>
    <cellStyle name="Normal 4 2 25 6 3 2" xfId="44642" xr:uid="{561C29E4-43BD-4C11-80E9-ED42653BE45C}"/>
    <cellStyle name="Normal 4 2 25 6 4" xfId="44643" xr:uid="{FDA7B9EC-C458-44C8-A564-82F87A31BDE7}"/>
    <cellStyle name="Normal 4 2 25 7" xfId="44644" xr:uid="{1DBD8381-A3F6-4A6E-8581-EB4E30BD8FDA}"/>
    <cellStyle name="Normal 4 2 25 7 2" xfId="44645" xr:uid="{422B91D0-6441-45B6-AC63-828D935B60B0}"/>
    <cellStyle name="Normal 4 2 26" xfId="44646" xr:uid="{02FF8A70-16F2-4C43-AC87-494965409BF0}"/>
    <cellStyle name="Normal 4 2 26 2" xfId="44647" xr:uid="{9153FF2D-0C31-403B-94AD-A8C345342B48}"/>
    <cellStyle name="Normal 4 2 26 2 2" xfId="44648" xr:uid="{C396C903-E40D-47B3-AE46-DAFF58FC776A}"/>
    <cellStyle name="Normal 4 2 26 2 3" xfId="44649" xr:uid="{50E3FE01-FC5F-40EB-8F97-CE2D25158F21}"/>
    <cellStyle name="Normal 4 2 26 2 3 2" xfId="44650" xr:uid="{FC626399-2283-4153-90FA-2BE9AECE1833}"/>
    <cellStyle name="Normal 4 2 26 3" xfId="44651" xr:uid="{54292ECF-9E35-44BA-8106-2A3B911524DD}"/>
    <cellStyle name="Normal 4 2 26 3 2" xfId="44652" xr:uid="{5CAC4C81-93AF-4066-B281-8D53099B34C7}"/>
    <cellStyle name="Normal 4 2 26 4" xfId="44653" xr:uid="{F08759D4-8A18-438C-B2F3-1B540FF3B2F3}"/>
    <cellStyle name="Normal 4 2 26 5" xfId="44654" xr:uid="{24E3F9B1-68B5-4769-9953-EBC55F784E5E}"/>
    <cellStyle name="Normal 4 2 26 5 2" xfId="44655" xr:uid="{88321C2A-8C80-428D-9D36-248E33E0134E}"/>
    <cellStyle name="Normal 4 2 26 5 2 2" xfId="44656" xr:uid="{E9DBAD36-E37F-471B-A114-4F6BA0B404CA}"/>
    <cellStyle name="Normal 4 2 26 5 2 2 2" xfId="44657" xr:uid="{CFAF0396-090F-4CDB-9FC9-777C4CCDA8C5}"/>
    <cellStyle name="Normal 4 2 26 5 2 3" xfId="44658" xr:uid="{492404C6-C096-4653-9465-58160B6CB5CD}"/>
    <cellStyle name="Normal 4 2 26 5 3" xfId="44659" xr:uid="{2EC6DEED-360C-46E5-B4E8-44E88556A9E8}"/>
    <cellStyle name="Normal 4 2 26 5 3 2" xfId="44660" xr:uid="{891DC7CA-868A-457D-AAAE-A35EAF4F785B}"/>
    <cellStyle name="Normal 4 2 26 5 4" xfId="44661" xr:uid="{27F7A09D-093E-41CA-B9A4-4F725B1648E1}"/>
    <cellStyle name="Normal 4 2 26 6" xfId="44662" xr:uid="{CAE5EF7D-FEAA-44DA-8318-43F01D4C2E0B}"/>
    <cellStyle name="Normal 4 2 26 6 2" xfId="44663" xr:uid="{BB5BA58E-23D8-4DEC-AE31-64F31DEA2547}"/>
    <cellStyle name="Normal 4 2 26 6 2 2" xfId="44664" xr:uid="{43AA0D2A-89B3-48CA-A67C-77B5E25FFA55}"/>
    <cellStyle name="Normal 4 2 26 6 2 2 2" xfId="44665" xr:uid="{4D2E3FCC-42F4-43FF-8B79-0BACDC2D3697}"/>
    <cellStyle name="Normal 4 2 26 6 2 3" xfId="44666" xr:uid="{7ADBE56F-55BE-48F8-885D-021B2BEE117E}"/>
    <cellStyle name="Normal 4 2 26 6 3" xfId="44667" xr:uid="{E7E55193-EEAF-447A-B7E4-2D287D87C0B1}"/>
    <cellStyle name="Normal 4 2 26 6 3 2" xfId="44668" xr:uid="{DFFE9431-9994-43AA-948C-0CFB1294B0C3}"/>
    <cellStyle name="Normal 4 2 26 6 4" xfId="44669" xr:uid="{947772E7-304A-48FD-97E8-FE90E740B776}"/>
    <cellStyle name="Normal 4 2 26 7" xfId="44670" xr:uid="{8E0772DC-7B4D-444F-A3AD-E852AF861B6B}"/>
    <cellStyle name="Normal 4 2 26 7 2" xfId="44671" xr:uid="{B60255AB-7207-4003-9A4B-814B04427F37}"/>
    <cellStyle name="Normal 4 2 27" xfId="44672" xr:uid="{455885BC-E581-4B74-B8C6-B12CD55284DC}"/>
    <cellStyle name="Normal 4 2 27 2" xfId="44673" xr:uid="{3B92BF92-24AF-48E9-856B-5C92861E6FEC}"/>
    <cellStyle name="Normal 4 2 27 2 2" xfId="44674" xr:uid="{2A4A8A41-D3BE-4C44-92E5-9F277F9B827D}"/>
    <cellStyle name="Normal 4 2 27 2 3" xfId="44675" xr:uid="{B7CF7A51-9E9E-4C10-ADB7-0B9F3E1668AB}"/>
    <cellStyle name="Normal 4 2 27 2 3 2" xfId="44676" xr:uid="{4EB57140-B153-4DCD-9B2B-53A2F8B2C612}"/>
    <cellStyle name="Normal 4 2 27 3" xfId="44677" xr:uid="{2E32A4DC-6AC3-4EAB-A9C2-8A0B1B8246BB}"/>
    <cellStyle name="Normal 4 2 27 3 2" xfId="44678" xr:uid="{4AEA17D4-BFCA-478B-91F5-BBF4C50A4179}"/>
    <cellStyle name="Normal 4 2 27 4" xfId="44679" xr:uid="{491D516C-0CC7-458A-8A01-B694DF0D65A2}"/>
    <cellStyle name="Normal 4 2 27 5" xfId="44680" xr:uid="{095F8C8C-7749-44B1-BD09-5A5B4059207E}"/>
    <cellStyle name="Normal 4 2 27 5 2" xfId="44681" xr:uid="{E9611104-A135-4340-A6AF-5532D3B2CD1C}"/>
    <cellStyle name="Normal 4 2 27 5 2 2" xfId="44682" xr:uid="{E1496B5B-896A-4F02-AF2B-FDD8878BBCF2}"/>
    <cellStyle name="Normal 4 2 27 5 2 2 2" xfId="44683" xr:uid="{F9B57F56-AD47-41B7-94E1-A6521B3DF99B}"/>
    <cellStyle name="Normal 4 2 27 5 2 3" xfId="44684" xr:uid="{8E86993C-F31B-475E-B312-A510209954EA}"/>
    <cellStyle name="Normal 4 2 27 5 3" xfId="44685" xr:uid="{62B6F5F9-7624-455E-A914-F2D31DA43D1A}"/>
    <cellStyle name="Normal 4 2 27 5 3 2" xfId="44686" xr:uid="{0CCA71D9-0470-44ED-BCD1-9D7B68239724}"/>
    <cellStyle name="Normal 4 2 27 5 4" xfId="44687" xr:uid="{D87E7CCE-21CB-4E3B-A03C-0E0A7DA3CD5B}"/>
    <cellStyle name="Normal 4 2 27 6" xfId="44688" xr:uid="{18A7F87F-10C9-40C7-8C0A-E3EADBA2689A}"/>
    <cellStyle name="Normal 4 2 27 6 2" xfId="44689" xr:uid="{6A359690-F59F-42DE-9296-C5044EE5610B}"/>
    <cellStyle name="Normal 4 2 27 6 2 2" xfId="44690" xr:uid="{0BF2895D-20BA-46B5-97F3-CB62F510F09F}"/>
    <cellStyle name="Normal 4 2 27 6 2 2 2" xfId="44691" xr:uid="{66FB9639-BAFE-4F50-A99C-7BA3C39B18A5}"/>
    <cellStyle name="Normal 4 2 27 6 2 3" xfId="44692" xr:uid="{D7D60C2F-0419-4882-8934-50CC81EB748A}"/>
    <cellStyle name="Normal 4 2 27 6 3" xfId="44693" xr:uid="{3B23F37E-1F59-4525-BD06-0FE142D87420}"/>
    <cellStyle name="Normal 4 2 27 6 3 2" xfId="44694" xr:uid="{E82234C4-6FDF-46A0-92A1-2A2E2AB85D01}"/>
    <cellStyle name="Normal 4 2 27 6 4" xfId="44695" xr:uid="{3F14E714-3DB4-4638-ABC0-73046F062131}"/>
    <cellStyle name="Normal 4 2 27 7" xfId="44696" xr:uid="{84F27EA6-A8D6-436A-89A6-030663E3B828}"/>
    <cellStyle name="Normal 4 2 27 7 2" xfId="44697" xr:uid="{32645461-0DC6-4561-A940-1359B0597542}"/>
    <cellStyle name="Normal 4 2 28" xfId="44698" xr:uid="{A6FA006B-C960-468B-8965-EB76B4E793E4}"/>
    <cellStyle name="Normal 4 2 28 2" xfId="44699" xr:uid="{F1DC9E67-CB29-421F-A1B1-15461AF6BC24}"/>
    <cellStyle name="Normal 4 2 28 2 2" xfId="44700" xr:uid="{368ACF02-4C37-452F-9903-AA3152C4DAE6}"/>
    <cellStyle name="Normal 4 2 28 2 3" xfId="44701" xr:uid="{3FD7946A-AF9D-4D97-B794-88D788E43716}"/>
    <cellStyle name="Normal 4 2 28 2 3 2" xfId="44702" xr:uid="{CAE8DEA3-197C-46EE-9FBA-F0E3D3C65DA7}"/>
    <cellStyle name="Normal 4 2 28 3" xfId="44703" xr:uid="{F0463447-F3CB-4E5F-8515-0DD29EA61802}"/>
    <cellStyle name="Normal 4 2 28 3 2" xfId="44704" xr:uid="{3070A504-141E-40B2-A7BE-492EE9239593}"/>
    <cellStyle name="Normal 4 2 28 4" xfId="44705" xr:uid="{9CD3F8CD-E4F0-4CDD-B98A-AAB6B3B1756D}"/>
    <cellStyle name="Normal 4 2 28 5" xfId="44706" xr:uid="{81E11EA5-52B1-45C1-8603-2E0F529F001A}"/>
    <cellStyle name="Normal 4 2 28 5 2" xfId="44707" xr:uid="{D51EAE64-3213-4A80-A28D-2F2F4E5087F6}"/>
    <cellStyle name="Normal 4 2 28 5 2 2" xfId="44708" xr:uid="{FA90C73F-069C-4805-A0DA-2D0F002A573B}"/>
    <cellStyle name="Normal 4 2 28 5 2 2 2" xfId="44709" xr:uid="{52732582-4861-4F2D-8BB2-D7D8A2F672B5}"/>
    <cellStyle name="Normal 4 2 28 5 2 3" xfId="44710" xr:uid="{80816CDD-858C-4A74-9A7D-C21A77587C95}"/>
    <cellStyle name="Normal 4 2 28 5 3" xfId="44711" xr:uid="{E3AAB6F4-A20A-4A61-8C93-4AA1A27B34C1}"/>
    <cellStyle name="Normal 4 2 28 5 3 2" xfId="44712" xr:uid="{5CBABF4C-A02B-434F-BD28-828FB1BB7AFA}"/>
    <cellStyle name="Normal 4 2 28 5 4" xfId="44713" xr:uid="{570D2C63-554F-42F1-AA13-5EAC9AACACFD}"/>
    <cellStyle name="Normal 4 2 28 6" xfId="44714" xr:uid="{F4E50CF5-47BA-4A20-B781-56FA24BF5765}"/>
    <cellStyle name="Normal 4 2 28 6 2" xfId="44715" xr:uid="{6B3F4F7C-8F25-4223-97BE-83F2C043AE7A}"/>
    <cellStyle name="Normal 4 2 28 6 2 2" xfId="44716" xr:uid="{A470EBEF-CF15-4ACD-B381-4363013D78E9}"/>
    <cellStyle name="Normal 4 2 28 6 2 2 2" xfId="44717" xr:uid="{C8A54726-88E0-42B6-8BB2-BC8E23B31CB1}"/>
    <cellStyle name="Normal 4 2 28 6 2 3" xfId="44718" xr:uid="{04D09A4E-47F3-4C7C-808E-F04FE714F228}"/>
    <cellStyle name="Normal 4 2 28 6 3" xfId="44719" xr:uid="{B1A4E294-7402-4136-B713-19FCC1CBBE39}"/>
    <cellStyle name="Normal 4 2 28 6 3 2" xfId="44720" xr:uid="{FAC4494E-A0AB-4AD3-870C-E3CFB844B06A}"/>
    <cellStyle name="Normal 4 2 28 6 4" xfId="44721" xr:uid="{13EFD080-94E1-411A-A618-4C7F995774F9}"/>
    <cellStyle name="Normal 4 2 28 7" xfId="44722" xr:uid="{9CB79189-079E-4CB3-8E35-0A279966405A}"/>
    <cellStyle name="Normal 4 2 28 7 2" xfId="44723" xr:uid="{8D4FCCAE-C7AE-439C-9FA9-F61226E663D8}"/>
    <cellStyle name="Normal 4 2 29" xfId="44724" xr:uid="{CDD5AAA0-A621-41EB-A786-52E192DFDBE7}"/>
    <cellStyle name="Normal 4 2 29 2" xfId="44725" xr:uid="{E3AEC795-6FA2-40CC-8988-F63B3F53C5D6}"/>
    <cellStyle name="Normal 4 2 29 2 2" xfId="44726" xr:uid="{4959520E-70A7-4AA1-B522-D26234F58915}"/>
    <cellStyle name="Normal 4 2 29 2 3" xfId="44727" xr:uid="{D68F8A81-CC92-495E-AE0E-E4B3990266DC}"/>
    <cellStyle name="Normal 4 2 29 2 3 2" xfId="44728" xr:uid="{AE8881F5-81E1-4103-88D8-DAE3BE83E3F5}"/>
    <cellStyle name="Normal 4 2 29 3" xfId="44729" xr:uid="{B5C62377-0C45-4E80-88D5-C56072AF7E12}"/>
    <cellStyle name="Normal 4 2 29 3 2" xfId="44730" xr:uid="{58396E1F-4B50-461B-A6ED-AFC4272CED2D}"/>
    <cellStyle name="Normal 4 2 29 4" xfId="44731" xr:uid="{42F714D5-BEFB-49E7-A006-C6EB7FB3AA53}"/>
    <cellStyle name="Normal 4 2 29 5" xfId="44732" xr:uid="{622E3DDF-DED4-43AE-B853-C604B2F78894}"/>
    <cellStyle name="Normal 4 2 29 5 2" xfId="44733" xr:uid="{892AA41B-B202-4495-868A-F82328B18036}"/>
    <cellStyle name="Normal 4 2 29 5 2 2" xfId="44734" xr:uid="{3CEFB46A-7591-495D-857D-0A59BEFA58C2}"/>
    <cellStyle name="Normal 4 2 29 5 2 2 2" xfId="44735" xr:uid="{961C8C93-6E47-4D85-A96B-474CA7FE0830}"/>
    <cellStyle name="Normal 4 2 29 5 2 3" xfId="44736" xr:uid="{1A27FBA3-038D-4D25-89A1-3A5ED3E54AC9}"/>
    <cellStyle name="Normal 4 2 29 5 3" xfId="44737" xr:uid="{3BBC03BD-4DFE-4A33-9C9E-B29B283E8290}"/>
    <cellStyle name="Normal 4 2 29 5 3 2" xfId="44738" xr:uid="{973C0E5B-8365-40D8-A359-AE9DB8ECBBDA}"/>
    <cellStyle name="Normal 4 2 29 5 4" xfId="44739" xr:uid="{25789362-8120-46D6-948C-590AC4AFC28C}"/>
    <cellStyle name="Normal 4 2 29 6" xfId="44740" xr:uid="{1DB00AD0-1A8D-40AE-81A0-67D9BD100947}"/>
    <cellStyle name="Normal 4 2 29 6 2" xfId="44741" xr:uid="{7B1E1C35-7046-4689-B4CA-6988BDC5D567}"/>
    <cellStyle name="Normal 4 2 29 6 2 2" xfId="44742" xr:uid="{CE266B31-5B24-4B12-A015-8196D88BCFAB}"/>
    <cellStyle name="Normal 4 2 29 6 2 2 2" xfId="44743" xr:uid="{3874D032-C797-4D42-8FC1-28A152BC2A7C}"/>
    <cellStyle name="Normal 4 2 29 6 2 3" xfId="44744" xr:uid="{C7AF7366-7299-4D7B-8610-B1E238346D12}"/>
    <cellStyle name="Normal 4 2 29 6 3" xfId="44745" xr:uid="{1EF88AC7-BD58-43E4-BDEA-6C02CC8B0FCB}"/>
    <cellStyle name="Normal 4 2 29 6 3 2" xfId="44746" xr:uid="{307C1AAA-C068-4042-B6E8-B1C099BC615F}"/>
    <cellStyle name="Normal 4 2 29 6 4" xfId="44747" xr:uid="{7EBD2D28-DBD0-401E-AAA0-B0CBAC1F9E2B}"/>
    <cellStyle name="Normal 4 2 29 7" xfId="44748" xr:uid="{69EC08B6-30C6-4B1B-AE5A-484AC667E309}"/>
    <cellStyle name="Normal 4 2 29 7 2" xfId="44749" xr:uid="{5F2C1E1F-133F-4873-BEC9-2724E91E47CC}"/>
    <cellStyle name="Normal 4 2 3" xfId="44750" xr:uid="{F2D5F6C7-8005-46C9-931F-5F9FA9E1E3AE}"/>
    <cellStyle name="Normal 4 2 3 10" xfId="44751" xr:uid="{7A6E868A-485B-4D6D-BA70-539D6931A0D0}"/>
    <cellStyle name="Normal 4 2 3 10 2" xfId="44752" xr:uid="{EB051809-BBF3-49ED-B5E1-8EAE936B939F}"/>
    <cellStyle name="Normal 4 2 3 10 3" xfId="44753" xr:uid="{2123B9DC-1EF5-4810-B163-F03797C5FD7B}"/>
    <cellStyle name="Normal 4 2 3 11" xfId="44754" xr:uid="{299A74AC-C54F-4DC9-A3C6-FE70F708A8AB}"/>
    <cellStyle name="Normal 4 2 3 11 2" xfId="44755" xr:uid="{079E8D7C-B921-4B0A-AE0B-10BF8CB5CE42}"/>
    <cellStyle name="Normal 4 2 3 11 3" xfId="44756" xr:uid="{04583321-8E88-4949-833C-95233DBBB3E2}"/>
    <cellStyle name="Normal 4 2 3 12" xfId="44757" xr:uid="{242AA56C-4567-43A9-A961-28FD36E04A21}"/>
    <cellStyle name="Normal 4 2 3 12 2" xfId="44758" xr:uid="{5FCA6AA8-628C-4BFA-8955-388397DB7359}"/>
    <cellStyle name="Normal 4 2 3 12 3" xfId="44759" xr:uid="{F336A713-A6E9-44BA-AB5A-0658BB8E32A9}"/>
    <cellStyle name="Normal 4 2 3 13" xfId="44760" xr:uid="{41ACC510-5F82-4E7B-B8C1-2A1CC6B287DB}"/>
    <cellStyle name="Normal 4 2 3 13 2" xfId="44761" xr:uid="{AB86C666-6193-439A-A17E-6137D5F9314A}"/>
    <cellStyle name="Normal 4 2 3 13 3" xfId="44762" xr:uid="{2E7764E5-AA42-4FF0-A8BC-16A0354501F9}"/>
    <cellStyle name="Normal 4 2 3 14" xfId="44763" xr:uid="{46FA8B3D-2EB9-4513-BE1E-548D21CCA2AD}"/>
    <cellStyle name="Normal 4 2 3 14 2" xfId="44764" xr:uid="{569E9D4E-C1F2-430C-8215-9350B2A9EEDA}"/>
    <cellStyle name="Normal 4 2 3 14 3" xfId="44765" xr:uid="{7D94604C-8233-403C-BD65-0DFA9CA04529}"/>
    <cellStyle name="Normal 4 2 3 15" xfId="44766" xr:uid="{01AC4667-01D6-44CA-AF4C-01AD355E029A}"/>
    <cellStyle name="Normal 4 2 3 15 2" xfId="44767" xr:uid="{97DC6F0F-B7C8-4869-AEBA-2E3D1711AB24}"/>
    <cellStyle name="Normal 4 2 3 15 3" xfId="44768" xr:uid="{A8D10F9A-E74C-40A1-932B-1E509988B791}"/>
    <cellStyle name="Normal 4 2 3 16" xfId="44769" xr:uid="{4D346FFC-A924-4190-8A1A-D70F92580BF1}"/>
    <cellStyle name="Normal 4 2 3 16 2" xfId="44770" xr:uid="{CEA25BD8-8F2C-4C9C-8189-494152ACD7B9}"/>
    <cellStyle name="Normal 4 2 3 16 3" xfId="44771" xr:uid="{A4D6FD71-E0AC-4B61-AB5F-D53B31F90529}"/>
    <cellStyle name="Normal 4 2 3 17" xfId="44772" xr:uid="{A44CB934-A011-470F-8F42-82AEB1975B3F}"/>
    <cellStyle name="Normal 4 2 3 17 2" xfId="44773" xr:uid="{01B9189C-6F7C-4C28-B970-AACB08690856}"/>
    <cellStyle name="Normal 4 2 3 17 3" xfId="44774" xr:uid="{EF2BDF90-3AFA-4867-A743-5E8E226C53F7}"/>
    <cellStyle name="Normal 4 2 3 18" xfId="44775" xr:uid="{9F78F18D-46B4-44D4-A169-5F14E15B71A1}"/>
    <cellStyle name="Normal 4 2 3 18 2" xfId="44776" xr:uid="{63C948C2-737D-47E6-BD23-6A413BFFE668}"/>
    <cellStyle name="Normal 4 2 3 18 3" xfId="44777" xr:uid="{1C2B54AE-9150-4724-81D2-CF783C1CFAD1}"/>
    <cellStyle name="Normal 4 2 3 19" xfId="44778" xr:uid="{854DC7A6-BE56-4467-B175-D6A3256EC120}"/>
    <cellStyle name="Normal 4 2 3 19 2" xfId="44779" xr:uid="{055D73AC-BE44-4B75-8D1E-D1FD5B15921B}"/>
    <cellStyle name="Normal 4 2 3 19 3" xfId="44780" xr:uid="{829B7272-56A8-41AD-B20B-F89E9BF60BE0}"/>
    <cellStyle name="Normal 4 2 3 2" xfId="44781" xr:uid="{6570C384-D107-4C7D-8D28-72AFCAF2E62D}"/>
    <cellStyle name="Normal 4 2 3 2 2" xfId="44782" xr:uid="{00B606B2-22CA-41DB-9434-2E6464DCEC31}"/>
    <cellStyle name="Normal 4 2 3 2 2 2" xfId="44783" xr:uid="{4E85350E-F684-4FC7-9A0A-B822A2F6C62E}"/>
    <cellStyle name="Normal 4 2 3 2 3" xfId="44784" xr:uid="{70173302-B206-47CF-8901-6661F3F7D7F4}"/>
    <cellStyle name="Normal 4 2 3 2 3 2" xfId="44785" xr:uid="{844543E4-5064-4629-A697-2B74A3193D0D}"/>
    <cellStyle name="Normal 4 2 3 2 3 2 2" xfId="44786" xr:uid="{B5EC1E06-9A66-47F5-B10E-ABD723E26E96}"/>
    <cellStyle name="Normal 4 2 3 2 4" xfId="44787" xr:uid="{7F7E5E51-F477-4329-8931-CAFD9A1C90CB}"/>
    <cellStyle name="Normal 4 2 3 2 5" xfId="44788" xr:uid="{1FE0CE67-5230-4AFE-8729-09177A198247}"/>
    <cellStyle name="Normal 4 2 3 2 6" xfId="44789" xr:uid="{71F518E7-EA6D-49C1-8026-E72E7C146388}"/>
    <cellStyle name="Normal 4 2 3 20" xfId="44790" xr:uid="{2BA20703-A09F-4932-A5EB-9950DC6CCC9D}"/>
    <cellStyle name="Normal 4 2 3 20 2" xfId="44791" xr:uid="{F7E43ED3-81AB-4205-A054-716A5A58B4E0}"/>
    <cellStyle name="Normal 4 2 3 20 3" xfId="44792" xr:uid="{E19D8EA9-AAB1-40E2-BAD1-DA4E29C3A733}"/>
    <cellStyle name="Normal 4 2 3 21" xfId="44793" xr:uid="{0A16474A-4586-47EF-AFEE-376B808FF1AE}"/>
    <cellStyle name="Normal 4 2 3 21 2" xfId="44794" xr:uid="{A5A07BC1-2C66-4CF8-9BAD-907101C3FFC6}"/>
    <cellStyle name="Normal 4 2 3 21 3" xfId="44795" xr:uid="{0DE49FBD-8F3B-48E7-A06F-9BE845F6D4DA}"/>
    <cellStyle name="Normal 4 2 3 22" xfId="44796" xr:uid="{E346C677-F4B9-447B-8298-F20DD1E2ABB6}"/>
    <cellStyle name="Normal 4 2 3 22 2" xfId="44797" xr:uid="{37D14840-1EC6-42A2-84DA-C6740BB4D0D4}"/>
    <cellStyle name="Normal 4 2 3 22 3" xfId="44798" xr:uid="{97557330-1581-47D2-909D-195293C54F23}"/>
    <cellStyle name="Normal 4 2 3 23" xfId="44799" xr:uid="{8182849B-EF73-42FE-80D8-A63494E55768}"/>
    <cellStyle name="Normal 4 2 3 23 2" xfId="44800" xr:uid="{D9E279E9-F7FE-4222-9D8F-CE6EEC2C775F}"/>
    <cellStyle name="Normal 4 2 3 23 3" xfId="44801" xr:uid="{A052C3F0-ACF6-4759-8805-80B4E555638F}"/>
    <cellStyle name="Normal 4 2 3 24" xfId="44802" xr:uid="{F87EEF68-EC66-42F9-8EDE-9E7F5709B95F}"/>
    <cellStyle name="Normal 4 2 3 24 2" xfId="44803" xr:uid="{C0E2668C-8E8B-480A-9008-10D291B850D6}"/>
    <cellStyle name="Normal 4 2 3 24 3" xfId="44804" xr:uid="{E4698172-C433-4A43-97A4-89FB79C0EE04}"/>
    <cellStyle name="Normal 4 2 3 25" xfId="44805" xr:uid="{2396EEC7-6048-4486-B297-A3706F233B39}"/>
    <cellStyle name="Normal 4 2 3 25 2" xfId="44806" xr:uid="{27702A78-1602-4359-B9A2-4A8999751C0F}"/>
    <cellStyle name="Normal 4 2 3 25 3" xfId="44807" xr:uid="{F7BD8BE2-EC04-4D5A-B074-4C3751B4C420}"/>
    <cellStyle name="Normal 4 2 3 26" xfId="44808" xr:uid="{15AA92A2-8512-4FFD-8072-AEAA3C81BCBC}"/>
    <cellStyle name="Normal 4 2 3 26 2" xfId="44809" xr:uid="{F95A8DB5-F0D7-4C33-9132-34B3E76D8ED7}"/>
    <cellStyle name="Normal 4 2 3 26 3" xfId="44810" xr:uid="{E5271519-0A19-4D60-8C9B-E5C75309E79A}"/>
    <cellStyle name="Normal 4 2 3 27" xfId="44811" xr:uid="{D28A7DBD-7E7D-47FA-80FC-9623090FC75D}"/>
    <cellStyle name="Normal 4 2 3 27 2" xfId="44812" xr:uid="{5493D4FA-7291-45DC-B41A-14D65F2EFD32}"/>
    <cellStyle name="Normal 4 2 3 27 3" xfId="44813" xr:uid="{D765D63D-2571-4403-915B-3515A9C0E2F7}"/>
    <cellStyle name="Normal 4 2 3 28" xfId="44814" xr:uid="{35AB8F4C-3C92-4799-B452-3C97C36D9C43}"/>
    <cellStyle name="Normal 4 2 3 28 2" xfId="44815" xr:uid="{7F779A7D-063F-4F7B-BB6F-2413235B5970}"/>
    <cellStyle name="Normal 4 2 3 28 3" xfId="44816" xr:uid="{E5E2C4B5-9AB4-4BB3-8360-B5B89E30F509}"/>
    <cellStyle name="Normal 4 2 3 29" xfId="44817" xr:uid="{AE53BEBF-45F8-4713-BC7A-150F1449C181}"/>
    <cellStyle name="Normal 4 2 3 29 2" xfId="44818" xr:uid="{C7DEECEF-80A1-49A4-9D69-E9725446B03A}"/>
    <cellStyle name="Normal 4 2 3 29 3" xfId="44819" xr:uid="{F8ADC49B-2318-4677-BC1A-A108EA3E52CD}"/>
    <cellStyle name="Normal 4 2 3 29 3 2" xfId="44820" xr:uid="{30BF3E53-8C2F-4EAD-9B42-F8C606AD1858}"/>
    <cellStyle name="Normal 4 2 3 3" xfId="44821" xr:uid="{2B37A9ED-EC4C-4A7E-9AF1-708847535D72}"/>
    <cellStyle name="Normal 4 2 3 3 2" xfId="44822" xr:uid="{E57C3DC1-C186-4628-A66E-8D92588EDAA8}"/>
    <cellStyle name="Normal 4 2 3 3 2 2" xfId="44823" xr:uid="{F6D50245-2734-4482-9CFB-B0EBF7BEED34}"/>
    <cellStyle name="Normal 4 2 3 3 3" xfId="44824" xr:uid="{D1E951BF-53C9-4777-ACD6-D2C95B6A7445}"/>
    <cellStyle name="Normal 4 2 3 3 3 2" xfId="44825" xr:uid="{FC0FFBA0-496C-469E-AEB7-1E6452F3CC21}"/>
    <cellStyle name="Normal 4 2 3 3 3 2 2" xfId="44826" xr:uid="{3277ACE6-F3EF-4033-932D-2AB573701AEA}"/>
    <cellStyle name="Normal 4 2 3 3 4" xfId="44827" xr:uid="{131D66B5-7025-45CD-9DD9-27FEB127BD3C}"/>
    <cellStyle name="Normal 4 2 3 3 5" xfId="44828" xr:uid="{B7E2D87E-A023-445E-90AD-96171328FB28}"/>
    <cellStyle name="Normal 4 2 3 3 6" xfId="44829" xr:uid="{C52F33CA-FAA3-4215-BA37-79D9EABE5226}"/>
    <cellStyle name="Normal 4 2 3 30" xfId="44830" xr:uid="{70E6658F-6675-4FF8-AECC-968FA3591414}"/>
    <cellStyle name="Normal 4 2 3 31" xfId="44831" xr:uid="{3FCCCB6A-3208-41B7-AE12-9F12CA5BDA58}"/>
    <cellStyle name="Normal 4 2 3 32" xfId="44832" xr:uid="{3084D79D-3989-4568-8A06-E4E41EA28495}"/>
    <cellStyle name="Normal 4 2 3 33" xfId="44833" xr:uid="{FE07F9B3-3E1D-4F5C-911C-399E062D406E}"/>
    <cellStyle name="Normal 4 2 3 34" xfId="59240" xr:uid="{084487B0-EBB9-489B-835E-2B1FB0BAEA2D}"/>
    <cellStyle name="Normal 4 2 3 4" xfId="44834" xr:uid="{E368B283-72F7-4B21-AA2D-757F71A8A06C}"/>
    <cellStyle name="Normal 4 2 3 4 2" xfId="44835" xr:uid="{4B670576-9227-4BB8-B80F-4A4477436BE7}"/>
    <cellStyle name="Normal 4 2 3 4 3" xfId="44836" xr:uid="{660D644C-52F0-415E-96B4-2913FA3ED221}"/>
    <cellStyle name="Normal 4 2 3 5" xfId="44837" xr:uid="{9CEF0EB5-1BB0-4C14-A1B3-19E63ECCB122}"/>
    <cellStyle name="Normal 4 2 3 5 2" xfId="44838" xr:uid="{A83FFD6F-F416-4DCA-AD76-88EA9DB150FF}"/>
    <cellStyle name="Normal 4 2 3 5 3" xfId="44839" xr:uid="{68A95976-B62A-454F-85D2-C2F470979B44}"/>
    <cellStyle name="Normal 4 2 3 6" xfId="44840" xr:uid="{13615EDA-AC4C-4391-98DF-35D6C03DAB55}"/>
    <cellStyle name="Normal 4 2 3 6 2" xfId="44841" xr:uid="{5C2D61D9-4A8C-4D99-BA38-1ADEB3CC33B6}"/>
    <cellStyle name="Normal 4 2 3 6 3" xfId="44842" xr:uid="{72C8998F-D6D8-424A-A71F-91F7521A78F2}"/>
    <cellStyle name="Normal 4 2 3 7" xfId="44843" xr:uid="{3F3B73A9-17F7-4FE2-87A7-759E907605EA}"/>
    <cellStyle name="Normal 4 2 3 7 2" xfId="44844" xr:uid="{2FF0A2FF-BB49-4BE0-944E-5E363B3EEE44}"/>
    <cellStyle name="Normal 4 2 3 7 3" xfId="44845" xr:uid="{4C78F53E-06CF-4FBC-A48E-15DDFBFF9470}"/>
    <cellStyle name="Normal 4 2 3 8" xfId="44846" xr:uid="{720643F9-96A9-4D70-A42F-5FC99527F661}"/>
    <cellStyle name="Normal 4 2 3 8 2" xfId="44847" xr:uid="{57BDE973-B2A6-42DC-A673-1FDB9F6BBE3D}"/>
    <cellStyle name="Normal 4 2 3 8 3" xfId="44848" xr:uid="{2562EFB9-B526-44EC-83E4-C7271253C20B}"/>
    <cellStyle name="Normal 4 2 3 9" xfId="44849" xr:uid="{6AE27FD5-0F42-4020-A617-3E6AE0E67CB0}"/>
    <cellStyle name="Normal 4 2 3 9 2" xfId="44850" xr:uid="{E09A9A61-F65E-4B2E-883E-A050CA1E4B70}"/>
    <cellStyle name="Normal 4 2 3 9 3" xfId="44851" xr:uid="{D471A6A7-1640-47AF-8699-335165E60C7B}"/>
    <cellStyle name="Normal 4 2 30" xfId="44852" xr:uid="{C2BD5D84-B682-4302-800D-89B3A6FF210E}"/>
    <cellStyle name="Normal 4 2 30 2" xfId="44853" xr:uid="{ABE02852-FDFD-49D5-9730-FA13F97A4DAD}"/>
    <cellStyle name="Normal 4 2 30 2 2" xfId="44854" xr:uid="{7D12E1DB-7A66-457B-B5A3-03539FDAB79F}"/>
    <cellStyle name="Normal 4 2 30 2 3" xfId="44855" xr:uid="{BED68579-CF2D-4A6F-A054-96C17DA9FDB7}"/>
    <cellStyle name="Normal 4 2 30 2 3 2" xfId="44856" xr:uid="{3DD97437-26EF-4753-A1F9-8E7CF074E457}"/>
    <cellStyle name="Normal 4 2 30 3" xfId="44857" xr:uid="{1D8E093A-F1CB-4104-AA81-8BD862022BDC}"/>
    <cellStyle name="Normal 4 2 30 3 2" xfId="44858" xr:uid="{E6086BCA-1D7E-4318-AA95-58D3381BA091}"/>
    <cellStyle name="Normal 4 2 30 4" xfId="44859" xr:uid="{4C0D5026-CBBE-48CD-8CDA-BBA6255293ED}"/>
    <cellStyle name="Normal 4 2 30 5" xfId="44860" xr:uid="{F66CC783-0235-44C7-A208-D9F05E335F49}"/>
    <cellStyle name="Normal 4 2 30 5 2" xfId="44861" xr:uid="{A81C1617-6BB8-44C8-ABFE-71BC369234B3}"/>
    <cellStyle name="Normal 4 2 30 5 2 2" xfId="44862" xr:uid="{5CDA1E96-9D93-4B46-B5C3-C13C0F94803E}"/>
    <cellStyle name="Normal 4 2 30 5 2 2 2" xfId="44863" xr:uid="{16AEE915-A277-4925-AAB6-649671885E95}"/>
    <cellStyle name="Normal 4 2 30 5 2 3" xfId="44864" xr:uid="{F9B0F837-5800-4523-AC90-FC8433FA1714}"/>
    <cellStyle name="Normal 4 2 30 5 3" xfId="44865" xr:uid="{3AD48B70-EB72-4375-8EF2-299F85324633}"/>
    <cellStyle name="Normal 4 2 30 5 3 2" xfId="44866" xr:uid="{90D3B076-2537-444B-8F93-BCE875236A29}"/>
    <cellStyle name="Normal 4 2 30 5 4" xfId="44867" xr:uid="{DDAD096A-4DB6-431A-A4BA-79913BBE8D85}"/>
    <cellStyle name="Normal 4 2 30 6" xfId="44868" xr:uid="{9134D0A3-41E2-407C-A3BA-D1D45E4943F3}"/>
    <cellStyle name="Normal 4 2 30 6 2" xfId="44869" xr:uid="{114CC52C-4509-4181-9758-A450BDE1CBC6}"/>
    <cellStyle name="Normal 4 2 30 6 2 2" xfId="44870" xr:uid="{6DE5B356-8D26-47A8-B5CE-10434579380D}"/>
    <cellStyle name="Normal 4 2 30 6 2 2 2" xfId="44871" xr:uid="{4B285E80-B2BC-47B6-8496-256275FD4F03}"/>
    <cellStyle name="Normal 4 2 30 6 2 3" xfId="44872" xr:uid="{2AC2053C-C51C-42CA-97BD-6B814F81465E}"/>
    <cellStyle name="Normal 4 2 30 6 3" xfId="44873" xr:uid="{0EAE1CA0-F26F-4E50-A77F-3A8C94E1BC6B}"/>
    <cellStyle name="Normal 4 2 30 6 3 2" xfId="44874" xr:uid="{FF06493F-C925-480B-899C-5B45A6682246}"/>
    <cellStyle name="Normal 4 2 30 6 4" xfId="44875" xr:uid="{7890763C-2A32-4A7C-ABE8-2366E231A0DD}"/>
    <cellStyle name="Normal 4 2 30 7" xfId="44876" xr:uid="{0D865875-6930-461D-88B6-84F6E05678E2}"/>
    <cellStyle name="Normal 4 2 30 7 2" xfId="44877" xr:uid="{280DC9A0-6B69-4F52-B93C-E200583397AE}"/>
    <cellStyle name="Normal 4 2 31" xfId="44878" xr:uid="{4BDA9AB9-08C7-4C1D-8A05-C82D27FB614F}"/>
    <cellStyle name="Normal 4 2 31 2" xfId="44879" xr:uid="{9313E711-0EBC-4488-A69E-E6309C4BA796}"/>
    <cellStyle name="Normal 4 2 31 3" xfId="44880" xr:uid="{036FE7FD-7074-4606-B5D6-4C48BFABDCEB}"/>
    <cellStyle name="Normal 4 2 31 3 2" xfId="44881" xr:uid="{194E6784-4CCA-4C4C-B24D-A2A354AF5BE9}"/>
    <cellStyle name="Normal 4 2 32" xfId="44882" xr:uid="{4A73BEC5-0B9D-4843-B4B4-3F0C758CF572}"/>
    <cellStyle name="Normal 4 2 32 2" xfId="44883" xr:uid="{601FE81A-A4A4-4347-B51C-5C6DD9883715}"/>
    <cellStyle name="Normal 4 2 32 3" xfId="44884" xr:uid="{1B81CE90-DC51-493A-AE31-E553710F0A08}"/>
    <cellStyle name="Normal 4 2 32 3 2" xfId="44885" xr:uid="{865E92D0-6B1B-46E7-AA52-B47F1250F38C}"/>
    <cellStyle name="Normal 4 2 33" xfId="44886" xr:uid="{801875A4-0BD6-41A5-A730-6E6A0A8DFA64}"/>
    <cellStyle name="Normal 4 2 34" xfId="44887" xr:uid="{4A7D9031-4E01-47AE-AEA6-21EEDE7EA744}"/>
    <cellStyle name="Normal 4 2 35" xfId="44888" xr:uid="{FA31FC98-227B-46BA-9AF7-3CB355BC4866}"/>
    <cellStyle name="Normal 4 2 36" xfId="44889" xr:uid="{1C93406B-C09E-48C2-AB67-7C0BE68E340C}"/>
    <cellStyle name="Normal 4 2 37" xfId="44890" xr:uid="{A023B6E1-FC71-4F4D-AE83-76F62710281F}"/>
    <cellStyle name="Normal 4 2 38" xfId="44891" xr:uid="{EE749C54-DBAE-4C93-A4DB-E0C97948A85D}"/>
    <cellStyle name="Normal 4 2 39" xfId="44892" xr:uid="{86356043-E325-4753-A403-B5404A994613}"/>
    <cellStyle name="Normal 4 2 4" xfId="44893" xr:uid="{666BD9C0-EC01-4800-B30E-299F7AED5EAC}"/>
    <cellStyle name="Normal 4 2 4 10" xfId="44894" xr:uid="{6D4691DB-848B-4AD3-9D52-F58CD6BDA241}"/>
    <cellStyle name="Normal 4 2 4 10 2" xfId="44895" xr:uid="{D0D1D449-70F0-472B-9885-9706EB0F8970}"/>
    <cellStyle name="Normal 4 2 4 10 2 2" xfId="44896" xr:uid="{A74F36CB-FA31-43A4-BEF4-E259F91954E9}"/>
    <cellStyle name="Normal 4 2 4 10 2 3" xfId="44897" xr:uid="{619B82D3-E539-4F66-ACFA-17B6F7B47587}"/>
    <cellStyle name="Normal 4 2 4 10 2 3 2" xfId="44898" xr:uid="{6B4AEA8B-6027-49F0-B885-D43D68E9CC13}"/>
    <cellStyle name="Normal 4 2 4 10 3" xfId="44899" xr:uid="{EEE4BCED-B5EA-463D-AB52-D1A2B2B15455}"/>
    <cellStyle name="Normal 4 2 4 10 3 2" xfId="44900" xr:uid="{2CCE9792-099A-4E78-BCC3-567DCC3E8A8E}"/>
    <cellStyle name="Normal 4 2 4 10 4" xfId="44901" xr:uid="{587F6AFD-E10C-4E75-8BAD-187CA5760BD8}"/>
    <cellStyle name="Normal 4 2 4 10 5" xfId="44902" xr:uid="{6E470DAE-259B-4F05-90D1-1F4FBF71C6F5}"/>
    <cellStyle name="Normal 4 2 4 10 5 2" xfId="44903" xr:uid="{E0D3BB94-EFCD-456F-A3E9-A0CA80991D76}"/>
    <cellStyle name="Normal 4 2 4 10 5 2 2" xfId="44904" xr:uid="{0A0FD85F-9593-4AFD-8188-E33A6542306C}"/>
    <cellStyle name="Normal 4 2 4 10 5 2 2 2" xfId="44905" xr:uid="{C3C54A45-1712-4672-B9EE-A12EE5C6BC83}"/>
    <cellStyle name="Normal 4 2 4 10 5 2 3" xfId="44906" xr:uid="{B107882F-3F76-4391-9FC9-F6AC1F5B6C81}"/>
    <cellStyle name="Normal 4 2 4 10 5 3" xfId="44907" xr:uid="{B812D601-5276-4953-BC3F-07D071A9F1BF}"/>
    <cellStyle name="Normal 4 2 4 10 5 3 2" xfId="44908" xr:uid="{72D35749-88BC-46BD-859A-52090880AB86}"/>
    <cellStyle name="Normal 4 2 4 10 5 4" xfId="44909" xr:uid="{C1C56A97-D9A3-4650-BFB5-53B6E9996616}"/>
    <cellStyle name="Normal 4 2 4 10 6" xfId="44910" xr:uid="{56555011-4B63-496F-B05B-13C1B7ACEF28}"/>
    <cellStyle name="Normal 4 2 4 10 6 2" xfId="44911" xr:uid="{905412BF-5349-44CD-A9A7-0935573AD1A6}"/>
    <cellStyle name="Normal 4 2 4 10 6 2 2" xfId="44912" xr:uid="{2F210A53-DEC3-4E26-98FD-74CB1F7EE0D8}"/>
    <cellStyle name="Normal 4 2 4 10 6 2 2 2" xfId="44913" xr:uid="{113D6375-6963-4BDB-BDB3-23018EA56B05}"/>
    <cellStyle name="Normal 4 2 4 10 6 2 3" xfId="44914" xr:uid="{F459202E-8470-44DD-8A10-53C196EB8AA7}"/>
    <cellStyle name="Normal 4 2 4 10 6 3" xfId="44915" xr:uid="{7173C7B2-13BB-4788-A80A-CD0DF46657E2}"/>
    <cellStyle name="Normal 4 2 4 10 6 3 2" xfId="44916" xr:uid="{6E2DCD76-5A7B-48D2-B7DE-FA6CD89074F7}"/>
    <cellStyle name="Normal 4 2 4 10 6 4" xfId="44917" xr:uid="{F3AE2BE1-F0B9-45C7-99E0-72FB9A62FBC2}"/>
    <cellStyle name="Normal 4 2 4 10 7" xfId="44918" xr:uid="{1988FBF2-3719-45D5-9A7C-43F6267BD72C}"/>
    <cellStyle name="Normal 4 2 4 10 7 2" xfId="44919" xr:uid="{9E5954AB-4020-488F-95EF-DE735EC5D6FE}"/>
    <cellStyle name="Normal 4 2 4 11" xfId="44920" xr:uid="{769847EA-379E-4423-8B08-AFD0D07285FB}"/>
    <cellStyle name="Normal 4 2 4 11 2" xfId="44921" xr:uid="{5A06B709-0C72-4AC6-9E1F-D0F6B9B5949E}"/>
    <cellStyle name="Normal 4 2 4 11 2 2" xfId="44922" xr:uid="{6842811F-CCA3-4EE0-99E9-3DFE42D94C19}"/>
    <cellStyle name="Normal 4 2 4 11 2 3" xfId="44923" xr:uid="{21EBE21D-02A2-4672-8967-D481491AC1A7}"/>
    <cellStyle name="Normal 4 2 4 11 2 3 2" xfId="44924" xr:uid="{6257EC3A-6079-4A33-9AF4-4D9F9C46DAAD}"/>
    <cellStyle name="Normal 4 2 4 11 3" xfId="44925" xr:uid="{D8865912-FE25-4F37-969C-4C86E77509EF}"/>
    <cellStyle name="Normal 4 2 4 11 3 2" xfId="44926" xr:uid="{AF411775-B0B0-4628-8B8F-AC9165F951D2}"/>
    <cellStyle name="Normal 4 2 4 11 4" xfId="44927" xr:uid="{97AE0347-FF6A-437B-B07A-40CFB1DFAFA7}"/>
    <cellStyle name="Normal 4 2 4 11 5" xfId="44928" xr:uid="{B0724971-5156-49E3-B666-4B19B6925123}"/>
    <cellStyle name="Normal 4 2 4 11 5 2" xfId="44929" xr:uid="{894B14DC-DCF2-47E8-9FFB-94F9129D26BA}"/>
    <cellStyle name="Normal 4 2 4 11 5 2 2" xfId="44930" xr:uid="{EAF5EDF7-70BB-44BE-98F9-A201B1B06279}"/>
    <cellStyle name="Normal 4 2 4 11 5 2 2 2" xfId="44931" xr:uid="{07BA9679-5F1A-4D30-A004-1A4E20A6A2B8}"/>
    <cellStyle name="Normal 4 2 4 11 5 2 3" xfId="44932" xr:uid="{82985461-7DBE-40C8-849A-993A1F02A534}"/>
    <cellStyle name="Normal 4 2 4 11 5 3" xfId="44933" xr:uid="{49ABF89D-6893-40B9-B557-CE326A6E45B2}"/>
    <cellStyle name="Normal 4 2 4 11 5 3 2" xfId="44934" xr:uid="{348C53DE-D20A-4C5A-938B-5692FF7D26AC}"/>
    <cellStyle name="Normal 4 2 4 11 5 4" xfId="44935" xr:uid="{F093B80D-09DB-4427-96ED-17348509FF89}"/>
    <cellStyle name="Normal 4 2 4 11 6" xfId="44936" xr:uid="{5390C3C9-9E08-4F58-9609-3E17AC652967}"/>
    <cellStyle name="Normal 4 2 4 11 6 2" xfId="44937" xr:uid="{24ECA70B-5B96-49C9-B36B-225A49ADBB68}"/>
    <cellStyle name="Normal 4 2 4 11 6 2 2" xfId="44938" xr:uid="{53CD2C7B-FE7D-4536-89B1-18DE8B7AD3EC}"/>
    <cellStyle name="Normal 4 2 4 11 6 2 2 2" xfId="44939" xr:uid="{5DDF7758-F297-4721-AAAB-DA79100385C3}"/>
    <cellStyle name="Normal 4 2 4 11 6 2 3" xfId="44940" xr:uid="{747C99DD-09F6-4C7D-A7B0-15F57F2A3AEC}"/>
    <cellStyle name="Normal 4 2 4 11 6 3" xfId="44941" xr:uid="{308F55B9-C3D2-4156-BBBC-2FA64CA6C733}"/>
    <cellStyle name="Normal 4 2 4 11 6 3 2" xfId="44942" xr:uid="{2328E0D2-ED04-4CEF-90B1-DDF1B70284DA}"/>
    <cellStyle name="Normal 4 2 4 11 6 4" xfId="44943" xr:uid="{DAB2262E-6E00-411C-BD51-485C8A5518F8}"/>
    <cellStyle name="Normal 4 2 4 11 7" xfId="44944" xr:uid="{5840A3E9-828D-485E-93A7-AF2B5F39D71D}"/>
    <cellStyle name="Normal 4 2 4 11 7 2" xfId="44945" xr:uid="{CC6CCFBF-92EA-4744-BBA1-7497E3EC4978}"/>
    <cellStyle name="Normal 4 2 4 12" xfId="44946" xr:uid="{14C084DE-E129-4CB0-88DD-68F2DD4597B6}"/>
    <cellStyle name="Normal 4 2 4 12 2" xfId="44947" xr:uid="{433B444A-BAA2-40FC-AABF-413276E43EBD}"/>
    <cellStyle name="Normal 4 2 4 12 2 2" xfId="44948" xr:uid="{7F6A158C-4BC5-43B0-8293-B823844A93BA}"/>
    <cellStyle name="Normal 4 2 4 12 2 3" xfId="44949" xr:uid="{7EC0D539-56FC-4AD7-AB8A-6ED7EAF71B9D}"/>
    <cellStyle name="Normal 4 2 4 12 2 3 2" xfId="44950" xr:uid="{7257321B-D591-4B96-A2EF-A89C6EE976A2}"/>
    <cellStyle name="Normal 4 2 4 12 3" xfId="44951" xr:uid="{5EA3E01F-1CA8-44FF-9DD2-40C67CE94117}"/>
    <cellStyle name="Normal 4 2 4 12 3 2" xfId="44952" xr:uid="{34191B27-C6B0-4BC9-9198-5B2D2998D7CA}"/>
    <cellStyle name="Normal 4 2 4 12 4" xfId="44953" xr:uid="{52282616-377B-4151-A720-868C5571BAB6}"/>
    <cellStyle name="Normal 4 2 4 12 5" xfId="44954" xr:uid="{F53AFEE7-3E4A-4ED0-8990-9A4114CCB117}"/>
    <cellStyle name="Normal 4 2 4 12 5 2" xfId="44955" xr:uid="{BA387B1D-AA70-4707-B0D4-B4C25F072043}"/>
    <cellStyle name="Normal 4 2 4 12 5 2 2" xfId="44956" xr:uid="{B4F74C56-543B-46FC-8C08-4CE66654FE71}"/>
    <cellStyle name="Normal 4 2 4 12 5 2 2 2" xfId="44957" xr:uid="{1678D80B-CD87-4953-99BD-E387EF92DA40}"/>
    <cellStyle name="Normal 4 2 4 12 5 2 3" xfId="44958" xr:uid="{862EC01C-B990-4E9F-BBF9-E45F8A743F68}"/>
    <cellStyle name="Normal 4 2 4 12 5 3" xfId="44959" xr:uid="{6872D9A5-5688-4713-8345-2C2804B8EDAF}"/>
    <cellStyle name="Normal 4 2 4 12 5 3 2" xfId="44960" xr:uid="{EB30863D-2099-4C4F-B8A8-0D839C0F6B7E}"/>
    <cellStyle name="Normal 4 2 4 12 5 4" xfId="44961" xr:uid="{7DAC52F7-EE81-4B5E-8403-C4836BAC227F}"/>
    <cellStyle name="Normal 4 2 4 12 6" xfId="44962" xr:uid="{85351190-389F-44AC-96DC-20CE1C239DC9}"/>
    <cellStyle name="Normal 4 2 4 12 6 2" xfId="44963" xr:uid="{05C85F11-0468-4759-BFF0-1C026DD5C1EE}"/>
    <cellStyle name="Normal 4 2 4 12 6 2 2" xfId="44964" xr:uid="{B3AFF398-06EC-41C8-A62B-760B688AEB84}"/>
    <cellStyle name="Normal 4 2 4 12 6 2 2 2" xfId="44965" xr:uid="{A2C92003-FD2F-404D-9E06-2CFE8824A978}"/>
    <cellStyle name="Normal 4 2 4 12 6 2 3" xfId="44966" xr:uid="{1D0B0F4B-2593-4708-A5B4-E9680257BFCF}"/>
    <cellStyle name="Normal 4 2 4 12 6 3" xfId="44967" xr:uid="{BE5CFF90-0FF9-4264-AB40-1FCAAAB7BD1B}"/>
    <cellStyle name="Normal 4 2 4 12 6 3 2" xfId="44968" xr:uid="{7B57B513-7483-443A-A6FD-45A603A479BA}"/>
    <cellStyle name="Normal 4 2 4 12 6 4" xfId="44969" xr:uid="{A8926FDE-6A34-4113-8D02-C6EB1CC6D143}"/>
    <cellStyle name="Normal 4 2 4 12 7" xfId="44970" xr:uid="{DBD3324D-738C-4FD6-9555-2EAA311E08C6}"/>
    <cellStyle name="Normal 4 2 4 12 7 2" xfId="44971" xr:uid="{9CD3DF8D-EB9C-4A42-9FD8-A391D022C0B3}"/>
    <cellStyle name="Normal 4 2 4 13" xfId="44972" xr:uid="{D7E1D2BC-75D7-4A97-AF79-0556FBC52FE8}"/>
    <cellStyle name="Normal 4 2 4 13 2" xfId="44973" xr:uid="{3B3D2683-3FEA-4DA3-9CF8-A316A2FDE481}"/>
    <cellStyle name="Normal 4 2 4 13 2 2" xfId="44974" xr:uid="{8248C9C5-1CB5-4A60-838B-A8A9C9154BCF}"/>
    <cellStyle name="Normal 4 2 4 13 2 3" xfId="44975" xr:uid="{7EBFD125-833D-4665-8158-F293E1628F16}"/>
    <cellStyle name="Normal 4 2 4 13 2 3 2" xfId="44976" xr:uid="{D5B3138A-3FBD-4329-B670-ABA903055586}"/>
    <cellStyle name="Normal 4 2 4 13 3" xfId="44977" xr:uid="{84B1E908-C45B-4EE7-932D-6DB9CF3E1E09}"/>
    <cellStyle name="Normal 4 2 4 13 3 2" xfId="44978" xr:uid="{F4FDBED1-0A12-4026-97AF-5A10A1EBEA36}"/>
    <cellStyle name="Normal 4 2 4 13 4" xfId="44979" xr:uid="{D8309445-B24A-4DDB-B96B-C22FB6F29187}"/>
    <cellStyle name="Normal 4 2 4 13 5" xfId="44980" xr:uid="{5F1743B3-6C8C-4FF7-984F-55DE2CD6773E}"/>
    <cellStyle name="Normal 4 2 4 13 5 2" xfId="44981" xr:uid="{0B7BCBFD-37D2-4580-A8C5-D6C59B84D685}"/>
    <cellStyle name="Normal 4 2 4 13 5 2 2" xfId="44982" xr:uid="{E6C76E35-07F3-47F2-B975-9866C80D25B9}"/>
    <cellStyle name="Normal 4 2 4 13 5 2 2 2" xfId="44983" xr:uid="{9491802D-B372-446C-9BCC-3315C8EF046A}"/>
    <cellStyle name="Normal 4 2 4 13 5 2 3" xfId="44984" xr:uid="{6C202681-3906-495C-8FE4-959BB081DC87}"/>
    <cellStyle name="Normal 4 2 4 13 5 3" xfId="44985" xr:uid="{9B3FEB9D-C95E-4A19-8303-D931E17511D2}"/>
    <cellStyle name="Normal 4 2 4 13 5 3 2" xfId="44986" xr:uid="{3FE82E48-DF66-433C-B694-D14E3E346D48}"/>
    <cellStyle name="Normal 4 2 4 13 5 4" xfId="44987" xr:uid="{8AE231DA-4E56-4F9B-8277-EB06846616FE}"/>
    <cellStyle name="Normal 4 2 4 13 6" xfId="44988" xr:uid="{B6757AD0-7AE2-4825-B4C6-9D4078A3F63B}"/>
    <cellStyle name="Normal 4 2 4 13 6 2" xfId="44989" xr:uid="{64FA399A-7111-4D51-A99B-263221592DB0}"/>
    <cellStyle name="Normal 4 2 4 13 6 2 2" xfId="44990" xr:uid="{536DBE10-C46B-47E4-8370-414F18DD9069}"/>
    <cellStyle name="Normal 4 2 4 13 6 2 2 2" xfId="44991" xr:uid="{0149E4F7-3879-49E5-957F-689C38040C90}"/>
    <cellStyle name="Normal 4 2 4 13 6 2 3" xfId="44992" xr:uid="{19C9C724-73D0-4349-874A-0A3DC36FEFC6}"/>
    <cellStyle name="Normal 4 2 4 13 6 3" xfId="44993" xr:uid="{C0E0B59A-A627-4F2E-9511-CA0DD747EFD8}"/>
    <cellStyle name="Normal 4 2 4 13 6 3 2" xfId="44994" xr:uid="{769CBCBB-6048-4564-9434-DEAF150AE3B4}"/>
    <cellStyle name="Normal 4 2 4 13 6 4" xfId="44995" xr:uid="{B9B78730-DBBC-4474-B1CA-DF97252B5DC6}"/>
    <cellStyle name="Normal 4 2 4 13 7" xfId="44996" xr:uid="{F3B65B69-3072-42EC-AB76-FA7419415C5E}"/>
    <cellStyle name="Normal 4 2 4 13 7 2" xfId="44997" xr:uid="{16993FD2-25F4-4141-AF1A-6647432FBA95}"/>
    <cellStyle name="Normal 4 2 4 14" xfId="44998" xr:uid="{6CCB2B54-E78E-482B-82E4-A71AE2E950F5}"/>
    <cellStyle name="Normal 4 2 4 14 2" xfId="44999" xr:uid="{374839C5-D66A-4654-9BFA-DC6CB6930C0B}"/>
    <cellStyle name="Normal 4 2 4 14 2 2" xfId="45000" xr:uid="{83DF8129-ED6B-4989-AC92-9AFF8CFEA06D}"/>
    <cellStyle name="Normal 4 2 4 14 2 3" xfId="45001" xr:uid="{4A4ED2B4-A6A0-4970-976A-211D880D2459}"/>
    <cellStyle name="Normal 4 2 4 14 2 3 2" xfId="45002" xr:uid="{63ADECC6-FF57-4900-BD43-A1596A1297E5}"/>
    <cellStyle name="Normal 4 2 4 14 3" xfId="45003" xr:uid="{11D4C57C-E1A4-4789-99C2-8521069CC522}"/>
    <cellStyle name="Normal 4 2 4 14 3 2" xfId="45004" xr:uid="{26CCA0BB-797B-4A99-8925-77AC52994163}"/>
    <cellStyle name="Normal 4 2 4 14 4" xfId="45005" xr:uid="{0110C10D-7958-4B78-A805-D2AE44374E81}"/>
    <cellStyle name="Normal 4 2 4 14 5" xfId="45006" xr:uid="{DA48A034-A5DE-48F4-B0F2-AD3CA3AD3328}"/>
    <cellStyle name="Normal 4 2 4 14 5 2" xfId="45007" xr:uid="{3C9BCC2D-518A-4BFD-BD5B-7DC3C72BBA4D}"/>
    <cellStyle name="Normal 4 2 4 14 5 2 2" xfId="45008" xr:uid="{5ACD5DBB-002D-49B4-B480-60DBC0F220F9}"/>
    <cellStyle name="Normal 4 2 4 14 5 2 2 2" xfId="45009" xr:uid="{F78DBDF6-651D-4B77-A559-57D36742F2F8}"/>
    <cellStyle name="Normal 4 2 4 14 5 2 3" xfId="45010" xr:uid="{B689D23E-874F-4864-953A-AF9EA466815A}"/>
    <cellStyle name="Normal 4 2 4 14 5 3" xfId="45011" xr:uid="{35BB57CA-CD45-4F44-B2E7-3BE4DB4D01E8}"/>
    <cellStyle name="Normal 4 2 4 14 5 3 2" xfId="45012" xr:uid="{F7236CFB-6713-4825-8908-6BCC062EF965}"/>
    <cellStyle name="Normal 4 2 4 14 5 4" xfId="45013" xr:uid="{865F24FA-1794-44A8-9345-5DD6AF1FDA32}"/>
    <cellStyle name="Normal 4 2 4 14 6" xfId="45014" xr:uid="{17608D06-49EF-4653-9FB0-B94727470331}"/>
    <cellStyle name="Normal 4 2 4 14 6 2" xfId="45015" xr:uid="{27DDECC6-1E5E-41D6-8348-7E90F0E6D0A0}"/>
    <cellStyle name="Normal 4 2 4 14 6 2 2" xfId="45016" xr:uid="{6EA55B79-4E93-45B5-A021-50AF22E42277}"/>
    <cellStyle name="Normal 4 2 4 14 6 2 2 2" xfId="45017" xr:uid="{3D17D13E-BBA6-4466-8FBE-95183F245A51}"/>
    <cellStyle name="Normal 4 2 4 14 6 2 3" xfId="45018" xr:uid="{E86E6EDA-A4C8-4756-B42B-8F8D32BADA09}"/>
    <cellStyle name="Normal 4 2 4 14 6 3" xfId="45019" xr:uid="{1AB668A7-D2C8-43CF-A536-DEA6762DDF62}"/>
    <cellStyle name="Normal 4 2 4 14 6 3 2" xfId="45020" xr:uid="{8A271A19-46D4-43B1-A1E7-8EBCACA031A0}"/>
    <cellStyle name="Normal 4 2 4 14 6 4" xfId="45021" xr:uid="{CCD6508D-E585-4D03-8F28-4E76B646A9F8}"/>
    <cellStyle name="Normal 4 2 4 14 7" xfId="45022" xr:uid="{F00FC416-4996-45E7-9948-73550D71241E}"/>
    <cellStyle name="Normal 4 2 4 14 7 2" xfId="45023" xr:uid="{13035209-B67E-44DC-A044-1252E7574166}"/>
    <cellStyle name="Normal 4 2 4 15" xfId="45024" xr:uid="{78F35238-DEC8-4E7B-B369-9D83733F8F01}"/>
    <cellStyle name="Normal 4 2 4 15 2" xfId="45025" xr:uid="{22A4E78B-2F1E-44C4-946F-D48FF9B3A79E}"/>
    <cellStyle name="Normal 4 2 4 15 2 2" xfId="45026" xr:uid="{8185A2FB-7F5B-4D7F-9680-2B36629B851B}"/>
    <cellStyle name="Normal 4 2 4 15 2 3" xfId="45027" xr:uid="{09D61A75-7E66-48DB-B925-23788692D408}"/>
    <cellStyle name="Normal 4 2 4 15 2 3 2" xfId="45028" xr:uid="{730FC819-BB16-4EB6-8189-7CEAF1497094}"/>
    <cellStyle name="Normal 4 2 4 15 3" xfId="45029" xr:uid="{1CB4810B-680E-4A8B-9245-728EE83A707F}"/>
    <cellStyle name="Normal 4 2 4 15 3 2" xfId="45030" xr:uid="{D66392F1-33A2-4D4D-8170-2CC45AB322C1}"/>
    <cellStyle name="Normal 4 2 4 15 4" xfId="45031" xr:uid="{88BBC7C5-B429-4955-BE2F-508DB2D19194}"/>
    <cellStyle name="Normal 4 2 4 15 5" xfId="45032" xr:uid="{0A2BA74F-554E-43C1-834D-DA7AEC23DA85}"/>
    <cellStyle name="Normal 4 2 4 15 5 2" xfId="45033" xr:uid="{1D1B9BA5-5F29-43CB-80CF-4FD5CEB954E8}"/>
    <cellStyle name="Normal 4 2 4 15 5 2 2" xfId="45034" xr:uid="{82645692-A834-4FA8-B6C2-93B2A949F583}"/>
    <cellStyle name="Normal 4 2 4 15 5 2 2 2" xfId="45035" xr:uid="{BEBA99C1-E224-489F-84EC-6ABF86F1C4CA}"/>
    <cellStyle name="Normal 4 2 4 15 5 2 3" xfId="45036" xr:uid="{427BFF7F-C1E7-4D86-9BCF-2147D4C1AE45}"/>
    <cellStyle name="Normal 4 2 4 15 5 3" xfId="45037" xr:uid="{D1AC6681-D1A8-4B41-A1E5-73C4E1F11154}"/>
    <cellStyle name="Normal 4 2 4 15 5 3 2" xfId="45038" xr:uid="{509E2B47-D134-44F0-BCC1-979E2B647127}"/>
    <cellStyle name="Normal 4 2 4 15 5 4" xfId="45039" xr:uid="{FB39B807-1330-4BF8-9F34-FE201C0CE5CA}"/>
    <cellStyle name="Normal 4 2 4 15 6" xfId="45040" xr:uid="{0C301F00-57E4-4790-BE06-647B564232BD}"/>
    <cellStyle name="Normal 4 2 4 15 6 2" xfId="45041" xr:uid="{BE414F88-61D9-4909-99D1-6A8FF9A99254}"/>
    <cellStyle name="Normal 4 2 4 15 6 2 2" xfId="45042" xr:uid="{BCD02004-56BE-4AB3-B8F3-CE60D66C69D1}"/>
    <cellStyle name="Normal 4 2 4 15 6 2 2 2" xfId="45043" xr:uid="{196C9BEE-FE46-4980-971D-12498D3D6184}"/>
    <cellStyle name="Normal 4 2 4 15 6 2 3" xfId="45044" xr:uid="{095E36A4-20BE-4743-A407-85C60089A8B6}"/>
    <cellStyle name="Normal 4 2 4 15 6 3" xfId="45045" xr:uid="{E8DD985F-7C3B-44CC-A939-190C8FE05337}"/>
    <cellStyle name="Normal 4 2 4 15 6 3 2" xfId="45046" xr:uid="{CE76AC0E-33AB-4164-B7FE-1ACFEE252D65}"/>
    <cellStyle name="Normal 4 2 4 15 6 4" xfId="45047" xr:uid="{5BC74AF7-60DE-4C53-A376-C241A38C0B14}"/>
    <cellStyle name="Normal 4 2 4 15 7" xfId="45048" xr:uid="{162D5C8A-6DD6-48E9-9324-00355386869C}"/>
    <cellStyle name="Normal 4 2 4 15 7 2" xfId="45049" xr:uid="{91C5EA3B-266A-42A5-8B54-050A13111EE4}"/>
    <cellStyle name="Normal 4 2 4 16" xfId="45050" xr:uid="{E5A2E8E4-2DCD-41AA-B7EA-58AD36C79A2A}"/>
    <cellStyle name="Normal 4 2 4 16 2" xfId="45051" xr:uid="{4332EE55-5EC6-4CA0-A01A-FE602ACEFEA6}"/>
    <cellStyle name="Normal 4 2 4 16 2 2" xfId="45052" xr:uid="{9085EC45-4D84-45FB-BBB6-4A0F27D6202D}"/>
    <cellStyle name="Normal 4 2 4 16 2 3" xfId="45053" xr:uid="{F1CF8C17-DBC3-44D8-8BAC-9E6D501A0D2F}"/>
    <cellStyle name="Normal 4 2 4 16 2 3 2" xfId="45054" xr:uid="{935012C8-AF8F-4477-AF19-8825F4F93257}"/>
    <cellStyle name="Normal 4 2 4 16 3" xfId="45055" xr:uid="{AF03D4CF-E552-433A-9D31-022A620D76B2}"/>
    <cellStyle name="Normal 4 2 4 16 3 2" xfId="45056" xr:uid="{D8499EF3-7855-4CF7-82D6-42CB47ABA0A5}"/>
    <cellStyle name="Normal 4 2 4 16 4" xfId="45057" xr:uid="{19B7934F-BD88-4428-9CE2-CE759395D02C}"/>
    <cellStyle name="Normal 4 2 4 16 5" xfId="45058" xr:uid="{A1AEC450-1D3E-4408-A414-982456F2055B}"/>
    <cellStyle name="Normal 4 2 4 16 5 2" xfId="45059" xr:uid="{6728E113-7850-4C0D-9E7C-6B04A5580118}"/>
    <cellStyle name="Normal 4 2 4 16 5 2 2" xfId="45060" xr:uid="{2F6D158D-D21D-4616-9C8A-5C1BDA2E845D}"/>
    <cellStyle name="Normal 4 2 4 16 5 2 2 2" xfId="45061" xr:uid="{2F5CA653-59B0-423F-8898-0BEF5D912CEA}"/>
    <cellStyle name="Normal 4 2 4 16 5 2 3" xfId="45062" xr:uid="{B976B9D2-C3E6-47EA-A2FA-504132440F11}"/>
    <cellStyle name="Normal 4 2 4 16 5 3" xfId="45063" xr:uid="{AB6BDD46-ACAE-4AE4-B7F5-B6985E83BD3F}"/>
    <cellStyle name="Normal 4 2 4 16 5 3 2" xfId="45064" xr:uid="{94BE53B2-ECEC-4C95-A1A2-59ED37748544}"/>
    <cellStyle name="Normal 4 2 4 16 5 4" xfId="45065" xr:uid="{82D3BEC6-5FAF-4520-B7A9-0378674C947F}"/>
    <cellStyle name="Normal 4 2 4 16 6" xfId="45066" xr:uid="{69C37012-6D3E-4EC8-AEA1-B90A82C5A5C8}"/>
    <cellStyle name="Normal 4 2 4 16 6 2" xfId="45067" xr:uid="{9A01A2F6-E7AB-4EBA-85EC-1FF13AA17A73}"/>
    <cellStyle name="Normal 4 2 4 16 6 2 2" xfId="45068" xr:uid="{221994AD-5CC6-4418-9E2B-F944B3D03898}"/>
    <cellStyle name="Normal 4 2 4 16 6 2 2 2" xfId="45069" xr:uid="{0A2A5C34-CD48-4297-B4E2-48E7AFFB2934}"/>
    <cellStyle name="Normal 4 2 4 16 6 2 3" xfId="45070" xr:uid="{45DE8D77-3D81-4CA5-AA95-D77B4DD8D9CD}"/>
    <cellStyle name="Normal 4 2 4 16 6 3" xfId="45071" xr:uid="{FFE7A3A5-4AF3-422B-A055-8430DF1F8EED}"/>
    <cellStyle name="Normal 4 2 4 16 6 3 2" xfId="45072" xr:uid="{99C768DD-7988-485A-A74F-26EFC811FB96}"/>
    <cellStyle name="Normal 4 2 4 16 6 4" xfId="45073" xr:uid="{19FF29EE-8AA0-41F0-9A14-942BF5A74527}"/>
    <cellStyle name="Normal 4 2 4 16 7" xfId="45074" xr:uid="{E0F5EB63-B5B0-4F14-944C-73574B8E3155}"/>
    <cellStyle name="Normal 4 2 4 16 7 2" xfId="45075" xr:uid="{F43C6DAD-B6C0-4426-A75C-0FCB54A826D7}"/>
    <cellStyle name="Normal 4 2 4 17" xfId="45076" xr:uid="{E75FF487-298D-4808-BE7C-F370938FB974}"/>
    <cellStyle name="Normal 4 2 4 17 2" xfId="45077" xr:uid="{F06FBFF7-687B-425E-A94C-3BAEDAEB8732}"/>
    <cellStyle name="Normal 4 2 4 17 2 2" xfId="45078" xr:uid="{76C7E00F-F443-4550-8390-CB605DE5E64C}"/>
    <cellStyle name="Normal 4 2 4 17 2 3" xfId="45079" xr:uid="{F7E7B7FF-EA1D-4582-B2F3-B9F0D9D1B22B}"/>
    <cellStyle name="Normal 4 2 4 17 2 3 2" xfId="45080" xr:uid="{D1322CAC-F909-4987-AC98-EDC1F892C401}"/>
    <cellStyle name="Normal 4 2 4 17 3" xfId="45081" xr:uid="{2526D523-353E-476F-930C-159A07691382}"/>
    <cellStyle name="Normal 4 2 4 17 3 2" xfId="45082" xr:uid="{38A5BBE4-2512-4039-8235-5E0EAFA2AF02}"/>
    <cellStyle name="Normal 4 2 4 17 4" xfId="45083" xr:uid="{4DAE53C8-F41D-4B2E-A0BB-44F1DF7961AE}"/>
    <cellStyle name="Normal 4 2 4 17 5" xfId="45084" xr:uid="{E7C44B46-4514-462D-BA43-47CCE6C04DAB}"/>
    <cellStyle name="Normal 4 2 4 17 5 2" xfId="45085" xr:uid="{6F863F78-D7DC-4B27-8B23-E3F2E448F2C6}"/>
    <cellStyle name="Normal 4 2 4 17 5 2 2" xfId="45086" xr:uid="{0CDA75BD-C24E-447C-A3EB-2199FA19EECE}"/>
    <cellStyle name="Normal 4 2 4 17 5 2 2 2" xfId="45087" xr:uid="{F074FB94-BC40-4C69-9B26-2FB7568919B3}"/>
    <cellStyle name="Normal 4 2 4 17 5 2 3" xfId="45088" xr:uid="{F3AB25AB-ECDA-4C03-B143-0F345FD6F02A}"/>
    <cellStyle name="Normal 4 2 4 17 5 3" xfId="45089" xr:uid="{C9FE4E24-E72C-45E7-9CAF-6E9218E7F9C5}"/>
    <cellStyle name="Normal 4 2 4 17 5 3 2" xfId="45090" xr:uid="{EFD6309F-E00F-4D09-80DD-B1A464411DC8}"/>
    <cellStyle name="Normal 4 2 4 17 5 4" xfId="45091" xr:uid="{28E76DD6-7CF7-44B8-A76C-16341CF26AE8}"/>
    <cellStyle name="Normal 4 2 4 17 6" xfId="45092" xr:uid="{E99D815E-433D-4902-A99E-D84D246785A0}"/>
    <cellStyle name="Normal 4 2 4 17 6 2" xfId="45093" xr:uid="{F7A86345-2700-4211-8C34-FE992185BEDC}"/>
    <cellStyle name="Normal 4 2 4 17 6 2 2" xfId="45094" xr:uid="{C95D88F8-DDCD-4F0A-9AA3-6FBED3016007}"/>
    <cellStyle name="Normal 4 2 4 17 6 2 2 2" xfId="45095" xr:uid="{A971D156-B55B-4147-A575-C4299DB6A3C8}"/>
    <cellStyle name="Normal 4 2 4 17 6 2 3" xfId="45096" xr:uid="{3249884C-976E-4500-86C6-1AA3B543DAC8}"/>
    <cellStyle name="Normal 4 2 4 17 6 3" xfId="45097" xr:uid="{99D0801F-D5F3-4E73-AF2C-F85A42884546}"/>
    <cellStyle name="Normal 4 2 4 17 6 3 2" xfId="45098" xr:uid="{5AE47729-329C-4B74-90B7-30B5D9F847FC}"/>
    <cellStyle name="Normal 4 2 4 17 6 4" xfId="45099" xr:uid="{3B7C48E6-F788-4FD8-8250-607FD6458B6C}"/>
    <cellStyle name="Normal 4 2 4 17 7" xfId="45100" xr:uid="{C286D9BC-266C-4E7B-A7C8-2B9215AA68D9}"/>
    <cellStyle name="Normal 4 2 4 17 7 2" xfId="45101" xr:uid="{EF20B626-3F80-4ACA-8A2D-A43E4EE39235}"/>
    <cellStyle name="Normal 4 2 4 18" xfId="45102" xr:uid="{E2B18FC5-8772-4668-A9C5-8273B87E0C35}"/>
    <cellStyle name="Normal 4 2 4 18 2" xfId="45103" xr:uid="{2669C285-5F60-4844-BF38-7C1BB11C7965}"/>
    <cellStyle name="Normal 4 2 4 18 2 2" xfId="45104" xr:uid="{6EFD85E4-861B-4CAA-BC23-5184B479E127}"/>
    <cellStyle name="Normal 4 2 4 18 2 3" xfId="45105" xr:uid="{9283F5A0-0868-4BA4-B0F5-C5FFC7F64A41}"/>
    <cellStyle name="Normal 4 2 4 18 2 3 2" xfId="45106" xr:uid="{3BBC1C22-52A0-4CFA-AA68-E8DCBC6257B8}"/>
    <cellStyle name="Normal 4 2 4 18 3" xfId="45107" xr:uid="{A638B78A-64CB-4F7F-A634-861958BF5C98}"/>
    <cellStyle name="Normal 4 2 4 18 3 2" xfId="45108" xr:uid="{FAA3F7DC-DE08-466E-9B9E-75BF106114C6}"/>
    <cellStyle name="Normal 4 2 4 18 4" xfId="45109" xr:uid="{D1A46C24-A4CC-46FC-881E-4B656956C73B}"/>
    <cellStyle name="Normal 4 2 4 18 5" xfId="45110" xr:uid="{9BE90B99-11C3-4ED7-AAFD-5552CA893036}"/>
    <cellStyle name="Normal 4 2 4 18 5 2" xfId="45111" xr:uid="{54D8B658-E346-44D2-A14A-148A2190A23B}"/>
    <cellStyle name="Normal 4 2 4 18 5 2 2" xfId="45112" xr:uid="{F4D82281-4899-4F2D-B78C-B4EDCAD5865A}"/>
    <cellStyle name="Normal 4 2 4 18 5 2 2 2" xfId="45113" xr:uid="{02C2DD69-261E-4B06-868C-30D2A3C01E2D}"/>
    <cellStyle name="Normal 4 2 4 18 5 2 3" xfId="45114" xr:uid="{0F0CD723-5943-4BD7-9ABF-7E0A1BB2D2C5}"/>
    <cellStyle name="Normal 4 2 4 18 5 3" xfId="45115" xr:uid="{5330E876-40EB-4046-B2BC-25EC6B83FA4C}"/>
    <cellStyle name="Normal 4 2 4 18 5 3 2" xfId="45116" xr:uid="{35424F32-2D22-4458-9E81-ECC593FD01E5}"/>
    <cellStyle name="Normal 4 2 4 18 5 4" xfId="45117" xr:uid="{BC5B0116-B821-494C-8456-F1B3F7B582CC}"/>
    <cellStyle name="Normal 4 2 4 18 6" xfId="45118" xr:uid="{E2A3ED0A-BA16-472E-B58E-E8A314D961AB}"/>
    <cellStyle name="Normal 4 2 4 18 6 2" xfId="45119" xr:uid="{776B1A4E-6D1C-4FC8-8724-74D4F2134CF1}"/>
    <cellStyle name="Normal 4 2 4 18 6 2 2" xfId="45120" xr:uid="{DF2B8B74-EB4B-427E-9B32-F16C80739954}"/>
    <cellStyle name="Normal 4 2 4 18 6 2 2 2" xfId="45121" xr:uid="{58DE486B-0725-4D6C-9977-7F57BA717AC9}"/>
    <cellStyle name="Normal 4 2 4 18 6 2 3" xfId="45122" xr:uid="{95D5DD89-3B34-4087-9C46-E4425B5524A7}"/>
    <cellStyle name="Normal 4 2 4 18 6 3" xfId="45123" xr:uid="{D8C7475F-90E6-4AB0-BFCD-76BE5DA6CDC9}"/>
    <cellStyle name="Normal 4 2 4 18 6 3 2" xfId="45124" xr:uid="{158965E0-C222-4F55-8D9C-EF3605ADE8AC}"/>
    <cellStyle name="Normal 4 2 4 18 6 4" xfId="45125" xr:uid="{4A7B9EFB-4D55-499C-9B9B-A2F4BEB4D4C8}"/>
    <cellStyle name="Normal 4 2 4 18 7" xfId="45126" xr:uid="{C927405A-0FB1-478B-8DF3-FDABDA700E1D}"/>
    <cellStyle name="Normal 4 2 4 18 7 2" xfId="45127" xr:uid="{F53CC6C8-246F-476E-9CBC-57F48EE72D0C}"/>
    <cellStyle name="Normal 4 2 4 19" xfId="45128" xr:uid="{02F11EB4-6495-4E8D-9EDF-2AE8CC58954A}"/>
    <cellStyle name="Normal 4 2 4 19 2" xfId="45129" xr:uid="{3D1BD06A-871E-4A3D-BABE-330E4E59C6BE}"/>
    <cellStyle name="Normal 4 2 4 19 2 2" xfId="45130" xr:uid="{F8E5C011-11DB-459C-8149-D6FC3CC7EB87}"/>
    <cellStyle name="Normal 4 2 4 19 2 3" xfId="45131" xr:uid="{B0B70237-D8B9-48F7-91A1-C8A5E78E4C53}"/>
    <cellStyle name="Normal 4 2 4 19 2 3 2" xfId="45132" xr:uid="{6778C7F1-EA83-4380-B7AB-72F32E64F5CD}"/>
    <cellStyle name="Normal 4 2 4 19 3" xfId="45133" xr:uid="{27F4F2F0-462A-4186-BD55-654B0E534534}"/>
    <cellStyle name="Normal 4 2 4 19 3 2" xfId="45134" xr:uid="{C69A1DC2-5DCC-41F2-BA29-32807F7C4354}"/>
    <cellStyle name="Normal 4 2 4 19 4" xfId="45135" xr:uid="{A354ED24-1EFC-4320-A04C-A28AFCA7757F}"/>
    <cellStyle name="Normal 4 2 4 19 5" xfId="45136" xr:uid="{20BFC726-CED8-400D-9015-6BFC57F616EE}"/>
    <cellStyle name="Normal 4 2 4 19 5 2" xfId="45137" xr:uid="{D1A125D8-088D-4D02-AAC4-206ED4F9B4A0}"/>
    <cellStyle name="Normal 4 2 4 19 5 2 2" xfId="45138" xr:uid="{34838FF8-DF9A-43AE-BC5A-48D3CA455E2C}"/>
    <cellStyle name="Normal 4 2 4 19 5 2 2 2" xfId="45139" xr:uid="{22890992-A1B3-43AA-BC11-7A2B18649CF9}"/>
    <cellStyle name="Normal 4 2 4 19 5 2 3" xfId="45140" xr:uid="{C92E594F-3863-4BCD-A05C-5B5E95D884F4}"/>
    <cellStyle name="Normal 4 2 4 19 5 3" xfId="45141" xr:uid="{20489065-CEAC-4C6A-B3E7-6747A86FA0A0}"/>
    <cellStyle name="Normal 4 2 4 19 5 3 2" xfId="45142" xr:uid="{A0959D9A-87F2-456F-A077-229DC07645A5}"/>
    <cellStyle name="Normal 4 2 4 19 5 4" xfId="45143" xr:uid="{B05FA273-E1B9-485A-A938-59D570227734}"/>
    <cellStyle name="Normal 4 2 4 19 6" xfId="45144" xr:uid="{627F6E73-1169-4270-8049-A38DB0686968}"/>
    <cellStyle name="Normal 4 2 4 19 6 2" xfId="45145" xr:uid="{1F937BAB-54E7-4FDC-AE01-9747B1EC728D}"/>
    <cellStyle name="Normal 4 2 4 19 6 2 2" xfId="45146" xr:uid="{ABAD2769-C616-4C8F-8667-40B99AEF6C2A}"/>
    <cellStyle name="Normal 4 2 4 19 6 2 2 2" xfId="45147" xr:uid="{57784428-F236-4FB5-9E0C-C572E7C060EB}"/>
    <cellStyle name="Normal 4 2 4 19 6 2 3" xfId="45148" xr:uid="{FE924593-486F-4E76-994E-EBCC020333C7}"/>
    <cellStyle name="Normal 4 2 4 19 6 3" xfId="45149" xr:uid="{7BC923F2-9ADB-4B1A-9BC2-603DB3A646CB}"/>
    <cellStyle name="Normal 4 2 4 19 6 3 2" xfId="45150" xr:uid="{C2D88320-4E54-4325-B3B9-AD98F350C770}"/>
    <cellStyle name="Normal 4 2 4 19 6 4" xfId="45151" xr:uid="{366C12DA-B419-49CE-AAD7-5D5607954C3F}"/>
    <cellStyle name="Normal 4 2 4 19 7" xfId="45152" xr:uid="{316804C2-0AEB-4AE9-9D77-1ECF7D3E943F}"/>
    <cellStyle name="Normal 4 2 4 19 7 2" xfId="45153" xr:uid="{43442F71-1870-445E-945B-742F0A11B077}"/>
    <cellStyle name="Normal 4 2 4 2" xfId="45154" xr:uid="{65B957D2-51B9-4B06-B700-4FA625E34275}"/>
    <cellStyle name="Normal 4 2 4 2 2" xfId="45155" xr:uid="{6ACDA267-C6C5-43BF-92C5-75C45DA45BC8}"/>
    <cellStyle name="Normal 4 2 4 2 2 2" xfId="45156" xr:uid="{C071AAD6-AC0E-472C-9390-1FB27686F8C2}"/>
    <cellStyle name="Normal 4 2 4 2 2 3" xfId="45157" xr:uid="{AD8F4135-649D-430B-B442-1F1223D6A74B}"/>
    <cellStyle name="Normal 4 2 4 2 2 3 2" xfId="45158" xr:uid="{E3A409A8-FB9D-43BF-BC3C-8DF3550B2BE3}"/>
    <cellStyle name="Normal 4 2 4 2 3" xfId="45159" xr:uid="{866BA5A3-CD8C-4B53-A2C6-DDDDD0A7B444}"/>
    <cellStyle name="Normal 4 2 4 2 3 2" xfId="45160" xr:uid="{9CBBD7E4-4D9A-42A6-AB64-B46B0C04A172}"/>
    <cellStyle name="Normal 4 2 4 2 4" xfId="45161" xr:uid="{4DCA40B9-6811-439B-B2CA-699957F283B3}"/>
    <cellStyle name="Normal 4 2 4 2 5" xfId="45162" xr:uid="{5E5F4349-3F54-4F4F-AEDB-3D82FBF4DD28}"/>
    <cellStyle name="Normal 4 2 4 2 5 2" xfId="45163" xr:uid="{1ECB7C27-FDF2-4E53-BC2B-E25CF461B392}"/>
    <cellStyle name="Normal 4 2 4 2 5 2 2" xfId="45164" xr:uid="{CFAD14C4-6C9F-44B9-94AD-8BE2CC48543A}"/>
    <cellStyle name="Normal 4 2 4 2 5 2 2 2" xfId="45165" xr:uid="{2E2C7EAA-DB06-4525-BB3A-550E9206E330}"/>
    <cellStyle name="Normal 4 2 4 2 5 2 3" xfId="45166" xr:uid="{3AA9338E-21D3-45A8-AFE1-0E1B143FE618}"/>
    <cellStyle name="Normal 4 2 4 2 5 3" xfId="45167" xr:uid="{C4C38BCE-CB95-4473-B066-21301E0931E3}"/>
    <cellStyle name="Normal 4 2 4 2 5 3 2" xfId="45168" xr:uid="{AC96BA7B-03D4-407D-87C6-500D6C954051}"/>
    <cellStyle name="Normal 4 2 4 2 5 4" xfId="45169" xr:uid="{8F6AE1C3-BAE0-4580-A8D3-3F059D5BC97A}"/>
    <cellStyle name="Normal 4 2 4 2 6" xfId="45170" xr:uid="{AE535795-D2A4-483A-8AAB-28D7D631A4A8}"/>
    <cellStyle name="Normal 4 2 4 2 6 2" xfId="45171" xr:uid="{270417A5-B3B4-4AD4-A159-0D20FE92C722}"/>
    <cellStyle name="Normal 4 2 4 2 6 2 2" xfId="45172" xr:uid="{073F5A62-69DC-48DC-B37C-A9C06A533F9D}"/>
    <cellStyle name="Normal 4 2 4 2 6 2 2 2" xfId="45173" xr:uid="{AF27A9C4-E3E6-4F34-99D0-9BF7D9126077}"/>
    <cellStyle name="Normal 4 2 4 2 6 2 3" xfId="45174" xr:uid="{DC5BF3B8-0656-44E2-99E7-165C3B18621A}"/>
    <cellStyle name="Normal 4 2 4 2 6 3" xfId="45175" xr:uid="{52D33DD5-77FF-4B25-A3BF-F30FB4548FC6}"/>
    <cellStyle name="Normal 4 2 4 2 6 3 2" xfId="45176" xr:uid="{F2E2105B-DF63-4821-BF99-84662B1A2B5B}"/>
    <cellStyle name="Normal 4 2 4 2 6 4" xfId="45177" xr:uid="{FE3C45D3-3040-4372-8A81-A623835679B4}"/>
    <cellStyle name="Normal 4 2 4 2 7" xfId="45178" xr:uid="{C7FBAB2A-31AC-4541-BB39-457292822AC8}"/>
    <cellStyle name="Normal 4 2 4 2 7 2" xfId="45179" xr:uid="{CC2D9E84-02B5-415E-9DDE-3EC555A2C37A}"/>
    <cellStyle name="Normal 4 2 4 20" xfId="45180" xr:uid="{63C47E3E-CDEE-451A-9609-0F886B61B7CF}"/>
    <cellStyle name="Normal 4 2 4 20 2" xfId="45181" xr:uid="{0B9A965A-695B-4C7D-B881-162F432E5B2F}"/>
    <cellStyle name="Normal 4 2 4 20 2 2" xfId="45182" xr:uid="{E493A5BE-CF3E-4DCD-AED2-C44F28776A0B}"/>
    <cellStyle name="Normal 4 2 4 20 2 3" xfId="45183" xr:uid="{06227307-8DBC-4055-A189-CD5F9574BD74}"/>
    <cellStyle name="Normal 4 2 4 20 2 3 2" xfId="45184" xr:uid="{EA71B126-F2E6-48BB-B86F-8B38A662FD50}"/>
    <cellStyle name="Normal 4 2 4 20 3" xfId="45185" xr:uid="{5AC41DE5-D131-40F5-A323-7B45A79729DC}"/>
    <cellStyle name="Normal 4 2 4 20 3 2" xfId="45186" xr:uid="{6FE01316-E7E9-45FD-9BCD-544A209D1328}"/>
    <cellStyle name="Normal 4 2 4 20 4" xfId="45187" xr:uid="{1576E095-4DFF-47EE-8E76-601A2E98C0B2}"/>
    <cellStyle name="Normal 4 2 4 20 5" xfId="45188" xr:uid="{BDC787D0-7B85-4BE7-9BFE-1D2E3DB007E1}"/>
    <cellStyle name="Normal 4 2 4 20 5 2" xfId="45189" xr:uid="{B5201650-6F5F-44E0-9697-611F23A9A582}"/>
    <cellStyle name="Normal 4 2 4 20 5 2 2" xfId="45190" xr:uid="{DC6ADF5F-A9FE-46ED-A425-E550CEE2EB69}"/>
    <cellStyle name="Normal 4 2 4 20 5 2 2 2" xfId="45191" xr:uid="{A8B3F05A-717E-46A4-8C4C-D4DE0E0F9BFF}"/>
    <cellStyle name="Normal 4 2 4 20 5 2 3" xfId="45192" xr:uid="{D475D2B6-82AD-4C9C-8122-3CE52EC0B028}"/>
    <cellStyle name="Normal 4 2 4 20 5 3" xfId="45193" xr:uid="{944A027C-2451-4F41-B233-F7A353E41A1E}"/>
    <cellStyle name="Normal 4 2 4 20 5 3 2" xfId="45194" xr:uid="{329D4449-A016-4144-AD86-C3E01FB22FB7}"/>
    <cellStyle name="Normal 4 2 4 20 5 4" xfId="45195" xr:uid="{DE421D2F-A13E-46FD-B736-27F1E5716CF8}"/>
    <cellStyle name="Normal 4 2 4 20 6" xfId="45196" xr:uid="{0F41E223-9095-4DA2-B84A-868F359D7B6A}"/>
    <cellStyle name="Normal 4 2 4 20 6 2" xfId="45197" xr:uid="{2367676E-8460-404B-B2AD-823760B90999}"/>
    <cellStyle name="Normal 4 2 4 20 6 2 2" xfId="45198" xr:uid="{98E24E40-F711-4B0D-9495-0CB56F7822E5}"/>
    <cellStyle name="Normal 4 2 4 20 6 2 2 2" xfId="45199" xr:uid="{3FEE4C3C-A022-4659-A180-77A6FE1F8206}"/>
    <cellStyle name="Normal 4 2 4 20 6 2 3" xfId="45200" xr:uid="{88A7349A-7ABA-4EEF-890D-8CFF89BC649C}"/>
    <cellStyle name="Normal 4 2 4 20 6 3" xfId="45201" xr:uid="{E402585D-F51B-438A-9586-3755AA86EC2F}"/>
    <cellStyle name="Normal 4 2 4 20 6 3 2" xfId="45202" xr:uid="{B0FC8D8E-5553-4856-ADD5-0F4CAD55CF60}"/>
    <cellStyle name="Normal 4 2 4 20 6 4" xfId="45203" xr:uid="{3E72B0E1-79C8-4DB8-9ABC-435A0F230F52}"/>
    <cellStyle name="Normal 4 2 4 20 7" xfId="45204" xr:uid="{4722F727-DB20-45ED-ACC6-917F63207992}"/>
    <cellStyle name="Normal 4 2 4 20 7 2" xfId="45205" xr:uid="{0EA18081-3D46-4A79-A890-B65594E0622B}"/>
    <cellStyle name="Normal 4 2 4 21" xfId="45206" xr:uid="{D3665D36-A9D7-435C-87D6-17DCED2D9981}"/>
    <cellStyle name="Normal 4 2 4 21 2" xfId="45207" xr:uid="{DA77175B-3B11-44F3-83C1-22D416446DBC}"/>
    <cellStyle name="Normal 4 2 4 21 2 2" xfId="45208" xr:uid="{8FC4A8BD-F293-4B09-AFCA-4682736263E5}"/>
    <cellStyle name="Normal 4 2 4 21 2 3" xfId="45209" xr:uid="{1F3DB5DD-7283-46D6-8D1B-88367191CC69}"/>
    <cellStyle name="Normal 4 2 4 21 2 3 2" xfId="45210" xr:uid="{E2E5FC32-0500-4042-B0AF-12BABCCBFB3B}"/>
    <cellStyle name="Normal 4 2 4 21 3" xfId="45211" xr:uid="{9110295B-08A8-4BC4-AED2-0E355D8FAE03}"/>
    <cellStyle name="Normal 4 2 4 21 3 2" xfId="45212" xr:uid="{F3CE1B45-35AC-441C-B6D4-F25F1D2D5BFE}"/>
    <cellStyle name="Normal 4 2 4 21 4" xfId="45213" xr:uid="{4E458AAC-3FD5-48C1-93EC-2B472469FCD8}"/>
    <cellStyle name="Normal 4 2 4 21 5" xfId="45214" xr:uid="{A5C4CE67-3F8E-4EB1-B6FC-50995906018A}"/>
    <cellStyle name="Normal 4 2 4 21 5 2" xfId="45215" xr:uid="{BDFCB823-A36A-49A1-93ED-5D3D043BCE6E}"/>
    <cellStyle name="Normal 4 2 4 21 5 2 2" xfId="45216" xr:uid="{84FF8A42-79F4-46C3-AA0C-39B556669607}"/>
    <cellStyle name="Normal 4 2 4 21 5 2 2 2" xfId="45217" xr:uid="{1E905320-2D9B-492C-AE4C-FE65BC03D37E}"/>
    <cellStyle name="Normal 4 2 4 21 5 2 3" xfId="45218" xr:uid="{9FB5F705-C3BC-49EB-9628-83A64FC9B506}"/>
    <cellStyle name="Normal 4 2 4 21 5 3" xfId="45219" xr:uid="{E90D2A3D-3600-4AEF-B50C-723BCE36733C}"/>
    <cellStyle name="Normal 4 2 4 21 5 3 2" xfId="45220" xr:uid="{83D19266-B313-47B0-80BC-55C4622CC16A}"/>
    <cellStyle name="Normal 4 2 4 21 5 4" xfId="45221" xr:uid="{F2016605-64EA-4ECA-9FA5-4E0DD6BEB9D4}"/>
    <cellStyle name="Normal 4 2 4 21 6" xfId="45222" xr:uid="{A392C3BF-4397-427B-91B9-82B2817B0A9D}"/>
    <cellStyle name="Normal 4 2 4 21 6 2" xfId="45223" xr:uid="{5EBB0070-5036-43BD-ABE0-1D128A8EE459}"/>
    <cellStyle name="Normal 4 2 4 21 6 2 2" xfId="45224" xr:uid="{8AB8A760-2DAE-4318-A4B2-78A8969EB4F0}"/>
    <cellStyle name="Normal 4 2 4 21 6 2 2 2" xfId="45225" xr:uid="{DA274B24-F2E1-493D-8376-05BDFB8A4FAE}"/>
    <cellStyle name="Normal 4 2 4 21 6 2 3" xfId="45226" xr:uid="{4F97A8DA-9EE2-4A30-B45A-00F79380424A}"/>
    <cellStyle name="Normal 4 2 4 21 6 3" xfId="45227" xr:uid="{45DE3077-8D05-4EB3-9171-6A5CD9CCC161}"/>
    <cellStyle name="Normal 4 2 4 21 6 3 2" xfId="45228" xr:uid="{F725FEE2-DF53-4FF1-8434-4396911F39F3}"/>
    <cellStyle name="Normal 4 2 4 21 6 4" xfId="45229" xr:uid="{974133DF-9A72-41FA-8024-C0B77FBAF7EA}"/>
    <cellStyle name="Normal 4 2 4 21 7" xfId="45230" xr:uid="{8D1B519D-1334-44BB-AEA8-A23B145339F0}"/>
    <cellStyle name="Normal 4 2 4 21 7 2" xfId="45231" xr:uid="{8909422F-6399-47B9-BE95-40F984A4BD51}"/>
    <cellStyle name="Normal 4 2 4 22" xfId="45232" xr:uid="{BA55B5F6-4AFA-4350-B495-47792970B49D}"/>
    <cellStyle name="Normal 4 2 4 22 2" xfId="45233" xr:uid="{9DD0EC3E-98AE-4BE6-95B7-3C0DDFEA254B}"/>
    <cellStyle name="Normal 4 2 4 22 2 2" xfId="45234" xr:uid="{7CB33E07-72E9-42FF-8FBD-1EE1B7B07D53}"/>
    <cellStyle name="Normal 4 2 4 22 2 3" xfId="45235" xr:uid="{C332B777-738E-46B4-8D4F-D0F4011033D0}"/>
    <cellStyle name="Normal 4 2 4 22 2 3 2" xfId="45236" xr:uid="{45B4012E-09AA-49F5-820F-8E1C4FF1002B}"/>
    <cellStyle name="Normal 4 2 4 22 3" xfId="45237" xr:uid="{9791ABC4-E799-40A4-A0AB-976F840D90B9}"/>
    <cellStyle name="Normal 4 2 4 22 3 2" xfId="45238" xr:uid="{515B64DC-020C-4C9B-8EC2-EAF1D436CC61}"/>
    <cellStyle name="Normal 4 2 4 22 4" xfId="45239" xr:uid="{032932E5-5CDD-429E-A51E-E16AE92FDF16}"/>
    <cellStyle name="Normal 4 2 4 22 5" xfId="45240" xr:uid="{C9FD8C26-F763-495D-95F4-293E7CACA269}"/>
    <cellStyle name="Normal 4 2 4 22 5 2" xfId="45241" xr:uid="{299D4E87-BAD1-4F57-B46E-6AFC5AFB94C1}"/>
    <cellStyle name="Normal 4 2 4 22 5 2 2" xfId="45242" xr:uid="{8C9DD300-4CAF-4C81-A7FF-3D8C8FA20E6A}"/>
    <cellStyle name="Normal 4 2 4 22 5 2 2 2" xfId="45243" xr:uid="{A0D10144-5FB1-436C-97D9-E925EEB937E5}"/>
    <cellStyle name="Normal 4 2 4 22 5 2 3" xfId="45244" xr:uid="{21CB4C3A-D9E6-4B91-B4BD-71A3969C53C8}"/>
    <cellStyle name="Normal 4 2 4 22 5 3" xfId="45245" xr:uid="{9199782F-8B90-4B96-AD55-6C6E08ECE5D2}"/>
    <cellStyle name="Normal 4 2 4 22 5 3 2" xfId="45246" xr:uid="{CF7ECE13-3EAC-4678-9B77-40A2636FDD64}"/>
    <cellStyle name="Normal 4 2 4 22 5 4" xfId="45247" xr:uid="{1E638A69-5B76-422D-B404-7E0124FACC39}"/>
    <cellStyle name="Normal 4 2 4 22 6" xfId="45248" xr:uid="{408CE420-4579-41A5-A235-5AA0550116F6}"/>
    <cellStyle name="Normal 4 2 4 22 6 2" xfId="45249" xr:uid="{A6FC6E02-7DE2-48AB-A678-B29A3F33B66C}"/>
    <cellStyle name="Normal 4 2 4 22 6 2 2" xfId="45250" xr:uid="{63335909-B970-43B9-A30F-4C66E1FD475F}"/>
    <cellStyle name="Normal 4 2 4 22 6 2 2 2" xfId="45251" xr:uid="{A6F7F220-9B47-47C1-8252-E04EBD1759C3}"/>
    <cellStyle name="Normal 4 2 4 22 6 2 3" xfId="45252" xr:uid="{E141D3F7-481C-440E-BE1C-7AC771976F8B}"/>
    <cellStyle name="Normal 4 2 4 22 6 3" xfId="45253" xr:uid="{D18FBFD9-78AB-47C4-8B8B-D8B9BD581ABD}"/>
    <cellStyle name="Normal 4 2 4 22 6 3 2" xfId="45254" xr:uid="{1E555125-3685-4CF1-829E-69121B0ACA80}"/>
    <cellStyle name="Normal 4 2 4 22 6 4" xfId="45255" xr:uid="{4147FAFE-6CC1-4B76-B4A7-B194AAB08FC4}"/>
    <cellStyle name="Normal 4 2 4 22 7" xfId="45256" xr:uid="{43421C21-7425-42F0-A5AE-43E65185FDC5}"/>
    <cellStyle name="Normal 4 2 4 22 7 2" xfId="45257" xr:uid="{FD9EB40D-2436-4B33-BBF6-16CD093AE64C}"/>
    <cellStyle name="Normal 4 2 4 23" xfId="45258" xr:uid="{DD29AEDA-F478-4E22-A9CE-AE6A920DED28}"/>
    <cellStyle name="Normal 4 2 4 23 2" xfId="45259" xr:uid="{84B7148D-B547-495C-BDA1-DBD8BDD52216}"/>
    <cellStyle name="Normal 4 2 4 23 2 2" xfId="45260" xr:uid="{8E35C96D-312D-4D66-9BE4-DF3951E65437}"/>
    <cellStyle name="Normal 4 2 4 23 2 3" xfId="45261" xr:uid="{104ED12D-4D28-41B8-8FD2-AA6F18FF2964}"/>
    <cellStyle name="Normal 4 2 4 23 2 3 2" xfId="45262" xr:uid="{FE70ABC4-DE8E-49DA-A70E-C496D60E8EAD}"/>
    <cellStyle name="Normal 4 2 4 23 3" xfId="45263" xr:uid="{E7C208B7-9555-46B6-86FE-4DDEFFF767DA}"/>
    <cellStyle name="Normal 4 2 4 23 3 2" xfId="45264" xr:uid="{40B0DA57-761C-48BB-9179-20859F345515}"/>
    <cellStyle name="Normal 4 2 4 23 4" xfId="45265" xr:uid="{C8353AFD-9F1E-48C3-B7B6-161894BF58CE}"/>
    <cellStyle name="Normal 4 2 4 23 5" xfId="45266" xr:uid="{54716A97-1D39-4569-A840-0D2BF30A2637}"/>
    <cellStyle name="Normal 4 2 4 23 5 2" xfId="45267" xr:uid="{7A9842E4-F880-499F-985D-857B2D23ED59}"/>
    <cellStyle name="Normal 4 2 4 23 5 2 2" xfId="45268" xr:uid="{5E7D66E9-C613-4A80-AFC9-13AB2FFDAC8B}"/>
    <cellStyle name="Normal 4 2 4 23 5 2 2 2" xfId="45269" xr:uid="{7CB75D00-4007-460A-839C-58294448FE1F}"/>
    <cellStyle name="Normal 4 2 4 23 5 2 3" xfId="45270" xr:uid="{1EAB5B46-1D9C-4701-816A-ACE10F3D98D4}"/>
    <cellStyle name="Normal 4 2 4 23 5 3" xfId="45271" xr:uid="{A2EA8ECE-C476-411F-B0E5-DC08BFF4CD76}"/>
    <cellStyle name="Normal 4 2 4 23 5 3 2" xfId="45272" xr:uid="{EDA962FA-81AC-450C-89D6-17280734F4FB}"/>
    <cellStyle name="Normal 4 2 4 23 5 4" xfId="45273" xr:uid="{7F72AB9C-EBEC-4F6E-BAED-5C4B0F08EA8D}"/>
    <cellStyle name="Normal 4 2 4 23 6" xfId="45274" xr:uid="{0BCDDF34-EF2C-4527-9830-44FECCEFCAC8}"/>
    <cellStyle name="Normal 4 2 4 23 6 2" xfId="45275" xr:uid="{756D51FC-888F-4046-A088-5A8DF6650F17}"/>
    <cellStyle name="Normal 4 2 4 23 6 2 2" xfId="45276" xr:uid="{90B82786-8A16-4F28-A0D5-2AF296B0BE5A}"/>
    <cellStyle name="Normal 4 2 4 23 6 2 2 2" xfId="45277" xr:uid="{A6102454-53A9-4C4E-BB4A-ED230FABDB44}"/>
    <cellStyle name="Normal 4 2 4 23 6 2 3" xfId="45278" xr:uid="{1AEEB854-2F16-4E19-97EE-CEC7408275E7}"/>
    <cellStyle name="Normal 4 2 4 23 6 3" xfId="45279" xr:uid="{EFD749AC-4BBA-41E6-AA64-CB32946F0230}"/>
    <cellStyle name="Normal 4 2 4 23 6 3 2" xfId="45280" xr:uid="{B5ED3502-2E5F-46CF-9410-3E8F8E564D45}"/>
    <cellStyle name="Normal 4 2 4 23 6 4" xfId="45281" xr:uid="{09234F78-6785-4A12-B29A-BF3BAD28D170}"/>
    <cellStyle name="Normal 4 2 4 23 7" xfId="45282" xr:uid="{28F5E0BB-C692-4AAC-82CD-5F6D2D84DC94}"/>
    <cellStyle name="Normal 4 2 4 23 7 2" xfId="45283" xr:uid="{A4F55D70-B370-4BA2-9029-DFFF7678F372}"/>
    <cellStyle name="Normal 4 2 4 24" xfId="45284" xr:uid="{BD14FC65-174C-496A-96CD-12220BBF7E73}"/>
    <cellStyle name="Normal 4 2 4 24 2" xfId="45285" xr:uid="{D11AD6A4-F75E-402C-993A-BB5A06B7F171}"/>
    <cellStyle name="Normal 4 2 4 24 2 2" xfId="45286" xr:uid="{0188A5CF-7422-465C-AA99-A8BF55384086}"/>
    <cellStyle name="Normal 4 2 4 24 2 3" xfId="45287" xr:uid="{DEF183C5-BC82-4B98-894C-23D182223059}"/>
    <cellStyle name="Normal 4 2 4 24 2 3 2" xfId="45288" xr:uid="{A8A2FF0A-FCF5-441E-9978-0DE4E14C6F89}"/>
    <cellStyle name="Normal 4 2 4 24 3" xfId="45289" xr:uid="{9E5FE124-F707-41E1-BBFD-8E60E0C853BF}"/>
    <cellStyle name="Normal 4 2 4 24 3 2" xfId="45290" xr:uid="{77D5A19A-EE34-4F37-8D65-F4A622B899EB}"/>
    <cellStyle name="Normal 4 2 4 24 4" xfId="45291" xr:uid="{7DC7975D-CB99-41E3-B068-D45891BE189A}"/>
    <cellStyle name="Normal 4 2 4 24 5" xfId="45292" xr:uid="{48147B87-BA99-4678-B6FD-43338C8DF0EF}"/>
    <cellStyle name="Normal 4 2 4 24 5 2" xfId="45293" xr:uid="{D6C3D95B-6834-46B7-ACFA-DF2707AB5F74}"/>
    <cellStyle name="Normal 4 2 4 24 5 2 2" xfId="45294" xr:uid="{417637E7-6A92-4925-B98E-E81D5CCC66A2}"/>
    <cellStyle name="Normal 4 2 4 24 5 2 2 2" xfId="45295" xr:uid="{2FA8B342-59F8-4EDC-9DE8-286C917EC675}"/>
    <cellStyle name="Normal 4 2 4 24 5 2 3" xfId="45296" xr:uid="{47025936-9881-47AD-87C9-8D27FB40FAB4}"/>
    <cellStyle name="Normal 4 2 4 24 5 3" xfId="45297" xr:uid="{6508239C-2275-41A7-B364-6DF51B48718A}"/>
    <cellStyle name="Normal 4 2 4 24 5 3 2" xfId="45298" xr:uid="{D06315E7-733D-4AD3-8F1C-B48CA3C29A08}"/>
    <cellStyle name="Normal 4 2 4 24 5 4" xfId="45299" xr:uid="{E53A9220-884B-4A5D-A1B6-6C797A840C02}"/>
    <cellStyle name="Normal 4 2 4 24 6" xfId="45300" xr:uid="{E0052A2B-B0AF-4A82-B8C1-3FEB2518761B}"/>
    <cellStyle name="Normal 4 2 4 24 6 2" xfId="45301" xr:uid="{486F93F4-5BA4-4C00-9746-681C2815BDCC}"/>
    <cellStyle name="Normal 4 2 4 24 6 2 2" xfId="45302" xr:uid="{2A0E2FB4-D2CC-4BBB-B83D-981A25E18775}"/>
    <cellStyle name="Normal 4 2 4 24 6 2 2 2" xfId="45303" xr:uid="{96E3B2F0-872D-474C-9F64-D1AB115E6CAA}"/>
    <cellStyle name="Normal 4 2 4 24 6 2 3" xfId="45304" xr:uid="{81F1B147-8FD1-4FAE-927F-658BEDC631FF}"/>
    <cellStyle name="Normal 4 2 4 24 6 3" xfId="45305" xr:uid="{B5A7F31A-8261-4B47-8CBC-F0B9FD5013DC}"/>
    <cellStyle name="Normal 4 2 4 24 6 3 2" xfId="45306" xr:uid="{A406A91C-A918-4513-8A14-5F97CC26C13F}"/>
    <cellStyle name="Normal 4 2 4 24 6 4" xfId="45307" xr:uid="{6C8BF60B-5E1F-4B79-9403-C3F3B73D129A}"/>
    <cellStyle name="Normal 4 2 4 24 7" xfId="45308" xr:uid="{F729000A-8B95-4593-8B6F-5322B18446C2}"/>
    <cellStyle name="Normal 4 2 4 24 7 2" xfId="45309" xr:uid="{8C045AC7-6EB8-471A-BF69-92B0D38B44C5}"/>
    <cellStyle name="Normal 4 2 4 25" xfId="45310" xr:uid="{68C1426B-7565-4AF3-B89A-EB3E264AF3C1}"/>
    <cellStyle name="Normal 4 2 4 25 2" xfId="45311" xr:uid="{49E7F0F2-A420-4627-8CC2-623C23A40598}"/>
    <cellStyle name="Normal 4 2 4 25 2 2" xfId="45312" xr:uid="{A8DDB0EA-F9D3-4D33-BFC9-FFF906714B8C}"/>
    <cellStyle name="Normal 4 2 4 25 2 3" xfId="45313" xr:uid="{B3E49903-CC30-46AF-B729-C2AC47855032}"/>
    <cellStyle name="Normal 4 2 4 25 2 3 2" xfId="45314" xr:uid="{418B204A-22E0-4149-AEED-B1DA4055AEB9}"/>
    <cellStyle name="Normal 4 2 4 25 3" xfId="45315" xr:uid="{23ECC1F0-A0A1-4973-B924-A31528D09AB7}"/>
    <cellStyle name="Normal 4 2 4 25 3 2" xfId="45316" xr:uid="{5AC26151-5FA8-4F98-9DE8-B144D18630F4}"/>
    <cellStyle name="Normal 4 2 4 25 4" xfId="45317" xr:uid="{BD545D29-C29F-4A55-8C43-F98E12771A76}"/>
    <cellStyle name="Normal 4 2 4 25 5" xfId="45318" xr:uid="{D42F694F-65AA-4B2D-BA8C-5997E61EFFEA}"/>
    <cellStyle name="Normal 4 2 4 25 5 2" xfId="45319" xr:uid="{F140BCFF-085F-4550-A488-F97F57039B39}"/>
    <cellStyle name="Normal 4 2 4 25 5 2 2" xfId="45320" xr:uid="{84180997-7160-4278-A86D-7AD79DDA7513}"/>
    <cellStyle name="Normal 4 2 4 25 5 2 2 2" xfId="45321" xr:uid="{8260AE73-4273-43C1-8D83-8DC1910EE83C}"/>
    <cellStyle name="Normal 4 2 4 25 5 2 3" xfId="45322" xr:uid="{FCEFB7F8-7CD0-44A8-B51F-5F0C17BCA217}"/>
    <cellStyle name="Normal 4 2 4 25 5 3" xfId="45323" xr:uid="{85F3EC29-BA10-45D7-8B5A-43DEEBB73145}"/>
    <cellStyle name="Normal 4 2 4 25 5 3 2" xfId="45324" xr:uid="{31B942AD-A35E-45DA-95AC-F8EA5E340BCA}"/>
    <cellStyle name="Normal 4 2 4 25 5 4" xfId="45325" xr:uid="{99B98357-C974-4F8D-84FC-C421EB44DCAD}"/>
    <cellStyle name="Normal 4 2 4 25 6" xfId="45326" xr:uid="{BEB81697-575C-41B2-94DC-09902ADD162E}"/>
    <cellStyle name="Normal 4 2 4 25 6 2" xfId="45327" xr:uid="{C6A1674A-2A83-4C96-A363-0CB429CEB79D}"/>
    <cellStyle name="Normal 4 2 4 25 6 2 2" xfId="45328" xr:uid="{4C6D0D38-E85C-4340-A259-021E8DA5B969}"/>
    <cellStyle name="Normal 4 2 4 25 6 2 2 2" xfId="45329" xr:uid="{ECCF89DC-BA67-44A3-9A80-8D117E94FE00}"/>
    <cellStyle name="Normal 4 2 4 25 6 2 3" xfId="45330" xr:uid="{079FCE47-CC65-4A28-8B8B-EB7F15681B8E}"/>
    <cellStyle name="Normal 4 2 4 25 6 3" xfId="45331" xr:uid="{F901B5E0-EC7A-4623-A838-E9F77F0946D3}"/>
    <cellStyle name="Normal 4 2 4 25 6 3 2" xfId="45332" xr:uid="{AD71E6BA-1588-49AB-9990-2E901B9C56EA}"/>
    <cellStyle name="Normal 4 2 4 25 6 4" xfId="45333" xr:uid="{E4467934-59D5-4BDE-A249-A08B448165D8}"/>
    <cellStyle name="Normal 4 2 4 25 7" xfId="45334" xr:uid="{F2870683-BC62-4A57-A804-DE74C98A15E9}"/>
    <cellStyle name="Normal 4 2 4 25 7 2" xfId="45335" xr:uid="{23C29897-ABAF-4241-8093-838B6B595DCC}"/>
    <cellStyle name="Normal 4 2 4 26" xfId="45336" xr:uid="{C834114B-650E-46DC-99A8-04161B556998}"/>
    <cellStyle name="Normal 4 2 4 26 2" xfId="45337" xr:uid="{5769A661-3C9B-477D-AF0D-2882CE315F1A}"/>
    <cellStyle name="Normal 4 2 4 26 2 2" xfId="45338" xr:uid="{E27977DD-D895-4221-80BE-EA587ECA9EBE}"/>
    <cellStyle name="Normal 4 2 4 26 2 3" xfId="45339" xr:uid="{65CF730E-37ED-4584-8718-8B50C5D8A7BB}"/>
    <cellStyle name="Normal 4 2 4 26 2 3 2" xfId="45340" xr:uid="{69C2B60C-7B28-4A1E-9F9A-5F3F0382236F}"/>
    <cellStyle name="Normal 4 2 4 26 3" xfId="45341" xr:uid="{7842121B-AE82-464D-9A11-F62153ACC978}"/>
    <cellStyle name="Normal 4 2 4 26 3 2" xfId="45342" xr:uid="{A5FC7A20-06C3-442A-81FF-CF2713B57296}"/>
    <cellStyle name="Normal 4 2 4 26 4" xfId="45343" xr:uid="{44E2CDD9-3A73-466B-83AB-757274F8DC08}"/>
    <cellStyle name="Normal 4 2 4 26 5" xfId="45344" xr:uid="{02B5891A-347B-46EA-803A-0EF998C171E2}"/>
    <cellStyle name="Normal 4 2 4 26 5 2" xfId="45345" xr:uid="{B1E0CCC8-B2D0-4C8B-A3E3-2F483CDAD059}"/>
    <cellStyle name="Normal 4 2 4 26 5 2 2" xfId="45346" xr:uid="{DCF70D80-994C-413E-BD99-6B6E2A280509}"/>
    <cellStyle name="Normal 4 2 4 26 5 2 2 2" xfId="45347" xr:uid="{D6AFE28B-9DAA-4CA5-A72E-59F3A7FC6805}"/>
    <cellStyle name="Normal 4 2 4 26 5 2 3" xfId="45348" xr:uid="{1B657AD0-25C5-46A4-93EE-24DE1D969980}"/>
    <cellStyle name="Normal 4 2 4 26 5 3" xfId="45349" xr:uid="{EA8A6F61-13D4-4428-83D0-ABE4DE8C740D}"/>
    <cellStyle name="Normal 4 2 4 26 5 3 2" xfId="45350" xr:uid="{D24A7307-E1FD-449E-8421-C40CA9F5AFF2}"/>
    <cellStyle name="Normal 4 2 4 26 5 4" xfId="45351" xr:uid="{ADEE7CC3-5973-49A5-9FFE-0FE009D915D8}"/>
    <cellStyle name="Normal 4 2 4 26 6" xfId="45352" xr:uid="{0FEE15ED-66BD-4F00-A992-8E7685570116}"/>
    <cellStyle name="Normal 4 2 4 26 6 2" xfId="45353" xr:uid="{C3D03A81-D65F-48E1-B4C8-E7E659095239}"/>
    <cellStyle name="Normal 4 2 4 26 6 2 2" xfId="45354" xr:uid="{E404205E-BAD9-4D52-83DF-6428F0D7DF5F}"/>
    <cellStyle name="Normal 4 2 4 26 6 2 2 2" xfId="45355" xr:uid="{98416934-3768-4E0E-8919-96BB3BE4A2F5}"/>
    <cellStyle name="Normal 4 2 4 26 6 2 3" xfId="45356" xr:uid="{9D64D6E8-C14E-4A6F-9ED0-2D71DE213684}"/>
    <cellStyle name="Normal 4 2 4 26 6 3" xfId="45357" xr:uid="{37BCF155-9E81-4340-B5B2-2E7BCFE89745}"/>
    <cellStyle name="Normal 4 2 4 26 6 3 2" xfId="45358" xr:uid="{518DF65A-F5C2-42B3-8179-853615949030}"/>
    <cellStyle name="Normal 4 2 4 26 6 4" xfId="45359" xr:uid="{306FEC6D-261F-48D7-A88B-8DBD04EF3785}"/>
    <cellStyle name="Normal 4 2 4 26 7" xfId="45360" xr:uid="{EB232411-D087-4BDE-8574-69618F3B84F3}"/>
    <cellStyle name="Normal 4 2 4 26 7 2" xfId="45361" xr:uid="{657FACFD-A5CD-4C08-89AA-9AD97E31A507}"/>
    <cellStyle name="Normal 4 2 4 27" xfId="45362" xr:uid="{3008339E-F933-40C9-A604-A8314A5B1A51}"/>
    <cellStyle name="Normal 4 2 4 27 2" xfId="45363" xr:uid="{CEDC991A-97D0-4137-B4DE-6DA4228A10BA}"/>
    <cellStyle name="Normal 4 2 4 27 2 2" xfId="45364" xr:uid="{50546203-1C1E-476D-BFAA-03CF9F1CB613}"/>
    <cellStyle name="Normal 4 2 4 27 2 3" xfId="45365" xr:uid="{B0B838A1-8DBD-483D-8459-4EDC23679339}"/>
    <cellStyle name="Normal 4 2 4 27 2 3 2" xfId="45366" xr:uid="{F741643E-27CC-4D55-AD51-B46D7D88CCAC}"/>
    <cellStyle name="Normal 4 2 4 27 3" xfId="45367" xr:uid="{04A5DC39-6513-44DE-B0E1-6DF7DB9C882F}"/>
    <cellStyle name="Normal 4 2 4 27 3 2" xfId="45368" xr:uid="{E5163E26-0C96-499C-9B11-648D3D540A1C}"/>
    <cellStyle name="Normal 4 2 4 27 4" xfId="45369" xr:uid="{9D21C6ED-0E5F-4129-9F94-755BF5090C12}"/>
    <cellStyle name="Normal 4 2 4 27 5" xfId="45370" xr:uid="{9D4A3B35-C2A8-4D48-BFEF-5ED27D388BBA}"/>
    <cellStyle name="Normal 4 2 4 27 5 2" xfId="45371" xr:uid="{7389BE33-7619-4B0D-A859-1F0F0310264A}"/>
    <cellStyle name="Normal 4 2 4 27 5 2 2" xfId="45372" xr:uid="{AE500357-84E6-4F81-A752-8C6AEF37FA42}"/>
    <cellStyle name="Normal 4 2 4 27 5 2 2 2" xfId="45373" xr:uid="{A77ADB6E-A4D4-4FB7-86EE-269F62E6D821}"/>
    <cellStyle name="Normal 4 2 4 27 5 2 3" xfId="45374" xr:uid="{3B1F4CA7-DC2B-4CB2-A442-8AFD4DB6A659}"/>
    <cellStyle name="Normal 4 2 4 27 5 3" xfId="45375" xr:uid="{35074516-35B0-4E18-BDB7-CEECBED016DE}"/>
    <cellStyle name="Normal 4 2 4 27 5 3 2" xfId="45376" xr:uid="{B359C613-8FC8-48E2-80DA-96BF578C8047}"/>
    <cellStyle name="Normal 4 2 4 27 5 4" xfId="45377" xr:uid="{3BF37F21-7C2A-4138-96D4-FD7D06CF0E50}"/>
    <cellStyle name="Normal 4 2 4 27 6" xfId="45378" xr:uid="{207226C2-7E40-4BA1-B0B0-059CE7A7A3AB}"/>
    <cellStyle name="Normal 4 2 4 27 6 2" xfId="45379" xr:uid="{47175365-F40D-45F4-8B05-8E3350393379}"/>
    <cellStyle name="Normal 4 2 4 27 6 2 2" xfId="45380" xr:uid="{9A06F12F-6AE2-4371-988E-1656E75F65AA}"/>
    <cellStyle name="Normal 4 2 4 27 6 2 2 2" xfId="45381" xr:uid="{5D2E7823-9C6F-4CA1-9A22-3070F7C3A87E}"/>
    <cellStyle name="Normal 4 2 4 27 6 2 3" xfId="45382" xr:uid="{6A9340E6-5101-48D3-BC69-002A345CFF51}"/>
    <cellStyle name="Normal 4 2 4 27 6 3" xfId="45383" xr:uid="{7208B404-CE26-49B8-8B1B-C3431A1DA0C0}"/>
    <cellStyle name="Normal 4 2 4 27 6 3 2" xfId="45384" xr:uid="{757117CF-C8B8-40DF-A2AB-E3D167F68879}"/>
    <cellStyle name="Normal 4 2 4 27 6 4" xfId="45385" xr:uid="{E189C3C7-A02D-4DBA-B260-DFBDDE0E31F2}"/>
    <cellStyle name="Normal 4 2 4 27 7" xfId="45386" xr:uid="{DE0A7DFD-1A3F-4BD8-A8C5-8E3FEC4BC1B4}"/>
    <cellStyle name="Normal 4 2 4 27 7 2" xfId="45387" xr:uid="{697470E9-853A-401B-A5BD-E0515604EC82}"/>
    <cellStyle name="Normal 4 2 4 28" xfId="45388" xr:uid="{F511086D-A877-4496-A637-FCCC9D13ADFE}"/>
    <cellStyle name="Normal 4 2 4 28 2" xfId="45389" xr:uid="{0C9B6ACC-AB43-4D4E-AB63-ADFFE45A17CA}"/>
    <cellStyle name="Normal 4 2 4 28 3" xfId="45390" xr:uid="{E603503C-FDFC-4B18-BBCB-3F77AEABA83F}"/>
    <cellStyle name="Normal 4 2 4 28 3 2" xfId="45391" xr:uid="{9FDEB412-B039-41EB-8D3F-0AEE702BD763}"/>
    <cellStyle name="Normal 4 2 4 29" xfId="45392" xr:uid="{A97D4B94-B9C5-44AA-BD3F-2FACA8551462}"/>
    <cellStyle name="Normal 4 2 4 29 2" xfId="45393" xr:uid="{C0BCD784-B8CB-4D9D-8630-BE367ED43670}"/>
    <cellStyle name="Normal 4 2 4 29 3" xfId="45394" xr:uid="{1D74A59B-1F68-49C4-8289-D5C1901F6FCA}"/>
    <cellStyle name="Normal 4 2 4 29 3 2" xfId="45395" xr:uid="{71BC4EAE-11FB-4696-AECB-1CD4368D222C}"/>
    <cellStyle name="Normal 4 2 4 3" xfId="45396" xr:uid="{761358DA-87FA-4668-BE2B-51A2302A032C}"/>
    <cellStyle name="Normal 4 2 4 3 2" xfId="45397" xr:uid="{7726B0AE-0F38-44F3-A466-1E7BD1B37117}"/>
    <cellStyle name="Normal 4 2 4 3 2 2" xfId="45398" xr:uid="{C9800009-458A-49AF-815E-C84A86B987A5}"/>
    <cellStyle name="Normal 4 2 4 3 2 3" xfId="45399" xr:uid="{15987C88-FDDD-48EC-97E6-6863C484CEA8}"/>
    <cellStyle name="Normal 4 2 4 3 2 3 2" xfId="45400" xr:uid="{17452D39-E359-4E22-B8C7-C9C5EFEB525C}"/>
    <cellStyle name="Normal 4 2 4 3 3" xfId="45401" xr:uid="{F048F0F1-8171-4B79-B87C-173C4B337361}"/>
    <cellStyle name="Normal 4 2 4 3 3 2" xfId="45402" xr:uid="{550C3F4C-A622-44E1-BCC7-4E79A6598BA0}"/>
    <cellStyle name="Normal 4 2 4 3 4" xfId="45403" xr:uid="{5E7AD5E1-A557-4963-B1D9-6C22FB949721}"/>
    <cellStyle name="Normal 4 2 4 3 5" xfId="45404" xr:uid="{40E7BF2D-B83B-46D7-A293-A527720EA113}"/>
    <cellStyle name="Normal 4 2 4 3 5 2" xfId="45405" xr:uid="{AD3CD821-E44D-4F14-92CB-D8D943C93633}"/>
    <cellStyle name="Normal 4 2 4 3 5 2 2" xfId="45406" xr:uid="{A58FE1CB-A9BA-4FB3-991D-AF459E9D58C1}"/>
    <cellStyle name="Normal 4 2 4 3 5 2 2 2" xfId="45407" xr:uid="{6A0DB4A0-7CB4-4A76-AC80-F793FBB5E32C}"/>
    <cellStyle name="Normal 4 2 4 3 5 2 3" xfId="45408" xr:uid="{2DDB2187-1E8E-4684-BD97-73FA0B094424}"/>
    <cellStyle name="Normal 4 2 4 3 5 3" xfId="45409" xr:uid="{20454109-E5EC-4B3F-B38A-3B7C01F136F4}"/>
    <cellStyle name="Normal 4 2 4 3 5 3 2" xfId="45410" xr:uid="{14E1DEA6-2FBA-4401-8194-3034EA5C9003}"/>
    <cellStyle name="Normal 4 2 4 3 5 4" xfId="45411" xr:uid="{B3F81947-7353-465D-9AA4-30F2BBC62DC6}"/>
    <cellStyle name="Normal 4 2 4 3 6" xfId="45412" xr:uid="{BD581337-BDBC-4B6F-8F1F-1F00CA2AB29F}"/>
    <cellStyle name="Normal 4 2 4 3 6 2" xfId="45413" xr:uid="{4B0129CD-1BE5-41DB-A92C-AC8D4EB7F5E8}"/>
    <cellStyle name="Normal 4 2 4 3 6 2 2" xfId="45414" xr:uid="{F6BAA4AC-CCBD-4FE8-99C8-4F39A8A9B7DD}"/>
    <cellStyle name="Normal 4 2 4 3 6 2 2 2" xfId="45415" xr:uid="{D8F4FA81-C023-4F93-B88A-F0CFBF77DF9F}"/>
    <cellStyle name="Normal 4 2 4 3 6 2 3" xfId="45416" xr:uid="{C01307E0-CBB1-4561-9BE4-42B991816A97}"/>
    <cellStyle name="Normal 4 2 4 3 6 3" xfId="45417" xr:uid="{B6F20C8C-02A0-49E9-9DA8-FBDA50060257}"/>
    <cellStyle name="Normal 4 2 4 3 6 3 2" xfId="45418" xr:uid="{0C1630D8-8BA3-40CD-A1C6-2AC1AC93046B}"/>
    <cellStyle name="Normal 4 2 4 3 6 4" xfId="45419" xr:uid="{7AA0E3E0-24BD-49C4-AFC1-AD93D673CE60}"/>
    <cellStyle name="Normal 4 2 4 3 7" xfId="45420" xr:uid="{A15F4E49-87B6-4F09-A47B-7F2E2A633E62}"/>
    <cellStyle name="Normal 4 2 4 3 7 2" xfId="45421" xr:uid="{96D5B37F-F6A7-4C36-BF32-741DE7EB0CCE}"/>
    <cellStyle name="Normal 4 2 4 30" xfId="45422" xr:uid="{38296F4D-AF57-4AAA-B73B-74BAF5E54989}"/>
    <cellStyle name="Normal 4 2 4 31" xfId="45423" xr:uid="{F2F6B712-1FD6-4F3A-8BB0-306301D8CB21}"/>
    <cellStyle name="Normal 4 2 4 31 2" xfId="45424" xr:uid="{D67FB273-703D-4C5D-BAE5-1FDEC6C4EB35}"/>
    <cellStyle name="Normal 4 2 4 31 2 2" xfId="45425" xr:uid="{22FFCEC8-ED8D-4BE2-95D9-20C7AC7D589C}"/>
    <cellStyle name="Normal 4 2 4 31 2 2 2" xfId="45426" xr:uid="{5A728165-31D9-483E-A863-2BFFD7B53DEF}"/>
    <cellStyle name="Normal 4 2 4 31 2 3" xfId="45427" xr:uid="{30FADAEF-5CF2-4B89-A05B-879FBB68A410}"/>
    <cellStyle name="Normal 4 2 4 31 3" xfId="45428" xr:uid="{4BBDADFB-29F1-49BF-ACE9-9568216F0808}"/>
    <cellStyle name="Normal 4 2 4 31 3 2" xfId="45429" xr:uid="{75FEB30A-52CA-42C5-A224-66572330A6E4}"/>
    <cellStyle name="Normal 4 2 4 31 4" xfId="45430" xr:uid="{99E80583-B38B-4E6B-8994-81A88DC789EE}"/>
    <cellStyle name="Normal 4 2 4 32" xfId="45431" xr:uid="{C71381A5-51CC-42A0-A428-C8C8DEB49972}"/>
    <cellStyle name="Normal 4 2 4 32 2" xfId="45432" xr:uid="{FC18B3F8-BB69-4E22-B63E-09BFE209A124}"/>
    <cellStyle name="Normal 4 2 4 32 2 2" xfId="45433" xr:uid="{B331EFB4-7A65-438C-9520-DC00083352BD}"/>
    <cellStyle name="Normal 4 2 4 32 2 2 2" xfId="45434" xr:uid="{FCD76C44-C613-4838-860C-75917C0EB3A7}"/>
    <cellStyle name="Normal 4 2 4 32 2 3" xfId="45435" xr:uid="{ED1FB1E4-3FE8-4049-AF75-FCFA8FD7ED88}"/>
    <cellStyle name="Normal 4 2 4 32 3" xfId="45436" xr:uid="{761E456A-DA84-49E1-A4CD-B17BBCFE9876}"/>
    <cellStyle name="Normal 4 2 4 32 3 2" xfId="45437" xr:uid="{BC2E9359-8681-4764-9AF6-052BD84FEF03}"/>
    <cellStyle name="Normal 4 2 4 32 4" xfId="45438" xr:uid="{29D23B60-2AEB-4F54-A766-6F157EFC7697}"/>
    <cellStyle name="Normal 4 2 4 33" xfId="45439" xr:uid="{CF2271BB-C49B-40AC-B684-2DE386DF8551}"/>
    <cellStyle name="Normal 4 2 4 33 2" xfId="45440" xr:uid="{758B7260-CDD7-4627-8D70-A79614D63EE1}"/>
    <cellStyle name="Normal 4 2 4 34" xfId="45441" xr:uid="{87720BC2-B441-4DC3-95CB-EC912A94BE45}"/>
    <cellStyle name="Normal 4 2 4 34 2" xfId="45442" xr:uid="{4BB148A1-D858-4471-9757-0419C91CF98E}"/>
    <cellStyle name="Normal 4 2 4 35" xfId="45443" xr:uid="{1E977B40-77D6-4EFF-AD64-1E44862C4E0A}"/>
    <cellStyle name="Normal 4 2 4 36" xfId="45444" xr:uid="{D54335E0-7059-457E-B0F9-C9CDF5AB36F9}"/>
    <cellStyle name="Normal 4 2 4 37" xfId="59241" xr:uid="{FF1CDC8E-559D-475B-BCCC-F6392D93D05C}"/>
    <cellStyle name="Normal 4 2 4 4" xfId="45445" xr:uid="{14D0898E-4814-4349-89E9-B5D68F1A7CFA}"/>
    <cellStyle name="Normal 4 2 4 4 2" xfId="45446" xr:uid="{E9E01F3A-1600-4153-9A67-7AC7BD72E49C}"/>
    <cellStyle name="Normal 4 2 4 4 2 2" xfId="45447" xr:uid="{48DD2C73-7F0C-404D-B544-61C210420DBD}"/>
    <cellStyle name="Normal 4 2 4 4 2 3" xfId="45448" xr:uid="{EF50CF0B-8D02-4132-BE89-8512D85C1EB6}"/>
    <cellStyle name="Normal 4 2 4 4 2 3 2" xfId="45449" xr:uid="{AC884608-DDF9-41D5-A863-019B456E4C4C}"/>
    <cellStyle name="Normal 4 2 4 4 3" xfId="45450" xr:uid="{4DB9A076-9C9C-415E-A215-18759160559C}"/>
    <cellStyle name="Normal 4 2 4 4 3 2" xfId="45451" xr:uid="{A30035A0-1FE5-468C-AFFB-07714E1DC57E}"/>
    <cellStyle name="Normal 4 2 4 4 4" xfId="45452" xr:uid="{587DC487-58AB-4C49-8F10-5D9AF1504690}"/>
    <cellStyle name="Normal 4 2 4 4 5" xfId="45453" xr:uid="{F10FDC93-0FBE-442A-A2A3-E5A17A3D9785}"/>
    <cellStyle name="Normal 4 2 4 4 5 2" xfId="45454" xr:uid="{14F5720D-8029-485F-B7C7-8167BC6CD85E}"/>
    <cellStyle name="Normal 4 2 4 4 5 2 2" xfId="45455" xr:uid="{90D2A343-73D9-4439-8B4F-EA995531EEEA}"/>
    <cellStyle name="Normal 4 2 4 4 5 2 2 2" xfId="45456" xr:uid="{9B726673-0D4D-45FE-A74E-75CE244E9F7B}"/>
    <cellStyle name="Normal 4 2 4 4 5 2 3" xfId="45457" xr:uid="{D8FCDD6D-37F0-4CBC-8C2E-3742BFC11C1F}"/>
    <cellStyle name="Normal 4 2 4 4 5 3" xfId="45458" xr:uid="{789513EA-6A42-4E21-B39F-9B5B3B32270A}"/>
    <cellStyle name="Normal 4 2 4 4 5 3 2" xfId="45459" xr:uid="{27CA9525-F396-42C2-839F-BEABC5B007CF}"/>
    <cellStyle name="Normal 4 2 4 4 5 4" xfId="45460" xr:uid="{2F38CCB9-25A1-402D-A258-94027E7DCB84}"/>
    <cellStyle name="Normal 4 2 4 4 6" xfId="45461" xr:uid="{BD9B7F35-D51B-4C12-A975-E13618587616}"/>
    <cellStyle name="Normal 4 2 4 4 6 2" xfId="45462" xr:uid="{DD1A3472-9C9D-4DF9-9E16-6AD07BCA7890}"/>
    <cellStyle name="Normal 4 2 4 4 6 2 2" xfId="45463" xr:uid="{9295249C-444F-4999-A270-5B8B03641F27}"/>
    <cellStyle name="Normal 4 2 4 4 6 2 2 2" xfId="45464" xr:uid="{CFF222B3-60A7-41EC-84F3-997F8C0278A4}"/>
    <cellStyle name="Normal 4 2 4 4 6 2 3" xfId="45465" xr:uid="{1E1162B0-90AA-4480-BF11-7DCAD21BE85A}"/>
    <cellStyle name="Normal 4 2 4 4 6 3" xfId="45466" xr:uid="{9F435AB5-1E84-46DD-9EA7-412D552BDAB2}"/>
    <cellStyle name="Normal 4 2 4 4 6 3 2" xfId="45467" xr:uid="{C7A5B5B2-47B1-477B-A11E-525D9FF99A61}"/>
    <cellStyle name="Normal 4 2 4 4 6 4" xfId="45468" xr:uid="{92EE1A76-6CD6-49C2-962D-7CE7E5BAB66A}"/>
    <cellStyle name="Normal 4 2 4 4 7" xfId="45469" xr:uid="{B1309D0F-2925-4D2E-934F-79B6FD0495D6}"/>
    <cellStyle name="Normal 4 2 4 4 7 2" xfId="45470" xr:uid="{1A6B873D-52DD-4F2B-B35B-1B2FFE3F7989}"/>
    <cellStyle name="Normal 4 2 4 5" xfId="45471" xr:uid="{A5BD592F-FCA8-40B0-8702-1B66EF6A7E33}"/>
    <cellStyle name="Normal 4 2 4 5 2" xfId="45472" xr:uid="{6B544132-59A1-4BF8-8A55-64707D38E4F5}"/>
    <cellStyle name="Normal 4 2 4 5 2 2" xfId="45473" xr:uid="{54C3B8B5-D8B5-4ADA-BF24-547F5933D1AF}"/>
    <cellStyle name="Normal 4 2 4 5 2 3" xfId="45474" xr:uid="{14D96FAB-9AC6-470E-8EC9-C09DA0168E71}"/>
    <cellStyle name="Normal 4 2 4 5 2 3 2" xfId="45475" xr:uid="{BACD90EB-1486-4DC1-8A52-957F47939AB0}"/>
    <cellStyle name="Normal 4 2 4 5 3" xfId="45476" xr:uid="{C1EED7B7-98CB-4A29-A931-F5C38521F773}"/>
    <cellStyle name="Normal 4 2 4 5 3 2" xfId="45477" xr:uid="{605EBEE9-0931-4348-867F-EF88FA0B1016}"/>
    <cellStyle name="Normal 4 2 4 5 4" xfId="45478" xr:uid="{90D12FF2-B7F7-468D-B718-DCB7A6C35D79}"/>
    <cellStyle name="Normal 4 2 4 5 5" xfId="45479" xr:uid="{8611D131-5134-40D2-8FD9-1DB790E14A69}"/>
    <cellStyle name="Normal 4 2 4 5 5 2" xfId="45480" xr:uid="{D304793F-882F-4D43-A8FA-A6B6082D1ADB}"/>
    <cellStyle name="Normal 4 2 4 5 5 2 2" xfId="45481" xr:uid="{6B4D70D6-8DD0-4197-92F4-4C0A68378C5E}"/>
    <cellStyle name="Normal 4 2 4 5 5 2 2 2" xfId="45482" xr:uid="{F900B391-8DCD-4B07-A1C4-46C771DD66C9}"/>
    <cellStyle name="Normal 4 2 4 5 5 2 3" xfId="45483" xr:uid="{E80B78F6-99BD-4A89-A39B-E5177958AB79}"/>
    <cellStyle name="Normal 4 2 4 5 5 3" xfId="45484" xr:uid="{B4A3D2C3-6800-4B84-8320-7AE7D1C8D95C}"/>
    <cellStyle name="Normal 4 2 4 5 5 3 2" xfId="45485" xr:uid="{FE80CED6-CEAF-4287-AC2D-656D1D7D052A}"/>
    <cellStyle name="Normal 4 2 4 5 5 4" xfId="45486" xr:uid="{AE113B99-7D6A-41CC-809E-6B2E3E1DC329}"/>
    <cellStyle name="Normal 4 2 4 5 6" xfId="45487" xr:uid="{69AAB308-C864-4446-A0F3-D9A06EBC2CC2}"/>
    <cellStyle name="Normal 4 2 4 5 6 2" xfId="45488" xr:uid="{12054437-6537-4185-B208-7DB226635104}"/>
    <cellStyle name="Normal 4 2 4 5 6 2 2" xfId="45489" xr:uid="{CEBBC4CC-BB31-4E91-8A27-224BF31E6AA4}"/>
    <cellStyle name="Normal 4 2 4 5 6 2 2 2" xfId="45490" xr:uid="{D34EFE79-3912-48FA-9C45-CAA664263FE9}"/>
    <cellStyle name="Normal 4 2 4 5 6 2 3" xfId="45491" xr:uid="{272253E0-FCAB-490A-B81E-AA7BACD553C3}"/>
    <cellStyle name="Normal 4 2 4 5 6 3" xfId="45492" xr:uid="{89110018-E347-4CCC-A492-12F440FEA621}"/>
    <cellStyle name="Normal 4 2 4 5 6 3 2" xfId="45493" xr:uid="{2179A9FA-B822-4955-9D35-433B9BC9E4F4}"/>
    <cellStyle name="Normal 4 2 4 5 6 4" xfId="45494" xr:uid="{20505901-00AC-4F15-A3D0-A0C4191F5EC6}"/>
    <cellStyle name="Normal 4 2 4 5 7" xfId="45495" xr:uid="{0BFD206D-578E-4D58-83D5-6C59896BC71C}"/>
    <cellStyle name="Normal 4 2 4 5 7 2" xfId="45496" xr:uid="{A3456FFD-C180-49CD-8128-BB78AE7CB4F9}"/>
    <cellStyle name="Normal 4 2 4 6" xfId="45497" xr:uid="{F939350E-FB12-4207-BAFC-DE8086CD03E7}"/>
    <cellStyle name="Normal 4 2 4 6 2" xfId="45498" xr:uid="{0747F36A-FD71-4256-B41E-9A7AEABAB9C8}"/>
    <cellStyle name="Normal 4 2 4 6 2 2" xfId="45499" xr:uid="{6C37755D-BB30-46A9-BC64-0A364B14F973}"/>
    <cellStyle name="Normal 4 2 4 6 2 3" xfId="45500" xr:uid="{569FE278-71C5-49AE-A833-69318174AB90}"/>
    <cellStyle name="Normal 4 2 4 6 2 3 2" xfId="45501" xr:uid="{A59898B5-C5C6-4AE8-9701-F2ABB9600A7E}"/>
    <cellStyle name="Normal 4 2 4 6 3" xfId="45502" xr:uid="{01E0CC72-4938-41BB-8914-3C12A9009A65}"/>
    <cellStyle name="Normal 4 2 4 6 3 2" xfId="45503" xr:uid="{98BEFAE9-5464-4163-AA0C-C2F8ABA41516}"/>
    <cellStyle name="Normal 4 2 4 6 4" xfId="45504" xr:uid="{B578E6D0-A98B-4952-BB97-D2359649B12D}"/>
    <cellStyle name="Normal 4 2 4 6 5" xfId="45505" xr:uid="{1BF7AF5C-A1C3-49AD-B004-09EB8A200C3F}"/>
    <cellStyle name="Normal 4 2 4 6 5 2" xfId="45506" xr:uid="{7AC0F51D-91DF-45FC-93FD-9D1F641A7C81}"/>
    <cellStyle name="Normal 4 2 4 6 5 2 2" xfId="45507" xr:uid="{A0CBE383-B343-4AEC-9BB4-86549DAED148}"/>
    <cellStyle name="Normal 4 2 4 6 5 2 2 2" xfId="45508" xr:uid="{62C2B731-F6CF-4FC3-945C-DEF8F2E69178}"/>
    <cellStyle name="Normal 4 2 4 6 5 2 3" xfId="45509" xr:uid="{6D03782B-1F40-491B-9AD3-6A63376D7088}"/>
    <cellStyle name="Normal 4 2 4 6 5 3" xfId="45510" xr:uid="{4FD87CF1-AAE1-4C34-94F5-F9A54DA6173A}"/>
    <cellStyle name="Normal 4 2 4 6 5 3 2" xfId="45511" xr:uid="{1E26F523-8909-4252-BC14-BA98919E2843}"/>
    <cellStyle name="Normal 4 2 4 6 5 4" xfId="45512" xr:uid="{A198008E-0821-41AA-B5C3-E00EFD7C736D}"/>
    <cellStyle name="Normal 4 2 4 6 6" xfId="45513" xr:uid="{73B8F457-8558-4FF7-8262-1F3B42136B83}"/>
    <cellStyle name="Normal 4 2 4 6 6 2" xfId="45514" xr:uid="{A993CC9F-FED3-4CEC-A490-0BE6F7BFD873}"/>
    <cellStyle name="Normal 4 2 4 6 6 2 2" xfId="45515" xr:uid="{275F9873-B1D4-4003-BBEA-8DCABCCF8616}"/>
    <cellStyle name="Normal 4 2 4 6 6 2 2 2" xfId="45516" xr:uid="{A3795D53-5D83-4CB3-BA31-D877C48180C9}"/>
    <cellStyle name="Normal 4 2 4 6 6 2 3" xfId="45517" xr:uid="{37033CAB-B662-4D32-99C6-92FF53450D3A}"/>
    <cellStyle name="Normal 4 2 4 6 6 3" xfId="45518" xr:uid="{925D9A48-43BF-4B33-9310-6118A616607C}"/>
    <cellStyle name="Normal 4 2 4 6 6 3 2" xfId="45519" xr:uid="{5069D92E-8F4E-477B-9522-B75405A6B681}"/>
    <cellStyle name="Normal 4 2 4 6 6 4" xfId="45520" xr:uid="{A643E42F-0A48-4711-B956-7F47F84F486A}"/>
    <cellStyle name="Normal 4 2 4 6 7" xfId="45521" xr:uid="{3416AC58-4D16-47FF-89DC-05D446933569}"/>
    <cellStyle name="Normal 4 2 4 6 7 2" xfId="45522" xr:uid="{50F01939-DED3-485B-B217-9DF8DBAF5805}"/>
    <cellStyle name="Normal 4 2 4 7" xfId="45523" xr:uid="{8EC554D4-F241-440B-ADB3-B532894824B4}"/>
    <cellStyle name="Normal 4 2 4 7 2" xfId="45524" xr:uid="{3EBBCCDB-AFD8-479C-8C5B-CAE7C9CA4BFC}"/>
    <cellStyle name="Normal 4 2 4 7 2 2" xfId="45525" xr:uid="{1A34637F-105F-4DE6-B725-B75977BC6414}"/>
    <cellStyle name="Normal 4 2 4 7 2 3" xfId="45526" xr:uid="{4A688AE0-BC44-46E7-B617-721BF40D2BB0}"/>
    <cellStyle name="Normal 4 2 4 7 2 3 2" xfId="45527" xr:uid="{5CEC949A-9958-4825-BC8C-67ACCF2B6569}"/>
    <cellStyle name="Normal 4 2 4 7 3" xfId="45528" xr:uid="{2AED166F-8A63-4AD6-A743-C4C27F16F876}"/>
    <cellStyle name="Normal 4 2 4 7 3 2" xfId="45529" xr:uid="{AC11A017-6E5A-4F44-9D45-C06DC2A8EC95}"/>
    <cellStyle name="Normal 4 2 4 7 4" xfId="45530" xr:uid="{B62E6DF3-ACFA-4A46-BF13-7664B492A329}"/>
    <cellStyle name="Normal 4 2 4 7 5" xfId="45531" xr:uid="{7FD2BEB6-3D4F-4E08-80C7-385EBAD29F17}"/>
    <cellStyle name="Normal 4 2 4 7 5 2" xfId="45532" xr:uid="{A6AA9291-4CD2-4BDD-AADD-D2F87B83E4A7}"/>
    <cellStyle name="Normal 4 2 4 7 5 2 2" xfId="45533" xr:uid="{C09F9C35-132B-429A-8838-C374C6101CBC}"/>
    <cellStyle name="Normal 4 2 4 7 5 2 2 2" xfId="45534" xr:uid="{5FB8C5FE-7F72-4002-86B7-5AA1750989BD}"/>
    <cellStyle name="Normal 4 2 4 7 5 2 3" xfId="45535" xr:uid="{8153D499-8B77-4351-A6C7-CA8500EB353B}"/>
    <cellStyle name="Normal 4 2 4 7 5 3" xfId="45536" xr:uid="{727A365E-615F-465A-A310-5DF53077A3EE}"/>
    <cellStyle name="Normal 4 2 4 7 5 3 2" xfId="45537" xr:uid="{65C4BA22-F87D-4F54-B28E-C06FA3AE874C}"/>
    <cellStyle name="Normal 4 2 4 7 5 4" xfId="45538" xr:uid="{DE636F54-0A0D-4BB5-A3CF-26C3E3B962D6}"/>
    <cellStyle name="Normal 4 2 4 7 6" xfId="45539" xr:uid="{BFD4C08A-7E02-4386-ABF0-9D9884F06E28}"/>
    <cellStyle name="Normal 4 2 4 7 6 2" xfId="45540" xr:uid="{587D3A77-3A9B-4241-BB4E-546B477304FA}"/>
    <cellStyle name="Normal 4 2 4 7 6 2 2" xfId="45541" xr:uid="{1A307235-A9DB-4E0F-892B-57B1AAC7D9AD}"/>
    <cellStyle name="Normal 4 2 4 7 6 2 2 2" xfId="45542" xr:uid="{CBAA29D6-B2A2-47B3-9434-5C9657D605BC}"/>
    <cellStyle name="Normal 4 2 4 7 6 2 3" xfId="45543" xr:uid="{AC17E819-8C07-445E-96E3-D7900BA9EB00}"/>
    <cellStyle name="Normal 4 2 4 7 6 3" xfId="45544" xr:uid="{54C01154-D664-4C7C-99AE-AE4AF7D23CD4}"/>
    <cellStyle name="Normal 4 2 4 7 6 3 2" xfId="45545" xr:uid="{5724DB6C-9BB9-40D6-883A-6F336675B26D}"/>
    <cellStyle name="Normal 4 2 4 7 6 4" xfId="45546" xr:uid="{08DB733C-5E15-4B12-8E68-9F72AF6764F2}"/>
    <cellStyle name="Normal 4 2 4 7 7" xfId="45547" xr:uid="{D280E6B3-8BD6-4D5F-B428-9321614F2A2D}"/>
    <cellStyle name="Normal 4 2 4 7 7 2" xfId="45548" xr:uid="{22E580B4-85AB-4A14-A32F-07E3AD04FBB7}"/>
    <cellStyle name="Normal 4 2 4 8" xfId="45549" xr:uid="{E1E5D38A-536B-425F-916A-9AF7C6A54F56}"/>
    <cellStyle name="Normal 4 2 4 8 2" xfId="45550" xr:uid="{21C1EC1A-3DE3-4C8C-821A-AB8025E4325C}"/>
    <cellStyle name="Normal 4 2 4 8 2 2" xfId="45551" xr:uid="{E9A02BD7-D0CE-42B3-A3C1-6113E54A6331}"/>
    <cellStyle name="Normal 4 2 4 8 2 3" xfId="45552" xr:uid="{836E6D7D-9E18-4414-8C1C-80A0A0853AF8}"/>
    <cellStyle name="Normal 4 2 4 8 2 3 2" xfId="45553" xr:uid="{452F7866-59EB-4D82-9967-B0492B914D38}"/>
    <cellStyle name="Normal 4 2 4 8 3" xfId="45554" xr:uid="{34B7D5E8-A213-48A4-9799-6365EE42CA67}"/>
    <cellStyle name="Normal 4 2 4 8 3 2" xfId="45555" xr:uid="{F5C50F3C-AC6B-4B4D-A349-2D2D44E1EFC8}"/>
    <cellStyle name="Normal 4 2 4 8 4" xfId="45556" xr:uid="{947431A6-5857-4610-AB59-8778773E98ED}"/>
    <cellStyle name="Normal 4 2 4 8 5" xfId="45557" xr:uid="{F5DA4085-C8F7-4126-9453-7EB2506D269B}"/>
    <cellStyle name="Normal 4 2 4 8 5 2" xfId="45558" xr:uid="{418985C3-AB02-411A-8F3C-89D778ECFB9D}"/>
    <cellStyle name="Normal 4 2 4 8 5 2 2" xfId="45559" xr:uid="{99CD5C33-C7E8-4EF3-8531-304C64C2A2F0}"/>
    <cellStyle name="Normal 4 2 4 8 5 2 2 2" xfId="45560" xr:uid="{0E9A55CC-F5DF-469B-BF77-D41C5BB5B2B5}"/>
    <cellStyle name="Normal 4 2 4 8 5 2 3" xfId="45561" xr:uid="{9DB15BF1-D908-4542-92BC-873D5A85F81F}"/>
    <cellStyle name="Normal 4 2 4 8 5 3" xfId="45562" xr:uid="{EF46503E-28E3-46F1-95B6-FC39F2AA2497}"/>
    <cellStyle name="Normal 4 2 4 8 5 3 2" xfId="45563" xr:uid="{3712EFDC-2693-4C93-924A-81897438569B}"/>
    <cellStyle name="Normal 4 2 4 8 5 4" xfId="45564" xr:uid="{C90CD409-59A8-449B-A59C-27B4595E80FC}"/>
    <cellStyle name="Normal 4 2 4 8 6" xfId="45565" xr:uid="{96633FE2-9950-4673-94E0-4541139028FF}"/>
    <cellStyle name="Normal 4 2 4 8 6 2" xfId="45566" xr:uid="{269B7EC3-B9CD-427B-9A7B-9C059D1CD938}"/>
    <cellStyle name="Normal 4 2 4 8 6 2 2" xfId="45567" xr:uid="{EA5909F8-A470-4EC0-809F-17C5D5287D0C}"/>
    <cellStyle name="Normal 4 2 4 8 6 2 2 2" xfId="45568" xr:uid="{B11986C1-A1E2-4DB7-971D-90AD437B1AF4}"/>
    <cellStyle name="Normal 4 2 4 8 6 2 3" xfId="45569" xr:uid="{C3D85B2F-AB02-4A91-80B2-81F2C37D5719}"/>
    <cellStyle name="Normal 4 2 4 8 6 3" xfId="45570" xr:uid="{63B0D392-2A81-4A02-AE0F-2DBC82E216F5}"/>
    <cellStyle name="Normal 4 2 4 8 6 3 2" xfId="45571" xr:uid="{9D62E425-2754-4BE0-AC71-34666EB76E60}"/>
    <cellStyle name="Normal 4 2 4 8 6 4" xfId="45572" xr:uid="{FB99CFC7-69D5-4904-A639-06FB38578591}"/>
    <cellStyle name="Normal 4 2 4 8 7" xfId="45573" xr:uid="{98EB8219-D656-4B52-B4CC-9698EB2C38A3}"/>
    <cellStyle name="Normal 4 2 4 8 7 2" xfId="45574" xr:uid="{11CA595B-3E5B-45B9-B4BB-F72104B5A9CD}"/>
    <cellStyle name="Normal 4 2 4 9" xfId="45575" xr:uid="{9472A668-8E00-42E6-BEF1-7BF71040AC7E}"/>
    <cellStyle name="Normal 4 2 4 9 2" xfId="45576" xr:uid="{A6C89AFC-5123-433F-839F-F50770E59348}"/>
    <cellStyle name="Normal 4 2 4 9 2 2" xfId="45577" xr:uid="{158438BD-D21C-4E6B-B270-E4FFEC59B444}"/>
    <cellStyle name="Normal 4 2 4 9 2 3" xfId="45578" xr:uid="{8ED7295A-385C-40F0-A268-AA657CBC0C33}"/>
    <cellStyle name="Normal 4 2 4 9 2 3 2" xfId="45579" xr:uid="{85179E8D-B704-46CD-8EE4-085D7DECA32E}"/>
    <cellStyle name="Normal 4 2 4 9 3" xfId="45580" xr:uid="{A53A4644-C500-4592-98BD-B10D913DF908}"/>
    <cellStyle name="Normal 4 2 4 9 3 2" xfId="45581" xr:uid="{A580C5C6-78B9-49A1-88A9-9B693D9867A3}"/>
    <cellStyle name="Normal 4 2 4 9 4" xfId="45582" xr:uid="{10B57768-9D70-4B6C-A9ED-1EA6CCB8C6B3}"/>
    <cellStyle name="Normal 4 2 4 9 5" xfId="45583" xr:uid="{1306A231-00E3-4A12-8E95-EA9A7C51A806}"/>
    <cellStyle name="Normal 4 2 4 9 5 2" xfId="45584" xr:uid="{EC0A26DC-0F4D-439A-9B6A-7D62D8EC5510}"/>
    <cellStyle name="Normal 4 2 4 9 5 2 2" xfId="45585" xr:uid="{4C3A2EC3-3B95-4B0E-8BD2-6D7198271C8C}"/>
    <cellStyle name="Normal 4 2 4 9 5 2 2 2" xfId="45586" xr:uid="{F534F44A-291C-402F-ADEA-9B3DC755C2A7}"/>
    <cellStyle name="Normal 4 2 4 9 5 2 3" xfId="45587" xr:uid="{19BECD54-FCC7-4357-B593-D38B939D7F86}"/>
    <cellStyle name="Normal 4 2 4 9 5 3" xfId="45588" xr:uid="{E69A6ADA-8FE3-4908-8621-23A83DFD3D95}"/>
    <cellStyle name="Normal 4 2 4 9 5 3 2" xfId="45589" xr:uid="{116BA1F4-B11E-49A7-8B60-82C273A2408A}"/>
    <cellStyle name="Normal 4 2 4 9 5 4" xfId="45590" xr:uid="{DDF2332D-0505-431A-A46A-0428AE4C17BF}"/>
    <cellStyle name="Normal 4 2 4 9 6" xfId="45591" xr:uid="{FD4C9FEE-FB8C-4B45-81C3-F29791891C25}"/>
    <cellStyle name="Normal 4 2 4 9 6 2" xfId="45592" xr:uid="{B1C4018B-D9EA-4366-8933-D68468876426}"/>
    <cellStyle name="Normal 4 2 4 9 6 2 2" xfId="45593" xr:uid="{42462459-7BCC-4119-9517-65F29C072DF0}"/>
    <cellStyle name="Normal 4 2 4 9 6 2 2 2" xfId="45594" xr:uid="{D07A37C5-0E96-4531-B133-ACB2C2983593}"/>
    <cellStyle name="Normal 4 2 4 9 6 2 3" xfId="45595" xr:uid="{7CCD0944-C5D3-49AC-AC49-862954D4BEAD}"/>
    <cellStyle name="Normal 4 2 4 9 6 3" xfId="45596" xr:uid="{F4E08FF0-9986-4E56-8486-8F5E31FEAC64}"/>
    <cellStyle name="Normal 4 2 4 9 6 3 2" xfId="45597" xr:uid="{D5576CE0-C930-45F0-A837-087097B2A758}"/>
    <cellStyle name="Normal 4 2 4 9 6 4" xfId="45598" xr:uid="{489C8439-5DE1-4AB2-8140-573DD2A0A822}"/>
    <cellStyle name="Normal 4 2 4 9 7" xfId="45599" xr:uid="{53B6186C-333F-4D8A-893D-4BBDCF973B2A}"/>
    <cellStyle name="Normal 4 2 4 9 7 2" xfId="45600" xr:uid="{9F8A0C20-5889-45BA-8077-A89C653FF2A0}"/>
    <cellStyle name="Normal 4 2 40" xfId="45601" xr:uid="{E622C8C6-E5C1-4CDA-809A-287EE214CE32}"/>
    <cellStyle name="Normal 4 2 41" xfId="45602" xr:uid="{E0B7370D-5ECB-49BB-99EA-CAE05F5108A1}"/>
    <cellStyle name="Normal 4 2 42" xfId="45603" xr:uid="{A22ABCA1-768F-49B7-AA92-4DC4B30AAE34}"/>
    <cellStyle name="Normal 4 2 43" xfId="45604" xr:uid="{267C5106-B8D8-492B-9ECE-038C49330FAB}"/>
    <cellStyle name="Normal 4 2 44" xfId="45605" xr:uid="{C3AB796D-21AB-46CF-A04F-08754978D9B8}"/>
    <cellStyle name="Normal 4 2 45" xfId="45606" xr:uid="{72F9A48B-122C-4851-806C-6176246E6A12}"/>
    <cellStyle name="Normal 4 2 46" xfId="45607" xr:uid="{01791043-98A3-4EE7-A66F-F9F155C7622F}"/>
    <cellStyle name="Normal 4 2 47" xfId="45608" xr:uid="{64E9A323-B9D2-455D-AAF6-64253FF0B007}"/>
    <cellStyle name="Normal 4 2 48" xfId="45609" xr:uid="{D3FDD0AE-7966-4D25-A94F-62F10B261F4B}"/>
    <cellStyle name="Normal 4 2 49" xfId="45610" xr:uid="{AB26D57B-71D5-4BC1-BD9B-E2F13A4E44B7}"/>
    <cellStyle name="Normal 4 2 5" xfId="45611" xr:uid="{37B9B9A8-99EF-4CF4-AF2D-FF3E74F5963B}"/>
    <cellStyle name="Normal 4 2 5 2" xfId="45612" xr:uid="{278B0F7E-7165-4731-96C9-687B55F256B0}"/>
    <cellStyle name="Normal 4 2 5 2 2" xfId="45613" xr:uid="{62028C20-5869-4A15-BDAA-5939D8B6B892}"/>
    <cellStyle name="Normal 4 2 5 2 3" xfId="45614" xr:uid="{30DD7DED-6651-479B-A88B-202E08238070}"/>
    <cellStyle name="Normal 4 2 5 2 3 2" xfId="45615" xr:uid="{E7261AC5-A66F-4DCF-8736-354DEEC1FFB4}"/>
    <cellStyle name="Normal 4 2 5 3" xfId="45616" xr:uid="{BED9B9EF-A334-448B-A780-866C2D9A7153}"/>
    <cellStyle name="Normal 4 2 5 3 2" xfId="45617" xr:uid="{90670A72-1B05-4487-9670-4161DC5838EA}"/>
    <cellStyle name="Normal 4 2 5 3 3" xfId="45618" xr:uid="{EA024872-207C-4FC5-A9D0-D4F85B69C613}"/>
    <cellStyle name="Normal 4 2 5 3 3 2" xfId="45619" xr:uid="{C1F23067-B265-4D98-A3D5-91C2907C63BC}"/>
    <cellStyle name="Normal 4 2 5 4" xfId="45620" xr:uid="{0A60DF15-D408-46A9-AC7B-05F52A83BD10}"/>
    <cellStyle name="Normal 4 2 5 5" xfId="45621" xr:uid="{92573CAC-4B65-4937-85A3-D75AACD7A51D}"/>
    <cellStyle name="Normal 4 2 5 5 2" xfId="45622" xr:uid="{5B5D2F4E-5043-4F4E-A04C-5B86FE3D4E67}"/>
    <cellStyle name="Normal 4 2 5 5 2 2" xfId="45623" xr:uid="{89DB6F50-78EE-4F30-9C01-2B18AE5BC7D8}"/>
    <cellStyle name="Normal 4 2 5 5 2 2 2" xfId="45624" xr:uid="{9C80AA00-27F8-46E0-8C6D-603D100D090A}"/>
    <cellStyle name="Normal 4 2 5 5 2 3" xfId="45625" xr:uid="{64B09D93-2959-4950-8566-269EAC8FD4F5}"/>
    <cellStyle name="Normal 4 2 5 5 3" xfId="45626" xr:uid="{C8B06652-18D3-4B91-BC8C-96CA458A940E}"/>
    <cellStyle name="Normal 4 2 5 5 3 2" xfId="45627" xr:uid="{6FFC6D3B-B8F6-45B9-B070-1C4D205B00DB}"/>
    <cellStyle name="Normal 4 2 5 5 4" xfId="45628" xr:uid="{E83A46F6-C72F-43DF-B4A9-12E33F92770D}"/>
    <cellStyle name="Normal 4 2 5 6" xfId="45629" xr:uid="{808F7EA1-A3F9-4488-98DB-883053FB177A}"/>
    <cellStyle name="Normal 4 2 5 6 2" xfId="45630" xr:uid="{2CE24E2A-0266-4C76-955C-4059C26B9D24}"/>
    <cellStyle name="Normal 4 2 5 6 2 2" xfId="45631" xr:uid="{09DAC60C-9F63-4343-8417-6967E4B5C540}"/>
    <cellStyle name="Normal 4 2 5 6 2 2 2" xfId="45632" xr:uid="{9BB3DC72-AF31-4ACD-906C-3174452D2CAE}"/>
    <cellStyle name="Normal 4 2 5 6 2 3" xfId="45633" xr:uid="{F57177AA-E739-4EAC-8B04-C0B5DBB6D54D}"/>
    <cellStyle name="Normal 4 2 5 6 3" xfId="45634" xr:uid="{F0C735D2-E65F-4016-BC2E-447AC0F913C8}"/>
    <cellStyle name="Normal 4 2 5 6 3 2" xfId="45635" xr:uid="{068BFC94-87E9-40E0-BDC4-5D3B43834F00}"/>
    <cellStyle name="Normal 4 2 5 6 4" xfId="45636" xr:uid="{CACB57A0-25ED-434B-BC56-1940BD5D9827}"/>
    <cellStyle name="Normal 4 2 5 7" xfId="45637" xr:uid="{1795337D-5578-4C7C-828C-752BF755A338}"/>
    <cellStyle name="Normal 4 2 5 7 2" xfId="45638" xr:uid="{6E766D2C-274C-4541-8D44-26A66ADCE3D1}"/>
    <cellStyle name="Normal 4 2 5 8" xfId="45639" xr:uid="{1C11EA0B-B6DC-4621-B85D-71DB907EEDE9}"/>
    <cellStyle name="Normal 4 2 5 9" xfId="45640" xr:uid="{BEAF121A-B16C-4311-95DF-A4EFFBC542CA}"/>
    <cellStyle name="Normal 4 2 50" xfId="45641" xr:uid="{977F8C8F-3527-412E-8EF4-ED47384F2C4E}"/>
    <cellStyle name="Normal 4 2 51" xfId="45642" xr:uid="{E5BB8507-5387-4F34-93DF-B84540B0FB3B}"/>
    <cellStyle name="Normal 4 2 52" xfId="45643" xr:uid="{CCCAD305-45C9-44ED-8A6D-A883B983AC21}"/>
    <cellStyle name="Normal 4 2 53" xfId="45644" xr:uid="{9C9AF437-2097-4DC9-B0CB-442B9E2F27D3}"/>
    <cellStyle name="Normal 4 2 54" xfId="45645" xr:uid="{2B97ECC1-12A4-434E-8E08-0BEEC4111720}"/>
    <cellStyle name="Normal 4 2 55" xfId="45646" xr:uid="{9B079460-EC2B-4383-AD10-90DFE1E5FCFD}"/>
    <cellStyle name="Normal 4 2 56" xfId="45647" xr:uid="{D9B9704B-583A-4388-8394-E14E92AD8D07}"/>
    <cellStyle name="Normal 4 2 57" xfId="45648" xr:uid="{CC4CF79E-7F7C-4BAC-83C1-AD1A9BF695EC}"/>
    <cellStyle name="Normal 4 2 58" xfId="45649" xr:uid="{D5DF23DE-014B-456D-A063-32371A10E11F}"/>
    <cellStyle name="Normal 4 2 59" xfId="45650" xr:uid="{840070D3-91A1-479A-8CBC-7ACC7B3C4F56}"/>
    <cellStyle name="Normal 4 2 6" xfId="45651" xr:uid="{66DFFCB7-B087-471C-AC42-7F21C0B8CFF0}"/>
    <cellStyle name="Normal 4 2 6 2" xfId="45652" xr:uid="{0257F036-AB16-4AC8-B35D-A765554AAFDC}"/>
    <cellStyle name="Normal 4 2 6 2 2" xfId="45653" xr:uid="{E62FB23F-D069-4922-9886-5790901CD22B}"/>
    <cellStyle name="Normal 4 2 6 2 3" xfId="45654" xr:uid="{37932946-BE60-44EF-B3A9-9244157E84B0}"/>
    <cellStyle name="Normal 4 2 6 2 3 2" xfId="45655" xr:uid="{AF36DB6E-CDAF-406E-967C-3A6CF60907D4}"/>
    <cellStyle name="Normal 4 2 6 3" xfId="45656" xr:uid="{B3E9DCF7-DD3A-4874-8B83-557826D6E55F}"/>
    <cellStyle name="Normal 4 2 6 3 2" xfId="45657" xr:uid="{14391DB1-9E71-4B7F-BFAA-EBE36E2FA9E8}"/>
    <cellStyle name="Normal 4 2 6 4" xfId="45658" xr:uid="{8DA170E6-697D-4DD5-A593-030D5548D440}"/>
    <cellStyle name="Normal 4 2 6 5" xfId="45659" xr:uid="{BB34A4F7-3A83-448D-B66C-D7CDA212B4C4}"/>
    <cellStyle name="Normal 4 2 6 5 2" xfId="45660" xr:uid="{3BC15E84-0A15-43DD-9D01-80F7E35CD56A}"/>
    <cellStyle name="Normal 4 2 6 5 2 2" xfId="45661" xr:uid="{64E76978-4623-43AB-A92A-327FD70C4E83}"/>
    <cellStyle name="Normal 4 2 6 5 2 2 2" xfId="45662" xr:uid="{2A511031-4FE8-4A53-A9C0-71A8580D7C29}"/>
    <cellStyle name="Normal 4 2 6 5 2 3" xfId="45663" xr:uid="{D4A6DCEA-2CE6-46FD-8788-2E99FAD236B5}"/>
    <cellStyle name="Normal 4 2 6 5 3" xfId="45664" xr:uid="{C5B89D19-CADC-469E-9BDF-59831281C077}"/>
    <cellStyle name="Normal 4 2 6 5 3 2" xfId="45665" xr:uid="{F6AD4CB2-13A6-461A-89D9-8A7FF3ED5A6E}"/>
    <cellStyle name="Normal 4 2 6 5 4" xfId="45666" xr:uid="{95622AFE-D194-45FF-B5FF-5F89DCF88898}"/>
    <cellStyle name="Normal 4 2 6 6" xfId="45667" xr:uid="{E2A1915C-6E7A-4D6E-8693-BA54863720BD}"/>
    <cellStyle name="Normal 4 2 6 6 2" xfId="45668" xr:uid="{BD539059-8207-4D76-B0B8-D12108BB62B7}"/>
    <cellStyle name="Normal 4 2 6 6 2 2" xfId="45669" xr:uid="{125D4002-4D18-449D-A110-9834623ED21D}"/>
    <cellStyle name="Normal 4 2 6 6 2 2 2" xfId="45670" xr:uid="{29022DF9-4409-4C6E-8101-3E01352BFC24}"/>
    <cellStyle name="Normal 4 2 6 6 2 3" xfId="45671" xr:uid="{276D8F91-7378-4F00-97F3-75CC846CDD03}"/>
    <cellStyle name="Normal 4 2 6 6 3" xfId="45672" xr:uid="{30922D09-8586-465E-80AB-B797D920940A}"/>
    <cellStyle name="Normal 4 2 6 6 3 2" xfId="45673" xr:uid="{253B342F-C23B-4994-8B06-D5CB6A267C57}"/>
    <cellStyle name="Normal 4 2 6 6 4" xfId="45674" xr:uid="{5BC4D02B-76C5-4104-9530-D3CABCEA83B6}"/>
    <cellStyle name="Normal 4 2 6 7" xfId="45675" xr:uid="{1FA975EB-9C7A-4CDB-809D-A458E7A5E399}"/>
    <cellStyle name="Normal 4 2 6 7 2" xfId="45676" xr:uid="{65681E36-2815-4FC7-967E-EC741F51E169}"/>
    <cellStyle name="Normal 4 2 60" xfId="45677" xr:uid="{A2994EE2-1255-42C1-9743-B1A6B48AA6DE}"/>
    <cellStyle name="Normal 4 2 61" xfId="45678" xr:uid="{CD260A0B-51AA-4571-AA73-A7ACA22AF1AA}"/>
    <cellStyle name="Normal 4 2 62" xfId="45679" xr:uid="{E7D090AB-E62A-4419-9272-FD69F2FB146C}"/>
    <cellStyle name="Normal 4 2 63" xfId="45680" xr:uid="{994E210C-E8FE-40C9-B73C-3E5530F09F5E}"/>
    <cellStyle name="Normal 4 2 64" xfId="45681" xr:uid="{E517D983-F5B6-41DB-92B1-B66CB6C956B1}"/>
    <cellStyle name="Normal 4 2 64 2" xfId="45682" xr:uid="{28146F11-5AD9-42FB-B290-E341DBC2ED66}"/>
    <cellStyle name="Normal 4 2 64 2 2" xfId="45683" xr:uid="{9354A696-8B65-40E8-B523-BB9E1FDCFD25}"/>
    <cellStyle name="Normal 4 2 64 2 2 2" xfId="45684" xr:uid="{BDE16B99-D5F5-4D88-B545-4CF3868FE184}"/>
    <cellStyle name="Normal 4 2 64 2 3" xfId="45685" xr:uid="{B5534ED7-AC54-4F17-92FF-06250FAEDE7F}"/>
    <cellStyle name="Normal 4 2 64 3" xfId="45686" xr:uid="{1BA90F65-9553-42BD-8F37-E9113C0D9CBB}"/>
    <cellStyle name="Normal 4 2 64 3 2" xfId="45687" xr:uid="{4612C96E-99F1-4292-8B0E-A7AD1D8A61D3}"/>
    <cellStyle name="Normal 4 2 64 4" xfId="45688" xr:uid="{38F74F19-B4EE-4381-B437-1931E264A8D1}"/>
    <cellStyle name="Normal 4 2 65" xfId="45689" xr:uid="{195EA318-FFB9-4497-A041-E2987CB8A2F0}"/>
    <cellStyle name="Normal 4 2 65 2" xfId="45690" xr:uid="{70928BA4-DCB8-4C0A-9091-3CA632B9298D}"/>
    <cellStyle name="Normal 4 2 65 2 2" xfId="45691" xr:uid="{A023D32B-AE57-4EE9-9646-5D1D2AFAC7F8}"/>
    <cellStyle name="Normal 4 2 65 2 2 2" xfId="45692" xr:uid="{9C0B0780-B064-4664-90FA-38C32FE7F0B1}"/>
    <cellStyle name="Normal 4 2 65 2 3" xfId="45693" xr:uid="{EDD1D663-8D41-4E74-A028-D841F24EE03F}"/>
    <cellStyle name="Normal 4 2 65 3" xfId="45694" xr:uid="{AD191745-F268-449B-ABD8-4833AAADCB48}"/>
    <cellStyle name="Normal 4 2 65 3 2" xfId="45695" xr:uid="{DC93C447-7B4E-45A8-8178-B7165833CD53}"/>
    <cellStyle name="Normal 4 2 65 4" xfId="45696" xr:uid="{EE0CAF41-68F4-4418-B10B-25A76B387600}"/>
    <cellStyle name="Normal 4 2 66" xfId="45697" xr:uid="{522B9420-E4BC-436F-A9FC-B88D1494777A}"/>
    <cellStyle name="Normal 4 2 66 2" xfId="45698" xr:uid="{A7CD9618-9439-4067-B917-5819EC91636C}"/>
    <cellStyle name="Normal 4 2 67" xfId="45699" xr:uid="{45BA2004-78C0-4FBF-93EF-5020F6CF5610}"/>
    <cellStyle name="Normal 4 2 67 2" xfId="45700" xr:uid="{4477A44C-0E94-455D-9E01-3D93F7E8B8AB}"/>
    <cellStyle name="Normal 4 2 68" xfId="45701" xr:uid="{10759823-7309-4A08-88EA-793F84830EC4}"/>
    <cellStyle name="Normal 4 2 69" xfId="45702" xr:uid="{9BABA3C2-21BF-4737-BCEA-EA46B253D145}"/>
    <cellStyle name="Normal 4 2 7" xfId="45703" xr:uid="{1B42D7EF-F2FC-4E1F-AAA1-13CDD53B70D9}"/>
    <cellStyle name="Normal 4 2 7 2" xfId="45704" xr:uid="{4EABD24D-999C-4467-8F53-7F351185C7FC}"/>
    <cellStyle name="Normal 4 2 7 2 2" xfId="45705" xr:uid="{9A079590-76CE-4635-BAFE-B73903A5DE08}"/>
    <cellStyle name="Normal 4 2 7 2 3" xfId="45706" xr:uid="{15AFDA12-E0B2-41BE-BB5F-EDCB52753F5D}"/>
    <cellStyle name="Normal 4 2 7 2 3 2" xfId="45707" xr:uid="{C1FFC12C-8B82-4064-B5C1-2C6784A015AA}"/>
    <cellStyle name="Normal 4 2 7 3" xfId="45708" xr:uid="{02DB7B82-5627-4A5B-982F-3D3DD2E66859}"/>
    <cellStyle name="Normal 4 2 7 3 2" xfId="45709" xr:uid="{8CDBDC1E-3518-425F-B712-A7EAA9D64829}"/>
    <cellStyle name="Normal 4 2 7 4" xfId="45710" xr:uid="{66CFE682-3230-452D-BA77-A7352AF94FD4}"/>
    <cellStyle name="Normal 4 2 7 5" xfId="45711" xr:uid="{B98EA00E-B0C6-4F95-8E37-BFD0B2D60BA0}"/>
    <cellStyle name="Normal 4 2 7 5 2" xfId="45712" xr:uid="{12A55527-722E-435E-A755-109181CF000C}"/>
    <cellStyle name="Normal 4 2 7 5 2 2" xfId="45713" xr:uid="{DC50EF9A-52DC-4FB6-A2E4-E05E410B804A}"/>
    <cellStyle name="Normal 4 2 7 5 2 2 2" xfId="45714" xr:uid="{263EE5C2-D931-45BF-93E2-78E56581F4FF}"/>
    <cellStyle name="Normal 4 2 7 5 2 3" xfId="45715" xr:uid="{74D25E56-B605-4174-B939-921FA9184202}"/>
    <cellStyle name="Normal 4 2 7 5 3" xfId="45716" xr:uid="{525F8E50-C913-4476-B844-00B1A34DD99C}"/>
    <cellStyle name="Normal 4 2 7 5 3 2" xfId="45717" xr:uid="{31B1CDB1-D727-43E5-9D58-06367EF91A5A}"/>
    <cellStyle name="Normal 4 2 7 5 4" xfId="45718" xr:uid="{61901679-1E4A-406D-9043-70AAFF7B1CB2}"/>
    <cellStyle name="Normal 4 2 7 6" xfId="45719" xr:uid="{4405B481-9DD0-4AC8-B13D-E6AFB3786EC7}"/>
    <cellStyle name="Normal 4 2 7 6 2" xfId="45720" xr:uid="{37198F2E-DF6B-45BD-91AF-2CC42224218A}"/>
    <cellStyle name="Normal 4 2 7 6 2 2" xfId="45721" xr:uid="{425C1E24-B271-40CF-9BDD-FB2E7D9EC192}"/>
    <cellStyle name="Normal 4 2 7 6 2 2 2" xfId="45722" xr:uid="{54E7DA0A-A41F-4893-97BC-63423A84C64A}"/>
    <cellStyle name="Normal 4 2 7 6 2 3" xfId="45723" xr:uid="{6D34616F-7B3B-4232-9F49-6EBA9745F231}"/>
    <cellStyle name="Normal 4 2 7 6 3" xfId="45724" xr:uid="{243E84A0-902D-4DE3-99DC-C0B691391282}"/>
    <cellStyle name="Normal 4 2 7 6 3 2" xfId="45725" xr:uid="{6D0B3873-6469-4069-A8A2-478892B34168}"/>
    <cellStyle name="Normal 4 2 7 6 4" xfId="45726" xr:uid="{7E2EDC66-94CA-4F61-A106-10B0611566DC}"/>
    <cellStyle name="Normal 4 2 7 7" xfId="45727" xr:uid="{4B591713-17D6-48A9-AD51-03F0BFCF0C3F}"/>
    <cellStyle name="Normal 4 2 7 7 2" xfId="45728" xr:uid="{7952B191-BCC7-49C5-8844-28A7355985E8}"/>
    <cellStyle name="Normal 4 2 70" xfId="45729" xr:uid="{187816C4-A4D3-4B93-BBD7-82B978009816}"/>
    <cellStyle name="Normal 4 2 71" xfId="45730" xr:uid="{94F9C391-26F3-4C88-AF00-746FF3EC7CBC}"/>
    <cellStyle name="Normal 4 2 8" xfId="45731" xr:uid="{58872052-C4D0-4EC3-B000-BF60D07E083A}"/>
    <cellStyle name="Normal 4 2 8 2" xfId="45732" xr:uid="{C751C870-A823-4E04-A700-1A587238428F}"/>
    <cellStyle name="Normal 4 2 8 2 2" xfId="45733" xr:uid="{EEC49D88-C6C2-4C5B-9F61-D2DA4197734A}"/>
    <cellStyle name="Normal 4 2 8 2 3" xfId="45734" xr:uid="{6F25DF93-2D02-4153-AB1A-C87BD48CF3F5}"/>
    <cellStyle name="Normal 4 2 8 2 3 2" xfId="45735" xr:uid="{AECAF474-DB0B-4291-9F84-BA4B5EFDF6A2}"/>
    <cellStyle name="Normal 4 2 8 3" xfId="45736" xr:uid="{6E157412-E043-49BF-A24A-F0324F628903}"/>
    <cellStyle name="Normal 4 2 8 3 2" xfId="45737" xr:uid="{A39EDA14-7AF2-4FA6-9910-FD49EF759712}"/>
    <cellStyle name="Normal 4 2 8 4" xfId="45738" xr:uid="{F7536E59-71CB-4101-8C92-ADEAC026AE63}"/>
    <cellStyle name="Normal 4 2 8 5" xfId="45739" xr:uid="{B0CAF43C-B496-4572-A7A0-95E1C31CB394}"/>
    <cellStyle name="Normal 4 2 8 5 2" xfId="45740" xr:uid="{5C8E7FD6-C602-4A78-A310-D4AD7CDCB067}"/>
    <cellStyle name="Normal 4 2 8 5 2 2" xfId="45741" xr:uid="{C873BEEE-3531-4B14-9789-19DFB03369F9}"/>
    <cellStyle name="Normal 4 2 8 5 2 2 2" xfId="45742" xr:uid="{89721090-58EF-4189-9C21-8C3940E24290}"/>
    <cellStyle name="Normal 4 2 8 5 2 3" xfId="45743" xr:uid="{D4F8C31E-0DE1-42B9-8820-5446C31633D5}"/>
    <cellStyle name="Normal 4 2 8 5 3" xfId="45744" xr:uid="{2BA6FAB1-6A2E-4AE0-BBF3-BD3D2BA74F2D}"/>
    <cellStyle name="Normal 4 2 8 5 3 2" xfId="45745" xr:uid="{A606E4C2-B84D-4807-A9B6-4F2C2C414910}"/>
    <cellStyle name="Normal 4 2 8 5 4" xfId="45746" xr:uid="{A40332F5-FE98-48AD-AF85-D3E7B2A8852D}"/>
    <cellStyle name="Normal 4 2 8 6" xfId="45747" xr:uid="{D8F54CE2-CED2-4281-B5A6-34340661FDDB}"/>
    <cellStyle name="Normal 4 2 8 6 2" xfId="45748" xr:uid="{374D6A0C-4DE4-4C7B-96F1-B435FDB72DD8}"/>
    <cellStyle name="Normal 4 2 8 6 2 2" xfId="45749" xr:uid="{883D30A2-8120-4F2A-9BB0-1B6DFC3AA267}"/>
    <cellStyle name="Normal 4 2 8 6 2 2 2" xfId="45750" xr:uid="{FD0FB8BF-9DC6-4ECD-B4BA-14B32D24D5E4}"/>
    <cellStyle name="Normal 4 2 8 6 2 3" xfId="45751" xr:uid="{563862E8-C69B-412C-8114-7B0C07EEF83A}"/>
    <cellStyle name="Normal 4 2 8 6 3" xfId="45752" xr:uid="{8321F808-819E-48DE-B59B-69CA60E2F24E}"/>
    <cellStyle name="Normal 4 2 8 6 3 2" xfId="45753" xr:uid="{14AF9104-3370-4DA0-A0C7-12430653B475}"/>
    <cellStyle name="Normal 4 2 8 6 4" xfId="45754" xr:uid="{ABD2C51D-6A59-494B-AC6E-0C68625EDC1C}"/>
    <cellStyle name="Normal 4 2 8 7" xfId="45755" xr:uid="{76FAB60F-C39C-4F8B-98AC-D93D3DEDFB78}"/>
    <cellStyle name="Normal 4 2 8 7 2" xfId="45756" xr:uid="{DD85F074-77C1-45CA-9843-A636D7CB0F02}"/>
    <cellStyle name="Normal 4 2 9" xfId="45757" xr:uid="{0E64F5FD-06EC-4E93-9A49-4D7F3A4DD64D}"/>
    <cellStyle name="Normal 4 2 9 2" xfId="45758" xr:uid="{7F3C1430-03D0-4DDA-802D-E3F8508870BF}"/>
    <cellStyle name="Normal 4 2 9 2 2" xfId="45759" xr:uid="{C1EEA1B1-E0E7-46AC-9005-BF49155FB907}"/>
    <cellStyle name="Normal 4 2 9 2 3" xfId="45760" xr:uid="{5431D528-F714-4C69-AD4B-6BAAF9A7D86D}"/>
    <cellStyle name="Normal 4 2 9 2 3 2" xfId="45761" xr:uid="{140B2408-7C84-447B-AFD0-059D1F84C35E}"/>
    <cellStyle name="Normal 4 2 9 3" xfId="45762" xr:uid="{C462C21E-4AA9-44F7-AF27-529D38899430}"/>
    <cellStyle name="Normal 4 2 9 3 2" xfId="45763" xr:uid="{7E0395D8-10CF-43FF-8473-F2221FB36811}"/>
    <cellStyle name="Normal 4 2 9 4" xfId="45764" xr:uid="{E12E55A0-12DD-450E-8B75-D737B6CD2D24}"/>
    <cellStyle name="Normal 4 2 9 5" xfId="45765" xr:uid="{758F25F0-117D-442C-A101-4FD7722ACB2B}"/>
    <cellStyle name="Normal 4 2 9 5 2" xfId="45766" xr:uid="{C19E8BD7-523A-4CEA-B331-24E00F2B96E2}"/>
    <cellStyle name="Normal 4 2 9 5 2 2" xfId="45767" xr:uid="{1B21E36D-A3CA-40E3-92BD-63677EF4F247}"/>
    <cellStyle name="Normal 4 2 9 5 2 2 2" xfId="45768" xr:uid="{FDCA44DA-AD90-4D3C-ABE9-7EB934DED00E}"/>
    <cellStyle name="Normal 4 2 9 5 2 3" xfId="45769" xr:uid="{ABF7CD92-B1D7-4820-942A-66195808254D}"/>
    <cellStyle name="Normal 4 2 9 5 3" xfId="45770" xr:uid="{B05DDC6C-B033-485A-9C8C-1ADE7E5E84A4}"/>
    <cellStyle name="Normal 4 2 9 5 3 2" xfId="45771" xr:uid="{069244A5-2BEC-453E-B6CF-2BCC00A958F8}"/>
    <cellStyle name="Normal 4 2 9 5 4" xfId="45772" xr:uid="{0FC234CA-7E54-4080-B78E-DE7920C2EAFB}"/>
    <cellStyle name="Normal 4 2 9 6" xfId="45773" xr:uid="{19AFEA8E-57C8-4BB3-A01A-B35B3977CE95}"/>
    <cellStyle name="Normal 4 2 9 6 2" xfId="45774" xr:uid="{B74282CB-BC5A-4AE3-8DFB-7790B605D50A}"/>
    <cellStyle name="Normal 4 2 9 6 2 2" xfId="45775" xr:uid="{FB20C0E9-E969-45B7-9EDB-41D40C2DEFF8}"/>
    <cellStyle name="Normal 4 2 9 6 2 2 2" xfId="45776" xr:uid="{2BE022F8-CB29-4959-9E36-124755B438C9}"/>
    <cellStyle name="Normal 4 2 9 6 2 3" xfId="45777" xr:uid="{FBBD3740-D176-41B2-A50F-9B5CB8667608}"/>
    <cellStyle name="Normal 4 2 9 6 3" xfId="45778" xr:uid="{9F0170A0-6B6E-48DC-99FD-E8383D7BA4E0}"/>
    <cellStyle name="Normal 4 2 9 6 3 2" xfId="45779" xr:uid="{E55035EC-B9F1-4393-8457-59854B999C64}"/>
    <cellStyle name="Normal 4 2 9 6 4" xfId="45780" xr:uid="{ACF41F06-C5E2-435A-A3C5-E14D10B0AA86}"/>
    <cellStyle name="Normal 4 2 9 7" xfId="45781" xr:uid="{CFC1E106-397B-420A-B994-C30D44DF7391}"/>
    <cellStyle name="Normal 4 2 9 7 2" xfId="45782" xr:uid="{49BC07BE-F534-4F90-B0F6-73987F5DCFC9}"/>
    <cellStyle name="Normal 4 2_A.B. STATISTICS  (2)" xfId="45783" xr:uid="{FD9B3971-9206-405F-8A37-F75DF67023A8}"/>
    <cellStyle name="Normal 4 20" xfId="45784" xr:uid="{313DA419-49BE-4CCE-AD17-420C3E97D0B5}"/>
    <cellStyle name="Normal 4 20 10" xfId="45785" xr:uid="{FAF5946E-AC36-4EBA-8106-9627839EAA23}"/>
    <cellStyle name="Normal 4 20 2" xfId="45786" xr:uid="{FB9E4967-9E78-47A3-AD29-02B71ED0DA9E}"/>
    <cellStyle name="Normal 4 20 2 2" xfId="45787" xr:uid="{FDCD7C50-EDBC-495E-8A9D-EC66571925D6}"/>
    <cellStyle name="Normal 4 20 2 2 2" xfId="45788" xr:uid="{933DE903-C1DE-4CCB-8F21-1464B27BDB3A}"/>
    <cellStyle name="Normal 4 20 2 2 3" xfId="45789" xr:uid="{96C6C99E-DAEF-486E-BCB3-9C0E9A9A6837}"/>
    <cellStyle name="Normal 4 20 2 2 4" xfId="45790" xr:uid="{0AF52ACC-56C4-49B2-9F2B-AE3E86B46C9A}"/>
    <cellStyle name="Normal 4 20 2 3" xfId="45791" xr:uid="{3E1F21BE-F88A-42D9-8F3F-44EC0AF34DA3}"/>
    <cellStyle name="Normal 4 20 2 3 2" xfId="45792" xr:uid="{8EFBDC38-6CFF-42C6-A43F-268D273890E6}"/>
    <cellStyle name="Normal 4 20 2 3 3" xfId="45793" xr:uid="{EF076244-638A-4F5F-A3FA-C8CD9CD6D11D}"/>
    <cellStyle name="Normal 4 20 2 3 4" xfId="45794" xr:uid="{A43E67EA-0709-429E-8799-052960B31E2A}"/>
    <cellStyle name="Normal 4 20 2 4" xfId="45795" xr:uid="{DD55619B-3930-47DB-9EBD-0FCBA12CE34D}"/>
    <cellStyle name="Normal 4 20 2 4 2" xfId="45796" xr:uid="{7B508CD7-1A72-4CC9-B893-4A5A88E22753}"/>
    <cellStyle name="Normal 4 20 2 5" xfId="45797" xr:uid="{95169E6E-7399-4D72-89ED-53095A34CD46}"/>
    <cellStyle name="Normal 4 20 2 6" xfId="45798" xr:uid="{2B03273E-DE02-4E9E-B618-58FAA588ECFD}"/>
    <cellStyle name="Normal 4 20 2 7" xfId="45799" xr:uid="{E1CAAE4C-60F0-4A06-99CE-8BB4CA4F0AEC}"/>
    <cellStyle name="Normal 4 20 3" xfId="45800" xr:uid="{C83BC7CB-7FA5-42CD-AB9D-B1D9074436CC}"/>
    <cellStyle name="Normal 4 20 3 2" xfId="45801" xr:uid="{76926003-97EA-4A2D-A8AF-2163B9E23CE7}"/>
    <cellStyle name="Normal 4 20 3 2 2" xfId="45802" xr:uid="{0CD14816-7BC0-4834-9525-12CEA21907EC}"/>
    <cellStyle name="Normal 4 20 3 2 3" xfId="45803" xr:uid="{FC686177-B92C-4BE0-97C5-A3FCDD4324A3}"/>
    <cellStyle name="Normal 4 20 3 2 4" xfId="45804" xr:uid="{BB7B7783-415D-4A42-B0C8-DF2413F110E1}"/>
    <cellStyle name="Normal 4 20 3 3" xfId="45805" xr:uid="{40B7249E-919E-4211-BEA1-8F96322B7AD8}"/>
    <cellStyle name="Normal 4 20 3 3 2" xfId="45806" xr:uid="{D087BB59-7F8A-41EE-8FF7-C3288E0105CF}"/>
    <cellStyle name="Normal 4 20 3 3 3" xfId="45807" xr:uid="{764B6C44-952E-47B5-8ACE-1ED94BB69C6E}"/>
    <cellStyle name="Normal 4 20 3 3 4" xfId="45808" xr:uid="{FFF84553-087B-4E75-BF5F-E4DC574D207C}"/>
    <cellStyle name="Normal 4 20 3 4" xfId="45809" xr:uid="{B71BFA40-F2AF-47E4-BDD1-481E8DF1E959}"/>
    <cellStyle name="Normal 4 20 3 4 2" xfId="45810" xr:uid="{A255A53B-A198-4D64-AE82-B86D22D41DA1}"/>
    <cellStyle name="Normal 4 20 3 5" xfId="45811" xr:uid="{29DF3DD4-9CB7-4DCC-A86E-D8A545476AA7}"/>
    <cellStyle name="Normal 4 20 3 6" xfId="45812" xr:uid="{4CF05DA8-16D2-441B-B7BF-915C97C9ABA1}"/>
    <cellStyle name="Normal 4 20 3 7" xfId="45813" xr:uid="{B3A299AF-172A-4164-BBD7-843BE178293E}"/>
    <cellStyle name="Normal 4 20 4" xfId="45814" xr:uid="{B946AA15-891C-45FC-B1E6-EC927ED3BB9E}"/>
    <cellStyle name="Normal 4 20 4 2" xfId="45815" xr:uid="{0E84F0C5-8EF8-494B-AA56-5915EE44A555}"/>
    <cellStyle name="Normal 4 20 4 3" xfId="45816" xr:uid="{9FF2FE27-1B6F-4C84-B3AA-6F25A344B6A8}"/>
    <cellStyle name="Normal 4 20 4 4" xfId="45817" xr:uid="{F0FA03B7-38F9-40C3-B6D3-B1E710EDE231}"/>
    <cellStyle name="Normal 4 20 5" xfId="45818" xr:uid="{092ACC7D-87A6-4091-ACE3-35AD9C92ADA6}"/>
    <cellStyle name="Normal 4 20 5 2" xfId="45819" xr:uid="{AFED8511-6086-4147-B84B-E13B9A1867F4}"/>
    <cellStyle name="Normal 4 20 5 3" xfId="45820" xr:uid="{F1ADC0B0-5175-4F8D-A9ED-7BADD5B4C7FD}"/>
    <cellStyle name="Normal 4 20 5 4" xfId="45821" xr:uid="{8256A91E-73A9-4E2D-A89F-C1433F7D931F}"/>
    <cellStyle name="Normal 4 20 6" xfId="45822" xr:uid="{ED2CC003-0DF6-4B9B-AAA3-4A9C8202ED79}"/>
    <cellStyle name="Normal 4 20 7" xfId="45823" xr:uid="{9EE10510-6F91-4C77-8B50-395CB70572C4}"/>
    <cellStyle name="Normal 4 20 7 2" xfId="45824" xr:uid="{D13ADB68-A1C3-4BA9-91F9-A170D58DD670}"/>
    <cellStyle name="Normal 4 20 8" xfId="45825" xr:uid="{EF735151-68E1-4F40-AB7B-9A3034FAD9E5}"/>
    <cellStyle name="Normal 4 20 9" xfId="45826" xr:uid="{B179507D-8763-411A-9AD9-8A931F8FCE6B}"/>
    <cellStyle name="Normal 4 21" xfId="45827" xr:uid="{983CD763-0E91-47C9-AA6A-3E127D33095B}"/>
    <cellStyle name="Normal 4 21 2" xfId="45828" xr:uid="{448847E1-11E6-4706-9725-24550B8AF0B0}"/>
    <cellStyle name="Normal 4 21 2 2" xfId="45829" xr:uid="{6C650DF2-F709-4C76-8880-3D488BD18579}"/>
    <cellStyle name="Normal 4 21 2 2 2" xfId="45830" xr:uid="{FA530838-A9E5-45BF-A2FD-BFC93A0A08AE}"/>
    <cellStyle name="Normal 4 21 2 3" xfId="45831" xr:uid="{137DC08B-0DB9-4587-BE7A-F9827207B3E1}"/>
    <cellStyle name="Normal 4 21 2 4" xfId="45832" xr:uid="{0828422D-8E63-4535-8C38-A60219B85F51}"/>
    <cellStyle name="Normal 4 21 2 5" xfId="45833" xr:uid="{11C74D22-6164-4793-BC02-FA3F5567D71A}"/>
    <cellStyle name="Normal 4 21 3" xfId="45834" xr:uid="{45B80BD3-3347-4E24-BC5D-4C8F22BD2378}"/>
    <cellStyle name="Normal 4 21 3 2" xfId="45835" xr:uid="{F0AFDDF1-5E36-41F2-9168-D42BCAF7AC83}"/>
    <cellStyle name="Normal 4 21 3 2 2" xfId="45836" xr:uid="{A84A86FA-ECB8-4309-9FC3-3147FEE419FF}"/>
    <cellStyle name="Normal 4 21 3 3" xfId="45837" xr:uid="{F47597FA-EAB1-40D6-93DB-B0231ED3953B}"/>
    <cellStyle name="Normal 4 21 3 4" xfId="45838" xr:uid="{3C4FE877-1FA7-40B0-A766-F40D4F16B363}"/>
    <cellStyle name="Normal 4 21 3 5" xfId="45839" xr:uid="{24971EF6-53C0-4739-9783-DC68FE873B4A}"/>
    <cellStyle name="Normal 4 21 4" xfId="45840" xr:uid="{BD4183A4-3283-419A-B482-80DAC262F2AF}"/>
    <cellStyle name="Normal 4 21 5" xfId="45841" xr:uid="{AD327CA0-BA70-48F4-B0E4-D70CBE881C97}"/>
    <cellStyle name="Normal 4 21 5 2" xfId="45842" xr:uid="{1E3D69F0-AB71-460F-9909-66C5050B7A0A}"/>
    <cellStyle name="Normal 4 21 6" xfId="45843" xr:uid="{93573B68-A332-4851-AED4-006EA6EA2D33}"/>
    <cellStyle name="Normal 4 21 7" xfId="45844" xr:uid="{A694EAA3-3876-4EF3-A3DA-2B54C38F2B9B}"/>
    <cellStyle name="Normal 4 21 8" xfId="45845" xr:uid="{E299BCDC-A797-4D41-B4A6-8F1D8E272026}"/>
    <cellStyle name="Normal 4 22" xfId="45846" xr:uid="{8336208F-6AE0-46FA-BBD4-FBEA726F20EE}"/>
    <cellStyle name="Normal 4 22 2" xfId="45847" xr:uid="{0190D1E3-9E31-4B53-8A5B-E5571826A07C}"/>
    <cellStyle name="Normal 4 22 2 2" xfId="45848" xr:uid="{A0CC376B-AEF3-45EF-814B-41F31C2554C8}"/>
    <cellStyle name="Normal 4 22 2 2 2" xfId="45849" xr:uid="{F018F7B9-E7C0-4D8A-9A1C-D8A2946B0BC4}"/>
    <cellStyle name="Normal 4 22 2 3" xfId="45850" xr:uid="{463030FD-EDED-4D50-AF94-F5E0FDA18CAF}"/>
    <cellStyle name="Normal 4 22 2 4" xfId="45851" xr:uid="{298D9354-19C5-4A7E-BA4C-EB9D99907977}"/>
    <cellStyle name="Normal 4 22 2 5" xfId="45852" xr:uid="{6F5115C5-14A9-4B1D-AA5B-0FB9138F23AD}"/>
    <cellStyle name="Normal 4 22 3" xfId="45853" xr:uid="{B6D4FD97-0D9E-437F-B9D2-4D9190730D13}"/>
    <cellStyle name="Normal 4 22 3 2" xfId="45854" xr:uid="{A6174877-770B-4899-B2BF-E9688F764C43}"/>
    <cellStyle name="Normal 4 22 3 2 2" xfId="45855" xr:uid="{5EA21124-D4F0-473E-95E2-13BFA2C04A27}"/>
    <cellStyle name="Normal 4 22 3 3" xfId="45856" xr:uid="{E60A5EEA-8C2B-4AD9-9EC8-064C161F2E25}"/>
    <cellStyle name="Normal 4 22 3 4" xfId="45857" xr:uid="{6D191C32-EB74-4C67-812C-26DA58BE2DA4}"/>
    <cellStyle name="Normal 4 22 3 5" xfId="45858" xr:uid="{577E123D-E8F5-45F0-B94B-7F5FE656A640}"/>
    <cellStyle name="Normal 4 22 4" xfId="45859" xr:uid="{0BDA6328-DA8F-49C2-BD90-62E47FC82C69}"/>
    <cellStyle name="Normal 4 22 5" xfId="45860" xr:uid="{F8EA5EEF-0254-4A2F-86A0-FDC57F8E9E30}"/>
    <cellStyle name="Normal 4 22 5 2" xfId="45861" xr:uid="{873708E5-2157-40A5-8D12-26D170AAF5ED}"/>
    <cellStyle name="Normal 4 22 6" xfId="45862" xr:uid="{37E50A84-2A16-40A3-8120-5C772D4B6856}"/>
    <cellStyle name="Normal 4 22 7" xfId="45863" xr:uid="{60015D10-83C9-45BC-B4FF-CC2E159947DA}"/>
    <cellStyle name="Normal 4 22 8" xfId="45864" xr:uid="{C69218A0-95F6-4003-A3A9-3D1E486BCDFD}"/>
    <cellStyle name="Normal 4 23" xfId="45865" xr:uid="{DB1322C6-EFA2-42AE-8F7C-D782555CEB57}"/>
    <cellStyle name="Normal 4 23 2" xfId="45866" xr:uid="{A49211BC-16B2-4C68-8B25-219E5A98AE81}"/>
    <cellStyle name="Normal 4 23 2 2" xfId="45867" xr:uid="{37307113-5325-405A-A0D6-36195400B1BB}"/>
    <cellStyle name="Normal 4 23 3" xfId="45868" xr:uid="{A154ADFA-D4CE-49A0-BFF3-E4178F941EBF}"/>
    <cellStyle name="Normal 4 23 3 2" xfId="45869" xr:uid="{B7CD2E88-D36F-429B-9707-9AA43834B6E0}"/>
    <cellStyle name="Normal 4 23 3 2 2" xfId="45870" xr:uid="{ECB50DA9-C8EB-4F4A-BB22-EE4D09FE6C2C}"/>
    <cellStyle name="Normal 4 23 4" xfId="45871" xr:uid="{3617B3A1-E2DC-43A3-84B7-6A35274FF89E}"/>
    <cellStyle name="Normal 4 23 5" xfId="45872" xr:uid="{1B26B4C1-E069-4F8A-9835-18FF56703609}"/>
    <cellStyle name="Normal 4 23 6" xfId="45873" xr:uid="{B0AFBA94-58AB-41CF-A1E5-E12DC4C52F96}"/>
    <cellStyle name="Normal 4 24" xfId="45874" xr:uid="{1F9DC877-D2E6-43FA-8AE4-0EBB7AD56038}"/>
    <cellStyle name="Normal 4 24 2" xfId="45875" xr:uid="{FF5C0BE9-8389-4A43-AFCD-36C4D153CAB0}"/>
    <cellStyle name="Normal 4 24 2 2" xfId="45876" xr:uid="{614CC7D9-AFB2-487E-A066-C4F1342AF65B}"/>
    <cellStyle name="Normal 4 24 3" xfId="45877" xr:uid="{C33CB668-D99F-420B-A8BF-94AFF583EC4D}"/>
    <cellStyle name="Normal 4 24 3 2" xfId="45878" xr:uid="{9FEDC0F1-F1DD-4D24-83CE-F10508EEFF94}"/>
    <cellStyle name="Normal 4 24 3 2 2" xfId="45879" xr:uid="{5198593B-DAA1-4CDE-9F56-960378ED3F5D}"/>
    <cellStyle name="Normal 4 24 4" xfId="45880" xr:uid="{99184446-8A8E-4AD9-82F3-A20943C83DAF}"/>
    <cellStyle name="Normal 4 24 5" xfId="45881" xr:uid="{7EF1C1D2-2178-4A34-8ADD-4537B8134365}"/>
    <cellStyle name="Normal 4 24 6" xfId="45882" xr:uid="{66A1EF9E-6DD3-4EAB-8295-8DDC05503CAE}"/>
    <cellStyle name="Normal 4 25" xfId="45883" xr:uid="{23FB09FB-8A06-4ADA-BF0E-EECDB9D144A2}"/>
    <cellStyle name="Normal 4 25 2" xfId="45884" xr:uid="{676BE22A-0634-4A57-AE59-D0FCEBFB9A7F}"/>
    <cellStyle name="Normal 4 25 2 2" xfId="45885" xr:uid="{C0FFF215-753D-4AA9-9350-6A086AEEA7A6}"/>
    <cellStyle name="Normal 4 25 3" xfId="45886" xr:uid="{AFFE430C-8A94-4827-A3C2-E287CCECDB37}"/>
    <cellStyle name="Normal 4 25 3 2" xfId="45887" xr:uid="{4B31AF99-70CC-4540-836A-331A373F1C8F}"/>
    <cellStyle name="Normal 4 25 3 2 2" xfId="45888" xr:uid="{DC314E24-53A9-4987-8C39-FCB7509FE1B0}"/>
    <cellStyle name="Normal 4 25 4" xfId="45889" xr:uid="{5D0FF116-E026-4B81-B26B-1C63EF5439FC}"/>
    <cellStyle name="Normal 4 25 5" xfId="45890" xr:uid="{F7DE0C4B-1667-4CDA-A60C-2D6E67A971B4}"/>
    <cellStyle name="Normal 4 25 6" xfId="45891" xr:uid="{087A92F3-F4E6-4DCF-89B1-3818137A51AF}"/>
    <cellStyle name="Normal 4 26" xfId="45892" xr:uid="{795A3644-DBD0-4B0E-87C5-50A31F66DA7E}"/>
    <cellStyle name="Normal 4 26 2" xfId="45893" xr:uid="{FCD01EEE-545E-4B24-9F8B-AB6181AAD20B}"/>
    <cellStyle name="Normal 4 26 2 2" xfId="45894" xr:uid="{74D8CFD2-0C9B-442C-898E-70903360D099}"/>
    <cellStyle name="Normal 4 26 3" xfId="45895" xr:uid="{EA301BED-EB98-4136-877C-6D70242587C1}"/>
    <cellStyle name="Normal 4 26 3 2" xfId="45896" xr:uid="{62477589-B7BB-414A-AAE3-B717FD416196}"/>
    <cellStyle name="Normal 4 26 3 2 2" xfId="45897" xr:uid="{0BA23AEA-EF56-4D07-8332-A56F0C33768C}"/>
    <cellStyle name="Normal 4 26 4" xfId="45898" xr:uid="{11DC9ACF-F467-44B7-B343-1A001B22A2EF}"/>
    <cellStyle name="Normal 4 26 5" xfId="45899" xr:uid="{9265737F-E574-46D4-B5FC-FC579078F430}"/>
    <cellStyle name="Normal 4 26 6" xfId="45900" xr:uid="{B046DDDD-8B21-4744-BA21-19AB0639B46A}"/>
    <cellStyle name="Normal 4 27" xfId="45901" xr:uid="{DDAA24BD-1B09-496F-BBD9-6E539DA10C25}"/>
    <cellStyle name="Normal 4 27 2" xfId="45902" xr:uid="{FB0A837C-AFE8-439B-B5C5-545F77BB61F5}"/>
    <cellStyle name="Normal 4 27 2 2" xfId="45903" xr:uid="{AB40ADC7-FDD2-433C-86BD-767BFC626EEE}"/>
    <cellStyle name="Normal 4 27 2 2 2" xfId="45904" xr:uid="{A90A4301-6E1D-4394-8CE4-5C6113F7CD25}"/>
    <cellStyle name="Normal 4 27 2 3" xfId="45905" xr:uid="{3258ADB9-D56A-44AA-A585-7507E8707C6E}"/>
    <cellStyle name="Normal 4 27 2 4" xfId="45906" xr:uid="{E3A50E81-AFFE-48BE-9CC2-3A77CA0B016F}"/>
    <cellStyle name="Normal 4 27 2 5" xfId="45907" xr:uid="{A4928FEA-C831-4017-B001-30D584A158E3}"/>
    <cellStyle name="Normal 4 27 3" xfId="45908" xr:uid="{CE8DD828-AFA3-4C12-9444-770EA04E1678}"/>
    <cellStyle name="Normal 4 27 3 2" xfId="45909" xr:uid="{5C7DA8F6-296A-4EC5-ACCC-AD31490330D0}"/>
    <cellStyle name="Normal 4 27 3 2 2" xfId="45910" xr:uid="{D768082F-DF29-42F0-887E-71939AEC4964}"/>
    <cellStyle name="Normal 4 27 3 3" xfId="45911" xr:uid="{C599F83E-E253-40D0-92CE-E5712E0D1270}"/>
    <cellStyle name="Normal 4 27 3 4" xfId="45912" xr:uid="{8CFC4FD0-B76B-4261-97E9-D935C6A72F01}"/>
    <cellStyle name="Normal 4 27 3 5" xfId="45913" xr:uid="{E665C457-2EAF-49D1-8DF3-3E3BD291ED59}"/>
    <cellStyle name="Normal 4 27 4" xfId="45914" xr:uid="{A247D241-D54F-48E6-930B-E813460FA688}"/>
    <cellStyle name="Normal 4 27 5" xfId="45915" xr:uid="{B1418A82-111C-46FE-B14E-7EF781BC1A5A}"/>
    <cellStyle name="Normal 4 27 5 2" xfId="45916" xr:uid="{10723C2B-1D67-4F76-BE30-93BE92C6A953}"/>
    <cellStyle name="Normal 4 27 6" xfId="45917" xr:uid="{2C46DF8F-22F9-44FD-A26C-9AD6BC109079}"/>
    <cellStyle name="Normal 4 27 7" xfId="45918" xr:uid="{93569097-5C18-4888-8B73-278720A416A0}"/>
    <cellStyle name="Normal 4 27 8" xfId="45919" xr:uid="{B5B27425-AE3F-40C6-8AF1-6A3F0333106C}"/>
    <cellStyle name="Normal 4 28" xfId="45920" xr:uid="{3ACE39BD-A231-4C38-B3D0-A1C2FA81642D}"/>
    <cellStyle name="Normal 4 28 2" xfId="45921" xr:uid="{360B6492-9EAF-4A5B-B2B2-D9D5A6B4D5A6}"/>
    <cellStyle name="Normal 4 28 2 2" xfId="45922" xr:uid="{68C1CD95-F47C-4021-9214-D6BC1817D091}"/>
    <cellStyle name="Normal 4 28 3" xfId="45923" xr:uid="{19820A51-54E8-4E13-BF16-94FF40433FE1}"/>
    <cellStyle name="Normal 4 28 3 2" xfId="45924" xr:uid="{67E092B2-104E-4127-9789-D21CF53EFA99}"/>
    <cellStyle name="Normal 4 28 3 2 2" xfId="45925" xr:uid="{7230F9F6-4376-4506-8A4B-8F2E5EFA5080}"/>
    <cellStyle name="Normal 4 28 4" xfId="45926" xr:uid="{643AD975-4EDF-4C15-930C-2ED060CBEBA5}"/>
    <cellStyle name="Normal 4 28 5" xfId="45927" xr:uid="{A58A7C97-C375-49A5-A368-C48471E19519}"/>
    <cellStyle name="Normal 4 28 6" xfId="45928" xr:uid="{A61392A3-D28A-4E77-A62A-46534D331D16}"/>
    <cellStyle name="Normal 4 29" xfId="45929" xr:uid="{93112720-36C4-4462-B0BD-C38E5DF5BCE3}"/>
    <cellStyle name="Normal 4 29 2" xfId="45930" xr:uid="{E0E35CB2-6317-4CA8-9791-D9D1FC4AFAE1}"/>
    <cellStyle name="Normal 4 29 3" xfId="45931" xr:uid="{4BAFA6D8-BB58-40DB-B48A-0FF6A401D05B}"/>
    <cellStyle name="Normal 4 29 4" xfId="45932" xr:uid="{9541F4D8-612D-4C06-B4CF-72872D043D19}"/>
    <cellStyle name="Normal 4 3" xfId="45933" xr:uid="{BCC6EFA7-7B67-4519-8F57-907028FB3BCE}"/>
    <cellStyle name="Normal 4 3 10" xfId="45934" xr:uid="{83716951-76F0-4210-96EE-A3951E5DE592}"/>
    <cellStyle name="Normal 4 3 10 2" xfId="45935" xr:uid="{720659E5-B9DD-4355-BFD6-D8E9F1219DD7}"/>
    <cellStyle name="Normal 4 3 10 2 2" xfId="45936" xr:uid="{EF05CCDE-96AE-4702-91E2-EF35F37BBF33}"/>
    <cellStyle name="Normal 4 3 10 2 3" xfId="45937" xr:uid="{9D504881-D483-4D0A-A022-DD5C19141282}"/>
    <cellStyle name="Normal 4 3 10 2 3 2" xfId="45938" xr:uid="{60FC1F07-050C-4426-BB4C-27BAC0A4B23E}"/>
    <cellStyle name="Normal 4 3 10 3" xfId="45939" xr:uid="{22E2C83D-0F0B-420A-8B0B-AD239E2C5511}"/>
    <cellStyle name="Normal 4 3 10 3 2" xfId="45940" xr:uid="{51B1827A-21AF-4D30-A7D5-3677704F3969}"/>
    <cellStyle name="Normal 4 3 10 4" xfId="45941" xr:uid="{C7FFF300-C13F-4EFF-B4CC-3FFB363995D5}"/>
    <cellStyle name="Normal 4 3 10 5" xfId="45942" xr:uid="{E0DD989E-A659-48B2-AD51-23887D7851B3}"/>
    <cellStyle name="Normal 4 3 10 5 2" xfId="45943" xr:uid="{27971AD4-1B3D-44CB-99EC-DEC8B7F81939}"/>
    <cellStyle name="Normal 4 3 10 5 2 2" xfId="45944" xr:uid="{206715C4-CBAC-436A-B701-941C0EF5077D}"/>
    <cellStyle name="Normal 4 3 10 5 2 2 2" xfId="45945" xr:uid="{60DC8BDE-3B11-4352-8330-5302112ADF8B}"/>
    <cellStyle name="Normal 4 3 10 5 2 3" xfId="45946" xr:uid="{005914AF-4DA8-4DC5-AE17-7A973E4665BD}"/>
    <cellStyle name="Normal 4 3 10 5 3" xfId="45947" xr:uid="{6ADA9D63-0A07-4744-B8BF-0CB9CF40D734}"/>
    <cellStyle name="Normal 4 3 10 5 3 2" xfId="45948" xr:uid="{4BC5CB5A-9A01-4157-B9A2-4C7720E21D41}"/>
    <cellStyle name="Normal 4 3 10 5 4" xfId="45949" xr:uid="{0E5410B7-11CD-4169-BE92-F84BD8B737D0}"/>
    <cellStyle name="Normal 4 3 10 6" xfId="45950" xr:uid="{BD504970-A7D0-4DAD-BCC0-AF193CBEC98F}"/>
    <cellStyle name="Normal 4 3 10 6 2" xfId="45951" xr:uid="{41DA8E1B-7410-47CF-ABA4-1E76445C444C}"/>
    <cellStyle name="Normal 4 3 10 6 2 2" xfId="45952" xr:uid="{6708A1B5-6E62-436D-9770-D1A6B6D33381}"/>
    <cellStyle name="Normal 4 3 10 6 2 2 2" xfId="45953" xr:uid="{05925DAA-AB9C-4E14-A17D-2E4B2B59F7D0}"/>
    <cellStyle name="Normal 4 3 10 6 2 3" xfId="45954" xr:uid="{3527130D-479D-441F-ADF7-9328F32AF02A}"/>
    <cellStyle name="Normal 4 3 10 6 3" xfId="45955" xr:uid="{37C34EFF-F59E-49A4-881B-02357690E059}"/>
    <cellStyle name="Normal 4 3 10 6 3 2" xfId="45956" xr:uid="{ADABC384-225E-402F-ABBB-710180F155A2}"/>
    <cellStyle name="Normal 4 3 10 6 4" xfId="45957" xr:uid="{B1B96CF3-43C2-405F-A997-69AF5E02CA0D}"/>
    <cellStyle name="Normal 4 3 10 7" xfId="45958" xr:uid="{00DE6689-B955-4D54-A2B0-BE38A6B9795C}"/>
    <cellStyle name="Normal 4 3 10 7 2" xfId="45959" xr:uid="{775998B0-832F-47BE-937B-B100D82D564F}"/>
    <cellStyle name="Normal 4 3 11" xfId="45960" xr:uid="{D46C7242-30AB-41E3-8D8C-BB382EA6ED4A}"/>
    <cellStyle name="Normal 4 3 11 2" xfId="45961" xr:uid="{DA7D7220-F83D-49B5-8806-AC7E5C0F6D61}"/>
    <cellStyle name="Normal 4 3 11 2 2" xfId="45962" xr:uid="{698B6908-5301-4A46-AD1B-B7C8F3B36326}"/>
    <cellStyle name="Normal 4 3 11 2 3" xfId="45963" xr:uid="{F496C50B-6D84-45B5-AEAF-618210A2CD1B}"/>
    <cellStyle name="Normal 4 3 11 2 3 2" xfId="45964" xr:uid="{2911F355-F0EA-4424-BC73-227A639455A1}"/>
    <cellStyle name="Normal 4 3 11 3" xfId="45965" xr:uid="{FF8C001A-AC8A-46A0-A294-AB67439A7245}"/>
    <cellStyle name="Normal 4 3 11 3 2" xfId="45966" xr:uid="{52AE4C4B-4A6A-4D06-ADF1-E287BA0F0D7C}"/>
    <cellStyle name="Normal 4 3 11 4" xfId="45967" xr:uid="{48121D29-CE06-408A-89B5-63E3FCCC9C84}"/>
    <cellStyle name="Normal 4 3 11 5" xfId="45968" xr:uid="{C090F393-32E2-4743-9B82-CF52D02275B1}"/>
    <cellStyle name="Normal 4 3 11 5 2" xfId="45969" xr:uid="{B3428AD6-24CF-4000-B968-178E7E7AC51C}"/>
    <cellStyle name="Normal 4 3 11 5 2 2" xfId="45970" xr:uid="{CD7E3F54-9F1F-4ED3-9EFE-4B327604C994}"/>
    <cellStyle name="Normal 4 3 11 5 2 2 2" xfId="45971" xr:uid="{7AC68DB2-6188-4DC9-AA62-BB5A80B14D89}"/>
    <cellStyle name="Normal 4 3 11 5 2 3" xfId="45972" xr:uid="{06E5CF91-8F32-4BFE-85D3-0DD3886F5D53}"/>
    <cellStyle name="Normal 4 3 11 5 3" xfId="45973" xr:uid="{0C413F30-CCCE-4AB3-B75C-D36EC452B636}"/>
    <cellStyle name="Normal 4 3 11 5 3 2" xfId="45974" xr:uid="{34DCC82E-D8BB-4268-AF7C-FC6D40FAF9DB}"/>
    <cellStyle name="Normal 4 3 11 5 4" xfId="45975" xr:uid="{9FEB33DE-06B5-40B7-8773-74B8DCF3E509}"/>
    <cellStyle name="Normal 4 3 11 6" xfId="45976" xr:uid="{0CA2391C-75A5-41B8-A484-F873765FA65D}"/>
    <cellStyle name="Normal 4 3 11 6 2" xfId="45977" xr:uid="{C440EC39-CDE0-4621-ACC3-5B07E8833C53}"/>
    <cellStyle name="Normal 4 3 11 6 2 2" xfId="45978" xr:uid="{924D54C9-17B7-4839-8EC4-50736C67CBF2}"/>
    <cellStyle name="Normal 4 3 11 6 2 2 2" xfId="45979" xr:uid="{ABA23173-4479-4912-8C28-3F580E14725B}"/>
    <cellStyle name="Normal 4 3 11 6 2 3" xfId="45980" xr:uid="{8052EB63-80B8-4459-A5D7-F3AEA8C828C6}"/>
    <cellStyle name="Normal 4 3 11 6 3" xfId="45981" xr:uid="{63CC0CA3-2EA9-4DFF-8453-AA6A0EE83559}"/>
    <cellStyle name="Normal 4 3 11 6 3 2" xfId="45982" xr:uid="{07EBD769-F477-4D60-A38D-71C3F688066D}"/>
    <cellStyle name="Normal 4 3 11 6 4" xfId="45983" xr:uid="{DEA058B1-C89F-41BB-BAF6-2464F50AC511}"/>
    <cellStyle name="Normal 4 3 11 7" xfId="45984" xr:uid="{882946BC-849F-4247-AFA3-03728F8A0921}"/>
    <cellStyle name="Normal 4 3 11 7 2" xfId="45985" xr:uid="{CCA0E5D5-0707-4700-BCF8-045419B3467F}"/>
    <cellStyle name="Normal 4 3 12" xfId="45986" xr:uid="{467D77C8-B704-4EBC-B635-FF6E679D58E2}"/>
    <cellStyle name="Normal 4 3 12 2" xfId="45987" xr:uid="{3D09B21A-2197-460F-BBA5-6F1D9E282F47}"/>
    <cellStyle name="Normal 4 3 12 2 2" xfId="45988" xr:uid="{93E0FA33-43FF-44BD-BE9C-828581910A19}"/>
    <cellStyle name="Normal 4 3 12 2 3" xfId="45989" xr:uid="{6B4E81C3-1230-48A4-9C8F-80BB6E4659AE}"/>
    <cellStyle name="Normal 4 3 12 2 3 2" xfId="45990" xr:uid="{CA1AF402-9417-47A2-810A-BAD0D8C940D6}"/>
    <cellStyle name="Normal 4 3 12 3" xfId="45991" xr:uid="{B476920E-9E78-411D-BA3E-B15B8C1CE061}"/>
    <cellStyle name="Normal 4 3 12 3 2" xfId="45992" xr:uid="{A90C8AB2-1EE9-4566-BCC0-75AB80B5D71E}"/>
    <cellStyle name="Normal 4 3 12 4" xfId="45993" xr:uid="{8EAB51C2-8640-4855-94F3-FE0AF78C8A13}"/>
    <cellStyle name="Normal 4 3 12 5" xfId="45994" xr:uid="{9DA90573-2E6A-4CD1-A9C7-EED6837C1D91}"/>
    <cellStyle name="Normal 4 3 12 5 2" xfId="45995" xr:uid="{94A555DE-0906-4A1B-9AF4-24D0A2B503BB}"/>
    <cellStyle name="Normal 4 3 12 5 2 2" xfId="45996" xr:uid="{C895FA15-EDDB-48F4-B599-EC3AB723E439}"/>
    <cellStyle name="Normal 4 3 12 5 2 2 2" xfId="45997" xr:uid="{85EA067D-9CFC-48B2-BB99-96DCC0BC833D}"/>
    <cellStyle name="Normal 4 3 12 5 2 3" xfId="45998" xr:uid="{5C43167D-9DF8-42E3-92FD-C68CBF419DBC}"/>
    <cellStyle name="Normal 4 3 12 5 3" xfId="45999" xr:uid="{A191F701-7A9A-4CD1-8DEF-5B3665313E22}"/>
    <cellStyle name="Normal 4 3 12 5 3 2" xfId="46000" xr:uid="{E2ADDC60-DA21-4035-8236-30D02DE22208}"/>
    <cellStyle name="Normal 4 3 12 5 4" xfId="46001" xr:uid="{3F14FAF5-CD71-46E7-BAE4-0BBF61D2EA81}"/>
    <cellStyle name="Normal 4 3 12 6" xfId="46002" xr:uid="{945C83D2-8A05-4A57-8723-89A20559DDC8}"/>
    <cellStyle name="Normal 4 3 12 6 2" xfId="46003" xr:uid="{9F08CE87-0FC7-461F-A360-65050D79A4EE}"/>
    <cellStyle name="Normal 4 3 12 6 2 2" xfId="46004" xr:uid="{35CAABB7-FA50-475C-A978-8099DDCDB576}"/>
    <cellStyle name="Normal 4 3 12 6 2 2 2" xfId="46005" xr:uid="{B001C11E-987A-421B-A9D2-49EF4293E0B1}"/>
    <cellStyle name="Normal 4 3 12 6 2 3" xfId="46006" xr:uid="{56689E14-B061-43A2-8DFC-4C334CEA2D25}"/>
    <cellStyle name="Normal 4 3 12 6 3" xfId="46007" xr:uid="{CFD5CC18-1555-4509-BDDF-88E939E76677}"/>
    <cellStyle name="Normal 4 3 12 6 3 2" xfId="46008" xr:uid="{18DC6765-7659-4858-8120-0F47F415A0FF}"/>
    <cellStyle name="Normal 4 3 12 6 4" xfId="46009" xr:uid="{EDE0EA3F-70D3-4D14-B2E9-1CDC67838318}"/>
    <cellStyle name="Normal 4 3 12 7" xfId="46010" xr:uid="{CEF56D18-A507-4DA3-8AE5-4576905E648E}"/>
    <cellStyle name="Normal 4 3 12 7 2" xfId="46011" xr:uid="{2AAECF54-7A3B-4713-95B9-8B9B4AEA355D}"/>
    <cellStyle name="Normal 4 3 13" xfId="46012" xr:uid="{D944216E-3E78-4CB7-8DC8-622094CB1181}"/>
    <cellStyle name="Normal 4 3 13 2" xfId="46013" xr:uid="{659CAAEE-120F-46F6-82E0-64F740CD3A69}"/>
    <cellStyle name="Normal 4 3 13 2 2" xfId="46014" xr:uid="{295BB247-FDD8-49F6-BEDD-90B8BEBB4FB4}"/>
    <cellStyle name="Normal 4 3 13 2 3" xfId="46015" xr:uid="{E104D9CB-D3F8-43F1-8869-DD122B4FFE32}"/>
    <cellStyle name="Normal 4 3 13 2 3 2" xfId="46016" xr:uid="{44489BFE-AABD-47D7-A0CD-E50071F9FCB5}"/>
    <cellStyle name="Normal 4 3 13 3" xfId="46017" xr:uid="{18A167A9-2B20-4B73-B2BC-4B765D79875F}"/>
    <cellStyle name="Normal 4 3 13 3 2" xfId="46018" xr:uid="{75ABD5AE-9539-42DC-B33B-7045A53C52C7}"/>
    <cellStyle name="Normal 4 3 13 4" xfId="46019" xr:uid="{C88B0E3F-8B11-48B3-949D-9CFFC2D0D63B}"/>
    <cellStyle name="Normal 4 3 13 5" xfId="46020" xr:uid="{8AF51138-F179-48E3-94F5-9D33E6E3620D}"/>
    <cellStyle name="Normal 4 3 13 5 2" xfId="46021" xr:uid="{3EE94D04-C1B4-4022-9257-DA340B571D80}"/>
    <cellStyle name="Normal 4 3 13 5 2 2" xfId="46022" xr:uid="{4BA3C5FC-AABE-4A58-9262-6EFCF0EA3DAC}"/>
    <cellStyle name="Normal 4 3 13 5 2 2 2" xfId="46023" xr:uid="{4AF722B0-932C-46C2-8D4D-1B6FEE662DE8}"/>
    <cellStyle name="Normal 4 3 13 5 2 3" xfId="46024" xr:uid="{E9C06DB1-7255-4BD3-ADD5-A413CB8FB26B}"/>
    <cellStyle name="Normal 4 3 13 5 3" xfId="46025" xr:uid="{619A61AD-FB24-436B-A45C-39BA974884AF}"/>
    <cellStyle name="Normal 4 3 13 5 3 2" xfId="46026" xr:uid="{2ECD5BF5-B945-478D-8CC6-A665FEE6FF71}"/>
    <cellStyle name="Normal 4 3 13 5 4" xfId="46027" xr:uid="{35D3F757-BA48-481B-B6BF-29A9404F22C2}"/>
    <cellStyle name="Normal 4 3 13 6" xfId="46028" xr:uid="{A8036E07-9598-45C0-9C83-7AA331617064}"/>
    <cellStyle name="Normal 4 3 13 6 2" xfId="46029" xr:uid="{475B778C-715D-48BB-8498-E520CD9FC2A6}"/>
    <cellStyle name="Normal 4 3 13 6 2 2" xfId="46030" xr:uid="{BF52DD52-5412-4E92-ACCB-82E426B1C332}"/>
    <cellStyle name="Normal 4 3 13 6 2 2 2" xfId="46031" xr:uid="{B61CEB3D-4EDB-4F4D-90A8-A79D7F6127D6}"/>
    <cellStyle name="Normal 4 3 13 6 2 3" xfId="46032" xr:uid="{529BBEF9-6B73-4063-8ADD-5E41CDC81102}"/>
    <cellStyle name="Normal 4 3 13 6 3" xfId="46033" xr:uid="{1045F4D5-5BF0-433F-B5CC-1032AE1D52FA}"/>
    <cellStyle name="Normal 4 3 13 6 3 2" xfId="46034" xr:uid="{83221543-6DE9-436E-91D0-8AED1C2F9A09}"/>
    <cellStyle name="Normal 4 3 13 6 4" xfId="46035" xr:uid="{CFEBAA18-2265-4A42-8907-7CE48F7908BE}"/>
    <cellStyle name="Normal 4 3 13 7" xfId="46036" xr:uid="{76F00B37-F5D4-4A09-94AA-1AFF0A205B1C}"/>
    <cellStyle name="Normal 4 3 13 7 2" xfId="46037" xr:uid="{6C13B3DC-F4D6-4D9C-8DAF-991FF20FA740}"/>
    <cellStyle name="Normal 4 3 14" xfId="46038" xr:uid="{B62CBDC0-90B0-4620-9FA7-4B038022E5E9}"/>
    <cellStyle name="Normal 4 3 14 2" xfId="46039" xr:uid="{4D0CF58C-973E-4626-BFE9-701490BD04B0}"/>
    <cellStyle name="Normal 4 3 14 2 2" xfId="46040" xr:uid="{9912A677-9C8A-4752-AAE9-7904A9F6837D}"/>
    <cellStyle name="Normal 4 3 14 2 3" xfId="46041" xr:uid="{79E5B59D-2BD4-4311-82AB-2AF373C027CB}"/>
    <cellStyle name="Normal 4 3 14 2 3 2" xfId="46042" xr:uid="{47D6F303-C6AA-459E-9712-F6A39347A9D0}"/>
    <cellStyle name="Normal 4 3 14 3" xfId="46043" xr:uid="{FB2240C2-8F6B-4062-A6FC-9D803EBAA7F0}"/>
    <cellStyle name="Normal 4 3 14 3 2" xfId="46044" xr:uid="{3905408A-76CF-47BE-85B0-26038B049D97}"/>
    <cellStyle name="Normal 4 3 14 4" xfId="46045" xr:uid="{5C6AF2DA-76CF-45F5-9544-C566F6F6E177}"/>
    <cellStyle name="Normal 4 3 14 5" xfId="46046" xr:uid="{9C5C9698-F295-4B79-902D-31FD1D7ADA41}"/>
    <cellStyle name="Normal 4 3 14 5 2" xfId="46047" xr:uid="{C2C3BC1A-8249-4D3A-9400-1DC7DD7068C8}"/>
    <cellStyle name="Normal 4 3 14 5 2 2" xfId="46048" xr:uid="{989B3632-1D5E-4355-938C-E4DE8544EF56}"/>
    <cellStyle name="Normal 4 3 14 5 2 2 2" xfId="46049" xr:uid="{4E020188-9258-4DCE-935F-CF194FCCBE84}"/>
    <cellStyle name="Normal 4 3 14 5 2 3" xfId="46050" xr:uid="{E3E2E4FC-01DC-4949-82D3-DBB225EF2460}"/>
    <cellStyle name="Normal 4 3 14 5 3" xfId="46051" xr:uid="{8E5D3956-7B74-4C1A-A992-0D18D4BD883F}"/>
    <cellStyle name="Normal 4 3 14 5 3 2" xfId="46052" xr:uid="{128A854B-B8C5-447F-A8A0-16657A21E9DE}"/>
    <cellStyle name="Normal 4 3 14 5 4" xfId="46053" xr:uid="{06C82ABE-0039-493F-A62B-33FDB16810B4}"/>
    <cellStyle name="Normal 4 3 14 6" xfId="46054" xr:uid="{59C9DDF9-E91D-4DC1-9610-D2EC6E9FB1C3}"/>
    <cellStyle name="Normal 4 3 14 6 2" xfId="46055" xr:uid="{EB72DA96-E376-4E5D-9CD7-C25AF6A48E9E}"/>
    <cellStyle name="Normal 4 3 14 6 2 2" xfId="46056" xr:uid="{0D1E2180-73C3-49BA-9766-5BAEE6BA271C}"/>
    <cellStyle name="Normal 4 3 14 6 2 2 2" xfId="46057" xr:uid="{8DDF80B3-8FB7-4EB9-AED6-4558BD71E905}"/>
    <cellStyle name="Normal 4 3 14 6 2 3" xfId="46058" xr:uid="{6B190B34-A05E-4F09-9A77-BE568C49B29B}"/>
    <cellStyle name="Normal 4 3 14 6 3" xfId="46059" xr:uid="{3FE726E8-D135-4A20-85B8-FD3A1A7DECF0}"/>
    <cellStyle name="Normal 4 3 14 6 3 2" xfId="46060" xr:uid="{CB710109-C323-43A5-A9ED-268724C6AAD6}"/>
    <cellStyle name="Normal 4 3 14 6 4" xfId="46061" xr:uid="{9D31CBD8-3A63-4B8C-A76D-14DB0A2E2BF9}"/>
    <cellStyle name="Normal 4 3 14 7" xfId="46062" xr:uid="{19ABDCFA-BF60-49F2-BB5B-1653DEEBDB46}"/>
    <cellStyle name="Normal 4 3 14 7 2" xfId="46063" xr:uid="{E7EA1E3E-5B7C-4F1B-A3C9-281BAFA163FD}"/>
    <cellStyle name="Normal 4 3 15" xfId="46064" xr:uid="{7A4421D6-00C7-4601-AFEC-BF992D3AE558}"/>
    <cellStyle name="Normal 4 3 15 2" xfId="46065" xr:uid="{B2AEAEBA-E649-4BF8-BC1E-22FED2105BC8}"/>
    <cellStyle name="Normal 4 3 15 2 2" xfId="46066" xr:uid="{3B152F7C-70EF-4E5D-9CC6-C9D98F6C464C}"/>
    <cellStyle name="Normal 4 3 15 2 3" xfId="46067" xr:uid="{E9371E3E-2D17-4AAE-8153-B8983E638345}"/>
    <cellStyle name="Normal 4 3 15 2 3 2" xfId="46068" xr:uid="{8CB201E4-8880-4720-81D9-9BA86297C1B3}"/>
    <cellStyle name="Normal 4 3 15 3" xfId="46069" xr:uid="{CA487DDB-F303-4E46-9E81-DDDA399D5BBE}"/>
    <cellStyle name="Normal 4 3 15 3 2" xfId="46070" xr:uid="{4BC72C0E-E95A-474F-A2C5-328ADD18DFB2}"/>
    <cellStyle name="Normal 4 3 15 4" xfId="46071" xr:uid="{6455EB9D-2402-40DA-8675-8C883A51E206}"/>
    <cellStyle name="Normal 4 3 15 5" xfId="46072" xr:uid="{63F7D425-B310-4878-8EC9-81DCE2CF8C97}"/>
    <cellStyle name="Normal 4 3 15 5 2" xfId="46073" xr:uid="{B6DE896F-C8F8-4CFC-A8F1-289DB40F6FE6}"/>
    <cellStyle name="Normal 4 3 15 5 2 2" xfId="46074" xr:uid="{A4E722B0-D953-4067-B42F-6515B95C8545}"/>
    <cellStyle name="Normal 4 3 15 5 2 2 2" xfId="46075" xr:uid="{6C88F3AB-D4AB-4BF6-A4D8-A14999F64D52}"/>
    <cellStyle name="Normal 4 3 15 5 2 3" xfId="46076" xr:uid="{A2D63B1F-F8B7-46ED-A5C2-174B4B010E27}"/>
    <cellStyle name="Normal 4 3 15 5 3" xfId="46077" xr:uid="{67C30A12-5D19-46A3-BB6E-93CAF30616F0}"/>
    <cellStyle name="Normal 4 3 15 5 3 2" xfId="46078" xr:uid="{5A42A1F6-28B5-4726-BB16-329CBCEC733E}"/>
    <cellStyle name="Normal 4 3 15 5 4" xfId="46079" xr:uid="{EFA62C67-DEEE-459A-BDD4-1AB8D9E9F79F}"/>
    <cellStyle name="Normal 4 3 15 6" xfId="46080" xr:uid="{E90A859C-A04A-47C7-A93C-7AA8A5FFC6F3}"/>
    <cellStyle name="Normal 4 3 15 6 2" xfId="46081" xr:uid="{8B42B886-4CCB-4C09-ACCC-4533FAAAD36B}"/>
    <cellStyle name="Normal 4 3 15 6 2 2" xfId="46082" xr:uid="{4A60C34C-6867-4651-AF12-4B07B7DA9DE0}"/>
    <cellStyle name="Normal 4 3 15 6 2 2 2" xfId="46083" xr:uid="{874BF5E1-A68E-4B8F-8CC0-DA98B9E0FCAD}"/>
    <cellStyle name="Normal 4 3 15 6 2 3" xfId="46084" xr:uid="{096658CB-8805-4C41-A7D7-E87F143028A3}"/>
    <cellStyle name="Normal 4 3 15 6 3" xfId="46085" xr:uid="{FCC90729-02C7-41F0-A0F6-6F6B96DF55F8}"/>
    <cellStyle name="Normal 4 3 15 6 3 2" xfId="46086" xr:uid="{DF3F2C9B-C54E-4F33-A56A-667CA7D92DCC}"/>
    <cellStyle name="Normal 4 3 15 6 4" xfId="46087" xr:uid="{11DB4975-1BEE-4223-9B21-73C298A87493}"/>
    <cellStyle name="Normal 4 3 15 7" xfId="46088" xr:uid="{17A70F42-2BCF-4245-8DB8-8FD219A69442}"/>
    <cellStyle name="Normal 4 3 15 7 2" xfId="46089" xr:uid="{92194204-8E6E-42B2-BD0F-5F6068F09F3E}"/>
    <cellStyle name="Normal 4 3 16" xfId="46090" xr:uid="{5686D95E-411B-4ED2-8429-F663F0A4CBB1}"/>
    <cellStyle name="Normal 4 3 16 2" xfId="46091" xr:uid="{7C224D63-0E71-40FA-9988-0C688E729CC7}"/>
    <cellStyle name="Normal 4 3 16 2 2" xfId="46092" xr:uid="{554BED11-121E-4176-9425-6C681C562C4F}"/>
    <cellStyle name="Normal 4 3 16 2 3" xfId="46093" xr:uid="{9C0886D4-9BA4-4E74-9DFD-0D2238A706B9}"/>
    <cellStyle name="Normal 4 3 16 2 3 2" xfId="46094" xr:uid="{7BBB3A88-F517-498A-88B5-60D704A3E8CB}"/>
    <cellStyle name="Normal 4 3 16 3" xfId="46095" xr:uid="{1B7A3C0E-9EE9-4D17-85DC-0E1403A86156}"/>
    <cellStyle name="Normal 4 3 16 3 2" xfId="46096" xr:uid="{68E30E58-B4AE-4F7F-A278-7DE57747DFF9}"/>
    <cellStyle name="Normal 4 3 16 4" xfId="46097" xr:uid="{D65D5CFB-5CC0-40C6-B46F-EEE15724D88C}"/>
    <cellStyle name="Normal 4 3 16 5" xfId="46098" xr:uid="{7949CC13-AE32-4F09-9392-917A5CC36146}"/>
    <cellStyle name="Normal 4 3 16 5 2" xfId="46099" xr:uid="{B28DFD1C-D5BF-4ED2-A001-AD3C03FA10A7}"/>
    <cellStyle name="Normal 4 3 16 5 2 2" xfId="46100" xr:uid="{7BEA5C41-00BE-4A52-9CE2-03698F31C3E0}"/>
    <cellStyle name="Normal 4 3 16 5 2 2 2" xfId="46101" xr:uid="{CD7D838C-AC9A-452C-B3B7-845F8EE48AE9}"/>
    <cellStyle name="Normal 4 3 16 5 2 3" xfId="46102" xr:uid="{7C087AEC-1E51-4032-9E71-0979AD5B6270}"/>
    <cellStyle name="Normal 4 3 16 5 3" xfId="46103" xr:uid="{4AE04AC4-96B8-4EBA-B5A9-4560A5D36B53}"/>
    <cellStyle name="Normal 4 3 16 5 3 2" xfId="46104" xr:uid="{D9373488-729C-48AB-A51F-EE404B899394}"/>
    <cellStyle name="Normal 4 3 16 5 4" xfId="46105" xr:uid="{D02246D4-9305-4179-98E9-09C15285324D}"/>
    <cellStyle name="Normal 4 3 16 6" xfId="46106" xr:uid="{163777CB-09EB-4363-A3C8-6E98EDEF5489}"/>
    <cellStyle name="Normal 4 3 16 6 2" xfId="46107" xr:uid="{3658A479-264B-4058-9280-9866205C550C}"/>
    <cellStyle name="Normal 4 3 16 6 2 2" xfId="46108" xr:uid="{DBE554BC-52B7-4ADE-9148-C88C867B78A3}"/>
    <cellStyle name="Normal 4 3 16 6 2 2 2" xfId="46109" xr:uid="{C0BCDDFA-C490-45D6-9ABD-3BF829EE85DF}"/>
    <cellStyle name="Normal 4 3 16 6 2 3" xfId="46110" xr:uid="{D98319C3-BFC8-48BD-9EE6-8460DE951362}"/>
    <cellStyle name="Normal 4 3 16 6 3" xfId="46111" xr:uid="{E9A937A6-8A74-4526-93B2-D2E20A097977}"/>
    <cellStyle name="Normal 4 3 16 6 3 2" xfId="46112" xr:uid="{37D54C7A-BAF0-41B4-A42A-5AA597DCDEAF}"/>
    <cellStyle name="Normal 4 3 16 6 4" xfId="46113" xr:uid="{94F6C79F-5539-4240-BE31-2D2D297AF6D6}"/>
    <cellStyle name="Normal 4 3 16 7" xfId="46114" xr:uid="{B4105652-47C6-4C93-B365-09B91395575E}"/>
    <cellStyle name="Normal 4 3 16 7 2" xfId="46115" xr:uid="{44FA5300-44C2-4CCB-9DD7-23009349B90C}"/>
    <cellStyle name="Normal 4 3 17" xfId="46116" xr:uid="{C1522EDC-DF21-4B1D-B77C-985E4D3456BC}"/>
    <cellStyle name="Normal 4 3 17 2" xfId="46117" xr:uid="{6EEDB7C0-2195-406E-B020-A37AC7E9BD71}"/>
    <cellStyle name="Normal 4 3 17 2 2" xfId="46118" xr:uid="{6CFEEEED-A6EA-46B9-A8AE-6A03B250E3ED}"/>
    <cellStyle name="Normal 4 3 17 2 3" xfId="46119" xr:uid="{EEC384F1-68FC-4F86-A40D-379E19E14BF8}"/>
    <cellStyle name="Normal 4 3 17 2 3 2" xfId="46120" xr:uid="{8FD9F7BB-3F0C-4563-BF4F-934B3E36088A}"/>
    <cellStyle name="Normal 4 3 17 3" xfId="46121" xr:uid="{CDB69253-D231-430A-B553-21E5D2A2F039}"/>
    <cellStyle name="Normal 4 3 17 3 2" xfId="46122" xr:uid="{B2B008AD-6B01-4136-B571-6BFA9B8C8E18}"/>
    <cellStyle name="Normal 4 3 17 4" xfId="46123" xr:uid="{C5485C10-08B1-4291-99D4-90F734E07678}"/>
    <cellStyle name="Normal 4 3 17 5" xfId="46124" xr:uid="{FCE568C9-BDEE-49D3-86EF-3C9D569319C8}"/>
    <cellStyle name="Normal 4 3 17 5 2" xfId="46125" xr:uid="{55608A7C-99DF-4C48-B382-CE16F1FC512F}"/>
    <cellStyle name="Normal 4 3 17 5 2 2" xfId="46126" xr:uid="{C22E9E74-ADB8-416D-966D-09A2BF9D3719}"/>
    <cellStyle name="Normal 4 3 17 5 2 2 2" xfId="46127" xr:uid="{61250213-15E0-4AA6-BA99-233EE102B44F}"/>
    <cellStyle name="Normal 4 3 17 5 2 3" xfId="46128" xr:uid="{86011FBB-48FD-4415-B1F2-55C5EC319791}"/>
    <cellStyle name="Normal 4 3 17 5 3" xfId="46129" xr:uid="{B1913C42-DF93-4658-8134-E73FCF9D6757}"/>
    <cellStyle name="Normal 4 3 17 5 3 2" xfId="46130" xr:uid="{C9FFE84E-AED8-415E-80C9-32BBABC5E8DE}"/>
    <cellStyle name="Normal 4 3 17 5 4" xfId="46131" xr:uid="{03DBDB05-EBE5-4FAA-9234-746F5E54DEAD}"/>
    <cellStyle name="Normal 4 3 17 6" xfId="46132" xr:uid="{C14574C5-E880-42E3-A17C-F1F935051D47}"/>
    <cellStyle name="Normal 4 3 17 6 2" xfId="46133" xr:uid="{4F77BAFB-1BD9-4F8F-AC16-EDA0E0A71130}"/>
    <cellStyle name="Normal 4 3 17 6 2 2" xfId="46134" xr:uid="{8DECF861-ADFC-4551-B4D4-0306B9A3B9F5}"/>
    <cellStyle name="Normal 4 3 17 6 2 2 2" xfId="46135" xr:uid="{4652F4BA-27AC-4C8D-9285-283D7846B54F}"/>
    <cellStyle name="Normal 4 3 17 6 2 3" xfId="46136" xr:uid="{8FCED845-E180-42B9-9FF0-8801CC031AC3}"/>
    <cellStyle name="Normal 4 3 17 6 3" xfId="46137" xr:uid="{2B9F86C3-6244-4931-833C-D81F427F6384}"/>
    <cellStyle name="Normal 4 3 17 6 3 2" xfId="46138" xr:uid="{BE4560EF-ECC5-41C0-B763-8037471DB0EA}"/>
    <cellStyle name="Normal 4 3 17 6 4" xfId="46139" xr:uid="{597C8482-9AE3-4C5B-A845-8AE1BBC14EB3}"/>
    <cellStyle name="Normal 4 3 17 7" xfId="46140" xr:uid="{902ED005-012F-490A-AF01-A7D9A46AD281}"/>
    <cellStyle name="Normal 4 3 17 7 2" xfId="46141" xr:uid="{86FFBEA2-81F9-4090-A30B-0FD5B111B3A1}"/>
    <cellStyle name="Normal 4 3 18" xfId="46142" xr:uid="{3CCEAE22-8342-48F2-807F-656C6E0423FE}"/>
    <cellStyle name="Normal 4 3 18 2" xfId="46143" xr:uid="{70959D77-B5D2-4B1E-B7A7-6CE6C296948A}"/>
    <cellStyle name="Normal 4 3 18 2 2" xfId="46144" xr:uid="{765BE38D-2A7F-40B7-8D78-99B6BCDC6B23}"/>
    <cellStyle name="Normal 4 3 18 2 3" xfId="46145" xr:uid="{949D390F-1347-4450-B056-FD5A9C9E6893}"/>
    <cellStyle name="Normal 4 3 18 2 3 2" xfId="46146" xr:uid="{A71D9AD5-3DB6-4CEE-8426-07F6C7CDA68D}"/>
    <cellStyle name="Normal 4 3 18 3" xfId="46147" xr:uid="{DDB412BD-F8F6-43A5-B937-170B88C1436F}"/>
    <cellStyle name="Normal 4 3 18 3 2" xfId="46148" xr:uid="{30C9720B-CBFA-4A76-B2A4-2E55CC0EA4F7}"/>
    <cellStyle name="Normal 4 3 18 4" xfId="46149" xr:uid="{23004F24-69E4-4E6E-8B21-7A9D9EA58379}"/>
    <cellStyle name="Normal 4 3 18 5" xfId="46150" xr:uid="{2187D3FD-EDDD-48A9-BFDF-B2882D4B5025}"/>
    <cellStyle name="Normal 4 3 18 5 2" xfId="46151" xr:uid="{A0714982-C5AB-423E-8144-D1123C65B181}"/>
    <cellStyle name="Normal 4 3 18 5 2 2" xfId="46152" xr:uid="{DBA4B89C-D3F5-4F9B-B307-3390818B71AD}"/>
    <cellStyle name="Normal 4 3 18 5 2 2 2" xfId="46153" xr:uid="{C7120D0B-B74B-4332-B6FC-559EEF795ED4}"/>
    <cellStyle name="Normal 4 3 18 5 2 3" xfId="46154" xr:uid="{350CB880-EA19-4B4B-B777-8BD05B896F1A}"/>
    <cellStyle name="Normal 4 3 18 5 3" xfId="46155" xr:uid="{4CE8E312-5222-4483-9C01-29F2862A551E}"/>
    <cellStyle name="Normal 4 3 18 5 3 2" xfId="46156" xr:uid="{464C1C78-551B-49DA-B5A3-16736A94D19F}"/>
    <cellStyle name="Normal 4 3 18 5 4" xfId="46157" xr:uid="{EDF45DE2-2828-4364-A8B3-639C784B1E2E}"/>
    <cellStyle name="Normal 4 3 18 6" xfId="46158" xr:uid="{796C86FA-A419-410E-B24F-1B7F8DA184D8}"/>
    <cellStyle name="Normal 4 3 18 6 2" xfId="46159" xr:uid="{919EFEE7-7555-4127-8753-6B2DD41CC47D}"/>
    <cellStyle name="Normal 4 3 18 6 2 2" xfId="46160" xr:uid="{3E2C43B9-60FA-4194-99C6-48530CC6EA8A}"/>
    <cellStyle name="Normal 4 3 18 6 2 2 2" xfId="46161" xr:uid="{B801A60A-E23F-4669-941F-D598CB1E50FE}"/>
    <cellStyle name="Normal 4 3 18 6 2 3" xfId="46162" xr:uid="{205DBF75-377D-403A-8BF3-F243E3DC4452}"/>
    <cellStyle name="Normal 4 3 18 6 3" xfId="46163" xr:uid="{9354317F-AB76-41B2-AADA-B6D55AF077E2}"/>
    <cellStyle name="Normal 4 3 18 6 3 2" xfId="46164" xr:uid="{790C0C8A-2FDC-4C2F-AC32-77C7C7252B4F}"/>
    <cellStyle name="Normal 4 3 18 6 4" xfId="46165" xr:uid="{79967E27-4353-46D6-9CF4-AF63433CA1BE}"/>
    <cellStyle name="Normal 4 3 18 7" xfId="46166" xr:uid="{2F216873-FF22-4371-BA61-EAE7054E15F8}"/>
    <cellStyle name="Normal 4 3 18 7 2" xfId="46167" xr:uid="{314885FB-6D43-4862-9F2D-47DF226BCCAA}"/>
    <cellStyle name="Normal 4 3 19" xfId="46168" xr:uid="{2BC5C507-5AB1-42DB-BA1B-80448A4ACC7E}"/>
    <cellStyle name="Normal 4 3 19 2" xfId="46169" xr:uid="{887FD21C-C20C-401E-95B3-CE323667DF86}"/>
    <cellStyle name="Normal 4 3 19 2 2" xfId="46170" xr:uid="{24E43707-F976-4BF5-B656-3C399F454D4D}"/>
    <cellStyle name="Normal 4 3 19 2 3" xfId="46171" xr:uid="{7C78700A-220B-4BB1-81AF-F35896D04AB6}"/>
    <cellStyle name="Normal 4 3 19 2 3 2" xfId="46172" xr:uid="{0AA177CE-9E7D-4FC4-8069-F3FA5E65BBCD}"/>
    <cellStyle name="Normal 4 3 19 3" xfId="46173" xr:uid="{3815CCC5-1CF7-425F-9697-CA14E85BC882}"/>
    <cellStyle name="Normal 4 3 19 3 2" xfId="46174" xr:uid="{A25F96AC-305C-4C48-88BD-2FF6A2CAD73A}"/>
    <cellStyle name="Normal 4 3 19 4" xfId="46175" xr:uid="{B4383C0C-6850-4FAA-9EA3-C0D122AE6973}"/>
    <cellStyle name="Normal 4 3 19 5" xfId="46176" xr:uid="{4636A1C6-94D9-437A-A1BB-9925D917B707}"/>
    <cellStyle name="Normal 4 3 19 5 2" xfId="46177" xr:uid="{C319AD78-7B0F-40E9-8338-BFCAF0E25A0E}"/>
    <cellStyle name="Normal 4 3 19 5 2 2" xfId="46178" xr:uid="{52ECDDC7-EF35-4DAE-9B24-BB8ACA10A597}"/>
    <cellStyle name="Normal 4 3 19 5 2 2 2" xfId="46179" xr:uid="{477B9B00-1C18-44E3-8816-8C7838686435}"/>
    <cellStyle name="Normal 4 3 19 5 2 3" xfId="46180" xr:uid="{292AAE4E-904C-4ED6-BDCD-364298E3D60E}"/>
    <cellStyle name="Normal 4 3 19 5 3" xfId="46181" xr:uid="{D884C94F-BFF6-4662-A741-6009F03F13F9}"/>
    <cellStyle name="Normal 4 3 19 5 3 2" xfId="46182" xr:uid="{51939384-62E4-4330-8720-E9D126AE7294}"/>
    <cellStyle name="Normal 4 3 19 5 4" xfId="46183" xr:uid="{B5781EAB-803D-4F14-BFC2-62D2FBE17A3C}"/>
    <cellStyle name="Normal 4 3 19 6" xfId="46184" xr:uid="{8576035D-293F-4C29-80D2-A184ACB159EE}"/>
    <cellStyle name="Normal 4 3 19 6 2" xfId="46185" xr:uid="{CEF16104-A7F6-406E-B867-FEC30C31913E}"/>
    <cellStyle name="Normal 4 3 19 6 2 2" xfId="46186" xr:uid="{56665D53-556E-4B32-9D78-67C095F8F718}"/>
    <cellStyle name="Normal 4 3 19 6 2 2 2" xfId="46187" xr:uid="{5419CA1C-6D2B-4B78-AAC6-658C381CC6E6}"/>
    <cellStyle name="Normal 4 3 19 6 2 3" xfId="46188" xr:uid="{C346C958-9596-4582-B583-47A83097A015}"/>
    <cellStyle name="Normal 4 3 19 6 3" xfId="46189" xr:uid="{08A995AF-7154-4205-877C-E82202682DDC}"/>
    <cellStyle name="Normal 4 3 19 6 3 2" xfId="46190" xr:uid="{B23C0680-DDB4-4E5D-8BFA-BC73507D893F}"/>
    <cellStyle name="Normal 4 3 19 6 4" xfId="46191" xr:uid="{71C42A86-0F20-4F2F-9F8F-0DB9066B39F3}"/>
    <cellStyle name="Normal 4 3 19 7" xfId="46192" xr:uid="{43C3E28B-70D7-4D33-9C2E-3E05B0994B82}"/>
    <cellStyle name="Normal 4 3 19 7 2" xfId="46193" xr:uid="{4A7F9C11-5588-4C2E-87CE-7206B6E1575C}"/>
    <cellStyle name="Normal 4 3 2" xfId="46194" xr:uid="{2643B89C-5988-4201-A9A4-891F2A8BDCC2}"/>
    <cellStyle name="Normal 4 3 2 10" xfId="46195" xr:uid="{52545F93-17C7-4A58-9348-084B26563CE4}"/>
    <cellStyle name="Normal 4 3 2 10 2" xfId="46196" xr:uid="{23387ADF-8033-4887-B50B-660F7079E1D6}"/>
    <cellStyle name="Normal 4 3 2 10 2 2" xfId="46197" xr:uid="{F3900132-CBC5-4C66-8D2A-3FD5214907B3}"/>
    <cellStyle name="Normal 4 3 2 10 2 3" xfId="46198" xr:uid="{150C40B6-690A-4AFA-8395-B85D5C4FD41A}"/>
    <cellStyle name="Normal 4 3 2 10 2 3 2" xfId="46199" xr:uid="{0A74798B-2A94-4FAD-85BA-70897D5E5E72}"/>
    <cellStyle name="Normal 4 3 2 10 3" xfId="46200" xr:uid="{B360987C-365F-4902-9E0E-776049D712AB}"/>
    <cellStyle name="Normal 4 3 2 10 3 2" xfId="46201" xr:uid="{5DCEC021-4D7B-43A1-8C37-FEDD6EE83433}"/>
    <cellStyle name="Normal 4 3 2 10 4" xfId="46202" xr:uid="{3BB5A5AC-3FF1-40F8-A4F3-2E39E650BB69}"/>
    <cellStyle name="Normal 4 3 2 10 5" xfId="46203" xr:uid="{FE7AD90B-AAA1-4488-B782-E54B328F216F}"/>
    <cellStyle name="Normal 4 3 2 10 5 2" xfId="46204" xr:uid="{1B2CBB17-4EF5-44FF-9FA7-0D4791AE9069}"/>
    <cellStyle name="Normal 4 3 2 10 5 2 2" xfId="46205" xr:uid="{1F2EF182-987E-4D20-9B44-E74F75A62B46}"/>
    <cellStyle name="Normal 4 3 2 10 5 2 2 2" xfId="46206" xr:uid="{E6CF1783-FB78-452D-9EF1-26D1C645953E}"/>
    <cellStyle name="Normal 4 3 2 10 5 2 3" xfId="46207" xr:uid="{6EF44349-555F-45F8-A27E-47ACCC089D72}"/>
    <cellStyle name="Normal 4 3 2 10 5 3" xfId="46208" xr:uid="{6970D1BC-AACA-4401-B148-34AAD01734D3}"/>
    <cellStyle name="Normal 4 3 2 10 5 3 2" xfId="46209" xr:uid="{8E69DAE9-452C-4FCC-9862-95D1C3DFB560}"/>
    <cellStyle name="Normal 4 3 2 10 5 4" xfId="46210" xr:uid="{A847A28E-A2D4-4FC9-AF1B-56481DCA0411}"/>
    <cellStyle name="Normal 4 3 2 10 6" xfId="46211" xr:uid="{726EDE36-7EF5-4346-B1CE-F187DBED598C}"/>
    <cellStyle name="Normal 4 3 2 10 6 2" xfId="46212" xr:uid="{A9EDFCF2-A67D-43A0-A964-65A9F53BD77A}"/>
    <cellStyle name="Normal 4 3 2 10 6 2 2" xfId="46213" xr:uid="{77E1B9FF-E9A5-4EAA-B27A-729CDA84976E}"/>
    <cellStyle name="Normal 4 3 2 10 6 2 2 2" xfId="46214" xr:uid="{5D60B588-EE2A-4268-87F4-77351B8AA9DB}"/>
    <cellStyle name="Normal 4 3 2 10 6 2 3" xfId="46215" xr:uid="{6CE849B9-425E-496F-B1D8-7FCFFB25E6FA}"/>
    <cellStyle name="Normal 4 3 2 10 6 3" xfId="46216" xr:uid="{077512A0-B801-4C85-8CC3-5BCB8F9BDDFF}"/>
    <cellStyle name="Normal 4 3 2 10 6 3 2" xfId="46217" xr:uid="{61A2078F-C86F-4234-8D7B-9EC76B6784AA}"/>
    <cellStyle name="Normal 4 3 2 10 6 4" xfId="46218" xr:uid="{1B6C115E-021A-4D83-BA3F-8BEFED06B3C0}"/>
    <cellStyle name="Normal 4 3 2 10 7" xfId="46219" xr:uid="{88D82FBB-9E13-4D5B-8501-BD2CEC0B0D92}"/>
    <cellStyle name="Normal 4 3 2 10 7 2" xfId="46220" xr:uid="{85B6E7D3-800C-48B3-BAD0-44374A02DFA9}"/>
    <cellStyle name="Normal 4 3 2 11" xfId="46221" xr:uid="{137B100B-7325-469D-885F-1B66A9B68F29}"/>
    <cellStyle name="Normal 4 3 2 11 2" xfId="46222" xr:uid="{D25AB2CB-5D0A-4464-B177-CED54B15FED9}"/>
    <cellStyle name="Normal 4 3 2 11 2 2" xfId="46223" xr:uid="{DA2FBBC7-42AF-4832-B694-C0465B69286B}"/>
    <cellStyle name="Normal 4 3 2 11 2 3" xfId="46224" xr:uid="{81328981-1A98-4673-AB3D-9F082D62BB78}"/>
    <cellStyle name="Normal 4 3 2 11 2 3 2" xfId="46225" xr:uid="{A9F36531-17E2-4ABD-9DA7-2E732D66F4D7}"/>
    <cellStyle name="Normal 4 3 2 11 3" xfId="46226" xr:uid="{668C64CD-4FB0-4C15-A11B-5E9A2B45C3B8}"/>
    <cellStyle name="Normal 4 3 2 11 3 2" xfId="46227" xr:uid="{23422990-D534-47E0-B003-C38CD76DAE59}"/>
    <cellStyle name="Normal 4 3 2 11 4" xfId="46228" xr:uid="{7DFE7C3D-B892-4C0C-AAB6-F65E48C87899}"/>
    <cellStyle name="Normal 4 3 2 11 5" xfId="46229" xr:uid="{7673126A-4A1E-42FE-A0A0-2AB2ADE814E1}"/>
    <cellStyle name="Normal 4 3 2 11 5 2" xfId="46230" xr:uid="{F78DC9A5-5EBD-4CEF-9F7F-4696E6A66A3C}"/>
    <cellStyle name="Normal 4 3 2 11 5 2 2" xfId="46231" xr:uid="{EEC185D2-2A81-4B2C-9696-5B63368DFA2F}"/>
    <cellStyle name="Normal 4 3 2 11 5 2 2 2" xfId="46232" xr:uid="{00EC76C8-AE0F-4B4B-9686-126D87DFCCD4}"/>
    <cellStyle name="Normal 4 3 2 11 5 2 3" xfId="46233" xr:uid="{0EC0BDC0-98A8-4110-B3F2-730F755EF76B}"/>
    <cellStyle name="Normal 4 3 2 11 5 3" xfId="46234" xr:uid="{E9395A23-C61D-46CE-B649-AE469FB55CDD}"/>
    <cellStyle name="Normal 4 3 2 11 5 3 2" xfId="46235" xr:uid="{8383F511-970D-4335-94AF-4B0D44081CFD}"/>
    <cellStyle name="Normal 4 3 2 11 5 4" xfId="46236" xr:uid="{62EB442C-5383-4096-AF08-21223414A434}"/>
    <cellStyle name="Normal 4 3 2 11 6" xfId="46237" xr:uid="{5F7DA01D-0D1C-4F26-B9AB-91A3F6879AA5}"/>
    <cellStyle name="Normal 4 3 2 11 6 2" xfId="46238" xr:uid="{D611333E-34A7-4F9B-BC48-3538C01CEB2B}"/>
    <cellStyle name="Normal 4 3 2 11 6 2 2" xfId="46239" xr:uid="{083938EA-5786-4110-A07A-2ABF2F86D0D6}"/>
    <cellStyle name="Normal 4 3 2 11 6 2 2 2" xfId="46240" xr:uid="{3D12674F-3A11-4FE0-B6C8-BCD2C44A7611}"/>
    <cellStyle name="Normal 4 3 2 11 6 2 3" xfId="46241" xr:uid="{EC167F46-96AA-427D-A72F-C54D51AC1AE4}"/>
    <cellStyle name="Normal 4 3 2 11 6 3" xfId="46242" xr:uid="{C5AF9465-AB6C-4B9D-A4D6-CF91E5FD520D}"/>
    <cellStyle name="Normal 4 3 2 11 6 3 2" xfId="46243" xr:uid="{D9307D7C-989B-4BE1-9D16-848FDB83A6F3}"/>
    <cellStyle name="Normal 4 3 2 11 6 4" xfId="46244" xr:uid="{BF2C22F2-5A67-4C22-883A-E680E62E9E7E}"/>
    <cellStyle name="Normal 4 3 2 11 7" xfId="46245" xr:uid="{4F287A96-8DD7-40BA-915C-513DB280B583}"/>
    <cellStyle name="Normal 4 3 2 11 7 2" xfId="46246" xr:uid="{020622D5-ADDF-411C-99AA-7BCEAE9E3DF0}"/>
    <cellStyle name="Normal 4 3 2 12" xfId="46247" xr:uid="{6FE4DD94-9D1F-4916-96CA-AEF6F4E6DD23}"/>
    <cellStyle name="Normal 4 3 2 12 2" xfId="46248" xr:uid="{CF58F144-E6CE-4C7E-8FB9-CC6CCFEA3FC1}"/>
    <cellStyle name="Normal 4 3 2 12 2 2" xfId="46249" xr:uid="{8745DC1C-D431-48D5-9E2B-F9103CA8DFF4}"/>
    <cellStyle name="Normal 4 3 2 12 2 3" xfId="46250" xr:uid="{9FDEA402-D363-431F-9759-F3CD6331A68F}"/>
    <cellStyle name="Normal 4 3 2 12 2 3 2" xfId="46251" xr:uid="{46A3D7C5-8E31-4B34-B196-47A264759B7D}"/>
    <cellStyle name="Normal 4 3 2 12 3" xfId="46252" xr:uid="{1F573489-3616-457C-ACA5-B9B16E1039C2}"/>
    <cellStyle name="Normal 4 3 2 12 3 2" xfId="46253" xr:uid="{06323521-BB57-4554-A319-ECBA4657CAE1}"/>
    <cellStyle name="Normal 4 3 2 12 4" xfId="46254" xr:uid="{76AFB1E3-7A11-4B37-A8A0-53BCE84EF4FC}"/>
    <cellStyle name="Normal 4 3 2 12 5" xfId="46255" xr:uid="{8BE1CE0E-F747-4A6B-B17D-8801338E072F}"/>
    <cellStyle name="Normal 4 3 2 12 5 2" xfId="46256" xr:uid="{F43DC121-476C-4568-818D-B4BE511CC240}"/>
    <cellStyle name="Normal 4 3 2 12 5 2 2" xfId="46257" xr:uid="{C3EAEDC1-1822-4A20-87C1-0121FEE38CCF}"/>
    <cellStyle name="Normal 4 3 2 12 5 2 2 2" xfId="46258" xr:uid="{02CC9EBB-1A9F-483D-9A94-A181C97A5537}"/>
    <cellStyle name="Normal 4 3 2 12 5 2 3" xfId="46259" xr:uid="{B79BDC0D-EDE0-472D-8DC3-8B9FA4FE3694}"/>
    <cellStyle name="Normal 4 3 2 12 5 3" xfId="46260" xr:uid="{234CCBD5-BEF4-4DCD-A85A-DD7DEBB9C51F}"/>
    <cellStyle name="Normal 4 3 2 12 5 3 2" xfId="46261" xr:uid="{B0410E2F-FE18-467C-B877-35CB320B348C}"/>
    <cellStyle name="Normal 4 3 2 12 5 4" xfId="46262" xr:uid="{B802C5C8-E20F-4CCE-B243-EF0EB70A9F8F}"/>
    <cellStyle name="Normal 4 3 2 12 6" xfId="46263" xr:uid="{B70A2F20-AFE7-449A-96CE-BD438C52D417}"/>
    <cellStyle name="Normal 4 3 2 12 6 2" xfId="46264" xr:uid="{D42DC88B-149C-49AF-8B3F-B5AB2E078555}"/>
    <cellStyle name="Normal 4 3 2 12 6 2 2" xfId="46265" xr:uid="{177FFF16-FE71-4A3E-ADDF-EDCFC979B96D}"/>
    <cellStyle name="Normal 4 3 2 12 6 2 2 2" xfId="46266" xr:uid="{A429019E-CACE-4260-8AA7-C5CECDDDDA26}"/>
    <cellStyle name="Normal 4 3 2 12 6 2 3" xfId="46267" xr:uid="{DC32C5A3-6E92-4CCA-ADE8-1F34AC5FCFA1}"/>
    <cellStyle name="Normal 4 3 2 12 6 3" xfId="46268" xr:uid="{FBBD17D4-EDD4-43B8-A0B8-B081A46B8ED1}"/>
    <cellStyle name="Normal 4 3 2 12 6 3 2" xfId="46269" xr:uid="{8873FE97-A362-454E-B6F9-0F46AFDFD9D0}"/>
    <cellStyle name="Normal 4 3 2 12 6 4" xfId="46270" xr:uid="{52871D93-9CCB-4BC7-ABE9-6BE7D2B648C8}"/>
    <cellStyle name="Normal 4 3 2 12 7" xfId="46271" xr:uid="{FB85A7DB-FBAC-4BFC-83C1-284E0FEB3A06}"/>
    <cellStyle name="Normal 4 3 2 12 7 2" xfId="46272" xr:uid="{4A192D46-22E7-4B6E-9839-EB312BA68873}"/>
    <cellStyle name="Normal 4 3 2 13" xfId="46273" xr:uid="{DE283E0A-4718-4C18-9EA0-90F280F87BA7}"/>
    <cellStyle name="Normal 4 3 2 13 2" xfId="46274" xr:uid="{9708A9BE-392C-467C-A3D2-53C8AEB0CB95}"/>
    <cellStyle name="Normal 4 3 2 13 2 2" xfId="46275" xr:uid="{31CB436D-F021-40C7-A3EC-A535ADF888C9}"/>
    <cellStyle name="Normal 4 3 2 13 2 3" xfId="46276" xr:uid="{0B546B2C-0C7D-4D2E-A06E-8C5390C9AEAB}"/>
    <cellStyle name="Normal 4 3 2 13 2 3 2" xfId="46277" xr:uid="{AC4851FA-E355-4022-81D6-9D26B975C992}"/>
    <cellStyle name="Normal 4 3 2 13 3" xfId="46278" xr:uid="{4A8D163A-9C6B-4380-A5D8-412F023EA3C8}"/>
    <cellStyle name="Normal 4 3 2 13 3 2" xfId="46279" xr:uid="{337CC427-EDD4-40A9-91E6-00B24F975DFF}"/>
    <cellStyle name="Normal 4 3 2 13 4" xfId="46280" xr:uid="{A573252C-7DEA-4F98-A576-9A1F3C202506}"/>
    <cellStyle name="Normal 4 3 2 13 5" xfId="46281" xr:uid="{AB806E8C-D4BE-4C1B-B4E6-282C1A174EA4}"/>
    <cellStyle name="Normal 4 3 2 13 5 2" xfId="46282" xr:uid="{44F30D89-CA2A-42AC-A508-07A77FD0AC6E}"/>
    <cellStyle name="Normal 4 3 2 13 5 2 2" xfId="46283" xr:uid="{91A0BB77-EF18-449C-BB16-665068C7E8F7}"/>
    <cellStyle name="Normal 4 3 2 13 5 2 2 2" xfId="46284" xr:uid="{BFF0EAE5-E46E-47D8-AAE5-5171FF6C924E}"/>
    <cellStyle name="Normal 4 3 2 13 5 2 3" xfId="46285" xr:uid="{F0C6D4A5-9C00-40F2-974F-CD5795BFB484}"/>
    <cellStyle name="Normal 4 3 2 13 5 3" xfId="46286" xr:uid="{EFCB427A-5CBC-4230-9EE0-97114DC4EFF3}"/>
    <cellStyle name="Normal 4 3 2 13 5 3 2" xfId="46287" xr:uid="{1F4FD0EC-CBE5-454A-86F9-0765EF578E43}"/>
    <cellStyle name="Normal 4 3 2 13 5 4" xfId="46288" xr:uid="{1FC70B13-BCCA-4909-B3D3-F868FEB1DF9F}"/>
    <cellStyle name="Normal 4 3 2 13 6" xfId="46289" xr:uid="{A2418537-0D4A-4432-B292-9C037153A636}"/>
    <cellStyle name="Normal 4 3 2 13 6 2" xfId="46290" xr:uid="{A956A4BD-0552-4236-AA91-A08C15370D58}"/>
    <cellStyle name="Normal 4 3 2 13 6 2 2" xfId="46291" xr:uid="{1CC85012-1992-463B-BD97-3653BD1B4B38}"/>
    <cellStyle name="Normal 4 3 2 13 6 2 2 2" xfId="46292" xr:uid="{A5B27C95-DBD5-41A2-9B62-C99651E6016B}"/>
    <cellStyle name="Normal 4 3 2 13 6 2 3" xfId="46293" xr:uid="{0DE426E3-87B6-4FB5-9D4C-0EE376AEBB07}"/>
    <cellStyle name="Normal 4 3 2 13 6 3" xfId="46294" xr:uid="{C8978CFF-B63E-4858-890E-8D12E0E133F0}"/>
    <cellStyle name="Normal 4 3 2 13 6 3 2" xfId="46295" xr:uid="{1221A5DA-F941-4195-97D4-120F08A53637}"/>
    <cellStyle name="Normal 4 3 2 13 6 4" xfId="46296" xr:uid="{47547314-97B8-43A7-ADBE-522BC97FB4A0}"/>
    <cellStyle name="Normal 4 3 2 13 7" xfId="46297" xr:uid="{D9434710-AABF-42F5-8DFE-A399FFC14629}"/>
    <cellStyle name="Normal 4 3 2 13 7 2" xfId="46298" xr:uid="{DC76B42B-62A7-403B-8CC5-5E9D36D9E9CD}"/>
    <cellStyle name="Normal 4 3 2 14" xfId="46299" xr:uid="{D4D8C63E-6ACC-46B0-926C-07B89AC3653F}"/>
    <cellStyle name="Normal 4 3 2 14 2" xfId="46300" xr:uid="{4DF79588-4717-4525-A708-95092EBD1CD8}"/>
    <cellStyle name="Normal 4 3 2 14 2 2" xfId="46301" xr:uid="{022215B3-5996-40F2-A15C-77BF9F59EC3E}"/>
    <cellStyle name="Normal 4 3 2 14 2 3" xfId="46302" xr:uid="{844E3B7A-EBC0-4289-BCA4-65A30A5F8628}"/>
    <cellStyle name="Normal 4 3 2 14 2 3 2" xfId="46303" xr:uid="{D993BA47-9EDB-4B00-9A9A-1C2AB029DB56}"/>
    <cellStyle name="Normal 4 3 2 14 3" xfId="46304" xr:uid="{B8B44B88-688D-4D29-908D-F3AB70AB5EC5}"/>
    <cellStyle name="Normal 4 3 2 14 3 2" xfId="46305" xr:uid="{B0C70FE4-8997-4BD4-BAD8-D65936CB739A}"/>
    <cellStyle name="Normal 4 3 2 14 4" xfId="46306" xr:uid="{139E1BF2-16AB-4D50-98B0-0F63E54D3B8D}"/>
    <cellStyle name="Normal 4 3 2 14 5" xfId="46307" xr:uid="{56672540-026A-4CE2-8CAE-262D5A521B1E}"/>
    <cellStyle name="Normal 4 3 2 14 5 2" xfId="46308" xr:uid="{F453B668-5C43-4AFD-84B3-A5BA7817318A}"/>
    <cellStyle name="Normal 4 3 2 14 5 2 2" xfId="46309" xr:uid="{7A15AA6A-2101-4B53-BABB-01AB4937BDE6}"/>
    <cellStyle name="Normal 4 3 2 14 5 2 2 2" xfId="46310" xr:uid="{F33335CB-31F1-4659-A747-BF73478BF0BB}"/>
    <cellStyle name="Normal 4 3 2 14 5 2 3" xfId="46311" xr:uid="{9A61EC0E-2943-4436-A6D9-307E3D4624BE}"/>
    <cellStyle name="Normal 4 3 2 14 5 3" xfId="46312" xr:uid="{3FD89E8D-D909-4C3B-8DFB-49CDD78020D0}"/>
    <cellStyle name="Normal 4 3 2 14 5 3 2" xfId="46313" xr:uid="{D398B699-520E-488A-9793-3638CD5C6CDD}"/>
    <cellStyle name="Normal 4 3 2 14 5 4" xfId="46314" xr:uid="{2BFB1A98-E1A7-4755-B0C6-15573B9FAD92}"/>
    <cellStyle name="Normal 4 3 2 14 6" xfId="46315" xr:uid="{643C98C8-F830-4319-A330-15C897C6ED42}"/>
    <cellStyle name="Normal 4 3 2 14 6 2" xfId="46316" xr:uid="{0832C7FD-0404-4908-8EDD-C53A42A3F22D}"/>
    <cellStyle name="Normal 4 3 2 14 6 2 2" xfId="46317" xr:uid="{F901F7CA-97B3-4DBE-89C5-BA37B9537867}"/>
    <cellStyle name="Normal 4 3 2 14 6 2 2 2" xfId="46318" xr:uid="{231171B4-8C86-430D-8D6B-6D5BEA2DCA42}"/>
    <cellStyle name="Normal 4 3 2 14 6 2 3" xfId="46319" xr:uid="{48ADF8C0-156C-421E-B25B-43563C131BF3}"/>
    <cellStyle name="Normal 4 3 2 14 6 3" xfId="46320" xr:uid="{3F804F6E-2665-415C-B902-4888798CDD3C}"/>
    <cellStyle name="Normal 4 3 2 14 6 3 2" xfId="46321" xr:uid="{7E6A7A90-ED52-4FB8-B8DC-BC2647408A25}"/>
    <cellStyle name="Normal 4 3 2 14 6 4" xfId="46322" xr:uid="{EF5E3B9C-0CB0-4315-BF46-1239A111E8FA}"/>
    <cellStyle name="Normal 4 3 2 14 7" xfId="46323" xr:uid="{0752C105-3A3D-4F87-96D7-7B002D28557D}"/>
    <cellStyle name="Normal 4 3 2 14 7 2" xfId="46324" xr:uid="{FDD9F6BB-C118-4B2C-9B32-B3B592D5974C}"/>
    <cellStyle name="Normal 4 3 2 15" xfId="46325" xr:uid="{703C2760-D757-4C36-AE54-648A5FCD3386}"/>
    <cellStyle name="Normal 4 3 2 15 2" xfId="46326" xr:uid="{308CC64D-D03B-46D0-B14B-020D1D251511}"/>
    <cellStyle name="Normal 4 3 2 15 2 2" xfId="46327" xr:uid="{6BCF0C63-D8A2-4879-BB82-2737F15B49FB}"/>
    <cellStyle name="Normal 4 3 2 15 2 3" xfId="46328" xr:uid="{DC181449-A6D1-4A2F-B3BA-BE3E6A30ACFB}"/>
    <cellStyle name="Normal 4 3 2 15 2 3 2" xfId="46329" xr:uid="{0EA935A1-EF45-40E2-BA15-5D479FB34B21}"/>
    <cellStyle name="Normal 4 3 2 15 3" xfId="46330" xr:uid="{DDF22550-6AEF-4DE9-939F-0A0FEFAA4909}"/>
    <cellStyle name="Normal 4 3 2 15 3 2" xfId="46331" xr:uid="{A692308F-C0D2-48B6-98E9-054C78AFA30F}"/>
    <cellStyle name="Normal 4 3 2 15 4" xfId="46332" xr:uid="{45C57D4B-4800-4699-9498-9CE304596AC8}"/>
    <cellStyle name="Normal 4 3 2 15 5" xfId="46333" xr:uid="{BFE8C799-DD4F-4074-8F6A-49859A33B707}"/>
    <cellStyle name="Normal 4 3 2 15 5 2" xfId="46334" xr:uid="{E26B1711-A8CD-488D-B866-4AAD952E4139}"/>
    <cellStyle name="Normal 4 3 2 15 5 2 2" xfId="46335" xr:uid="{3DB085C2-DEA3-4635-AEDD-17B778767D30}"/>
    <cellStyle name="Normal 4 3 2 15 5 2 2 2" xfId="46336" xr:uid="{4037AB3A-D619-4510-86DB-29C376201661}"/>
    <cellStyle name="Normal 4 3 2 15 5 2 3" xfId="46337" xr:uid="{D7C4990F-DDD1-4FE1-A5C7-EAF413B748AB}"/>
    <cellStyle name="Normal 4 3 2 15 5 3" xfId="46338" xr:uid="{AF17D7D3-83AD-4056-958D-89D219D59FF3}"/>
    <cellStyle name="Normal 4 3 2 15 5 3 2" xfId="46339" xr:uid="{0F51C4FA-2A87-411D-9A85-6E2E4E3FB3F9}"/>
    <cellStyle name="Normal 4 3 2 15 5 4" xfId="46340" xr:uid="{745161A7-B19D-4717-A376-D37D8508502B}"/>
    <cellStyle name="Normal 4 3 2 15 6" xfId="46341" xr:uid="{67DE615F-9810-4B8F-B647-0F9F6B573B62}"/>
    <cellStyle name="Normal 4 3 2 15 6 2" xfId="46342" xr:uid="{5456D9A7-0541-4534-8468-8B18F900191E}"/>
    <cellStyle name="Normal 4 3 2 15 6 2 2" xfId="46343" xr:uid="{58E76706-5E3F-44CE-BFB9-4FB66A6781E9}"/>
    <cellStyle name="Normal 4 3 2 15 6 2 2 2" xfId="46344" xr:uid="{F76CF708-2551-49B6-8905-B960A8F2B4B3}"/>
    <cellStyle name="Normal 4 3 2 15 6 2 3" xfId="46345" xr:uid="{1F8CF20C-DC4F-4961-B7EE-6F6D70413C29}"/>
    <cellStyle name="Normal 4 3 2 15 6 3" xfId="46346" xr:uid="{1E13B231-D65F-4616-983D-5DF24A23E8FE}"/>
    <cellStyle name="Normal 4 3 2 15 6 3 2" xfId="46347" xr:uid="{2B755EBA-74CD-4397-8341-D11612F0C40C}"/>
    <cellStyle name="Normal 4 3 2 15 6 4" xfId="46348" xr:uid="{527FE5FA-7A3C-4050-B3D5-328C66C00EC4}"/>
    <cellStyle name="Normal 4 3 2 15 7" xfId="46349" xr:uid="{809FD8FE-ABA9-4434-A057-39F89B1263BD}"/>
    <cellStyle name="Normal 4 3 2 15 7 2" xfId="46350" xr:uid="{248F26F0-6E78-4D52-9C4D-37E2AF3B17D0}"/>
    <cellStyle name="Normal 4 3 2 16" xfId="46351" xr:uid="{DF4E8A6C-677B-4C32-B267-25FD6FCE6D28}"/>
    <cellStyle name="Normal 4 3 2 16 2" xfId="46352" xr:uid="{96B7AD42-864A-40A1-9958-7778BD7B185B}"/>
    <cellStyle name="Normal 4 3 2 16 2 2" xfId="46353" xr:uid="{B6DAB097-EB34-47E5-802B-02922B1BD993}"/>
    <cellStyle name="Normal 4 3 2 16 2 3" xfId="46354" xr:uid="{3B166FC9-11BB-4AE5-98AB-67A1D4F5CB8B}"/>
    <cellStyle name="Normal 4 3 2 16 2 3 2" xfId="46355" xr:uid="{447BDFF7-97E7-4C2E-8DE8-EF8C0587E550}"/>
    <cellStyle name="Normal 4 3 2 16 3" xfId="46356" xr:uid="{CAF80A37-C944-4B72-B1EF-9EADE5C3D9D4}"/>
    <cellStyle name="Normal 4 3 2 16 3 2" xfId="46357" xr:uid="{EFF7F6C7-1B10-47D8-92A8-0BB94FD71319}"/>
    <cellStyle name="Normal 4 3 2 16 4" xfId="46358" xr:uid="{22DC9168-C1D7-4B5A-88BD-FD5CB8B28A8C}"/>
    <cellStyle name="Normal 4 3 2 16 5" xfId="46359" xr:uid="{8B1AEC1A-6675-4106-980B-9869FBE5B1AB}"/>
    <cellStyle name="Normal 4 3 2 16 5 2" xfId="46360" xr:uid="{A6262626-5973-422A-AC26-D0739420F7EB}"/>
    <cellStyle name="Normal 4 3 2 16 5 2 2" xfId="46361" xr:uid="{A0E556EC-DB14-4CB2-9BB1-2C3E3F50125B}"/>
    <cellStyle name="Normal 4 3 2 16 5 2 2 2" xfId="46362" xr:uid="{301E3A58-05A6-43A1-9C54-2C2E5F6F27FC}"/>
    <cellStyle name="Normal 4 3 2 16 5 2 3" xfId="46363" xr:uid="{08553054-AF38-49FF-B892-CFA369AA9CD7}"/>
    <cellStyle name="Normal 4 3 2 16 5 3" xfId="46364" xr:uid="{97512F35-BC0A-44B3-AE5C-89F6A97243B7}"/>
    <cellStyle name="Normal 4 3 2 16 5 3 2" xfId="46365" xr:uid="{82B25343-8167-4434-A592-3985E1B229D5}"/>
    <cellStyle name="Normal 4 3 2 16 5 4" xfId="46366" xr:uid="{EE02B708-0397-4A0C-99F0-8473E68FE2FD}"/>
    <cellStyle name="Normal 4 3 2 16 6" xfId="46367" xr:uid="{C699CAA3-A643-44E2-B27D-B1CE9B2A1D58}"/>
    <cellStyle name="Normal 4 3 2 16 6 2" xfId="46368" xr:uid="{3CAD5E73-4697-4F66-983B-7D579ED1377A}"/>
    <cellStyle name="Normal 4 3 2 16 6 2 2" xfId="46369" xr:uid="{A7FEEFE2-022E-4303-96A4-53201114BCB5}"/>
    <cellStyle name="Normal 4 3 2 16 6 2 2 2" xfId="46370" xr:uid="{811A2B6C-FFF0-48E4-B663-A3D592021EE3}"/>
    <cellStyle name="Normal 4 3 2 16 6 2 3" xfId="46371" xr:uid="{CE04A625-6F55-4F51-8AED-A7AFE14FA81E}"/>
    <cellStyle name="Normal 4 3 2 16 6 3" xfId="46372" xr:uid="{10C74283-58FB-46A6-9CB5-804102290CB5}"/>
    <cellStyle name="Normal 4 3 2 16 6 3 2" xfId="46373" xr:uid="{01480594-3DDC-4D7D-809B-4F9A2245ECFF}"/>
    <cellStyle name="Normal 4 3 2 16 6 4" xfId="46374" xr:uid="{CAC2FB59-D572-4F89-82FE-022D17F5CE1D}"/>
    <cellStyle name="Normal 4 3 2 16 7" xfId="46375" xr:uid="{7BC87C3D-CCE0-4376-BAD5-6D9356B70BDB}"/>
    <cellStyle name="Normal 4 3 2 16 7 2" xfId="46376" xr:uid="{C85F832F-E431-42BC-87BF-5BE46B3BA441}"/>
    <cellStyle name="Normal 4 3 2 17" xfId="46377" xr:uid="{1D9388FF-3121-49D0-9C31-EB8599074F04}"/>
    <cellStyle name="Normal 4 3 2 17 2" xfId="46378" xr:uid="{87207020-1EF4-44E1-9E98-AA7BD2C0116E}"/>
    <cellStyle name="Normal 4 3 2 17 2 2" xfId="46379" xr:uid="{F92CF40D-F762-42A0-8530-4F7C5D11C6CC}"/>
    <cellStyle name="Normal 4 3 2 17 2 3" xfId="46380" xr:uid="{A4E65DBF-D6ED-49CA-A8C5-83EA5BFB0FF4}"/>
    <cellStyle name="Normal 4 3 2 17 2 3 2" xfId="46381" xr:uid="{217C7F05-D347-4B55-9747-5CEB9D0DBE36}"/>
    <cellStyle name="Normal 4 3 2 17 3" xfId="46382" xr:uid="{6170016D-15E4-4A97-8AD7-F35BFB8A26E7}"/>
    <cellStyle name="Normal 4 3 2 17 3 2" xfId="46383" xr:uid="{25BA9948-B934-4056-9DD5-19155BFD4FF4}"/>
    <cellStyle name="Normal 4 3 2 17 4" xfId="46384" xr:uid="{D93EBAD5-4FC7-4C84-8172-345342037FAC}"/>
    <cellStyle name="Normal 4 3 2 17 5" xfId="46385" xr:uid="{CDB01144-08E3-47E7-A06F-F17EBF2C68CD}"/>
    <cellStyle name="Normal 4 3 2 17 5 2" xfId="46386" xr:uid="{D24F4E02-4E9A-47D7-9E93-53CC32E3D648}"/>
    <cellStyle name="Normal 4 3 2 17 5 2 2" xfId="46387" xr:uid="{A4EC5F57-1C23-454D-834D-75CE736F50BE}"/>
    <cellStyle name="Normal 4 3 2 17 5 2 2 2" xfId="46388" xr:uid="{BE830C0F-D93F-4FB5-AA18-8661570A8E64}"/>
    <cellStyle name="Normal 4 3 2 17 5 2 3" xfId="46389" xr:uid="{3264943F-767B-45CA-B2EE-CD5797153D7F}"/>
    <cellStyle name="Normal 4 3 2 17 5 3" xfId="46390" xr:uid="{3DC68FE0-FB30-4784-B726-87ACDE96B2C3}"/>
    <cellStyle name="Normal 4 3 2 17 5 3 2" xfId="46391" xr:uid="{32652302-F839-4D66-A9F0-2EEF942EF8D4}"/>
    <cellStyle name="Normal 4 3 2 17 5 4" xfId="46392" xr:uid="{A03B27F4-7E9B-4D2E-A4C6-3AFAFD3EBB3C}"/>
    <cellStyle name="Normal 4 3 2 17 6" xfId="46393" xr:uid="{D03ED91E-1751-47B1-95E1-19C4CB6A8F82}"/>
    <cellStyle name="Normal 4 3 2 17 6 2" xfId="46394" xr:uid="{FAA7AB8D-29C7-4F63-B8D6-B8B09D159028}"/>
    <cellStyle name="Normal 4 3 2 17 6 2 2" xfId="46395" xr:uid="{976B077A-5479-4D76-A22C-B4803F43AEEE}"/>
    <cellStyle name="Normal 4 3 2 17 6 2 2 2" xfId="46396" xr:uid="{D719B144-B3E7-461E-9E34-A334AFF9D2EA}"/>
    <cellStyle name="Normal 4 3 2 17 6 2 3" xfId="46397" xr:uid="{ED83B311-AE5D-4F5F-BC61-20387D403605}"/>
    <cellStyle name="Normal 4 3 2 17 6 3" xfId="46398" xr:uid="{2ADA2A99-4385-4545-B2E7-1FD6992209C2}"/>
    <cellStyle name="Normal 4 3 2 17 6 3 2" xfId="46399" xr:uid="{DAB07EFF-42D2-4C51-8F88-2F15FEB001B6}"/>
    <cellStyle name="Normal 4 3 2 17 6 4" xfId="46400" xr:uid="{29862C21-81E1-49C3-AE89-B6DE6622A12C}"/>
    <cellStyle name="Normal 4 3 2 17 7" xfId="46401" xr:uid="{73E2CDBF-21F2-4222-A51D-C2D61855BF49}"/>
    <cellStyle name="Normal 4 3 2 17 7 2" xfId="46402" xr:uid="{C47190C0-1F63-423F-9B47-03D155327292}"/>
    <cellStyle name="Normal 4 3 2 18" xfId="46403" xr:uid="{C926A981-FBB4-4414-A16E-FD7E55A82918}"/>
    <cellStyle name="Normal 4 3 2 18 2" xfId="46404" xr:uid="{09AD42E7-C05A-43FB-89F7-3C94D9A93F2F}"/>
    <cellStyle name="Normal 4 3 2 18 2 2" xfId="46405" xr:uid="{00CC3897-44DE-4CC9-9A8E-D42DE9696975}"/>
    <cellStyle name="Normal 4 3 2 18 2 3" xfId="46406" xr:uid="{CA438F5B-3E13-4F3A-B786-CBB6722A2F54}"/>
    <cellStyle name="Normal 4 3 2 18 2 3 2" xfId="46407" xr:uid="{36219A4A-ED3E-4AD3-85C0-5391B7DEBD90}"/>
    <cellStyle name="Normal 4 3 2 18 3" xfId="46408" xr:uid="{E4FBCC7B-A40A-47C1-890C-E6D52C7AE239}"/>
    <cellStyle name="Normal 4 3 2 18 3 2" xfId="46409" xr:uid="{A9977350-B6CF-43A3-896E-E618EA941280}"/>
    <cellStyle name="Normal 4 3 2 18 4" xfId="46410" xr:uid="{CBF73C83-4FBE-437F-A73E-A3EA23FB21BE}"/>
    <cellStyle name="Normal 4 3 2 18 5" xfId="46411" xr:uid="{40B407DD-6D25-4BF7-A114-52BEC6FFACB4}"/>
    <cellStyle name="Normal 4 3 2 18 5 2" xfId="46412" xr:uid="{24F9D70D-B5B1-4115-801C-317278536F3F}"/>
    <cellStyle name="Normal 4 3 2 18 5 2 2" xfId="46413" xr:uid="{06920BAF-F9BE-42EF-9FEA-1DA0D6EBBB30}"/>
    <cellStyle name="Normal 4 3 2 18 5 2 2 2" xfId="46414" xr:uid="{B8F7A037-DC97-48E8-BEEF-08CEBB1EE6E0}"/>
    <cellStyle name="Normal 4 3 2 18 5 2 3" xfId="46415" xr:uid="{62AFE474-6535-4CE6-9865-B100DAEAA8A0}"/>
    <cellStyle name="Normal 4 3 2 18 5 3" xfId="46416" xr:uid="{8D87D9A3-E7AD-4CA9-B72D-AB34EF323417}"/>
    <cellStyle name="Normal 4 3 2 18 5 3 2" xfId="46417" xr:uid="{024B11B7-2F84-4009-9BB5-3A2739A2BFE0}"/>
    <cellStyle name="Normal 4 3 2 18 5 4" xfId="46418" xr:uid="{78C2D0D6-77D6-4E33-8729-F9ABE1E04837}"/>
    <cellStyle name="Normal 4 3 2 18 6" xfId="46419" xr:uid="{FAA6E0F0-45C2-4DC0-AB99-067479ABE6A8}"/>
    <cellStyle name="Normal 4 3 2 18 6 2" xfId="46420" xr:uid="{B31590D4-672C-4E09-9C73-326931D97E7C}"/>
    <cellStyle name="Normal 4 3 2 18 6 2 2" xfId="46421" xr:uid="{63E3D170-1D07-43BD-BFF1-935064D42F6D}"/>
    <cellStyle name="Normal 4 3 2 18 6 2 2 2" xfId="46422" xr:uid="{CA3C19DB-5098-4AD9-BC3A-54D536FDB1E7}"/>
    <cellStyle name="Normal 4 3 2 18 6 2 3" xfId="46423" xr:uid="{825B803D-8C7A-4354-AAFA-C2EAF6417906}"/>
    <cellStyle name="Normal 4 3 2 18 6 3" xfId="46424" xr:uid="{ADD97B76-CAFF-4302-9A6A-60CE435C96D1}"/>
    <cellStyle name="Normal 4 3 2 18 6 3 2" xfId="46425" xr:uid="{90C8982B-36DB-4257-8033-4067B615F5BB}"/>
    <cellStyle name="Normal 4 3 2 18 6 4" xfId="46426" xr:uid="{BAE56C42-EB6A-4BB1-9B98-CDB346DAC525}"/>
    <cellStyle name="Normal 4 3 2 18 7" xfId="46427" xr:uid="{5E50FE67-82AD-48B9-ADA6-A8DDDBE9EFAD}"/>
    <cellStyle name="Normal 4 3 2 18 7 2" xfId="46428" xr:uid="{316B76BC-312A-4995-B5E1-63FF9C7321E5}"/>
    <cellStyle name="Normal 4 3 2 19" xfId="46429" xr:uid="{BDBF8939-2329-45BD-A144-B255C42B4CE2}"/>
    <cellStyle name="Normal 4 3 2 19 2" xfId="46430" xr:uid="{5D6BE6BC-2D93-458B-857B-861E6DE19550}"/>
    <cellStyle name="Normal 4 3 2 19 2 2" xfId="46431" xr:uid="{D9D63384-CAFB-4B02-BDD2-F328C20A8E95}"/>
    <cellStyle name="Normal 4 3 2 19 2 3" xfId="46432" xr:uid="{B49DB7D6-6A0D-4372-9436-10BE9188E09B}"/>
    <cellStyle name="Normal 4 3 2 19 2 3 2" xfId="46433" xr:uid="{314968BD-D463-402A-BEBC-E8D6BD2BC79A}"/>
    <cellStyle name="Normal 4 3 2 19 3" xfId="46434" xr:uid="{2141BCA4-C46F-446D-8759-508C1026C294}"/>
    <cellStyle name="Normal 4 3 2 19 3 2" xfId="46435" xr:uid="{2B4ED677-91C7-4CC8-8F49-C3BA3BD41772}"/>
    <cellStyle name="Normal 4 3 2 19 4" xfId="46436" xr:uid="{EB78ABAA-DDE9-40CC-BAEC-3A8E6307470B}"/>
    <cellStyle name="Normal 4 3 2 19 5" xfId="46437" xr:uid="{8AC673D3-93AA-43E1-B058-2741E9339903}"/>
    <cellStyle name="Normal 4 3 2 19 5 2" xfId="46438" xr:uid="{E11B6C52-4B51-4307-A54F-255232218D0C}"/>
    <cellStyle name="Normal 4 3 2 19 5 2 2" xfId="46439" xr:uid="{8D639BF0-BF9A-4440-8FE7-44A6406087A2}"/>
    <cellStyle name="Normal 4 3 2 19 5 2 2 2" xfId="46440" xr:uid="{AC86B686-F0CA-493E-9724-603E00E452A6}"/>
    <cellStyle name="Normal 4 3 2 19 5 2 3" xfId="46441" xr:uid="{4226562C-76A1-495F-934C-008C4C7F76C0}"/>
    <cellStyle name="Normal 4 3 2 19 5 3" xfId="46442" xr:uid="{5B1AAEE7-9D89-4C66-83AB-558DEE0FAB27}"/>
    <cellStyle name="Normal 4 3 2 19 5 3 2" xfId="46443" xr:uid="{56366C95-6B63-4BED-8E93-D7B4BEF8B0BD}"/>
    <cellStyle name="Normal 4 3 2 19 5 4" xfId="46444" xr:uid="{BBFA6E38-56D6-4B0A-AB4E-DF398549C31E}"/>
    <cellStyle name="Normal 4 3 2 19 6" xfId="46445" xr:uid="{6803D06A-4964-4E2E-868A-31A83D11BB31}"/>
    <cellStyle name="Normal 4 3 2 19 6 2" xfId="46446" xr:uid="{1F1E0199-4DC2-4E65-A951-9FEEDFE904DC}"/>
    <cellStyle name="Normal 4 3 2 19 6 2 2" xfId="46447" xr:uid="{8A3B0EBD-E7C7-4664-95ED-D788692F04F3}"/>
    <cellStyle name="Normal 4 3 2 19 6 2 2 2" xfId="46448" xr:uid="{EAE4A3FA-33C4-4244-8D59-05A808AA0A08}"/>
    <cellStyle name="Normal 4 3 2 19 6 2 3" xfId="46449" xr:uid="{EA6740C3-6DF4-4242-A7C0-BA10D4CE8909}"/>
    <cellStyle name="Normal 4 3 2 19 6 3" xfId="46450" xr:uid="{F0692A93-7C12-40F1-AC77-2EF26EF96228}"/>
    <cellStyle name="Normal 4 3 2 19 6 3 2" xfId="46451" xr:uid="{0F21AADD-74A0-47AC-B1F7-7AD30594F2E7}"/>
    <cellStyle name="Normal 4 3 2 19 6 4" xfId="46452" xr:uid="{FF3301D7-AB07-41AE-8057-1A2611F49945}"/>
    <cellStyle name="Normal 4 3 2 19 7" xfId="46453" xr:uid="{1BB1DBDD-905F-447C-BD39-0F09FDD2C53B}"/>
    <cellStyle name="Normal 4 3 2 19 7 2" xfId="46454" xr:uid="{E9A2785B-5B3F-4DFD-BDDE-9F9DA14BDF9C}"/>
    <cellStyle name="Normal 4 3 2 2" xfId="46455" xr:uid="{72A58F52-63FB-4985-9FC2-BC418BAA1B01}"/>
    <cellStyle name="Normal 4 3 2 2 2" xfId="46456" xr:uid="{8B6B7D97-9119-45E3-B812-4DD63C91A423}"/>
    <cellStyle name="Normal 4 3 2 2 2 2" xfId="46457" xr:uid="{96E7C6FF-B90D-4259-B17C-8CAA30FBB40A}"/>
    <cellStyle name="Normal 4 3 2 2 2 3" xfId="46458" xr:uid="{8FBB34AC-A5D1-4AFE-B5C6-4A63B69B045B}"/>
    <cellStyle name="Normal 4 3 2 2 2 3 2" xfId="46459" xr:uid="{EEC40E67-857A-4BCE-A98E-7475E0B3500B}"/>
    <cellStyle name="Normal 4 3 2 2 3" xfId="46460" xr:uid="{F94CBA11-5D38-4D8A-8994-7A6CDB12B757}"/>
    <cellStyle name="Normal 4 3 2 2 3 2" xfId="46461" xr:uid="{D701E2A3-D021-4199-A104-79A19FFE635B}"/>
    <cellStyle name="Normal 4 3 2 2 3 3" xfId="46462" xr:uid="{DDC34559-BC4D-4DE1-970C-1DD8CE0B2B2D}"/>
    <cellStyle name="Normal 4 3 2 2 3 3 2" xfId="46463" xr:uid="{7E1C297C-761C-46FE-A8B2-C509423D4485}"/>
    <cellStyle name="Normal 4 3 2 2 4" xfId="46464" xr:uid="{DCD3F453-92B3-4BC1-B153-8F173E5ED90C}"/>
    <cellStyle name="Normal 4 3 2 2 5" xfId="46465" xr:uid="{49B1BDF5-88A7-4EEB-931D-9E552A63EF79}"/>
    <cellStyle name="Normal 4 3 2 2 5 2" xfId="46466" xr:uid="{C93BA6D2-5B90-4A07-8043-FE96CF7C760D}"/>
    <cellStyle name="Normal 4 3 2 2 5 2 2" xfId="46467" xr:uid="{B3209878-25E9-422C-90F4-AE66DE8E6AB1}"/>
    <cellStyle name="Normal 4 3 2 2 5 2 2 2" xfId="46468" xr:uid="{C4381C37-B0C7-4B86-A5DA-57E1FB41FFA7}"/>
    <cellStyle name="Normal 4 3 2 2 5 2 3" xfId="46469" xr:uid="{19C45579-2ED2-4EFB-981A-84E3EE7D8317}"/>
    <cellStyle name="Normal 4 3 2 2 5 3" xfId="46470" xr:uid="{04EC534F-64F9-4EF8-9435-237A656C8CAC}"/>
    <cellStyle name="Normal 4 3 2 2 5 3 2" xfId="46471" xr:uid="{B7047C89-7795-436B-AA65-649440957385}"/>
    <cellStyle name="Normal 4 3 2 2 5 4" xfId="46472" xr:uid="{0BC42665-5B19-4B56-9319-401C15DAB637}"/>
    <cellStyle name="Normal 4 3 2 2 6" xfId="46473" xr:uid="{AEE46B63-F532-43B3-B564-37516740581A}"/>
    <cellStyle name="Normal 4 3 2 2 6 2" xfId="46474" xr:uid="{F5CCDA51-BFC8-4CDC-8938-17C2756DE90B}"/>
    <cellStyle name="Normal 4 3 2 2 6 2 2" xfId="46475" xr:uid="{E7A24C2C-7734-4B5A-ACFA-E32050A27470}"/>
    <cellStyle name="Normal 4 3 2 2 6 2 2 2" xfId="46476" xr:uid="{5345377F-9E9D-4B59-B347-3727B9EAEA10}"/>
    <cellStyle name="Normal 4 3 2 2 6 2 3" xfId="46477" xr:uid="{D652E46F-40E5-4FED-8CE7-BE3C94F23CEA}"/>
    <cellStyle name="Normal 4 3 2 2 6 3" xfId="46478" xr:uid="{54280926-F367-4399-BEF5-109E28F3F12B}"/>
    <cellStyle name="Normal 4 3 2 2 6 3 2" xfId="46479" xr:uid="{CA02B701-F15B-4B18-8B3F-802073FCC18F}"/>
    <cellStyle name="Normal 4 3 2 2 6 4" xfId="46480" xr:uid="{F309C104-0D32-4D10-9F3F-DC2E905C6B1E}"/>
    <cellStyle name="Normal 4 3 2 2 7" xfId="46481" xr:uid="{B44B9697-FF63-4024-8AA5-02084D23C5F4}"/>
    <cellStyle name="Normal 4 3 2 2 7 2" xfId="46482" xr:uid="{C381F919-B65A-44BF-8167-9E6ADD4619C1}"/>
    <cellStyle name="Normal 4 3 2 2 8" xfId="46483" xr:uid="{7336875B-3BA9-4F86-80F5-529F07239EC6}"/>
    <cellStyle name="Normal 4 3 2 2 9" xfId="46484" xr:uid="{D7763314-33F1-43B7-B2FB-E6CBFB84578E}"/>
    <cellStyle name="Normal 4 3 2 20" xfId="46485" xr:uid="{FC1E52EB-CC57-4A8E-9A52-C70BF0EA2B99}"/>
    <cellStyle name="Normal 4 3 2 20 2" xfId="46486" xr:uid="{4B883BBB-5DA1-4882-8CDD-D9EAE84D6664}"/>
    <cellStyle name="Normal 4 3 2 20 2 2" xfId="46487" xr:uid="{CDBDF5C5-0E1F-4B13-A9EA-0158FF38D359}"/>
    <cellStyle name="Normal 4 3 2 20 2 3" xfId="46488" xr:uid="{A79DEBCA-5B7E-4419-BBE2-BCDD6321E311}"/>
    <cellStyle name="Normal 4 3 2 20 2 3 2" xfId="46489" xr:uid="{D19B8373-4179-47BB-9EEE-787422A7F6AD}"/>
    <cellStyle name="Normal 4 3 2 20 3" xfId="46490" xr:uid="{BDE733BB-6EC1-41B4-827B-345039B5BE51}"/>
    <cellStyle name="Normal 4 3 2 20 3 2" xfId="46491" xr:uid="{5FECF087-C309-45CB-8E1C-BD01E39634AF}"/>
    <cellStyle name="Normal 4 3 2 20 4" xfId="46492" xr:uid="{8ED3D145-8343-496F-88D6-E36FF64B8388}"/>
    <cellStyle name="Normal 4 3 2 20 5" xfId="46493" xr:uid="{F6807FCF-BE3F-4EEE-9CF1-55B133B3C699}"/>
    <cellStyle name="Normal 4 3 2 20 5 2" xfId="46494" xr:uid="{049A2843-1872-471D-BE98-CDED9AD88C55}"/>
    <cellStyle name="Normal 4 3 2 20 5 2 2" xfId="46495" xr:uid="{7F04E337-1708-49E0-90FF-BD432A4E8770}"/>
    <cellStyle name="Normal 4 3 2 20 5 2 2 2" xfId="46496" xr:uid="{8EA0E405-88F7-46AE-8998-F9728CF911CC}"/>
    <cellStyle name="Normal 4 3 2 20 5 2 3" xfId="46497" xr:uid="{0337319F-5786-443E-9D84-DF9A705E25BF}"/>
    <cellStyle name="Normal 4 3 2 20 5 3" xfId="46498" xr:uid="{2DB80BD8-7CC2-4CC6-9BD1-CEAED5FD260E}"/>
    <cellStyle name="Normal 4 3 2 20 5 3 2" xfId="46499" xr:uid="{96E1E4F8-F1B1-4D25-8200-E35F84A10684}"/>
    <cellStyle name="Normal 4 3 2 20 5 4" xfId="46500" xr:uid="{3928B6DA-6844-47E2-87EF-15DFBB68224E}"/>
    <cellStyle name="Normal 4 3 2 20 6" xfId="46501" xr:uid="{1A775BBD-6D66-4F87-B576-AF0F3E6CBFAD}"/>
    <cellStyle name="Normal 4 3 2 20 6 2" xfId="46502" xr:uid="{C23ECB28-7543-4579-AD7C-B600FC8E692C}"/>
    <cellStyle name="Normal 4 3 2 20 6 2 2" xfId="46503" xr:uid="{5E453E3B-B8DF-41F1-9C9E-8702F7F0EABA}"/>
    <cellStyle name="Normal 4 3 2 20 6 2 2 2" xfId="46504" xr:uid="{8E7722C2-0072-4169-B9AB-7298D00E0DF1}"/>
    <cellStyle name="Normal 4 3 2 20 6 2 3" xfId="46505" xr:uid="{A0E71430-9B2B-452F-8987-0A1D5D8F0EFE}"/>
    <cellStyle name="Normal 4 3 2 20 6 3" xfId="46506" xr:uid="{4BC99AD4-3BB2-46F0-8378-1602913316DC}"/>
    <cellStyle name="Normal 4 3 2 20 6 3 2" xfId="46507" xr:uid="{E0FD5B69-C754-497C-B6E0-F2CC1B50C5DD}"/>
    <cellStyle name="Normal 4 3 2 20 6 4" xfId="46508" xr:uid="{9A7120C0-8CEE-4BD8-BAD8-7DA957A7BC54}"/>
    <cellStyle name="Normal 4 3 2 20 7" xfId="46509" xr:uid="{59F6CA27-35C1-4FD3-8242-7F4E591B157C}"/>
    <cellStyle name="Normal 4 3 2 20 7 2" xfId="46510" xr:uid="{657D721D-9EDF-47DB-A1A7-B8C7735F1C01}"/>
    <cellStyle name="Normal 4 3 2 21" xfId="46511" xr:uid="{893F7B36-8E47-46A7-BD94-27E44032CC48}"/>
    <cellStyle name="Normal 4 3 2 21 2" xfId="46512" xr:uid="{BC3DB8AC-4437-488E-AC7E-7C92EE5EBE45}"/>
    <cellStyle name="Normal 4 3 2 21 2 2" xfId="46513" xr:uid="{CD4D26BC-04CB-4CD5-B0C8-B7892897B270}"/>
    <cellStyle name="Normal 4 3 2 21 2 3" xfId="46514" xr:uid="{9EB57F8E-B656-440E-AFA7-C5D682EB48A6}"/>
    <cellStyle name="Normal 4 3 2 21 2 3 2" xfId="46515" xr:uid="{5C170967-DEA4-48C3-A508-4FB5A05D1202}"/>
    <cellStyle name="Normal 4 3 2 21 3" xfId="46516" xr:uid="{4069A315-369F-42D3-97E4-BE06F5D5F580}"/>
    <cellStyle name="Normal 4 3 2 21 3 2" xfId="46517" xr:uid="{0E61FAFA-708B-4C30-9CC9-D9BF47720AFD}"/>
    <cellStyle name="Normal 4 3 2 21 4" xfId="46518" xr:uid="{FB980849-8ACB-41BB-9A78-B3EFC8DF4A20}"/>
    <cellStyle name="Normal 4 3 2 21 5" xfId="46519" xr:uid="{3F8E9A19-264C-4405-8995-F064EA727BEF}"/>
    <cellStyle name="Normal 4 3 2 21 5 2" xfId="46520" xr:uid="{94C0D8BD-6B49-42B5-8272-33BC44E749E4}"/>
    <cellStyle name="Normal 4 3 2 21 5 2 2" xfId="46521" xr:uid="{682F92D5-62A2-4D7C-AA94-4F2846EC6025}"/>
    <cellStyle name="Normal 4 3 2 21 5 2 2 2" xfId="46522" xr:uid="{F9B733C5-346A-4031-B089-893B88D2FEA8}"/>
    <cellStyle name="Normal 4 3 2 21 5 2 3" xfId="46523" xr:uid="{FC3A0E2E-AF09-4A9E-A31A-0A0A0B98C018}"/>
    <cellStyle name="Normal 4 3 2 21 5 3" xfId="46524" xr:uid="{BCC6E196-328F-4B88-8ACA-001FDC96DE28}"/>
    <cellStyle name="Normal 4 3 2 21 5 3 2" xfId="46525" xr:uid="{C08CC3F6-92BA-4E51-80C8-1F3554087D29}"/>
    <cellStyle name="Normal 4 3 2 21 5 4" xfId="46526" xr:uid="{E44CC9BC-D4BF-467A-BCF1-ADFFBA02A653}"/>
    <cellStyle name="Normal 4 3 2 21 6" xfId="46527" xr:uid="{4CDF8224-DDBE-4C06-A8FA-E8C419708B76}"/>
    <cellStyle name="Normal 4 3 2 21 6 2" xfId="46528" xr:uid="{6A866665-A636-4240-9413-A753C8A349E6}"/>
    <cellStyle name="Normal 4 3 2 21 6 2 2" xfId="46529" xr:uid="{3B66C364-6B39-4BD6-82BB-7445C3F768CE}"/>
    <cellStyle name="Normal 4 3 2 21 6 2 2 2" xfId="46530" xr:uid="{F1F1884D-27CC-4A9E-BE0A-BA696BD98201}"/>
    <cellStyle name="Normal 4 3 2 21 6 2 3" xfId="46531" xr:uid="{F2531CF1-9FCE-41B3-829E-AFE5F43C8DEB}"/>
    <cellStyle name="Normal 4 3 2 21 6 3" xfId="46532" xr:uid="{ED330DBE-E2EA-4537-B5AA-E23EE63D402F}"/>
    <cellStyle name="Normal 4 3 2 21 6 3 2" xfId="46533" xr:uid="{4D1DA72C-F402-4224-9C01-DA854B060A6A}"/>
    <cellStyle name="Normal 4 3 2 21 6 4" xfId="46534" xr:uid="{4688ECCF-25FA-4AFC-9A9F-648BCF31EA9B}"/>
    <cellStyle name="Normal 4 3 2 21 7" xfId="46535" xr:uid="{5B85F726-FE3C-415F-9294-B77A4C7F85CA}"/>
    <cellStyle name="Normal 4 3 2 21 7 2" xfId="46536" xr:uid="{095779C2-C1D7-49DF-87C0-BFD8AA026DC7}"/>
    <cellStyle name="Normal 4 3 2 22" xfId="46537" xr:uid="{B1CC265A-88AB-44DE-9A7B-7A249928F0C5}"/>
    <cellStyle name="Normal 4 3 2 22 2" xfId="46538" xr:uid="{1FE970F1-F0D4-4671-A266-A40A8E5D8773}"/>
    <cellStyle name="Normal 4 3 2 22 2 2" xfId="46539" xr:uid="{48A90530-7A8D-464A-8F96-214E8213BFE6}"/>
    <cellStyle name="Normal 4 3 2 22 2 3" xfId="46540" xr:uid="{20492AA2-4DED-47B7-AA70-4B6814DDDED7}"/>
    <cellStyle name="Normal 4 3 2 22 2 3 2" xfId="46541" xr:uid="{EF75B540-2BCA-4BA0-8523-C4B7ABA8955B}"/>
    <cellStyle name="Normal 4 3 2 22 3" xfId="46542" xr:uid="{5D7045B8-6F04-4AD1-95CC-E8D5624A9CCA}"/>
    <cellStyle name="Normal 4 3 2 22 3 2" xfId="46543" xr:uid="{CEF6967A-114A-44E0-AE69-65A571B59FCC}"/>
    <cellStyle name="Normal 4 3 2 22 4" xfId="46544" xr:uid="{533DDB53-986E-4E65-81DF-4EBC4DBF78AC}"/>
    <cellStyle name="Normal 4 3 2 22 5" xfId="46545" xr:uid="{E63E0823-5404-4F22-901F-1BFC3FFDCAAF}"/>
    <cellStyle name="Normal 4 3 2 22 5 2" xfId="46546" xr:uid="{95A9FD1E-A848-4368-A480-C464B34DB40E}"/>
    <cellStyle name="Normal 4 3 2 22 5 2 2" xfId="46547" xr:uid="{2AB0C1CF-89A4-4BAC-A9B6-43FBC37453A0}"/>
    <cellStyle name="Normal 4 3 2 22 5 2 2 2" xfId="46548" xr:uid="{9E104914-7CD0-41D1-BD9C-DA67CBA6F98D}"/>
    <cellStyle name="Normal 4 3 2 22 5 2 3" xfId="46549" xr:uid="{AF13E81C-6667-41D1-8362-445099B3A0B2}"/>
    <cellStyle name="Normal 4 3 2 22 5 3" xfId="46550" xr:uid="{FFB39EE3-7FE4-4558-8D67-C0A6C8474F14}"/>
    <cellStyle name="Normal 4 3 2 22 5 3 2" xfId="46551" xr:uid="{FCECB22D-6E2C-4939-BF23-410A6E892F36}"/>
    <cellStyle name="Normal 4 3 2 22 5 4" xfId="46552" xr:uid="{77050BBF-C197-48AA-83E3-99BF90536077}"/>
    <cellStyle name="Normal 4 3 2 22 6" xfId="46553" xr:uid="{03F608DE-0690-4FC6-B731-AC2F37A8587F}"/>
    <cellStyle name="Normal 4 3 2 22 6 2" xfId="46554" xr:uid="{2F8B09AC-3583-4081-A498-B74BEB0A26C0}"/>
    <cellStyle name="Normal 4 3 2 22 6 2 2" xfId="46555" xr:uid="{66F7FA9A-83D0-445B-933E-67BC71A5A102}"/>
    <cellStyle name="Normal 4 3 2 22 6 2 2 2" xfId="46556" xr:uid="{222860DB-59AA-431A-92EC-449BBB327FB0}"/>
    <cellStyle name="Normal 4 3 2 22 6 2 3" xfId="46557" xr:uid="{CC4D9352-D97D-4A4B-B3C1-A3C3464DC449}"/>
    <cellStyle name="Normal 4 3 2 22 6 3" xfId="46558" xr:uid="{4C368A73-3C15-482D-9BF1-908F082DB477}"/>
    <cellStyle name="Normal 4 3 2 22 6 3 2" xfId="46559" xr:uid="{27238FB0-EA28-4916-81B4-FCEB11731011}"/>
    <cellStyle name="Normal 4 3 2 22 6 4" xfId="46560" xr:uid="{EEE947AC-02B6-45FC-92E3-B8A639FCFC62}"/>
    <cellStyle name="Normal 4 3 2 22 7" xfId="46561" xr:uid="{2A307C1E-518C-4746-8A31-A5FD6BD29927}"/>
    <cellStyle name="Normal 4 3 2 22 7 2" xfId="46562" xr:uid="{015F71F0-8C47-4F8F-975D-EA17A7A8E551}"/>
    <cellStyle name="Normal 4 3 2 23" xfId="46563" xr:uid="{E5401643-0CBB-4C4C-A544-2A154DA4875E}"/>
    <cellStyle name="Normal 4 3 2 23 2" xfId="46564" xr:uid="{1432630A-0FA1-4723-BCD3-24328A314F7E}"/>
    <cellStyle name="Normal 4 3 2 23 2 2" xfId="46565" xr:uid="{CD41AB45-E538-4597-BBFD-CD2E05869F59}"/>
    <cellStyle name="Normal 4 3 2 23 2 3" xfId="46566" xr:uid="{1910A960-FA7B-44AD-ABDE-B75F6132D123}"/>
    <cellStyle name="Normal 4 3 2 23 2 3 2" xfId="46567" xr:uid="{771E5B2B-B9B0-47B7-A6DA-9A36A96BD89C}"/>
    <cellStyle name="Normal 4 3 2 23 3" xfId="46568" xr:uid="{698C8883-E757-4348-9156-49A019380222}"/>
    <cellStyle name="Normal 4 3 2 23 3 2" xfId="46569" xr:uid="{8F73A7CC-7C59-4023-B725-3B50E82DD9B4}"/>
    <cellStyle name="Normal 4 3 2 23 4" xfId="46570" xr:uid="{8134D649-FE50-498F-85CE-DA7D174A43DE}"/>
    <cellStyle name="Normal 4 3 2 23 5" xfId="46571" xr:uid="{F59CB90E-4F92-4903-9C13-BFB829A1A896}"/>
    <cellStyle name="Normal 4 3 2 23 5 2" xfId="46572" xr:uid="{76CD8C57-B533-49DC-B1B8-67B78A39696F}"/>
    <cellStyle name="Normal 4 3 2 23 5 2 2" xfId="46573" xr:uid="{79354664-CE12-4E31-BD1A-9E542A3BB2FF}"/>
    <cellStyle name="Normal 4 3 2 23 5 2 2 2" xfId="46574" xr:uid="{84F8BA2B-2808-4FAD-AC5A-93A852E5220E}"/>
    <cellStyle name="Normal 4 3 2 23 5 2 3" xfId="46575" xr:uid="{F8E86A48-015D-4688-A755-8D4D993677BA}"/>
    <cellStyle name="Normal 4 3 2 23 5 3" xfId="46576" xr:uid="{1C60B991-56CD-43AA-8C90-AB15971AC53B}"/>
    <cellStyle name="Normal 4 3 2 23 5 3 2" xfId="46577" xr:uid="{ABC65DF1-767C-42C5-BEB7-B168935E528F}"/>
    <cellStyle name="Normal 4 3 2 23 5 4" xfId="46578" xr:uid="{0C9B56CA-7F70-4E0E-8AFB-DBE07014D348}"/>
    <cellStyle name="Normal 4 3 2 23 6" xfId="46579" xr:uid="{AC7F4643-43A1-4C09-B548-F47FC4000508}"/>
    <cellStyle name="Normal 4 3 2 23 6 2" xfId="46580" xr:uid="{A6E4A122-2770-45C6-8D68-7A9A6B24F52E}"/>
    <cellStyle name="Normal 4 3 2 23 6 2 2" xfId="46581" xr:uid="{3DE03930-53AA-4134-9E57-5ADE19A1DB39}"/>
    <cellStyle name="Normal 4 3 2 23 6 2 2 2" xfId="46582" xr:uid="{4BD06B92-67DD-4003-AE8C-65D165C55B5A}"/>
    <cellStyle name="Normal 4 3 2 23 6 2 3" xfId="46583" xr:uid="{5E3B9CB9-0294-484A-BDA7-E09950A8D722}"/>
    <cellStyle name="Normal 4 3 2 23 6 3" xfId="46584" xr:uid="{B985AD65-D8F1-452F-B4DA-4A07C9F26B10}"/>
    <cellStyle name="Normal 4 3 2 23 6 3 2" xfId="46585" xr:uid="{6A4C3B0C-38AB-4AF6-8F85-60F4D57DF985}"/>
    <cellStyle name="Normal 4 3 2 23 6 4" xfId="46586" xr:uid="{FAD27F4B-621F-4B0A-9713-62B38072B26C}"/>
    <cellStyle name="Normal 4 3 2 23 7" xfId="46587" xr:uid="{4186F86A-DEAB-47C9-9CF2-148591F1B59E}"/>
    <cellStyle name="Normal 4 3 2 23 7 2" xfId="46588" xr:uid="{2D558718-1100-4790-A6E9-E00946E6BDAA}"/>
    <cellStyle name="Normal 4 3 2 24" xfId="46589" xr:uid="{A0881DA6-ABB3-4FFC-A51B-F73A58AFB15C}"/>
    <cellStyle name="Normal 4 3 2 24 2" xfId="46590" xr:uid="{74F6F460-F73F-4210-901D-2061BFFD520B}"/>
    <cellStyle name="Normal 4 3 2 24 2 2" xfId="46591" xr:uid="{64480068-CD70-4AB1-A288-8E5AB7B9620D}"/>
    <cellStyle name="Normal 4 3 2 24 2 3" xfId="46592" xr:uid="{6928D0DD-67CD-438B-A6BF-B60E3783F0A7}"/>
    <cellStyle name="Normal 4 3 2 24 2 3 2" xfId="46593" xr:uid="{F672F504-B123-496F-AA04-3AEB47F7BCF8}"/>
    <cellStyle name="Normal 4 3 2 24 3" xfId="46594" xr:uid="{E988732C-21D2-4986-94F6-DC7797E377E6}"/>
    <cellStyle name="Normal 4 3 2 24 3 2" xfId="46595" xr:uid="{5766D4FF-E691-4297-83FE-37FC801B0128}"/>
    <cellStyle name="Normal 4 3 2 24 4" xfId="46596" xr:uid="{9C655495-A297-4CBE-820E-A1EEDCBBF610}"/>
    <cellStyle name="Normal 4 3 2 24 5" xfId="46597" xr:uid="{D6DA85A9-4561-4051-A2F9-2B1FE6D74D71}"/>
    <cellStyle name="Normal 4 3 2 24 5 2" xfId="46598" xr:uid="{E9D7D7D5-BED7-4381-A856-5EB69B83A0B4}"/>
    <cellStyle name="Normal 4 3 2 24 5 2 2" xfId="46599" xr:uid="{94961710-1DE4-42EF-B846-A490CBF22329}"/>
    <cellStyle name="Normal 4 3 2 24 5 2 2 2" xfId="46600" xr:uid="{D5FD46B0-39BE-4E46-8329-58DA6723CC81}"/>
    <cellStyle name="Normal 4 3 2 24 5 2 3" xfId="46601" xr:uid="{E581648F-6520-4EFA-A1DC-9B5518B8BD57}"/>
    <cellStyle name="Normal 4 3 2 24 5 3" xfId="46602" xr:uid="{8638DCA6-E338-4560-B54A-1E8F01C422C9}"/>
    <cellStyle name="Normal 4 3 2 24 5 3 2" xfId="46603" xr:uid="{D4C988A0-C6A0-482A-BC89-C359904CBF24}"/>
    <cellStyle name="Normal 4 3 2 24 5 4" xfId="46604" xr:uid="{3C2F15D3-FF7D-4389-A725-F8BBB20B2BFC}"/>
    <cellStyle name="Normal 4 3 2 24 6" xfId="46605" xr:uid="{EB92EEB5-139E-4289-BA38-5549C58227B2}"/>
    <cellStyle name="Normal 4 3 2 24 6 2" xfId="46606" xr:uid="{EE9872BC-7907-4265-931B-A1BA506272B6}"/>
    <cellStyle name="Normal 4 3 2 24 6 2 2" xfId="46607" xr:uid="{40DF8C15-3495-4276-AAFD-2A7279A0A5FA}"/>
    <cellStyle name="Normal 4 3 2 24 6 2 2 2" xfId="46608" xr:uid="{2A8FD1E6-1FB3-43B1-A227-9F1362F38C86}"/>
    <cellStyle name="Normal 4 3 2 24 6 2 3" xfId="46609" xr:uid="{81EEA94E-ADEB-4CB6-BDB8-58F2FD67BDC7}"/>
    <cellStyle name="Normal 4 3 2 24 6 3" xfId="46610" xr:uid="{0B26FEBC-6675-45EB-841A-690D1F7C16BC}"/>
    <cellStyle name="Normal 4 3 2 24 6 3 2" xfId="46611" xr:uid="{9B89F621-B160-4093-9AEE-D2EAC62E3236}"/>
    <cellStyle name="Normal 4 3 2 24 6 4" xfId="46612" xr:uid="{64E06AB1-9143-4525-A614-2E9225E30519}"/>
    <cellStyle name="Normal 4 3 2 24 7" xfId="46613" xr:uid="{4F0AB184-2AAA-419B-B49A-B9C2DFF32AC6}"/>
    <cellStyle name="Normal 4 3 2 24 7 2" xfId="46614" xr:uid="{793B5A2B-ED6F-4D61-85D7-B5EE88F81C8F}"/>
    <cellStyle name="Normal 4 3 2 25" xfId="46615" xr:uid="{1045A18B-D376-4899-BE11-7C53772450B0}"/>
    <cellStyle name="Normal 4 3 2 25 2" xfId="46616" xr:uid="{17A9BAE3-A438-4F40-978A-A3A12EB64980}"/>
    <cellStyle name="Normal 4 3 2 25 2 2" xfId="46617" xr:uid="{1B66BAB0-7076-4CD0-A443-9415BEE558C4}"/>
    <cellStyle name="Normal 4 3 2 25 2 3" xfId="46618" xr:uid="{1ADBAB38-1087-4C1F-B7ED-932759A3210B}"/>
    <cellStyle name="Normal 4 3 2 25 2 3 2" xfId="46619" xr:uid="{78E70615-89CC-44B0-A8BA-B229A402D42D}"/>
    <cellStyle name="Normal 4 3 2 25 3" xfId="46620" xr:uid="{6BF7C7A7-B569-449D-9A66-2036A3083084}"/>
    <cellStyle name="Normal 4 3 2 25 3 2" xfId="46621" xr:uid="{197B105E-8C7B-405D-BC3D-1C443F7F4B88}"/>
    <cellStyle name="Normal 4 3 2 25 4" xfId="46622" xr:uid="{17DB6DB8-79E4-4642-BB18-29AD63909592}"/>
    <cellStyle name="Normal 4 3 2 25 5" xfId="46623" xr:uid="{6A8129D8-DDF1-42E2-B755-6E19936E4523}"/>
    <cellStyle name="Normal 4 3 2 25 5 2" xfId="46624" xr:uid="{FB706AA5-D57A-409A-914D-393CF7A5E9C5}"/>
    <cellStyle name="Normal 4 3 2 25 5 2 2" xfId="46625" xr:uid="{5E0321E2-5255-4940-8D1E-C2AD8D47DA0C}"/>
    <cellStyle name="Normal 4 3 2 25 5 2 2 2" xfId="46626" xr:uid="{51DDA9C0-A2DE-495B-83E4-C38B246AC94D}"/>
    <cellStyle name="Normal 4 3 2 25 5 2 3" xfId="46627" xr:uid="{910C9CBA-DC7E-400A-899F-57D408DB86B1}"/>
    <cellStyle name="Normal 4 3 2 25 5 3" xfId="46628" xr:uid="{CF0DA95A-BF6B-4C15-91EE-829D3AF62768}"/>
    <cellStyle name="Normal 4 3 2 25 5 3 2" xfId="46629" xr:uid="{07364B87-6CBE-421A-B6C6-882DDD19B0D8}"/>
    <cellStyle name="Normal 4 3 2 25 5 4" xfId="46630" xr:uid="{1AC4B68F-7653-44BC-8202-B90827F6676C}"/>
    <cellStyle name="Normal 4 3 2 25 6" xfId="46631" xr:uid="{289EEB83-180D-47FC-8F37-E2E64409E688}"/>
    <cellStyle name="Normal 4 3 2 25 6 2" xfId="46632" xr:uid="{DB650AB5-81E1-4D88-A4AA-F197F452C278}"/>
    <cellStyle name="Normal 4 3 2 25 6 2 2" xfId="46633" xr:uid="{710E2467-FB1C-46AA-9E40-D8DC1A400ED5}"/>
    <cellStyle name="Normal 4 3 2 25 6 2 2 2" xfId="46634" xr:uid="{5F4EB445-FDAB-42BA-AEEF-8A71064E1C84}"/>
    <cellStyle name="Normal 4 3 2 25 6 2 3" xfId="46635" xr:uid="{EF99DA43-D06E-494F-A739-F425DCBA9433}"/>
    <cellStyle name="Normal 4 3 2 25 6 3" xfId="46636" xr:uid="{6ACE0866-8735-4938-A65D-3A864FC32436}"/>
    <cellStyle name="Normal 4 3 2 25 6 3 2" xfId="46637" xr:uid="{23ED3E07-57D2-4C3A-9B98-7BAB0B625065}"/>
    <cellStyle name="Normal 4 3 2 25 6 4" xfId="46638" xr:uid="{77711F39-8CDF-44F8-B9F7-3612BD61F3D6}"/>
    <cellStyle name="Normal 4 3 2 25 7" xfId="46639" xr:uid="{808C6E02-85A4-4A20-92A0-6EC4C5AC217C}"/>
    <cellStyle name="Normal 4 3 2 25 7 2" xfId="46640" xr:uid="{C2718F79-E707-4C09-A8AD-807C9E0E498A}"/>
    <cellStyle name="Normal 4 3 2 26" xfId="46641" xr:uid="{FCBAA8B4-9EE7-4ECE-A757-6C2B67E60F9F}"/>
    <cellStyle name="Normal 4 3 2 26 2" xfId="46642" xr:uid="{8A47EC93-6DCB-474E-B394-91C3E5C2F577}"/>
    <cellStyle name="Normal 4 3 2 26 2 2" xfId="46643" xr:uid="{E82C03A4-627F-425E-AC81-F5AB1B2C37F9}"/>
    <cellStyle name="Normal 4 3 2 26 2 3" xfId="46644" xr:uid="{5FCA410C-7410-4865-83A6-BFF33ED25F4B}"/>
    <cellStyle name="Normal 4 3 2 26 2 3 2" xfId="46645" xr:uid="{0257A621-3D5D-4605-9A56-A434E156DEC5}"/>
    <cellStyle name="Normal 4 3 2 26 3" xfId="46646" xr:uid="{E5246A67-9DDE-4FA1-89F4-7F9C08466172}"/>
    <cellStyle name="Normal 4 3 2 26 3 2" xfId="46647" xr:uid="{59F0FCD2-954C-481B-9466-E26D4B88102B}"/>
    <cellStyle name="Normal 4 3 2 26 4" xfId="46648" xr:uid="{A9E39075-9410-4BE4-9DF0-18460A5F9805}"/>
    <cellStyle name="Normal 4 3 2 26 5" xfId="46649" xr:uid="{83C1333E-AEBB-4BB4-8809-9588F0426D33}"/>
    <cellStyle name="Normal 4 3 2 26 5 2" xfId="46650" xr:uid="{357EB7E6-A166-40FE-8049-C44CBF5AC853}"/>
    <cellStyle name="Normal 4 3 2 26 5 2 2" xfId="46651" xr:uid="{E5D19E5D-4AA1-4542-A000-177DF1850727}"/>
    <cellStyle name="Normal 4 3 2 26 5 2 2 2" xfId="46652" xr:uid="{201CA772-BDE3-484E-9AAC-347EFCC4FD40}"/>
    <cellStyle name="Normal 4 3 2 26 5 2 3" xfId="46653" xr:uid="{76171B5B-61B8-4BFF-9586-2D7DCCA37CA2}"/>
    <cellStyle name="Normal 4 3 2 26 5 3" xfId="46654" xr:uid="{BD1D9923-0578-4903-B9F3-59BE4518729A}"/>
    <cellStyle name="Normal 4 3 2 26 5 3 2" xfId="46655" xr:uid="{F713A3C7-F6F5-459C-B451-435EE902B404}"/>
    <cellStyle name="Normal 4 3 2 26 5 4" xfId="46656" xr:uid="{9D8C5589-F9C4-4A8B-9DB4-59242219E961}"/>
    <cellStyle name="Normal 4 3 2 26 6" xfId="46657" xr:uid="{62B0D77C-96B2-4C66-9658-418CDE0B55E5}"/>
    <cellStyle name="Normal 4 3 2 26 6 2" xfId="46658" xr:uid="{A5EDFA97-D67C-4762-A6ED-C65F5D1A8394}"/>
    <cellStyle name="Normal 4 3 2 26 6 2 2" xfId="46659" xr:uid="{8960D869-2207-41FA-9E7A-358D0A2EA531}"/>
    <cellStyle name="Normal 4 3 2 26 6 2 2 2" xfId="46660" xr:uid="{D825A5EF-6E65-4376-82FE-3B91DCDDE4F4}"/>
    <cellStyle name="Normal 4 3 2 26 6 2 3" xfId="46661" xr:uid="{025A3981-1799-406F-B888-E09816C6AA7B}"/>
    <cellStyle name="Normal 4 3 2 26 6 3" xfId="46662" xr:uid="{5E3B018B-76C2-482E-9C26-6DF645D2300F}"/>
    <cellStyle name="Normal 4 3 2 26 6 3 2" xfId="46663" xr:uid="{24DDB110-C89C-4A54-92C9-082B68C29199}"/>
    <cellStyle name="Normal 4 3 2 26 6 4" xfId="46664" xr:uid="{F723869C-CE8D-47A1-93F9-A79D2887C2F4}"/>
    <cellStyle name="Normal 4 3 2 26 7" xfId="46665" xr:uid="{4B9BF783-631D-44FF-8180-6276CE097F9E}"/>
    <cellStyle name="Normal 4 3 2 26 7 2" xfId="46666" xr:uid="{3A5DC986-A5BA-4E10-9156-690B4D3BCE7A}"/>
    <cellStyle name="Normal 4 3 2 27" xfId="46667" xr:uid="{D671823E-87B9-463D-89BD-769ED9844E26}"/>
    <cellStyle name="Normal 4 3 2 27 2" xfId="46668" xr:uid="{2AD77B7D-5229-45FB-849D-401688E0D914}"/>
    <cellStyle name="Normal 4 3 2 27 2 2" xfId="46669" xr:uid="{5A2BA7C2-51DF-4682-A895-6C7A83CC2244}"/>
    <cellStyle name="Normal 4 3 2 27 2 3" xfId="46670" xr:uid="{4EB9D05D-C103-46DA-AC90-66EC9E32CA9D}"/>
    <cellStyle name="Normal 4 3 2 27 2 3 2" xfId="46671" xr:uid="{CA70D8D2-0F95-4077-B98B-B0EB39B368F4}"/>
    <cellStyle name="Normal 4 3 2 27 3" xfId="46672" xr:uid="{A95ADE53-4952-4D81-B97D-38D621141D24}"/>
    <cellStyle name="Normal 4 3 2 27 3 2" xfId="46673" xr:uid="{3F493EB7-7840-4642-99FC-A8B90B00A523}"/>
    <cellStyle name="Normal 4 3 2 27 4" xfId="46674" xr:uid="{0F75B1DC-FFB9-416C-89DD-38053A0BC7B5}"/>
    <cellStyle name="Normal 4 3 2 27 5" xfId="46675" xr:uid="{B7A3F81B-A7D8-42D3-9912-948A17025E31}"/>
    <cellStyle name="Normal 4 3 2 27 5 2" xfId="46676" xr:uid="{603BFC48-BB3D-4E36-B2DF-867DCB091786}"/>
    <cellStyle name="Normal 4 3 2 27 5 2 2" xfId="46677" xr:uid="{171B2087-7B21-42BF-AEF6-0B08357AE74C}"/>
    <cellStyle name="Normal 4 3 2 27 5 2 2 2" xfId="46678" xr:uid="{15DCE78C-9B54-49B7-AD12-D69791CDFB0C}"/>
    <cellStyle name="Normal 4 3 2 27 5 2 3" xfId="46679" xr:uid="{A9D13303-2DAA-43E0-B80A-372886EEFA79}"/>
    <cellStyle name="Normal 4 3 2 27 5 3" xfId="46680" xr:uid="{ECFA58A6-2E7E-40DB-80BE-3BF7AB4EB432}"/>
    <cellStyle name="Normal 4 3 2 27 5 3 2" xfId="46681" xr:uid="{D9A4BC15-3E65-4EAF-8994-9BF4F70AE273}"/>
    <cellStyle name="Normal 4 3 2 27 5 4" xfId="46682" xr:uid="{C9D9ED30-B669-4E2A-9E5C-55B4178ADC4A}"/>
    <cellStyle name="Normal 4 3 2 27 6" xfId="46683" xr:uid="{37D2BDAF-38EE-400D-9996-F4BCBF5F3D3B}"/>
    <cellStyle name="Normal 4 3 2 27 6 2" xfId="46684" xr:uid="{45CBCA1D-B5AD-41D8-935E-2C2F88116837}"/>
    <cellStyle name="Normal 4 3 2 27 6 2 2" xfId="46685" xr:uid="{3DB9B052-1BEC-46B0-9ADA-9EEA1957A213}"/>
    <cellStyle name="Normal 4 3 2 27 6 2 2 2" xfId="46686" xr:uid="{D024721C-DE19-421C-8B29-A240E6FC41E8}"/>
    <cellStyle name="Normal 4 3 2 27 6 2 3" xfId="46687" xr:uid="{E6E8E861-7A50-4DEC-BBAA-0B8873D6E326}"/>
    <cellStyle name="Normal 4 3 2 27 6 3" xfId="46688" xr:uid="{590D3E74-6904-43B8-8402-E252D883649B}"/>
    <cellStyle name="Normal 4 3 2 27 6 3 2" xfId="46689" xr:uid="{1F25765C-2FD1-4805-84ED-D49CDE6596DD}"/>
    <cellStyle name="Normal 4 3 2 27 6 4" xfId="46690" xr:uid="{24EE4CB3-641C-423E-B4BB-E5709C24E3B6}"/>
    <cellStyle name="Normal 4 3 2 27 7" xfId="46691" xr:uid="{0173CFF2-93DD-4969-8839-34B4E8418B06}"/>
    <cellStyle name="Normal 4 3 2 27 7 2" xfId="46692" xr:uid="{F60DFEA7-CDF3-4ADD-B9A0-59DA18DF6226}"/>
    <cellStyle name="Normal 4 3 2 28" xfId="46693" xr:uid="{44BED3F7-9059-4189-8229-ACF86C83231F}"/>
    <cellStyle name="Normal 4 3 2 28 2" xfId="46694" xr:uid="{1974F5CA-0DDF-4FE0-88B5-1DB4CB1ED535}"/>
    <cellStyle name="Normal 4 3 2 28 3" xfId="46695" xr:uid="{8558C5CE-0BC4-4C4B-8282-253746805153}"/>
    <cellStyle name="Normal 4 3 2 28 3 2" xfId="46696" xr:uid="{8FF63C54-237D-41AD-AB4B-55FB946E98B4}"/>
    <cellStyle name="Normal 4 3 2 29" xfId="46697" xr:uid="{3F425D55-C44C-43A8-B4BD-6685F4F028F8}"/>
    <cellStyle name="Normal 4 3 2 29 2" xfId="46698" xr:uid="{0797CD45-ED57-4C6C-889F-02A6B108A5B2}"/>
    <cellStyle name="Normal 4 3 2 29 3" xfId="46699" xr:uid="{FBA9128D-C4AD-4255-AFA1-7FB812D7F10D}"/>
    <cellStyle name="Normal 4 3 2 29 3 2" xfId="46700" xr:uid="{6F1F0A23-1DF7-400C-9561-7D89953E7F44}"/>
    <cellStyle name="Normal 4 3 2 3" xfId="46701" xr:uid="{0CA48857-EDBB-47F2-9D30-BDF222C94645}"/>
    <cellStyle name="Normal 4 3 2 3 2" xfId="46702" xr:uid="{BAB70823-C29D-4DF8-A950-6ED56E8D755E}"/>
    <cellStyle name="Normal 4 3 2 3 2 2" xfId="46703" xr:uid="{BA2F2732-15EC-4A83-8D23-CF2CB1595422}"/>
    <cellStyle name="Normal 4 3 2 3 2 3" xfId="46704" xr:uid="{58200475-B872-47A2-9030-6EFEE53F5946}"/>
    <cellStyle name="Normal 4 3 2 3 2 3 2" xfId="46705" xr:uid="{1A284FFB-7EC2-4478-8EF8-D4720E811E79}"/>
    <cellStyle name="Normal 4 3 2 3 3" xfId="46706" xr:uid="{876817A3-6298-465A-8BED-EE6554845225}"/>
    <cellStyle name="Normal 4 3 2 3 3 2" xfId="46707" xr:uid="{A28B30E3-AB17-4B1E-9B6B-231CBA29DBD8}"/>
    <cellStyle name="Normal 4 3 2 3 3 3" xfId="46708" xr:uid="{476777C5-F512-4664-B618-C1E9E14AA9F9}"/>
    <cellStyle name="Normal 4 3 2 3 3 3 2" xfId="46709" xr:uid="{F8617A87-FF66-41F8-A925-B771CE78D03C}"/>
    <cellStyle name="Normal 4 3 2 3 4" xfId="46710" xr:uid="{A3102ED5-E38B-42F3-BD58-6751318F6933}"/>
    <cellStyle name="Normal 4 3 2 3 5" xfId="46711" xr:uid="{9D22767E-DDCD-4DF8-8152-B965C25B9560}"/>
    <cellStyle name="Normal 4 3 2 3 5 2" xfId="46712" xr:uid="{2C2E1C94-78C3-43D4-BBC6-03378A3BD74D}"/>
    <cellStyle name="Normal 4 3 2 3 5 2 2" xfId="46713" xr:uid="{9A11D18A-4A5F-41A9-95C2-13B7D1CEECB0}"/>
    <cellStyle name="Normal 4 3 2 3 5 2 2 2" xfId="46714" xr:uid="{BE3EDBE3-513D-4477-A590-D4B739BB41D1}"/>
    <cellStyle name="Normal 4 3 2 3 5 2 3" xfId="46715" xr:uid="{32169931-20C4-437D-91A0-517EE885E0EB}"/>
    <cellStyle name="Normal 4 3 2 3 5 3" xfId="46716" xr:uid="{3258DF98-777F-4D6A-AAA2-9806B968F850}"/>
    <cellStyle name="Normal 4 3 2 3 5 3 2" xfId="46717" xr:uid="{942B2209-5355-4CAC-A5E0-EB7C1852EAD8}"/>
    <cellStyle name="Normal 4 3 2 3 5 4" xfId="46718" xr:uid="{0DEB5F98-5A11-4F41-B4B5-8ACC2C70B940}"/>
    <cellStyle name="Normal 4 3 2 3 6" xfId="46719" xr:uid="{67F63422-D992-4CE7-AA6A-51D337E717D5}"/>
    <cellStyle name="Normal 4 3 2 3 6 2" xfId="46720" xr:uid="{2A17618A-85B7-4E0A-8054-DF379A68A327}"/>
    <cellStyle name="Normal 4 3 2 3 6 2 2" xfId="46721" xr:uid="{708543C6-5D21-45DE-ABC0-2C657AB92EBF}"/>
    <cellStyle name="Normal 4 3 2 3 6 2 2 2" xfId="46722" xr:uid="{E69BF67F-1BE1-40F6-8C23-23064A9ACBC8}"/>
    <cellStyle name="Normal 4 3 2 3 6 2 3" xfId="46723" xr:uid="{0DDF208E-29AF-4732-AD0D-5E48866198C8}"/>
    <cellStyle name="Normal 4 3 2 3 6 3" xfId="46724" xr:uid="{54CED937-64E3-4040-B230-CACD7CBBDABE}"/>
    <cellStyle name="Normal 4 3 2 3 6 3 2" xfId="46725" xr:uid="{CE66819B-A4DB-4A7A-88DD-BC970E5A0AE6}"/>
    <cellStyle name="Normal 4 3 2 3 6 4" xfId="46726" xr:uid="{AA4F3CBF-5E77-493F-AC0E-1CED2AE8007F}"/>
    <cellStyle name="Normal 4 3 2 3 7" xfId="46727" xr:uid="{A575BA72-1650-4C6C-8F23-4A776FA90546}"/>
    <cellStyle name="Normal 4 3 2 3 7 2" xfId="46728" xr:uid="{B4191586-A258-45F1-83F6-5D3A8A83266A}"/>
    <cellStyle name="Normal 4 3 2 3 8" xfId="46729" xr:uid="{8F0839E5-2FCD-4158-BA04-A866FB4826DB}"/>
    <cellStyle name="Normal 4 3 2 3 9" xfId="46730" xr:uid="{39DA9E21-D15F-4490-B3B8-90ED387142D7}"/>
    <cellStyle name="Normal 4 3 2 30" xfId="46731" xr:uid="{5E3D6CCB-042E-4724-8BCD-BAD3C9185940}"/>
    <cellStyle name="Normal 4 3 2 31" xfId="46732" xr:uid="{3E393140-6DA5-44E1-B978-B09BF2C99656}"/>
    <cellStyle name="Normal 4 3 2 31 2" xfId="46733" xr:uid="{E7143415-2A6C-4653-AC46-2FB7452338A0}"/>
    <cellStyle name="Normal 4 3 2 31 2 2" xfId="46734" xr:uid="{122B6424-A37D-4C06-85AD-003BA7BAF9EC}"/>
    <cellStyle name="Normal 4 3 2 31 2 2 2" xfId="46735" xr:uid="{C3C83000-FB8C-45C1-8063-4A24135ACD1A}"/>
    <cellStyle name="Normal 4 3 2 31 2 3" xfId="46736" xr:uid="{48F43F3A-ECA9-4EC0-9048-F64076D477A9}"/>
    <cellStyle name="Normal 4 3 2 31 3" xfId="46737" xr:uid="{EB5D3E1E-1400-455B-A5EA-1E583BB4039D}"/>
    <cellStyle name="Normal 4 3 2 31 3 2" xfId="46738" xr:uid="{3CC2DD33-33E5-4A0D-B68C-C930A0CEA0A1}"/>
    <cellStyle name="Normal 4 3 2 31 4" xfId="46739" xr:uid="{36173EED-EF7F-478F-871E-0B4580ABF2D7}"/>
    <cellStyle name="Normal 4 3 2 32" xfId="46740" xr:uid="{3D799BF9-D872-488F-9B99-864E79B6A43F}"/>
    <cellStyle name="Normal 4 3 2 32 2" xfId="46741" xr:uid="{C1C75BE6-7371-45C8-A035-DC4752C6FC96}"/>
    <cellStyle name="Normal 4 3 2 32 2 2" xfId="46742" xr:uid="{A13A7FB2-F266-4035-AFFF-396CFB7E5B60}"/>
    <cellStyle name="Normal 4 3 2 32 2 2 2" xfId="46743" xr:uid="{F875C134-8B25-4DDE-A6C7-18BFF0C2FD84}"/>
    <cellStyle name="Normal 4 3 2 32 2 3" xfId="46744" xr:uid="{5A3A37C4-779D-42A5-9C2E-F9F911BA37A5}"/>
    <cellStyle name="Normal 4 3 2 32 3" xfId="46745" xr:uid="{12551580-18C8-4658-8B20-783EF73BA562}"/>
    <cellStyle name="Normal 4 3 2 32 3 2" xfId="46746" xr:uid="{3CE9F371-F452-4CAD-B416-314A2172554C}"/>
    <cellStyle name="Normal 4 3 2 32 4" xfId="46747" xr:uid="{5AA51101-8943-4C8F-9FC1-3CC096D6A0A4}"/>
    <cellStyle name="Normal 4 3 2 33" xfId="46748" xr:uid="{3BE64155-A30E-4AB8-B628-3432754C4D8C}"/>
    <cellStyle name="Normal 4 3 2 33 2" xfId="46749" xr:uid="{D7A90B59-3BEC-4871-A49D-04A2B718CA92}"/>
    <cellStyle name="Normal 4 3 2 34" xfId="46750" xr:uid="{9E50DC81-8DA4-470C-8B59-0A33EA198E80}"/>
    <cellStyle name="Normal 4 3 2 34 2" xfId="46751" xr:uid="{786B8B62-9DC8-4DD0-902B-12641DE55558}"/>
    <cellStyle name="Normal 4 3 2 35" xfId="46752" xr:uid="{C11E2CB5-B770-4C0D-A46E-7718D48224B1}"/>
    <cellStyle name="Normal 4 3 2 36" xfId="46753" xr:uid="{3AD36CD2-192D-4058-9CFE-4A5FBC20CE20}"/>
    <cellStyle name="Normal 4 3 2 4" xfId="46754" xr:uid="{83444983-1425-4AF7-80F0-445FCC0B04E2}"/>
    <cellStyle name="Normal 4 3 2 4 2" xfId="46755" xr:uid="{23BFA49D-C31B-4207-B80F-786202C47860}"/>
    <cellStyle name="Normal 4 3 2 4 2 2" xfId="46756" xr:uid="{C7CCDF5C-92E8-4484-8A60-7FC12BA0CF1B}"/>
    <cellStyle name="Normal 4 3 2 4 2 3" xfId="46757" xr:uid="{2265560A-F86F-4547-9C67-02F2FFE5101E}"/>
    <cellStyle name="Normal 4 3 2 4 2 3 2" xfId="46758" xr:uid="{C4441A50-1298-411A-B5E2-22C7BE43D96C}"/>
    <cellStyle name="Normal 4 3 2 4 3" xfId="46759" xr:uid="{84579C73-45F5-428C-B461-D0E09DD3A5B4}"/>
    <cellStyle name="Normal 4 3 2 4 3 2" xfId="46760" xr:uid="{C93D301E-318D-440A-8F2C-BE134AA74BE3}"/>
    <cellStyle name="Normal 4 3 2 4 4" xfId="46761" xr:uid="{9C517A4C-3499-49AD-9AFA-BB739B02ADF3}"/>
    <cellStyle name="Normal 4 3 2 4 5" xfId="46762" xr:uid="{D28992E7-1A82-42B3-8418-0D2397DC072F}"/>
    <cellStyle name="Normal 4 3 2 4 5 2" xfId="46763" xr:uid="{993A4279-5221-46CE-A3FF-A8C02800D737}"/>
    <cellStyle name="Normal 4 3 2 4 5 2 2" xfId="46764" xr:uid="{C015FB71-2210-4368-BAD6-06C483728F45}"/>
    <cellStyle name="Normal 4 3 2 4 5 2 2 2" xfId="46765" xr:uid="{DAC0E566-743A-4F37-9D78-1F92FB19012B}"/>
    <cellStyle name="Normal 4 3 2 4 5 2 3" xfId="46766" xr:uid="{90C2AA81-903F-4218-BBD3-791C2DF7C464}"/>
    <cellStyle name="Normal 4 3 2 4 5 3" xfId="46767" xr:uid="{6FD0B987-549F-4539-8632-30EC507A6290}"/>
    <cellStyle name="Normal 4 3 2 4 5 3 2" xfId="46768" xr:uid="{F956C440-D014-435F-BEDA-A10F56C90DCC}"/>
    <cellStyle name="Normal 4 3 2 4 5 4" xfId="46769" xr:uid="{72661CDF-22AC-4C91-9EF7-8CF522A868D7}"/>
    <cellStyle name="Normal 4 3 2 4 6" xfId="46770" xr:uid="{CBA59575-B7C2-4513-BAD5-822A33B87486}"/>
    <cellStyle name="Normal 4 3 2 4 6 2" xfId="46771" xr:uid="{666536CF-BA58-4E82-998E-FC797EC8CFF6}"/>
    <cellStyle name="Normal 4 3 2 4 6 2 2" xfId="46772" xr:uid="{179FB59F-4A6A-46FD-B0D3-B11FAA80A9C8}"/>
    <cellStyle name="Normal 4 3 2 4 6 2 2 2" xfId="46773" xr:uid="{36DAB92D-87F5-4FF0-9F7F-EF37CC23D355}"/>
    <cellStyle name="Normal 4 3 2 4 6 2 3" xfId="46774" xr:uid="{EF53FD9A-560F-48A3-BFAE-F92A837DE43B}"/>
    <cellStyle name="Normal 4 3 2 4 6 3" xfId="46775" xr:uid="{D51071EF-CA22-4F57-993B-DB5E28DB7F01}"/>
    <cellStyle name="Normal 4 3 2 4 6 3 2" xfId="46776" xr:uid="{1B699A0B-6523-4D42-B725-96E9BBF3FE72}"/>
    <cellStyle name="Normal 4 3 2 4 6 4" xfId="46777" xr:uid="{CFF86389-619F-400C-8A7A-923A6652A13B}"/>
    <cellStyle name="Normal 4 3 2 4 7" xfId="46778" xr:uid="{DCA20DEE-BAAD-49E5-B845-915FD5EC210A}"/>
    <cellStyle name="Normal 4 3 2 4 7 2" xfId="46779" xr:uid="{B14782D7-2CD7-4BE5-84C5-53E15D5C995C}"/>
    <cellStyle name="Normal 4 3 2 5" xfId="46780" xr:uid="{046EF914-14CA-4CE6-8299-13277F1266A2}"/>
    <cellStyle name="Normal 4 3 2 5 2" xfId="46781" xr:uid="{3B1CA492-5DA3-43FA-9796-59C34EE3072B}"/>
    <cellStyle name="Normal 4 3 2 5 2 2" xfId="46782" xr:uid="{BBE88753-F201-4DF9-BFF8-E0B9F47D7687}"/>
    <cellStyle name="Normal 4 3 2 5 2 3" xfId="46783" xr:uid="{0B08654B-7A8E-43E0-B188-EDFE9759F234}"/>
    <cellStyle name="Normal 4 3 2 5 2 3 2" xfId="46784" xr:uid="{9960FA29-49E5-4208-9EFF-1D043786408F}"/>
    <cellStyle name="Normal 4 3 2 5 3" xfId="46785" xr:uid="{86D9A789-D8A3-46F6-90FF-41558595909A}"/>
    <cellStyle name="Normal 4 3 2 5 3 2" xfId="46786" xr:uid="{857B9092-6452-4D5F-B25D-82FE493C70E6}"/>
    <cellStyle name="Normal 4 3 2 5 4" xfId="46787" xr:uid="{C8B817B2-185A-4043-B2EA-64B79E6D52EB}"/>
    <cellStyle name="Normal 4 3 2 5 5" xfId="46788" xr:uid="{F9C387F3-E4AA-4278-AB7B-F51D51D41736}"/>
    <cellStyle name="Normal 4 3 2 5 5 2" xfId="46789" xr:uid="{56BC3845-4283-41C8-9C42-13A43331361D}"/>
    <cellStyle name="Normal 4 3 2 5 5 2 2" xfId="46790" xr:uid="{3EF91467-BE09-4F05-840B-DD5189A0DF70}"/>
    <cellStyle name="Normal 4 3 2 5 5 2 2 2" xfId="46791" xr:uid="{BD16C598-D16E-4655-A81F-DA97B15895E2}"/>
    <cellStyle name="Normal 4 3 2 5 5 2 3" xfId="46792" xr:uid="{E2A2128A-0C86-4CE8-87C0-318B2D4E2F3F}"/>
    <cellStyle name="Normal 4 3 2 5 5 3" xfId="46793" xr:uid="{6A125D69-89D1-45C4-8239-E84A1D1A5698}"/>
    <cellStyle name="Normal 4 3 2 5 5 3 2" xfId="46794" xr:uid="{7493856A-B62A-464B-9D4A-5623307B84A3}"/>
    <cellStyle name="Normal 4 3 2 5 5 4" xfId="46795" xr:uid="{98100BDF-E626-4322-947E-F4B1A0E974B2}"/>
    <cellStyle name="Normal 4 3 2 5 6" xfId="46796" xr:uid="{6D60FE7E-23B2-4F5C-9A4F-54FC5CBA830F}"/>
    <cellStyle name="Normal 4 3 2 5 6 2" xfId="46797" xr:uid="{339F6A50-6A65-431A-B34D-CE878711C4C6}"/>
    <cellStyle name="Normal 4 3 2 5 6 2 2" xfId="46798" xr:uid="{66D1D39F-37EB-4267-B37A-FD358D0B97C5}"/>
    <cellStyle name="Normal 4 3 2 5 6 2 2 2" xfId="46799" xr:uid="{24E41AD6-050C-4F0A-996B-6069E5D45ED2}"/>
    <cellStyle name="Normal 4 3 2 5 6 2 3" xfId="46800" xr:uid="{1E1E3321-15B5-4B01-B073-D7A945A34578}"/>
    <cellStyle name="Normal 4 3 2 5 6 3" xfId="46801" xr:uid="{CCABF613-B2BB-4DEB-92D6-F6DB6C8FC359}"/>
    <cellStyle name="Normal 4 3 2 5 6 3 2" xfId="46802" xr:uid="{2A96C6DA-9D67-48A5-8CAE-CF0CF18D1474}"/>
    <cellStyle name="Normal 4 3 2 5 6 4" xfId="46803" xr:uid="{EF737CC8-CA79-4FCF-AEDC-D10C69637261}"/>
    <cellStyle name="Normal 4 3 2 5 7" xfId="46804" xr:uid="{17877FEB-4EA8-4590-A6E1-6A57918989A8}"/>
    <cellStyle name="Normal 4 3 2 5 7 2" xfId="46805" xr:uid="{923B99E2-A849-42F7-9363-C004E2F1C85A}"/>
    <cellStyle name="Normal 4 3 2 6" xfId="46806" xr:uid="{08DE3936-52DB-4A30-930A-320700C98FF4}"/>
    <cellStyle name="Normal 4 3 2 6 2" xfId="46807" xr:uid="{C16B24AB-77E8-4885-92DE-DEF7355E66C7}"/>
    <cellStyle name="Normal 4 3 2 6 2 2" xfId="46808" xr:uid="{EA37CDD5-3369-48B3-885B-63ADB51CE438}"/>
    <cellStyle name="Normal 4 3 2 6 2 3" xfId="46809" xr:uid="{4B2321FB-E5A0-48A4-BB7D-C8A8D31BE348}"/>
    <cellStyle name="Normal 4 3 2 6 2 3 2" xfId="46810" xr:uid="{15923448-782D-4134-872B-B1F4443B6BAB}"/>
    <cellStyle name="Normal 4 3 2 6 3" xfId="46811" xr:uid="{92B3CDA8-60F2-4237-B522-F97D4C9000FE}"/>
    <cellStyle name="Normal 4 3 2 6 3 2" xfId="46812" xr:uid="{1FB45545-0E11-4462-969D-A5680EEBA499}"/>
    <cellStyle name="Normal 4 3 2 6 4" xfId="46813" xr:uid="{CA00E303-BFE8-41EE-9915-4C18AEE347FA}"/>
    <cellStyle name="Normal 4 3 2 6 5" xfId="46814" xr:uid="{45D23D8F-B43F-405E-896D-800CD7DC54F0}"/>
    <cellStyle name="Normal 4 3 2 6 5 2" xfId="46815" xr:uid="{0B983BFB-0918-4F04-9355-9024B0B426FE}"/>
    <cellStyle name="Normal 4 3 2 6 5 2 2" xfId="46816" xr:uid="{E3DFC0B7-F610-49B0-90F9-A6F8EA11423F}"/>
    <cellStyle name="Normal 4 3 2 6 5 2 2 2" xfId="46817" xr:uid="{1BC0F40E-A97E-4EF7-837D-C52FC2171974}"/>
    <cellStyle name="Normal 4 3 2 6 5 2 3" xfId="46818" xr:uid="{48619246-AEE5-44CE-A541-DAF5B8410097}"/>
    <cellStyle name="Normal 4 3 2 6 5 3" xfId="46819" xr:uid="{B280CD43-B797-4EBE-B3A2-365CB3D91D91}"/>
    <cellStyle name="Normal 4 3 2 6 5 3 2" xfId="46820" xr:uid="{37DCC68C-4E65-4D1E-9826-98DCA38C565D}"/>
    <cellStyle name="Normal 4 3 2 6 5 4" xfId="46821" xr:uid="{17E0E950-D93A-4D66-AD9A-8A77328BBAEB}"/>
    <cellStyle name="Normal 4 3 2 6 6" xfId="46822" xr:uid="{0A3F613F-C9FB-421B-B295-89E0DA10ADDD}"/>
    <cellStyle name="Normal 4 3 2 6 6 2" xfId="46823" xr:uid="{9F0A28A3-3EFE-46D1-8EF9-B584B4BD119C}"/>
    <cellStyle name="Normal 4 3 2 6 6 2 2" xfId="46824" xr:uid="{F150ED81-0DA6-476B-B189-450105BA84C5}"/>
    <cellStyle name="Normal 4 3 2 6 6 2 2 2" xfId="46825" xr:uid="{10BA5E90-ADBE-40AC-9AE2-0B09B796D3C3}"/>
    <cellStyle name="Normal 4 3 2 6 6 2 3" xfId="46826" xr:uid="{C2F439CD-1F50-485C-BA15-738C709AF9BF}"/>
    <cellStyle name="Normal 4 3 2 6 6 3" xfId="46827" xr:uid="{D4FE6031-1EF8-4C16-BD8F-E324E911AD2A}"/>
    <cellStyle name="Normal 4 3 2 6 6 3 2" xfId="46828" xr:uid="{92F91DDE-3EFB-4F6B-97C2-17AFEADAA159}"/>
    <cellStyle name="Normal 4 3 2 6 6 4" xfId="46829" xr:uid="{384F16F7-4A50-4960-9303-FD2E024BDCF8}"/>
    <cellStyle name="Normal 4 3 2 6 7" xfId="46830" xr:uid="{2C6F1B20-7A0C-4185-A001-40AC8262C953}"/>
    <cellStyle name="Normal 4 3 2 6 7 2" xfId="46831" xr:uid="{338A8088-6F07-48E0-BA6B-E4D0DD5F95A1}"/>
    <cellStyle name="Normal 4 3 2 7" xfId="46832" xr:uid="{7C1AF018-9E66-400F-AF8F-6DBD1A0AE072}"/>
    <cellStyle name="Normal 4 3 2 7 2" xfId="46833" xr:uid="{B672CD79-8380-4E5F-BB42-9BB3E08EC733}"/>
    <cellStyle name="Normal 4 3 2 7 2 2" xfId="46834" xr:uid="{FFCCA17B-22A7-4F87-9021-A20B05A30DA4}"/>
    <cellStyle name="Normal 4 3 2 7 2 3" xfId="46835" xr:uid="{AACAD9E7-B9AF-4F93-B7B5-EEF8252D9814}"/>
    <cellStyle name="Normal 4 3 2 7 2 3 2" xfId="46836" xr:uid="{987C8AB5-55BA-4F9D-8CDA-9DD04034F00F}"/>
    <cellStyle name="Normal 4 3 2 7 3" xfId="46837" xr:uid="{B19E4D49-CE62-4FD0-8954-CC39E779CF80}"/>
    <cellStyle name="Normal 4 3 2 7 3 2" xfId="46838" xr:uid="{DDEA2680-B3DC-40D8-ACF9-36469D1FFD62}"/>
    <cellStyle name="Normal 4 3 2 7 4" xfId="46839" xr:uid="{CC65DB68-72C7-4AF4-9DC6-EBC8C4044816}"/>
    <cellStyle name="Normal 4 3 2 7 5" xfId="46840" xr:uid="{07E7B2E2-3FB3-411F-8FA4-75AA6B863786}"/>
    <cellStyle name="Normal 4 3 2 7 5 2" xfId="46841" xr:uid="{3D4BA005-8623-4F5E-96B7-C4048AA99576}"/>
    <cellStyle name="Normal 4 3 2 7 5 2 2" xfId="46842" xr:uid="{C156D03E-8F05-4FF2-8E42-5370B6D4748B}"/>
    <cellStyle name="Normal 4 3 2 7 5 2 2 2" xfId="46843" xr:uid="{570D25BE-7FE9-49B0-9EA4-14E0E83548BF}"/>
    <cellStyle name="Normal 4 3 2 7 5 2 3" xfId="46844" xr:uid="{C47513D0-A459-4B59-B107-DE444EA0DE0F}"/>
    <cellStyle name="Normal 4 3 2 7 5 3" xfId="46845" xr:uid="{7736F38A-BFFE-452E-B015-60A4504CC309}"/>
    <cellStyle name="Normal 4 3 2 7 5 3 2" xfId="46846" xr:uid="{3E03B193-082A-4395-8EDF-7645EDB114B2}"/>
    <cellStyle name="Normal 4 3 2 7 5 4" xfId="46847" xr:uid="{CA40D820-FF7D-4115-8A20-DEF14CE0B3EA}"/>
    <cellStyle name="Normal 4 3 2 7 6" xfId="46848" xr:uid="{4A94AAE2-CEA7-4505-BAFD-25A3154C6EAD}"/>
    <cellStyle name="Normal 4 3 2 7 6 2" xfId="46849" xr:uid="{6BDC30D1-D104-4697-9733-BA40564D62E7}"/>
    <cellStyle name="Normal 4 3 2 7 6 2 2" xfId="46850" xr:uid="{B13B328B-0D4D-4F6A-B523-465BB388A9AA}"/>
    <cellStyle name="Normal 4 3 2 7 6 2 2 2" xfId="46851" xr:uid="{8CF7A82D-AF1F-4F62-B9B8-7F6C557285C0}"/>
    <cellStyle name="Normal 4 3 2 7 6 2 3" xfId="46852" xr:uid="{D23DBB03-DCF7-4524-8724-D5A308B13434}"/>
    <cellStyle name="Normal 4 3 2 7 6 3" xfId="46853" xr:uid="{EC3F4303-5F69-45A9-B476-407AC9769070}"/>
    <cellStyle name="Normal 4 3 2 7 6 3 2" xfId="46854" xr:uid="{DCA3D8E5-A2CA-4AC7-934F-F26099A32C73}"/>
    <cellStyle name="Normal 4 3 2 7 6 4" xfId="46855" xr:uid="{3F4538B3-4FBB-477A-AF21-D130EAAC686D}"/>
    <cellStyle name="Normal 4 3 2 7 7" xfId="46856" xr:uid="{14E56D59-8746-44D5-AC2E-D637183FDEE3}"/>
    <cellStyle name="Normal 4 3 2 7 7 2" xfId="46857" xr:uid="{1F038D7A-4488-4513-AB48-BBA4DB10C11D}"/>
    <cellStyle name="Normal 4 3 2 8" xfId="46858" xr:uid="{A901C66A-F072-4B37-847D-A2B2A9003C7C}"/>
    <cellStyle name="Normal 4 3 2 8 2" xfId="46859" xr:uid="{76C18809-5E9A-400E-B502-35D1D4ED76DA}"/>
    <cellStyle name="Normal 4 3 2 8 2 2" xfId="46860" xr:uid="{79A3F1EE-706D-487E-8429-50BA6FDC694B}"/>
    <cellStyle name="Normal 4 3 2 8 2 3" xfId="46861" xr:uid="{414BCDEA-3AD0-4AAB-BB19-7C6821F91F2E}"/>
    <cellStyle name="Normal 4 3 2 8 2 3 2" xfId="46862" xr:uid="{FAEC2539-9056-4484-BBD9-33BC284E2F84}"/>
    <cellStyle name="Normal 4 3 2 8 3" xfId="46863" xr:uid="{DB3A061D-B339-40CE-9F95-D455646F98A8}"/>
    <cellStyle name="Normal 4 3 2 8 3 2" xfId="46864" xr:uid="{724CCC9F-898F-4945-BEC2-A2B8464E9DAA}"/>
    <cellStyle name="Normal 4 3 2 8 4" xfId="46865" xr:uid="{349AD603-6F26-43A4-98FF-C68D649F7AE5}"/>
    <cellStyle name="Normal 4 3 2 8 5" xfId="46866" xr:uid="{54D64968-EB38-4586-A688-48D96CCC8D99}"/>
    <cellStyle name="Normal 4 3 2 8 5 2" xfId="46867" xr:uid="{67D16A65-2FFB-49BE-8BA6-819D03D18B2C}"/>
    <cellStyle name="Normal 4 3 2 8 5 2 2" xfId="46868" xr:uid="{63A29A44-EC90-4E82-A75E-8B3013B97EC6}"/>
    <cellStyle name="Normal 4 3 2 8 5 2 2 2" xfId="46869" xr:uid="{9E659438-598C-4425-A020-8AE6E13897E1}"/>
    <cellStyle name="Normal 4 3 2 8 5 2 3" xfId="46870" xr:uid="{443B5769-681B-4999-8E08-0CE212E0393E}"/>
    <cellStyle name="Normal 4 3 2 8 5 3" xfId="46871" xr:uid="{CA53B300-50B7-4417-81D4-718ABFD9C234}"/>
    <cellStyle name="Normal 4 3 2 8 5 3 2" xfId="46872" xr:uid="{9D808CC5-7A62-4E71-841D-AF8FD3FEDC7E}"/>
    <cellStyle name="Normal 4 3 2 8 5 4" xfId="46873" xr:uid="{519A84B6-6F51-401D-A979-A6F0E2E669B5}"/>
    <cellStyle name="Normal 4 3 2 8 6" xfId="46874" xr:uid="{95B5FE79-953F-4335-B18D-64B790D862F1}"/>
    <cellStyle name="Normal 4 3 2 8 6 2" xfId="46875" xr:uid="{208DF7CE-B24A-413E-96AF-369823C2711C}"/>
    <cellStyle name="Normal 4 3 2 8 6 2 2" xfId="46876" xr:uid="{EF675D1C-BCDC-4703-A84D-43754B059896}"/>
    <cellStyle name="Normal 4 3 2 8 6 2 2 2" xfId="46877" xr:uid="{35DB046E-433D-456C-9A10-FAEF01D2C101}"/>
    <cellStyle name="Normal 4 3 2 8 6 2 3" xfId="46878" xr:uid="{894EE767-F91E-4F73-8F0E-4AFA5F2D3FC5}"/>
    <cellStyle name="Normal 4 3 2 8 6 3" xfId="46879" xr:uid="{4761E9AF-F783-4B69-88BC-C730C5CF5F15}"/>
    <cellStyle name="Normal 4 3 2 8 6 3 2" xfId="46880" xr:uid="{1AE149A7-DE09-4FF9-8224-6C001D8A64F3}"/>
    <cellStyle name="Normal 4 3 2 8 6 4" xfId="46881" xr:uid="{0249A81F-7BEC-4C6E-972B-DDA14B376128}"/>
    <cellStyle name="Normal 4 3 2 8 7" xfId="46882" xr:uid="{6DB894BA-B244-46AE-A35E-B4FB17C3FABC}"/>
    <cellStyle name="Normal 4 3 2 8 7 2" xfId="46883" xr:uid="{E176700C-1285-4311-9E3A-50E4E4E72FF0}"/>
    <cellStyle name="Normal 4 3 2 9" xfId="46884" xr:uid="{41E9AB09-4C6C-445A-8CC8-BA3265B8FD59}"/>
    <cellStyle name="Normal 4 3 2 9 2" xfId="46885" xr:uid="{2E70FA34-ED85-4777-8890-C35AD66B1BFB}"/>
    <cellStyle name="Normal 4 3 2 9 2 2" xfId="46886" xr:uid="{086F6FB8-730F-45B8-AEC8-1AC08C46BE66}"/>
    <cellStyle name="Normal 4 3 2 9 2 3" xfId="46887" xr:uid="{938099EC-237D-4BDD-A536-3786AA50AC91}"/>
    <cellStyle name="Normal 4 3 2 9 2 3 2" xfId="46888" xr:uid="{A975DD3F-7668-4D93-81F6-8F2063419340}"/>
    <cellStyle name="Normal 4 3 2 9 3" xfId="46889" xr:uid="{D38968DC-872E-4C76-A362-E41A8EE2F136}"/>
    <cellStyle name="Normal 4 3 2 9 3 2" xfId="46890" xr:uid="{EF0AC824-67B8-40BA-87F1-E3B24FCC90C7}"/>
    <cellStyle name="Normal 4 3 2 9 4" xfId="46891" xr:uid="{6A62A4CE-97F3-4F37-A0C4-D461F12EEE3E}"/>
    <cellStyle name="Normal 4 3 2 9 5" xfId="46892" xr:uid="{FC97FDB5-08AE-49C3-B6E7-AA0E6E1743A4}"/>
    <cellStyle name="Normal 4 3 2 9 5 2" xfId="46893" xr:uid="{8EB70ABB-4524-4189-AFB6-260C30698B7D}"/>
    <cellStyle name="Normal 4 3 2 9 5 2 2" xfId="46894" xr:uid="{7797620D-55BF-42CA-937A-8196DF7D2670}"/>
    <cellStyle name="Normal 4 3 2 9 5 2 2 2" xfId="46895" xr:uid="{255E0FED-3459-452B-8A5F-B9FCEAB2B70D}"/>
    <cellStyle name="Normal 4 3 2 9 5 2 3" xfId="46896" xr:uid="{549421E9-A68F-4008-BB97-BB19E6466397}"/>
    <cellStyle name="Normal 4 3 2 9 5 3" xfId="46897" xr:uid="{E448B779-F128-4E41-BFF9-0E6EF0305E43}"/>
    <cellStyle name="Normal 4 3 2 9 5 3 2" xfId="46898" xr:uid="{F0FDB148-D54A-4F99-A826-07F7D1BB844E}"/>
    <cellStyle name="Normal 4 3 2 9 5 4" xfId="46899" xr:uid="{32E3B39F-38CF-481E-BAD1-696D373358F1}"/>
    <cellStyle name="Normal 4 3 2 9 6" xfId="46900" xr:uid="{16F51F92-AD90-4362-BB0C-E4D1DB894CF8}"/>
    <cellStyle name="Normal 4 3 2 9 6 2" xfId="46901" xr:uid="{B7242FEA-F88D-492A-BF57-901A19BECDC7}"/>
    <cellStyle name="Normal 4 3 2 9 6 2 2" xfId="46902" xr:uid="{4658E283-17AE-41CB-83D4-2B83A9420D2B}"/>
    <cellStyle name="Normal 4 3 2 9 6 2 2 2" xfId="46903" xr:uid="{12E4D9E4-243B-4812-A71E-1EFE10703920}"/>
    <cellStyle name="Normal 4 3 2 9 6 2 3" xfId="46904" xr:uid="{F959329B-AC5B-4825-B2A3-25A2048EA9FE}"/>
    <cellStyle name="Normal 4 3 2 9 6 3" xfId="46905" xr:uid="{D50C06EE-8B09-4047-A7F7-03F2404396C9}"/>
    <cellStyle name="Normal 4 3 2 9 6 3 2" xfId="46906" xr:uid="{081A271F-7D28-4E12-9A60-18AF13420EA7}"/>
    <cellStyle name="Normal 4 3 2 9 6 4" xfId="46907" xr:uid="{1E26E8E0-A67D-4DC5-9E7C-401BC32FAB7D}"/>
    <cellStyle name="Normal 4 3 2 9 7" xfId="46908" xr:uid="{5A889C02-8562-42DE-8B63-8F763C956C11}"/>
    <cellStyle name="Normal 4 3 2 9 7 2" xfId="46909" xr:uid="{B656ADFA-3F4E-42F1-B238-33F355D6E293}"/>
    <cellStyle name="Normal 4 3 20" xfId="46910" xr:uid="{FF66806A-CE29-4075-B486-BB5B7537DF52}"/>
    <cellStyle name="Normal 4 3 20 2" xfId="46911" xr:uid="{D5B97E01-DCEF-41DE-9BD8-6BA9E65F8708}"/>
    <cellStyle name="Normal 4 3 20 2 2" xfId="46912" xr:uid="{B6BC9420-E0FA-4135-A4EB-219A35E3B39D}"/>
    <cellStyle name="Normal 4 3 20 2 3" xfId="46913" xr:uid="{53A14137-DA5A-4035-909E-57B97D9807B7}"/>
    <cellStyle name="Normal 4 3 20 2 3 2" xfId="46914" xr:uid="{C041F2C2-21F8-40A5-8726-60A6C4BD58F0}"/>
    <cellStyle name="Normal 4 3 20 3" xfId="46915" xr:uid="{94F1DC19-9481-4212-980B-74D72D900731}"/>
    <cellStyle name="Normal 4 3 20 3 2" xfId="46916" xr:uid="{3B6D33E0-0C55-48FA-A0E8-603F5CBF538D}"/>
    <cellStyle name="Normal 4 3 20 4" xfId="46917" xr:uid="{939D7092-9660-4A30-8F45-BFB227DAD97D}"/>
    <cellStyle name="Normal 4 3 20 5" xfId="46918" xr:uid="{F8EECCB2-21BB-4899-8266-78CBD3F9CCEE}"/>
    <cellStyle name="Normal 4 3 20 5 2" xfId="46919" xr:uid="{F78F311A-018D-4FEF-96BD-5F9474452E24}"/>
    <cellStyle name="Normal 4 3 20 5 2 2" xfId="46920" xr:uid="{8E67D82D-6379-4264-9BAA-6E3A54632713}"/>
    <cellStyle name="Normal 4 3 20 5 2 2 2" xfId="46921" xr:uid="{C5694226-3CB7-4E43-A742-1B1562CAFE89}"/>
    <cellStyle name="Normal 4 3 20 5 2 3" xfId="46922" xr:uid="{ED921E41-ABFF-4ECB-B7DF-B36A36DA6FFB}"/>
    <cellStyle name="Normal 4 3 20 5 3" xfId="46923" xr:uid="{921D836A-CD14-4827-B37C-EBFD65C73F64}"/>
    <cellStyle name="Normal 4 3 20 5 3 2" xfId="46924" xr:uid="{745CF229-810A-4737-89D3-528F45477AC4}"/>
    <cellStyle name="Normal 4 3 20 5 4" xfId="46925" xr:uid="{472C59D0-DE9D-4A2C-8BFC-C5D0D2A6339A}"/>
    <cellStyle name="Normal 4 3 20 6" xfId="46926" xr:uid="{BC931D1B-606F-43B8-9F95-1B54869D814F}"/>
    <cellStyle name="Normal 4 3 20 6 2" xfId="46927" xr:uid="{42F3F71D-BE69-491D-B2F3-8D16B9675202}"/>
    <cellStyle name="Normal 4 3 20 6 2 2" xfId="46928" xr:uid="{E8A14EFB-DA8B-4E7A-AD65-F20763269A81}"/>
    <cellStyle name="Normal 4 3 20 6 2 2 2" xfId="46929" xr:uid="{6A802E99-DA38-4F1F-B875-929E249ED39F}"/>
    <cellStyle name="Normal 4 3 20 6 2 3" xfId="46930" xr:uid="{26AB7FDD-D577-48CA-9653-ECC63ED339F3}"/>
    <cellStyle name="Normal 4 3 20 6 3" xfId="46931" xr:uid="{FFDD475C-69E3-43EA-8EC6-B4F1FA22736E}"/>
    <cellStyle name="Normal 4 3 20 6 3 2" xfId="46932" xr:uid="{6C42C038-1C11-42E0-8621-A23868EEE72B}"/>
    <cellStyle name="Normal 4 3 20 6 4" xfId="46933" xr:uid="{DC692EC7-D7AC-46ED-9E88-ABD37010D2C3}"/>
    <cellStyle name="Normal 4 3 20 7" xfId="46934" xr:uid="{008D3C54-2FA3-4395-83E6-D286BBEE2C7B}"/>
    <cellStyle name="Normal 4 3 20 7 2" xfId="46935" xr:uid="{1C043C1E-799D-4C02-A2DF-5585743CAAC9}"/>
    <cellStyle name="Normal 4 3 21" xfId="46936" xr:uid="{4477079D-B5FE-4F4A-AE37-6B4E60D2AFF9}"/>
    <cellStyle name="Normal 4 3 21 2" xfId="46937" xr:uid="{CFD21005-BEAB-481A-A43E-D061A6817418}"/>
    <cellStyle name="Normal 4 3 21 2 2" xfId="46938" xr:uid="{2DB0E7F4-C7A5-40B1-99EA-CE5438AA24BC}"/>
    <cellStyle name="Normal 4 3 21 2 3" xfId="46939" xr:uid="{00B99B01-2DC2-4911-96B4-55666F81812E}"/>
    <cellStyle name="Normal 4 3 21 2 3 2" xfId="46940" xr:uid="{621B9B29-FE33-4EF1-A4ED-039D167D8B5E}"/>
    <cellStyle name="Normal 4 3 21 3" xfId="46941" xr:uid="{E392E938-7B4B-4693-A73A-DC21F5CE2568}"/>
    <cellStyle name="Normal 4 3 21 3 2" xfId="46942" xr:uid="{045A05BF-55DB-4A65-8F3C-D96F7EC2C684}"/>
    <cellStyle name="Normal 4 3 21 4" xfId="46943" xr:uid="{601AA01B-FA77-4E7B-B001-26C60E052360}"/>
    <cellStyle name="Normal 4 3 21 5" xfId="46944" xr:uid="{D7BFEBC8-5C2C-499B-B5CB-FA5EAAE0EB14}"/>
    <cellStyle name="Normal 4 3 21 5 2" xfId="46945" xr:uid="{86B4D92E-90B7-4855-B3A9-4B6C48C1C581}"/>
    <cellStyle name="Normal 4 3 21 5 2 2" xfId="46946" xr:uid="{832E55C4-80C6-4FBC-99AE-24E7694AD434}"/>
    <cellStyle name="Normal 4 3 21 5 2 2 2" xfId="46947" xr:uid="{C5ED8391-EC19-4D56-A5FD-9D74C5090EBE}"/>
    <cellStyle name="Normal 4 3 21 5 2 3" xfId="46948" xr:uid="{03E6509B-0F85-43ED-AA33-B58AE0D2B859}"/>
    <cellStyle name="Normal 4 3 21 5 3" xfId="46949" xr:uid="{92DFF761-E4DE-486D-8165-A8877BAC6E14}"/>
    <cellStyle name="Normal 4 3 21 5 3 2" xfId="46950" xr:uid="{88B1C2C4-D194-48E2-80AC-606C2D6E432E}"/>
    <cellStyle name="Normal 4 3 21 5 4" xfId="46951" xr:uid="{B6EE55D5-94C4-475B-A980-E57B0A774F7B}"/>
    <cellStyle name="Normal 4 3 21 6" xfId="46952" xr:uid="{5FBA6F14-BC46-45B0-BAB2-0FB0302015C8}"/>
    <cellStyle name="Normal 4 3 21 6 2" xfId="46953" xr:uid="{78D2928F-A56D-43A4-A310-2E0F9D6011D2}"/>
    <cellStyle name="Normal 4 3 21 6 2 2" xfId="46954" xr:uid="{47FFBC6E-36A9-4845-8C06-595564816C23}"/>
    <cellStyle name="Normal 4 3 21 6 2 2 2" xfId="46955" xr:uid="{487828E8-E664-4A5A-9336-75DD730233BD}"/>
    <cellStyle name="Normal 4 3 21 6 2 3" xfId="46956" xr:uid="{45EF221A-B205-47F8-8950-A6FA67E2E334}"/>
    <cellStyle name="Normal 4 3 21 6 3" xfId="46957" xr:uid="{0A5863F0-6709-4981-9EB4-B612D5757671}"/>
    <cellStyle name="Normal 4 3 21 6 3 2" xfId="46958" xr:uid="{025ACD70-E360-4023-8BB9-C73404A81B24}"/>
    <cellStyle name="Normal 4 3 21 6 4" xfId="46959" xr:uid="{80678071-606A-40BF-BDC7-4795EAB5196A}"/>
    <cellStyle name="Normal 4 3 21 7" xfId="46960" xr:uid="{DCEC4D28-F8E9-4B78-96FE-5AF01D7F04EC}"/>
    <cellStyle name="Normal 4 3 21 7 2" xfId="46961" xr:uid="{EF8E874B-6185-4B42-9550-53277D29829E}"/>
    <cellStyle name="Normal 4 3 22" xfId="46962" xr:uid="{9794C78B-2B05-4370-9E48-81DF57D62E3B}"/>
    <cellStyle name="Normal 4 3 22 2" xfId="46963" xr:uid="{9FFA76C0-584F-4A8C-9956-CEBA18590921}"/>
    <cellStyle name="Normal 4 3 22 2 2" xfId="46964" xr:uid="{0EE3D411-FCA8-425A-8278-40CCF323D9DC}"/>
    <cellStyle name="Normal 4 3 22 2 3" xfId="46965" xr:uid="{79FDA2C5-CE93-4EED-8B18-7D7351940B40}"/>
    <cellStyle name="Normal 4 3 22 2 3 2" xfId="46966" xr:uid="{195662A9-8911-48B7-91DF-12B5ECDA0A78}"/>
    <cellStyle name="Normal 4 3 22 3" xfId="46967" xr:uid="{9AA98E02-7CED-4360-B297-34CE238D05F5}"/>
    <cellStyle name="Normal 4 3 22 3 2" xfId="46968" xr:uid="{E18E2683-4522-4A7A-B7F1-A92986472724}"/>
    <cellStyle name="Normal 4 3 22 4" xfId="46969" xr:uid="{1324DCF8-A184-46DC-A434-57BDC8E5CC95}"/>
    <cellStyle name="Normal 4 3 22 5" xfId="46970" xr:uid="{ECA5583C-E418-4DAE-80D6-7BDD9B376020}"/>
    <cellStyle name="Normal 4 3 22 5 2" xfId="46971" xr:uid="{C79ABED7-20E6-4043-AED5-15B1C45AE438}"/>
    <cellStyle name="Normal 4 3 22 5 2 2" xfId="46972" xr:uid="{9AEC3E35-28D7-4A54-90D2-D1AEC1EF568F}"/>
    <cellStyle name="Normal 4 3 22 5 2 2 2" xfId="46973" xr:uid="{9AB21B9A-CE02-4A51-891D-3E4987FCF5C3}"/>
    <cellStyle name="Normal 4 3 22 5 2 3" xfId="46974" xr:uid="{12A0EC37-66F1-4595-B7B3-0FF2BA185DE0}"/>
    <cellStyle name="Normal 4 3 22 5 3" xfId="46975" xr:uid="{1BE16CE6-CD11-4980-ACD8-0101148435F8}"/>
    <cellStyle name="Normal 4 3 22 5 3 2" xfId="46976" xr:uid="{1F4D46FA-D92B-4B3B-A57D-18F9CB4B81E9}"/>
    <cellStyle name="Normal 4 3 22 5 4" xfId="46977" xr:uid="{107DEF02-138C-4D74-B342-E0B473097901}"/>
    <cellStyle name="Normal 4 3 22 6" xfId="46978" xr:uid="{0E13A0DD-58EB-44DE-9F30-D4C3C922C540}"/>
    <cellStyle name="Normal 4 3 22 6 2" xfId="46979" xr:uid="{EB99C551-B536-44AE-871F-98A87446D5AA}"/>
    <cellStyle name="Normal 4 3 22 6 2 2" xfId="46980" xr:uid="{6938801D-E09C-46BC-95C2-616A5671BA3F}"/>
    <cellStyle name="Normal 4 3 22 6 2 2 2" xfId="46981" xr:uid="{A90F0741-00CA-442E-A56B-04C1C391E9F4}"/>
    <cellStyle name="Normal 4 3 22 6 2 3" xfId="46982" xr:uid="{30F04178-A0B6-4021-B82C-7F1B49B12642}"/>
    <cellStyle name="Normal 4 3 22 6 3" xfId="46983" xr:uid="{11539135-FFD6-45C2-BA92-B4994E271D52}"/>
    <cellStyle name="Normal 4 3 22 6 3 2" xfId="46984" xr:uid="{99994EDE-411A-4BCB-A344-006E96C3B76A}"/>
    <cellStyle name="Normal 4 3 22 6 4" xfId="46985" xr:uid="{C819FC5A-919A-4FD7-8EC2-A66934C32CD2}"/>
    <cellStyle name="Normal 4 3 22 7" xfId="46986" xr:uid="{C1092FD4-104D-4CEE-BD74-80D01CB100AA}"/>
    <cellStyle name="Normal 4 3 22 7 2" xfId="46987" xr:uid="{978AD7AB-763A-4E42-AC2A-A9E0A0C6E8E1}"/>
    <cellStyle name="Normal 4 3 23" xfId="46988" xr:uid="{2D354AA7-EA34-4C85-B2B5-6ED718413455}"/>
    <cellStyle name="Normal 4 3 23 2" xfId="46989" xr:uid="{BDFA5D52-EB51-47D2-9E88-F591C58547F3}"/>
    <cellStyle name="Normal 4 3 23 2 2" xfId="46990" xr:uid="{2DE4AF23-D152-4FE4-BFC1-30AEB1C4005B}"/>
    <cellStyle name="Normal 4 3 23 2 3" xfId="46991" xr:uid="{7FABD616-EDB9-486E-BE0C-4023F083D5B0}"/>
    <cellStyle name="Normal 4 3 23 2 3 2" xfId="46992" xr:uid="{8558EA64-42DA-4BAF-B6B3-991FB8EDB8CA}"/>
    <cellStyle name="Normal 4 3 23 3" xfId="46993" xr:uid="{85622A35-FACE-4A96-88FA-D7309671F633}"/>
    <cellStyle name="Normal 4 3 23 3 2" xfId="46994" xr:uid="{750A2CE8-0991-44E9-85A7-0B75B583928F}"/>
    <cellStyle name="Normal 4 3 23 4" xfId="46995" xr:uid="{9A326D5F-2468-4AAC-9AAC-9778E1E29DD7}"/>
    <cellStyle name="Normal 4 3 23 5" xfId="46996" xr:uid="{59BB025C-7A06-4E35-9B26-754AE31A7596}"/>
    <cellStyle name="Normal 4 3 23 5 2" xfId="46997" xr:uid="{7D9E9A12-A763-44CD-BE3F-0923C45E8181}"/>
    <cellStyle name="Normal 4 3 23 5 2 2" xfId="46998" xr:uid="{EB600F61-93A3-4D00-8935-0470C33B9F9D}"/>
    <cellStyle name="Normal 4 3 23 5 2 2 2" xfId="46999" xr:uid="{07BA2385-5F57-477A-AE86-B8AF80F7CB51}"/>
    <cellStyle name="Normal 4 3 23 5 2 3" xfId="47000" xr:uid="{95BDC4DB-49D7-45DA-BA39-4836FAC6973E}"/>
    <cellStyle name="Normal 4 3 23 5 3" xfId="47001" xr:uid="{C0145D54-98DB-4A05-8D7C-F5FCB6D6A6BB}"/>
    <cellStyle name="Normal 4 3 23 5 3 2" xfId="47002" xr:uid="{0E018A32-EFF8-4979-8078-D861E3A06BD7}"/>
    <cellStyle name="Normal 4 3 23 5 4" xfId="47003" xr:uid="{DC006127-08F1-4FE7-A611-6B760E5F0CBC}"/>
    <cellStyle name="Normal 4 3 23 6" xfId="47004" xr:uid="{63BFC615-257A-4A79-B66B-48683D4F75F7}"/>
    <cellStyle name="Normal 4 3 23 6 2" xfId="47005" xr:uid="{A214E454-9199-4A74-8256-4F7910942995}"/>
    <cellStyle name="Normal 4 3 23 6 2 2" xfId="47006" xr:uid="{66F49EB2-2A10-49F6-8BDB-F9E20E636451}"/>
    <cellStyle name="Normal 4 3 23 6 2 2 2" xfId="47007" xr:uid="{45F1C4F5-D625-4CF5-843F-3BBE3FE315E2}"/>
    <cellStyle name="Normal 4 3 23 6 2 3" xfId="47008" xr:uid="{FF26BC65-F5F8-4887-9A6E-DA41ADB6318D}"/>
    <cellStyle name="Normal 4 3 23 6 3" xfId="47009" xr:uid="{0395F91D-A374-44C6-8DC2-ADA1B3F0EFC8}"/>
    <cellStyle name="Normal 4 3 23 6 3 2" xfId="47010" xr:uid="{350BEE03-AD4C-4E02-BBE5-CA46CF502807}"/>
    <cellStyle name="Normal 4 3 23 6 4" xfId="47011" xr:uid="{14B478AF-5492-4A64-9008-F25B01594C08}"/>
    <cellStyle name="Normal 4 3 23 7" xfId="47012" xr:uid="{A0905A4C-57EF-40B1-A17A-7E5D9844B5C6}"/>
    <cellStyle name="Normal 4 3 23 7 2" xfId="47013" xr:uid="{25D38D14-254C-4777-A2C7-F4E5842E3CF1}"/>
    <cellStyle name="Normal 4 3 24" xfId="47014" xr:uid="{B308AD27-F830-45ED-8E96-2D4436033C07}"/>
    <cellStyle name="Normal 4 3 24 2" xfId="47015" xr:uid="{18327C3E-08D0-428A-A282-EAFADCAA526E}"/>
    <cellStyle name="Normal 4 3 24 2 2" xfId="47016" xr:uid="{B8D0E6AC-6BE4-4ADF-9611-BDCA61735FDC}"/>
    <cellStyle name="Normal 4 3 24 2 3" xfId="47017" xr:uid="{8BCED7D7-1D34-4388-A2AA-5686F4493971}"/>
    <cellStyle name="Normal 4 3 24 2 3 2" xfId="47018" xr:uid="{EB87FFC3-38FA-41FF-B864-C0F23CF29797}"/>
    <cellStyle name="Normal 4 3 24 3" xfId="47019" xr:uid="{B3623330-97DB-4B84-BAA7-229B912536ED}"/>
    <cellStyle name="Normal 4 3 24 3 2" xfId="47020" xr:uid="{76103AC2-FBB7-4067-B81F-499C21B4EBDC}"/>
    <cellStyle name="Normal 4 3 24 4" xfId="47021" xr:uid="{8D1A0E32-5659-424F-B3A2-C4383F750519}"/>
    <cellStyle name="Normal 4 3 24 5" xfId="47022" xr:uid="{B179A576-D310-4232-9C7A-FB51C9A18512}"/>
    <cellStyle name="Normal 4 3 24 5 2" xfId="47023" xr:uid="{27FB5EE6-3CCB-4AA3-9B02-D06C1799DF4C}"/>
    <cellStyle name="Normal 4 3 24 5 2 2" xfId="47024" xr:uid="{8B29184D-8B42-4E49-86E7-5E020129DEAA}"/>
    <cellStyle name="Normal 4 3 24 5 2 2 2" xfId="47025" xr:uid="{FAC5421D-6E7B-4EFD-83BF-1086C1642784}"/>
    <cellStyle name="Normal 4 3 24 5 2 3" xfId="47026" xr:uid="{0D7E256D-55B3-44CC-B78E-55B2D21F810A}"/>
    <cellStyle name="Normal 4 3 24 5 3" xfId="47027" xr:uid="{C93C62E6-6C61-47ED-8B02-FEE3822CB79A}"/>
    <cellStyle name="Normal 4 3 24 5 3 2" xfId="47028" xr:uid="{4BB1F0E8-E535-4C19-A122-A9B6FF610C9B}"/>
    <cellStyle name="Normal 4 3 24 5 4" xfId="47029" xr:uid="{61E1D8E5-2658-4A08-BC87-40005AD67487}"/>
    <cellStyle name="Normal 4 3 24 6" xfId="47030" xr:uid="{91205881-D5F1-4B23-B320-21BCFCC87E18}"/>
    <cellStyle name="Normal 4 3 24 6 2" xfId="47031" xr:uid="{02EA3C45-0763-4A2F-BD82-AEB46A211529}"/>
    <cellStyle name="Normal 4 3 24 6 2 2" xfId="47032" xr:uid="{2362F77E-1ADB-4E4F-8AD8-664D1F75BE9D}"/>
    <cellStyle name="Normal 4 3 24 6 2 2 2" xfId="47033" xr:uid="{749684C2-3653-4197-92BE-46F58348D9DB}"/>
    <cellStyle name="Normal 4 3 24 6 2 3" xfId="47034" xr:uid="{1BB868CC-CA4D-45AE-84C6-2D33DB1FD1E7}"/>
    <cellStyle name="Normal 4 3 24 6 3" xfId="47035" xr:uid="{229F30D4-9867-4294-947B-99C0CF9E487C}"/>
    <cellStyle name="Normal 4 3 24 6 3 2" xfId="47036" xr:uid="{D4CA65AC-B2EE-466A-803B-0145CD8902C0}"/>
    <cellStyle name="Normal 4 3 24 6 4" xfId="47037" xr:uid="{53886A0D-2C29-413B-8B58-E030EC5B0ABA}"/>
    <cellStyle name="Normal 4 3 24 7" xfId="47038" xr:uid="{260BB88E-26CF-404C-8330-B2B23A92E849}"/>
    <cellStyle name="Normal 4 3 24 7 2" xfId="47039" xr:uid="{7A3BDE80-E22E-46ED-8477-EBD5F4139E1F}"/>
    <cellStyle name="Normal 4 3 25" xfId="47040" xr:uid="{24C2E1A7-D57E-4ED1-ACA0-5883372E4F0C}"/>
    <cellStyle name="Normal 4 3 25 2" xfId="47041" xr:uid="{B86B5A41-5A5C-4523-8390-3BC2F75D68D9}"/>
    <cellStyle name="Normal 4 3 25 2 2" xfId="47042" xr:uid="{F6DC79D1-CC27-4173-8236-25B0A5342919}"/>
    <cellStyle name="Normal 4 3 25 2 3" xfId="47043" xr:uid="{0FD73C29-3C0F-416B-92A9-BB14B8FCD64A}"/>
    <cellStyle name="Normal 4 3 25 2 3 2" xfId="47044" xr:uid="{A9020288-035C-4FB4-B03E-BED506C29165}"/>
    <cellStyle name="Normal 4 3 25 3" xfId="47045" xr:uid="{DCBAE2AB-0E38-456C-8AAC-580EAAD52109}"/>
    <cellStyle name="Normal 4 3 25 3 2" xfId="47046" xr:uid="{B6691DE4-1D71-460D-8A96-0C081F125F58}"/>
    <cellStyle name="Normal 4 3 25 4" xfId="47047" xr:uid="{CB88BBF5-1836-40E8-8C54-0581D1489B7E}"/>
    <cellStyle name="Normal 4 3 25 5" xfId="47048" xr:uid="{1A3BC0C1-DEA6-42B0-BD70-A90E655CB3B4}"/>
    <cellStyle name="Normal 4 3 25 5 2" xfId="47049" xr:uid="{F2A4B3BE-DBDD-441A-94C8-E77B4851EE08}"/>
    <cellStyle name="Normal 4 3 25 5 2 2" xfId="47050" xr:uid="{D90879A9-FC0D-4750-8B76-B75902E5F58E}"/>
    <cellStyle name="Normal 4 3 25 5 2 2 2" xfId="47051" xr:uid="{0D8092C3-3E3B-42E3-81EA-5A40D6679E6C}"/>
    <cellStyle name="Normal 4 3 25 5 2 3" xfId="47052" xr:uid="{7C58DE91-3331-4C5C-85F8-4401925B232A}"/>
    <cellStyle name="Normal 4 3 25 5 3" xfId="47053" xr:uid="{4EC7C7DA-8AC6-49B9-9B92-1D05C478BA47}"/>
    <cellStyle name="Normal 4 3 25 5 3 2" xfId="47054" xr:uid="{386E269A-3F19-4648-80F1-83C6BDAF8508}"/>
    <cellStyle name="Normal 4 3 25 5 4" xfId="47055" xr:uid="{77882826-8CCA-473E-8602-9137AEE40EB2}"/>
    <cellStyle name="Normal 4 3 25 6" xfId="47056" xr:uid="{E1EE5CF1-9399-4F66-9B1B-BA014DCABF9F}"/>
    <cellStyle name="Normal 4 3 25 6 2" xfId="47057" xr:uid="{3E842B0D-424B-43A0-9ABC-8AE4FB0C4B14}"/>
    <cellStyle name="Normal 4 3 25 6 2 2" xfId="47058" xr:uid="{70A4BDD5-C775-468F-8786-6C2E00156FAC}"/>
    <cellStyle name="Normal 4 3 25 6 2 2 2" xfId="47059" xr:uid="{642935BE-C899-47FC-9882-27B7D4A59757}"/>
    <cellStyle name="Normal 4 3 25 6 2 3" xfId="47060" xr:uid="{A29AAED7-63F6-429D-8CD8-CE8FF7355E3D}"/>
    <cellStyle name="Normal 4 3 25 6 3" xfId="47061" xr:uid="{D8681489-B318-433E-9183-138976750B1F}"/>
    <cellStyle name="Normal 4 3 25 6 3 2" xfId="47062" xr:uid="{EB67494C-94BA-41B0-8422-E34D60E8E3C7}"/>
    <cellStyle name="Normal 4 3 25 6 4" xfId="47063" xr:uid="{CA8F11D4-829B-4BBF-BE55-79E797AABC47}"/>
    <cellStyle name="Normal 4 3 25 7" xfId="47064" xr:uid="{5479072C-8D74-4B39-B812-6CE665BEB567}"/>
    <cellStyle name="Normal 4 3 25 7 2" xfId="47065" xr:uid="{D7363CF3-6449-4123-8D41-583B6083059F}"/>
    <cellStyle name="Normal 4 3 26" xfId="47066" xr:uid="{74378649-761B-4306-90DC-E49B684C3E29}"/>
    <cellStyle name="Normal 4 3 26 2" xfId="47067" xr:uid="{84A087B3-CDB8-4AE6-B74B-3F8F5EFF3398}"/>
    <cellStyle name="Normal 4 3 26 2 2" xfId="47068" xr:uid="{1B6BF278-FB0D-4822-B331-62DEEC0D8E13}"/>
    <cellStyle name="Normal 4 3 26 2 3" xfId="47069" xr:uid="{852342CE-9552-456E-9C5D-9DB031781AD6}"/>
    <cellStyle name="Normal 4 3 26 2 3 2" xfId="47070" xr:uid="{B8F26A18-7956-4781-94E2-5DF4E3C30FA5}"/>
    <cellStyle name="Normal 4 3 26 3" xfId="47071" xr:uid="{6D4B43FE-ADA7-4F84-BB6F-9AC9405CB7FD}"/>
    <cellStyle name="Normal 4 3 26 3 2" xfId="47072" xr:uid="{CDB28B32-E850-488F-B6D6-7FFC054AC4F8}"/>
    <cellStyle name="Normal 4 3 26 4" xfId="47073" xr:uid="{3A3E71CF-AD93-44F9-8A34-D87F9BF7C5A8}"/>
    <cellStyle name="Normal 4 3 26 5" xfId="47074" xr:uid="{E1C79E80-C229-4DFC-A274-76987277AC1C}"/>
    <cellStyle name="Normal 4 3 26 5 2" xfId="47075" xr:uid="{2E398C22-3DD7-4429-8F4F-8456774ABA94}"/>
    <cellStyle name="Normal 4 3 26 5 2 2" xfId="47076" xr:uid="{DBFB51ED-D0F8-47B4-8202-997FAA15C04D}"/>
    <cellStyle name="Normal 4 3 26 5 2 2 2" xfId="47077" xr:uid="{AB2B11C5-84A5-42BF-8C9C-6712B8173F8C}"/>
    <cellStyle name="Normal 4 3 26 5 2 3" xfId="47078" xr:uid="{3B2E851F-F48B-44DF-90BC-5E236150EFC4}"/>
    <cellStyle name="Normal 4 3 26 5 3" xfId="47079" xr:uid="{38E6816B-7CB0-4F4D-BA96-5A38787E08DA}"/>
    <cellStyle name="Normal 4 3 26 5 3 2" xfId="47080" xr:uid="{C48ECA06-2FFD-4B0F-A2C1-9FAC1DA84A0C}"/>
    <cellStyle name="Normal 4 3 26 5 4" xfId="47081" xr:uid="{66448CE0-43B8-4CCF-8E6E-FF697C9725C4}"/>
    <cellStyle name="Normal 4 3 26 6" xfId="47082" xr:uid="{8194A571-A555-4433-910C-6DA891DC532B}"/>
    <cellStyle name="Normal 4 3 26 6 2" xfId="47083" xr:uid="{8F7E07C2-FBDC-4DCC-8D3E-385AA3E033FE}"/>
    <cellStyle name="Normal 4 3 26 6 2 2" xfId="47084" xr:uid="{D837C399-08B2-4FBB-951C-1547AB6EF9F2}"/>
    <cellStyle name="Normal 4 3 26 6 2 2 2" xfId="47085" xr:uid="{2CF72632-51AB-4C95-B70D-C7C2A50999AF}"/>
    <cellStyle name="Normal 4 3 26 6 2 3" xfId="47086" xr:uid="{543EFCD7-CBBC-424A-B061-6FEEADEA7F49}"/>
    <cellStyle name="Normal 4 3 26 6 3" xfId="47087" xr:uid="{40293AF1-F01F-4832-A160-B6C300317FF0}"/>
    <cellStyle name="Normal 4 3 26 6 3 2" xfId="47088" xr:uid="{9AB56D50-807C-4262-867E-DF5938F33F5D}"/>
    <cellStyle name="Normal 4 3 26 6 4" xfId="47089" xr:uid="{77FAD6A0-47F3-4E05-B64A-17ADF7ECC80F}"/>
    <cellStyle name="Normal 4 3 26 7" xfId="47090" xr:uid="{8E25AF01-377D-4294-9A85-6BCB7028B8DF}"/>
    <cellStyle name="Normal 4 3 26 7 2" xfId="47091" xr:uid="{2DB560D7-19FF-4648-A821-ABB6D4A1313F}"/>
    <cellStyle name="Normal 4 3 27" xfId="47092" xr:uid="{1657A303-33BF-4B36-AF9C-87F0247C386B}"/>
    <cellStyle name="Normal 4 3 27 2" xfId="47093" xr:uid="{71928185-A77A-491F-AD50-D70BD8B9C382}"/>
    <cellStyle name="Normal 4 3 27 2 2" xfId="47094" xr:uid="{FD2E118D-4AB8-4C99-AFFA-3D82ECFA380F}"/>
    <cellStyle name="Normal 4 3 27 2 3" xfId="47095" xr:uid="{84DAB466-0096-4002-B179-93B66FB8BBBC}"/>
    <cellStyle name="Normal 4 3 27 2 3 2" xfId="47096" xr:uid="{3C6526E8-A668-4B7D-9CE3-C114D9EE000F}"/>
    <cellStyle name="Normal 4 3 27 3" xfId="47097" xr:uid="{4115892A-195F-44A1-80A5-6D996035B38D}"/>
    <cellStyle name="Normal 4 3 27 3 2" xfId="47098" xr:uid="{A42F245D-307D-4D07-959B-4971956A1F32}"/>
    <cellStyle name="Normal 4 3 27 4" xfId="47099" xr:uid="{22FA021B-FBD7-4707-91E3-0931EF5BA1B3}"/>
    <cellStyle name="Normal 4 3 27 5" xfId="47100" xr:uid="{57A87DAB-6BF3-4AB3-80AE-2C8E57783F2A}"/>
    <cellStyle name="Normal 4 3 27 5 2" xfId="47101" xr:uid="{81FABD61-FDAB-4404-B4EF-A2E95757690C}"/>
    <cellStyle name="Normal 4 3 27 5 2 2" xfId="47102" xr:uid="{355D5CDF-669D-4E14-B321-8B288B4C51F8}"/>
    <cellStyle name="Normal 4 3 27 5 2 2 2" xfId="47103" xr:uid="{73D8242A-6E63-4DDC-AFD1-A91C9EE00ECC}"/>
    <cellStyle name="Normal 4 3 27 5 2 3" xfId="47104" xr:uid="{2816E91A-C9A4-4B34-A20F-422A9FF795BA}"/>
    <cellStyle name="Normal 4 3 27 5 3" xfId="47105" xr:uid="{A6F1AF48-BD84-44E5-92C6-E60D9EA11CFB}"/>
    <cellStyle name="Normal 4 3 27 5 3 2" xfId="47106" xr:uid="{AEAD019D-E849-4026-97B2-C08772A50C00}"/>
    <cellStyle name="Normal 4 3 27 5 4" xfId="47107" xr:uid="{C7724C7F-DDF9-4713-AAE6-44238AE8ACB5}"/>
    <cellStyle name="Normal 4 3 27 6" xfId="47108" xr:uid="{368816D4-97ED-403F-B17D-FA3A6A7EF829}"/>
    <cellStyle name="Normal 4 3 27 6 2" xfId="47109" xr:uid="{04809DBC-D336-473E-8C27-95AC383B0CA6}"/>
    <cellStyle name="Normal 4 3 27 6 2 2" xfId="47110" xr:uid="{03A78FDD-5BFA-4028-A56A-8EAD43E5A0BE}"/>
    <cellStyle name="Normal 4 3 27 6 2 2 2" xfId="47111" xr:uid="{2CB2577B-8738-40E0-9809-0B7D610C47EF}"/>
    <cellStyle name="Normal 4 3 27 6 2 3" xfId="47112" xr:uid="{BC2BC33E-D678-4663-9B30-16E4ED39BD5A}"/>
    <cellStyle name="Normal 4 3 27 6 3" xfId="47113" xr:uid="{81AAA9F0-DC2F-407D-BB77-70FFCAF15899}"/>
    <cellStyle name="Normal 4 3 27 6 3 2" xfId="47114" xr:uid="{D965BFD1-8852-42C8-9ED4-88A5D56F520A}"/>
    <cellStyle name="Normal 4 3 27 6 4" xfId="47115" xr:uid="{AD101AAE-1036-4D7A-B7D5-D96CE8AE9F69}"/>
    <cellStyle name="Normal 4 3 27 7" xfId="47116" xr:uid="{022B8789-EA5B-494F-914F-BA55DA006A40}"/>
    <cellStyle name="Normal 4 3 27 7 2" xfId="47117" xr:uid="{2FB2E435-0312-48E8-B4A3-DAFE34912E36}"/>
    <cellStyle name="Normal 4 3 28" xfId="47118" xr:uid="{E2D5550B-C99D-4444-B994-AF2B195FA93C}"/>
    <cellStyle name="Normal 4 3 28 2" xfId="47119" xr:uid="{50544BF5-AF34-472B-99E2-B374D8C40FF6}"/>
    <cellStyle name="Normal 4 3 28 2 2" xfId="47120" xr:uid="{94BEFA88-DA26-4841-A60A-0CA02A6B052A}"/>
    <cellStyle name="Normal 4 3 28 2 3" xfId="47121" xr:uid="{A6D6B8A9-7761-467E-A23D-3222BB338935}"/>
    <cellStyle name="Normal 4 3 28 2 3 2" xfId="47122" xr:uid="{4048FFF0-45AE-4B41-80B1-E5D3CF91CF30}"/>
    <cellStyle name="Normal 4 3 28 3" xfId="47123" xr:uid="{F8C35D25-987F-4CB8-A7E0-189A3ED7DD6B}"/>
    <cellStyle name="Normal 4 3 28 3 2" xfId="47124" xr:uid="{6CE6B256-E0B8-4DB7-AA0C-808B58A5617A}"/>
    <cellStyle name="Normal 4 3 28 4" xfId="47125" xr:uid="{2E1E7E87-1734-4306-98EC-ED39A22AAF99}"/>
    <cellStyle name="Normal 4 3 28 5" xfId="47126" xr:uid="{318AF8CF-BECF-4698-9C21-8D0660E0B93D}"/>
    <cellStyle name="Normal 4 3 28 5 2" xfId="47127" xr:uid="{B79064AE-2410-4AAB-8E7E-44276357E115}"/>
    <cellStyle name="Normal 4 3 28 5 2 2" xfId="47128" xr:uid="{0F5B358F-D348-4BAB-B1A3-41476A345573}"/>
    <cellStyle name="Normal 4 3 28 5 2 2 2" xfId="47129" xr:uid="{D061DEEC-3A00-4041-9833-E1431CAC2B4A}"/>
    <cellStyle name="Normal 4 3 28 5 2 3" xfId="47130" xr:uid="{5AEEF376-FCCF-4F31-93C6-901406DEDB75}"/>
    <cellStyle name="Normal 4 3 28 5 3" xfId="47131" xr:uid="{34E8B5F5-8E0B-438C-8F0D-B1529807C1C2}"/>
    <cellStyle name="Normal 4 3 28 5 3 2" xfId="47132" xr:uid="{072F3CBE-A8E2-44AE-A546-CF337B4C1146}"/>
    <cellStyle name="Normal 4 3 28 5 4" xfId="47133" xr:uid="{71535B43-B574-4F61-8F1D-D89A3E9A98C8}"/>
    <cellStyle name="Normal 4 3 28 6" xfId="47134" xr:uid="{9843B50A-E0C2-476F-851E-B58F6D01F1A3}"/>
    <cellStyle name="Normal 4 3 28 6 2" xfId="47135" xr:uid="{4D39D399-525C-4DCD-B78D-0B9CF1C148CE}"/>
    <cellStyle name="Normal 4 3 28 6 2 2" xfId="47136" xr:uid="{D401CA0F-858B-40EF-A6F0-A67C417D99B2}"/>
    <cellStyle name="Normal 4 3 28 6 2 2 2" xfId="47137" xr:uid="{61D82EA0-5FCB-41B7-92B1-9B968DC52341}"/>
    <cellStyle name="Normal 4 3 28 6 2 3" xfId="47138" xr:uid="{466BE1B1-098D-4E33-834B-8C2F7B99A7EE}"/>
    <cellStyle name="Normal 4 3 28 6 3" xfId="47139" xr:uid="{5D8B8392-75A8-430E-B175-A20AA51ACE82}"/>
    <cellStyle name="Normal 4 3 28 6 3 2" xfId="47140" xr:uid="{2FF2475D-BEFD-43A7-96CB-C5D93CCECB0F}"/>
    <cellStyle name="Normal 4 3 28 6 4" xfId="47141" xr:uid="{4A47B9EE-D9B5-49B8-8E9C-7277190A0500}"/>
    <cellStyle name="Normal 4 3 28 7" xfId="47142" xr:uid="{0100F739-C556-4A78-B5BB-B09AEC5CBFB7}"/>
    <cellStyle name="Normal 4 3 28 7 2" xfId="47143" xr:uid="{118B1429-E9AF-4620-87CD-6E986A9A98AB}"/>
    <cellStyle name="Normal 4 3 29" xfId="47144" xr:uid="{BBA2D79A-C981-4518-9ACD-3BEF4D7F1300}"/>
    <cellStyle name="Normal 4 3 29 2" xfId="47145" xr:uid="{8283C000-9B91-4182-8470-BE37392AA0B2}"/>
    <cellStyle name="Normal 4 3 29 3" xfId="47146" xr:uid="{85C25A3D-1F28-4A3B-8ED4-E8CE890B7BF4}"/>
    <cellStyle name="Normal 4 3 29 3 2" xfId="47147" xr:uid="{9C59BA59-221F-4676-801F-A32D21AC2E94}"/>
    <cellStyle name="Normal 4 3 3" xfId="47148" xr:uid="{39ADAD71-D419-4091-968E-D7ABC9FAB010}"/>
    <cellStyle name="Normal 4 3 3 10" xfId="47149" xr:uid="{23D9390E-FB46-40FC-8051-CFB974C7E085}"/>
    <cellStyle name="Normal 4 3 3 2" xfId="47150" xr:uid="{599AFA52-75CF-4F4D-B888-2E81354A949E}"/>
    <cellStyle name="Normal 4 3 3 2 2" xfId="47151" xr:uid="{C16AADEE-39BA-4B4A-8B2F-736E049DF409}"/>
    <cellStyle name="Normal 4 3 3 2 3" xfId="47152" xr:uid="{91EE6E81-4486-4AE9-BF93-E3CB5BBF5FFD}"/>
    <cellStyle name="Normal 4 3 3 2 3 2" xfId="47153" xr:uid="{B5E64D00-ECA8-45F7-892A-B21943FB34B7}"/>
    <cellStyle name="Normal 4 3 3 2 4" xfId="47154" xr:uid="{7FBF3189-6E47-406A-99A0-DF40C6A03C48}"/>
    <cellStyle name="Normal 4 3 3 2 5" xfId="47155" xr:uid="{ABC10DAE-C9B6-442F-92EA-3E0458D620D3}"/>
    <cellStyle name="Normal 4 3 3 2 6" xfId="47156" xr:uid="{02873701-49E3-4B52-90F6-C3F5DB1CED1A}"/>
    <cellStyle name="Normal 4 3 3 3" xfId="47157" xr:uid="{A270E272-D719-43F4-94EA-9B3895A56329}"/>
    <cellStyle name="Normal 4 3 3 3 2" xfId="47158" xr:uid="{24541D42-4A23-4CA7-A326-D4B22FD985C8}"/>
    <cellStyle name="Normal 4 3 3 3 3" xfId="47159" xr:uid="{C79CD9D2-3F01-4343-A28F-7A18DF53FD94}"/>
    <cellStyle name="Normal 4 3 3 3 3 2" xfId="47160" xr:uid="{38254CDB-BBB5-4F4A-9F2F-F277E0C9C071}"/>
    <cellStyle name="Normal 4 3 3 3 4" xfId="47161" xr:uid="{DCAE6DB1-FC0C-439D-BD96-36DB85052F48}"/>
    <cellStyle name="Normal 4 3 3 3 5" xfId="47162" xr:uid="{B4A99271-B34B-4F99-8C8D-7A93196E2D72}"/>
    <cellStyle name="Normal 4 3 3 3 6" xfId="47163" xr:uid="{1BC31DCD-3256-4E41-8566-EA05C5922ABF}"/>
    <cellStyle name="Normal 4 3 3 4" xfId="47164" xr:uid="{AE6CC747-9794-4E63-882B-786E9AB23562}"/>
    <cellStyle name="Normal 4 3 3 4 2" xfId="47165" xr:uid="{A655E7EB-AC49-48FF-B9BE-F6EB1E45E57B}"/>
    <cellStyle name="Normal 4 3 3 4 2 2" xfId="47166" xr:uid="{97C5960A-88E8-4F40-B05D-A35E2543F4EB}"/>
    <cellStyle name="Normal 4 3 3 5" xfId="47167" xr:uid="{F5FCBD23-0EA1-4D30-8CDB-CE1D9EF4E129}"/>
    <cellStyle name="Normal 4 3 3 5 2" xfId="47168" xr:uid="{B2D5FB9C-A21A-4F7A-A41A-77528D9382AE}"/>
    <cellStyle name="Normal 4 3 3 5 2 2" xfId="47169" xr:uid="{3F95408A-B305-47C3-B4CF-FC83FAC1813A}"/>
    <cellStyle name="Normal 4 3 3 5 2 2 2" xfId="47170" xr:uid="{E1C7040A-EF40-41E2-A40C-3BFA94FEA7CD}"/>
    <cellStyle name="Normal 4 3 3 5 2 3" xfId="47171" xr:uid="{9F9ED126-3BD0-428B-B04C-700FF37CD8D1}"/>
    <cellStyle name="Normal 4 3 3 5 3" xfId="47172" xr:uid="{D3B9AA3D-6DDA-4C98-8625-E7C01E6AFAED}"/>
    <cellStyle name="Normal 4 3 3 5 3 2" xfId="47173" xr:uid="{5C2775FC-3E4C-4E2B-86B0-3E578E17A326}"/>
    <cellStyle name="Normal 4 3 3 5 4" xfId="47174" xr:uid="{C74A6AAC-EDC8-4B63-A051-EDBAE9A5EFC3}"/>
    <cellStyle name="Normal 4 3 3 5 4 2" xfId="47175" xr:uid="{D902E67E-0DA7-4EBB-AD9D-2BF3A078F3DB}"/>
    <cellStyle name="Normal 4 3 3 5 5" xfId="47176" xr:uid="{957E61FD-9B0E-4365-B0B9-7021CBE386F3}"/>
    <cellStyle name="Normal 4 3 3 6" xfId="47177" xr:uid="{BEA3BE13-F41F-4C38-95FA-79B3E7AD0D3D}"/>
    <cellStyle name="Normal 4 3 3 6 2" xfId="47178" xr:uid="{03ED8FFE-E2DE-49C9-A0A5-FAA2EC16FEEE}"/>
    <cellStyle name="Normal 4 3 3 6 2 2" xfId="47179" xr:uid="{5B8B2AFF-C971-4A8D-86F3-AB61E8D5EF26}"/>
    <cellStyle name="Normal 4 3 3 6 2 2 2" xfId="47180" xr:uid="{A4BFBF95-7453-49A2-B989-E8B1A29693D8}"/>
    <cellStyle name="Normal 4 3 3 6 2 3" xfId="47181" xr:uid="{C2758765-7428-4AD6-8917-F7C9E72AC44D}"/>
    <cellStyle name="Normal 4 3 3 6 3" xfId="47182" xr:uid="{180E1C42-98A7-46E4-9CE7-A8C1C8396018}"/>
    <cellStyle name="Normal 4 3 3 6 3 2" xfId="47183" xr:uid="{49A09BDE-D93E-41F3-890E-680DC405983C}"/>
    <cellStyle name="Normal 4 3 3 6 4" xfId="47184" xr:uid="{B7A27236-9F50-487F-92E5-448E876D9E23}"/>
    <cellStyle name="Normal 4 3 3 7" xfId="47185" xr:uid="{AEB906B3-B13C-4AC9-8427-857ED8D7D067}"/>
    <cellStyle name="Normal 4 3 3 7 2" xfId="47186" xr:uid="{7DBF07A4-CE6D-44BF-B8A4-7AED9DED09BA}"/>
    <cellStyle name="Normal 4 3 3 8" xfId="47187" xr:uid="{266091DC-B8F1-4A1A-9B1C-F5A930FB09C5}"/>
    <cellStyle name="Normal 4 3 3 9" xfId="47188" xr:uid="{54EBDFA4-5AD7-44EF-9B82-F3D056EC7032}"/>
    <cellStyle name="Normal 4 3 30" xfId="47189" xr:uid="{FEE63965-5C41-4A7D-98C0-A91C7BC3D05A}"/>
    <cellStyle name="Normal 4 3 30 2" xfId="47190" xr:uid="{014FE50E-476C-402F-9C7A-653B6525D31D}"/>
    <cellStyle name="Normal 4 3 30 3" xfId="47191" xr:uid="{9D5B77C3-4F3F-40E3-892F-9AC5B79C75F0}"/>
    <cellStyle name="Normal 4 3 30 3 2" xfId="47192" xr:uid="{068E03FB-4BEA-435C-92EF-887546CB9947}"/>
    <cellStyle name="Normal 4 3 31" xfId="47193" xr:uid="{96E47BB3-3AE9-4A61-96FB-96D050DCEB98}"/>
    <cellStyle name="Normal 4 3 32" xfId="47194" xr:uid="{12E8A229-4FD5-4ECD-B801-7D6656C4E6F3}"/>
    <cellStyle name="Normal 4 3 33" xfId="47195" xr:uid="{8B5D9042-F6F7-4C2A-B946-6B5DE41F3A09}"/>
    <cellStyle name="Normal 4 3 34" xfId="47196" xr:uid="{CF253D7D-9E63-4116-8079-3C3B0E4F67EF}"/>
    <cellStyle name="Normal 4 3 35" xfId="47197" xr:uid="{65948B98-712B-4B19-B853-AC31137E2A44}"/>
    <cellStyle name="Normal 4 3 36" xfId="47198" xr:uid="{1657C4E9-2D23-439F-B0B1-E68E634EBEFC}"/>
    <cellStyle name="Normal 4 3 37" xfId="47199" xr:uid="{6193EA51-BFDD-402F-9C9D-323F8ACEA81E}"/>
    <cellStyle name="Normal 4 3 38" xfId="47200" xr:uid="{111007E2-9ECE-48B8-AA27-7FEA0AADC2ED}"/>
    <cellStyle name="Normal 4 3 39" xfId="47201" xr:uid="{18F31FBC-CF47-4257-87C9-CF2130903066}"/>
    <cellStyle name="Normal 4 3 4" xfId="47202" xr:uid="{661B3EA6-9909-415F-9480-5DD6BF7B5034}"/>
    <cellStyle name="Normal 4 3 4 2" xfId="47203" xr:uid="{0A074F5D-FD93-485C-B08D-E524C5178D95}"/>
    <cellStyle name="Normal 4 3 4 2 2" xfId="47204" xr:uid="{33F1EAA4-259F-4266-ABD0-FF48532E3FDC}"/>
    <cellStyle name="Normal 4 3 4 2 3" xfId="47205" xr:uid="{B644B58D-EA30-41DF-9E7C-6F7C4BC63CA3}"/>
    <cellStyle name="Normal 4 3 4 2 3 2" xfId="47206" xr:uid="{7E15A6CE-C309-447C-9E8E-FC5B337A1EC1}"/>
    <cellStyle name="Normal 4 3 4 3" xfId="47207" xr:uid="{9B123452-B4E5-4882-8A5E-61F88EF156C5}"/>
    <cellStyle name="Normal 4 3 4 3 2" xfId="47208" xr:uid="{B6094A13-439D-4416-B7EB-E80FAB07D9C2}"/>
    <cellStyle name="Normal 4 3 4 3 3" xfId="47209" xr:uid="{FECB7A42-CE91-4F23-BB4F-949CADD2DDB6}"/>
    <cellStyle name="Normal 4 3 4 3 3 2" xfId="47210" xr:uid="{97482872-7C4F-4FDB-A4BE-7C41BEDA9E66}"/>
    <cellStyle name="Normal 4 3 4 4" xfId="47211" xr:uid="{1A4F1AB1-D9AE-43E6-9621-3E1E8008EF45}"/>
    <cellStyle name="Normal 4 3 4 5" xfId="47212" xr:uid="{B15DC970-A1FD-46A8-9146-24385DABF5BF}"/>
    <cellStyle name="Normal 4 3 4 5 2" xfId="47213" xr:uid="{A573187D-A3A5-430B-BE1A-9D0550DF8417}"/>
    <cellStyle name="Normal 4 3 4 5 2 2" xfId="47214" xr:uid="{A44D94E9-EADF-4BF5-9847-4B275D76056B}"/>
    <cellStyle name="Normal 4 3 4 5 2 2 2" xfId="47215" xr:uid="{154C0A4E-D0A1-4128-AECD-B4A123A1DBF7}"/>
    <cellStyle name="Normal 4 3 4 5 2 3" xfId="47216" xr:uid="{4EB34BE8-D60F-405D-8439-D494A2496E92}"/>
    <cellStyle name="Normal 4 3 4 5 3" xfId="47217" xr:uid="{27831603-A131-4301-83F5-5ECD125CB27C}"/>
    <cellStyle name="Normal 4 3 4 5 3 2" xfId="47218" xr:uid="{61F8BB6B-23D5-44BE-8A66-2A9CE6BE83F7}"/>
    <cellStyle name="Normal 4 3 4 5 4" xfId="47219" xr:uid="{248FF72C-ACA0-42A8-8889-BC90A34BEF42}"/>
    <cellStyle name="Normal 4 3 4 6" xfId="47220" xr:uid="{90A9499B-D3FB-459E-9794-82E057694DBE}"/>
    <cellStyle name="Normal 4 3 4 6 2" xfId="47221" xr:uid="{75B8117E-AA48-47BC-B12D-DE2D383CA0B3}"/>
    <cellStyle name="Normal 4 3 4 6 2 2" xfId="47222" xr:uid="{895E41AE-9D10-4FC5-8846-5845D023AB28}"/>
    <cellStyle name="Normal 4 3 4 6 2 2 2" xfId="47223" xr:uid="{61A4DB22-0A3A-4E03-88A7-E35C6C3D43E4}"/>
    <cellStyle name="Normal 4 3 4 6 2 3" xfId="47224" xr:uid="{19217409-3FAA-4C0A-B607-E58F88F2BE4A}"/>
    <cellStyle name="Normal 4 3 4 6 3" xfId="47225" xr:uid="{CD513C36-EB9C-4CDB-9420-5A33D9A9F41B}"/>
    <cellStyle name="Normal 4 3 4 6 3 2" xfId="47226" xr:uid="{331F6297-0A1C-433C-86CB-D845FC6AB0CF}"/>
    <cellStyle name="Normal 4 3 4 6 4" xfId="47227" xr:uid="{E9868C4C-05C5-4CD3-B0FE-4986DC6F029D}"/>
    <cellStyle name="Normal 4 3 4 7" xfId="47228" xr:uid="{47624B95-C08A-4B26-88CE-29FE46CD9655}"/>
    <cellStyle name="Normal 4 3 4 7 2" xfId="47229" xr:uid="{E2E2FF5F-CFF2-4BC8-A63D-95C91C1D6B24}"/>
    <cellStyle name="Normal 4 3 4 8" xfId="47230" xr:uid="{C51C6474-6B40-49E6-BE25-CC15AA8A771B}"/>
    <cellStyle name="Normal 4 3 4 9" xfId="47231" xr:uid="{ECAD51A4-1C2F-4D26-BDFD-E1A6C3CD8066}"/>
    <cellStyle name="Normal 4 3 40" xfId="47232" xr:uid="{2D351B57-BE21-44DC-8CB8-C0218B7593DA}"/>
    <cellStyle name="Normal 4 3 41" xfId="47233" xr:uid="{E096A55B-172B-4D7E-ABFD-78914C5F5012}"/>
    <cellStyle name="Normal 4 3 42" xfId="47234" xr:uid="{400DCCE2-A93D-45DE-BCFC-E6CFFB9FF1F7}"/>
    <cellStyle name="Normal 4 3 43" xfId="47235" xr:uid="{F23EA522-C2AA-474E-A620-372AB3C9880C}"/>
    <cellStyle name="Normal 4 3 44" xfId="47236" xr:uid="{B28398A0-58D4-46D6-B757-0C7F8DFA25DA}"/>
    <cellStyle name="Normal 4 3 45" xfId="47237" xr:uid="{5998FB92-9340-4C03-B88D-720746FC5C2B}"/>
    <cellStyle name="Normal 4 3 46" xfId="47238" xr:uid="{0BDEAC98-08CC-4A47-A6C1-826BA42BA36B}"/>
    <cellStyle name="Normal 4 3 47" xfId="47239" xr:uid="{07B48533-C4A9-4823-8E2D-D72AFB091A0D}"/>
    <cellStyle name="Normal 4 3 48" xfId="47240" xr:uid="{3AAE0914-B481-444E-850F-B3F641602104}"/>
    <cellStyle name="Normal 4 3 49" xfId="47241" xr:uid="{639ADD19-AA06-418C-A42A-03B8E211934E}"/>
    <cellStyle name="Normal 4 3 5" xfId="47242" xr:uid="{75503B68-231C-4262-83CE-1FD9CC019BB4}"/>
    <cellStyle name="Normal 4 3 5 2" xfId="47243" xr:uid="{82DB232B-4506-4E72-8EC4-B186BDFA3C65}"/>
    <cellStyle name="Normal 4 3 5 2 2" xfId="47244" xr:uid="{301E044C-2721-4193-BD8B-C870B4D5912C}"/>
    <cellStyle name="Normal 4 3 5 2 3" xfId="47245" xr:uid="{633F34AE-6791-4034-8FDB-8612ECFA3DAE}"/>
    <cellStyle name="Normal 4 3 5 2 3 2" xfId="47246" xr:uid="{42B4FC33-CABD-4647-AFC5-D366A2AE83C6}"/>
    <cellStyle name="Normal 4 3 5 3" xfId="47247" xr:uid="{9B214A7C-D421-4715-B2E4-0E9C481F225F}"/>
    <cellStyle name="Normal 4 3 5 3 2" xfId="47248" xr:uid="{CC872DB2-4358-400D-AB32-6CA1B36834F4}"/>
    <cellStyle name="Normal 4 3 5 3 3" xfId="47249" xr:uid="{9EE3BE39-1309-4ED1-856B-32DB0D01400F}"/>
    <cellStyle name="Normal 4 3 5 3 3 2" xfId="47250" xr:uid="{68748187-A3CE-4A6E-A755-7B37DC21B1C3}"/>
    <cellStyle name="Normal 4 3 5 4" xfId="47251" xr:uid="{12076B45-CE6F-4688-B880-1D913C8F414C}"/>
    <cellStyle name="Normal 4 3 5 5" xfId="47252" xr:uid="{840D33F6-8EFD-46A6-8EB0-B2C3F31034C8}"/>
    <cellStyle name="Normal 4 3 5 5 2" xfId="47253" xr:uid="{EC0C5E83-2D44-47F7-B49F-B306A2D02047}"/>
    <cellStyle name="Normal 4 3 5 5 2 2" xfId="47254" xr:uid="{37959C43-E476-458C-9DF1-751D4E4ABC29}"/>
    <cellStyle name="Normal 4 3 5 5 2 2 2" xfId="47255" xr:uid="{852C6C1E-DF73-4E7B-B04C-CCCAD16D5D06}"/>
    <cellStyle name="Normal 4 3 5 5 2 3" xfId="47256" xr:uid="{3AFA85C1-DD5F-44D0-9616-8D1B20A22C8E}"/>
    <cellStyle name="Normal 4 3 5 5 3" xfId="47257" xr:uid="{07180960-6D7F-4409-8CD8-C5E5ECE5529D}"/>
    <cellStyle name="Normal 4 3 5 5 3 2" xfId="47258" xr:uid="{7CF1F5CF-0A93-4CC1-BEFE-9CE1E2EE6104}"/>
    <cellStyle name="Normal 4 3 5 5 4" xfId="47259" xr:uid="{AE441967-6753-473B-87E0-27BB835FEEF8}"/>
    <cellStyle name="Normal 4 3 5 6" xfId="47260" xr:uid="{AAD1BC7C-B7FF-4A6D-986A-999C24DC9AB6}"/>
    <cellStyle name="Normal 4 3 5 6 2" xfId="47261" xr:uid="{7A5DD6E7-46DD-4A8A-8758-0AA6F35433CD}"/>
    <cellStyle name="Normal 4 3 5 6 2 2" xfId="47262" xr:uid="{EDB58B2D-16D9-4081-B642-F5AE4E881B2A}"/>
    <cellStyle name="Normal 4 3 5 6 2 2 2" xfId="47263" xr:uid="{028D361B-5F3A-470C-9E2A-8A0517634328}"/>
    <cellStyle name="Normal 4 3 5 6 2 3" xfId="47264" xr:uid="{E4DB6585-D750-4691-B8CA-9D04D35C6443}"/>
    <cellStyle name="Normal 4 3 5 6 3" xfId="47265" xr:uid="{E85262AC-7C71-421D-9AB4-73384D968EF2}"/>
    <cellStyle name="Normal 4 3 5 6 3 2" xfId="47266" xr:uid="{87DE3525-47DE-4B0A-823F-3832483BC41B}"/>
    <cellStyle name="Normal 4 3 5 6 4" xfId="47267" xr:uid="{48266380-3AE0-4CA3-8287-A6B7021FE7FE}"/>
    <cellStyle name="Normal 4 3 5 7" xfId="47268" xr:uid="{A861396D-277F-46C2-A74F-9DC09298CB81}"/>
    <cellStyle name="Normal 4 3 5 7 2" xfId="47269" xr:uid="{9AA6035F-BF4A-4009-ADF5-14A7B54DE9DF}"/>
    <cellStyle name="Normal 4 3 5 8" xfId="47270" xr:uid="{1AC4A495-E364-4BE7-A733-CBC781F2D678}"/>
    <cellStyle name="Normal 4 3 5 9" xfId="47271" xr:uid="{B018E4B0-B219-46C4-929B-946789606456}"/>
    <cellStyle name="Normal 4 3 50" xfId="47272" xr:uid="{D32AE1EC-94C6-46EF-9CB7-E14E8B16CD2C}"/>
    <cellStyle name="Normal 4 3 51" xfId="47273" xr:uid="{42C980B0-4DC3-46FB-8238-E851392D68B6}"/>
    <cellStyle name="Normal 4 3 52" xfId="47274" xr:uid="{048339E6-E7F3-47C4-8123-DEA150E37177}"/>
    <cellStyle name="Normal 4 3 53" xfId="47275" xr:uid="{B3C22384-6E4F-4813-A49F-B4C167D98AD3}"/>
    <cellStyle name="Normal 4 3 54" xfId="47276" xr:uid="{48688C17-6DAA-4673-9E1C-12A530E0AF6A}"/>
    <cellStyle name="Normal 4 3 55" xfId="47277" xr:uid="{1F313560-56FF-45E9-8489-2962DAEAF4F0}"/>
    <cellStyle name="Normal 4 3 56" xfId="47278" xr:uid="{839FB688-E652-48E2-BFBB-B3C733705140}"/>
    <cellStyle name="Normal 4 3 57" xfId="47279" xr:uid="{662C9F11-47BF-4CF5-AC3A-F8538B71A4DD}"/>
    <cellStyle name="Normal 4 3 58" xfId="47280" xr:uid="{979F616D-B61E-49B2-9C6F-2B772C83BF13}"/>
    <cellStyle name="Normal 4 3 59" xfId="47281" xr:uid="{A0DEEFB2-44F1-4C37-B36C-E4855C32BE59}"/>
    <cellStyle name="Normal 4 3 6" xfId="47282" xr:uid="{57D53617-2059-4E6A-9E90-D83797EBA5B9}"/>
    <cellStyle name="Normal 4 3 6 2" xfId="47283" xr:uid="{12657058-0EA9-45CC-B3B1-25D210D98482}"/>
    <cellStyle name="Normal 4 3 6 2 2" xfId="47284" xr:uid="{7B657C70-D304-49D7-8DFA-E48BE7319444}"/>
    <cellStyle name="Normal 4 3 6 2 3" xfId="47285" xr:uid="{69153AD3-8673-4E11-9F74-88F8A276F16A}"/>
    <cellStyle name="Normal 4 3 6 2 3 2" xfId="47286" xr:uid="{D6A9F3FB-B676-4F82-B99D-E2FC76DB0E1B}"/>
    <cellStyle name="Normal 4 3 6 3" xfId="47287" xr:uid="{1A7CEC5C-E5B0-4126-AA98-C7DEE4AA82C1}"/>
    <cellStyle name="Normal 4 3 6 3 2" xfId="47288" xr:uid="{4D518352-47D2-43AD-B814-81C6EA520F8C}"/>
    <cellStyle name="Normal 4 3 6 4" xfId="47289" xr:uid="{2AA24FB7-218D-4515-9336-8222214EA089}"/>
    <cellStyle name="Normal 4 3 6 5" xfId="47290" xr:uid="{53A9A1C8-DF6A-4504-BF8B-271A3908B77F}"/>
    <cellStyle name="Normal 4 3 6 5 2" xfId="47291" xr:uid="{9F637C5B-159E-4C58-9BE4-0C6FC1D49070}"/>
    <cellStyle name="Normal 4 3 6 5 2 2" xfId="47292" xr:uid="{EEDB2571-BB24-4A14-A7B5-2E85EECF66E5}"/>
    <cellStyle name="Normal 4 3 6 5 2 2 2" xfId="47293" xr:uid="{9C939E1E-E10A-4858-86E0-436891275F74}"/>
    <cellStyle name="Normal 4 3 6 5 2 3" xfId="47294" xr:uid="{06C54944-6FBF-440C-9463-DD12EE6F08C1}"/>
    <cellStyle name="Normal 4 3 6 5 3" xfId="47295" xr:uid="{A357C549-5B32-406A-A182-BA7814DE2CD9}"/>
    <cellStyle name="Normal 4 3 6 5 3 2" xfId="47296" xr:uid="{D65A59F0-DEF8-4ED6-8F8D-9848235B7559}"/>
    <cellStyle name="Normal 4 3 6 5 4" xfId="47297" xr:uid="{75D95A9C-571A-41F7-8CFA-73F1A03245E6}"/>
    <cellStyle name="Normal 4 3 6 6" xfId="47298" xr:uid="{F14CAFC7-FE40-4867-8CB4-E661C4722072}"/>
    <cellStyle name="Normal 4 3 6 6 2" xfId="47299" xr:uid="{FDB05FCE-04FE-41AC-9E10-20F65137DA4F}"/>
    <cellStyle name="Normal 4 3 6 6 2 2" xfId="47300" xr:uid="{390B3B2C-62ED-4F1D-A842-385D6F7CA9FF}"/>
    <cellStyle name="Normal 4 3 6 6 2 2 2" xfId="47301" xr:uid="{86C749B7-888D-4933-84E8-4EA8743E8A75}"/>
    <cellStyle name="Normal 4 3 6 6 2 3" xfId="47302" xr:uid="{291861E3-28DB-47F1-80A1-F154F6A2143E}"/>
    <cellStyle name="Normal 4 3 6 6 3" xfId="47303" xr:uid="{E8004F77-154D-4217-9EF7-C7C8259254E1}"/>
    <cellStyle name="Normal 4 3 6 6 3 2" xfId="47304" xr:uid="{F71BA257-5DC4-407B-B23B-7D05BF55B366}"/>
    <cellStyle name="Normal 4 3 6 6 4" xfId="47305" xr:uid="{D1BBCEFE-EA49-4BA4-A3C0-7946666EF3B7}"/>
    <cellStyle name="Normal 4 3 6 7" xfId="47306" xr:uid="{D21BEEDF-7064-4471-AFF0-A50FF29264AE}"/>
    <cellStyle name="Normal 4 3 6 7 2" xfId="47307" xr:uid="{513468C4-ACD7-4E2F-9DD8-D0B9647E33F1}"/>
    <cellStyle name="Normal 4 3 60" xfId="47308" xr:uid="{CB5A48D0-88BC-4DC9-80EF-E2C32A05ABF2}"/>
    <cellStyle name="Normal 4 3 61" xfId="47309" xr:uid="{723CAFA9-31E9-4F39-9FBC-DFA479905929}"/>
    <cellStyle name="Normal 4 3 62" xfId="47310" xr:uid="{ACCD324F-AFF2-4E04-ADF5-A3F6D9F9FAB3}"/>
    <cellStyle name="Normal 4 3 62 2" xfId="47311" xr:uid="{62F26684-34A1-4357-A30D-5D3088FD979E}"/>
    <cellStyle name="Normal 4 3 62 2 2" xfId="47312" xr:uid="{418DEF2A-FD39-4F43-909C-D77324177F7E}"/>
    <cellStyle name="Normal 4 3 62 2 2 2" xfId="47313" xr:uid="{B4FE8239-2356-4D0C-9530-684BCF907881}"/>
    <cellStyle name="Normal 4 3 62 2 3" xfId="47314" xr:uid="{5D09A2CD-9890-4DC1-B6E8-46028E9216AF}"/>
    <cellStyle name="Normal 4 3 62 3" xfId="47315" xr:uid="{9620AABF-72C8-4229-A520-2945218C118E}"/>
    <cellStyle name="Normal 4 3 62 3 2" xfId="47316" xr:uid="{1827E08C-6A1F-4B31-8B2B-0BB87C367A9A}"/>
    <cellStyle name="Normal 4 3 62 4" xfId="47317" xr:uid="{E5E272C5-4A20-4157-B56C-872D8C1306E1}"/>
    <cellStyle name="Normal 4 3 63" xfId="47318" xr:uid="{1424E326-E3C5-4C18-8491-558F1CD06785}"/>
    <cellStyle name="Normal 4 3 63 2" xfId="47319" xr:uid="{2996CEDB-0B4B-4690-A678-1F7DA6D20408}"/>
    <cellStyle name="Normal 4 3 63 2 2" xfId="47320" xr:uid="{6FB7DAB8-38AD-44EB-9ED1-2A5856A443EF}"/>
    <cellStyle name="Normal 4 3 63 2 2 2" xfId="47321" xr:uid="{9B031D9E-723D-4C3A-8A83-E9BD8CB39147}"/>
    <cellStyle name="Normal 4 3 63 2 3" xfId="47322" xr:uid="{BB285B2D-90F1-4FBC-9296-2D6BE12B1B7D}"/>
    <cellStyle name="Normal 4 3 63 3" xfId="47323" xr:uid="{599D5CB0-F33D-48DD-AD7C-A3BCA4A0264F}"/>
    <cellStyle name="Normal 4 3 63 3 2" xfId="47324" xr:uid="{7D1C8143-AB1D-4463-8B63-AA35AE68783A}"/>
    <cellStyle name="Normal 4 3 63 4" xfId="47325" xr:uid="{0C680C6C-A4FE-4BC0-A81B-C0A7E1034D06}"/>
    <cellStyle name="Normal 4 3 64" xfId="47326" xr:uid="{A515566D-B1B8-4AAB-972B-FB30D35F478B}"/>
    <cellStyle name="Normal 4 3 64 2" xfId="47327" xr:uid="{DCEFD14A-DE4A-4B7A-8CE0-19724BA0A86B}"/>
    <cellStyle name="Normal 4 3 65" xfId="47328" xr:uid="{9F0293A8-B6F8-478C-8954-FE2D58CAAA07}"/>
    <cellStyle name="Normal 4 3 65 2" xfId="47329" xr:uid="{76A66C51-2A94-4D1F-AF22-F8E9EBA3C345}"/>
    <cellStyle name="Normal 4 3 66" xfId="47330" xr:uid="{9F22C172-B1E2-41B6-B7DD-C6D501DA216D}"/>
    <cellStyle name="Normal 4 3 67" xfId="47331" xr:uid="{44C66A79-37AA-44EE-A024-C045505FF4FC}"/>
    <cellStyle name="Normal 4 3 68" xfId="47332" xr:uid="{79308178-1E45-4B43-8559-F621438C0D68}"/>
    <cellStyle name="Normal 4 3 69" xfId="47333" xr:uid="{7C565164-AF55-4E7C-AF29-6671A5968694}"/>
    <cellStyle name="Normal 4 3 7" xfId="47334" xr:uid="{1C48A6DD-DDAB-4FD2-99FC-3775A00F99B5}"/>
    <cellStyle name="Normal 4 3 7 2" xfId="47335" xr:uid="{289AFD4C-F359-45F2-BC20-C1E950A7A9BE}"/>
    <cellStyle name="Normal 4 3 7 2 2" xfId="47336" xr:uid="{EE86BC39-109D-4E8F-B619-7B1C83152619}"/>
    <cellStyle name="Normal 4 3 7 2 3" xfId="47337" xr:uid="{165968A7-8F04-4D77-A5F7-A3E33A782717}"/>
    <cellStyle name="Normal 4 3 7 2 3 2" xfId="47338" xr:uid="{5FDEE725-1671-4DF5-A843-936EA485EA92}"/>
    <cellStyle name="Normal 4 3 7 3" xfId="47339" xr:uid="{06BE13D3-4DB8-4268-9E86-6F2A667BAAA2}"/>
    <cellStyle name="Normal 4 3 7 3 2" xfId="47340" xr:uid="{D9705299-2FE3-4C8A-8EED-25382D1498D4}"/>
    <cellStyle name="Normal 4 3 7 4" xfId="47341" xr:uid="{48BC788B-5172-47BC-AA7C-800862F4B842}"/>
    <cellStyle name="Normal 4 3 7 5" xfId="47342" xr:uid="{9CFE1F3A-3125-4B1F-84F5-540011306C35}"/>
    <cellStyle name="Normal 4 3 7 5 2" xfId="47343" xr:uid="{9E58148A-D631-4C38-ABCB-D58DB9D50B51}"/>
    <cellStyle name="Normal 4 3 7 5 2 2" xfId="47344" xr:uid="{E2289931-F810-4BAE-B648-D2F419AD0416}"/>
    <cellStyle name="Normal 4 3 7 5 2 2 2" xfId="47345" xr:uid="{CFCDF5B4-5EDF-468B-AE37-06561659C75D}"/>
    <cellStyle name="Normal 4 3 7 5 2 3" xfId="47346" xr:uid="{537E8190-5F0C-44D2-A8DB-70B7528B517E}"/>
    <cellStyle name="Normal 4 3 7 5 3" xfId="47347" xr:uid="{28C04447-41BA-4E84-82B9-7E0B62380AAB}"/>
    <cellStyle name="Normal 4 3 7 5 3 2" xfId="47348" xr:uid="{8279A124-0618-4022-BEF2-2F8AE8BC044B}"/>
    <cellStyle name="Normal 4 3 7 5 4" xfId="47349" xr:uid="{E122C68A-2DEF-4755-8772-6B1768430803}"/>
    <cellStyle name="Normal 4 3 7 6" xfId="47350" xr:uid="{E299D955-AA22-45F0-9677-E7E52C711573}"/>
    <cellStyle name="Normal 4 3 7 6 2" xfId="47351" xr:uid="{F1E6B577-CAB9-4114-966E-5B4CDDD966E1}"/>
    <cellStyle name="Normal 4 3 7 6 2 2" xfId="47352" xr:uid="{70EADF1E-60DC-4D75-A0A5-90EF2C6C7076}"/>
    <cellStyle name="Normal 4 3 7 6 2 2 2" xfId="47353" xr:uid="{A5998B4F-4B9E-472C-A910-25A60DFDB456}"/>
    <cellStyle name="Normal 4 3 7 6 2 3" xfId="47354" xr:uid="{CE674FF7-A7CC-4016-AC6F-66D719A36C05}"/>
    <cellStyle name="Normal 4 3 7 6 3" xfId="47355" xr:uid="{765455B9-25F4-45B1-B4A6-BC6C0A310CE9}"/>
    <cellStyle name="Normal 4 3 7 6 3 2" xfId="47356" xr:uid="{0F8A8381-8487-4598-B808-7DDD58701A8B}"/>
    <cellStyle name="Normal 4 3 7 6 4" xfId="47357" xr:uid="{E56F1C2A-05B8-4914-AB4D-1C7BE0905821}"/>
    <cellStyle name="Normal 4 3 7 7" xfId="47358" xr:uid="{28B54FD0-12E6-44E3-A877-5C721A712B90}"/>
    <cellStyle name="Normal 4 3 7 7 2" xfId="47359" xr:uid="{CE7FCA5A-30E5-45D8-9B43-B370A3CC141E}"/>
    <cellStyle name="Normal 4 3 70" xfId="47360" xr:uid="{CDAF0BDB-E44E-44BF-A477-6B6B8318DCDD}"/>
    <cellStyle name="Normal 4 3 8" xfId="47361" xr:uid="{6001FF37-7B38-4C2B-957D-3F9231853DCE}"/>
    <cellStyle name="Normal 4 3 8 2" xfId="47362" xr:uid="{7B588D08-D726-4D7F-84AE-FFCEDBDEA1C3}"/>
    <cellStyle name="Normal 4 3 8 2 2" xfId="47363" xr:uid="{C93AC4EA-9A6B-48B8-AF09-E6D97B000E98}"/>
    <cellStyle name="Normal 4 3 8 2 3" xfId="47364" xr:uid="{784E3DBE-170D-4D52-A894-AB1AA9C37C24}"/>
    <cellStyle name="Normal 4 3 8 2 3 2" xfId="47365" xr:uid="{0F611158-0A2B-4EF5-946D-52C3B7737B69}"/>
    <cellStyle name="Normal 4 3 8 3" xfId="47366" xr:uid="{EBEBE28E-C26A-4D91-A9E5-3289F2DF3654}"/>
    <cellStyle name="Normal 4 3 8 3 2" xfId="47367" xr:uid="{76800A40-1CC8-4988-B8CF-F6E75FDBE7DD}"/>
    <cellStyle name="Normal 4 3 8 4" xfId="47368" xr:uid="{794B3191-33D3-4C93-9F6B-0AD0639BFDFC}"/>
    <cellStyle name="Normal 4 3 8 5" xfId="47369" xr:uid="{18AD120D-DE93-44BD-92DC-21330A1FCE10}"/>
    <cellStyle name="Normal 4 3 8 5 2" xfId="47370" xr:uid="{8B68D7B3-25ED-4DDD-A36F-A6DDA8FC41C7}"/>
    <cellStyle name="Normal 4 3 8 5 2 2" xfId="47371" xr:uid="{FB3BACAD-B943-454C-8B77-C66455C40532}"/>
    <cellStyle name="Normal 4 3 8 5 2 2 2" xfId="47372" xr:uid="{2D1097C0-26FD-4132-9CD8-9687917B3239}"/>
    <cellStyle name="Normal 4 3 8 5 2 3" xfId="47373" xr:uid="{F3E5C2EF-D16D-4B74-B63A-5AA584B40D89}"/>
    <cellStyle name="Normal 4 3 8 5 3" xfId="47374" xr:uid="{256C8FD7-F8BA-49E9-9DFB-384E59B6AAEA}"/>
    <cellStyle name="Normal 4 3 8 5 3 2" xfId="47375" xr:uid="{6B8FA4ED-402E-4573-87BC-CEB4D098F3F2}"/>
    <cellStyle name="Normal 4 3 8 5 4" xfId="47376" xr:uid="{D60BA95B-B339-41D0-8695-DDD5E96196ED}"/>
    <cellStyle name="Normal 4 3 8 6" xfId="47377" xr:uid="{91DCEF80-03DC-4FAC-8EE9-3D671EAD206C}"/>
    <cellStyle name="Normal 4 3 8 6 2" xfId="47378" xr:uid="{6BD8D889-635F-495F-B2E2-0EF4AF19801E}"/>
    <cellStyle name="Normal 4 3 8 6 2 2" xfId="47379" xr:uid="{B522107B-BC28-4536-BC99-32D705810310}"/>
    <cellStyle name="Normal 4 3 8 6 2 2 2" xfId="47380" xr:uid="{2C713684-5D45-494A-B783-1CF93A390957}"/>
    <cellStyle name="Normal 4 3 8 6 2 3" xfId="47381" xr:uid="{A7FA4D10-927E-40D1-8882-C3098841D2A9}"/>
    <cellStyle name="Normal 4 3 8 6 3" xfId="47382" xr:uid="{C61D947B-0380-413A-94BC-F207F518285E}"/>
    <cellStyle name="Normal 4 3 8 6 3 2" xfId="47383" xr:uid="{40809D82-E61F-4620-AB5E-554106C4D224}"/>
    <cellStyle name="Normal 4 3 8 6 4" xfId="47384" xr:uid="{0B481773-1E9F-4981-8AAF-3AB58396DCB8}"/>
    <cellStyle name="Normal 4 3 8 7" xfId="47385" xr:uid="{ACDA90D0-881E-4601-AECF-5B27877E56A2}"/>
    <cellStyle name="Normal 4 3 8 7 2" xfId="47386" xr:uid="{03E49574-C339-4215-AAAF-E327405C7FC4}"/>
    <cellStyle name="Normal 4 3 9" xfId="47387" xr:uid="{98E1EC27-504B-47E7-B575-5C96CFCC944F}"/>
    <cellStyle name="Normal 4 3 9 2" xfId="47388" xr:uid="{7232BC4D-9EA2-47CE-BA36-B09FA83912E4}"/>
    <cellStyle name="Normal 4 3 9 2 2" xfId="47389" xr:uid="{DB37E545-60BF-44DA-9AE7-A3A0BEED119F}"/>
    <cellStyle name="Normal 4 3 9 2 3" xfId="47390" xr:uid="{6D4E0689-7266-454F-9713-738F919F9E02}"/>
    <cellStyle name="Normal 4 3 9 2 3 2" xfId="47391" xr:uid="{A75A2A0D-1D98-418C-ACE8-B7B64627F54F}"/>
    <cellStyle name="Normal 4 3 9 3" xfId="47392" xr:uid="{EC51CC71-22C0-4B93-AA68-B6BEB0F02644}"/>
    <cellStyle name="Normal 4 3 9 3 2" xfId="47393" xr:uid="{57118F02-5B6B-4218-8ADC-8F944A1EB93E}"/>
    <cellStyle name="Normal 4 3 9 4" xfId="47394" xr:uid="{CE14F16A-B786-4B2D-A592-6D1598E79137}"/>
    <cellStyle name="Normal 4 3 9 5" xfId="47395" xr:uid="{85BC64B7-6275-4D0A-8444-8C2C727ED76C}"/>
    <cellStyle name="Normal 4 3 9 5 2" xfId="47396" xr:uid="{03EA90E5-9EB2-4582-87D3-4580C00C77FF}"/>
    <cellStyle name="Normal 4 3 9 5 2 2" xfId="47397" xr:uid="{68966A4D-9474-4627-85A0-B28E5E7F1529}"/>
    <cellStyle name="Normal 4 3 9 5 2 2 2" xfId="47398" xr:uid="{DBD2B258-9968-4B7B-AF64-2A783B699AFD}"/>
    <cellStyle name="Normal 4 3 9 5 2 3" xfId="47399" xr:uid="{E3731705-4F3E-4BCB-B8F9-29432007FB68}"/>
    <cellStyle name="Normal 4 3 9 5 3" xfId="47400" xr:uid="{DAE1DBD3-93DD-411F-A436-17E2F98D8CE6}"/>
    <cellStyle name="Normal 4 3 9 5 3 2" xfId="47401" xr:uid="{6E674239-5BD5-4F64-9FB8-30BF27EB3549}"/>
    <cellStyle name="Normal 4 3 9 5 4" xfId="47402" xr:uid="{6B2AC5B0-4EDD-4490-B190-D2B1021F8FBA}"/>
    <cellStyle name="Normal 4 3 9 6" xfId="47403" xr:uid="{1F7599E7-60CF-46C2-931F-03CC3EFED042}"/>
    <cellStyle name="Normal 4 3 9 6 2" xfId="47404" xr:uid="{E91B4FF1-CD3B-459E-8A8E-6D3B66B4C88D}"/>
    <cellStyle name="Normal 4 3 9 6 2 2" xfId="47405" xr:uid="{E085647A-8AB9-45B0-B345-355BDFC4DF23}"/>
    <cellStyle name="Normal 4 3 9 6 2 2 2" xfId="47406" xr:uid="{69D318A1-BA73-461D-87A9-2FFDC1FBFE6B}"/>
    <cellStyle name="Normal 4 3 9 6 2 3" xfId="47407" xr:uid="{3D5AD431-D9CB-4CD6-A8CF-E626CC07813B}"/>
    <cellStyle name="Normal 4 3 9 6 3" xfId="47408" xr:uid="{534668F7-E244-4D84-AB75-7B6953F3BD76}"/>
    <cellStyle name="Normal 4 3 9 6 3 2" xfId="47409" xr:uid="{6DA43AFA-C322-46D6-B62B-C4087CCC961A}"/>
    <cellStyle name="Normal 4 3 9 6 4" xfId="47410" xr:uid="{8AE4E3C4-B40F-4BA5-A8CE-78C5CB4FA0C4}"/>
    <cellStyle name="Normal 4 3 9 7" xfId="47411" xr:uid="{487362CD-38E5-4897-8EC3-2328E2E3075A}"/>
    <cellStyle name="Normal 4 3 9 7 2" xfId="47412" xr:uid="{1F6C7F47-39F7-4ED0-B73E-CCF226710AFE}"/>
    <cellStyle name="Normal 4 3_A.B. STATISTICS  (2)" xfId="47413" xr:uid="{68CA3C20-54FE-402A-80D4-14769BFA189D}"/>
    <cellStyle name="Normal 4 30" xfId="47414" xr:uid="{EDFDC9A8-8073-4DCE-B596-4C09CB435419}"/>
    <cellStyle name="Normal 4 30 2" xfId="47415" xr:uid="{6359829A-3E5A-423A-A784-CA4B5ED33B5B}"/>
    <cellStyle name="Normal 4 30 3" xfId="47416" xr:uid="{9E27D042-FB66-450C-8175-9ACDD208445A}"/>
    <cellStyle name="Normal 4 31" xfId="47417" xr:uid="{6FF67B1E-690C-4240-B5AF-09720DD5A7C0}"/>
    <cellStyle name="Normal 4 31 2" xfId="47418" xr:uid="{17DB38F8-7DEB-4448-A25D-EC91F0CD2F8A}"/>
    <cellStyle name="Normal 4 31 3" xfId="47419" xr:uid="{66BA7406-09F5-4495-A197-2219063105C9}"/>
    <cellStyle name="Normal 4 32" xfId="47420" xr:uid="{7B9DC923-54E6-4C70-A0C6-479BE7455468}"/>
    <cellStyle name="Normal 4 32 2" xfId="47421" xr:uid="{46E078F0-F301-440E-B19D-E7090DD5277B}"/>
    <cellStyle name="Normal 4 32 3" xfId="47422" xr:uid="{44C8F3DE-EEB6-4E6B-813E-D3695F41675D}"/>
    <cellStyle name="Normal 4 33" xfId="47423" xr:uid="{873EAD39-012B-42B7-9A0B-F1BC25BAA968}"/>
    <cellStyle name="Normal 4 33 2" xfId="47424" xr:uid="{73BC43B7-BF1B-4CE7-833E-5F8793763DA1}"/>
    <cellStyle name="Normal 4 33 3" xfId="47425" xr:uid="{4B7C88D2-C6E1-410A-B2C0-B79B9A9A9043}"/>
    <cellStyle name="Normal 4 34" xfId="47426" xr:uid="{AD087D49-450F-4F69-82FE-0E704F50A8D8}"/>
    <cellStyle name="Normal 4 34 2" xfId="47427" xr:uid="{09E26C87-823C-411F-BC11-0563F6F38B12}"/>
    <cellStyle name="Normal 4 34 3" xfId="47428" xr:uid="{23A7D6EB-9FE4-47EF-B5A9-D0DE9736370F}"/>
    <cellStyle name="Normal 4 35" xfId="47429" xr:uid="{A1DA51B1-5B18-4F4D-93B8-9EBFF459FBA3}"/>
    <cellStyle name="Normal 4 35 2" xfId="47430" xr:uid="{ECC49414-57EB-4545-87C7-EF3FDFE59A63}"/>
    <cellStyle name="Normal 4 35 3" xfId="47431" xr:uid="{71DA7634-AF90-4F23-BEAB-AA4966D7AF9F}"/>
    <cellStyle name="Normal 4 36" xfId="47432" xr:uid="{93BE30EC-64D7-4820-A41B-EDE60DEE3B07}"/>
    <cellStyle name="Normal 4 36 2" xfId="47433" xr:uid="{4C7EAF21-F15A-426A-8C09-F4F71C46D14F}"/>
    <cellStyle name="Normal 4 36 3" xfId="47434" xr:uid="{B3A04527-E969-4063-BE1E-2ACAB32C7F2C}"/>
    <cellStyle name="Normal 4 37" xfId="47435" xr:uid="{86BBBBDA-55B3-4DA9-9396-FB4FDE5A3F61}"/>
    <cellStyle name="Normal 4 37 2" xfId="47436" xr:uid="{690EB8FF-ADF9-490B-8C4F-75F186C69B4C}"/>
    <cellStyle name="Normal 4 37 3" xfId="47437" xr:uid="{1AA027DC-D814-412D-9391-FC3EE831F5DA}"/>
    <cellStyle name="Normal 4 38" xfId="47438" xr:uid="{EDF81F18-06F0-4D29-A565-74ADAC694775}"/>
    <cellStyle name="Normal 4 38 2" xfId="47439" xr:uid="{C065A6D4-42CB-4319-BCF5-948EE77E860D}"/>
    <cellStyle name="Normal 4 38 3" xfId="47440" xr:uid="{398DEA12-046D-449A-BE67-5B49972D82DA}"/>
    <cellStyle name="Normal 4 39" xfId="47441" xr:uid="{5BD7DFC8-7994-43EB-AE1D-E2D06DEA497D}"/>
    <cellStyle name="Normal 4 39 2" xfId="47442" xr:uid="{589C4C37-8EDD-42CF-A1D0-BD24B9365BDB}"/>
    <cellStyle name="Normal 4 39 3" xfId="47443" xr:uid="{AC7FC73E-F370-40D0-8286-D06263F47A31}"/>
    <cellStyle name="Normal 4 4" xfId="47444" xr:uid="{E6EAE0C1-0ADB-4538-BCEB-8AD7FCD61649}"/>
    <cellStyle name="Normal 4 4 10" xfId="47445" xr:uid="{EEA85D5E-D9E3-4F20-8A65-3A7F144E674B}"/>
    <cellStyle name="Normal 4 4 11" xfId="47446" xr:uid="{F43FF876-8636-421B-AEE5-8AF5BFF6E22C}"/>
    <cellStyle name="Normal 4 4 12" xfId="47447" xr:uid="{A08E50F5-3144-4A26-BC62-8C6F14FDA9B8}"/>
    <cellStyle name="Normal 4 4 13" xfId="47448" xr:uid="{46F1660B-365D-4E44-AB67-03B4E65DC2B6}"/>
    <cellStyle name="Normal 4 4 14" xfId="47449" xr:uid="{E3877190-9AF1-4FBF-87B3-A181045F7FAD}"/>
    <cellStyle name="Normal 4 4 15" xfId="47450" xr:uid="{5C568E3E-39A8-4961-8C47-8C337568560C}"/>
    <cellStyle name="Normal 4 4 16" xfId="47451" xr:uid="{C0805F2A-E444-41F5-9CA4-FE2CC725324E}"/>
    <cellStyle name="Normal 4 4 17" xfId="47452" xr:uid="{5DFF7127-2AF2-4184-8D90-6E64F89D4731}"/>
    <cellStyle name="Normal 4 4 18" xfId="47453" xr:uid="{3B472486-F2E5-490C-B1B7-0F3360675FDD}"/>
    <cellStyle name="Normal 4 4 19" xfId="47454" xr:uid="{CE98BCC2-3F2E-4550-9D33-CAA9986BE743}"/>
    <cellStyle name="Normal 4 4 2" xfId="47455" xr:uid="{ECE404EF-394E-4E9B-86E7-CC4110139C76}"/>
    <cellStyle name="Normal 4 4 2 2" xfId="47456" xr:uid="{AE90BF1C-B38B-41CE-8D41-C3C648BC7B34}"/>
    <cellStyle name="Normal 4 4 2 2 2" xfId="47457" xr:uid="{CDB3F88A-A0F5-4FE8-B7C3-FD732648659B}"/>
    <cellStyle name="Normal 4 4 2 2 2 2" xfId="47458" xr:uid="{92E98684-C92C-4388-B632-1BAE386127B1}"/>
    <cellStyle name="Normal 4 4 2 2 3" xfId="47459" xr:uid="{D041E6B8-4675-4108-94B3-ED4B149D8679}"/>
    <cellStyle name="Normal 4 4 2 2 4" xfId="47460" xr:uid="{DC3A4D5D-315A-41E6-BD24-12BEFA11A257}"/>
    <cellStyle name="Normal 4 4 2 2 4 2" xfId="47461" xr:uid="{B7D53AB8-D109-4BFD-ADF1-B0B2F74A02B6}"/>
    <cellStyle name="Normal 4 4 2 2 5" xfId="47462" xr:uid="{C891816C-726D-4838-A07B-D78739647A78}"/>
    <cellStyle name="Normal 4 4 2 2 6" xfId="47463" xr:uid="{29E73600-6930-4B12-A544-6864EFC4D957}"/>
    <cellStyle name="Normal 4 4 2 3" xfId="47464" xr:uid="{9472B06C-62FA-4496-A999-A4479E8B65B7}"/>
    <cellStyle name="Normal 4 4 2 3 2" xfId="47465" xr:uid="{AF29079C-5F00-4FB8-BF86-10DF357B65ED}"/>
    <cellStyle name="Normal 4 4 2 3 2 2" xfId="47466" xr:uid="{86C3515A-2C06-44F1-B768-7392318D9258}"/>
    <cellStyle name="Normal 4 4 2 3 3" xfId="47467" xr:uid="{8A01509D-EE57-4A29-A01B-7C18EDEEA69B}"/>
    <cellStyle name="Normal 4 4 2 3 4" xfId="47468" xr:uid="{49C4DC4F-FACC-47CB-9B87-E85FAEEFEAB3}"/>
    <cellStyle name="Normal 4 4 2 3 5" xfId="47469" xr:uid="{FBE64267-618E-4407-85B5-605BA07F1138}"/>
    <cellStyle name="Normal 4 4 2 4" xfId="47470" xr:uid="{B8E58596-A957-412C-8AE5-79EBA8046ABD}"/>
    <cellStyle name="Normal 4 4 2 5" xfId="47471" xr:uid="{A9AC4566-6809-4383-A7D0-531921576821}"/>
    <cellStyle name="Normal 4 4 2 5 2" xfId="47472" xr:uid="{80225B26-6D2F-472D-B1F6-5DB034F72654}"/>
    <cellStyle name="Normal 4 4 2 6" xfId="47473" xr:uid="{4D9596D3-D5EB-461E-824D-D6CC1753039C}"/>
    <cellStyle name="Normal 4 4 2 7" xfId="47474" xr:uid="{DC5CBB72-E669-4CC8-A573-7BFBEE8431C1}"/>
    <cellStyle name="Normal 4 4 20" xfId="47475" xr:uid="{193DCD2A-95B1-42E8-8142-B0BA6B12C65B}"/>
    <cellStyle name="Normal 4 4 21" xfId="47476" xr:uid="{93E79850-7D73-45E6-8E68-7AFAB3FD0075}"/>
    <cellStyle name="Normal 4 4 22" xfId="47477" xr:uid="{F28BF317-0D8C-4C2D-8175-793239F77A36}"/>
    <cellStyle name="Normal 4 4 23" xfId="47478" xr:uid="{FAA71AF2-510C-418E-A2A5-C47325F05746}"/>
    <cellStyle name="Normal 4 4 24" xfId="47479" xr:uid="{60E8055E-3B0D-41E1-8953-5EE6F375DFDA}"/>
    <cellStyle name="Normal 4 4 25" xfId="47480" xr:uid="{AE6719CC-4203-4A45-9D71-05752B6356C9}"/>
    <cellStyle name="Normal 4 4 26" xfId="47481" xr:uid="{552D6FCA-92C1-4840-A740-070880285450}"/>
    <cellStyle name="Normal 4 4 27" xfId="47482" xr:uid="{14BCE1E3-F85D-4687-81B1-7D3536960616}"/>
    <cellStyle name="Normal 4 4 28" xfId="47483" xr:uid="{68C9D3BC-361D-4B5D-A497-4BC1DFF1EBAB}"/>
    <cellStyle name="Normal 4 4 29" xfId="47484" xr:uid="{4636247B-D66E-440F-BE95-D97EFAE2F411}"/>
    <cellStyle name="Normal 4 4 3" xfId="47485" xr:uid="{B9E79E4A-E425-4C6F-A845-C3C7BE48CFC9}"/>
    <cellStyle name="Normal 4 4 3 2" xfId="47486" xr:uid="{4855BFAB-BAC6-4FDA-8CB3-16FDC8291743}"/>
    <cellStyle name="Normal 4 4 3 2 2" xfId="47487" xr:uid="{BC182701-ED20-40D9-86C6-FB480E685FC9}"/>
    <cellStyle name="Normal 4 4 3 2 3" xfId="47488" xr:uid="{EE065034-1833-462D-9F25-8288805C12F0}"/>
    <cellStyle name="Normal 4 4 3 2 4" xfId="47489" xr:uid="{DE5FD9FA-7402-4D96-A092-13D9F60B5FF3}"/>
    <cellStyle name="Normal 4 4 3 3" xfId="47490" xr:uid="{2D343A1D-B6A0-4DAA-932E-0052469B63B3}"/>
    <cellStyle name="Normal 4 4 3 3 2" xfId="47491" xr:uid="{9B5F561F-7A63-43AA-A4BF-306616527089}"/>
    <cellStyle name="Normal 4 4 3 3 3" xfId="47492" xr:uid="{2C20673D-B6E1-47C6-976E-5ACD5A25EDF9}"/>
    <cellStyle name="Normal 4 4 3 3 4" xfId="47493" xr:uid="{1A576D79-3366-47D7-BE77-A935A5FF80DA}"/>
    <cellStyle name="Normal 4 4 3 4" xfId="47494" xr:uid="{3CC0F8AE-B79A-45EC-BFE3-C7BDCD5A921C}"/>
    <cellStyle name="Normal 4 4 3 4 2" xfId="47495" xr:uid="{F2B838D3-8965-465A-8208-8EF693081714}"/>
    <cellStyle name="Normal 4 4 3 5" xfId="47496" xr:uid="{CEB387E9-1A74-4343-BC48-167967CCCBC3}"/>
    <cellStyle name="Normal 4 4 3 6" xfId="47497" xr:uid="{58A0B53D-E27B-4929-8913-CF881EA0432B}"/>
    <cellStyle name="Normal 4 4 3 7" xfId="47498" xr:uid="{CFFA7BF2-99F0-4F28-BD80-4D3D9865765E}"/>
    <cellStyle name="Normal 4 4 30" xfId="47499" xr:uid="{54ED61D8-57F1-4F9A-B375-69DE8A7D1290}"/>
    <cellStyle name="Normal 4 4 31" xfId="47500" xr:uid="{691E25FE-6A66-4E3A-A899-8AB903A6FA6F}"/>
    <cellStyle name="Normal 4 4 32" xfId="47501" xr:uid="{0D713B04-3211-4A92-A245-A12B71AFB8DA}"/>
    <cellStyle name="Normal 4 4 33" xfId="47502" xr:uid="{6A494D40-9EA2-4086-B8C6-962DCE1F6462}"/>
    <cellStyle name="Normal 4 4 34" xfId="47503" xr:uid="{B7F98E04-990C-4BF5-ACC7-98898A11A709}"/>
    <cellStyle name="Normal 4 4 35" xfId="47504" xr:uid="{7DBF87BC-3A57-429A-94ED-7F43EAB6981E}"/>
    <cellStyle name="Normal 4 4 36" xfId="47505" xr:uid="{08FD73AA-E1C5-410D-BA35-7E3CD3CBD6AE}"/>
    <cellStyle name="Normal 4 4 37" xfId="47506" xr:uid="{CA351B2D-21E5-496D-8A91-95E7AC46F984}"/>
    <cellStyle name="Normal 4 4 38" xfId="47507" xr:uid="{A2151880-263F-4D9B-B106-78427ED409BC}"/>
    <cellStyle name="Normal 4 4 4" xfId="47508" xr:uid="{CC7E4188-5326-4EAD-99B1-FA7932651A00}"/>
    <cellStyle name="Normal 4 4 4 2" xfId="47509" xr:uid="{7D9C5E0A-0FC4-4029-82CD-5801BF740392}"/>
    <cellStyle name="Normal 4 4 4 2 2" xfId="47510" xr:uid="{CB59A1CB-4D41-462E-A638-1FBD9FF9FD60}"/>
    <cellStyle name="Normal 4 4 4 3" xfId="47511" xr:uid="{8C032974-F4B4-424C-B2B3-B91C52495611}"/>
    <cellStyle name="Normal 4 4 4 4" xfId="47512" xr:uid="{5CAEAC18-5BCE-4FE5-AED1-DE2E5A4CF057}"/>
    <cellStyle name="Normal 4 4 4 5" xfId="47513" xr:uid="{29B3DD90-29F0-4C31-901B-E4142E9EE0DA}"/>
    <cellStyle name="Normal 4 4 5" xfId="47514" xr:uid="{9F20E146-5F49-44E2-9CBB-84FC947CE889}"/>
    <cellStyle name="Normal 4 4 5 2" xfId="47515" xr:uid="{F83C8222-C0D6-40F2-B2DC-A943E9D5D861}"/>
    <cellStyle name="Normal 4 4 5 2 2" xfId="47516" xr:uid="{9443AF17-8B50-4427-8DDB-6B5BB0C21D8C}"/>
    <cellStyle name="Normal 4 4 5 3" xfId="47517" xr:uid="{199C595F-C995-4B95-80F5-960A8966C732}"/>
    <cellStyle name="Normal 4 4 5 4" xfId="47518" xr:uid="{2AAFCF7B-47D2-45A7-AE97-ABC02E9900EF}"/>
    <cellStyle name="Normal 4 4 5 5" xfId="47519" xr:uid="{19E3C120-AF63-4F97-A7D2-CBFA01BAAC73}"/>
    <cellStyle name="Normal 4 4 6" xfId="47520" xr:uid="{9DACD441-A4D2-43C4-9206-C61AB4182622}"/>
    <cellStyle name="Normal 4 4 6 2" xfId="47521" xr:uid="{1627FF49-C04F-4489-AC8B-58B7D1822C89}"/>
    <cellStyle name="Normal 4 4 7" xfId="47522" xr:uid="{CE0AD900-1288-4F4D-9FE6-A62B46390096}"/>
    <cellStyle name="Normal 4 4 7 2" xfId="47523" xr:uid="{DF8B4582-48F7-43C0-95FA-9A659DA156F5}"/>
    <cellStyle name="Normal 4 4 7 2 2" xfId="47524" xr:uid="{9B97AAD8-41FC-4F14-BEC7-5362F8977EB0}"/>
    <cellStyle name="Normal 4 4 8" xfId="47525" xr:uid="{BEE46713-05AB-4BD9-AD25-043CB17B62EC}"/>
    <cellStyle name="Normal 4 4 9" xfId="47526" xr:uid="{878B70C1-B306-4B52-A350-6168A41459E7}"/>
    <cellStyle name="Normal 4 4_Africa Provident Limited 2009 - Adj." xfId="59242" xr:uid="{0F666B6E-1966-48F3-A66F-A56952A03D16}"/>
    <cellStyle name="Normal 4 40" xfId="47527" xr:uid="{B3D9E03B-6261-42DC-801A-48CC1E2DE405}"/>
    <cellStyle name="Normal 4 40 2" xfId="47528" xr:uid="{5D6BB7AF-34D8-4A75-9189-3B1684EC87B0}"/>
    <cellStyle name="Normal 4 40 3" xfId="47529" xr:uid="{929A7DD4-8EA3-4168-98AE-516A52C721CF}"/>
    <cellStyle name="Normal 4 41" xfId="47530" xr:uid="{78E54BC0-9141-4997-8294-7A27DCB436B3}"/>
    <cellStyle name="Normal 4 41 2" xfId="47531" xr:uid="{5BB2B694-9B99-4799-96D5-1260CA99BE4C}"/>
    <cellStyle name="Normal 4 41 3" xfId="47532" xr:uid="{56F54D42-25C0-4ED8-9C92-EA60A04510AF}"/>
    <cellStyle name="Normal 4 42" xfId="47533" xr:uid="{BB67FBB1-4B15-4798-B900-5CC4D5293C9C}"/>
    <cellStyle name="Normal 4 42 2" xfId="47534" xr:uid="{2FC2C933-D1DF-4568-9F54-319CACF32A68}"/>
    <cellStyle name="Normal 4 42 3" xfId="47535" xr:uid="{46961E20-537E-4815-99A6-C044D4DD480D}"/>
    <cellStyle name="Normal 4 43" xfId="47536" xr:uid="{63BCFD92-4B5B-4CC1-B7BA-434D4BF0E803}"/>
    <cellStyle name="Normal 4 43 2" xfId="47537" xr:uid="{B9D96A18-581A-4021-A73C-5A692010958D}"/>
    <cellStyle name="Normal 4 43 3" xfId="47538" xr:uid="{892B0256-A9F4-4914-92BD-29E4BD3B8C86}"/>
    <cellStyle name="Normal 4 44" xfId="47539" xr:uid="{B1A1D298-61C7-43D5-9EAC-9466B425200D}"/>
    <cellStyle name="Normal 4 44 2" xfId="47540" xr:uid="{FDD38D90-815B-403D-AC2B-57742945C03D}"/>
    <cellStyle name="Normal 4 44 3" xfId="47541" xr:uid="{448C59F2-CCE7-4516-BA3D-6D4EB58ED6DA}"/>
    <cellStyle name="Normal 4 45" xfId="47542" xr:uid="{A1CFE6EF-309B-464F-A7E8-84CF448DC8D9}"/>
    <cellStyle name="Normal 4 45 2" xfId="47543" xr:uid="{B098CB2C-F644-4B99-849E-C25F84D054DF}"/>
    <cellStyle name="Normal 4 45 3" xfId="47544" xr:uid="{0A8C5795-5950-4BA7-8ECE-B6CAF25E43B4}"/>
    <cellStyle name="Normal 4 46" xfId="47545" xr:uid="{D0F29C11-2EF9-4472-B740-A7FCE68A38A8}"/>
    <cellStyle name="Normal 4 46 2" xfId="47546" xr:uid="{0BE95915-9D74-423E-982C-2CEA31264363}"/>
    <cellStyle name="Normal 4 46 3" xfId="47547" xr:uid="{2AD43677-5396-4AB5-B703-0B21B70102B3}"/>
    <cellStyle name="Normal 4 47" xfId="47548" xr:uid="{A5F7C556-C430-4494-8562-8FC85F5E8F9A}"/>
    <cellStyle name="Normal 4 47 2" xfId="47549" xr:uid="{2F3C9C12-9CC3-48E1-9324-25FFAC2F9137}"/>
    <cellStyle name="Normal 4 47 3" xfId="47550" xr:uid="{B352BC6F-6963-4FB6-ACEB-07818AB01817}"/>
    <cellStyle name="Normal 4 47 3 2" xfId="47551" xr:uid="{9C286AD9-6D9E-4F5C-B28B-D26DC22805A2}"/>
    <cellStyle name="Normal 4 48" xfId="47552" xr:uid="{DF68F6B7-7AA4-47B8-B385-DC90181B054D}"/>
    <cellStyle name="Normal 4 48 2" xfId="47553" xr:uid="{35376820-5E58-40FB-BA60-1AA45795EEFF}"/>
    <cellStyle name="Normal 4 49" xfId="47554" xr:uid="{4C373D94-AD3D-4026-8DA2-65663FB8D3B0}"/>
    <cellStyle name="Normal 4 5" xfId="47555" xr:uid="{20CA9595-CA75-491E-ACC3-F3EC241F4A31}"/>
    <cellStyle name="Normal 4 5 10" xfId="47556" xr:uid="{A1FE76E8-D9BA-4367-AA82-190A02F0EC97}"/>
    <cellStyle name="Normal 4 5 11" xfId="47557" xr:uid="{94A8AF91-821B-4A11-9FD1-9751FCC43A36}"/>
    <cellStyle name="Normal 4 5 2" xfId="47558" xr:uid="{16BC9E9F-F0B5-491B-80BB-D767AFC632FB}"/>
    <cellStyle name="Normal 4 5 2 2" xfId="47559" xr:uid="{34E64F1E-3657-4447-9C16-043105075F90}"/>
    <cellStyle name="Normal 4 5 2 2 2" xfId="47560" xr:uid="{276645E7-8F40-4F34-80AD-8C28466C503E}"/>
    <cellStyle name="Normal 4 5 2 2 3" xfId="47561" xr:uid="{F0D7B8F6-6817-411B-8035-90647BF6FE4F}"/>
    <cellStyle name="Normal 4 5 2 2 4" xfId="47562" xr:uid="{BF156F47-E415-4FA1-BD63-6243EF1BEBD0}"/>
    <cellStyle name="Normal 4 5 2 3" xfId="47563" xr:uid="{7F78EC85-7BFF-480F-B843-8FECD033C71F}"/>
    <cellStyle name="Normal 4 5 2 3 2" xfId="47564" xr:uid="{5E089D89-BEB2-42CC-9D3A-CB148A64FF0D}"/>
    <cellStyle name="Normal 4 5 2 3 3" xfId="47565" xr:uid="{6BEAD7F2-CB68-4923-8286-27833DF2B845}"/>
    <cellStyle name="Normal 4 5 2 3 4" xfId="47566" xr:uid="{6CF1030F-D65F-41D8-B3AC-DA1D764B47C8}"/>
    <cellStyle name="Normal 4 5 2 4" xfId="47567" xr:uid="{6084A9D7-C4D5-4B37-8A0D-B1FA01F7E0A1}"/>
    <cellStyle name="Normal 4 5 2 4 2" xfId="47568" xr:uid="{CFD1CCB5-7EC8-46C8-AC63-FD349FCB17B6}"/>
    <cellStyle name="Normal 4 5 2 5" xfId="47569" xr:uid="{F94D97C3-4305-4862-9352-EF93DF31AEA2}"/>
    <cellStyle name="Normal 4 5 2 6" xfId="47570" xr:uid="{CCEA0CBC-7701-41F7-B292-194C3B4F4F90}"/>
    <cellStyle name="Normal 4 5 2 7" xfId="47571" xr:uid="{8CB78A64-FEB8-489E-B3BD-99F3CDB1C288}"/>
    <cellStyle name="Normal 4 5 3" xfId="47572" xr:uid="{81815A46-FA72-450A-8220-98E8172745AC}"/>
    <cellStyle name="Normal 4 5 3 2" xfId="47573" xr:uid="{39C16832-04BA-4E3E-B98F-77F53EA6B000}"/>
    <cellStyle name="Normal 4 5 3 2 2" xfId="47574" xr:uid="{5FEEC031-71E9-4F64-999D-6F991B70DDDB}"/>
    <cellStyle name="Normal 4 5 3 2 3" xfId="47575" xr:uid="{C2901951-4960-4D0D-9EFE-FF2A190AB44F}"/>
    <cellStyle name="Normal 4 5 3 2 4" xfId="47576" xr:uid="{A79EBC98-D630-437B-8C0F-68FC345B25A8}"/>
    <cellStyle name="Normal 4 5 3 3" xfId="47577" xr:uid="{330AD887-2351-4BB7-87C0-F6E7EFE3B5FA}"/>
    <cellStyle name="Normal 4 5 3 3 2" xfId="47578" xr:uid="{56F75AAB-BD4E-4C79-A73E-6CC0F67A73B3}"/>
    <cellStyle name="Normal 4 5 3 3 3" xfId="47579" xr:uid="{C3B0F172-799A-48D1-84E7-168AE869D050}"/>
    <cellStyle name="Normal 4 5 3 3 4" xfId="47580" xr:uid="{E05AE07E-5D58-4F9D-BE94-48D8173EC0DC}"/>
    <cellStyle name="Normal 4 5 3 4" xfId="47581" xr:uid="{FF010206-26DF-40C3-82E5-2AC01B0E7315}"/>
    <cellStyle name="Normal 4 5 3 4 2" xfId="47582" xr:uid="{46FA870E-9C0C-4B5A-8465-8B588D25A7BD}"/>
    <cellStyle name="Normal 4 5 3 5" xfId="47583" xr:uid="{89734711-2576-4792-BF79-4CE142D73143}"/>
    <cellStyle name="Normal 4 5 3 6" xfId="47584" xr:uid="{62E0B4DD-8C54-47CB-A890-7653275FB53F}"/>
    <cellStyle name="Normal 4 5 3 7" xfId="47585" xr:uid="{835AF406-762E-41BC-9C22-131FF9AD3FD0}"/>
    <cellStyle name="Normal 4 5 4" xfId="47586" xr:uid="{F9391CE6-A2A2-4309-8C63-B2D6E72D5EAD}"/>
    <cellStyle name="Normal 4 5 4 2" xfId="47587" xr:uid="{FF52B78F-A790-4A7F-9C88-A89DDB02E659}"/>
    <cellStyle name="Normal 4 5 4 3" xfId="47588" xr:uid="{CDA53AF3-34C3-4540-BE13-F3CF3ED64197}"/>
    <cellStyle name="Normal 4 5 4 4" xfId="47589" xr:uid="{B2C2D0FC-2415-4CF7-AD32-1527C3744C69}"/>
    <cellStyle name="Normal 4 5 5" xfId="47590" xr:uid="{85E0F10F-1323-4420-A2F4-C2C1B42D7A92}"/>
    <cellStyle name="Normal 4 5 5 2" xfId="47591" xr:uid="{A004C271-3C41-4588-8C99-4F38996426FF}"/>
    <cellStyle name="Normal 4 5 5 3" xfId="47592" xr:uid="{35D4F17A-00B1-4392-8CA3-47CFCF490A31}"/>
    <cellStyle name="Normal 4 5 5 4" xfId="47593" xr:uid="{30212D76-754A-44B1-86EE-A20A2FCFD825}"/>
    <cellStyle name="Normal 4 5 6" xfId="47594" xr:uid="{8CA8D57D-D99D-4DF1-8A54-7F2A3E709835}"/>
    <cellStyle name="Normal 4 5 7" xfId="47595" xr:uid="{1B3B8CEA-D907-47FB-902F-0D528F9B9458}"/>
    <cellStyle name="Normal 4 5 7 2" xfId="47596" xr:uid="{655ED1D7-9F66-458E-BA19-4BE1FBF67499}"/>
    <cellStyle name="Normal 4 5 8" xfId="47597" xr:uid="{355E6F34-9384-43DD-9120-449CE8492EFD}"/>
    <cellStyle name="Normal 4 5 9" xfId="47598" xr:uid="{364B1DB1-A3D1-4E61-AC6C-FCFC4BADA1D6}"/>
    <cellStyle name="Normal 4 5_Africa Provident Limited 2009 - Adj." xfId="59243" xr:uid="{94EB4D0B-7C00-4EB7-A8F9-C8A575A0AA4D}"/>
    <cellStyle name="Normal 4 50" xfId="47599" xr:uid="{7FA25EBF-E781-40BB-B312-1D49628A70C2}"/>
    <cellStyle name="Normal 4 51" xfId="47600" xr:uid="{095C4A10-E5BC-422D-AC6E-7C8038F6C313}"/>
    <cellStyle name="Normal 4 52" xfId="47601" xr:uid="{290F5568-0CAA-46F4-96D0-30C1DD223CA4}"/>
    <cellStyle name="Normal 4 53" xfId="47602" xr:uid="{30943740-735C-446C-BCFB-2A4D84F82D88}"/>
    <cellStyle name="Normal 4 54" xfId="47603" xr:uid="{CFF6C2B0-8EF2-4156-BCA4-003085F50A3D}"/>
    <cellStyle name="Normal 4 55" xfId="47604" xr:uid="{B154A600-A145-45D6-9DA0-403FC04BFCA4}"/>
    <cellStyle name="Normal 4 56" xfId="47605" xr:uid="{B70FD1B0-2C19-4870-A5D3-B9A17E1EEEEB}"/>
    <cellStyle name="Normal 4 57" xfId="47606" xr:uid="{6BCD7507-9D47-4590-AC6C-45064E0C990C}"/>
    <cellStyle name="Normal 4 58" xfId="47607" xr:uid="{BFA7A2F4-63FE-46A8-A528-93A62FDFA2E0}"/>
    <cellStyle name="Normal 4 59" xfId="47608" xr:uid="{7BC95B7C-6A01-410D-A43B-3BBF63912F19}"/>
    <cellStyle name="Normal 4 6" xfId="47609" xr:uid="{0CD4BD2B-0066-4DCA-BBE2-B56117541E26}"/>
    <cellStyle name="Normal 4 6 10" xfId="47610" xr:uid="{4A5933D4-D6B8-4F8A-86D9-79D61AFA7283}"/>
    <cellStyle name="Normal 4 6 11" xfId="47611" xr:uid="{3BE2B607-86A5-4A51-893A-ADF5352A093F}"/>
    <cellStyle name="Normal 4 6 2" xfId="47612" xr:uid="{7B2E69CB-D163-49AB-9125-DD90CEF7B701}"/>
    <cellStyle name="Normal 4 6 2 2" xfId="47613" xr:uid="{68EAB8FA-1D4F-4DFA-AFE8-4B1577D5C3B6}"/>
    <cellStyle name="Normal 4 6 2 2 2" xfId="47614" xr:uid="{4608B054-BE3A-4E0F-AAA8-5308B8C20ECF}"/>
    <cellStyle name="Normal 4 6 2 2 3" xfId="47615" xr:uid="{905D6C7E-F607-46CA-B57C-A27C2E4DAE2F}"/>
    <cellStyle name="Normal 4 6 2 2 4" xfId="47616" xr:uid="{E0B8AB97-B496-41D4-AA86-8DD424004101}"/>
    <cellStyle name="Normal 4 6 2 3" xfId="47617" xr:uid="{40EA1D0C-C8CA-41F5-8E66-7513BDB51FEE}"/>
    <cellStyle name="Normal 4 6 2 3 2" xfId="47618" xr:uid="{38927EAB-3D3A-44C5-AD11-87A85BE5208F}"/>
    <cellStyle name="Normal 4 6 2 3 3" xfId="47619" xr:uid="{7B121741-629A-4327-A955-08150784A541}"/>
    <cellStyle name="Normal 4 6 2 3 4" xfId="47620" xr:uid="{B2BA2376-C1C0-47D7-AFBF-BC992BD27BC4}"/>
    <cellStyle name="Normal 4 6 2 4" xfId="47621" xr:uid="{0F114990-EE9A-49D3-806C-CF8FB06E6EAA}"/>
    <cellStyle name="Normal 4 6 2 4 2" xfId="47622" xr:uid="{7D7DB595-DD48-4EFD-BA4B-0499C211A133}"/>
    <cellStyle name="Normal 4 6 2 5" xfId="47623" xr:uid="{731F5F6E-41B1-4C4F-B334-3EF65190B9CC}"/>
    <cellStyle name="Normal 4 6 2 6" xfId="47624" xr:uid="{BCF1DFEF-8F53-43EF-B124-3FC3D70D6C79}"/>
    <cellStyle name="Normal 4 6 2 7" xfId="47625" xr:uid="{A7AD5E6F-5380-48DA-BE3E-CAD5B4273A17}"/>
    <cellStyle name="Normal 4 6 3" xfId="47626" xr:uid="{649E56EB-177C-4CB4-BE1E-07E5B3B124C5}"/>
    <cellStyle name="Normal 4 6 3 2" xfId="47627" xr:uid="{7AF5DA95-9C08-4B75-BCA1-5DAB393A13A0}"/>
    <cellStyle name="Normal 4 6 3 2 2" xfId="47628" xr:uid="{7C6FDFB7-A8C3-402C-ACCA-5FEF3ADE446A}"/>
    <cellStyle name="Normal 4 6 3 2 3" xfId="47629" xr:uid="{916478F9-2B13-4BB8-A070-EAEE98D22772}"/>
    <cellStyle name="Normal 4 6 3 2 4" xfId="47630" xr:uid="{8C8CB351-3B5E-4AE8-9603-A0B170601598}"/>
    <cellStyle name="Normal 4 6 3 3" xfId="47631" xr:uid="{176713A0-858A-476C-AF81-6D62F71A89F3}"/>
    <cellStyle name="Normal 4 6 3 3 2" xfId="47632" xr:uid="{C403DBF3-FDD1-4DB0-B0A8-F7A2A1DDC885}"/>
    <cellStyle name="Normal 4 6 3 3 3" xfId="47633" xr:uid="{C972387D-9454-4C47-A084-9833711005FE}"/>
    <cellStyle name="Normal 4 6 3 3 4" xfId="47634" xr:uid="{013964F4-F603-4BAE-BE9C-37D115F33E03}"/>
    <cellStyle name="Normal 4 6 3 4" xfId="47635" xr:uid="{2452D248-0D8C-40C6-AC2E-AE6776079EDD}"/>
    <cellStyle name="Normal 4 6 3 4 2" xfId="47636" xr:uid="{85FDD8F0-A3D6-400B-A294-579FC9D47E5E}"/>
    <cellStyle name="Normal 4 6 3 5" xfId="47637" xr:uid="{83D99724-8535-4930-9902-08DEC7E33630}"/>
    <cellStyle name="Normal 4 6 3 6" xfId="47638" xr:uid="{4118A1BD-183A-431D-91F1-E273257D2B23}"/>
    <cellStyle name="Normal 4 6 3 7" xfId="47639" xr:uid="{77EDEE1C-3D19-4FBF-BE91-7D59C1A08497}"/>
    <cellStyle name="Normal 4 6 4" xfId="47640" xr:uid="{2FA27E1A-9DB4-4E09-A7B4-41B8387E7063}"/>
    <cellStyle name="Normal 4 6 4 2" xfId="47641" xr:uid="{9D3E51D6-0DED-407E-BFAF-2235FDA05A54}"/>
    <cellStyle name="Normal 4 6 4 3" xfId="47642" xr:uid="{8D87C6AE-9EFB-479F-BEA5-F8C44EF13BF3}"/>
    <cellStyle name="Normal 4 6 4 4" xfId="47643" xr:uid="{33B10218-F099-4B29-81D7-C477FF3A77C7}"/>
    <cellStyle name="Normal 4 6 5" xfId="47644" xr:uid="{002A42B4-9AD7-45C4-9772-0FF81112C26F}"/>
    <cellStyle name="Normal 4 6 5 2" xfId="47645" xr:uid="{E339A98D-75C9-41F6-84E7-FA844C922AA3}"/>
    <cellStyle name="Normal 4 6 5 3" xfId="47646" xr:uid="{3AD6C660-CC1C-4847-A35F-FFF3D0977050}"/>
    <cellStyle name="Normal 4 6 5 4" xfId="47647" xr:uid="{E0001299-AC04-4A2D-AAD5-014867A698C6}"/>
    <cellStyle name="Normal 4 6 6" xfId="47648" xr:uid="{B4F030E0-527F-4D3C-933A-8420DD6515B6}"/>
    <cellStyle name="Normal 4 6 7" xfId="47649" xr:uid="{077379C0-0686-45C8-9B38-1B1A3DBBEE1F}"/>
    <cellStyle name="Normal 4 6 7 2" xfId="47650" xr:uid="{5167F08A-27B1-437D-8C5A-A8DE2BBA6945}"/>
    <cellStyle name="Normal 4 6 8" xfId="47651" xr:uid="{F226B74C-B956-451F-8F79-1490B47E5720}"/>
    <cellStyle name="Normal 4 6 9" xfId="47652" xr:uid="{B02C4CD2-B663-4CB3-B3D2-35A09D9B3D3F}"/>
    <cellStyle name="Normal 4 6_Africa Provident Limited 2009 - Adj." xfId="59244" xr:uid="{D90B0F89-CCB3-4829-BEC2-106B6446A5B5}"/>
    <cellStyle name="Normal 4 60" xfId="47653" xr:uid="{AD474D29-D784-4B47-A780-DCC0E2924F6C}"/>
    <cellStyle name="Normal 4 61" xfId="47654" xr:uid="{BDE69238-5067-409F-9D8F-87C2915816E3}"/>
    <cellStyle name="Normal 4 62" xfId="47655" xr:uid="{6C38341B-0423-44D8-9C93-67BE58009DCD}"/>
    <cellStyle name="Normal 4 63" xfId="47656" xr:uid="{9FDD6885-FDE6-45E6-957D-D1954FCA0A54}"/>
    <cellStyle name="Normal 4 64" xfId="47657" xr:uid="{B887415B-61D5-4EBC-9B30-E8B5AB7F1D19}"/>
    <cellStyle name="Normal 4 65" xfId="47658" xr:uid="{B1449058-4F96-4308-BCA3-681E9920725B}"/>
    <cellStyle name="Normal 4 66" xfId="47659" xr:uid="{41A42DAD-37B2-47A4-953A-597F658F2323}"/>
    <cellStyle name="Normal 4 67" xfId="47660" xr:uid="{2711BF81-94AC-455B-A559-8899F40F9128}"/>
    <cellStyle name="Normal 4 68" xfId="47661" xr:uid="{866264DA-2121-4AD2-A592-C9E23AD9FE3E}"/>
    <cellStyle name="Normal 4 69" xfId="47662" xr:uid="{09618BCA-6132-4FAC-917F-0D9C076A813F}"/>
    <cellStyle name="Normal 4 7" xfId="47663" xr:uid="{2748B824-C3F8-4E83-8EFD-00AE68948700}"/>
    <cellStyle name="Normal 4 7 10" xfId="47664" xr:uid="{25678340-0722-4334-8EFA-6B6EF149BD9E}"/>
    <cellStyle name="Normal 4 7 11" xfId="47665" xr:uid="{A2F0C9E9-AC71-4DA5-91CF-8C73A9955E14}"/>
    <cellStyle name="Normal 4 7 2" xfId="47666" xr:uid="{E8F5C0A4-0B91-45E7-9E8B-D0E48E336840}"/>
    <cellStyle name="Normal 4 7 2 2" xfId="47667" xr:uid="{F17EE185-01DB-4B91-924E-748BF7456967}"/>
    <cellStyle name="Normal 4 7 2 2 2" xfId="47668" xr:uid="{3FB12EDA-D14C-40F5-91A7-D3467C4D6CE5}"/>
    <cellStyle name="Normal 4 7 2 2 3" xfId="47669" xr:uid="{1C3DE2F1-7A7E-4BD7-BB27-12D098591354}"/>
    <cellStyle name="Normal 4 7 2 2 4" xfId="47670" xr:uid="{B438E454-964E-4A24-8320-31A6739E1ECE}"/>
    <cellStyle name="Normal 4 7 2 3" xfId="47671" xr:uid="{B06848C9-1184-4FCA-A81A-37BD9C99B365}"/>
    <cellStyle name="Normal 4 7 2 3 2" xfId="47672" xr:uid="{FBC136FE-4533-47F6-8A14-8F52B35B2FE7}"/>
    <cellStyle name="Normal 4 7 2 3 3" xfId="47673" xr:uid="{CF94F47A-8886-4AB2-AC12-2BDDC68D7AE4}"/>
    <cellStyle name="Normal 4 7 2 3 4" xfId="47674" xr:uid="{E71FFF66-DF0D-4116-A12E-AA87240A072C}"/>
    <cellStyle name="Normal 4 7 2 4" xfId="47675" xr:uid="{C4EA8A48-4B41-40B0-AC7C-A102D8D7A348}"/>
    <cellStyle name="Normal 4 7 2 4 2" xfId="47676" xr:uid="{8EA9DD1F-F004-41AD-B694-E326F2F1D0BF}"/>
    <cellStyle name="Normal 4 7 2 5" xfId="47677" xr:uid="{15FAF5B5-98AF-4943-8CC9-FD0858BA0578}"/>
    <cellStyle name="Normal 4 7 2 6" xfId="47678" xr:uid="{9D0B8CCF-81A8-45DE-AE77-801ABA32F8D8}"/>
    <cellStyle name="Normal 4 7 2 7" xfId="47679" xr:uid="{5D837489-3FD0-4809-8461-1AE3E1625F7E}"/>
    <cellStyle name="Normal 4 7 3" xfId="47680" xr:uid="{72A95D8B-570D-4634-A1BC-F795B5241A29}"/>
    <cellStyle name="Normal 4 7 3 2" xfId="47681" xr:uid="{153D71AA-B9BA-445F-94E1-7D0286532802}"/>
    <cellStyle name="Normal 4 7 3 2 2" xfId="47682" xr:uid="{E4F3D946-9769-466E-A101-46E98CE9B952}"/>
    <cellStyle name="Normal 4 7 3 2 3" xfId="47683" xr:uid="{6ED19F5F-0E48-47AE-8AAD-C93D1BFA2097}"/>
    <cellStyle name="Normal 4 7 3 2 4" xfId="47684" xr:uid="{5876E606-F9AF-4DA0-8EE5-EA3632EFC88C}"/>
    <cellStyle name="Normal 4 7 3 3" xfId="47685" xr:uid="{1D64ACAF-82B9-4410-BE71-7DE9EB0220F2}"/>
    <cellStyle name="Normal 4 7 3 3 2" xfId="47686" xr:uid="{DA9E9F2F-6BA3-447A-91F4-8A78540BEA3D}"/>
    <cellStyle name="Normal 4 7 3 3 3" xfId="47687" xr:uid="{EE2A3F41-59BD-4ECA-9AA2-6B6D288ED5C0}"/>
    <cellStyle name="Normal 4 7 3 3 4" xfId="47688" xr:uid="{DD07EEE6-49EE-421B-937E-E8316AC5EA95}"/>
    <cellStyle name="Normal 4 7 3 4" xfId="47689" xr:uid="{C665EBDA-EC63-450A-89CE-4A47347512BF}"/>
    <cellStyle name="Normal 4 7 3 4 2" xfId="47690" xr:uid="{7208D836-A24D-4475-A9D5-A0575F280179}"/>
    <cellStyle name="Normal 4 7 3 5" xfId="47691" xr:uid="{F2C84007-41B5-46F2-B7B6-CC5DB1CB41D9}"/>
    <cellStyle name="Normal 4 7 3 6" xfId="47692" xr:uid="{5F117779-384B-4D03-92A8-8D40133859EA}"/>
    <cellStyle name="Normal 4 7 3 7" xfId="47693" xr:uid="{F6669B44-E5C9-4976-90CC-88650DC043C2}"/>
    <cellStyle name="Normal 4 7 4" xfId="47694" xr:uid="{F134081C-73F1-4867-8539-92F6DF409639}"/>
    <cellStyle name="Normal 4 7 4 2" xfId="47695" xr:uid="{52103E92-E7DE-4504-84AF-49F084FA0439}"/>
    <cellStyle name="Normal 4 7 4 3" xfId="47696" xr:uid="{0B6AEAED-A125-4147-AE8A-695CC7E3E16F}"/>
    <cellStyle name="Normal 4 7 4 4" xfId="47697" xr:uid="{5FA41094-1E29-45BA-BE8F-9289B6C6743F}"/>
    <cellStyle name="Normal 4 7 5" xfId="47698" xr:uid="{4E26A0C0-C6C4-4157-94AE-8C921F78E3F5}"/>
    <cellStyle name="Normal 4 7 5 2" xfId="47699" xr:uid="{D36AC657-8087-43A3-BADE-48010885106A}"/>
    <cellStyle name="Normal 4 7 5 3" xfId="47700" xr:uid="{3A5EB9A6-9EE4-44D3-88FD-F6A99A21E744}"/>
    <cellStyle name="Normal 4 7 5 4" xfId="47701" xr:uid="{A05A13B3-B1AD-4706-8BDC-B07D25E65927}"/>
    <cellStyle name="Normal 4 7 6" xfId="47702" xr:uid="{797CD803-54FB-42C7-8AB4-AA64AD623AB9}"/>
    <cellStyle name="Normal 4 7 7" xfId="47703" xr:uid="{B16148CB-024C-4DE2-BCCC-3B02E2887ABE}"/>
    <cellStyle name="Normal 4 7 7 2" xfId="47704" xr:uid="{262E9061-4713-4430-A6FF-E267A4B01981}"/>
    <cellStyle name="Normal 4 7 8" xfId="47705" xr:uid="{76476A57-7A76-459D-AD65-33302F64FB96}"/>
    <cellStyle name="Normal 4 7 9" xfId="47706" xr:uid="{723CDD58-ACDF-4C87-B1AE-52A795398B37}"/>
    <cellStyle name="Normal 4 7_Africa Provident Limited 2009 - Adj." xfId="59245" xr:uid="{B6A92366-7D6B-4096-9479-071432BBD3CE}"/>
    <cellStyle name="Normal 4 70" xfId="47707" xr:uid="{59BEEC94-2603-4BC4-8363-6A13595148F2}"/>
    <cellStyle name="Normal 4 71" xfId="47708" xr:uid="{CA0C1178-091F-4D94-8A20-F25F5B0CF89A}"/>
    <cellStyle name="Normal 4 72" xfId="47709" xr:uid="{D782C6CC-4649-4475-8909-C5093606135B}"/>
    <cellStyle name="Normal 4 73" xfId="47710" xr:uid="{192B0987-DB4A-4D4D-8BC4-EE0BD054A3C7}"/>
    <cellStyle name="Normal 4 74" xfId="47711" xr:uid="{A1D24F7B-0976-4BC4-9ADE-9D7E5B3F53E9}"/>
    <cellStyle name="Normal 4 75" xfId="47712" xr:uid="{28280184-EF14-440D-8E12-3786A2331B4C}"/>
    <cellStyle name="Normal 4 76" xfId="47713" xr:uid="{0D94753F-C2DE-459F-BE8D-ED78C42A2B22}"/>
    <cellStyle name="Normal 4 77" xfId="47714" xr:uid="{5670E59C-59B0-45DC-8DD3-B20DC8B77CA6}"/>
    <cellStyle name="Normal 4 78" xfId="47715" xr:uid="{B59897FA-7E28-4A1E-AA78-3B0B6891153B}"/>
    <cellStyle name="Normal 4 79" xfId="47716" xr:uid="{1FA1ADD0-6168-4494-AE9E-DBCB2723E6B2}"/>
    <cellStyle name="Normal 4 8" xfId="47717" xr:uid="{EB1E2C51-D594-4B10-BA17-15E394FE3477}"/>
    <cellStyle name="Normal 4 8 10" xfId="47718" xr:uid="{28046303-B0E0-4290-9A9B-46112213A65C}"/>
    <cellStyle name="Normal 4 8 11" xfId="47719" xr:uid="{99467B99-EE21-4B54-993E-29DE676A1898}"/>
    <cellStyle name="Normal 4 8 2" xfId="47720" xr:uid="{9D13DE85-EEDA-4465-8291-16ED0249AD5C}"/>
    <cellStyle name="Normal 4 8 2 2" xfId="47721" xr:uid="{417EC3F2-FD6D-4080-9F57-66789F4E0EAC}"/>
    <cellStyle name="Normal 4 8 2 2 2" xfId="47722" xr:uid="{4142CC37-9642-4552-B0EB-9412A84CF086}"/>
    <cellStyle name="Normal 4 8 2 2 3" xfId="47723" xr:uid="{7319EC54-A520-483C-9D25-0A2B927FD310}"/>
    <cellStyle name="Normal 4 8 2 2 4" xfId="47724" xr:uid="{435FF1D4-569F-4559-B62E-DE82D81912BC}"/>
    <cellStyle name="Normal 4 8 2 3" xfId="47725" xr:uid="{3EA82205-8797-46DE-9BF3-8C74BD155258}"/>
    <cellStyle name="Normal 4 8 2 3 2" xfId="47726" xr:uid="{7CF9B2BB-54F2-4314-A4E4-89205D204699}"/>
    <cellStyle name="Normal 4 8 2 3 3" xfId="47727" xr:uid="{A210BDF2-7B24-4B50-B839-692A8537A85B}"/>
    <cellStyle name="Normal 4 8 2 3 4" xfId="47728" xr:uid="{388796A1-F06A-4543-80E8-22DF2F5CD8CB}"/>
    <cellStyle name="Normal 4 8 2 4" xfId="47729" xr:uid="{0263908F-5623-40C8-9793-D0379E53E809}"/>
    <cellStyle name="Normal 4 8 2 4 2" xfId="47730" xr:uid="{2182CA62-2F47-4816-B8D8-336ABE778013}"/>
    <cellStyle name="Normal 4 8 2 5" xfId="47731" xr:uid="{EE3BAD91-D29B-4B74-96D7-C67679832315}"/>
    <cellStyle name="Normal 4 8 2 6" xfId="47732" xr:uid="{5BF65FD6-2B1F-4437-B8C0-6207FC7C33DB}"/>
    <cellStyle name="Normal 4 8 2 7" xfId="47733" xr:uid="{E2D6C41A-6529-4950-B091-296EF0C37B84}"/>
    <cellStyle name="Normal 4 8 3" xfId="47734" xr:uid="{79B97A0A-D487-4A0E-BB1A-5460DAFEFEC1}"/>
    <cellStyle name="Normal 4 8 3 2" xfId="47735" xr:uid="{4351766C-C444-4AFC-9696-E616F7B9187A}"/>
    <cellStyle name="Normal 4 8 3 2 2" xfId="47736" xr:uid="{5DB12C36-DF0B-415E-AF43-7117240851E4}"/>
    <cellStyle name="Normal 4 8 3 2 3" xfId="47737" xr:uid="{F9A7AFA3-CA32-447E-932F-DD954CBE5AC0}"/>
    <cellStyle name="Normal 4 8 3 2 4" xfId="47738" xr:uid="{0A36E0F1-72E1-4066-866F-69DC8BEAE69E}"/>
    <cellStyle name="Normal 4 8 3 3" xfId="47739" xr:uid="{2B66877A-87A6-4397-AC85-D5247725BA78}"/>
    <cellStyle name="Normal 4 8 3 3 2" xfId="47740" xr:uid="{F43FCEA9-B50D-4005-96FB-6CD686C8C757}"/>
    <cellStyle name="Normal 4 8 3 3 3" xfId="47741" xr:uid="{1274F4B1-4BEE-472B-97B4-7237AAFC82E4}"/>
    <cellStyle name="Normal 4 8 3 3 4" xfId="47742" xr:uid="{53D71BB6-D744-45E3-A3DD-0D910D84E377}"/>
    <cellStyle name="Normal 4 8 3 4" xfId="47743" xr:uid="{9219423F-3F5E-4D4B-842F-1E6EAA66932F}"/>
    <cellStyle name="Normal 4 8 3 4 2" xfId="47744" xr:uid="{ED0DCF52-6949-419C-B3F6-7B436A9DEEA1}"/>
    <cellStyle name="Normal 4 8 3 5" xfId="47745" xr:uid="{BC641078-A4C6-4E5C-8E5E-FE26EC1793E0}"/>
    <cellStyle name="Normal 4 8 3 6" xfId="47746" xr:uid="{4ABE7A59-2BA3-446C-A93C-3F15E6C1101E}"/>
    <cellStyle name="Normal 4 8 3 7" xfId="47747" xr:uid="{1DB59096-DDAE-4500-ACB0-E12259FEAE33}"/>
    <cellStyle name="Normal 4 8 4" xfId="47748" xr:uid="{409529A8-9E56-4A32-A4E2-008CBB2F2EAF}"/>
    <cellStyle name="Normal 4 8 4 2" xfId="47749" xr:uid="{86DF7615-C960-4BF9-BA73-7C79C9BCA520}"/>
    <cellStyle name="Normal 4 8 4 3" xfId="47750" xr:uid="{08B18061-5DCC-4E74-8E1C-BF9C286C42D5}"/>
    <cellStyle name="Normal 4 8 4 4" xfId="47751" xr:uid="{D21FDFD6-199D-40B8-AA56-F9B7B0E3FA86}"/>
    <cellStyle name="Normal 4 8 5" xfId="47752" xr:uid="{6AD34B58-E4BD-458B-BB17-4208812509D3}"/>
    <cellStyle name="Normal 4 8 5 2" xfId="47753" xr:uid="{DC5616A2-E4B1-4507-B4E4-27BE4A2580AE}"/>
    <cellStyle name="Normal 4 8 5 3" xfId="47754" xr:uid="{D7B1F972-055F-4CFB-BCF4-B3BF88511B5B}"/>
    <cellStyle name="Normal 4 8 5 4" xfId="47755" xr:uid="{36FB03F3-F9EE-4590-838C-704A59ADB4F2}"/>
    <cellStyle name="Normal 4 8 6" xfId="47756" xr:uid="{43F91031-0FC6-4B31-84D4-CA7155606033}"/>
    <cellStyle name="Normal 4 8 7" xfId="47757" xr:uid="{4CB0A8D5-4866-437D-8A94-534B51953917}"/>
    <cellStyle name="Normal 4 8 7 2" xfId="47758" xr:uid="{36B6FF5D-5551-499E-A6CE-A57372C083BB}"/>
    <cellStyle name="Normal 4 8 8" xfId="47759" xr:uid="{35394C7E-FA9A-4B49-AFDC-EBE86ACDC3C4}"/>
    <cellStyle name="Normal 4 8 9" xfId="47760" xr:uid="{BEAD3BB8-43F6-415C-824F-E6D38202B5AB}"/>
    <cellStyle name="Normal 4 8_Africa Provident Limited 2009 - Adj." xfId="59246" xr:uid="{92C48542-66DE-4AA3-B49A-C2AD25DB7F96}"/>
    <cellStyle name="Normal 4 80" xfId="47761" xr:uid="{1570947A-2ACD-4F1B-B308-68AC7188A87D}"/>
    <cellStyle name="Normal 4 80 2" xfId="47762" xr:uid="{B42577B6-B756-4209-8E12-C852DA7DC0D5}"/>
    <cellStyle name="Normal 4 80 2 2" xfId="47763" xr:uid="{A2ED66C2-DC3F-46BA-A8B5-A3DDA2695BB8}"/>
    <cellStyle name="Normal 4 80 2 2 2" xfId="47764" xr:uid="{6F38A65D-877B-42AE-82A6-CE40AD1651D8}"/>
    <cellStyle name="Normal 4 80 2 3" xfId="47765" xr:uid="{598E7488-C840-4ECD-97E9-F64F013346DD}"/>
    <cellStyle name="Normal 4 80 3" xfId="47766" xr:uid="{12FBD7CF-F59E-4243-80BE-3743A94ABEA5}"/>
    <cellStyle name="Normal 4 80 3 2" xfId="47767" xr:uid="{D7815E5A-C8A0-491C-8D06-9A2666C14E7B}"/>
    <cellStyle name="Normal 4 80 4" xfId="47768" xr:uid="{B2ED4A12-363E-4089-96E1-5A180412DB36}"/>
    <cellStyle name="Normal 4 81" xfId="47769" xr:uid="{24E121F1-9DAC-4511-9B80-6FC8914E109B}"/>
    <cellStyle name="Normal 4 81 2" xfId="47770" xr:uid="{5CDB825F-F3C9-4258-9290-06D218FD45B4}"/>
    <cellStyle name="Normal 4 81 2 2" xfId="47771" xr:uid="{AA4331AD-6B28-430B-B0A4-BD27E2829114}"/>
    <cellStyle name="Normal 4 81 2 2 2" xfId="47772" xr:uid="{C004380F-74D2-4CAC-B951-628535221772}"/>
    <cellStyle name="Normal 4 81 2 3" xfId="47773" xr:uid="{2A4EA345-B399-4C56-B761-2C17550BE789}"/>
    <cellStyle name="Normal 4 81 3" xfId="47774" xr:uid="{BE746B78-CE8C-42AD-A1B2-32179CC3B573}"/>
    <cellStyle name="Normal 4 81 3 2" xfId="47775" xr:uid="{B1BB48A6-AD19-4C2C-ACFD-9DD760F1A8EF}"/>
    <cellStyle name="Normal 4 81 4" xfId="47776" xr:uid="{1334A992-5B7E-4019-80E2-5B057F30E248}"/>
    <cellStyle name="Normal 4 82" xfId="47777" xr:uid="{878EAA2E-C9FC-4B05-AD76-D6C321EEB013}"/>
    <cellStyle name="Normal 4 82 2" xfId="47778" xr:uid="{A6635F40-BB42-49EC-BDFF-DAA24087A6EE}"/>
    <cellStyle name="Normal 4 83" xfId="47779" xr:uid="{D3DB5B7B-C608-49EC-8348-C92341468C4F}"/>
    <cellStyle name="Normal 4 83 2" xfId="47780" xr:uid="{C029B93D-8876-461B-83F3-3683FA91A16D}"/>
    <cellStyle name="Normal 4 84" xfId="47781" xr:uid="{70757EAA-22BD-497E-BDE8-0535EF21F5A9}"/>
    <cellStyle name="Normal 4 84 2" xfId="47782" xr:uid="{75E2B01F-367C-4EF0-99FB-B961EACCE877}"/>
    <cellStyle name="Normal 4 85" xfId="47783" xr:uid="{6D7D0280-9114-4005-A1CF-88446A642443}"/>
    <cellStyle name="Normal 4 86" xfId="47784" xr:uid="{35845723-1388-421A-BF68-2580BD725B42}"/>
    <cellStyle name="Normal 4 87" xfId="47785" xr:uid="{859B2B26-7257-4266-A591-9F44F01E0D6D}"/>
    <cellStyle name="Normal 4 88" xfId="47786" xr:uid="{891CBB16-5982-419C-9FC7-AF3366E99209}"/>
    <cellStyle name="Normal 4 89" xfId="47787" xr:uid="{4F277FB6-FD6C-4589-93B0-485D0DF6CBA4}"/>
    <cellStyle name="Normal 4 9" xfId="47788" xr:uid="{670A011F-595D-49F1-A005-8D830C2BE1E1}"/>
    <cellStyle name="Normal 4 9 10" xfId="47789" xr:uid="{6EB67507-AE22-41A8-AA16-96D9E6A86014}"/>
    <cellStyle name="Normal 4 9 11" xfId="47790" xr:uid="{8F654DF7-DECD-4C67-85D1-9923AFBEE09C}"/>
    <cellStyle name="Normal 4 9 2" xfId="47791" xr:uid="{6F4EBB03-2870-414C-8850-8425282286F1}"/>
    <cellStyle name="Normal 4 9 2 2" xfId="47792" xr:uid="{6727C513-7219-478D-946C-B10E3D5471CB}"/>
    <cellStyle name="Normal 4 9 2 2 2" xfId="47793" xr:uid="{8D885F62-FCB0-4C06-915E-0657B4049435}"/>
    <cellStyle name="Normal 4 9 2 2 3" xfId="47794" xr:uid="{2203865D-F48D-4344-A848-33D59F712A26}"/>
    <cellStyle name="Normal 4 9 2 2 4" xfId="47795" xr:uid="{90703B03-1E1E-45DF-94CD-818495563DED}"/>
    <cellStyle name="Normal 4 9 2 3" xfId="47796" xr:uid="{97DA2D3A-632A-4A41-ABBC-A9CF8B20F506}"/>
    <cellStyle name="Normal 4 9 2 3 2" xfId="47797" xr:uid="{F8B20B71-45D9-4367-9365-9AA34DC439E8}"/>
    <cellStyle name="Normal 4 9 2 3 3" xfId="47798" xr:uid="{2246F2D3-922A-4916-9084-7E8A2FD3725D}"/>
    <cellStyle name="Normal 4 9 2 3 4" xfId="47799" xr:uid="{C53603BB-0ED8-4F8F-B074-140AA02802CC}"/>
    <cellStyle name="Normal 4 9 2 4" xfId="47800" xr:uid="{AA43587A-A3A6-40EA-8899-CEE002EEF1BB}"/>
    <cellStyle name="Normal 4 9 2 4 2" xfId="47801" xr:uid="{E4F111AE-F3F4-42BE-89BB-EFEC81063E6E}"/>
    <cellStyle name="Normal 4 9 2 5" xfId="47802" xr:uid="{6DEFCA0D-0EBF-4413-AF16-F2243AEB0B4E}"/>
    <cellStyle name="Normal 4 9 2 6" xfId="47803" xr:uid="{9723A44C-1092-4BE2-8A80-3A84D5FED07C}"/>
    <cellStyle name="Normal 4 9 2 7" xfId="47804" xr:uid="{604CD522-0D9A-4ED9-8CB4-3BFB4A440528}"/>
    <cellStyle name="Normal 4 9 3" xfId="47805" xr:uid="{74D02EEE-5CD6-4FAD-A2D7-29C54093E37E}"/>
    <cellStyle name="Normal 4 9 3 2" xfId="47806" xr:uid="{704B5590-BC6D-4BA9-A699-1134DD734D64}"/>
    <cellStyle name="Normal 4 9 3 2 2" xfId="47807" xr:uid="{E0DA1F7C-A6E6-4C58-9A66-9B3C6A932F24}"/>
    <cellStyle name="Normal 4 9 3 2 3" xfId="47808" xr:uid="{F5358213-4276-4097-ACC5-DB609B9871A0}"/>
    <cellStyle name="Normal 4 9 3 2 4" xfId="47809" xr:uid="{465C1CD6-3C32-44B1-8AF6-298305F2BEC1}"/>
    <cellStyle name="Normal 4 9 3 3" xfId="47810" xr:uid="{51ABA040-DE12-4FC2-97F2-6764CD863D3C}"/>
    <cellStyle name="Normal 4 9 3 3 2" xfId="47811" xr:uid="{237996B0-6DA2-4BC3-BF78-109946778907}"/>
    <cellStyle name="Normal 4 9 3 3 3" xfId="47812" xr:uid="{95E3716A-6FBD-4641-B234-B5545928BE48}"/>
    <cellStyle name="Normal 4 9 3 3 4" xfId="47813" xr:uid="{304E222D-6CE1-473E-9535-8F74786E5611}"/>
    <cellStyle name="Normal 4 9 3 4" xfId="47814" xr:uid="{4089A874-C1FA-4D56-A640-EA8E15E3E623}"/>
    <cellStyle name="Normal 4 9 3 4 2" xfId="47815" xr:uid="{06AA8424-16F3-4338-B2BC-0EDCEB15E591}"/>
    <cellStyle name="Normal 4 9 3 5" xfId="47816" xr:uid="{4D3C9D69-371B-498F-AF59-8576C121C74C}"/>
    <cellStyle name="Normal 4 9 3 6" xfId="47817" xr:uid="{D376B70F-2BD8-4EEB-BC54-A33EAD41C7FF}"/>
    <cellStyle name="Normal 4 9 3 7" xfId="47818" xr:uid="{2B9380AE-68D9-4551-AB75-66A68E2D8D00}"/>
    <cellStyle name="Normal 4 9 4" xfId="47819" xr:uid="{3C925EE2-DB37-4D8D-89EE-6B583D110E2C}"/>
    <cellStyle name="Normal 4 9 4 2" xfId="47820" xr:uid="{E3AE0D9A-0D84-4D0D-9053-E1D48F416102}"/>
    <cellStyle name="Normal 4 9 4 3" xfId="47821" xr:uid="{4BA86473-2586-48E2-A769-0C5DBFA66B35}"/>
    <cellStyle name="Normal 4 9 4 4" xfId="47822" xr:uid="{A8D519A3-BB90-41DF-AC5A-7E3F22D7298A}"/>
    <cellStyle name="Normal 4 9 5" xfId="47823" xr:uid="{214063F0-691A-468C-BCB1-3DAF7F60F381}"/>
    <cellStyle name="Normal 4 9 5 2" xfId="47824" xr:uid="{757680E4-FD62-4D2C-B96C-4D1695861E6A}"/>
    <cellStyle name="Normal 4 9 5 3" xfId="47825" xr:uid="{06A46A96-5720-43CD-820C-EE188FC2B4D0}"/>
    <cellStyle name="Normal 4 9 5 4" xfId="47826" xr:uid="{4940AEC9-DE45-4C30-BB14-C321EC6A0453}"/>
    <cellStyle name="Normal 4 9 6" xfId="47827" xr:uid="{BC499637-72F6-4AFF-ADED-C7D8AE1B06BE}"/>
    <cellStyle name="Normal 4 9 7" xfId="47828" xr:uid="{60F31BAB-772C-4658-92E1-00F2099BF367}"/>
    <cellStyle name="Normal 4 9 7 2" xfId="47829" xr:uid="{D2027BF0-7369-4EB1-8AF1-76A8EC99A894}"/>
    <cellStyle name="Normal 4 9 8" xfId="47830" xr:uid="{227487AF-BB29-4B37-AF54-4FA74923B0C5}"/>
    <cellStyle name="Normal 4 9 9" xfId="47831" xr:uid="{9C2465D9-FA05-406C-8A62-41C284181BBA}"/>
    <cellStyle name="Normal 4 90" xfId="59247" xr:uid="{C604D810-9682-42E6-A8D4-FDB0BA7B41BB}"/>
    <cellStyle name="Normal 4 91" xfId="59248" xr:uid="{C44E4C2A-9752-4924-940B-5A028C345B2A}"/>
    <cellStyle name="Normal 4_A.B. STATISTICS  (2)" xfId="47832" xr:uid="{E6A549E3-2B94-48BA-8156-EFDD453A9836}"/>
    <cellStyle name="Normal 40" xfId="47833" xr:uid="{9A2DA54E-18DB-4E97-B3ED-92654BF0B4C0}"/>
    <cellStyle name="Normal 40 2" xfId="47834" xr:uid="{127AFC2A-AB48-4EF7-B6F7-69AF4FFDD3E0}"/>
    <cellStyle name="Normal 40 2 2" xfId="47835" xr:uid="{22A26EF7-EDC2-467B-8A85-2478EFD7E91C}"/>
    <cellStyle name="Normal 40 3" xfId="47836" xr:uid="{ABECA1BC-B7F3-42E3-A2FE-E44F93CC0B59}"/>
    <cellStyle name="Normal 40 3 2" xfId="47837" xr:uid="{C6D7A5C8-D461-41BE-BF6E-7FCC6536431F}"/>
    <cellStyle name="Normal 40 4" xfId="47838" xr:uid="{8A34A235-0CCC-4A4F-AF6D-AC245BF16DA9}"/>
    <cellStyle name="Normal 41" xfId="47839" xr:uid="{F9235BCF-B774-439D-9936-0B00A460B13E}"/>
    <cellStyle name="Normal 41 2" xfId="47840" xr:uid="{1737A442-9B17-4E7F-8E69-1742D7EB1FDC}"/>
    <cellStyle name="Normal 41 2 2" xfId="47841" xr:uid="{700D5DA4-D4A6-4CD6-B5B4-F3593159D1FD}"/>
    <cellStyle name="Normal 41 3" xfId="47842" xr:uid="{01209A9B-26C4-4CB3-8411-7A12C041FBDA}"/>
    <cellStyle name="Normal 41 3 2" xfId="47843" xr:uid="{30B54591-8698-4B91-ACA1-4A5F3B6C32BE}"/>
    <cellStyle name="Normal 41 4" xfId="47844" xr:uid="{96F63400-FA26-424E-A6BF-07A56EF8D828}"/>
    <cellStyle name="Normal 41 5" xfId="47845" xr:uid="{BD9014A0-01C4-4B64-AEF3-7F92AEC8D614}"/>
    <cellStyle name="Normal 42" xfId="47846" xr:uid="{2818E2EA-A33F-4D10-A761-EA220826DDA7}"/>
    <cellStyle name="Normal 42 2" xfId="47847" xr:uid="{FBF2A212-7682-426C-8BFB-D13532C2D378}"/>
    <cellStyle name="Normal 42 2 2" xfId="47848" xr:uid="{7FB751AD-4184-4FE4-B583-8030EF08F25C}"/>
    <cellStyle name="Normal 42 3" xfId="47849" xr:uid="{7D82ADA0-1589-4787-8794-B52D85E46036}"/>
    <cellStyle name="Normal 42 3 2" xfId="47850" xr:uid="{BD914CEC-47D8-41D6-A0CF-BAA8F12D5B14}"/>
    <cellStyle name="Normal 42 4" xfId="47851" xr:uid="{2B6EF07E-26EE-4AF7-B463-6C21D98F8107}"/>
    <cellStyle name="Normal 42 5" xfId="59249" xr:uid="{32C90CF7-F789-47AA-9227-33E3466DBFBE}"/>
    <cellStyle name="Normal 43" xfId="47852" xr:uid="{6A202AD3-F467-4A7A-9F47-7332823096F4}"/>
    <cellStyle name="Normal 43 2" xfId="47853" xr:uid="{A897238E-6998-4964-A301-C542538B7A3C}"/>
    <cellStyle name="Normal 43 2 2" xfId="47854" xr:uid="{8F0A91C2-AC5A-4F34-BC5F-612DF0645687}"/>
    <cellStyle name="Normal 43 3" xfId="47855" xr:uid="{FB606099-64AD-4E7B-948C-565EA6B98AD7}"/>
    <cellStyle name="Normal 43 3 2" xfId="47856" xr:uid="{A1EA23C0-D3D6-4E85-8085-C0C52471D10C}"/>
    <cellStyle name="Normal 43 4" xfId="47857" xr:uid="{FC8BA957-BA75-48FD-8866-91F7D762A3BA}"/>
    <cellStyle name="Normal 44" xfId="47858" xr:uid="{697D25C1-369F-40B2-9580-FA7E8B79D8D8}"/>
    <cellStyle name="Normal 44 2" xfId="47859" xr:uid="{A138E8DB-24BF-4FED-9D72-75EC305CF3E3}"/>
    <cellStyle name="Normal 44 2 2" xfId="47860" xr:uid="{94F4EB92-6ECC-4615-B928-7054E9713C26}"/>
    <cellStyle name="Normal 44 3" xfId="47861" xr:uid="{4A94A11F-D62B-4848-A97E-5983383BE2F9}"/>
    <cellStyle name="Normal 44 3 2" xfId="47862" xr:uid="{32180A12-803C-4B01-81E5-7AD37292AAED}"/>
    <cellStyle name="Normal 44 4" xfId="47863" xr:uid="{A5EDD8DC-A490-4E5F-9FAB-B5A992C4E833}"/>
    <cellStyle name="Normal 45" xfId="47864" xr:uid="{A5A477F0-5A0B-4BFE-892A-22358013B330}"/>
    <cellStyle name="Normal 45 2" xfId="47865" xr:uid="{D518B4AD-7277-4F63-AD47-9ED669C0D048}"/>
    <cellStyle name="Normal 45 3" xfId="47866" xr:uid="{0406DDB5-1EEB-4CA8-9D90-C196F823B0E8}"/>
    <cellStyle name="Normal 45 3 2" xfId="47867" xr:uid="{0AE57C2F-C20B-4D11-B3CF-6DA5CC8F2C3C}"/>
    <cellStyle name="Normal 45 3 2 2" xfId="47868" xr:uid="{5ACBCFBB-3328-44EF-BEDA-F3E44829DA81}"/>
    <cellStyle name="Normal 45 3 2 2 2" xfId="47869" xr:uid="{C5F682E5-39F6-4A15-9964-7D9702EBB3BD}"/>
    <cellStyle name="Normal 45 3 2 3" xfId="47870" xr:uid="{9D3B5166-0659-4D64-8808-509FE86FFC1B}"/>
    <cellStyle name="Normal 45 3 3" xfId="47871" xr:uid="{E0BA2033-D575-4066-9671-142FDC5B561D}"/>
    <cellStyle name="Normal 45 3 3 2" xfId="47872" xr:uid="{35A5BFE5-8434-475B-8B8E-1B8779598396}"/>
    <cellStyle name="Normal 45 3 4" xfId="47873" xr:uid="{621B8A5F-0406-4C2A-89F5-078C2252A52C}"/>
    <cellStyle name="Normal 46" xfId="47874" xr:uid="{CE5E54D1-61C9-4235-A77D-95353426EBAA}"/>
    <cellStyle name="Normal 46 2" xfId="59250" xr:uid="{8BC2D34F-8B96-4594-BC5C-95C75B20B73B}"/>
    <cellStyle name="Normal 46 3" xfId="59251" xr:uid="{2F54AA00-A2F5-4D71-B204-BC77115837A3}"/>
    <cellStyle name="Normal 47" xfId="47875" xr:uid="{15909702-08D0-434F-BE1D-A2E788793BBF}"/>
    <cellStyle name="Normal 47 2" xfId="47876" xr:uid="{6B5BAAF1-8AF0-402C-8CB2-34BEC6D76915}"/>
    <cellStyle name="Normal 47 2 2" xfId="47877" xr:uid="{C082EA3D-7313-4322-AFBF-89611AF8632F}"/>
    <cellStyle name="Normal 47 2 2 2" xfId="47878" xr:uid="{B34D67AD-5A83-4A79-AD65-A2C009A008C4}"/>
    <cellStyle name="Normal 47 2 3" xfId="47879" xr:uid="{61AE7A67-6EE9-43B8-8F80-872AD4FE683F}"/>
    <cellStyle name="Normal 47 3" xfId="47880" xr:uid="{C30DBA78-B76F-4005-B3D9-6BFE7CD8CDF2}"/>
    <cellStyle name="Normal 47 3 2" xfId="47881" xr:uid="{24A9DA72-545B-4000-8181-1849C71C040D}"/>
    <cellStyle name="Normal 47 4" xfId="47882" xr:uid="{F9F40EDA-6F6D-4A3B-871D-EFF7A9FC3B12}"/>
    <cellStyle name="Normal 48" xfId="47883" xr:uid="{EABC64A4-845B-4F8C-9C50-938EB8697C34}"/>
    <cellStyle name="Normal 48 2" xfId="47884" xr:uid="{EE643EAD-AA9C-43B3-8473-0BE2F282B60E}"/>
    <cellStyle name="Normal 48 2 2" xfId="47885" xr:uid="{60EB91DC-7F4F-4F4E-A599-7C969BDA646A}"/>
    <cellStyle name="Normal 48 2 2 2" xfId="47886" xr:uid="{053EA599-898D-4917-830A-27ECA12CD121}"/>
    <cellStyle name="Normal 48 2 3" xfId="47887" xr:uid="{FE47ABC5-EE1B-4223-BD89-FFF95746EC48}"/>
    <cellStyle name="Normal 48 3" xfId="47888" xr:uid="{F7994B63-9410-4DBE-910A-8EE34D504CCF}"/>
    <cellStyle name="Normal 48 3 2" xfId="47889" xr:uid="{55ABE76A-78FF-4F64-962E-E8CFA8E01164}"/>
    <cellStyle name="Normal 48 4" xfId="47890" xr:uid="{BB2C7207-FB0E-41C0-8DD1-3110D7E2B407}"/>
    <cellStyle name="Normal 49" xfId="47891" xr:uid="{3FAE1792-852E-42EF-8ED8-C24565DEA4CD}"/>
    <cellStyle name="Normal 49 2" xfId="47892" xr:uid="{DDE31020-F6D6-4229-975B-0CA40E7A96B3}"/>
    <cellStyle name="Normal 49 2 2" xfId="47893" xr:uid="{61A3DBB3-928E-4739-A618-D146AF35C62A}"/>
    <cellStyle name="Normal 49 2 2 2" xfId="47894" xr:uid="{4696CA31-1CC5-4966-9D77-02C8BD4B91AA}"/>
    <cellStyle name="Normal 49 2 3" xfId="47895" xr:uid="{07A6ADA1-EC57-4920-8DCE-02E487B147ED}"/>
    <cellStyle name="Normal 49 3" xfId="47896" xr:uid="{430155D7-75AE-47DD-8CEA-4FBCC2AE966B}"/>
    <cellStyle name="Normal 49 3 2" xfId="47897" xr:uid="{E7634B89-1140-42A8-9A7F-0013141CC675}"/>
    <cellStyle name="Normal 49 4" xfId="47898" xr:uid="{9D08F154-DB57-4B80-B0F3-E102B12AF319}"/>
    <cellStyle name="Normal 5" xfId="90" xr:uid="{327C403B-C5BC-4B38-9292-75A3A26714E4}"/>
    <cellStyle name="Normal 5 10" xfId="47899" xr:uid="{0B8CE9EE-27B4-4D92-BFEE-38C64C51EFA9}"/>
    <cellStyle name="Normal 5 10 10" xfId="47900" xr:uid="{709BCA63-7558-49CB-B512-3846CF25A7B4}"/>
    <cellStyle name="Normal 5 10 11" xfId="47901" xr:uid="{3D6EBEBD-76DB-42CE-953D-B4FA27039242}"/>
    <cellStyle name="Normal 5 10 12" xfId="47902" xr:uid="{EDACF4BF-30CB-4507-B0E2-DB3824E4A0D9}"/>
    <cellStyle name="Normal 5 10 2" xfId="47903" xr:uid="{1B6DDB3C-CF8B-49D4-8D1E-4EFEBB5448E8}"/>
    <cellStyle name="Normal 5 10 2 2" xfId="47904" xr:uid="{F3C9E916-1549-4F22-BB42-3B1F8E71AE26}"/>
    <cellStyle name="Normal 5 10 2 2 2" xfId="47905" xr:uid="{6A805D05-ED39-4695-A3FE-49F084E95EB9}"/>
    <cellStyle name="Normal 5 10 2 2 3" xfId="47906" xr:uid="{A612B879-530A-421F-A19A-00E747950AEE}"/>
    <cellStyle name="Normal 5 10 2 2 4" xfId="47907" xr:uid="{878A34FD-3AFC-4682-B2D6-D0C0E3955496}"/>
    <cellStyle name="Normal 5 10 2 3" xfId="47908" xr:uid="{319C4682-C1B6-4062-8168-32E7F32647EB}"/>
    <cellStyle name="Normal 5 10 2 3 2" xfId="47909" xr:uid="{8885186B-01F3-4390-8298-3E126B029225}"/>
    <cellStyle name="Normal 5 10 2 3 3" xfId="47910" xr:uid="{A1D59106-6855-48B5-8516-A3DAB9318C7A}"/>
    <cellStyle name="Normal 5 10 2 3 4" xfId="47911" xr:uid="{8DF3A90A-B1A9-4276-857F-B905C60B7533}"/>
    <cellStyle name="Normal 5 10 2 4" xfId="47912" xr:uid="{3D82C73C-127F-4976-A4E7-0D079D823ABA}"/>
    <cellStyle name="Normal 5 10 2 4 2" xfId="47913" xr:uid="{2CBA2659-76DE-476A-ACBD-76537459CBC8}"/>
    <cellStyle name="Normal 5 10 2 5" xfId="47914" xr:uid="{BF01FFBA-C3DC-4B81-8F1F-C91486604E3D}"/>
    <cellStyle name="Normal 5 10 2 6" xfId="47915" xr:uid="{6C79CB46-6778-45D0-99EE-46D64C4BC3F7}"/>
    <cellStyle name="Normal 5 10 2 7" xfId="47916" xr:uid="{C6A9142D-C024-4326-A02A-1173504CCEF7}"/>
    <cellStyle name="Normal 5 10 2 8" xfId="59252" xr:uid="{5439E73D-86AE-490A-8654-BE71A58DF67B}"/>
    <cellStyle name="Normal 5 10 3" xfId="47917" xr:uid="{142B7EF4-1897-4CAB-8FC4-CE13609F89B2}"/>
    <cellStyle name="Normal 5 10 3 2" xfId="47918" xr:uid="{A74B1374-5602-4DB3-BB43-906B92F3978E}"/>
    <cellStyle name="Normal 5 10 3 2 2" xfId="47919" xr:uid="{4F6BB2E4-5804-46CC-8553-B659EB54C10A}"/>
    <cellStyle name="Normal 5 10 3 2 3" xfId="47920" xr:uid="{5728FE1F-3E0A-489F-9FE2-97605B8D0096}"/>
    <cellStyle name="Normal 5 10 3 2 4" xfId="47921" xr:uid="{32F81D1F-F665-4233-8CEF-7D303BCC43C9}"/>
    <cellStyle name="Normal 5 10 3 3" xfId="47922" xr:uid="{6EC56FC7-2366-41EC-848B-035C38DAAAB3}"/>
    <cellStyle name="Normal 5 10 3 3 2" xfId="47923" xr:uid="{BA18468C-8658-4552-BE05-E0D7414E947B}"/>
    <cellStyle name="Normal 5 10 3 3 3" xfId="47924" xr:uid="{312768F2-B4BF-4D08-AC1C-DA0D98F986D3}"/>
    <cellStyle name="Normal 5 10 3 3 4" xfId="47925" xr:uid="{0B5EFB7B-716E-4174-AD4A-8DBC57F2BA1E}"/>
    <cellStyle name="Normal 5 10 3 4" xfId="47926" xr:uid="{A886D15B-C1E2-4C83-A622-F57960F17290}"/>
    <cellStyle name="Normal 5 10 3 4 2" xfId="47927" xr:uid="{69E55CC7-6449-4E96-BE02-F65ADECFE49C}"/>
    <cellStyle name="Normal 5 10 3 5" xfId="47928" xr:uid="{4A835E80-3E75-482F-A9E9-806C218BDEDB}"/>
    <cellStyle name="Normal 5 10 3 6" xfId="47929" xr:uid="{2D1E9811-CDD1-470D-AC20-1506669BE687}"/>
    <cellStyle name="Normal 5 10 3 7" xfId="47930" xr:uid="{B64F58B6-3D60-4140-B27A-E38168DC3A78}"/>
    <cellStyle name="Normal 5 10 4" xfId="47931" xr:uid="{346FAA8B-6BC3-4D3E-BE96-9DBFADC2723A}"/>
    <cellStyle name="Normal 5 10 4 2" xfId="47932" xr:uid="{1007D36B-99DB-440D-BC28-B79D998FC150}"/>
    <cellStyle name="Normal 5 10 4 3" xfId="47933" xr:uid="{C4A32118-C512-4DD7-AB06-D3175D44F0FE}"/>
    <cellStyle name="Normal 5 10 4 4" xfId="47934" xr:uid="{8F5CEE94-DB76-4E7C-A316-E8C562629EED}"/>
    <cellStyle name="Normal 5 10 5" xfId="47935" xr:uid="{3BCFB838-8C2F-483A-A40B-27FD185B0EB5}"/>
    <cellStyle name="Normal 5 10 5 2" xfId="47936" xr:uid="{E86E8BA4-034A-46A4-9D57-C08B7DB92E48}"/>
    <cellStyle name="Normal 5 10 5 3" xfId="47937" xr:uid="{B41781ED-3CE6-43FE-95A0-1ABB37549FF7}"/>
    <cellStyle name="Normal 5 10 5 4" xfId="47938" xr:uid="{49A7A126-A9A8-4687-8911-F8D5F29A273B}"/>
    <cellStyle name="Normal 5 10 6" xfId="47939" xr:uid="{FE0912F1-11ED-4954-B026-30226786579E}"/>
    <cellStyle name="Normal 5 10 7" xfId="47940" xr:uid="{188F0E28-9FDA-458C-9855-1DBA90018675}"/>
    <cellStyle name="Normal 5 10 7 2" xfId="47941" xr:uid="{27F85E54-F830-4311-B7A5-9F7EF1BF2F94}"/>
    <cellStyle name="Normal 5 10 8" xfId="47942" xr:uid="{B6670D5A-B3F5-4798-976A-7F29FBDB6CDE}"/>
    <cellStyle name="Normal 5 10 9" xfId="47943" xr:uid="{1C8289B0-59D2-4BA3-924E-9FB4B00ECE5F}"/>
    <cellStyle name="Normal 5 11" xfId="47944" xr:uid="{8F424CDD-D7B7-4261-AFBF-F83F798AF767}"/>
    <cellStyle name="Normal 5 11 10" xfId="47945" xr:uid="{D45FE233-761C-4D3B-8460-ABCD9F186721}"/>
    <cellStyle name="Normal 5 11 11" xfId="47946" xr:uid="{59A865B9-A87E-4F77-89D6-195F36379071}"/>
    <cellStyle name="Normal 5 11 2" xfId="47947" xr:uid="{99076D7B-7A64-4BD6-989F-6C17C3A847B3}"/>
    <cellStyle name="Normal 5 11 2 2" xfId="47948" xr:uid="{D846BB81-1754-4BB6-AB88-E835895569B6}"/>
    <cellStyle name="Normal 5 11 2 2 2" xfId="47949" xr:uid="{272FE7F3-5EB5-4528-830B-C54D18F749A2}"/>
    <cellStyle name="Normal 5 11 2 2 3" xfId="47950" xr:uid="{5FBC1817-A3AB-48C7-BB90-BC938A09E144}"/>
    <cellStyle name="Normal 5 11 2 2 4" xfId="47951" xr:uid="{E7A81880-03DE-416B-9DE4-43FB9B26958C}"/>
    <cellStyle name="Normal 5 11 2 3" xfId="47952" xr:uid="{13210B30-88CB-41A1-A508-3E83DB685A6C}"/>
    <cellStyle name="Normal 5 11 2 3 2" xfId="47953" xr:uid="{7F9BEB4B-4644-4C21-943A-4634685C3582}"/>
    <cellStyle name="Normal 5 11 2 3 3" xfId="47954" xr:uid="{9A20260C-76B0-4E69-8AF9-B6A0A5E7F424}"/>
    <cellStyle name="Normal 5 11 2 3 4" xfId="47955" xr:uid="{983BF826-0DC0-499B-A042-DA2D00EF7741}"/>
    <cellStyle name="Normal 5 11 2 4" xfId="47956" xr:uid="{E78DA885-B321-4131-9406-494607CEE9E7}"/>
    <cellStyle name="Normal 5 11 2 4 2" xfId="47957" xr:uid="{0DA97748-2B45-478D-B6E5-413170DA5E1C}"/>
    <cellStyle name="Normal 5 11 2 5" xfId="47958" xr:uid="{D12084A7-691B-44D2-A96D-C4325B45529C}"/>
    <cellStyle name="Normal 5 11 2 6" xfId="47959" xr:uid="{1F075284-D40A-4237-A2E0-32B352E44CEC}"/>
    <cellStyle name="Normal 5 11 2 7" xfId="47960" xr:uid="{4E18AC85-F83E-4AE8-885D-A5C5B0F3CB04}"/>
    <cellStyle name="Normal 5 11 3" xfId="47961" xr:uid="{080B6EC7-1457-4EA1-AF52-74478DF2D5D9}"/>
    <cellStyle name="Normal 5 11 3 2" xfId="47962" xr:uid="{13FEBC44-29BB-41AB-8D71-170DFAFEAE8B}"/>
    <cellStyle name="Normal 5 11 3 2 2" xfId="47963" xr:uid="{F21C7629-4BE0-4A1A-8AC1-496A0482D476}"/>
    <cellStyle name="Normal 5 11 3 2 3" xfId="47964" xr:uid="{A42C4D0F-C052-4977-B267-8E64044A3199}"/>
    <cellStyle name="Normal 5 11 3 2 4" xfId="47965" xr:uid="{A302B9E6-D263-4097-968A-B125D27B106C}"/>
    <cellStyle name="Normal 5 11 3 3" xfId="47966" xr:uid="{2D7AB200-7F2D-40A2-9312-92391A85793A}"/>
    <cellStyle name="Normal 5 11 3 3 2" xfId="47967" xr:uid="{06BB17A0-719E-4E1C-A94E-C1465C424001}"/>
    <cellStyle name="Normal 5 11 3 3 3" xfId="47968" xr:uid="{C703966B-4A87-4859-807F-FBD1DE27014F}"/>
    <cellStyle name="Normal 5 11 3 3 4" xfId="47969" xr:uid="{89D14883-6F39-4661-A85D-9EE048F71105}"/>
    <cellStyle name="Normal 5 11 3 4" xfId="47970" xr:uid="{024E2800-9F8B-4C29-BC09-53F1106CF666}"/>
    <cellStyle name="Normal 5 11 3 4 2" xfId="47971" xr:uid="{A1EB01A6-5385-4A7A-9EEF-7457771916FC}"/>
    <cellStyle name="Normal 5 11 3 5" xfId="47972" xr:uid="{03A7DF48-79F2-464E-8AA7-01296030EE3E}"/>
    <cellStyle name="Normal 5 11 3 6" xfId="47973" xr:uid="{1C497BBD-37CD-4404-B71E-CC47DC79ADEC}"/>
    <cellStyle name="Normal 5 11 3 7" xfId="47974" xr:uid="{0C647006-EE79-415D-9238-B9D8A7971C6B}"/>
    <cellStyle name="Normal 5 11 4" xfId="47975" xr:uid="{39D4D733-5E8B-492C-BE8C-EBC1446E1501}"/>
    <cellStyle name="Normal 5 11 4 2" xfId="47976" xr:uid="{004A00C2-C3C3-4AA3-A136-6CBE339E8825}"/>
    <cellStyle name="Normal 5 11 4 3" xfId="47977" xr:uid="{CB9CC822-E8B3-4AE9-B0C9-16177CB7DAB2}"/>
    <cellStyle name="Normal 5 11 4 4" xfId="47978" xr:uid="{F165F99B-DD15-4C80-9181-BFFAE406EF16}"/>
    <cellStyle name="Normal 5 11 5" xfId="47979" xr:uid="{6C749F6A-C57B-4EA1-81CD-9FD8B5E9F944}"/>
    <cellStyle name="Normal 5 11 5 2" xfId="47980" xr:uid="{7C70D5CB-70B4-4CDE-9A95-4E49234674C7}"/>
    <cellStyle name="Normal 5 11 5 3" xfId="47981" xr:uid="{58E75334-B62F-453A-91EF-AF4237D7D3B0}"/>
    <cellStyle name="Normal 5 11 5 4" xfId="47982" xr:uid="{08674C94-B6A3-4CF3-8BBD-BCA863853E6C}"/>
    <cellStyle name="Normal 5 11 6" xfId="47983" xr:uid="{F1BFFB22-8A7A-4649-99E1-7A478AA7B43D}"/>
    <cellStyle name="Normal 5 11 7" xfId="47984" xr:uid="{A725A9AE-BE4E-4107-A1D8-CEC2705C7DF4}"/>
    <cellStyle name="Normal 5 11 7 2" xfId="47985" xr:uid="{0FFF55D5-A99A-4F68-9776-C589DF52FC61}"/>
    <cellStyle name="Normal 5 11 8" xfId="47986" xr:uid="{78AF36DD-891C-4E15-ADAB-FB179D2A7F8F}"/>
    <cellStyle name="Normal 5 11 9" xfId="47987" xr:uid="{32189CBA-4D0D-440E-BB12-E40AA3CC6740}"/>
    <cellStyle name="Normal 5 12" xfId="47988" xr:uid="{539D5832-C3F4-4E7F-9A9C-248D9B303A88}"/>
    <cellStyle name="Normal 5 12 10" xfId="47989" xr:uid="{EF0A55F2-3627-4D29-A2C7-F3E20C0BF154}"/>
    <cellStyle name="Normal 5 12 11" xfId="47990" xr:uid="{22C4DB5E-B316-4CFE-ABF4-FAF38BEC202E}"/>
    <cellStyle name="Normal 5 12 2" xfId="47991" xr:uid="{FAB83178-B384-4E63-8CFC-61E82C7C213E}"/>
    <cellStyle name="Normal 5 12 2 2" xfId="47992" xr:uid="{910E2588-F482-4CAC-B075-4027674B31B1}"/>
    <cellStyle name="Normal 5 12 2 2 2" xfId="47993" xr:uid="{7F48B399-3EDB-475B-BB5A-7B8B7F6CF987}"/>
    <cellStyle name="Normal 5 12 2 2 3" xfId="47994" xr:uid="{3818266C-526E-4F21-A103-04CD8C9701F6}"/>
    <cellStyle name="Normal 5 12 2 2 4" xfId="47995" xr:uid="{0B6AF47E-2D62-486F-9878-0105CF9503B6}"/>
    <cellStyle name="Normal 5 12 2 3" xfId="47996" xr:uid="{8AFC1FBF-5E55-46A0-9B7F-7850C967D95E}"/>
    <cellStyle name="Normal 5 12 2 3 2" xfId="47997" xr:uid="{A453D786-5B06-4B8D-BFC4-53DF5C500FA4}"/>
    <cellStyle name="Normal 5 12 2 3 3" xfId="47998" xr:uid="{B1B4E99B-11B3-4811-9601-573C5F05C2A9}"/>
    <cellStyle name="Normal 5 12 2 3 4" xfId="47999" xr:uid="{AB2B6590-860A-427B-B263-866DAC11CDE0}"/>
    <cellStyle name="Normal 5 12 2 4" xfId="48000" xr:uid="{728B6DDE-65F3-4B2A-9E64-98571598D1A0}"/>
    <cellStyle name="Normal 5 12 2 4 2" xfId="48001" xr:uid="{0A905DEB-4A92-4550-99E6-3D33049FEB63}"/>
    <cellStyle name="Normal 5 12 2 5" xfId="48002" xr:uid="{2E07EE38-28AF-4803-B5E5-8A6028A66F13}"/>
    <cellStyle name="Normal 5 12 2 6" xfId="48003" xr:uid="{26FC37D3-16DE-4862-811D-6DAB0B432F41}"/>
    <cellStyle name="Normal 5 12 2 7" xfId="48004" xr:uid="{1550B1DF-08F3-46EB-A978-958BDFE5AA33}"/>
    <cellStyle name="Normal 5 12 3" xfId="48005" xr:uid="{ACBADA75-1BD5-40C1-B8B0-DC89450982C2}"/>
    <cellStyle name="Normal 5 12 3 2" xfId="48006" xr:uid="{8DD7BD73-FBED-4A00-9C03-4F8DD034C024}"/>
    <cellStyle name="Normal 5 12 3 2 2" xfId="48007" xr:uid="{A07A2970-BC39-41C8-97A6-F926261F19D5}"/>
    <cellStyle name="Normal 5 12 3 2 3" xfId="48008" xr:uid="{0C416109-20EB-4926-85D8-4ACEEA4AF7D7}"/>
    <cellStyle name="Normal 5 12 3 2 4" xfId="48009" xr:uid="{BDEDFC1C-CD7A-484C-88C7-8DA2FC9FBA3E}"/>
    <cellStyle name="Normal 5 12 3 3" xfId="48010" xr:uid="{0F4421BE-6D82-41C8-9DFF-DAED3D5D3EE2}"/>
    <cellStyle name="Normal 5 12 3 3 2" xfId="48011" xr:uid="{87EC7A28-E929-499C-9404-26A3219D2401}"/>
    <cellStyle name="Normal 5 12 3 3 3" xfId="48012" xr:uid="{AA823562-8D66-44BF-9387-A248DEAE1B96}"/>
    <cellStyle name="Normal 5 12 3 3 4" xfId="48013" xr:uid="{184FD7EF-BDE7-4EDB-A5BD-50CF1105A48D}"/>
    <cellStyle name="Normal 5 12 3 4" xfId="48014" xr:uid="{98456E52-8613-4929-9AD4-FC0DEE7FDD07}"/>
    <cellStyle name="Normal 5 12 3 4 2" xfId="48015" xr:uid="{69C67064-62D0-4200-B74C-CEDE943500B8}"/>
    <cellStyle name="Normal 5 12 3 5" xfId="48016" xr:uid="{5AC754E4-B8F3-4FD8-887F-9BC220F4328D}"/>
    <cellStyle name="Normal 5 12 3 6" xfId="48017" xr:uid="{9FBCC632-139E-4C77-A8DF-BD8A99BACD71}"/>
    <cellStyle name="Normal 5 12 3 7" xfId="48018" xr:uid="{38AD727C-130F-4881-ABFA-238106F23310}"/>
    <cellStyle name="Normal 5 12 4" xfId="48019" xr:uid="{97DF7EE5-2BEA-4DEB-930B-6581C95F1375}"/>
    <cellStyle name="Normal 5 12 4 2" xfId="48020" xr:uid="{3C226127-DC6B-487C-8267-BB1F5D9857B2}"/>
    <cellStyle name="Normal 5 12 4 3" xfId="48021" xr:uid="{7EE8565C-A8FD-4622-8570-88A27E303AB1}"/>
    <cellStyle name="Normal 5 12 4 4" xfId="48022" xr:uid="{32D13EDA-D276-4761-903C-C0344B9ECA9C}"/>
    <cellStyle name="Normal 5 12 5" xfId="48023" xr:uid="{ACD93CDB-71E1-45AE-93B7-A1FBEE8443C5}"/>
    <cellStyle name="Normal 5 12 5 2" xfId="48024" xr:uid="{2597C9AE-5E0C-468B-9894-4E062AC15C6B}"/>
    <cellStyle name="Normal 5 12 5 3" xfId="48025" xr:uid="{AB8345EE-3E49-4472-B481-A92BF7C11E49}"/>
    <cellStyle name="Normal 5 12 5 4" xfId="48026" xr:uid="{300D13BA-209A-4869-9738-3888E05EE738}"/>
    <cellStyle name="Normal 5 12 6" xfId="48027" xr:uid="{B98628A1-EE5E-450F-AA74-82C8FFEB70AD}"/>
    <cellStyle name="Normal 5 12 7" xfId="48028" xr:uid="{981835CC-F515-47EF-97D9-8AEC03EB827C}"/>
    <cellStyle name="Normal 5 12 7 2" xfId="48029" xr:uid="{0505B0EB-F45B-449C-888D-718F6C49A30D}"/>
    <cellStyle name="Normal 5 12 8" xfId="48030" xr:uid="{F79474EB-BFCB-49EE-AEF8-E103BE8B743A}"/>
    <cellStyle name="Normal 5 12 9" xfId="48031" xr:uid="{0E16176C-21A3-4E43-A6DF-4C684A20BBE3}"/>
    <cellStyle name="Normal 5 13" xfId="48032" xr:uid="{A86A730E-D769-44C9-B29B-642994E5D907}"/>
    <cellStyle name="Normal 5 13 10" xfId="48033" xr:uid="{D2534AA2-B5DD-459C-95F6-6E5663C37E62}"/>
    <cellStyle name="Normal 5 13 2" xfId="48034" xr:uid="{918C7BBF-6261-420C-A9F9-EEB56A687297}"/>
    <cellStyle name="Normal 5 13 2 2" xfId="48035" xr:uid="{76D41057-0305-4293-8526-2D9832463E8C}"/>
    <cellStyle name="Normal 5 13 2 2 2" xfId="48036" xr:uid="{6330A112-A19F-4AA7-A162-DD69A69C9378}"/>
    <cellStyle name="Normal 5 13 2 2 3" xfId="48037" xr:uid="{F2415A69-583A-45A2-A8AB-CCBC380EC647}"/>
    <cellStyle name="Normal 5 13 2 2 4" xfId="48038" xr:uid="{4B11F203-3710-4159-9B4E-2F89C841914A}"/>
    <cellStyle name="Normal 5 13 2 3" xfId="48039" xr:uid="{4415877B-5AAD-44DD-8C05-A7B6B7ECCADE}"/>
    <cellStyle name="Normal 5 13 2 3 2" xfId="48040" xr:uid="{87B2C6B2-F075-4FC8-8F35-97C159366BAF}"/>
    <cellStyle name="Normal 5 13 2 3 3" xfId="48041" xr:uid="{3E9294F5-C5D8-4E1D-A913-2123FE7E43CF}"/>
    <cellStyle name="Normal 5 13 2 3 4" xfId="48042" xr:uid="{BB94CD18-B59B-43E7-BFF5-2D6823A8609E}"/>
    <cellStyle name="Normal 5 13 2 4" xfId="48043" xr:uid="{6A0127A2-83FC-48EB-89C0-BE0F65582565}"/>
    <cellStyle name="Normal 5 13 2 4 2" xfId="48044" xr:uid="{6A454299-3926-4028-A651-FCBD26DAB252}"/>
    <cellStyle name="Normal 5 13 2 5" xfId="48045" xr:uid="{170D3803-6301-4A11-BBDA-B56EA51D1F9B}"/>
    <cellStyle name="Normal 5 13 2 6" xfId="48046" xr:uid="{A7AC96AD-1982-4661-8FE5-88F20EA94D42}"/>
    <cellStyle name="Normal 5 13 2 7" xfId="48047" xr:uid="{5F302A54-1A39-4BF1-BD7D-CA057EF616B4}"/>
    <cellStyle name="Normal 5 13 3" xfId="48048" xr:uid="{B9FEA42D-ACFF-4CAC-9C6B-A7F20C7FA3C0}"/>
    <cellStyle name="Normal 5 13 3 2" xfId="48049" xr:uid="{C5423BAD-65B5-4F28-AE39-8CD75919AAA8}"/>
    <cellStyle name="Normal 5 13 3 2 2" xfId="48050" xr:uid="{881B7CB8-F0AA-4583-899D-7FA7967BDDFC}"/>
    <cellStyle name="Normal 5 13 3 2 3" xfId="48051" xr:uid="{4C44258A-54E4-4CF8-B22D-1F67E5349105}"/>
    <cellStyle name="Normal 5 13 3 2 4" xfId="48052" xr:uid="{E0AB0F51-5AA9-46BB-840E-5E8C4C0755F1}"/>
    <cellStyle name="Normal 5 13 3 3" xfId="48053" xr:uid="{D35FEC0D-DFD8-4FCE-B7D2-C1C280A2394D}"/>
    <cellStyle name="Normal 5 13 3 3 2" xfId="48054" xr:uid="{26A4286C-D579-4DDD-A1BA-4D745DCD3105}"/>
    <cellStyle name="Normal 5 13 3 3 3" xfId="48055" xr:uid="{56D47FAD-2616-4B0E-855C-7F01BA7EF40E}"/>
    <cellStyle name="Normal 5 13 3 3 4" xfId="48056" xr:uid="{97E405E8-78C1-4935-83B9-B8F4DAD77694}"/>
    <cellStyle name="Normal 5 13 3 4" xfId="48057" xr:uid="{7D509575-FFD2-4444-ACEB-1F0936C678A3}"/>
    <cellStyle name="Normal 5 13 3 4 2" xfId="48058" xr:uid="{7B0E129E-DE13-4B96-88C4-27DC831CB222}"/>
    <cellStyle name="Normal 5 13 3 5" xfId="48059" xr:uid="{DB4C8D0E-4F56-4D7A-BA57-4C279B4EC4F1}"/>
    <cellStyle name="Normal 5 13 3 6" xfId="48060" xr:uid="{6B897CAA-A2F2-4EA7-96B0-D12BE3A53EBF}"/>
    <cellStyle name="Normal 5 13 3 7" xfId="48061" xr:uid="{29A31584-B801-463D-98D1-10A1250E6830}"/>
    <cellStyle name="Normal 5 13 4" xfId="48062" xr:uid="{F0FD5946-04F9-46BE-934F-6C20F4B9319A}"/>
    <cellStyle name="Normal 5 13 4 2" xfId="48063" xr:uid="{D7A67DBD-5D31-42D2-AC85-EC05A94A4DC6}"/>
    <cellStyle name="Normal 5 13 4 3" xfId="48064" xr:uid="{02B58AE1-2671-460F-9B69-846434C2A837}"/>
    <cellStyle name="Normal 5 13 4 4" xfId="48065" xr:uid="{9FCB912D-BFD9-4D0B-889A-0EF7F88AF0C1}"/>
    <cellStyle name="Normal 5 13 5" xfId="48066" xr:uid="{F39887B5-C19A-4D83-8E74-72DCD09D5F57}"/>
    <cellStyle name="Normal 5 13 5 2" xfId="48067" xr:uid="{8CE20F7F-FC37-4D2C-ACB1-1A60049A8AF0}"/>
    <cellStyle name="Normal 5 13 5 3" xfId="48068" xr:uid="{0409BD9A-493B-4725-B0A2-9D3D55D08238}"/>
    <cellStyle name="Normal 5 13 5 4" xfId="48069" xr:uid="{E12F1939-AE62-4AB3-9CD4-7918FD7A72D1}"/>
    <cellStyle name="Normal 5 13 6" xfId="48070" xr:uid="{62F25159-FD51-4310-A435-41F5F56E700F}"/>
    <cellStyle name="Normal 5 13 7" xfId="48071" xr:uid="{CDA54D3D-D9F6-4EE6-A7ED-F1CF4F5E061E}"/>
    <cellStyle name="Normal 5 13 7 2" xfId="48072" xr:uid="{807A1BB3-0EE9-4865-98A0-C02BF048B494}"/>
    <cellStyle name="Normal 5 13 8" xfId="48073" xr:uid="{289C18F5-412D-4A28-9689-17A2FF564A67}"/>
    <cellStyle name="Normal 5 13 9" xfId="48074" xr:uid="{E1678AD1-3BCC-4C7F-AFD7-0EE3493EF767}"/>
    <cellStyle name="Normal 5 14" xfId="48075" xr:uid="{53612B29-22BD-4660-B07A-BCB901D3F4AA}"/>
    <cellStyle name="Normal 5 14 10" xfId="48076" xr:uid="{06DBF902-2345-4BD3-A6F7-AF419E63981C}"/>
    <cellStyle name="Normal 5 14 2" xfId="48077" xr:uid="{30D95C20-002B-481E-849C-ABCD103FF2BD}"/>
    <cellStyle name="Normal 5 14 2 2" xfId="48078" xr:uid="{D6D12B27-50B7-473F-BA03-68F89367000C}"/>
    <cellStyle name="Normal 5 14 2 2 2" xfId="48079" xr:uid="{019CEF0B-1B09-48EA-A499-D8BE2659F279}"/>
    <cellStyle name="Normal 5 14 2 2 3" xfId="48080" xr:uid="{FE92D57B-6221-4F6C-B268-3DFA70F96E4E}"/>
    <cellStyle name="Normal 5 14 2 2 4" xfId="48081" xr:uid="{973A6CDD-226A-42BA-9F4D-1F87AC7AB84B}"/>
    <cellStyle name="Normal 5 14 2 3" xfId="48082" xr:uid="{2D27AEF8-76AC-4CE4-93B6-970C6B0C278A}"/>
    <cellStyle name="Normal 5 14 2 3 2" xfId="48083" xr:uid="{514E4829-053F-4CCE-962A-2D354A0C2A4C}"/>
    <cellStyle name="Normal 5 14 2 3 3" xfId="48084" xr:uid="{D18E6C84-0B14-4C39-8B2B-885D8618D756}"/>
    <cellStyle name="Normal 5 14 2 3 4" xfId="48085" xr:uid="{94581F01-10A0-4327-93F6-0298676E49BA}"/>
    <cellStyle name="Normal 5 14 2 4" xfId="48086" xr:uid="{C77B7E94-A509-4DAE-9CCB-39298B9F2E1C}"/>
    <cellStyle name="Normal 5 14 2 4 2" xfId="48087" xr:uid="{F97EEA34-C5D6-470E-A22C-8EE912E43748}"/>
    <cellStyle name="Normal 5 14 2 5" xfId="48088" xr:uid="{4C1C0E09-DDB6-4FFA-98CD-7015820BDB6E}"/>
    <cellStyle name="Normal 5 14 2 6" xfId="48089" xr:uid="{6E3D3CA0-6FCB-4C56-B838-0F3EC9153FAA}"/>
    <cellStyle name="Normal 5 14 2 7" xfId="48090" xr:uid="{8B1BC503-4333-4E36-B2F3-ED76E0DE664E}"/>
    <cellStyle name="Normal 5 14 3" xfId="48091" xr:uid="{6850CA41-718C-4A9E-8599-5E32B9FCEE87}"/>
    <cellStyle name="Normal 5 14 3 2" xfId="48092" xr:uid="{969AD96E-89B5-4A6C-A79C-95C736BB25DA}"/>
    <cellStyle name="Normal 5 14 3 2 2" xfId="48093" xr:uid="{E9728694-473D-447B-A9EF-558D0B8AB8BD}"/>
    <cellStyle name="Normal 5 14 3 2 3" xfId="48094" xr:uid="{01BBAF85-8854-43ED-83C8-FB2DBF1E18C4}"/>
    <cellStyle name="Normal 5 14 3 2 4" xfId="48095" xr:uid="{4A771440-BA92-4904-A397-BDADC1F4A72B}"/>
    <cellStyle name="Normal 5 14 3 3" xfId="48096" xr:uid="{12D75483-DB4E-4610-95DE-32C18E4ECE2E}"/>
    <cellStyle name="Normal 5 14 3 3 2" xfId="48097" xr:uid="{8C7B450D-66EC-4499-AEFC-E418D018FC9F}"/>
    <cellStyle name="Normal 5 14 3 3 3" xfId="48098" xr:uid="{851AC930-C3D2-4A81-B8FB-A183495BE40E}"/>
    <cellStyle name="Normal 5 14 3 3 4" xfId="48099" xr:uid="{5E9C7069-9B19-43C0-BE7F-89481FE9C513}"/>
    <cellStyle name="Normal 5 14 3 4" xfId="48100" xr:uid="{225FFC27-09FF-4D6A-B1F9-886EEF9D0CA2}"/>
    <cellStyle name="Normal 5 14 3 4 2" xfId="48101" xr:uid="{A072087F-71B8-49ED-BCC4-7626B0613E16}"/>
    <cellStyle name="Normal 5 14 3 5" xfId="48102" xr:uid="{E9220E44-21C3-4400-AAB5-8BB90D3764CF}"/>
    <cellStyle name="Normal 5 14 3 6" xfId="48103" xr:uid="{0BE7D6B1-027C-4C6F-A216-FF0AF3C8AD99}"/>
    <cellStyle name="Normal 5 14 3 7" xfId="48104" xr:uid="{A2E9E933-068F-498B-A09F-0C9A37F50B3C}"/>
    <cellStyle name="Normal 5 14 4" xfId="48105" xr:uid="{BA37A11D-4573-4D71-9982-4109B4D7B53A}"/>
    <cellStyle name="Normal 5 14 4 2" xfId="48106" xr:uid="{338F03EE-E152-476A-BA5B-EB0997560B3C}"/>
    <cellStyle name="Normal 5 14 4 3" xfId="48107" xr:uid="{647CDD58-FE32-43FF-BE0E-CDD3DF1E96BA}"/>
    <cellStyle name="Normal 5 14 4 4" xfId="48108" xr:uid="{F837D698-0FDF-4A2A-9BB9-13A39C15D529}"/>
    <cellStyle name="Normal 5 14 5" xfId="48109" xr:uid="{ECB37B01-F04E-4A48-A5F7-073D49BAC615}"/>
    <cellStyle name="Normal 5 14 5 2" xfId="48110" xr:uid="{91E3B3DF-CA79-4434-B3F1-A92087622257}"/>
    <cellStyle name="Normal 5 14 5 3" xfId="48111" xr:uid="{59FF21FA-CCDE-4A6A-90F6-4EE2ACEAC1A0}"/>
    <cellStyle name="Normal 5 14 5 4" xfId="48112" xr:uid="{714DF50C-302B-4AA6-BDEC-698840EB4CE1}"/>
    <cellStyle name="Normal 5 14 6" xfId="48113" xr:uid="{81604914-D987-4974-9E59-2672B44EF1C0}"/>
    <cellStyle name="Normal 5 14 7" xfId="48114" xr:uid="{8835670E-6A61-4BE8-A7A4-E213ED467292}"/>
    <cellStyle name="Normal 5 14 7 2" xfId="48115" xr:uid="{AB738994-D3F2-454E-B43C-093065BA8580}"/>
    <cellStyle name="Normal 5 14 8" xfId="48116" xr:uid="{5C68601C-6AF1-4364-AFA9-8D0B87C214E9}"/>
    <cellStyle name="Normal 5 14 9" xfId="48117" xr:uid="{2D3F47E5-7968-4097-A36B-7485E88C7400}"/>
    <cellStyle name="Normal 5 15" xfId="48118" xr:uid="{903E9F42-1CFA-41E9-A934-21BAAA8001BD}"/>
    <cellStyle name="Normal 5 15 10" xfId="48119" xr:uid="{672D9887-588D-474C-BF62-6B57E869E949}"/>
    <cellStyle name="Normal 5 15 2" xfId="48120" xr:uid="{2CFD58B3-53A2-4D2C-8F8D-87F87D415DD3}"/>
    <cellStyle name="Normal 5 15 2 2" xfId="48121" xr:uid="{1AC1ADF1-F0BB-4B7F-8F2F-6E0983CA485E}"/>
    <cellStyle name="Normal 5 15 2 2 2" xfId="48122" xr:uid="{E88FE64B-312A-4E71-ACB9-D321E83524BE}"/>
    <cellStyle name="Normal 5 15 2 2 3" xfId="48123" xr:uid="{D2A2A069-F71E-4840-8413-D768F073A8B2}"/>
    <cellStyle name="Normal 5 15 2 2 4" xfId="48124" xr:uid="{771D6E53-264F-437F-AB16-B8DF8A8F2F21}"/>
    <cellStyle name="Normal 5 15 2 3" xfId="48125" xr:uid="{A4693220-1313-4C8A-87BA-527603079385}"/>
    <cellStyle name="Normal 5 15 2 3 2" xfId="48126" xr:uid="{362C5783-86EB-424B-99FF-A80AEF6DE6D6}"/>
    <cellStyle name="Normal 5 15 2 3 3" xfId="48127" xr:uid="{80579FE2-C04B-415E-8066-D999F6F28DDA}"/>
    <cellStyle name="Normal 5 15 2 3 4" xfId="48128" xr:uid="{59C12F2D-19F8-4F42-85AB-5CE60FB0453C}"/>
    <cellStyle name="Normal 5 15 2 4" xfId="48129" xr:uid="{CA88B480-B672-471D-BA7C-44A220F481DF}"/>
    <cellStyle name="Normal 5 15 2 4 2" xfId="48130" xr:uid="{B5517746-14E0-4A08-B11B-63444C605538}"/>
    <cellStyle name="Normal 5 15 2 5" xfId="48131" xr:uid="{C3D295BF-D37A-4084-AFAC-9B878157F672}"/>
    <cellStyle name="Normal 5 15 2 6" xfId="48132" xr:uid="{981D694D-FF14-4217-B143-CFBC95250F9C}"/>
    <cellStyle name="Normal 5 15 2 7" xfId="48133" xr:uid="{BC22C5D2-A798-4828-BD3C-6624D517B8B1}"/>
    <cellStyle name="Normal 5 15 3" xfId="48134" xr:uid="{E4706E34-F28D-4553-9EAE-FB5976306007}"/>
    <cellStyle name="Normal 5 15 3 2" xfId="48135" xr:uid="{4753E2F2-CFC3-4C94-91E5-5FCD3E186255}"/>
    <cellStyle name="Normal 5 15 3 2 2" xfId="48136" xr:uid="{CC446EF0-4AE7-4DB2-B04C-BA63438CB070}"/>
    <cellStyle name="Normal 5 15 3 2 3" xfId="48137" xr:uid="{A934FC9D-91DC-4348-AC20-38299F63F8B3}"/>
    <cellStyle name="Normal 5 15 3 2 4" xfId="48138" xr:uid="{1672EFF6-3947-4E17-B3F9-0B6C1568659D}"/>
    <cellStyle name="Normal 5 15 3 3" xfId="48139" xr:uid="{6C066C33-0E5A-4E4E-B934-DF82F2060A19}"/>
    <cellStyle name="Normal 5 15 3 3 2" xfId="48140" xr:uid="{DC5246C0-A1B1-4E9E-BE9B-2E69B1F6F698}"/>
    <cellStyle name="Normal 5 15 3 3 3" xfId="48141" xr:uid="{35A43AAC-4638-4533-B59D-D0831AB6C4C2}"/>
    <cellStyle name="Normal 5 15 3 3 4" xfId="48142" xr:uid="{114A0ED3-2C2A-4A65-A176-D7A1E8365F35}"/>
    <cellStyle name="Normal 5 15 3 4" xfId="48143" xr:uid="{35212B25-7607-4914-BA0E-2F5095050827}"/>
    <cellStyle name="Normal 5 15 3 4 2" xfId="48144" xr:uid="{59B66475-F23D-4DC1-AD72-645C89BD99D4}"/>
    <cellStyle name="Normal 5 15 3 5" xfId="48145" xr:uid="{A80A0B2B-E358-4A2B-954E-B59DAF57150E}"/>
    <cellStyle name="Normal 5 15 3 6" xfId="48146" xr:uid="{24AA3733-5D09-4ABA-8AF5-15C8D1A36926}"/>
    <cellStyle name="Normal 5 15 3 7" xfId="48147" xr:uid="{89F1C284-8FC3-474D-9424-CDE5F6B49414}"/>
    <cellStyle name="Normal 5 15 4" xfId="48148" xr:uid="{B6A0E153-8CE2-42FB-8D5F-D064B5AE20A5}"/>
    <cellStyle name="Normal 5 15 4 2" xfId="48149" xr:uid="{2BCA4C09-DADD-4FF7-9B5A-52CC21A1821A}"/>
    <cellStyle name="Normal 5 15 4 3" xfId="48150" xr:uid="{414B533A-3709-46FD-B7FC-2BFA0E372840}"/>
    <cellStyle name="Normal 5 15 4 4" xfId="48151" xr:uid="{7A517D3F-5F05-42B8-97A6-182B52D6280A}"/>
    <cellStyle name="Normal 5 15 5" xfId="48152" xr:uid="{B0670E9D-9463-4FAA-8F61-5D39153D3775}"/>
    <cellStyle name="Normal 5 15 5 2" xfId="48153" xr:uid="{0CF28101-1379-403E-A3CC-AF347FE41D56}"/>
    <cellStyle name="Normal 5 15 5 3" xfId="48154" xr:uid="{1C59B7C8-6CC1-4CA6-8E5C-00F3DBA61949}"/>
    <cellStyle name="Normal 5 15 5 4" xfId="48155" xr:uid="{868D477C-98C1-4299-A2E3-53E0A7D21892}"/>
    <cellStyle name="Normal 5 15 6" xfId="48156" xr:uid="{CF5A41E3-77CF-4187-862C-9CABB9C47F36}"/>
    <cellStyle name="Normal 5 15 7" xfId="48157" xr:uid="{F4B15F62-EAA3-4407-9883-7E899C324B01}"/>
    <cellStyle name="Normal 5 15 7 2" xfId="48158" xr:uid="{A4135EEF-7313-47BC-A2D8-CF945BAEEDE4}"/>
    <cellStyle name="Normal 5 15 8" xfId="48159" xr:uid="{820645BE-E774-4D89-B560-8CFFE236BDDB}"/>
    <cellStyle name="Normal 5 15 9" xfId="48160" xr:uid="{B1B7D6CE-79DE-47B3-98E0-F247E476A97D}"/>
    <cellStyle name="Normal 5 16" xfId="48161" xr:uid="{5F964CB3-983E-4081-9F5F-7E7944E3C9EB}"/>
    <cellStyle name="Normal 5 16 10" xfId="48162" xr:uid="{D683CAFB-0618-4440-93CC-DB2E206D777B}"/>
    <cellStyle name="Normal 5 16 2" xfId="48163" xr:uid="{FF2B1FE0-0E09-4EC9-8D9E-6EFF802D67A2}"/>
    <cellStyle name="Normal 5 16 2 2" xfId="48164" xr:uid="{C41B8E3A-4CDA-412C-9CBA-4570A718F1DC}"/>
    <cellStyle name="Normal 5 16 2 2 2" xfId="48165" xr:uid="{972EC92D-F8AA-444B-ADC8-ACFF4625188F}"/>
    <cellStyle name="Normal 5 16 2 2 3" xfId="48166" xr:uid="{4885385D-B6E4-4646-86B2-4051E61D0BE9}"/>
    <cellStyle name="Normal 5 16 2 2 4" xfId="48167" xr:uid="{21484E7B-57FF-4AC8-9919-0252B3F00F5F}"/>
    <cellStyle name="Normal 5 16 2 3" xfId="48168" xr:uid="{8358B32A-F9B2-45A3-9B1A-7F60E5624234}"/>
    <cellStyle name="Normal 5 16 2 3 2" xfId="48169" xr:uid="{02CD60F4-D34A-4111-B2B6-077D5A31B880}"/>
    <cellStyle name="Normal 5 16 2 3 3" xfId="48170" xr:uid="{FA8FC5C4-2E4C-4647-ADFF-F71FCEB73D3B}"/>
    <cellStyle name="Normal 5 16 2 3 4" xfId="48171" xr:uid="{859E5FE5-CD23-4238-ACBA-CAC2334F8278}"/>
    <cellStyle name="Normal 5 16 2 4" xfId="48172" xr:uid="{A24EB106-F89F-41BF-8CDF-8B3588A82D33}"/>
    <cellStyle name="Normal 5 16 2 4 2" xfId="48173" xr:uid="{CA0FF75B-1FAE-4809-B419-9FA57291E939}"/>
    <cellStyle name="Normal 5 16 2 5" xfId="48174" xr:uid="{F5AB5050-29BD-429C-950F-8FA78028E65C}"/>
    <cellStyle name="Normal 5 16 2 6" xfId="48175" xr:uid="{91CF5B54-737D-4250-B4F4-AB88875F5DD8}"/>
    <cellStyle name="Normal 5 16 2 7" xfId="48176" xr:uid="{B0D9D2EE-6517-4A45-9902-E4C86984747B}"/>
    <cellStyle name="Normal 5 16 3" xfId="48177" xr:uid="{DA7F2A0C-5057-469F-9E80-55840BE23326}"/>
    <cellStyle name="Normal 5 16 3 2" xfId="48178" xr:uid="{9F5715E6-F111-4FAD-A0E9-C6AA058BB5EF}"/>
    <cellStyle name="Normal 5 16 3 2 2" xfId="48179" xr:uid="{894E7265-3EE5-4918-8C26-CA130D029F49}"/>
    <cellStyle name="Normal 5 16 3 2 3" xfId="48180" xr:uid="{AD3295FD-E218-4D47-ABAA-408C631D1D7C}"/>
    <cellStyle name="Normal 5 16 3 2 4" xfId="48181" xr:uid="{2E4A54CD-1C38-4D3B-8E4D-0FD77CAFCE2C}"/>
    <cellStyle name="Normal 5 16 3 3" xfId="48182" xr:uid="{ECB13699-5AE7-4449-9429-C772A06A0EA5}"/>
    <cellStyle name="Normal 5 16 3 3 2" xfId="48183" xr:uid="{D0402E76-87F0-41A3-A838-6392BE96841B}"/>
    <cellStyle name="Normal 5 16 3 3 3" xfId="48184" xr:uid="{A93BECFE-1763-474A-B9E8-7AF521DEA34F}"/>
    <cellStyle name="Normal 5 16 3 3 4" xfId="48185" xr:uid="{AE5FC097-FDC9-4B0B-A9ED-687D88EF430C}"/>
    <cellStyle name="Normal 5 16 3 4" xfId="48186" xr:uid="{77CB4958-93EB-4B32-836C-C88A71328538}"/>
    <cellStyle name="Normal 5 16 3 4 2" xfId="48187" xr:uid="{0EC56EA4-EA89-439D-A3AD-56A48563D061}"/>
    <cellStyle name="Normal 5 16 3 5" xfId="48188" xr:uid="{90E0DF9C-D2CE-4382-9DF1-3A1C3A4DC5EA}"/>
    <cellStyle name="Normal 5 16 3 6" xfId="48189" xr:uid="{D992B8CC-7310-4B4D-867B-71C942D60783}"/>
    <cellStyle name="Normal 5 16 3 7" xfId="48190" xr:uid="{34BF568D-B309-453D-AC7E-D09C16613265}"/>
    <cellStyle name="Normal 5 16 4" xfId="48191" xr:uid="{08CF35D4-5CD1-478E-8D3F-AEB6B7BD80C9}"/>
    <cellStyle name="Normal 5 16 4 2" xfId="48192" xr:uid="{045372E9-4C63-45AC-8113-75AB665ADEB5}"/>
    <cellStyle name="Normal 5 16 4 3" xfId="48193" xr:uid="{E678ACA7-394B-4E82-98F4-ED00149DBFD4}"/>
    <cellStyle name="Normal 5 16 4 4" xfId="48194" xr:uid="{18244B41-E33E-4046-AA00-71B135007658}"/>
    <cellStyle name="Normal 5 16 5" xfId="48195" xr:uid="{9112C7E8-8CF7-4953-BF8A-2B39EC63CF6A}"/>
    <cellStyle name="Normal 5 16 5 2" xfId="48196" xr:uid="{9E11F13C-DCAE-4E9D-97C0-2D92F36D63E2}"/>
    <cellStyle name="Normal 5 16 5 3" xfId="48197" xr:uid="{3F43E6DE-1F4F-41BC-9999-D871E6DEACE0}"/>
    <cellStyle name="Normal 5 16 5 4" xfId="48198" xr:uid="{C9A2B7B2-6039-44A8-BE71-45FFBD1BBA21}"/>
    <cellStyle name="Normal 5 16 6" xfId="48199" xr:uid="{CBA04BA2-A9D7-45C8-B2E1-FCCF6B60ADBE}"/>
    <cellStyle name="Normal 5 16 7" xfId="48200" xr:uid="{CF195C38-68BF-47CE-8153-8DCB760E2CF0}"/>
    <cellStyle name="Normal 5 16 7 2" xfId="48201" xr:uid="{29CB7211-B0C9-4EF5-85B2-832B8A2A2684}"/>
    <cellStyle name="Normal 5 16 8" xfId="48202" xr:uid="{84643E3E-205B-496A-86AD-485CA801F74C}"/>
    <cellStyle name="Normal 5 16 9" xfId="48203" xr:uid="{022F1D88-01E1-4293-A062-5B3C25247568}"/>
    <cellStyle name="Normal 5 17" xfId="48204" xr:uid="{14E9AAB6-385C-45F1-9E7D-FB5F4E6ECC13}"/>
    <cellStyle name="Normal 5 17 10" xfId="48205" xr:uid="{A8A3A3D4-BC86-4996-8B2A-16D7584C03A4}"/>
    <cellStyle name="Normal 5 17 2" xfId="48206" xr:uid="{01F9EAAD-CEDD-4273-BB71-95BCDEFD82AE}"/>
    <cellStyle name="Normal 5 17 2 2" xfId="48207" xr:uid="{D38E6233-29EA-419F-B373-E5A5A5C9EA3D}"/>
    <cellStyle name="Normal 5 17 2 2 2" xfId="48208" xr:uid="{9792E31F-2015-47A8-B7DB-256AB912545A}"/>
    <cellStyle name="Normal 5 17 2 2 3" xfId="48209" xr:uid="{7C9B6C7C-0541-4101-ABEC-965E3297FEC5}"/>
    <cellStyle name="Normal 5 17 2 2 4" xfId="48210" xr:uid="{B3CCD3B5-81FB-43DF-8B41-236E16D52A33}"/>
    <cellStyle name="Normal 5 17 2 3" xfId="48211" xr:uid="{19947694-1506-4FDF-BBAE-0726E72C37E7}"/>
    <cellStyle name="Normal 5 17 2 3 2" xfId="48212" xr:uid="{DA0E511B-ED80-4FE2-B258-B9F9B36BE6D8}"/>
    <cellStyle name="Normal 5 17 2 3 3" xfId="48213" xr:uid="{D1EEE33B-97A2-4528-B89E-021C53ECBB37}"/>
    <cellStyle name="Normal 5 17 2 3 4" xfId="48214" xr:uid="{65CC1C72-1644-4589-B137-7950EA1059EC}"/>
    <cellStyle name="Normal 5 17 2 4" xfId="48215" xr:uid="{0C293E33-217A-419A-A58F-68216C762FC6}"/>
    <cellStyle name="Normal 5 17 2 4 2" xfId="48216" xr:uid="{F638D442-5D68-4DC2-8ADC-BBEEA584B097}"/>
    <cellStyle name="Normal 5 17 2 5" xfId="48217" xr:uid="{BEB406F6-4922-435A-A0A0-6A2C88C390C8}"/>
    <cellStyle name="Normal 5 17 2 6" xfId="48218" xr:uid="{493CE4AC-DBF9-4A83-B337-1B673F917F0B}"/>
    <cellStyle name="Normal 5 17 2 7" xfId="48219" xr:uid="{0F38DE54-5B33-4964-A51E-A397B9A6BE24}"/>
    <cellStyle name="Normal 5 17 3" xfId="48220" xr:uid="{60AAABF6-0E58-49EA-8850-B0159B3E6F54}"/>
    <cellStyle name="Normal 5 17 3 2" xfId="48221" xr:uid="{B695C6DD-20EF-4DA4-A507-9AA4D55E565F}"/>
    <cellStyle name="Normal 5 17 3 2 2" xfId="48222" xr:uid="{28B1DAB5-3A57-4475-BB14-FA990E1835E3}"/>
    <cellStyle name="Normal 5 17 3 2 3" xfId="48223" xr:uid="{7DD36F97-60F5-4025-B7B5-2F300D15DC87}"/>
    <cellStyle name="Normal 5 17 3 2 4" xfId="48224" xr:uid="{04AA8924-62DF-483E-A207-E855D5C18F50}"/>
    <cellStyle name="Normal 5 17 3 3" xfId="48225" xr:uid="{BA0F4B00-52B0-4D67-9DC8-0FB880C24EE2}"/>
    <cellStyle name="Normal 5 17 3 3 2" xfId="48226" xr:uid="{401CE33C-730B-4F26-8F11-3C95DE543AFD}"/>
    <cellStyle name="Normal 5 17 3 3 3" xfId="48227" xr:uid="{96C35EA7-C57C-4714-9745-0119BD63C35F}"/>
    <cellStyle name="Normal 5 17 3 3 4" xfId="48228" xr:uid="{FD8BC325-A79B-4546-BE68-7C395F4EA37A}"/>
    <cellStyle name="Normal 5 17 3 4" xfId="48229" xr:uid="{2A95F423-6AE6-42C1-B9DF-6771FD37F4AA}"/>
    <cellStyle name="Normal 5 17 3 4 2" xfId="48230" xr:uid="{E9AD2FDD-607C-4978-947B-38A936ED547A}"/>
    <cellStyle name="Normal 5 17 3 5" xfId="48231" xr:uid="{46CFEBDB-D08F-4D47-B506-3318FEA7E875}"/>
    <cellStyle name="Normal 5 17 3 6" xfId="48232" xr:uid="{B8F7933D-8E46-4B26-A3CB-3E9D1FE5731F}"/>
    <cellStyle name="Normal 5 17 3 7" xfId="48233" xr:uid="{B836F39A-E09C-484E-B7A5-230CE5FAE766}"/>
    <cellStyle name="Normal 5 17 4" xfId="48234" xr:uid="{2AA299A9-85F2-4136-B629-6D3CD6BB1500}"/>
    <cellStyle name="Normal 5 17 4 2" xfId="48235" xr:uid="{02D62955-C87F-4B74-A1F9-F073C103C663}"/>
    <cellStyle name="Normal 5 17 4 3" xfId="48236" xr:uid="{53A531C5-73FB-4A06-8597-9973571DAA27}"/>
    <cellStyle name="Normal 5 17 4 4" xfId="48237" xr:uid="{6F7E01AF-49E7-4B5D-82F4-A1EE5E3EB7FD}"/>
    <cellStyle name="Normal 5 17 5" xfId="48238" xr:uid="{652FD89A-8C3A-4735-9F32-70DA4FE4A6CE}"/>
    <cellStyle name="Normal 5 17 5 2" xfId="48239" xr:uid="{4AB9E6E3-FB23-4798-A0E3-0DC06988D184}"/>
    <cellStyle name="Normal 5 17 5 3" xfId="48240" xr:uid="{599BCF7C-D644-45D6-BBAD-C0E945050B51}"/>
    <cellStyle name="Normal 5 17 5 4" xfId="48241" xr:uid="{7A1F3B79-7F97-40DF-A354-C1E26E30FECE}"/>
    <cellStyle name="Normal 5 17 6" xfId="48242" xr:uid="{5CBB853C-289C-40F3-97A3-CF7470D09323}"/>
    <cellStyle name="Normal 5 17 7" xfId="48243" xr:uid="{81C50578-FFE0-4D30-A886-2926A9EADC53}"/>
    <cellStyle name="Normal 5 17 7 2" xfId="48244" xr:uid="{8106F67B-BC72-46A8-BB26-CFA4BEE82D6E}"/>
    <cellStyle name="Normal 5 17 8" xfId="48245" xr:uid="{1A3DABEB-5AF8-4FF6-9BBB-B37A4EB8E65A}"/>
    <cellStyle name="Normal 5 17 9" xfId="48246" xr:uid="{0A2BA8C2-24E6-43AC-A501-97A820E7E109}"/>
    <cellStyle name="Normal 5 18" xfId="48247" xr:uid="{229B8101-20FE-4020-A2C6-27EEC195609F}"/>
    <cellStyle name="Normal 5 18 10" xfId="48248" xr:uid="{EE695D21-8A14-4B5D-A9A8-0F5AEE9D1F19}"/>
    <cellStyle name="Normal 5 18 2" xfId="48249" xr:uid="{92A26B9D-2CE1-4123-994C-872D5C49488E}"/>
    <cellStyle name="Normal 5 18 2 2" xfId="48250" xr:uid="{1682D5C2-9EF4-41F1-9638-1846B972E64D}"/>
    <cellStyle name="Normal 5 18 2 2 2" xfId="48251" xr:uid="{F65E3BC6-498E-4514-A3BF-B6BFE9E92420}"/>
    <cellStyle name="Normal 5 18 2 2 3" xfId="48252" xr:uid="{3E6F4FB3-1189-42AB-A43B-3B38EF7ECDA9}"/>
    <cellStyle name="Normal 5 18 2 2 4" xfId="48253" xr:uid="{791E51A6-B012-4A44-BABF-C019DA3B41A1}"/>
    <cellStyle name="Normal 5 18 2 3" xfId="48254" xr:uid="{2FD66DFD-98FF-4904-9E2C-84D0014B2F49}"/>
    <cellStyle name="Normal 5 18 2 3 2" xfId="48255" xr:uid="{3225E5CC-2625-4C54-A7D1-D3B805AB2FF7}"/>
    <cellStyle name="Normal 5 18 2 3 3" xfId="48256" xr:uid="{363C0C56-43E6-4912-97F4-B706BFA36025}"/>
    <cellStyle name="Normal 5 18 2 3 4" xfId="48257" xr:uid="{3CC73A60-C623-4E7A-95F9-D643BB4149D1}"/>
    <cellStyle name="Normal 5 18 2 4" xfId="48258" xr:uid="{D1303DC7-3637-47EE-BDE7-441AF28F0947}"/>
    <cellStyle name="Normal 5 18 2 4 2" xfId="48259" xr:uid="{45B817EB-FE40-4C7C-949C-948F9F009A82}"/>
    <cellStyle name="Normal 5 18 2 5" xfId="48260" xr:uid="{55B9E0F1-2322-49A3-B5F8-54436AF7CE9B}"/>
    <cellStyle name="Normal 5 18 2 6" xfId="48261" xr:uid="{87CEBAB6-F2AF-429D-BD32-7A688A6EC285}"/>
    <cellStyle name="Normal 5 18 2 7" xfId="48262" xr:uid="{8BA36167-F539-40CE-BC48-5EE6FA903F54}"/>
    <cellStyle name="Normal 5 18 3" xfId="48263" xr:uid="{3C38B473-87D4-42CD-88A7-C3EEF8B5E358}"/>
    <cellStyle name="Normal 5 18 3 2" xfId="48264" xr:uid="{1FB4F715-2B10-4866-BF22-15EEAF044683}"/>
    <cellStyle name="Normal 5 18 3 2 2" xfId="48265" xr:uid="{2DED583C-ACF4-436C-BC1E-4EE06856A47A}"/>
    <cellStyle name="Normal 5 18 3 2 3" xfId="48266" xr:uid="{569D3537-0ACA-4A96-9EB6-9FBA61E688F4}"/>
    <cellStyle name="Normal 5 18 3 2 4" xfId="48267" xr:uid="{5B379BAE-F778-4D12-A047-DB27823F04AF}"/>
    <cellStyle name="Normal 5 18 3 3" xfId="48268" xr:uid="{863F4D94-B628-4756-8DD5-BEAA07501274}"/>
    <cellStyle name="Normal 5 18 3 3 2" xfId="48269" xr:uid="{1A799A65-9904-44E6-BF07-4B0F1D089296}"/>
    <cellStyle name="Normal 5 18 3 3 3" xfId="48270" xr:uid="{1B27DD3F-234D-4032-B428-CAA4D59F8399}"/>
    <cellStyle name="Normal 5 18 3 3 4" xfId="48271" xr:uid="{3F15E38D-9EE6-4E81-935B-C9DCA0661EA5}"/>
    <cellStyle name="Normal 5 18 3 4" xfId="48272" xr:uid="{832DE9E1-05C3-452D-BF92-A27707609220}"/>
    <cellStyle name="Normal 5 18 3 4 2" xfId="48273" xr:uid="{E96D341E-C21E-4D1F-B96E-0CE2E409586A}"/>
    <cellStyle name="Normal 5 18 3 5" xfId="48274" xr:uid="{4C929339-8E9F-42CA-9DB7-B0B9E3032F99}"/>
    <cellStyle name="Normal 5 18 3 6" xfId="48275" xr:uid="{90868565-0D10-423E-BF6E-6F6554688AD1}"/>
    <cellStyle name="Normal 5 18 3 7" xfId="48276" xr:uid="{F1461ED1-C211-45F4-8649-66EECA3CBFF6}"/>
    <cellStyle name="Normal 5 18 4" xfId="48277" xr:uid="{D5AEFC9C-2339-4A3E-804A-C9EA94B1FD9D}"/>
    <cellStyle name="Normal 5 18 4 2" xfId="48278" xr:uid="{DCB69CA1-51FB-4C1F-AD18-601EC955AA73}"/>
    <cellStyle name="Normal 5 18 4 3" xfId="48279" xr:uid="{0735E847-0180-467A-A36A-03A7FCE46729}"/>
    <cellStyle name="Normal 5 18 4 4" xfId="48280" xr:uid="{878C783C-B559-4D3D-80A8-4638DA80606C}"/>
    <cellStyle name="Normal 5 18 5" xfId="48281" xr:uid="{171E815B-6C14-4935-A462-36BCC28B3461}"/>
    <cellStyle name="Normal 5 18 5 2" xfId="48282" xr:uid="{C41A1733-8DB2-4767-9C6C-D30F04DE7F7F}"/>
    <cellStyle name="Normal 5 18 5 3" xfId="48283" xr:uid="{6E1F6431-A8D3-481F-825D-107141F96254}"/>
    <cellStyle name="Normal 5 18 5 4" xfId="48284" xr:uid="{AEA14CFB-6A9D-41A5-904F-963817E8375F}"/>
    <cellStyle name="Normal 5 18 6" xfId="48285" xr:uid="{29697380-891A-47D5-A432-8CDCAEB1B605}"/>
    <cellStyle name="Normal 5 18 7" xfId="48286" xr:uid="{63AC379C-960C-4D93-916B-B1439D41AB4C}"/>
    <cellStyle name="Normal 5 18 7 2" xfId="48287" xr:uid="{CFD9320E-97A4-42C6-BC69-8C4EB58FE23E}"/>
    <cellStyle name="Normal 5 18 8" xfId="48288" xr:uid="{A7A10A71-C4C2-4623-A640-156343CDE269}"/>
    <cellStyle name="Normal 5 18 9" xfId="48289" xr:uid="{C37E6BD4-3407-4316-9CD5-330D6F5B2AFD}"/>
    <cellStyle name="Normal 5 19" xfId="48290" xr:uid="{42EC57EA-AC30-4D21-AEC0-5D159727BA7E}"/>
    <cellStyle name="Normal 5 19 10" xfId="48291" xr:uid="{46C8CE52-CAB5-4049-89D0-DCE11A58D50D}"/>
    <cellStyle name="Normal 5 19 2" xfId="48292" xr:uid="{8272B3EA-A111-4EA0-BB39-7988C43E603B}"/>
    <cellStyle name="Normal 5 19 2 2" xfId="48293" xr:uid="{A28AD2E0-EAB0-43A4-A300-A850157971FC}"/>
    <cellStyle name="Normal 5 19 2 2 2" xfId="48294" xr:uid="{F393FF10-220C-48F7-9532-A75193BA9366}"/>
    <cellStyle name="Normal 5 19 2 2 3" xfId="48295" xr:uid="{CFD55EE6-241F-470A-B7D3-D934C7943133}"/>
    <cellStyle name="Normal 5 19 2 2 4" xfId="48296" xr:uid="{E4FD345B-6882-4F63-BAC4-4F6B730FD5A0}"/>
    <cellStyle name="Normal 5 19 2 3" xfId="48297" xr:uid="{FED0F224-0F26-44E1-B8B5-ABFC68223130}"/>
    <cellStyle name="Normal 5 19 2 3 2" xfId="48298" xr:uid="{7E6FBA47-9BD8-4E96-8D49-43B42161B2BC}"/>
    <cellStyle name="Normal 5 19 2 3 3" xfId="48299" xr:uid="{278478D8-0C2A-40F7-9FB0-09DF4571DCC3}"/>
    <cellStyle name="Normal 5 19 2 3 4" xfId="48300" xr:uid="{130B138F-9424-4070-A57D-D9A2337458E2}"/>
    <cellStyle name="Normal 5 19 2 4" xfId="48301" xr:uid="{44D9109A-2B57-4A6D-ACB0-F610F2A25759}"/>
    <cellStyle name="Normal 5 19 2 4 2" xfId="48302" xr:uid="{0A9FB672-77DC-4F8A-A182-C428655BCD3F}"/>
    <cellStyle name="Normal 5 19 2 5" xfId="48303" xr:uid="{5B72556F-C074-4E56-BB5D-83CFFE101E10}"/>
    <cellStyle name="Normal 5 19 2 6" xfId="48304" xr:uid="{85CE715A-D9D0-4F57-85E8-95E1BDFC07E6}"/>
    <cellStyle name="Normal 5 19 2 7" xfId="48305" xr:uid="{BCE851C3-D8FE-4380-9875-87637BFF1B09}"/>
    <cellStyle name="Normal 5 19 3" xfId="48306" xr:uid="{3E44FE7C-3904-4022-9610-AF93AEC5924C}"/>
    <cellStyle name="Normal 5 19 3 2" xfId="48307" xr:uid="{227382C3-EF08-4766-A42A-8559D4C06814}"/>
    <cellStyle name="Normal 5 19 3 2 2" xfId="48308" xr:uid="{B9D9270A-2B75-4FE2-AB46-23E4584C8296}"/>
    <cellStyle name="Normal 5 19 3 2 3" xfId="48309" xr:uid="{E912EF5E-CDD0-472E-8764-DE14F56FEDCA}"/>
    <cellStyle name="Normal 5 19 3 2 4" xfId="48310" xr:uid="{E8E23FAE-4B27-4BDC-AF64-A8EF460CBE56}"/>
    <cellStyle name="Normal 5 19 3 3" xfId="48311" xr:uid="{20EB9BB8-2769-464C-A887-ABE7E29F3CAA}"/>
    <cellStyle name="Normal 5 19 3 3 2" xfId="48312" xr:uid="{1F59B20A-5B51-464B-888F-FE4A34018EB0}"/>
    <cellStyle name="Normal 5 19 3 3 3" xfId="48313" xr:uid="{22B0E78A-D9DB-4CE2-9840-D4C59AD4B6E0}"/>
    <cellStyle name="Normal 5 19 3 3 4" xfId="48314" xr:uid="{78F67089-F0FE-4725-B35D-A63D3953E100}"/>
    <cellStyle name="Normal 5 19 3 4" xfId="48315" xr:uid="{DE359041-AC22-4778-A1CE-B1B893DA92F4}"/>
    <cellStyle name="Normal 5 19 3 4 2" xfId="48316" xr:uid="{5BA7A642-A97E-411B-AF4C-A4B5EA2F366A}"/>
    <cellStyle name="Normal 5 19 3 5" xfId="48317" xr:uid="{3EA90E52-8E6A-48F7-A6AB-254EDDCD7572}"/>
    <cellStyle name="Normal 5 19 3 6" xfId="48318" xr:uid="{B4A175BA-5899-4158-B27E-6F88EB8E9D46}"/>
    <cellStyle name="Normal 5 19 3 7" xfId="48319" xr:uid="{05FD7CB9-A7D9-42F0-AF87-BA30DD32F824}"/>
    <cellStyle name="Normal 5 19 4" xfId="48320" xr:uid="{0641F700-AAB5-4D94-A815-04E9A95BC0CB}"/>
    <cellStyle name="Normal 5 19 4 2" xfId="48321" xr:uid="{1A8468E3-8DEC-46D6-8F6C-0306B3BB73E8}"/>
    <cellStyle name="Normal 5 19 4 3" xfId="48322" xr:uid="{F1D156CD-0525-4BCA-B051-6571F282C068}"/>
    <cellStyle name="Normal 5 19 4 4" xfId="48323" xr:uid="{7C1B99D0-F09F-4BFD-9A4B-F0D16D1F0FFD}"/>
    <cellStyle name="Normal 5 19 5" xfId="48324" xr:uid="{7BF670EA-F640-430F-83D5-EE8D589E4420}"/>
    <cellStyle name="Normal 5 19 5 2" xfId="48325" xr:uid="{82C48A19-EED8-447B-A132-D1A919FA7FC0}"/>
    <cellStyle name="Normal 5 19 5 3" xfId="48326" xr:uid="{CC2F7660-9D2B-43B3-B7B2-9416C60669BA}"/>
    <cellStyle name="Normal 5 19 5 4" xfId="48327" xr:uid="{A1B32E69-B6FD-4062-9228-D944463C5421}"/>
    <cellStyle name="Normal 5 19 6" xfId="48328" xr:uid="{4FC88E3D-EF3C-4C9E-8166-C5085F3B0FC0}"/>
    <cellStyle name="Normal 5 19 7" xfId="48329" xr:uid="{A2F1A631-047C-4820-B873-05A913EAA8FA}"/>
    <cellStyle name="Normal 5 19 7 2" xfId="48330" xr:uid="{3D459112-BC5C-4CA5-8625-E5D75C016C62}"/>
    <cellStyle name="Normal 5 19 8" xfId="48331" xr:uid="{37F6F7EA-903F-4EDB-9F8F-96FA515474C3}"/>
    <cellStyle name="Normal 5 19 9" xfId="48332" xr:uid="{40911232-84CF-4AD2-97B7-27460F6225D0}"/>
    <cellStyle name="Normal 5 2" xfId="48333" xr:uid="{6CC91D26-4AC5-4248-AC5C-AB3CD13B0A48}"/>
    <cellStyle name="Normal 5 2 10" xfId="48334" xr:uid="{88E6D825-F6FE-42B3-ACAC-39AAC8A7D9F3}"/>
    <cellStyle name="Normal 5 2 11" xfId="48335" xr:uid="{9A1C0A4A-E1C9-445F-AFA2-CC152A18496E}"/>
    <cellStyle name="Normal 5 2 12" xfId="48336" xr:uid="{CDE05FDF-F689-49C2-9EC9-15A2C9B2391A}"/>
    <cellStyle name="Normal 5 2 13" xfId="59253" xr:uid="{5C3D284E-C3BA-427D-BCC2-9DCA4F3CC5E3}"/>
    <cellStyle name="Normal 5 2 14" xfId="59254" xr:uid="{2636DE13-1EED-4C5C-835C-AD2C8F6FF239}"/>
    <cellStyle name="Normal 5 2 2" xfId="48337" xr:uid="{A4BAF47A-4E94-44FD-980F-6EF7C9E915F5}"/>
    <cellStyle name="Normal 5 2 2 10" xfId="59255" xr:uid="{4092A541-E18C-448F-8183-8A9D2A767021}"/>
    <cellStyle name="Normal 5 2 2 2" xfId="48338" xr:uid="{7212DFAC-8C35-49FB-B547-34FC2AC11E8B}"/>
    <cellStyle name="Normal 5 2 2 2 2" xfId="48339" xr:uid="{FB6A2B48-E163-451C-AF34-3A74105D88B5}"/>
    <cellStyle name="Normal 5 2 2 2 2 2" xfId="59256" xr:uid="{23E5644A-6C12-48F3-999D-93133F3809AE}"/>
    <cellStyle name="Normal 5 2 2 2 2 2 2" xfId="59257" xr:uid="{5103BB30-5364-4D14-A588-5F51E4EB7CB2}"/>
    <cellStyle name="Normal 5 2 2 2 2 3" xfId="59258" xr:uid="{3A9C873B-A5DF-4D56-8AA5-7638C1ED6016}"/>
    <cellStyle name="Normal 5 2 2 2 2 3 2" xfId="59259" xr:uid="{41168F32-105F-4066-9AEB-11A7D3E1A26F}"/>
    <cellStyle name="Normal 5 2 2 2 2 4" xfId="59260" xr:uid="{8AEC3C1B-A9E9-493B-A160-7C3D0D970300}"/>
    <cellStyle name="Normal 5 2 2 2 2 5" xfId="59261" xr:uid="{E807D6E9-A7DD-41AB-B492-4E3DE1B1A306}"/>
    <cellStyle name="Normal 5 2 2 2 3" xfId="48340" xr:uid="{2ECDEB79-5F25-4C51-8A48-30DCDAE25028}"/>
    <cellStyle name="Normal 5 2 2 2 3 2" xfId="59262" xr:uid="{88AA07B1-7897-4AA6-9D41-4EBEF447D331}"/>
    <cellStyle name="Normal 5 2 2 2 3 2 2" xfId="59263" xr:uid="{4807CC23-B630-423D-A220-8F227B318193}"/>
    <cellStyle name="Normal 5 2 2 2 3 3" xfId="59264" xr:uid="{17C55530-747D-450B-B0DA-73D6461AA4CF}"/>
    <cellStyle name="Normal 5 2 2 2 3 3 2" xfId="59265" xr:uid="{04EE0462-CA5B-410C-A61A-DCA906ABCF30}"/>
    <cellStyle name="Normal 5 2 2 2 3 4" xfId="59266" xr:uid="{BA10FA43-D1C1-4606-92C8-CA6A4BC6CB2D}"/>
    <cellStyle name="Normal 5 2 2 2 3 5" xfId="59267" xr:uid="{BE012192-AEBE-4A85-8856-34808862E1F5}"/>
    <cellStyle name="Normal 5 2 2 2 4" xfId="48341" xr:uid="{D3AF6FB0-EDE6-4D8B-99B7-4470DFF5E961}"/>
    <cellStyle name="Normal 5 2 2 2 5" xfId="59268" xr:uid="{A35BD5E6-DB9C-4CA2-A1E4-EC63EE38A755}"/>
    <cellStyle name="Normal 5 2 2 2 6" xfId="59269" xr:uid="{88CD0BE6-6713-48FD-9EF6-87466E279A25}"/>
    <cellStyle name="Normal 5 2 2 2 7" xfId="59270" xr:uid="{47451002-0366-40A5-8BCD-E5B264C2EA85}"/>
    <cellStyle name="Normal 5 2 2 3" xfId="48342" xr:uid="{4AAFDE54-BFCF-4FB9-BC4A-C67BA4F01B3C}"/>
    <cellStyle name="Normal 5 2 2 3 2" xfId="48343" xr:uid="{7A030D5D-FCB2-4AEC-9A73-0BF266179E51}"/>
    <cellStyle name="Normal 5 2 2 3 3" xfId="48344" xr:uid="{3C9265EC-05FB-4366-B676-FD15A7897E0F}"/>
    <cellStyle name="Normal 5 2 2 3 4" xfId="48345" xr:uid="{B9AF5CBA-A037-4597-BCE9-50164DD0C588}"/>
    <cellStyle name="Normal 5 2 2 4" xfId="48346" xr:uid="{4B6C4F9F-BC27-4666-B226-2FA88700C0BF}"/>
    <cellStyle name="Normal 5 2 2 4 2" xfId="48347" xr:uid="{37F7E194-0272-4A37-9F11-52180D372828}"/>
    <cellStyle name="Normal 5 2 2 5" xfId="48348" xr:uid="{C6055BCB-5DEF-432A-95B2-2A6DA53FBC64}"/>
    <cellStyle name="Normal 5 2 2 6" xfId="48349" xr:uid="{804858D1-D7E1-4734-9B7F-9B54D2436DE9}"/>
    <cellStyle name="Normal 5 2 2 7" xfId="48350" xr:uid="{B2BE1D5A-AD9B-47FB-A04D-37CC49DE7DD5}"/>
    <cellStyle name="Normal 5 2 2 8" xfId="48351" xr:uid="{2B7899C7-33A3-44B6-80C2-EB5B89AD2832}"/>
    <cellStyle name="Normal 5 2 2 9" xfId="48352" xr:uid="{090A1C69-12BD-4F22-ACF2-346D2CDA159C}"/>
    <cellStyle name="Normal 5 2 3" xfId="48353" xr:uid="{EF47CF8B-39AD-44FC-AC8A-E6E889EFAA9E}"/>
    <cellStyle name="Normal 5 2 3 2" xfId="48354" xr:uid="{EDD9960B-CD07-4860-9AAF-F95C4E2FF62D}"/>
    <cellStyle name="Normal 5 2 3 2 2" xfId="48355" xr:uid="{1940C2F2-D611-4E87-AD6B-8F7C630A27C5}"/>
    <cellStyle name="Normal 5 2 3 2 3" xfId="48356" xr:uid="{CD242CE8-FF55-4761-922B-5704411E67DE}"/>
    <cellStyle name="Normal 5 2 3 2 4" xfId="48357" xr:uid="{6A7308C5-AE43-4D68-BE58-062492D3D886}"/>
    <cellStyle name="Normal 5 2 3 3" xfId="48358" xr:uid="{C34A9FE7-5C3F-4F2E-A20B-A0F1C3FD3083}"/>
    <cellStyle name="Normal 5 2 3 3 2" xfId="48359" xr:uid="{27C2608C-CDF7-4B9F-9DCA-7A3899F92067}"/>
    <cellStyle name="Normal 5 2 3 3 3" xfId="48360" xr:uid="{029BA4D9-60A0-4125-9FB9-49FED5B5A13E}"/>
    <cellStyle name="Normal 5 2 3 3 4" xfId="48361" xr:uid="{E4DBB3BE-918A-4399-A389-BD60B64C6793}"/>
    <cellStyle name="Normal 5 2 3 4" xfId="48362" xr:uid="{0C35730B-85BC-4B9B-9291-2DB4550EC626}"/>
    <cellStyle name="Normal 5 2 3 4 2" xfId="48363" xr:uid="{3C431A39-7E88-4483-AEB2-2242F92CABCA}"/>
    <cellStyle name="Normal 5 2 3 5" xfId="48364" xr:uid="{C899310F-F9B5-4A9E-88FF-B0C837E9A25D}"/>
    <cellStyle name="Normal 5 2 3 6" xfId="48365" xr:uid="{9779842E-1EBE-4447-B803-1D0DED0B371F}"/>
    <cellStyle name="Normal 5 2 3 7" xfId="48366" xr:uid="{A0EE3524-BFB4-4E20-9EA1-088A3B7518C5}"/>
    <cellStyle name="Normal 5 2 3 8" xfId="59271" xr:uid="{0CDB1B33-F977-4F9E-B504-516BC4964EC5}"/>
    <cellStyle name="Normal 5 2 4" xfId="48367" xr:uid="{78658DCD-6A6E-4D45-9548-E9C2FB838CCA}"/>
    <cellStyle name="Normal 5 2 4 2" xfId="48368" xr:uid="{3D897996-FD58-4C5E-824D-EC0BC6626679}"/>
    <cellStyle name="Normal 5 2 4 2 2" xfId="59272" xr:uid="{FEBA8D59-CFE8-479E-B7AA-1A56CE9D9858}"/>
    <cellStyle name="Normal 5 2 4 2 3" xfId="59273" xr:uid="{2A8F9C6D-5DAB-4BA6-82ED-C0535F5E242F}"/>
    <cellStyle name="Normal 5 2 4 3" xfId="48369" xr:uid="{63349C8E-2EFC-495E-B547-0049623935B9}"/>
    <cellStyle name="Normal 5 2 4 4" xfId="48370" xr:uid="{475F4C41-9916-431A-A8CC-0A2133A8E33B}"/>
    <cellStyle name="Normal 5 2 4 5" xfId="59274" xr:uid="{6F188F57-954F-40D7-8EE4-ADC2DA85920F}"/>
    <cellStyle name="Normal 5 2 5" xfId="48371" xr:uid="{A463B1CF-0781-40DA-9E22-B1AD543F8785}"/>
    <cellStyle name="Normal 5 2 5 2" xfId="48372" xr:uid="{5D735063-911C-4033-BE5B-6428D5DD966C}"/>
    <cellStyle name="Normal 5 2 5 2 2" xfId="59275" xr:uid="{D39D0F4A-23E7-4134-B17E-BFE3C6BCF273}"/>
    <cellStyle name="Normal 5 2 5 2 3" xfId="59276" xr:uid="{A801D3EE-AABD-402E-9086-EC473EAD4BE7}"/>
    <cellStyle name="Normal 5 2 5 3" xfId="48373" xr:uid="{ED3C5A25-1DE8-4CC8-A059-69E6E9E136A6}"/>
    <cellStyle name="Normal 5 2 5 4" xfId="48374" xr:uid="{A9D2D12C-5996-46E7-BC23-E806DC7D0E93}"/>
    <cellStyle name="Normal 5 2 5 5" xfId="59277" xr:uid="{2E25EA11-B7B1-40FD-AB56-F42969BB7622}"/>
    <cellStyle name="Normal 5 2 6" xfId="48375" xr:uid="{9B3A4606-E2E4-41CA-A5FD-6B9AD6257EC5}"/>
    <cellStyle name="Normal 5 2 6 2" xfId="59278" xr:uid="{5D4E3C9D-885F-4ACF-A79F-73F9C5022AAE}"/>
    <cellStyle name="Normal 5 2 6 2 2" xfId="59279" xr:uid="{09759E12-BE53-4417-9FE7-62CEC83A1915}"/>
    <cellStyle name="Normal 5 2 6 2 3" xfId="59280" xr:uid="{F106F8E9-E616-4413-B6C7-BA7D27AD27EE}"/>
    <cellStyle name="Normal 5 2 6 3" xfId="59281" xr:uid="{9C3F8B93-75E2-4E4C-8099-3FCC7CB1DD27}"/>
    <cellStyle name="Normal 5 2 6 4" xfId="59282" xr:uid="{4B1C573F-AE79-4A3D-A480-5900EF90EE98}"/>
    <cellStyle name="Normal 5 2 6 5" xfId="59283" xr:uid="{CE6D3082-72B3-474B-B64E-ED49C4DD936B}"/>
    <cellStyle name="Normal 5 2 7" xfId="48376" xr:uid="{D98F6DD9-975F-4F3B-AB1D-725D5C9F4A91}"/>
    <cellStyle name="Normal 5 2 7 2" xfId="48377" xr:uid="{9D58D473-4630-4E7C-BD1C-88F9894DE8FA}"/>
    <cellStyle name="Normal 5 2 7 3" xfId="59284" xr:uid="{0A5B97A0-BE95-443F-9895-0E876356B2C4}"/>
    <cellStyle name="Normal 5 2 7 4" xfId="59285" xr:uid="{494D0B25-0EC4-44A8-845D-7CC95E021D20}"/>
    <cellStyle name="Normal 5 2 7 5" xfId="59286" xr:uid="{D3DCEA85-56F9-4A4C-80E3-F3773E1FB5CA}"/>
    <cellStyle name="Normal 5 2 8" xfId="48378" xr:uid="{92428AF5-3705-4F9D-B342-262FC3E4C7D3}"/>
    <cellStyle name="Normal 5 2 8 2" xfId="59287" xr:uid="{3878CC25-796A-4E80-8855-8DD5E3CAF529}"/>
    <cellStyle name="Normal 5 2 8 2 2" xfId="59288" xr:uid="{FF395E2B-BB1C-4840-839C-3C09F8F81A60}"/>
    <cellStyle name="Normal 5 2 8 3" xfId="59289" xr:uid="{9C47802D-F7C3-41B3-8772-F38C71EEE83F}"/>
    <cellStyle name="Normal 5 2 8 3 2" xfId="59290" xr:uid="{A560DC30-E9EC-4963-A242-6654D1550E78}"/>
    <cellStyle name="Normal 5 2 8 4" xfId="59291" xr:uid="{97A63AC5-6624-40D8-96FA-766A9D0EE134}"/>
    <cellStyle name="Normal 5 2 8 5" xfId="59292" xr:uid="{419F5E65-BFAF-470B-B393-A01C2D3ECCE6}"/>
    <cellStyle name="Normal 5 2 9" xfId="48379" xr:uid="{197B6306-019F-4B24-9DD8-B7F1E68363A9}"/>
    <cellStyle name="Normal 5 2 9 2" xfId="59293" xr:uid="{052E0A8B-2F1D-4516-904B-74758E3BC8FD}"/>
    <cellStyle name="Normal 5 2 9 2 2" xfId="59294" xr:uid="{96D2FD27-74DD-4984-A42E-704877B444EA}"/>
    <cellStyle name="Normal 5 2 9 3" xfId="59295" xr:uid="{71D04847-6CB0-4F72-87B3-3EE26D148955}"/>
    <cellStyle name="Normal 5 2 9 3 2" xfId="59296" xr:uid="{E61937A6-03D9-42CC-A4B7-9526C7EC3DEE}"/>
    <cellStyle name="Normal 5 2 9 4" xfId="59297" xr:uid="{797CFC95-2047-44CB-89BA-E11757DD854A}"/>
    <cellStyle name="Normal 5 2 9 5" xfId="59298" xr:uid="{44AD1B94-C77E-488A-83E2-30286FEB6956}"/>
    <cellStyle name="Normal 5 2_Africa Provident Limited 2009 - Adj." xfId="59299" xr:uid="{AAB0ACCD-1A66-4D0E-AB41-D99598F3D2D1}"/>
    <cellStyle name="Normal 5 20" xfId="48380" xr:uid="{AF0CBC0C-E8AA-4E08-9E43-40711FD08A79}"/>
    <cellStyle name="Normal 5 20 10" xfId="48381" xr:uid="{CABC257D-6ABF-4D17-9B5F-7DCABC2E3D87}"/>
    <cellStyle name="Normal 5 20 2" xfId="48382" xr:uid="{1C8D2005-F5B1-4F79-B2DD-9C81A58DD52B}"/>
    <cellStyle name="Normal 5 20 2 2" xfId="48383" xr:uid="{C5833867-6816-4AFC-A852-79A041C6D490}"/>
    <cellStyle name="Normal 5 20 2 2 2" xfId="48384" xr:uid="{D3A5C197-8CC1-4F7A-9E73-37E3A981411F}"/>
    <cellStyle name="Normal 5 20 2 2 3" xfId="48385" xr:uid="{9A44128B-3228-4C6A-95A3-EDA136292F60}"/>
    <cellStyle name="Normal 5 20 2 2 4" xfId="48386" xr:uid="{C28BF74C-C276-4616-A2F8-A2485D9E4A46}"/>
    <cellStyle name="Normal 5 20 2 3" xfId="48387" xr:uid="{AB6A3C6F-9B8C-4A00-8AEF-74D6C36A7C8E}"/>
    <cellStyle name="Normal 5 20 2 3 2" xfId="48388" xr:uid="{D484260C-9554-46E6-8148-B2322567BE28}"/>
    <cellStyle name="Normal 5 20 2 3 3" xfId="48389" xr:uid="{108E50F1-9445-499F-9C84-A809DF46E1D9}"/>
    <cellStyle name="Normal 5 20 2 3 4" xfId="48390" xr:uid="{8A51E514-0E32-40EC-A5F6-03FFE2DAE33C}"/>
    <cellStyle name="Normal 5 20 2 4" xfId="48391" xr:uid="{B6D121C6-6359-463F-9F01-0483B6005F48}"/>
    <cellStyle name="Normal 5 20 2 4 2" xfId="48392" xr:uid="{91838621-B2FB-4732-B986-8F96D0CAD3BA}"/>
    <cellStyle name="Normal 5 20 2 5" xfId="48393" xr:uid="{432B8DC3-2120-49BB-9289-19671D887656}"/>
    <cellStyle name="Normal 5 20 2 6" xfId="48394" xr:uid="{8FA465DA-0BAE-48B4-BECD-D669E0A04B28}"/>
    <cellStyle name="Normal 5 20 2 7" xfId="48395" xr:uid="{20B7513D-B5F6-473B-9286-2A1DE73EDD38}"/>
    <cellStyle name="Normal 5 20 3" xfId="48396" xr:uid="{C1426DE0-06E6-45D3-812F-541B3191BD76}"/>
    <cellStyle name="Normal 5 20 3 2" xfId="48397" xr:uid="{FB91C63C-A687-44A3-9F6C-A8724A3F2343}"/>
    <cellStyle name="Normal 5 20 3 2 2" xfId="48398" xr:uid="{10567F0A-D40A-4198-92EB-5A8E41CB47DA}"/>
    <cellStyle name="Normal 5 20 3 2 3" xfId="48399" xr:uid="{B224CE33-3D00-4A57-AB4B-C249E6172885}"/>
    <cellStyle name="Normal 5 20 3 2 4" xfId="48400" xr:uid="{9C611EAA-70C6-4960-B27F-7373A5DCF2B8}"/>
    <cellStyle name="Normal 5 20 3 3" xfId="48401" xr:uid="{DDAD82EF-181B-4226-A00B-6823B71C0B22}"/>
    <cellStyle name="Normal 5 20 3 3 2" xfId="48402" xr:uid="{4EAA48EA-DAF2-48D8-B832-AB82A937D778}"/>
    <cellStyle name="Normal 5 20 3 3 3" xfId="48403" xr:uid="{F1456756-CF1A-4CAA-B888-9A7968DC1179}"/>
    <cellStyle name="Normal 5 20 3 3 4" xfId="48404" xr:uid="{4196981D-3335-4D3A-833A-94DBA08287E6}"/>
    <cellStyle name="Normal 5 20 3 4" xfId="48405" xr:uid="{954B45BB-76D2-4F5D-B27C-1028C82B53E7}"/>
    <cellStyle name="Normal 5 20 3 4 2" xfId="48406" xr:uid="{F9522FC8-14CA-4C69-B3CC-D4621D2AB05A}"/>
    <cellStyle name="Normal 5 20 3 5" xfId="48407" xr:uid="{2C63941A-12FC-424E-B973-9F533C57874A}"/>
    <cellStyle name="Normal 5 20 3 6" xfId="48408" xr:uid="{0D30B895-CB7E-4A02-A573-E887143A7FFD}"/>
    <cellStyle name="Normal 5 20 3 7" xfId="48409" xr:uid="{68E3C134-B506-4966-9DEC-FF43C2D3C540}"/>
    <cellStyle name="Normal 5 20 4" xfId="48410" xr:uid="{BC34252A-147E-48F9-B67B-4FA090A534C1}"/>
    <cellStyle name="Normal 5 20 4 2" xfId="48411" xr:uid="{DA0546FD-ABC5-49FA-B454-A93BE206FA52}"/>
    <cellStyle name="Normal 5 20 4 3" xfId="48412" xr:uid="{044D04CA-C71C-4772-805E-4C8C29F69256}"/>
    <cellStyle name="Normal 5 20 4 4" xfId="48413" xr:uid="{2EA7294B-9D2F-4290-B80C-2251A754D186}"/>
    <cellStyle name="Normal 5 20 5" xfId="48414" xr:uid="{6F1A7875-22CE-4C3F-B98F-D106DF2F886B}"/>
    <cellStyle name="Normal 5 20 5 2" xfId="48415" xr:uid="{6A31B701-F8B1-49A8-B716-A73070240D9A}"/>
    <cellStyle name="Normal 5 20 5 3" xfId="48416" xr:uid="{54E84FC8-30C9-4923-9903-8B61452FE723}"/>
    <cellStyle name="Normal 5 20 5 4" xfId="48417" xr:uid="{14DF1C06-0194-4ED1-829B-C8AF6AE3F017}"/>
    <cellStyle name="Normal 5 20 6" xfId="48418" xr:uid="{FECAC2D6-CFDF-480B-96D1-76792618BDFD}"/>
    <cellStyle name="Normal 5 20 7" xfId="48419" xr:uid="{B7BA2783-F54B-4F17-8752-E667D6F7D3F5}"/>
    <cellStyle name="Normal 5 20 7 2" xfId="48420" xr:uid="{B7048DEF-4E59-44A7-87ED-0E4700EE1421}"/>
    <cellStyle name="Normal 5 20 8" xfId="48421" xr:uid="{BEA8447B-F434-430B-81C7-83E78DCD1A06}"/>
    <cellStyle name="Normal 5 20 9" xfId="48422" xr:uid="{9F0492A6-FA1B-456B-8FB0-28C76897B71C}"/>
    <cellStyle name="Normal 5 21" xfId="48423" xr:uid="{F28BC909-4A56-47FA-BFB7-1609E9B20C28}"/>
    <cellStyle name="Normal 5 21 2" xfId="48424" xr:uid="{66BDC98D-75AB-411A-8980-31F7B23642AB}"/>
    <cellStyle name="Normal 5 21 2 2" xfId="48425" xr:uid="{42653D7C-F500-4AFB-839D-8BB6F2DEB470}"/>
    <cellStyle name="Normal 5 21 2 2 2" xfId="48426" xr:uid="{11EF918B-DB4A-4878-9BEE-B324F8D222F5}"/>
    <cellStyle name="Normal 5 21 2 3" xfId="48427" xr:uid="{B0F54D54-ABFE-4860-908C-F058F5A51748}"/>
    <cellStyle name="Normal 5 21 2 4" xfId="48428" xr:uid="{A0580CDE-ACF2-4FDE-9DA5-E2A2F29CF128}"/>
    <cellStyle name="Normal 5 21 2 5" xfId="48429" xr:uid="{D8C77832-73B3-4D1A-A62E-8E6491230C3E}"/>
    <cellStyle name="Normal 5 21 3" xfId="48430" xr:uid="{1E449709-5C21-4A2C-83A3-F04B1F9B9AC0}"/>
    <cellStyle name="Normal 5 21 3 2" xfId="48431" xr:uid="{6FA89836-870E-4697-A072-22DA6D1C080A}"/>
    <cellStyle name="Normal 5 21 3 2 2" xfId="48432" xr:uid="{65AA7531-14E5-4369-A341-A5B53DB89088}"/>
    <cellStyle name="Normal 5 21 3 3" xfId="48433" xr:uid="{C923CF29-AF88-40E7-8990-186D7336F4BF}"/>
    <cellStyle name="Normal 5 21 3 4" xfId="48434" xr:uid="{19CD4351-4DCE-42EE-A96F-7D83D7F9486A}"/>
    <cellStyle name="Normal 5 21 3 5" xfId="48435" xr:uid="{77D30172-D437-419A-9096-E892EE74DCB9}"/>
    <cellStyle name="Normal 5 21 4" xfId="48436" xr:uid="{F1009492-0422-4144-9DFF-C27B3456BD5B}"/>
    <cellStyle name="Normal 5 21 5" xfId="48437" xr:uid="{0BD22674-72D1-47BF-B48B-8A058E56229E}"/>
    <cellStyle name="Normal 5 21 5 2" xfId="48438" xr:uid="{BA18138F-9DB3-4974-B86B-450369E17FCE}"/>
    <cellStyle name="Normal 5 21 6" xfId="48439" xr:uid="{1BC93526-BF5E-4445-9EF9-F53D99AD3BFA}"/>
    <cellStyle name="Normal 5 21 7" xfId="48440" xr:uid="{A042BD51-B7D9-4680-9C05-00D019B16B11}"/>
    <cellStyle name="Normal 5 21 8" xfId="48441" xr:uid="{13EF0D1F-4164-45AB-A246-AE180BCF3D04}"/>
    <cellStyle name="Normal 5 22" xfId="48442" xr:uid="{2EAF6495-4507-49BA-9979-F9B772E6A868}"/>
    <cellStyle name="Normal 5 22 2" xfId="48443" xr:uid="{0B39F399-A3A7-4F71-B3AB-CD923E5AF752}"/>
    <cellStyle name="Normal 5 22 2 2" xfId="48444" xr:uid="{668AA278-18CD-4D5F-80DC-8ABDBC5E1C77}"/>
    <cellStyle name="Normal 5 22 2 2 2" xfId="48445" xr:uid="{1FB45885-5DA5-4101-9F06-A20B13C7E98E}"/>
    <cellStyle name="Normal 5 22 2 3" xfId="48446" xr:uid="{C3F4CC61-0F41-4F67-A8E1-150A875DE6AB}"/>
    <cellStyle name="Normal 5 22 2 4" xfId="48447" xr:uid="{B9B97CBD-924B-4116-A5DF-B80B4D4BCE76}"/>
    <cellStyle name="Normal 5 22 2 5" xfId="48448" xr:uid="{23153442-18AA-4CB5-94AB-5A741AFF3B99}"/>
    <cellStyle name="Normal 5 22 3" xfId="48449" xr:uid="{A4E0CA24-581A-4B06-B4EE-7AA95BC8DE3C}"/>
    <cellStyle name="Normal 5 22 3 2" xfId="48450" xr:uid="{A8C22F46-B32D-4EC9-8838-14FF49E8BDA9}"/>
    <cellStyle name="Normal 5 22 3 2 2" xfId="48451" xr:uid="{FBDC0EF2-67F8-488D-8AFC-3CE89FBB19C8}"/>
    <cellStyle name="Normal 5 22 3 3" xfId="48452" xr:uid="{5C76E1B6-BE78-41F6-8D79-564DA2D81E0A}"/>
    <cellStyle name="Normal 5 22 3 4" xfId="48453" xr:uid="{55948D01-C2B7-4B87-A453-553E49DA4003}"/>
    <cellStyle name="Normal 5 22 3 5" xfId="48454" xr:uid="{90263031-6244-4F55-B91E-38D2AE34FDFC}"/>
    <cellStyle name="Normal 5 22 4" xfId="48455" xr:uid="{D58CCE4A-3E96-4E25-8E6E-27FE01896CC0}"/>
    <cellStyle name="Normal 5 22 5" xfId="48456" xr:uid="{473DF082-9649-4B5D-A555-DB01B607DC55}"/>
    <cellStyle name="Normal 5 22 5 2" xfId="48457" xr:uid="{3FFC802D-D939-4AF3-9A3D-36B62A3F3902}"/>
    <cellStyle name="Normal 5 22 6" xfId="48458" xr:uid="{8EB61FCD-5D63-462F-9672-C501B6DE4C7F}"/>
    <cellStyle name="Normal 5 22 7" xfId="48459" xr:uid="{1F15B5F9-BBC0-4380-B07E-9F67E0F7E0A1}"/>
    <cellStyle name="Normal 5 22 8" xfId="48460" xr:uid="{8272BCE9-6A9C-492F-BA14-1429EB3EB9A4}"/>
    <cellStyle name="Normal 5 23" xfId="48461" xr:uid="{5F4E006D-95C7-418F-9FA1-AB401BAB6F6D}"/>
    <cellStyle name="Normal 5 23 2" xfId="48462" xr:uid="{BD7C3467-0A73-44A5-ACFA-236C9363F3FF}"/>
    <cellStyle name="Normal 5 23 2 2" xfId="48463" xr:uid="{4EE0C456-9E2E-439E-BEE4-3544C2965395}"/>
    <cellStyle name="Normal 5 23 3" xfId="48464" xr:uid="{EA76CBEB-1ED7-43B4-9ABD-D906B4CE9223}"/>
    <cellStyle name="Normal 5 23 3 2" xfId="48465" xr:uid="{C91BEC7C-705A-42E7-B42B-6A753115CD4D}"/>
    <cellStyle name="Normal 5 23 3 2 2" xfId="48466" xr:uid="{A367FF47-1041-4B72-9EA0-6680505BA929}"/>
    <cellStyle name="Normal 5 23 4" xfId="48467" xr:uid="{3A2F8C36-3B83-4917-A5B9-96E82F6C8260}"/>
    <cellStyle name="Normal 5 23 5" xfId="48468" xr:uid="{A15F8881-25C2-4C4A-8420-9C4FEA07915B}"/>
    <cellStyle name="Normal 5 23 6" xfId="48469" xr:uid="{96E86140-4945-4204-8FF5-7249226DF403}"/>
    <cellStyle name="Normal 5 24" xfId="48470" xr:uid="{12210514-D2CE-430E-8A01-E79F7FFAAE08}"/>
    <cellStyle name="Normal 5 24 2" xfId="48471" xr:uid="{A9B0D864-3D33-4D7C-87BB-666E823DA6EE}"/>
    <cellStyle name="Normal 5 24 2 2" xfId="48472" xr:uid="{21482FE6-8E08-4EE9-BE04-C39877212C40}"/>
    <cellStyle name="Normal 5 24 3" xfId="48473" xr:uid="{56A85FA7-C089-4106-8300-36BDA9965859}"/>
    <cellStyle name="Normal 5 24 3 2" xfId="48474" xr:uid="{01D13B2B-49C0-4606-AED2-12460D5D35BF}"/>
    <cellStyle name="Normal 5 24 3 2 2" xfId="48475" xr:uid="{6A6C81AE-5509-46B9-81C5-DC6B23E52A94}"/>
    <cellStyle name="Normal 5 24 4" xfId="48476" xr:uid="{4537F48A-BF23-4341-B9DF-3AA95489CBD3}"/>
    <cellStyle name="Normal 5 24 5" xfId="48477" xr:uid="{923FDB6E-9E94-44AA-A274-8066BB09524F}"/>
    <cellStyle name="Normal 5 24 6" xfId="48478" xr:uid="{BB837359-A517-44D4-9F34-DD940767F060}"/>
    <cellStyle name="Normal 5 25" xfId="48479" xr:uid="{6AFD98F1-F4D2-4833-821E-5891E76128B8}"/>
    <cellStyle name="Normal 5 25 2" xfId="48480" xr:uid="{D952A384-5694-4BEB-B13B-F8B32CA5B823}"/>
    <cellStyle name="Normal 5 25 2 2" xfId="48481" xr:uid="{535D11F1-00B2-415F-947E-79D13086C298}"/>
    <cellStyle name="Normal 5 25 3" xfId="48482" xr:uid="{FB3B3640-7BCB-44AA-A864-7B19FEAA22AD}"/>
    <cellStyle name="Normal 5 25 3 2" xfId="48483" xr:uid="{F075AA9E-0EE7-4365-868C-85E722EE5D63}"/>
    <cellStyle name="Normal 5 25 3 2 2" xfId="48484" xr:uid="{1780A54E-5C20-4F46-974C-10E3C2047D14}"/>
    <cellStyle name="Normal 5 25 4" xfId="48485" xr:uid="{41C87A73-AF79-4411-A519-DC1917001365}"/>
    <cellStyle name="Normal 5 25 5" xfId="48486" xr:uid="{3C545478-72A6-40FD-9226-E146693C11FF}"/>
    <cellStyle name="Normal 5 25 6" xfId="48487" xr:uid="{CC21CCDA-9C66-4EA7-9919-E23581F45A0D}"/>
    <cellStyle name="Normal 5 26" xfId="48488" xr:uid="{22169EC2-F391-493F-B554-69AE52580A8D}"/>
    <cellStyle name="Normal 5 26 2" xfId="48489" xr:uid="{46D44335-588E-4F9F-A9E2-2E10B2B9EFB4}"/>
    <cellStyle name="Normal 5 26 2 2" xfId="48490" xr:uid="{EF3D65F4-8FBA-485B-8DC5-8AF00ACF0F15}"/>
    <cellStyle name="Normal 5 26 3" xfId="48491" xr:uid="{C1637D96-6F69-4301-BC5C-EACE98BAFB84}"/>
    <cellStyle name="Normal 5 26 3 2" xfId="48492" xr:uid="{B4B7C9C6-4647-4B81-B223-E294CB60DC66}"/>
    <cellStyle name="Normal 5 26 3 2 2" xfId="48493" xr:uid="{5868BAF8-0E45-4ED2-898C-2CD7A85930B3}"/>
    <cellStyle name="Normal 5 26 4" xfId="48494" xr:uid="{55ED361A-8E23-4AF6-BF89-D1641E33F597}"/>
    <cellStyle name="Normal 5 26 5" xfId="48495" xr:uid="{EB0E34EE-5523-451F-8BA9-B77CF9C8A893}"/>
    <cellStyle name="Normal 5 26 6" xfId="48496" xr:uid="{68789533-8ABD-42F0-950F-603C0280D5AC}"/>
    <cellStyle name="Normal 5 27" xfId="48497" xr:uid="{6270EF07-234E-4D5B-B551-8AFA37EE7C3A}"/>
    <cellStyle name="Normal 5 27 2" xfId="48498" xr:uid="{15BBA705-B2C9-497C-957F-8901B0BBF235}"/>
    <cellStyle name="Normal 5 27 2 2" xfId="48499" xr:uid="{109ABC1F-386F-43F7-8096-F79C2CE599D4}"/>
    <cellStyle name="Normal 5 27 2 2 2" xfId="48500" xr:uid="{D9E2A1C1-070D-40B2-A032-C42B6C96AC43}"/>
    <cellStyle name="Normal 5 27 2 3" xfId="48501" xr:uid="{8308AE83-9B56-477C-BFD6-D21CE18C1897}"/>
    <cellStyle name="Normal 5 27 2 4" xfId="48502" xr:uid="{8061B0BD-30D6-4035-949C-B7F034537316}"/>
    <cellStyle name="Normal 5 27 2 5" xfId="48503" xr:uid="{56FEFF57-479F-4849-A731-4CCB20E4B2E6}"/>
    <cellStyle name="Normal 5 27 3" xfId="48504" xr:uid="{49D89A4B-AF4B-4515-899D-41204CEADB3F}"/>
    <cellStyle name="Normal 5 27 3 2" xfId="48505" xr:uid="{B7C39904-AE47-4554-9DC5-55410A25132E}"/>
    <cellStyle name="Normal 5 27 3 2 2" xfId="48506" xr:uid="{A543CDE6-EF70-4118-8718-FCD1A8F5EF17}"/>
    <cellStyle name="Normal 5 27 3 3" xfId="48507" xr:uid="{D1FCB42B-DCC6-4CB9-8DA3-61F921090CDC}"/>
    <cellStyle name="Normal 5 27 3 4" xfId="48508" xr:uid="{462D7B18-92AC-4C36-AF81-E31FF85DC236}"/>
    <cellStyle name="Normal 5 27 3 5" xfId="48509" xr:uid="{2BBDEB41-EA9C-4E7C-8123-ED60D4FBCBF1}"/>
    <cellStyle name="Normal 5 27 4" xfId="48510" xr:uid="{6B7063A9-88D4-404C-9FAA-F7730E283A5E}"/>
    <cellStyle name="Normal 5 27 5" xfId="48511" xr:uid="{3E63762D-0E76-4C55-BB44-7E456C184584}"/>
    <cellStyle name="Normal 5 27 5 2" xfId="48512" xr:uid="{857F944D-5FA1-47F4-8C96-458B69AE16BE}"/>
    <cellStyle name="Normal 5 27 6" xfId="48513" xr:uid="{97092DC4-C846-4A50-AF96-9ABBCCB076FB}"/>
    <cellStyle name="Normal 5 27 7" xfId="48514" xr:uid="{23CE4A0E-98F9-4304-9A79-FF6816FE6BD4}"/>
    <cellStyle name="Normal 5 27 8" xfId="48515" xr:uid="{64509AD8-425F-481C-BFCB-34D4E75E6B23}"/>
    <cellStyle name="Normal 5 28" xfId="48516" xr:uid="{59E76F6A-7FF3-423D-A73B-A91FB1FF3E97}"/>
    <cellStyle name="Normal 5 28 2" xfId="48517" xr:uid="{9D51C557-E842-4859-9EFB-FE4C33DA688B}"/>
    <cellStyle name="Normal 5 28 2 2" xfId="48518" xr:uid="{BD66FB2A-D7B4-4B97-B272-9FEAB23AF0AE}"/>
    <cellStyle name="Normal 5 28 3" xfId="48519" xr:uid="{055C09A2-76B9-4903-A1AE-A21A8D7A817D}"/>
    <cellStyle name="Normal 5 28 3 2" xfId="48520" xr:uid="{348FC18F-EC9B-4E81-9E43-73677D676986}"/>
    <cellStyle name="Normal 5 28 4" xfId="48521" xr:uid="{1FFE0D23-B092-40F1-BBDD-557414D814E5}"/>
    <cellStyle name="Normal 5 28 5" xfId="48522" xr:uid="{9E8F074C-253E-40D4-8DBD-E3AE8112E2AD}"/>
    <cellStyle name="Normal 5 28 5 2" xfId="48523" xr:uid="{7764EFB8-D2B7-4160-A6D4-607EC178F04F}"/>
    <cellStyle name="Normal 5 28 5 2 2" xfId="48524" xr:uid="{E353753E-FBA9-45B1-BCB0-1381E9629E19}"/>
    <cellStyle name="Normal 5 28 5 2 2 2" xfId="48525" xr:uid="{E414F3EB-5495-4828-AD14-EB02485CA845}"/>
    <cellStyle name="Normal 5 28 5 2 3" xfId="48526" xr:uid="{5F76F3E9-F9FC-4C64-8F57-AF7663FE79AD}"/>
    <cellStyle name="Normal 5 28 5 3" xfId="48527" xr:uid="{1F9E8A6A-CC7B-4F1E-A314-0A64CCCD4355}"/>
    <cellStyle name="Normal 5 28 5 3 2" xfId="48528" xr:uid="{584A0C74-38B6-42B2-9584-78F6BA741FC6}"/>
    <cellStyle name="Normal 5 28 5 4" xfId="48529" xr:uid="{846B4BAB-CC12-4E94-9781-52C98E7EB866}"/>
    <cellStyle name="Normal 5 28 6" xfId="48530" xr:uid="{D00D8F88-167C-403D-955D-09CE91FBC260}"/>
    <cellStyle name="Normal 5 28 6 2" xfId="48531" xr:uid="{CF8229D2-3403-4E57-9EFA-292CA9AD0F1E}"/>
    <cellStyle name="Normal 5 28 7" xfId="48532" xr:uid="{99C47C6B-FB06-4B4E-9A3D-CB7234E57AA5}"/>
    <cellStyle name="Normal 5 28 8" xfId="48533" xr:uid="{EC350C20-4FD1-476E-8AF0-D1AAD10D9F8B}"/>
    <cellStyle name="Normal 5 29" xfId="48534" xr:uid="{35BA4DCA-8A54-4052-9BE1-FF21801F3583}"/>
    <cellStyle name="Normal 5 29 2" xfId="48535" xr:uid="{AE61AF35-003A-410D-AD65-2486F13A1211}"/>
    <cellStyle name="Normal 5 29 2 2" xfId="48536" xr:uid="{10E98C21-A54E-4AFF-A773-906A538164AF}"/>
    <cellStyle name="Normal 5 29 2 2 2" xfId="48537" xr:uid="{6DF4018B-39FA-4944-AB29-00574D76EBCA}"/>
    <cellStyle name="Normal 5 29 2 2 2 2" xfId="48538" xr:uid="{D29D77AC-4587-4E56-ACE2-570CB117CD1E}"/>
    <cellStyle name="Normal 5 29 2 2 3" xfId="48539" xr:uid="{C278FD0D-E42A-42A7-9264-BD332CDBF992}"/>
    <cellStyle name="Normal 5 29 2 2 3 2" xfId="48540" xr:uid="{DD732379-C4D9-41D8-810C-29F124DE4DF9}"/>
    <cellStyle name="Normal 5 29 2 2 4" xfId="48541" xr:uid="{28BBDD53-380F-4851-A105-2CD308DDBE64}"/>
    <cellStyle name="Normal 5 29 2 2 5" xfId="48542" xr:uid="{980CC722-F2AC-4531-81C3-B618C0274FEB}"/>
    <cellStyle name="Normal 5 29 2 2 5 2" xfId="48543" xr:uid="{BD589B58-7A46-45D7-948D-B2286FDCAB3B}"/>
    <cellStyle name="Normal 5 29 2 2 5 2 2" xfId="48544" xr:uid="{79C56F7F-1FC6-4D08-ACFD-597AD07643D8}"/>
    <cellStyle name="Normal 5 29 2 2 5 2 2 2" xfId="48545" xr:uid="{080DF776-814C-43D7-A900-F96A780F1E83}"/>
    <cellStyle name="Normal 5 29 2 2 5 2 3" xfId="48546" xr:uid="{8ECFB7F6-A41B-4A3F-8910-B855F40C23D1}"/>
    <cellStyle name="Normal 5 29 2 2 5 3" xfId="48547" xr:uid="{FC68AE1F-398F-4AF7-BC9D-AC42867B18F6}"/>
    <cellStyle name="Normal 5 29 2 2 5 3 2" xfId="48548" xr:uid="{D76A13C8-5593-4435-99F4-CFB532715BA7}"/>
    <cellStyle name="Normal 5 29 2 2 5 4" xfId="48549" xr:uid="{77F22C5D-B97C-468C-989F-C4EECA6F538D}"/>
    <cellStyle name="Normal 5 29 2 3" xfId="48550" xr:uid="{6237002B-D1FF-4CB3-A62B-01747EA9F43B}"/>
    <cellStyle name="Normal 5 29 2 3 2" xfId="48551" xr:uid="{A6B2549C-5D21-4205-82F9-6914FD2CA01E}"/>
    <cellStyle name="Normal 5 29 2 4" xfId="48552" xr:uid="{9B1CD1FB-2D08-433E-8F51-04DCB6E1AA3C}"/>
    <cellStyle name="Normal 5 29 2 4 2" xfId="48553" xr:uid="{27FEC597-C495-4BEF-8999-4BC0EBCA1DBC}"/>
    <cellStyle name="Normal 5 29 2 5" xfId="48554" xr:uid="{E1AE89ED-F09F-42CB-AF1F-AD07B0CA212B}"/>
    <cellStyle name="Normal 5 29 2 6" xfId="48555" xr:uid="{6BC68964-A75B-4647-9F5B-9DB7143B3526}"/>
    <cellStyle name="Normal 5 29 2 6 2" xfId="48556" xr:uid="{018A639C-A6B2-4C93-A87D-6A9970DA6164}"/>
    <cellStyle name="Normal 5 29 2 6 2 2" xfId="48557" xr:uid="{30C74A2F-215B-4F47-B79F-AF11D129443C}"/>
    <cellStyle name="Normal 5 29 2 6 2 2 2" xfId="48558" xr:uid="{8007E36C-1900-48A6-AE62-F3AACFF16965}"/>
    <cellStyle name="Normal 5 29 2 6 2 3" xfId="48559" xr:uid="{6987A7C6-726A-4305-B318-9440FA74E0CB}"/>
    <cellStyle name="Normal 5 29 2 6 3" xfId="48560" xr:uid="{4679DC10-56A2-4486-84BC-AEE5C1E59DD8}"/>
    <cellStyle name="Normal 5 29 2 6 3 2" xfId="48561" xr:uid="{901BAE6F-5856-4842-BFCE-55FFCD76984F}"/>
    <cellStyle name="Normal 5 29 2 6 4" xfId="48562" xr:uid="{7575601D-B356-482D-B2A6-DE65AB6D5116}"/>
    <cellStyle name="Normal 5 29 3" xfId="48563" xr:uid="{12E9A0CA-5C02-45DF-AEB6-8B93E126BD53}"/>
    <cellStyle name="Normal 5 29 3 2" xfId="48564" xr:uid="{19961A6D-E9C3-4D23-9F92-A583AB85CBB3}"/>
    <cellStyle name="Normal 5 29 4" xfId="48565" xr:uid="{BE1E9102-284F-42A8-8462-A923FFE38977}"/>
    <cellStyle name="Normal 5 29 4 2" xfId="48566" xr:uid="{8844DCBA-1574-45AE-BC3D-13A7724D79AF}"/>
    <cellStyle name="Normal 5 29 5" xfId="48567" xr:uid="{C6EB5D7B-3401-48D2-A605-6A28ECBC4EB0}"/>
    <cellStyle name="Normal 5 29 6" xfId="48568" xr:uid="{4095AF43-6308-420D-BD34-C24C280850FB}"/>
    <cellStyle name="Normal 5 29 6 2" xfId="48569" xr:uid="{44024EE1-D9A4-4384-A470-60CEE5AF72C5}"/>
    <cellStyle name="Normal 5 29 6 2 2" xfId="48570" xr:uid="{71F8DEC5-3C12-4F7A-844D-AA4A38A69B3C}"/>
    <cellStyle name="Normal 5 29 6 2 2 2" xfId="48571" xr:uid="{36D886B0-C7BD-4028-A1C6-59789714D622}"/>
    <cellStyle name="Normal 5 29 6 2 3" xfId="48572" xr:uid="{F77E24A5-C81E-46C5-98DD-AA62D2C7DD38}"/>
    <cellStyle name="Normal 5 29 6 3" xfId="48573" xr:uid="{A76C8235-6278-4DDA-84FC-1C040CE632D4}"/>
    <cellStyle name="Normal 5 29 6 3 2" xfId="48574" xr:uid="{E405EA0A-EE0E-4A67-9A27-C8346AEB7292}"/>
    <cellStyle name="Normal 5 29 6 4" xfId="48575" xr:uid="{DA6F802D-7698-47C4-BA81-81D294DDDF9E}"/>
    <cellStyle name="Normal 5 29 7" xfId="48576" xr:uid="{EAA49B1A-1068-4013-AD56-005F26383E1F}"/>
    <cellStyle name="Normal 5 29 7 2" xfId="48577" xr:uid="{EC6C7BA0-F06C-43E8-97A0-AB77496571E2}"/>
    <cellStyle name="Normal 5 29 8" xfId="48578" xr:uid="{F5F19287-E061-4FA9-AD4F-1269DDC32380}"/>
    <cellStyle name="Normal 5 3" xfId="48579" xr:uid="{953D6E1A-202D-4033-B757-BB645B6F38DD}"/>
    <cellStyle name="Normal 5 3 10" xfId="48580" xr:uid="{4FBBC81A-B720-4304-9740-318AB44A0383}"/>
    <cellStyle name="Normal 5 3 11" xfId="48581" xr:uid="{DE8BAAF3-7ECB-4E14-B1F4-86DE3F3851EB}"/>
    <cellStyle name="Normal 5 3 12" xfId="48582" xr:uid="{DDD3C83A-65EC-4A96-9648-3256EC5799F8}"/>
    <cellStyle name="Normal 5 3 2" xfId="48583" xr:uid="{30045050-F63C-4696-8512-BB7E64B8AB8D}"/>
    <cellStyle name="Normal 5 3 2 2" xfId="48584" xr:uid="{263225E3-7A54-4FEE-B983-DB842C8FA8BC}"/>
    <cellStyle name="Normal 5 3 2 2 2" xfId="48585" xr:uid="{89FB5B1C-AE2A-4864-8886-EB249B343DE4}"/>
    <cellStyle name="Normal 5 3 2 2 3" xfId="48586" xr:uid="{AFA1EFE8-358F-4462-9849-97164B142444}"/>
    <cellStyle name="Normal 5 3 2 2 4" xfId="48587" xr:uid="{00C091AF-3F80-4789-93CB-FE764E188191}"/>
    <cellStyle name="Normal 5 3 2 3" xfId="48588" xr:uid="{8B71CA94-E70D-4C96-BC8C-E45570713BAA}"/>
    <cellStyle name="Normal 5 3 2 3 2" xfId="48589" xr:uid="{49079619-B0B1-49EC-BC4D-59D3E9FBCFA8}"/>
    <cellStyle name="Normal 5 3 2 3 3" xfId="48590" xr:uid="{1DBE2843-0E2C-470F-8972-556D92A032A1}"/>
    <cellStyle name="Normal 5 3 2 3 4" xfId="48591" xr:uid="{5909DC23-EDF6-43E9-B692-89ACE82F89DC}"/>
    <cellStyle name="Normal 5 3 2 4" xfId="48592" xr:uid="{60B971DE-2590-418B-81D8-51EC33C1072E}"/>
    <cellStyle name="Normal 5 3 2 4 2" xfId="48593" xr:uid="{EA11F419-E044-4834-B828-FE3DD2457B9C}"/>
    <cellStyle name="Normal 5 3 2 5" xfId="48594" xr:uid="{051E8362-17F7-4516-995F-C36A83A725D7}"/>
    <cellStyle name="Normal 5 3 2 6" xfId="48595" xr:uid="{48060AF8-E35B-4FD6-BFB0-E18FA6144167}"/>
    <cellStyle name="Normal 5 3 2 7" xfId="48596" xr:uid="{D10F7740-8D22-47C6-9C9A-A26BC74248B7}"/>
    <cellStyle name="Normal 5 3 2 8" xfId="48597" xr:uid="{30317EBE-3808-4DA6-A0D8-EB0433E586B8}"/>
    <cellStyle name="Normal 5 3 3" xfId="48598" xr:uid="{62183B77-0A34-4177-870F-B45C5636179F}"/>
    <cellStyle name="Normal 5 3 3 2" xfId="48599" xr:uid="{16709CE6-D9F0-45F3-BA2C-12931217B5A8}"/>
    <cellStyle name="Normal 5 3 3 2 2" xfId="48600" xr:uid="{6362D96F-EE16-43D8-8B52-C41BCA2A6DD3}"/>
    <cellStyle name="Normal 5 3 3 2 3" xfId="48601" xr:uid="{39CD29B6-4D0D-4A95-B074-C330FAF85AEF}"/>
    <cellStyle name="Normal 5 3 3 2 4" xfId="48602" xr:uid="{355C9826-BDE4-4151-8A8A-FE2F21CEA118}"/>
    <cellStyle name="Normal 5 3 3 3" xfId="48603" xr:uid="{FA969DE9-458E-4F0E-8D5C-863806894080}"/>
    <cellStyle name="Normal 5 3 3 3 2" xfId="48604" xr:uid="{90EE7317-C45F-4BBE-86EA-C715DE911B5B}"/>
    <cellStyle name="Normal 5 3 3 3 3" xfId="48605" xr:uid="{50EEC5E0-FCD0-49AF-8369-C1C7C859236F}"/>
    <cellStyle name="Normal 5 3 3 3 4" xfId="48606" xr:uid="{200F310B-6FC8-402A-A1C6-40250DF6E5F9}"/>
    <cellStyle name="Normal 5 3 3 4" xfId="48607" xr:uid="{F059BE51-156D-4D76-A914-DF98A01C9F25}"/>
    <cellStyle name="Normal 5 3 3 4 2" xfId="48608" xr:uid="{8A092AC9-D9E5-40DA-B57B-50A0379045C0}"/>
    <cellStyle name="Normal 5 3 3 5" xfId="48609" xr:uid="{747B3CDB-94F7-4283-96F5-3B1C2352ECB3}"/>
    <cellStyle name="Normal 5 3 3 6" xfId="48610" xr:uid="{47486E80-B44E-4CC4-B45D-5A4D9F435363}"/>
    <cellStyle name="Normal 5 3 3 7" xfId="48611" xr:uid="{54EDA7B4-9599-4123-B619-8109E3B9168F}"/>
    <cellStyle name="Normal 5 3 4" xfId="48612" xr:uid="{E57B3556-C28A-4DDD-9F5F-082383483F2E}"/>
    <cellStyle name="Normal 5 3 4 2" xfId="48613" xr:uid="{68DA71CF-E27F-4D28-942A-D11F0BBEFBD4}"/>
    <cellStyle name="Normal 5 3 4 3" xfId="48614" xr:uid="{F2E87ED1-695F-4FD2-89F8-74C50B1E3622}"/>
    <cellStyle name="Normal 5 3 4 4" xfId="48615" xr:uid="{CFC6CEA7-3B29-4F3B-A45D-8C92DF13FA1D}"/>
    <cellStyle name="Normal 5 3 5" xfId="48616" xr:uid="{1D140B56-EAC4-43B7-8D31-C53FDDC1FBE6}"/>
    <cellStyle name="Normal 5 3 5 2" xfId="48617" xr:uid="{B01C70BB-B0C7-4C01-8DDC-C79F7F76F40B}"/>
    <cellStyle name="Normal 5 3 5 3" xfId="48618" xr:uid="{3C550DE8-F929-41BD-ACB2-EFDDF567A5A8}"/>
    <cellStyle name="Normal 5 3 5 4" xfId="48619" xr:uid="{4A90B1E2-0FCC-4182-9B2D-30B08F508EFD}"/>
    <cellStyle name="Normal 5 3 6" xfId="48620" xr:uid="{7D664962-6AAE-4A7D-BC45-45A2FFB2F039}"/>
    <cellStyle name="Normal 5 3 6 2" xfId="59300" xr:uid="{DFB11CD0-24B3-4B7D-8F45-9BE39C7C7DE0}"/>
    <cellStyle name="Normal 5 3 7" xfId="48621" xr:uid="{DCCBCBCE-B1F2-44E1-96AB-F2530EBA0EC2}"/>
    <cellStyle name="Normal 5 3 7 2" xfId="48622" xr:uid="{0E16DA2E-CC8C-4745-84C2-75026213899B}"/>
    <cellStyle name="Normal 5 3 8" xfId="48623" xr:uid="{66FACBA9-77B4-4E2A-9AEC-42CEE64B7084}"/>
    <cellStyle name="Normal 5 3 9" xfId="48624" xr:uid="{00884F08-206C-4E96-A0EC-9B3E1AF1A393}"/>
    <cellStyle name="Normal 5 3_Africa Provident Limited 2009 - Adj." xfId="59301" xr:uid="{0E0835A5-C08E-4B40-B594-CBD8A499895F}"/>
    <cellStyle name="Normal 5 30" xfId="48625" xr:uid="{71553A36-0494-4429-89DB-F87456497ECC}"/>
    <cellStyle name="Normal 5 30 2" xfId="48626" xr:uid="{4409C2BE-EC5E-4E8C-9A8F-3E82D0EF07C4}"/>
    <cellStyle name="Normal 5 31" xfId="48627" xr:uid="{19A2DF7F-0551-42A2-BA2E-4E560B998E11}"/>
    <cellStyle name="Normal 5 31 2" xfId="48628" xr:uid="{2EACBE87-281E-4FA5-A396-949CB70EFD70}"/>
    <cellStyle name="Normal 5 32" xfId="48629" xr:uid="{28BB2F29-2CF6-4069-80A4-27E28053D00D}"/>
    <cellStyle name="Normal 5 33" xfId="48630" xr:uid="{7FE4C1CE-95C9-4874-B4DC-779A76CF37C9}"/>
    <cellStyle name="Normal 5 33 2" xfId="59302" xr:uid="{5DA4D281-8E5F-4733-85FF-D0E5DFFA976C}"/>
    <cellStyle name="Normal 5 34" xfId="48631" xr:uid="{FB180464-E055-410F-B74E-3D264D6F3B7D}"/>
    <cellStyle name="Normal 5 35" xfId="48632" xr:uid="{2BD05DD0-7933-4164-B1B9-202DC8C5EE96}"/>
    <cellStyle name="Normal 5 36" xfId="48633" xr:uid="{DFC53830-FAA3-4BC6-9B89-ACCC504FA883}"/>
    <cellStyle name="Normal 5 37" xfId="48634" xr:uid="{9821EFF7-2FCF-441B-8228-B3BA09F76C94}"/>
    <cellStyle name="Normal 5 38" xfId="48635" xr:uid="{FD2DE865-521A-40DD-9A87-DB584D1C6068}"/>
    <cellStyle name="Normal 5 39" xfId="48636" xr:uid="{6BC61CE3-E4AD-4E91-8D45-A7E0C7E780AA}"/>
    <cellStyle name="Normal 5 4" xfId="48637" xr:uid="{3250999F-97A9-4614-A166-4C669818C2DD}"/>
    <cellStyle name="Normal 5 4 10" xfId="48638" xr:uid="{B30491F7-5F6C-4900-8E99-21F8A3B7AEF6}"/>
    <cellStyle name="Normal 5 4 11" xfId="48639" xr:uid="{DB813020-E7CA-419D-A079-3F68D18A46DB}"/>
    <cellStyle name="Normal 5 4 12" xfId="48640" xr:uid="{D19CF7B8-A027-4433-9E90-3A5F16841306}"/>
    <cellStyle name="Normal 5 4 2" xfId="48641" xr:uid="{863289AB-50BA-49D8-9EF6-F69B76B1EAB0}"/>
    <cellStyle name="Normal 5 4 2 2" xfId="48642" xr:uid="{E078FF7F-0189-424B-98A1-7D0A23AAF4CE}"/>
    <cellStyle name="Normal 5 4 2 2 2" xfId="48643" xr:uid="{6FCC0F3D-5586-40EA-8AC6-8A77A5774FC7}"/>
    <cellStyle name="Normal 5 4 2 2 3" xfId="48644" xr:uid="{6CEAE638-6CB1-4CF9-8F56-35A66F52798E}"/>
    <cellStyle name="Normal 5 4 2 2 4" xfId="48645" xr:uid="{3234E9FB-2232-4B63-9868-037512CFFF7C}"/>
    <cellStyle name="Normal 5 4 2 3" xfId="48646" xr:uid="{FF8110B7-4B00-4D9E-987A-70D6EE10C3E7}"/>
    <cellStyle name="Normal 5 4 2 3 2" xfId="48647" xr:uid="{88AAE384-EE62-407D-897F-6EFCBBB8643C}"/>
    <cellStyle name="Normal 5 4 2 3 3" xfId="48648" xr:uid="{693633DF-736B-49A1-8E5E-5E6B0E211F9B}"/>
    <cellStyle name="Normal 5 4 2 3 4" xfId="48649" xr:uid="{C19B2C3B-85D9-4732-BED4-488FA5B12FBF}"/>
    <cellStyle name="Normal 5 4 2 4" xfId="48650" xr:uid="{9E758254-EEE7-49B5-8B94-C66DBE104505}"/>
    <cellStyle name="Normal 5 4 2 4 2" xfId="48651" xr:uid="{FB81B4CF-3F9B-4A7D-8CE5-F79B95FD12F4}"/>
    <cellStyle name="Normal 5 4 2 5" xfId="48652" xr:uid="{74E30BF0-87AE-49E6-854D-6E0C45EB947B}"/>
    <cellStyle name="Normal 5 4 2 6" xfId="48653" xr:uid="{EE829BAC-988B-401F-84DF-CAA96D83D73A}"/>
    <cellStyle name="Normal 5 4 2 7" xfId="48654" xr:uid="{BC8DA8A3-CD15-43F2-9F13-47E1BE6E427E}"/>
    <cellStyle name="Normal 5 4 2 8" xfId="48655" xr:uid="{F2128C2D-8D48-424F-9045-F11415FEB777}"/>
    <cellStyle name="Normal 5 4 3" xfId="48656" xr:uid="{DBA6F0B4-9568-4E67-954F-1408EA40C6F2}"/>
    <cellStyle name="Normal 5 4 3 2" xfId="48657" xr:uid="{052F5761-8075-43B5-8636-50529226140A}"/>
    <cellStyle name="Normal 5 4 3 2 2" xfId="48658" xr:uid="{7BCB0E58-810A-433D-8089-08055F334EA0}"/>
    <cellStyle name="Normal 5 4 3 2 3" xfId="48659" xr:uid="{0707D141-4A03-4225-96DE-83CC7C7502AB}"/>
    <cellStyle name="Normal 5 4 3 2 4" xfId="48660" xr:uid="{A730ADB6-6406-436C-AF63-C2C83860ACCF}"/>
    <cellStyle name="Normal 5 4 3 3" xfId="48661" xr:uid="{D04A705A-1373-4702-915A-DD7E652AA45B}"/>
    <cellStyle name="Normal 5 4 3 3 2" xfId="48662" xr:uid="{06974A1A-63A0-47E2-A0C9-DD49E9A67C30}"/>
    <cellStyle name="Normal 5 4 3 3 3" xfId="48663" xr:uid="{DACD1288-C388-47B3-A2C6-111CCAFABE21}"/>
    <cellStyle name="Normal 5 4 3 3 4" xfId="48664" xr:uid="{B6770223-35BA-4D78-8869-3284FC734C49}"/>
    <cellStyle name="Normal 5 4 3 4" xfId="48665" xr:uid="{F0D92644-F637-418D-A2C1-2F23A7795BF2}"/>
    <cellStyle name="Normal 5 4 3 4 2" xfId="48666" xr:uid="{7C300088-C033-4D2F-B2C4-21932846F04E}"/>
    <cellStyle name="Normal 5 4 3 5" xfId="48667" xr:uid="{B0DCFDDE-CA20-4A99-A726-328EB74BAC87}"/>
    <cellStyle name="Normal 5 4 3 6" xfId="48668" xr:uid="{AF1585A4-4CF7-4207-B7B9-7A4F2BCD5C5C}"/>
    <cellStyle name="Normal 5 4 3 7" xfId="48669" xr:uid="{D9338E44-4AD1-45C0-970C-CF824315148A}"/>
    <cellStyle name="Normal 5 4 4" xfId="48670" xr:uid="{33C060DC-8F65-4214-9C1D-11CB4D92A7DC}"/>
    <cellStyle name="Normal 5 4 4 2" xfId="48671" xr:uid="{D8E6CF07-5F83-4A89-BABE-9F6C100D6D27}"/>
    <cellStyle name="Normal 5 4 4 3" xfId="48672" xr:uid="{74A3767F-0C62-4EC8-B77E-3D20B0219B7B}"/>
    <cellStyle name="Normal 5 4 4 4" xfId="48673" xr:uid="{EB33569B-2557-4578-AC84-BB8CD133AB2C}"/>
    <cellStyle name="Normal 5 4 5" xfId="48674" xr:uid="{522486F8-54F3-4BBC-A6D2-1A3C8205257C}"/>
    <cellStyle name="Normal 5 4 5 2" xfId="48675" xr:uid="{1ADB53AD-E8C5-4D19-9E06-7DB7F209C874}"/>
    <cellStyle name="Normal 5 4 5 3" xfId="48676" xr:uid="{162951DD-A671-4702-9EC5-5117F4D2B077}"/>
    <cellStyle name="Normal 5 4 5 4" xfId="48677" xr:uid="{CEA526D8-948E-485A-995A-30B4D53BD43D}"/>
    <cellStyle name="Normal 5 4 6" xfId="48678" xr:uid="{F867C361-A88B-4488-9E6F-301518F83F43}"/>
    <cellStyle name="Normal 5 4 7" xfId="48679" xr:uid="{C2E86CA3-6F2A-479F-A8C8-20C1A4B37372}"/>
    <cellStyle name="Normal 5 4 7 2" xfId="48680" xr:uid="{BF2A0009-9097-425A-A783-647D7B7A72C9}"/>
    <cellStyle name="Normal 5 4 8" xfId="48681" xr:uid="{DC0558EB-0126-4FC2-9DD0-B030EF1A210A}"/>
    <cellStyle name="Normal 5 4 9" xfId="48682" xr:uid="{82CCCD7D-6A08-44CE-8578-3F0A91F1E97C}"/>
    <cellStyle name="Normal 5 4_Africa Provident Limited 2009 - Adj." xfId="59303" xr:uid="{279C600A-2D54-467D-9C52-647A996179B6}"/>
    <cellStyle name="Normal 5 40" xfId="48683" xr:uid="{16020275-4C73-4430-8B0A-FE8FA0091706}"/>
    <cellStyle name="Normal 5 41" xfId="48684" xr:uid="{C5AC83F1-0773-4C67-91C4-B3D2B69278C0}"/>
    <cellStyle name="Normal 5 42" xfId="48685" xr:uid="{F7324E75-DC5A-466E-BD49-9ABD3FA7D95D}"/>
    <cellStyle name="Normal 5 43" xfId="48686" xr:uid="{2AAED3E0-D8C2-46F8-A642-26195ADF7A65}"/>
    <cellStyle name="Normal 5 44" xfId="48687" xr:uid="{A5F4E454-64B2-429E-9168-A390313CB06C}"/>
    <cellStyle name="Normal 5 45" xfId="48688" xr:uid="{4BDA271B-6F6B-4FA1-8F7C-7B66E66A0A5A}"/>
    <cellStyle name="Normal 5 46" xfId="48689" xr:uid="{42C1AFAA-DA5E-4604-BDED-C1C9416F0297}"/>
    <cellStyle name="Normal 5 47" xfId="48690" xr:uid="{87AD23D0-D03B-4FE4-AE99-B0AD158C8770}"/>
    <cellStyle name="Normal 5 48" xfId="48691" xr:uid="{FBEF2825-5880-4AD7-87C0-9000B7C17C56}"/>
    <cellStyle name="Normal 5 49" xfId="48692" xr:uid="{2D9E3A78-FB53-4F26-8988-F797F004E748}"/>
    <cellStyle name="Normal 5 5" xfId="48693" xr:uid="{728A1632-8FE3-447C-AD19-018ED15DAE66}"/>
    <cellStyle name="Normal 5 5 10" xfId="48694" xr:uid="{D2B6F732-B299-4B8F-ACC1-D8D4CBA38541}"/>
    <cellStyle name="Normal 5 5 11" xfId="48695" xr:uid="{29EEEA79-06B7-4EEE-BD87-613F9EA98E45}"/>
    <cellStyle name="Normal 5 5 12" xfId="48696" xr:uid="{FA546ADD-6F9E-416C-9270-093247ADB2DE}"/>
    <cellStyle name="Normal 5 5 2" xfId="48697" xr:uid="{4F0D4BFF-3B2A-47E3-BE53-8DC19600EE46}"/>
    <cellStyle name="Normal 5 5 2 2" xfId="48698" xr:uid="{DB654C3C-E61A-4223-A2CD-D0713C0C4C8B}"/>
    <cellStyle name="Normal 5 5 2 2 2" xfId="48699" xr:uid="{6CE41D9D-D664-4B29-A1B1-DCB7C67598F0}"/>
    <cellStyle name="Normal 5 5 2 2 3" xfId="48700" xr:uid="{EB20A29B-3211-4D77-A3A4-4EDF3960EEC4}"/>
    <cellStyle name="Normal 5 5 2 2 4" xfId="48701" xr:uid="{0992AD2D-54C4-4CFA-B506-E8EA1F8E8E63}"/>
    <cellStyle name="Normal 5 5 2 2 5" xfId="48702" xr:uid="{ED039B99-9351-46C3-8C7B-777C96E1D96B}"/>
    <cellStyle name="Normal 5 5 2 3" xfId="48703" xr:uid="{72CDAD12-2625-4F07-B403-5609F64BAB3F}"/>
    <cellStyle name="Normal 5 5 2 3 2" xfId="48704" xr:uid="{A53A7B3E-CEFA-4A07-B6A4-F121D7D64D65}"/>
    <cellStyle name="Normal 5 5 2 3 3" xfId="48705" xr:uid="{170EE5DF-9737-43A4-AB6B-5F3ED2FDDF1D}"/>
    <cellStyle name="Normal 5 5 2 3 4" xfId="48706" xr:uid="{2C0E437D-686E-416F-911B-AEE4D892A7AB}"/>
    <cellStyle name="Normal 5 5 2 4" xfId="48707" xr:uid="{9B1C6FDA-3648-4EC2-8BBC-6EE4295A3CA0}"/>
    <cellStyle name="Normal 5 5 2 4 2" xfId="48708" xr:uid="{1334C72F-0098-4A3C-AB68-E17AD7FF2D95}"/>
    <cellStyle name="Normal 5 5 2 5" xfId="48709" xr:uid="{A36B4C27-382F-4CAD-BE86-A4900CA95D60}"/>
    <cellStyle name="Normal 5 5 2 6" xfId="48710" xr:uid="{9E85B0B1-1E66-4602-8C3C-7DE560EB53B9}"/>
    <cellStyle name="Normal 5 5 2 7" xfId="48711" xr:uid="{83FF7059-950B-419E-8CCC-4E9724167AFA}"/>
    <cellStyle name="Normal 5 5 2 8" xfId="48712" xr:uid="{5A0187EF-1990-4BE5-A2C4-E3F84309B4C1}"/>
    <cellStyle name="Normal 5 5 3" xfId="48713" xr:uid="{D9FE6C0A-2FBC-4391-BA9B-C40721C351DC}"/>
    <cellStyle name="Normal 5 5 3 2" xfId="48714" xr:uid="{77A2E781-97BF-45FD-AAE7-836F19EC223D}"/>
    <cellStyle name="Normal 5 5 3 2 2" xfId="48715" xr:uid="{75D0EF9B-12F6-412C-BF87-663CE6F025D0}"/>
    <cellStyle name="Normal 5 5 3 2 3" xfId="48716" xr:uid="{D0930829-584E-428F-8183-708DC3C1BF01}"/>
    <cellStyle name="Normal 5 5 3 2 4" xfId="48717" xr:uid="{0C8E9ACD-DE73-4D39-B940-47D8E94AD1EB}"/>
    <cellStyle name="Normal 5 5 3 3" xfId="48718" xr:uid="{7BEB0985-1C42-4CEF-BE62-AF2817A36E13}"/>
    <cellStyle name="Normal 5 5 3 3 2" xfId="48719" xr:uid="{1CFBE521-8DF3-435A-BBA9-E55D9B41171A}"/>
    <cellStyle name="Normal 5 5 3 3 3" xfId="48720" xr:uid="{15969223-D5F3-4190-BDCB-604231A8CB2E}"/>
    <cellStyle name="Normal 5 5 3 3 4" xfId="48721" xr:uid="{8C4F8ACF-5B42-4E48-8F13-666F1ACFEBBC}"/>
    <cellStyle name="Normal 5 5 3 4" xfId="48722" xr:uid="{640A7D7C-04AD-4772-B69E-171BBC6D720E}"/>
    <cellStyle name="Normal 5 5 3 4 2" xfId="48723" xr:uid="{FA5371E6-E652-41C0-90D2-77BDFA4D7641}"/>
    <cellStyle name="Normal 5 5 3 5" xfId="48724" xr:uid="{0AC7899E-5C6C-47B7-9842-D08A8877045A}"/>
    <cellStyle name="Normal 5 5 3 6" xfId="48725" xr:uid="{A6F4A27D-0760-411B-BD65-981654D5CE09}"/>
    <cellStyle name="Normal 5 5 3 7" xfId="48726" xr:uid="{7757004E-6230-462C-BBB9-AA9F237CDDE4}"/>
    <cellStyle name="Normal 5 5 4" xfId="48727" xr:uid="{1D78BCED-6036-4D29-9D2B-93EC26A36929}"/>
    <cellStyle name="Normal 5 5 4 2" xfId="48728" xr:uid="{25847D19-51ED-482C-8DED-F2EEA82F0813}"/>
    <cellStyle name="Normal 5 5 4 3" xfId="48729" xr:uid="{DE66F425-5B69-4DC1-ABE6-6C2BEBCAF64B}"/>
    <cellStyle name="Normal 5 5 4 4" xfId="48730" xr:uid="{A374D4F9-A391-4790-A3A1-28523FCA2760}"/>
    <cellStyle name="Normal 5 5 5" xfId="48731" xr:uid="{CEB6C9CB-78B8-440D-8C1D-CEA500B009EA}"/>
    <cellStyle name="Normal 5 5 5 2" xfId="48732" xr:uid="{11913B1C-45AB-4F27-B804-77A2A55E0EBD}"/>
    <cellStyle name="Normal 5 5 5 3" xfId="48733" xr:uid="{3B49BA9B-D6E3-4C45-B661-6C7FAAC82AAE}"/>
    <cellStyle name="Normal 5 5 5 4" xfId="48734" xr:uid="{5C4DB25F-40F1-4F27-BBF7-FABFA46E742B}"/>
    <cellStyle name="Normal 5 5 6" xfId="48735" xr:uid="{11F2619B-74B2-4D82-A9FF-7E741F3AB467}"/>
    <cellStyle name="Normal 5 5 7" xfId="48736" xr:uid="{2FC8076C-D96C-4184-AF02-1F8292D29BF5}"/>
    <cellStyle name="Normal 5 5 7 2" xfId="48737" xr:uid="{1B78BAFA-6B2F-4076-B2C3-D4F120ACAEB8}"/>
    <cellStyle name="Normal 5 5 8" xfId="48738" xr:uid="{01FEEE87-6FCB-4598-AF29-E5ED9D1F3DEB}"/>
    <cellStyle name="Normal 5 5 9" xfId="48739" xr:uid="{662F4987-56CC-41A6-B28F-508136B6A26B}"/>
    <cellStyle name="Normal 5 5_Africa Provident Limited 2009 - Adj." xfId="59304" xr:uid="{7621921B-5453-4AEB-B9A5-985DC68296DE}"/>
    <cellStyle name="Normal 5 50" xfId="48740" xr:uid="{233AFA62-88B0-4B22-9C38-C2C7C27E2A08}"/>
    <cellStyle name="Normal 5 51" xfId="48741" xr:uid="{19B7EA74-F5BF-4C13-8B82-172230562B1C}"/>
    <cellStyle name="Normal 5 52" xfId="48742" xr:uid="{6AB17B13-19B4-4DD5-B2C2-2A74175B92C3}"/>
    <cellStyle name="Normal 5 53" xfId="48743" xr:uid="{B8DFCF30-2FA2-49F6-810F-699CAD79E529}"/>
    <cellStyle name="Normal 5 54" xfId="48744" xr:uid="{BF0824C7-0C2E-434D-8DCF-C67E14D0BD4E}"/>
    <cellStyle name="Normal 5 55" xfId="48745" xr:uid="{260C8E50-291F-40CA-A884-E35F2F751266}"/>
    <cellStyle name="Normal 5 56" xfId="48746" xr:uid="{700592EC-9154-4241-ABD5-B7AB2CEF80F8}"/>
    <cellStyle name="Normal 5 57" xfId="48747" xr:uid="{79E04FEA-A0AA-4E6B-A5CF-96DFF3A4FF5C}"/>
    <cellStyle name="Normal 5 58" xfId="48748" xr:uid="{5A6BD62D-2A6B-44D3-A402-037310AE7665}"/>
    <cellStyle name="Normal 5 59" xfId="48749" xr:uid="{3B0FD04A-3FE6-4455-BA98-654FA83623B1}"/>
    <cellStyle name="Normal 5 6" xfId="48750" xr:uid="{3AE0E1F3-B111-49E5-919C-76A7CA028341}"/>
    <cellStyle name="Normal 5 6 10" xfId="48751" xr:uid="{F651FD88-28F7-497F-94ED-1EABD670CAA9}"/>
    <cellStyle name="Normal 5 6 11" xfId="48752" xr:uid="{7D4A24A4-3AF8-4B07-9B62-6E5086052367}"/>
    <cellStyle name="Normal 5 6 2" xfId="48753" xr:uid="{FCEB2A7D-1552-4CA2-8186-FAA08B41654C}"/>
    <cellStyle name="Normal 5 6 2 2" xfId="48754" xr:uid="{0772054C-6B1F-4580-B7AD-076219FB27C5}"/>
    <cellStyle name="Normal 5 6 2 2 2" xfId="48755" xr:uid="{7D0072A5-936B-4010-8D59-AC7345F218E5}"/>
    <cellStyle name="Normal 5 6 2 2 3" xfId="48756" xr:uid="{DCC9687C-DBB3-4370-99A2-7C44117483FB}"/>
    <cellStyle name="Normal 5 6 2 2 4" xfId="48757" xr:uid="{D4299063-41F1-4C44-95EE-00C58B4CA84F}"/>
    <cellStyle name="Normal 5 6 2 3" xfId="48758" xr:uid="{30DB28C6-804A-4A12-A6D6-B0D2BE7AA5C1}"/>
    <cellStyle name="Normal 5 6 2 3 2" xfId="48759" xr:uid="{649E085E-5228-4709-A592-6BB410C96D9F}"/>
    <cellStyle name="Normal 5 6 2 3 3" xfId="48760" xr:uid="{6BE8C4AB-5B18-4D7F-BA18-210306EC995A}"/>
    <cellStyle name="Normal 5 6 2 3 4" xfId="48761" xr:uid="{510DB8DA-D752-4B18-95B3-7B3DAA363908}"/>
    <cellStyle name="Normal 5 6 2 4" xfId="48762" xr:uid="{7332659B-C1FE-44F0-9AB9-5DB755863A1E}"/>
    <cellStyle name="Normal 5 6 2 4 2" xfId="48763" xr:uid="{217AD8D2-7D4F-42C9-931A-83DDCBC06DF5}"/>
    <cellStyle name="Normal 5 6 2 5" xfId="48764" xr:uid="{58AAD71E-91A7-4261-9AE5-F6794C101A76}"/>
    <cellStyle name="Normal 5 6 2 6" xfId="48765" xr:uid="{08E3FAA0-F639-4117-B9A2-A406D8893E35}"/>
    <cellStyle name="Normal 5 6 2 7" xfId="48766" xr:uid="{62814CAD-5CD6-4BFC-90E7-24D347115D46}"/>
    <cellStyle name="Normal 5 6 3" xfId="48767" xr:uid="{734E2B02-D78D-4E97-81A3-6B174AB711AF}"/>
    <cellStyle name="Normal 5 6 3 2" xfId="48768" xr:uid="{EDA100CE-4780-449E-9233-D91FC9074514}"/>
    <cellStyle name="Normal 5 6 3 2 2" xfId="48769" xr:uid="{8C920ECE-C00B-4E0B-B885-383D892C2A62}"/>
    <cellStyle name="Normal 5 6 3 2 3" xfId="48770" xr:uid="{356B13C2-CAF6-4A0F-9AFB-7C48EEC8F336}"/>
    <cellStyle name="Normal 5 6 3 2 4" xfId="48771" xr:uid="{57358C90-E3ED-49FF-B7D6-5A2BE7465428}"/>
    <cellStyle name="Normal 5 6 3 3" xfId="48772" xr:uid="{A2CB41A4-2C69-4995-8271-DDA60A322BE4}"/>
    <cellStyle name="Normal 5 6 3 3 2" xfId="48773" xr:uid="{C8EF49D4-2FCF-4954-A8CE-3CC185B1771F}"/>
    <cellStyle name="Normal 5 6 3 3 3" xfId="48774" xr:uid="{68B5AA9F-00EC-46CD-B336-8499433E7946}"/>
    <cellStyle name="Normal 5 6 3 3 4" xfId="48775" xr:uid="{C6EE77E4-0110-49A4-89BF-65289C790A97}"/>
    <cellStyle name="Normal 5 6 3 4" xfId="48776" xr:uid="{C0250BD3-46FA-431D-8FE4-0942D90492E2}"/>
    <cellStyle name="Normal 5 6 3 4 2" xfId="48777" xr:uid="{1DE520D4-8A14-4CDF-9875-6BDB03F9878F}"/>
    <cellStyle name="Normal 5 6 3 5" xfId="48778" xr:uid="{46F7B158-039E-4062-9B80-DB9A168ECD50}"/>
    <cellStyle name="Normal 5 6 3 6" xfId="48779" xr:uid="{DEAC5767-2DC2-4237-97A2-232A2129C5C4}"/>
    <cellStyle name="Normal 5 6 3 7" xfId="48780" xr:uid="{376201C9-5612-4699-95E0-FB6D22080FA7}"/>
    <cellStyle name="Normal 5 6 4" xfId="48781" xr:uid="{739CE84B-80B5-4170-93AC-9B7EEE924898}"/>
    <cellStyle name="Normal 5 6 4 2" xfId="48782" xr:uid="{9DED0C8E-A3B1-4F09-85A5-30F6B671BAB4}"/>
    <cellStyle name="Normal 5 6 4 3" xfId="48783" xr:uid="{FF24CC5F-5745-4DEF-90F2-532A6D1F941C}"/>
    <cellStyle name="Normal 5 6 4 4" xfId="48784" xr:uid="{FBBAA02A-F164-480F-BC00-8FCF78809C65}"/>
    <cellStyle name="Normal 5 6 5" xfId="48785" xr:uid="{5EBA69AD-5719-4844-B6E0-82DB60C93523}"/>
    <cellStyle name="Normal 5 6 5 2" xfId="48786" xr:uid="{35DDDB9C-92ED-456E-9051-91A4A536D833}"/>
    <cellStyle name="Normal 5 6 5 3" xfId="48787" xr:uid="{5F3B0BED-CEE1-4F6D-B549-49E475E19DE5}"/>
    <cellStyle name="Normal 5 6 5 4" xfId="48788" xr:uid="{6414715D-53C7-45FA-AA02-0B3574F7CEDA}"/>
    <cellStyle name="Normal 5 6 6" xfId="48789" xr:uid="{F5EF8F83-4A51-4BED-8CDC-0B2B1D12C5AB}"/>
    <cellStyle name="Normal 5 6 7" xfId="48790" xr:uid="{C8C5616B-C579-4C5F-A9E9-0BF16EFE975A}"/>
    <cellStyle name="Normal 5 6 7 2" xfId="48791" xr:uid="{85D3837B-9354-4D65-9872-F9AD25001AB5}"/>
    <cellStyle name="Normal 5 6 8" xfId="48792" xr:uid="{49A3F391-B2A7-4F2B-8F17-7D40351B4B23}"/>
    <cellStyle name="Normal 5 6 9" xfId="48793" xr:uid="{0208EA85-F65D-4156-B7C5-647E1FA10E80}"/>
    <cellStyle name="Normal 5 6_Africa Provident Limited 2009 - Adj." xfId="59305" xr:uid="{AE491CBF-F6E1-4ACB-B943-170DCBADB46D}"/>
    <cellStyle name="Normal 5 60" xfId="48794" xr:uid="{41EF282A-A0B7-46F4-9537-7D58A3802600}"/>
    <cellStyle name="Normal 5 61" xfId="48795" xr:uid="{C4BE3CFC-6C35-42A4-90C3-E7077C27F51D}"/>
    <cellStyle name="Normal 5 62" xfId="48796" xr:uid="{C67D9B94-2628-42AB-960A-1347161D07BA}"/>
    <cellStyle name="Normal 5 63" xfId="48797" xr:uid="{3515436A-8DE1-4A19-944C-8469CD6E7939}"/>
    <cellStyle name="Normal 5 63 2" xfId="48798" xr:uid="{F3BDD321-E47B-47EC-97F6-CA0EE5D16871}"/>
    <cellStyle name="Normal 5 63 2 2" xfId="48799" xr:uid="{C1369919-48F6-46FA-BCF0-E325B6FF6076}"/>
    <cellStyle name="Normal 5 63 2 2 2" xfId="48800" xr:uid="{7EAEADEA-1214-4546-8E35-F1A847091993}"/>
    <cellStyle name="Normal 5 63 2 3" xfId="48801" xr:uid="{89CC6B0B-FC25-4848-9136-7B57FC13CAFA}"/>
    <cellStyle name="Normal 5 63 3" xfId="48802" xr:uid="{FFDB259C-C29C-46B5-B9ED-86D06CE92E99}"/>
    <cellStyle name="Normal 5 63 3 2" xfId="48803" xr:uid="{884130CE-C565-430E-9C6C-7E0A091C7A61}"/>
    <cellStyle name="Normal 5 63 4" xfId="48804" xr:uid="{51D9125D-574D-49E0-A157-C02212D6D6A0}"/>
    <cellStyle name="Normal 5 64" xfId="48805" xr:uid="{BAEBF1DA-21FF-4AFC-9153-3456E2A0C424}"/>
    <cellStyle name="Normal 5 64 2" xfId="48806" xr:uid="{8DBF861C-D88A-4B65-B83A-E821F4F6DFB1}"/>
    <cellStyle name="Normal 5 64 2 2" xfId="48807" xr:uid="{F5212020-7233-4597-AC16-570AEBD05870}"/>
    <cellStyle name="Normal 5 64 2 2 2" xfId="48808" xr:uid="{07DFF5D4-7268-4A35-ADDA-10CFFD78F704}"/>
    <cellStyle name="Normal 5 64 2 3" xfId="48809" xr:uid="{70958760-8E16-4CB9-8B0E-890F1A19107D}"/>
    <cellStyle name="Normal 5 64 3" xfId="48810" xr:uid="{158491F2-D993-43AD-8989-42C925BAB6F2}"/>
    <cellStyle name="Normal 5 64 3 2" xfId="48811" xr:uid="{946D5252-17E8-4AFA-93F1-CEB645A2BBDD}"/>
    <cellStyle name="Normal 5 64 4" xfId="48812" xr:uid="{679AA560-37A0-4FD2-A806-784A981F9BE2}"/>
    <cellStyle name="Normal 5 65" xfId="48813" xr:uid="{2F1B313A-0F65-45FE-BA27-D6E65BB27D0F}"/>
    <cellStyle name="Normal 5 65 2" xfId="48814" xr:uid="{325CB0C1-5D9A-42F3-97E4-D2D2EE8752AE}"/>
    <cellStyle name="Normal 5 66" xfId="48815" xr:uid="{956197EB-4B4A-4393-B3EC-3B9B62156DF0}"/>
    <cellStyle name="Normal 5 66 2" xfId="48816" xr:uid="{F789BBCB-DD89-4D7D-8538-1D614C22A427}"/>
    <cellStyle name="Normal 5 67" xfId="48817" xr:uid="{5A1C3CD3-1A63-4377-9210-C16D20D82847}"/>
    <cellStyle name="Normal 5 68" xfId="48818" xr:uid="{C6192F59-0103-44E9-A910-E700A3727D9C}"/>
    <cellStyle name="Normal 5 69" xfId="48819" xr:uid="{ABD73C2E-1CFE-4A0D-A80C-35A577B693A3}"/>
    <cellStyle name="Normal 5 7" xfId="48820" xr:uid="{E41CB560-FCD7-49CD-8E8A-8F361F99C6CB}"/>
    <cellStyle name="Normal 5 7 10" xfId="48821" xr:uid="{CF803746-490C-4621-901F-7345B6EFFB2C}"/>
    <cellStyle name="Normal 5 7 11" xfId="48822" xr:uid="{A500B7F8-4DD8-4088-B68F-5A716361FE72}"/>
    <cellStyle name="Normal 5 7 2" xfId="48823" xr:uid="{EF9CE7C2-C0D4-4DCC-A181-E9AC302EA015}"/>
    <cellStyle name="Normal 5 7 2 2" xfId="48824" xr:uid="{F3CFEDD4-6661-47D8-A7E2-74266F9C4132}"/>
    <cellStyle name="Normal 5 7 2 2 2" xfId="48825" xr:uid="{2207611D-F5EA-4F8E-B3E6-0FD35058AE2A}"/>
    <cellStyle name="Normal 5 7 2 2 3" xfId="48826" xr:uid="{6BCA5204-1874-4CC8-83E9-CC27E806AAC5}"/>
    <cellStyle name="Normal 5 7 2 2 4" xfId="48827" xr:uid="{E4A341F8-AE2C-4A5B-9965-9E257DD45D12}"/>
    <cellStyle name="Normal 5 7 2 3" xfId="48828" xr:uid="{162A2931-BDF3-4942-8DE8-F7D9556235EC}"/>
    <cellStyle name="Normal 5 7 2 3 2" xfId="48829" xr:uid="{96B5ECF8-661B-484C-AC86-9C174438D4F4}"/>
    <cellStyle name="Normal 5 7 2 3 3" xfId="48830" xr:uid="{000DA1F5-E5E9-454A-ABFD-B12D4669D6EA}"/>
    <cellStyle name="Normal 5 7 2 3 4" xfId="48831" xr:uid="{C5926536-2548-474F-A7AA-FCDA643F09AD}"/>
    <cellStyle name="Normal 5 7 2 4" xfId="48832" xr:uid="{18C819A3-9239-4763-BF57-216BA1B36D4C}"/>
    <cellStyle name="Normal 5 7 2 4 2" xfId="48833" xr:uid="{98AAE53B-E83D-4752-9DCE-5B53C7CA9681}"/>
    <cellStyle name="Normal 5 7 2 5" xfId="48834" xr:uid="{0A168F27-7DFF-4BA9-B056-8D1E7D9A9755}"/>
    <cellStyle name="Normal 5 7 2 6" xfId="48835" xr:uid="{B3D72ECC-3B0E-4CA5-BE6C-0E230A0E6867}"/>
    <cellStyle name="Normal 5 7 2 7" xfId="48836" xr:uid="{A098D82A-15E2-4E94-B3AC-81AADA5EFB78}"/>
    <cellStyle name="Normal 5 7 3" xfId="48837" xr:uid="{E9CC0890-296C-4021-9966-954ACD5DACB6}"/>
    <cellStyle name="Normal 5 7 3 2" xfId="48838" xr:uid="{8AFE3336-574C-4589-9598-1AD2D718E5DE}"/>
    <cellStyle name="Normal 5 7 3 2 2" xfId="48839" xr:uid="{AE9E1B2C-5326-4546-B14B-C6D5B635A8C1}"/>
    <cellStyle name="Normal 5 7 3 2 3" xfId="48840" xr:uid="{E8845ED4-6C9E-40B3-AC29-D5543D8C53A3}"/>
    <cellStyle name="Normal 5 7 3 2 4" xfId="48841" xr:uid="{4D2B4442-D5A1-4CAF-BC0C-367307979E9C}"/>
    <cellStyle name="Normal 5 7 3 3" xfId="48842" xr:uid="{2765ADE6-6936-418F-983C-48B3DEC2F238}"/>
    <cellStyle name="Normal 5 7 3 3 2" xfId="48843" xr:uid="{AE905074-46D4-452A-9D33-FE7FC963ADE4}"/>
    <cellStyle name="Normal 5 7 3 3 3" xfId="48844" xr:uid="{114DB6F1-5BA8-4F08-815E-C5442833FDA8}"/>
    <cellStyle name="Normal 5 7 3 3 4" xfId="48845" xr:uid="{DD22E273-E4F2-4618-8A65-62CCC0FDA62D}"/>
    <cellStyle name="Normal 5 7 3 4" xfId="48846" xr:uid="{CBB4CD7B-ECE2-464D-9DFA-58D260316802}"/>
    <cellStyle name="Normal 5 7 3 4 2" xfId="48847" xr:uid="{29727B2F-025E-4F31-BE14-CE27AB35943C}"/>
    <cellStyle name="Normal 5 7 3 5" xfId="48848" xr:uid="{539B9DBE-E3A3-4EAF-AEF5-9F09994618A3}"/>
    <cellStyle name="Normal 5 7 3 6" xfId="48849" xr:uid="{842708DF-DCA7-42A5-B42F-3971C407FA4F}"/>
    <cellStyle name="Normal 5 7 3 7" xfId="48850" xr:uid="{D401E5AB-A419-4518-898E-D0A7FE229A8C}"/>
    <cellStyle name="Normal 5 7 4" xfId="48851" xr:uid="{FFA1466F-859B-40C9-8F74-6559315FEF18}"/>
    <cellStyle name="Normal 5 7 4 2" xfId="48852" xr:uid="{E7EB1CD6-809A-46C8-9C87-54D35B16FB85}"/>
    <cellStyle name="Normal 5 7 4 3" xfId="48853" xr:uid="{E3CD1A35-A173-4DEC-A6D8-C83BD01C0EA7}"/>
    <cellStyle name="Normal 5 7 4 4" xfId="48854" xr:uid="{F1B4A828-B714-4F63-92B7-D78CA86CAB6A}"/>
    <cellStyle name="Normal 5 7 5" xfId="48855" xr:uid="{0B7829AD-998B-42C1-A4AA-E315B0909D7B}"/>
    <cellStyle name="Normal 5 7 5 2" xfId="48856" xr:uid="{ADD4C13D-0B7C-42CF-B785-96E090EA821C}"/>
    <cellStyle name="Normal 5 7 5 3" xfId="48857" xr:uid="{B6E28DBB-B0EF-4E0E-97DE-204BF9995945}"/>
    <cellStyle name="Normal 5 7 5 4" xfId="48858" xr:uid="{73E109CC-4C1F-4FF2-826F-E94A3CAFCB2B}"/>
    <cellStyle name="Normal 5 7 6" xfId="48859" xr:uid="{5B1A0BB0-872A-4FAF-ABFE-14E9656EBB83}"/>
    <cellStyle name="Normal 5 7 7" xfId="48860" xr:uid="{F1BCDD5D-FF85-4298-AF47-915572A32BD1}"/>
    <cellStyle name="Normal 5 7 7 2" xfId="48861" xr:uid="{5A204DBC-F84F-4D04-8314-83C9B37A2079}"/>
    <cellStyle name="Normal 5 7 8" xfId="48862" xr:uid="{66E0842B-CC26-4B3C-BAED-9E2E259FBADB}"/>
    <cellStyle name="Normal 5 7 9" xfId="48863" xr:uid="{375412DC-49CD-4EB1-95BC-B27FDDFC1C2D}"/>
    <cellStyle name="Normal 5 7_Africa Provident Limited 2009 - Adj." xfId="59306" xr:uid="{93A94320-88EB-4148-9B21-965E6BB052D8}"/>
    <cellStyle name="Normal 5 70" xfId="59307" xr:uid="{FF8FD1D8-6A10-44A4-929A-43AFAF61839B}"/>
    <cellStyle name="Normal 5 8" xfId="48864" xr:uid="{B2547A47-E5CC-4656-830E-80BE6286E2FA}"/>
    <cellStyle name="Normal 5 8 10" xfId="48865" xr:uid="{77385720-6C3F-44C0-8C3C-47301A9D3D40}"/>
    <cellStyle name="Normal 5 8 11" xfId="48866" xr:uid="{F517E309-F96E-4284-8D1C-2F3C5AAE6591}"/>
    <cellStyle name="Normal 5 8 2" xfId="48867" xr:uid="{1254AE44-C4EE-4A44-810B-5D827E5489C7}"/>
    <cellStyle name="Normal 5 8 2 2" xfId="48868" xr:uid="{3E481763-C2E7-46B5-A1E4-740675F8DFBC}"/>
    <cellStyle name="Normal 5 8 2 2 2" xfId="48869" xr:uid="{457B8CE4-BA4A-4FEB-ACBF-3B912452EEE8}"/>
    <cellStyle name="Normal 5 8 2 2 3" xfId="48870" xr:uid="{336EE376-323A-41C8-B947-4DA6FD335552}"/>
    <cellStyle name="Normal 5 8 2 2 4" xfId="48871" xr:uid="{15E8BB81-51DE-483B-9A9E-D15F65999DA0}"/>
    <cellStyle name="Normal 5 8 2 3" xfId="48872" xr:uid="{35E24E5B-D6CD-4100-BB99-D20791EC8C55}"/>
    <cellStyle name="Normal 5 8 2 3 2" xfId="48873" xr:uid="{7F8B4CBF-5D85-456E-951C-7BBA764C53ED}"/>
    <cellStyle name="Normal 5 8 2 3 3" xfId="48874" xr:uid="{27292560-05E6-4E4A-8209-D060EA41EB77}"/>
    <cellStyle name="Normal 5 8 2 3 4" xfId="48875" xr:uid="{A9E29075-E779-4A87-8D19-F7470DCD35C6}"/>
    <cellStyle name="Normal 5 8 2 4" xfId="48876" xr:uid="{F45E3575-4DAA-420A-B930-2573973A3279}"/>
    <cellStyle name="Normal 5 8 2 4 2" xfId="48877" xr:uid="{ECFD210F-5DDF-4F43-B37E-19C7C36E2A36}"/>
    <cellStyle name="Normal 5 8 2 5" xfId="48878" xr:uid="{C9D9F41A-5910-434B-BD9A-AA9AA8290F08}"/>
    <cellStyle name="Normal 5 8 2 6" xfId="48879" xr:uid="{F9065A68-426C-4900-B086-15E5D97DA7C9}"/>
    <cellStyle name="Normal 5 8 2 7" xfId="48880" xr:uid="{B7E58EF5-662C-4F44-9AFD-0F62E2AA64C1}"/>
    <cellStyle name="Normal 5 8 3" xfId="48881" xr:uid="{DBAF6DEC-F3B8-4B76-958B-166BB6614632}"/>
    <cellStyle name="Normal 5 8 3 2" xfId="48882" xr:uid="{3F5D7BBC-8AE8-4338-BF46-A959D5198B9A}"/>
    <cellStyle name="Normal 5 8 3 2 2" xfId="48883" xr:uid="{5E703A49-158D-4AA1-B8F6-567D307A4306}"/>
    <cellStyle name="Normal 5 8 3 2 3" xfId="48884" xr:uid="{1109D3EC-2B5A-413C-8DD5-73924490EC34}"/>
    <cellStyle name="Normal 5 8 3 2 4" xfId="48885" xr:uid="{9743F865-942F-4B95-8E95-44CC2B698D64}"/>
    <cellStyle name="Normal 5 8 3 3" xfId="48886" xr:uid="{46CFA4A2-131A-4763-8CEC-37F115DC7F86}"/>
    <cellStyle name="Normal 5 8 3 3 2" xfId="48887" xr:uid="{D2211CA9-F7B6-4C22-B202-C8AE2DE1B3DF}"/>
    <cellStyle name="Normal 5 8 3 3 3" xfId="48888" xr:uid="{858D68BE-F15F-4566-A1FA-3016BAA79C58}"/>
    <cellStyle name="Normal 5 8 3 3 4" xfId="48889" xr:uid="{FBC340F1-8589-4186-ADAD-EA023ED9B0C8}"/>
    <cellStyle name="Normal 5 8 3 4" xfId="48890" xr:uid="{801D98AA-9342-46A5-8042-F9356C418526}"/>
    <cellStyle name="Normal 5 8 3 4 2" xfId="48891" xr:uid="{0B2F40B5-DD60-4F2F-A969-8FF63FA65EBF}"/>
    <cellStyle name="Normal 5 8 3 5" xfId="48892" xr:uid="{C36E64FF-CCE2-4BCF-8FB1-1E33E6B2A6A6}"/>
    <cellStyle name="Normal 5 8 3 6" xfId="48893" xr:uid="{765997E2-84D9-4E8A-A5AA-0F7E2170A9FC}"/>
    <cellStyle name="Normal 5 8 3 7" xfId="48894" xr:uid="{89B7B2FE-937A-46A0-BDA3-865AB79656A8}"/>
    <cellStyle name="Normal 5 8 4" xfId="48895" xr:uid="{0FEF8055-E598-407F-B979-88A4AB5D658B}"/>
    <cellStyle name="Normal 5 8 4 2" xfId="48896" xr:uid="{F7DE5E79-EDF5-4F64-8041-7ED7DE3FECB7}"/>
    <cellStyle name="Normal 5 8 4 3" xfId="48897" xr:uid="{453C027D-D14C-453F-AA62-849FC2A11191}"/>
    <cellStyle name="Normal 5 8 4 4" xfId="48898" xr:uid="{7F3D622E-C5E4-4413-9964-B95FAF9BE109}"/>
    <cellStyle name="Normal 5 8 5" xfId="48899" xr:uid="{1857D2D3-3F0B-42C2-9C8A-F78A5009FA73}"/>
    <cellStyle name="Normal 5 8 5 2" xfId="48900" xr:uid="{14C54994-4465-4F15-A925-63A03E7E6FA8}"/>
    <cellStyle name="Normal 5 8 5 3" xfId="48901" xr:uid="{89DC4705-D152-4135-9BA1-28ACF1724370}"/>
    <cellStyle name="Normal 5 8 5 4" xfId="48902" xr:uid="{2D65B123-43AC-4CFE-A88D-961C0A41A386}"/>
    <cellStyle name="Normal 5 8 6" xfId="48903" xr:uid="{8B4BF57B-FC51-4C7A-AB55-3EA4AFCC08D5}"/>
    <cellStyle name="Normal 5 8 7" xfId="48904" xr:uid="{E36A981F-5E93-4B93-9EC7-2784DDBF5630}"/>
    <cellStyle name="Normal 5 8 7 2" xfId="48905" xr:uid="{E785FE87-BE29-4634-AEF8-35F52306A142}"/>
    <cellStyle name="Normal 5 8 8" xfId="48906" xr:uid="{27FCF632-F033-4D92-A996-B745EA57FDA3}"/>
    <cellStyle name="Normal 5 8 9" xfId="48907" xr:uid="{83CC8473-FC81-401C-81BE-1E1BA87329E3}"/>
    <cellStyle name="Normal 5 8_Africa Provident Limited 2009 - Adj." xfId="59308" xr:uid="{3A1D2584-CC68-44C1-94CA-3472EEE2AC23}"/>
    <cellStyle name="Normal 5 9" xfId="48908" xr:uid="{053C4BC0-0919-402E-AF26-C6AB97838D4B}"/>
    <cellStyle name="Normal 5 9 10" xfId="48909" xr:uid="{A819C7FE-1AF0-4C37-ADC1-C2D3A9B7A4A4}"/>
    <cellStyle name="Normal 5 9 11" xfId="48910" xr:uid="{835D79C8-0C7E-4007-9D27-77041B1E711B}"/>
    <cellStyle name="Normal 5 9 12" xfId="48911" xr:uid="{62CF823A-8981-4736-8D3D-656CC45914A8}"/>
    <cellStyle name="Normal 5 9 2" xfId="48912" xr:uid="{31E3E2AE-9531-44CB-A619-D189F4F1AEE5}"/>
    <cellStyle name="Normal 5 9 2 2" xfId="48913" xr:uid="{42E6C80A-73DD-461D-B3FC-940DEC77FE66}"/>
    <cellStyle name="Normal 5 9 2 2 2" xfId="48914" xr:uid="{2AF7A177-F149-4BDE-B6BF-F2C1C10E3775}"/>
    <cellStyle name="Normal 5 9 2 2 3" xfId="48915" xr:uid="{75A4DCF7-A5A8-4118-8307-9903AFBA51C3}"/>
    <cellStyle name="Normal 5 9 2 2 4" xfId="48916" xr:uid="{33E24A0E-F0B3-4535-95E3-B45899B85E7F}"/>
    <cellStyle name="Normal 5 9 2 3" xfId="48917" xr:uid="{68434ADE-64B4-4CA1-A5B8-86947055FF61}"/>
    <cellStyle name="Normal 5 9 2 3 2" xfId="48918" xr:uid="{A174B31C-E9F4-4164-96FE-6586820909D1}"/>
    <cellStyle name="Normal 5 9 2 3 3" xfId="48919" xr:uid="{14D3E418-C2D6-4F9E-AD8E-4290805D56B9}"/>
    <cellStyle name="Normal 5 9 2 3 4" xfId="48920" xr:uid="{006CE828-9D01-488B-881B-FBB63DAFDEF4}"/>
    <cellStyle name="Normal 5 9 2 4" xfId="48921" xr:uid="{8C29247B-2DE4-4A97-8329-BE40C1633765}"/>
    <cellStyle name="Normal 5 9 2 4 2" xfId="48922" xr:uid="{09C9DC4A-1B72-450E-A0E6-23A0C2BA1E71}"/>
    <cellStyle name="Normal 5 9 2 5" xfId="48923" xr:uid="{F81D52DD-7137-4CF6-A07A-BFA3658A34DB}"/>
    <cellStyle name="Normal 5 9 2 6" xfId="48924" xr:uid="{B468D9CA-E0CB-445B-A235-F8168B8A1CBB}"/>
    <cellStyle name="Normal 5 9 2 7" xfId="48925" xr:uid="{A7BB611C-39F5-4E81-A2E1-14660C77F242}"/>
    <cellStyle name="Normal 5 9 3" xfId="48926" xr:uid="{55ED5BCE-1FF8-4250-8185-DB97DA3BC0DD}"/>
    <cellStyle name="Normal 5 9 3 2" xfId="48927" xr:uid="{24FCDEE9-9C4C-4566-A45D-2A8384D8F6AA}"/>
    <cellStyle name="Normal 5 9 3 2 2" xfId="48928" xr:uid="{B1254144-B7AF-4810-AA50-376EE6C59228}"/>
    <cellStyle name="Normal 5 9 3 2 3" xfId="48929" xr:uid="{1E3B1F9C-C73E-465E-BB8B-B6AEB9DFC940}"/>
    <cellStyle name="Normal 5 9 3 2 4" xfId="48930" xr:uid="{1F3DF5DC-B856-4E48-A92B-217866318494}"/>
    <cellStyle name="Normal 5 9 3 3" xfId="48931" xr:uid="{551F2618-9263-4C9C-83E7-90C7CFA65EF9}"/>
    <cellStyle name="Normal 5 9 3 3 2" xfId="48932" xr:uid="{02D00A52-4FF3-431D-94B2-EEBA0B36982A}"/>
    <cellStyle name="Normal 5 9 3 3 3" xfId="48933" xr:uid="{9D17664F-E17E-4E74-9701-8CDA9441FC65}"/>
    <cellStyle name="Normal 5 9 3 3 4" xfId="48934" xr:uid="{08A05E94-C031-49AE-8D5F-E20324132AC9}"/>
    <cellStyle name="Normal 5 9 3 4" xfId="48935" xr:uid="{AFF6BC13-7E2D-47FC-B034-FB53464A4FC1}"/>
    <cellStyle name="Normal 5 9 3 4 2" xfId="48936" xr:uid="{D2734C1F-5BB2-4C3D-9950-024C4F9F5CD2}"/>
    <cellStyle name="Normal 5 9 3 5" xfId="48937" xr:uid="{99CDC0A2-C034-4B3D-99D7-DD4457EE0882}"/>
    <cellStyle name="Normal 5 9 3 6" xfId="48938" xr:uid="{470CCB4B-0FB3-4462-BF61-8477FD62A957}"/>
    <cellStyle name="Normal 5 9 3 7" xfId="48939" xr:uid="{981147B3-D423-415C-9878-CC899CD40BAB}"/>
    <cellStyle name="Normal 5 9 4" xfId="48940" xr:uid="{4CDBC733-13A5-48EB-BB78-A918C98F4251}"/>
    <cellStyle name="Normal 5 9 4 2" xfId="48941" xr:uid="{99C91594-2294-4F1D-9C25-E1242CCA45EA}"/>
    <cellStyle name="Normal 5 9 4 3" xfId="48942" xr:uid="{4DC1830D-0D3A-4247-AA3B-B878391959DB}"/>
    <cellStyle name="Normal 5 9 4 4" xfId="48943" xr:uid="{F3D5839C-F8A3-4A3D-B619-C7DDA718D78E}"/>
    <cellStyle name="Normal 5 9 5" xfId="48944" xr:uid="{136B7920-7A48-4F4D-9110-48EB0803F212}"/>
    <cellStyle name="Normal 5 9 5 2" xfId="48945" xr:uid="{69238600-FCFB-424C-A987-BE44BF359E7F}"/>
    <cellStyle name="Normal 5 9 5 3" xfId="48946" xr:uid="{A249C579-017B-496D-97A7-2E4348DEA150}"/>
    <cellStyle name="Normal 5 9 5 4" xfId="48947" xr:uid="{D70D3DDE-A565-467F-8416-FD26AEA148DF}"/>
    <cellStyle name="Normal 5 9 6" xfId="48948" xr:uid="{740C6919-EFEB-4CFB-9CD2-E4CFCCA0CEEE}"/>
    <cellStyle name="Normal 5 9 7" xfId="48949" xr:uid="{6B13494C-41D5-4EAC-B509-2067C8C18845}"/>
    <cellStyle name="Normal 5 9 7 2" xfId="48950" xr:uid="{DAB99B00-B453-4EE4-BA2D-5B66E484B3DD}"/>
    <cellStyle name="Normal 5 9 8" xfId="48951" xr:uid="{6BA48096-6783-4468-82D0-E9C01D2F351A}"/>
    <cellStyle name="Normal 5 9 9" xfId="48952" xr:uid="{BA29FEC6-A9E7-42D7-A13A-751C1BA40B26}"/>
    <cellStyle name="Normal 5_Africa Provident Limited 2009 - Adj." xfId="59309" xr:uid="{E8C687D1-12B3-4CB1-9E31-7CCA4A5C0A8F}"/>
    <cellStyle name="Normal 50" xfId="48953" xr:uid="{93B0D698-37CC-46C2-A5B6-517C9EE3B47B}"/>
    <cellStyle name="Normal 50 2" xfId="48954" xr:uid="{73DFD0EE-A99C-47AC-BD81-F7964DC29257}"/>
    <cellStyle name="Normal 50 2 2" xfId="48955" xr:uid="{5F85A079-F6F8-4E05-82DE-6C731506037E}"/>
    <cellStyle name="Normal 50 2 2 2" xfId="48956" xr:uid="{8703457C-74F0-4CD3-AB7A-80B155DD209C}"/>
    <cellStyle name="Normal 50 2 3" xfId="48957" xr:uid="{33ECD11A-9F56-42CB-AA40-AE20D9A9C804}"/>
    <cellStyle name="Normal 50 3" xfId="48958" xr:uid="{83E5BCD9-A971-4810-9CF3-41644B2DA3E9}"/>
    <cellStyle name="Normal 50 3 2" xfId="48959" xr:uid="{902872DC-64EE-4D91-89B1-B4B4973D3595}"/>
    <cellStyle name="Normal 50 4" xfId="48960" xr:uid="{B2DCD8DA-FB38-4B9C-9288-3C50C22E09C4}"/>
    <cellStyle name="Normal 51" xfId="48961" xr:uid="{52B3E8A3-8EF8-425A-955F-4A3ABAB4F231}"/>
    <cellStyle name="Normal 51 2" xfId="48962" xr:uid="{BFF888E8-BB24-4EDE-96EC-770F75919A6B}"/>
    <cellStyle name="Normal 51 2 2" xfId="48963" xr:uid="{BD78D490-A269-4A63-8031-A5E1AD9DA665}"/>
    <cellStyle name="Normal 51 2 2 2" xfId="48964" xr:uid="{E97A0E07-0222-4400-AE9D-645A6CDCB516}"/>
    <cellStyle name="Normal 51 2 3" xfId="48965" xr:uid="{061A3027-55A9-40D0-9DE2-14F5BDF39182}"/>
    <cellStyle name="Normal 51 3" xfId="48966" xr:uid="{5029E24B-D7B8-4E4B-8319-4A95B8532D72}"/>
    <cellStyle name="Normal 51 3 2" xfId="48967" xr:uid="{52356C82-4718-4468-B10B-A5A4170A18B9}"/>
    <cellStyle name="Normal 51 4" xfId="48968" xr:uid="{93E1C1B8-D109-4931-8B66-97BE5F7A9981}"/>
    <cellStyle name="Normal 52" xfId="48969" xr:uid="{E2BAB24E-B54D-4CC3-ACBC-E92EF58F71A9}"/>
    <cellStyle name="Normal 52 2" xfId="48970" xr:uid="{06B086BA-C99E-45E7-A86D-7EE2AD4CCC6F}"/>
    <cellStyle name="Normal 52 2 2" xfId="48971" xr:uid="{11FF378C-4700-4BC0-A5D6-B9C3AD4A2399}"/>
    <cellStyle name="Normal 52 2 2 2" xfId="48972" xr:uid="{F19067D6-7A9F-480E-A61A-E140CFB4317C}"/>
    <cellStyle name="Normal 52 2 3" xfId="48973" xr:uid="{125C317C-11B6-4357-BAE5-93ACECC83BF2}"/>
    <cellStyle name="Normal 52 3" xfId="48974" xr:uid="{6ED8331D-58CD-429B-A7B9-4E0F1C8AB37E}"/>
    <cellStyle name="Normal 52 3 2" xfId="48975" xr:uid="{44AB1853-D620-4D41-B848-389FE03410F6}"/>
    <cellStyle name="Normal 52 4" xfId="48976" xr:uid="{D1428503-4EB6-4ECE-BADD-10E7E607A449}"/>
    <cellStyle name="Normal 53" xfId="48977" xr:uid="{8E0F156E-D72C-466B-ABA7-45B04F719725}"/>
    <cellStyle name="Normal 53 2" xfId="48978" xr:uid="{FA0F1730-B18E-44A1-B645-827486E8BB57}"/>
    <cellStyle name="Normal 53 2 2" xfId="48979" xr:uid="{1B6A793A-671D-4483-83A8-DB9456B0B65C}"/>
    <cellStyle name="Normal 53 2 2 2" xfId="48980" xr:uid="{2AF6E37A-2420-481C-89B6-B043C2FF6617}"/>
    <cellStyle name="Normal 53 2 3" xfId="48981" xr:uid="{E29EB7F8-DFC6-4FAE-89D5-71E81F1720FE}"/>
    <cellStyle name="Normal 53 3" xfId="48982" xr:uid="{EF3DEACE-88F2-49FA-8C8F-B042F057B4FF}"/>
    <cellStyle name="Normal 53 3 2" xfId="48983" xr:uid="{43F9E474-73EA-4516-B15C-65C98916C389}"/>
    <cellStyle name="Normal 53 4" xfId="48984" xr:uid="{E6D32965-D446-434F-9445-F5A4486EFCBA}"/>
    <cellStyle name="Normal 54" xfId="48985" xr:uid="{FD57BC8D-A730-4751-A0C7-DF8990EA9ED6}"/>
    <cellStyle name="Normal 54 2" xfId="48986" xr:uid="{23B315D8-8B9A-4E6D-9CC8-2A790751C15C}"/>
    <cellStyle name="Normal 54 2 2" xfId="48987" xr:uid="{1E71DCD5-C939-4670-B619-E6E7FC6E5299}"/>
    <cellStyle name="Normal 54 2 2 2" xfId="48988" xr:uid="{4A4BAEF7-92F0-474E-BB6E-FD550FC49470}"/>
    <cellStyle name="Normal 54 2 3" xfId="48989" xr:uid="{64B67917-DBE9-42BA-80E1-93E9A03D5B26}"/>
    <cellStyle name="Normal 54 3" xfId="48990" xr:uid="{4289A8FD-106D-4858-BF9A-2E68FFEA0E0D}"/>
    <cellStyle name="Normal 54 3 2" xfId="48991" xr:uid="{8605AA62-94B5-401E-BB08-8AA19EAD2723}"/>
    <cellStyle name="Normal 54 4" xfId="48992" xr:uid="{926BC503-5836-47EF-B5D3-4609E6372B04}"/>
    <cellStyle name="Normal 55" xfId="48993" xr:uid="{395A72C4-6339-49CB-82F1-A72836959D87}"/>
    <cellStyle name="Normal 55 2" xfId="48994" xr:uid="{BDBA3703-1F74-4D56-826A-617FFD2014BC}"/>
    <cellStyle name="Normal 55 2 2" xfId="48995" xr:uid="{896745FF-E9EE-43AB-B537-68AB8BB2D1B1}"/>
    <cellStyle name="Normal 55 2 2 2" xfId="48996" xr:uid="{EA098D8C-0236-4461-8DE8-3F47898877F6}"/>
    <cellStyle name="Normal 55 2 3" xfId="48997" xr:uid="{089EF23C-0913-4285-B65C-B68428D9F1D3}"/>
    <cellStyle name="Normal 55 3" xfId="48998" xr:uid="{220F83F8-6583-45A9-A880-37C064601A20}"/>
    <cellStyle name="Normal 55 3 2" xfId="48999" xr:uid="{E6A8A5D8-26AF-4277-A509-59A7C2209485}"/>
    <cellStyle name="Normal 55 4" xfId="49000" xr:uid="{FF7830F4-F685-4D09-9C01-1AF4A9BA2A28}"/>
    <cellStyle name="Normal 56" xfId="49001" xr:uid="{02FBF788-DA25-4621-B8C0-B51900298AE4}"/>
    <cellStyle name="Normal 56 2" xfId="49002" xr:uid="{C44C6860-1AF9-453A-A01C-75509D53F607}"/>
    <cellStyle name="Normal 56 2 2" xfId="49003" xr:uid="{71FCC2A2-D220-4720-A2FA-1881B17D7992}"/>
    <cellStyle name="Normal 56 2 2 2" xfId="49004" xr:uid="{77554238-5AC0-4019-AE18-4BA2D6DE7702}"/>
    <cellStyle name="Normal 56 2 3" xfId="49005" xr:uid="{26AB041A-545B-4E36-9F3C-A12128317606}"/>
    <cellStyle name="Normal 56 3" xfId="49006" xr:uid="{57CE57ED-A8D3-4160-9946-C377E7FC7761}"/>
    <cellStyle name="Normal 56 3 2" xfId="49007" xr:uid="{8692C5CC-1D54-4A8F-BE93-D1C27D349F44}"/>
    <cellStyle name="Normal 56 4" xfId="49008" xr:uid="{96F13C9B-28F0-4C67-B526-EC61CDEEBA9B}"/>
    <cellStyle name="Normal 57" xfId="49009" xr:uid="{3DB4C8FA-F252-4628-B478-D28C728C3BDF}"/>
    <cellStyle name="Normal 57 2" xfId="49010" xr:uid="{AABCF00F-A362-4628-B7B0-62A6275B62AE}"/>
    <cellStyle name="Normal 57 2 2" xfId="49011" xr:uid="{F97A0A0C-64FD-49BF-9400-BB73B8E4B5A3}"/>
    <cellStyle name="Normal 57 2 2 2" xfId="49012" xr:uid="{9026D7C6-5397-4B4F-BD25-4BC80BC648B0}"/>
    <cellStyle name="Normal 57 2 3" xfId="49013" xr:uid="{5A4F3F97-DDA1-4576-811D-61C9B68E6367}"/>
    <cellStyle name="Normal 57 3" xfId="49014" xr:uid="{77DF7A9E-F4B2-4E2E-B6DF-2D5AD6890584}"/>
    <cellStyle name="Normal 57 3 2" xfId="49015" xr:uid="{F4585873-441F-4987-B41E-3F15197A89A0}"/>
    <cellStyle name="Normal 57 4" xfId="49016" xr:uid="{6F6D641E-8273-43F7-95F0-821256AC9706}"/>
    <cellStyle name="Normal 58" xfId="49017" xr:uid="{85294DDC-2DCD-4E29-8E97-C4C560D07C3C}"/>
    <cellStyle name="Normal 58 2" xfId="49018" xr:uid="{699A5336-A277-442E-9EFD-FE44C386BABD}"/>
    <cellStyle name="Normal 58 2 2" xfId="49019" xr:uid="{C2C29936-A25A-4289-98EA-037332DDEDFF}"/>
    <cellStyle name="Normal 58 2 2 2" xfId="49020" xr:uid="{F1CCB65E-1701-49E3-9D29-C0DF3F7F6B3E}"/>
    <cellStyle name="Normal 58 2 3" xfId="49021" xr:uid="{355AC626-D478-40BC-AF73-E70A5AF19154}"/>
    <cellStyle name="Normal 58 3" xfId="49022" xr:uid="{A9990810-0CB4-47F4-9B4B-05EE0DC63708}"/>
    <cellStyle name="Normal 58 3 2" xfId="49023" xr:uid="{1F752EC5-D941-4D26-BF61-D5A341FAF728}"/>
    <cellStyle name="Normal 58 4" xfId="49024" xr:uid="{EBB07056-3EA3-46CC-A2AC-0FD80E7B2979}"/>
    <cellStyle name="Normal 59" xfId="49025" xr:uid="{237F8EAF-3F0C-42A0-9E18-60231F6FC904}"/>
    <cellStyle name="Normal 59 2" xfId="49026" xr:uid="{27B2C033-9BF9-43BC-99A3-80865A904B24}"/>
    <cellStyle name="Normal 59 2 2" xfId="49027" xr:uid="{B0C2D65F-4EF2-429E-8CFD-B61C25E679B7}"/>
    <cellStyle name="Normal 59 2 2 2" xfId="49028" xr:uid="{6B5A7E2C-1D21-4F96-903A-1F8CEA8AD8D5}"/>
    <cellStyle name="Normal 59 2 3" xfId="49029" xr:uid="{8BC002EB-AFC7-472E-B766-B4AA5646436E}"/>
    <cellStyle name="Normal 59 3" xfId="49030" xr:uid="{0C878043-5839-4337-B434-113795F11FFE}"/>
    <cellStyle name="Normal 59 3 2" xfId="49031" xr:uid="{77416C76-E8C3-4E86-8570-8BFD90ECA965}"/>
    <cellStyle name="Normal 59 4" xfId="49032" xr:uid="{D0707E4D-FE93-4032-A1C8-2D8122F16C9D}"/>
    <cellStyle name="Normal 6" xfId="65" xr:uid="{0155014E-BC43-4DAD-B99E-4179236F762A}"/>
    <cellStyle name="Normal 6 10" xfId="49033" xr:uid="{F2A7A866-4DDE-4477-B6A8-B811D472BECF}"/>
    <cellStyle name="Normal 6 10 2" xfId="49034" xr:uid="{D3582038-3B44-4AE5-B7D0-77A4A5653EEE}"/>
    <cellStyle name="Normal 6 10 2 2" xfId="49035" xr:uid="{9F388F1F-B1B9-49B6-9296-51D5CA9259CC}"/>
    <cellStyle name="Normal 6 10 3" xfId="49036" xr:uid="{1ED9BEB2-A511-485C-8F41-A22D57166EB8}"/>
    <cellStyle name="Normal 6 10 4" xfId="49037" xr:uid="{12747E36-07C7-480F-AAB5-70E917CA0D3F}"/>
    <cellStyle name="Normal 6 10 5" xfId="49038" xr:uid="{248DEE9C-54EE-4238-9902-931061841212}"/>
    <cellStyle name="Normal 6 10 6" xfId="49039" xr:uid="{27FBC004-DA06-4657-BF4E-F352B03956F7}"/>
    <cellStyle name="Normal 6 11" xfId="49040" xr:uid="{776B7AB3-5687-4364-A508-C88DA0FBD7E2}"/>
    <cellStyle name="Normal 6 11 2" xfId="49041" xr:uid="{0B9005E3-BD6A-473E-BEA7-01B03D64AB39}"/>
    <cellStyle name="Normal 6 11 2 2" xfId="49042" xr:uid="{1C4B8B26-BEE3-45E6-9575-0AFFF3937256}"/>
    <cellStyle name="Normal 6 11 2 3" xfId="59310" xr:uid="{027DE99B-3EE0-4999-8C99-941B782AE621}"/>
    <cellStyle name="Normal 6 11 3" xfId="49043" xr:uid="{60ADFC57-87D6-461A-862E-9AD9C40CC9F8}"/>
    <cellStyle name="Normal 6 11 3 2" xfId="59311" xr:uid="{677B650F-DCA8-4B3E-A46D-F93DC6D04881}"/>
    <cellStyle name="Normal 6 11 3 3" xfId="59312" xr:uid="{932ECDA2-BAB1-4AA0-B81F-C4498D8AB4EB}"/>
    <cellStyle name="Normal 6 11 4" xfId="49044" xr:uid="{B5AFDDEB-A58C-4C76-ABC2-D436C3098039}"/>
    <cellStyle name="Normal 6 11 5" xfId="49045" xr:uid="{4A795122-D46F-4872-A789-741F1211E2C8}"/>
    <cellStyle name="Normal 6 12" xfId="49046" xr:uid="{4F179417-4271-4BBD-AE59-FA0AAD059CF4}"/>
    <cellStyle name="Normal 6 12 2" xfId="49047" xr:uid="{B9BDBE1D-BB13-44F2-9C7F-170C0B3DE915}"/>
    <cellStyle name="Normal 6 12 2 2" xfId="59313" xr:uid="{9EC4A2B5-E7DB-465B-9B4A-1E7EDE3D0810}"/>
    <cellStyle name="Normal 6 12 2 3" xfId="59314" xr:uid="{7E0A50A1-635B-4561-9D83-1BA7F88C9D1C}"/>
    <cellStyle name="Normal 6 12 3" xfId="49048" xr:uid="{13841FBE-1A78-4C75-B0F8-2BFF87B618BB}"/>
    <cellStyle name="Normal 6 12 3 2" xfId="59315" xr:uid="{DE168CF5-E3CB-4948-8D50-40CC55F3E129}"/>
    <cellStyle name="Normal 6 12 4" xfId="49049" xr:uid="{1683C274-D6AD-4CC5-813D-FC06A3DF3A00}"/>
    <cellStyle name="Normal 6 12 4 2" xfId="49050" xr:uid="{40ABE3B6-6835-4E2E-8D2F-965046385511}"/>
    <cellStyle name="Normal 6 12 5" xfId="49051" xr:uid="{06788D0E-1311-47F3-8988-08D9D3399C13}"/>
    <cellStyle name="Normal 6 12 6" xfId="49052" xr:uid="{094EB930-539B-4DB4-871F-0E490B9C30C8}"/>
    <cellStyle name="Normal 6 12 7" xfId="49053" xr:uid="{D801D5E6-AF86-47E1-AEA0-D7BD7585152D}"/>
    <cellStyle name="Normal 6 13" xfId="49054" xr:uid="{364F580A-AEF4-4BF5-97DD-539C9A7CC405}"/>
    <cellStyle name="Normal 6 13 2" xfId="49055" xr:uid="{36C32BE6-A39F-44DD-B514-13443BC38C55}"/>
    <cellStyle name="Normal 6 13 2 2" xfId="49056" xr:uid="{0F0C22FB-498C-4227-BF84-D8E64DC65DE4}"/>
    <cellStyle name="Normal 6 13 2 3" xfId="59316" xr:uid="{C71B4E8A-C783-4961-BD66-5BD026636B10}"/>
    <cellStyle name="Normal 6 13 3" xfId="49057" xr:uid="{E672A579-3691-47B7-9C82-2549B73ADC1E}"/>
    <cellStyle name="Normal 6 13 3 2" xfId="59317" xr:uid="{14A20356-0334-43DF-98A1-3227F16E8BAE}"/>
    <cellStyle name="Normal 6 13 4" xfId="49058" xr:uid="{5F620744-CE5B-4004-BA5C-EF6ED29A2BA5}"/>
    <cellStyle name="Normal 6 13 5" xfId="49059" xr:uid="{20E3FC16-AAA6-44B2-9C50-24A1E757D909}"/>
    <cellStyle name="Normal 6 14" xfId="49060" xr:uid="{A4452846-71E0-491F-8685-087EFB371761}"/>
    <cellStyle name="Normal 6 14 2" xfId="49061" xr:uid="{FEE83879-8334-44C5-98AB-E77BAB9ED5C2}"/>
    <cellStyle name="Normal 6 14 2 2" xfId="59318" xr:uid="{2CD63B73-756D-4C22-8148-7A02D2BB9806}"/>
    <cellStyle name="Normal 6 14 3" xfId="59319" xr:uid="{1B484E3B-DD30-4BE2-BFBA-60ED31AB97AF}"/>
    <cellStyle name="Normal 6 14 4" xfId="59320" xr:uid="{C95E89A7-564D-425A-A06E-A273BDCC7F0A}"/>
    <cellStyle name="Normal 6 15" xfId="49062" xr:uid="{0462B409-6D5A-4F61-B2A0-72DA3AFD490D}"/>
    <cellStyle name="Normal 6 15 2" xfId="49063" xr:uid="{D6BC0025-C919-4C52-BDC9-9E510177193C}"/>
    <cellStyle name="Normal 6 15 3" xfId="59321" xr:uid="{3B5F465E-5CC6-4406-8F62-4F91C99BF092}"/>
    <cellStyle name="Normal 6 15 4" xfId="59322" xr:uid="{D222DE09-E801-435D-AEBC-5095FD5E3543}"/>
    <cellStyle name="Normal 6 16" xfId="49064" xr:uid="{91B8973D-E94D-4A1E-A681-E72790CCAECA}"/>
    <cellStyle name="Normal 6 16 2" xfId="49065" xr:uid="{93207492-9BAA-44EC-851E-D1692D629609}"/>
    <cellStyle name="Normal 6 17" xfId="49066" xr:uid="{89035BF4-CF01-4D40-A01B-41E489157C43}"/>
    <cellStyle name="Normal 6 17 2" xfId="49067" xr:uid="{8A9AACE8-15DE-4857-B117-2C613E4D16C8}"/>
    <cellStyle name="Normal 6 18" xfId="49068" xr:uid="{80BD1A60-9F7B-4BF2-B6A3-6B8514EBC39F}"/>
    <cellStyle name="Normal 6 18 2" xfId="49069" xr:uid="{0E3C08EE-2B14-4CED-A82E-06858F5F1C78}"/>
    <cellStyle name="Normal 6 19" xfId="49070" xr:uid="{96DAB8EC-7FD2-4E09-8E09-68F1141A1704}"/>
    <cellStyle name="Normal 6 19 2" xfId="49071" xr:uid="{97DCF275-AD61-4F5C-8088-CE5646EF50BC}"/>
    <cellStyle name="Normal 6 2" xfId="49072" xr:uid="{6B547D85-0E45-4AE2-8247-4EBBEE4F2986}"/>
    <cellStyle name="Normal 6 2 10" xfId="49073" xr:uid="{9B8E6793-4992-46CD-99F9-A7D57BBA11FF}"/>
    <cellStyle name="Normal 6 2 10 2" xfId="49074" xr:uid="{088D377F-CE8E-4C99-B689-0D0C0B88D729}"/>
    <cellStyle name="Normal 6 2 10 2 2" xfId="49075" xr:uid="{4D130601-ADD5-43CA-9FB5-DEED553DE7BF}"/>
    <cellStyle name="Normal 6 2 10 2 3" xfId="49076" xr:uid="{32803328-A59E-45E7-8105-CF4C040B0370}"/>
    <cellStyle name="Normal 6 2 10 2 4" xfId="49077" xr:uid="{769DC2A2-844F-4E92-9FD0-0B338BCF62F4}"/>
    <cellStyle name="Normal 6 2 10 3" xfId="49078" xr:uid="{FE0A4607-A5F0-463D-8B31-858B5E0B5062}"/>
    <cellStyle name="Normal 6 2 10 3 2" xfId="49079" xr:uid="{A88881F9-42B2-4D47-9CA4-0F1C2FD2D81E}"/>
    <cellStyle name="Normal 6 2 10 3 3" xfId="49080" xr:uid="{A41A748A-2F33-4AC5-A141-E2B02985EE5A}"/>
    <cellStyle name="Normal 6 2 10 3 4" xfId="49081" xr:uid="{19B6B5A9-BAE2-4A6F-9DBE-ECB9B62D6FB3}"/>
    <cellStyle name="Normal 6 2 11" xfId="49082" xr:uid="{31C2A6F0-1CE9-4437-8A60-AFDE5DF5FB2B}"/>
    <cellStyle name="Normal 6 2 12" xfId="49083" xr:uid="{D3617F76-0DFD-4470-B27F-BDC7E2601CFF}"/>
    <cellStyle name="Normal 6 2 13" xfId="49084" xr:uid="{0B3AE215-6898-4D64-8F9E-6888E3EEC4F8}"/>
    <cellStyle name="Normal 6 2 14" xfId="49085" xr:uid="{3AD5824F-D2B0-4984-AC40-79C72C09F0CF}"/>
    <cellStyle name="Normal 6 2 14 2" xfId="49086" xr:uid="{A6C4C1C0-A788-4ABA-B878-0928893BD838}"/>
    <cellStyle name="Normal 6 2 15" xfId="49087" xr:uid="{F4FF4B4A-EC36-40BA-B3D2-E4EF9289D102}"/>
    <cellStyle name="Normal 6 2 16" xfId="49088" xr:uid="{AA5B4746-54A6-401F-91A1-A0D3C270222D}"/>
    <cellStyle name="Normal 6 2 17" xfId="49089" xr:uid="{B5462632-90EF-45E1-9917-46A0F281CE99}"/>
    <cellStyle name="Normal 6 2 18" xfId="59323" xr:uid="{01B3A1DE-B154-441C-9B4A-0BD55BAC6550}"/>
    <cellStyle name="Normal 6 2 2" xfId="49090" xr:uid="{55F3720C-F784-44C4-B964-89E30FC3A375}"/>
    <cellStyle name="Normal 6 2 2 2" xfId="49091" xr:uid="{3F681DF9-B85B-4EAD-A7FA-82D08EDF71A8}"/>
    <cellStyle name="Normal 6 2 2 2 2" xfId="49092" xr:uid="{F1428D96-99B6-489D-9E11-5FBF309A39AA}"/>
    <cellStyle name="Normal 6 2 2 2 3" xfId="49093" xr:uid="{7E5A1CA7-6DB9-44A4-AABA-04BAF48884B7}"/>
    <cellStyle name="Normal 6 2 2 2 4" xfId="49094" xr:uid="{F5B92E64-1393-45ED-B32E-F451BA3C3FD9}"/>
    <cellStyle name="Normal 6 2 2 3" xfId="49095" xr:uid="{63380C60-0755-472E-AAB2-638E39A35DF8}"/>
    <cellStyle name="Normal 6 2 2 3 2" xfId="49096" xr:uid="{8F3EEACF-E83F-49E2-AAB2-0957E92D5BB7}"/>
    <cellStyle name="Normal 6 2 2 4" xfId="49097" xr:uid="{BBD5EE58-FBD4-432B-B08F-5DCBE69A707F}"/>
    <cellStyle name="Normal 6 2 2 5" xfId="49098" xr:uid="{E99AB5BE-F891-4DF6-88FD-9E3EF5EB72D6}"/>
    <cellStyle name="Normal 6 2 2 6" xfId="49099" xr:uid="{E2739E2A-C9E8-4C2B-A6D6-42824A2D42DF}"/>
    <cellStyle name="Normal 6 2 3" xfId="49100" xr:uid="{3A980346-1158-4A23-B3A5-23F7AAFC650C}"/>
    <cellStyle name="Normal 6 2 3 2" xfId="59324" xr:uid="{5F4CCADB-F3DB-416E-B27F-7500229C56E6}"/>
    <cellStyle name="Normal 6 2 4" xfId="49101" xr:uid="{98FC9B34-14FF-45A7-9CDF-51D0F1D1F4E5}"/>
    <cellStyle name="Normal 6 2 4 2" xfId="59325" xr:uid="{C3D83782-4DCA-4FB1-A400-78B0C24A098E}"/>
    <cellStyle name="Normal 6 2 5" xfId="49102" xr:uid="{3B10BDFD-825C-410D-92B0-066E86507694}"/>
    <cellStyle name="Normal 6 2 5 2" xfId="59326" xr:uid="{854433F3-300C-4B41-9257-33EE3F3F7673}"/>
    <cellStyle name="Normal 6 2 6" xfId="49103" xr:uid="{4A88582A-AC7A-4E05-91C0-963FFE44CB1D}"/>
    <cellStyle name="Normal 6 2 6 2" xfId="59327" xr:uid="{159D0986-20DD-4CAD-BC2D-774525A425C9}"/>
    <cellStyle name="Normal 6 2 7" xfId="49104" xr:uid="{EDA3D983-A8E6-4CC1-8CFF-0302E7F84CF8}"/>
    <cellStyle name="Normal 6 2 7 2" xfId="49105" xr:uid="{E26330E5-87E6-4471-96CC-F98FA8C33C53}"/>
    <cellStyle name="Normal 6 2 7 2 2" xfId="49106" xr:uid="{42C6E482-808A-4F8D-A749-05E399EA2300}"/>
    <cellStyle name="Normal 6 2 7 2 3" xfId="49107" xr:uid="{9CB804D9-C427-4B9D-8BE7-5475A5507F22}"/>
    <cellStyle name="Normal 6 2 7 2 4" xfId="49108" xr:uid="{91FB48B9-9638-448F-9B1A-D8B0E449A600}"/>
    <cellStyle name="Normal 6 2 7 2 5" xfId="49109" xr:uid="{8BC0CD9F-FA7A-454A-8543-58D32FCB6E43}"/>
    <cellStyle name="Normal 6 2 7 2 6" xfId="49110" xr:uid="{9B5915D0-F389-4696-A61A-C05C7404F0F1}"/>
    <cellStyle name="Normal 6 2 7 3" xfId="49111" xr:uid="{B0D7C221-CE1D-4E20-8F24-CEF7FA68A039}"/>
    <cellStyle name="Normal 6 2 7 4" xfId="49112" xr:uid="{E2D7EAA4-7F44-4BB5-BCE5-495A023CDED9}"/>
    <cellStyle name="Normal 6 2 7 4 2" xfId="49113" xr:uid="{26522934-E7FC-44F1-920A-8BFBB8A342FE}"/>
    <cellStyle name="Normal 6 2 7 4 3" xfId="49114" xr:uid="{D8B09B45-37A2-45D2-9866-8388F3F202D8}"/>
    <cellStyle name="Normal 6 2 7 4 4" xfId="49115" xr:uid="{EC80B797-70B4-4538-AFD9-68B755DC0587}"/>
    <cellStyle name="Normal 6 2 8" xfId="49116" xr:uid="{909972D5-7B3E-4AFF-892A-F83861778064}"/>
    <cellStyle name="Normal 6 2 9" xfId="49117" xr:uid="{E673DB5A-9F73-4C26-A79F-BC42C9788F43}"/>
    <cellStyle name="Normal 6 2_Africa Provident Limited 2009 - Adj." xfId="59328" xr:uid="{D9DBCC0A-A23B-4BB7-A6D2-8AF65A3668F2}"/>
    <cellStyle name="Normal 6 20" xfId="49118" xr:uid="{2D872B48-8D7D-4F5D-8D3E-174B3F07AC4E}"/>
    <cellStyle name="Normal 6 20 2" xfId="49119" xr:uid="{C521DBA2-CFD2-4EEF-AC4D-B3439C52CB6B}"/>
    <cellStyle name="Normal 6 21" xfId="49120" xr:uid="{A1EC28CE-964A-4005-9DC5-E63C8A12851C}"/>
    <cellStyle name="Normal 6 21 2" xfId="49121" xr:uid="{3D40F73B-D3B9-4F7B-BC97-DDB7151EB20D}"/>
    <cellStyle name="Normal 6 22" xfId="49122" xr:uid="{CABD1CA3-400A-48E1-AF1F-0BCD7F43CEDD}"/>
    <cellStyle name="Normal 6 22 2" xfId="49123" xr:uid="{A8AD9271-5FD1-4D48-AAC7-B979CCA9A6B9}"/>
    <cellStyle name="Normal 6 23" xfId="49124" xr:uid="{59577527-AFA6-4E93-8F74-885DF81C5804}"/>
    <cellStyle name="Normal 6 23 2" xfId="49125" xr:uid="{842B0F60-03BD-49FF-A8DD-69C6A2E595E5}"/>
    <cellStyle name="Normal 6 24" xfId="49126" xr:uid="{6329E8E7-47F4-4588-94FB-589F8A87F027}"/>
    <cellStyle name="Normal 6 24 2" xfId="49127" xr:uid="{E99C1967-953A-44D3-9BBB-6194AB9B1FE1}"/>
    <cellStyle name="Normal 6 25" xfId="49128" xr:uid="{470FB2BA-998F-476A-9740-A6024A766F61}"/>
    <cellStyle name="Normal 6 25 2" xfId="49129" xr:uid="{15518DCF-41BA-4633-8ABF-339CDA0817C4}"/>
    <cellStyle name="Normal 6 26" xfId="49130" xr:uid="{483F653B-A470-4BE4-BC9E-8A7962529531}"/>
    <cellStyle name="Normal 6 26 2" xfId="49131" xr:uid="{97246D32-88E0-4DC2-B65A-E794EFA7CD08}"/>
    <cellStyle name="Normal 6 27" xfId="49132" xr:uid="{B828EDCA-F3AC-40A5-AC80-A073ECCDE4D5}"/>
    <cellStyle name="Normal 6 27 2" xfId="49133" xr:uid="{FDB12C60-0497-48B8-B752-334BF657158F}"/>
    <cellStyle name="Normal 6 28" xfId="49134" xr:uid="{DF4B278C-984D-47D7-A54C-4D9E29F72650}"/>
    <cellStyle name="Normal 6 28 2" xfId="49135" xr:uid="{8B151C2D-5D3F-4606-BFB5-62B387E2487F}"/>
    <cellStyle name="Normal 6 29" xfId="49136" xr:uid="{29B9773C-A9DB-4F77-B6E3-735D10697BFE}"/>
    <cellStyle name="Normal 6 29 2" xfId="49137" xr:uid="{36916FBD-BC93-4372-999E-975BA7A241EE}"/>
    <cellStyle name="Normal 6 3" xfId="49138" xr:uid="{48A6C6B0-2902-4E13-9CAF-566A966F32A3}"/>
    <cellStyle name="Normal 6 3 10" xfId="59329" xr:uid="{D7D059C6-4E6A-4371-A825-FE0575F4C1A0}"/>
    <cellStyle name="Normal 6 3 11" xfId="59330" xr:uid="{01F7EBFE-7200-4ADD-B8AB-64F22C2C1B27}"/>
    <cellStyle name="Normal 6 3 12" xfId="59331" xr:uid="{6130284B-A109-4B5F-9A0C-A9F7D82EE037}"/>
    <cellStyle name="Normal 6 3 13" xfId="59332" xr:uid="{C6FBDB05-C549-48C7-A4BB-1592F9319F42}"/>
    <cellStyle name="Normal 6 3 2" xfId="49139" xr:uid="{B6D471A7-48A4-4F91-9EB5-353E44A8F0A0}"/>
    <cellStyle name="Normal 6 3 2 2" xfId="49140" xr:uid="{6FBF4CB1-B6CB-4A04-8C5D-1E6DC9C418A2}"/>
    <cellStyle name="Normal 6 3 2 2 2" xfId="59333" xr:uid="{EAB9DF47-2222-486D-A5F9-61C9256B25C6}"/>
    <cellStyle name="Normal 6 3 2 3" xfId="49141" xr:uid="{882C05B2-07FA-41A5-B26F-A77EB1812269}"/>
    <cellStyle name="Normal 6 3 2 4" xfId="49142" xr:uid="{887B0EB2-7889-4706-8824-4D2930F9E5BE}"/>
    <cellStyle name="Normal 6 3 3" xfId="49143" xr:uid="{1D94C8D6-3755-488C-BB5E-52F8FB6CB98F}"/>
    <cellStyle name="Normal 6 3 3 2" xfId="59334" xr:uid="{24D0B09D-4984-45E6-948C-93FD10425C5F}"/>
    <cellStyle name="Normal 6 3 3 3" xfId="59335" xr:uid="{F05CAD24-6625-466B-B49B-56D44DDE6372}"/>
    <cellStyle name="Normal 6 3 3 4" xfId="59336" xr:uid="{C00DBA05-33F6-47BC-B332-915B19B59D3D}"/>
    <cellStyle name="Normal 6 3 4" xfId="49144" xr:uid="{C3FDCF16-3C23-4DBF-B28E-27A5A69E549F}"/>
    <cellStyle name="Normal 6 3 4 2" xfId="59337" xr:uid="{73545984-4A20-46C0-84DA-576D0E6CD5A8}"/>
    <cellStyle name="Normal 6 3 5" xfId="49145" xr:uid="{F7DAFF40-3E28-4A2A-939B-487BE6351E45}"/>
    <cellStyle name="Normal 6 3 5 2" xfId="59338" xr:uid="{24C51586-5E52-44CA-8717-7CA37BDB0F7D}"/>
    <cellStyle name="Normal 6 3 6" xfId="49146" xr:uid="{01153922-F89D-4D70-AF88-1FB51BF747EE}"/>
    <cellStyle name="Normal 6 3 6 2" xfId="59339" xr:uid="{68D7A36E-B04C-4404-83EE-517785630521}"/>
    <cellStyle name="Normal 6 3 7" xfId="49147" xr:uid="{316A9113-1093-4EA0-A2EC-DF17A00D70EE}"/>
    <cellStyle name="Normal 6 3 8" xfId="49148" xr:uid="{6D1D4ABC-489F-4886-A5BA-E5A83056CB22}"/>
    <cellStyle name="Normal 6 3 9" xfId="49149" xr:uid="{3D3FDEDE-B7AF-4BF0-88E5-2D0B4DBF3B81}"/>
    <cellStyle name="Normal 6 3_Africa Provident Limited 2009 - Adj." xfId="59340" xr:uid="{26ADC3F9-48E3-409E-A039-0DDE73F0F625}"/>
    <cellStyle name="Normal 6 30" xfId="49150" xr:uid="{44B00270-2837-47C5-8B27-19C005546E09}"/>
    <cellStyle name="Normal 6 30 2" xfId="49151" xr:uid="{F1EC8952-4F8C-4216-9102-411C33BA2D61}"/>
    <cellStyle name="Normal 6 31" xfId="49152" xr:uid="{5119F03E-51AD-4433-9E4D-6CC45018BAC8}"/>
    <cellStyle name="Normal 6 31 2" xfId="49153" xr:uid="{A424A11D-7D77-4401-B8E6-055D71292E77}"/>
    <cellStyle name="Normal 6 32" xfId="49154" xr:uid="{06550066-E81B-40F1-9F58-7BD79BEE04F8}"/>
    <cellStyle name="Normal 6 32 2" xfId="49155" xr:uid="{0B32DA70-9FD7-465E-A959-7962638F88CE}"/>
    <cellStyle name="Normal 6 33" xfId="49156" xr:uid="{365F8339-5CC0-4A87-ACDE-901A26D42F46}"/>
    <cellStyle name="Normal 6 33 2" xfId="49157" xr:uid="{5214EDF2-8A1F-420F-93EB-3CB097C702F1}"/>
    <cellStyle name="Normal 6 33 2 2" xfId="59341" xr:uid="{8A3DB5E8-12F5-45DE-8FB9-5ABFD6A244A1}"/>
    <cellStyle name="Normal 6 33 3" xfId="59342" xr:uid="{5CD83C8C-8495-43EE-A8DE-2AADED75E665}"/>
    <cellStyle name="Normal 6 33 3 2" xfId="59343" xr:uid="{90A85DEA-3107-4B40-99EE-765605F774B6}"/>
    <cellStyle name="Normal 6 33 4" xfId="59344" xr:uid="{49F4CCCB-1237-457A-9760-454C41E8EDD6}"/>
    <cellStyle name="Normal 6 33 5" xfId="59345" xr:uid="{3FC2DA74-B90E-48AF-8D2A-B58E7243BDC9}"/>
    <cellStyle name="Normal 6 34" xfId="49158" xr:uid="{E35C2AA0-125B-4C60-9923-C3C4C3A31399}"/>
    <cellStyle name="Normal 6 34 2" xfId="49159" xr:uid="{30511438-ACC7-4598-8910-16E6ADEA5A4C}"/>
    <cellStyle name="Normal 6 34 2 2" xfId="59346" xr:uid="{E52F8F97-49C5-4683-9467-E6339E848FD3}"/>
    <cellStyle name="Normal 6 34 3" xfId="59347" xr:uid="{69228FAD-42AE-435B-B24D-B41FC76082DB}"/>
    <cellStyle name="Normal 6 34 3 2" xfId="59348" xr:uid="{0AC787AA-0A71-4323-88F2-74959541DEFB}"/>
    <cellStyle name="Normal 6 34 4" xfId="59349" xr:uid="{9618875B-6D27-4C05-BA1E-F7340CA538EC}"/>
    <cellStyle name="Normal 6 34 5" xfId="59350" xr:uid="{9873BBD9-8447-4171-B669-2AE11C1C2B22}"/>
    <cellStyle name="Normal 6 35" xfId="49160" xr:uid="{E8A2DE67-7DA1-4B55-8804-893488B6C1A3}"/>
    <cellStyle name="Normal 6 35 2" xfId="49161" xr:uid="{7B797B50-72AB-4F1B-9F8A-FDC2C63D991C}"/>
    <cellStyle name="Normal 6 35 2 2" xfId="49162" xr:uid="{90F234F6-3496-463D-8AF2-75718DAC8BD8}"/>
    <cellStyle name="Normal 6 35 2 2 2" xfId="49163" xr:uid="{D3C6FFFA-8A21-48CF-B731-DEBED7C43CBA}"/>
    <cellStyle name="Normal 6 35 2 3" xfId="49164" xr:uid="{60C3F8B4-181A-4F27-8F8D-2AFCD630C459}"/>
    <cellStyle name="Normal 6 35 3" xfId="49165" xr:uid="{29345073-E02D-404F-90B5-FC6EFD72D211}"/>
    <cellStyle name="Normal 6 35 4" xfId="49166" xr:uid="{CBCE4AA3-AE18-4196-8A65-85ED252D156C}"/>
    <cellStyle name="Normal 6 35 4 2" xfId="49167" xr:uid="{55BC338E-C51E-4115-9A69-FD20253CD13C}"/>
    <cellStyle name="Normal 6 35 5" xfId="49168" xr:uid="{DBE6C9AC-7E88-4563-9BED-E8B526A035A5}"/>
    <cellStyle name="Normal 6 36" xfId="49169" xr:uid="{1512AF06-DE30-42CA-97AC-66C894FDD381}"/>
    <cellStyle name="Normal 6 36 2" xfId="49170" xr:uid="{890C931A-39B3-464F-9CF3-FACC04ACC289}"/>
    <cellStyle name="Normal 6 36 2 2" xfId="49171" xr:uid="{0E846BFA-18C2-4FFE-BC4B-421D714A3BB6}"/>
    <cellStyle name="Normal 6 36 2 2 2" xfId="49172" xr:uid="{1C7DE1BC-323E-405E-85B3-EBF6ED40297C}"/>
    <cellStyle name="Normal 6 36 2 3" xfId="49173" xr:uid="{DD913B52-F626-482B-A3A7-3F8CCAD3786F}"/>
    <cellStyle name="Normal 6 36 3" xfId="49174" xr:uid="{62AE09BF-EDAC-4DE9-846A-E82945794373}"/>
    <cellStyle name="Normal 6 36 4" xfId="49175" xr:uid="{39C67EA1-E76E-448D-8BFB-920C73AC507E}"/>
    <cellStyle name="Normal 6 36 4 2" xfId="49176" xr:uid="{967F2FE2-8A85-41E3-9CAF-8976688F52F4}"/>
    <cellStyle name="Normal 6 36 5" xfId="49177" xr:uid="{3267E230-4036-451C-A582-52C4022B1FA8}"/>
    <cellStyle name="Normal 6 37" xfId="49178" xr:uid="{BF61CE4F-CF57-43E8-9456-0EB31E961170}"/>
    <cellStyle name="Normal 6 37 2" xfId="59351" xr:uid="{AA2CE6D5-6C18-4994-B65E-22003844DAAF}"/>
    <cellStyle name="Normal 6 38" xfId="49179" xr:uid="{E70588C8-B845-4465-9542-95894C06C116}"/>
    <cellStyle name="Normal 6 39" xfId="49180" xr:uid="{0AA9DC38-E738-440E-A2F4-3584D29741C6}"/>
    <cellStyle name="Normal 6 4" xfId="49181" xr:uid="{198028D0-2626-4A9D-AB7D-A235F9101D4A}"/>
    <cellStyle name="Normal 6 4 2" xfId="49182" xr:uid="{6DD26B03-9B8B-4968-9769-C696DFFA2615}"/>
    <cellStyle name="Normal 6 4 2 2" xfId="49183" xr:uid="{697592C4-75A0-4188-90C7-2B1D22B230A2}"/>
    <cellStyle name="Normal 6 4 2 2 2" xfId="59352" xr:uid="{AB3CCB5C-F38F-4A2F-83C8-225050D8C1D7}"/>
    <cellStyle name="Normal 6 4 2 3" xfId="59353" xr:uid="{6D9191A0-97D7-47BB-842E-26DAB0C1943A}"/>
    <cellStyle name="Normal 6 4 3" xfId="49184" xr:uid="{CE77AEA5-C2EB-43F6-A2CE-39FDF233702A}"/>
    <cellStyle name="Normal 6 4 3 2" xfId="59354" xr:uid="{E3D16DDF-3BB3-4B96-9B31-50DE166F8CF8}"/>
    <cellStyle name="Normal 6 4 3 3" xfId="59355" xr:uid="{19FF5D59-AF44-46B6-AF56-7A35276945CE}"/>
    <cellStyle name="Normal 6 4 4" xfId="49185" xr:uid="{1868334F-5109-498B-BEEC-81EDA7359CD3}"/>
    <cellStyle name="Normal 6 4 5" xfId="49186" xr:uid="{96114CC2-6768-44ED-AE17-015AC6A5176F}"/>
    <cellStyle name="Normal 6 4 6" xfId="49187" xr:uid="{EDA49662-4578-45AE-A8BF-BCA428DAC980}"/>
    <cellStyle name="Normal 6 4 7" xfId="49188" xr:uid="{B0763CDC-C7F4-4D68-BCB1-3951229D02FF}"/>
    <cellStyle name="Normal 6 4 8" xfId="49189" xr:uid="{B993C54B-ACFE-4FAD-95D5-39561B610C28}"/>
    <cellStyle name="Normal 6 4 9" xfId="59356" xr:uid="{48536634-02F3-47C8-A6EB-0C3EDB92EDE7}"/>
    <cellStyle name="Normal 6 4_Africa Provident Limited 2009 - Adj." xfId="59357" xr:uid="{D0A8CD2E-1D5E-4703-9EBD-D4CC2DACF573}"/>
    <cellStyle name="Normal 6 40" xfId="49190" xr:uid="{ADF3AEBB-4136-4513-B336-EC130CAE3148}"/>
    <cellStyle name="Normal 6 41" xfId="49191" xr:uid="{C66C13F0-AA38-477F-BA07-9E10C0BFE483}"/>
    <cellStyle name="Normal 6 42" xfId="49192" xr:uid="{AB45EB97-6605-48A9-8143-F5F3FEA82FF6}"/>
    <cellStyle name="Normal 6 43" xfId="49193" xr:uid="{BB2ACE1F-8DAC-4183-93E6-3234B2CBCEF1}"/>
    <cellStyle name="Normal 6 44" xfId="49194" xr:uid="{BE85AC99-9F32-4016-B404-C793AEDC2212}"/>
    <cellStyle name="Normal 6 45" xfId="49195" xr:uid="{0517EAE7-1719-4318-9151-4D7C2E990A37}"/>
    <cellStyle name="Normal 6 46" xfId="49196" xr:uid="{B3B14793-D17B-40A3-9E8F-0BDB228BB5B8}"/>
    <cellStyle name="Normal 6 47" xfId="49197" xr:uid="{0F1BC633-C162-4A02-A356-F1032FEE8B81}"/>
    <cellStyle name="Normal 6 48" xfId="49198" xr:uid="{7DCD21CA-D2FD-4C57-9E34-A93A423B8845}"/>
    <cellStyle name="Normal 6 49" xfId="49199" xr:uid="{FA06807C-A229-48C1-AA71-FB5827FD4B3F}"/>
    <cellStyle name="Normal 6 5" xfId="49200" xr:uid="{AECD85B7-F5EE-4B9F-A432-8D04B766C1BB}"/>
    <cellStyle name="Normal 6 5 2" xfId="49201" xr:uid="{68011EE5-7CC6-4CE6-B0A6-0BA7C8CB27D0}"/>
    <cellStyle name="Normal 6 5 2 2" xfId="59358" xr:uid="{BA64AA71-6B41-4EE6-B99B-12302777CDEA}"/>
    <cellStyle name="Normal 6 5 2 2 2" xfId="59359" xr:uid="{409C4317-DBCE-409E-9090-AF7DBC8E7538}"/>
    <cellStyle name="Normal 6 5 2 3" xfId="59360" xr:uid="{41CFD21D-A80C-41FD-8D97-14132EF0C7AF}"/>
    <cellStyle name="Normal 6 5 3" xfId="49202" xr:uid="{33635ACC-8DE3-4B77-B407-ADCDDCEA0FC8}"/>
    <cellStyle name="Normal 6 5 3 2" xfId="59361" xr:uid="{D7FA2FA9-482D-4C16-B24D-0622A1362E79}"/>
    <cellStyle name="Normal 6 5 3 3" xfId="59362" xr:uid="{227410B8-B9A5-42C5-B3DC-612732461EFE}"/>
    <cellStyle name="Normal 6 5 4" xfId="49203" xr:uid="{47A2DF46-35F5-49B7-815F-8B93A47DF9EA}"/>
    <cellStyle name="Normal 6 5 4 2" xfId="59363" xr:uid="{FF9EA65D-09DA-4164-8A7D-E7F3E2D3CB1D}"/>
    <cellStyle name="Normal 6 5 5" xfId="49204" xr:uid="{AF1602C3-4473-4398-9A00-5A5DD3788015}"/>
    <cellStyle name="Normal 6 5 6" xfId="49205" xr:uid="{4396DA85-A044-495A-8228-20632AA4A7F5}"/>
    <cellStyle name="Normal 6 5 7" xfId="49206" xr:uid="{FF9FC5D4-9529-4BBD-A426-C96B21144FEC}"/>
    <cellStyle name="Normal 6 5 8" xfId="49207" xr:uid="{6BA2E5E5-965F-4E6F-92C2-4149566FEF65}"/>
    <cellStyle name="Normal 6 5 9" xfId="59364" xr:uid="{4BB9AEE1-A3D6-4C02-A4E5-12702AF3637F}"/>
    <cellStyle name="Normal 6 5_Africa Provident Limited 2009 - Adj." xfId="59365" xr:uid="{B9CF7F8C-D460-478E-878E-3D78F20EC99F}"/>
    <cellStyle name="Normal 6 50" xfId="49208" xr:uid="{8A7F9940-AAFE-486D-89C5-D7D6748B1FCB}"/>
    <cellStyle name="Normal 6 51" xfId="49209" xr:uid="{4AA63F2F-9B78-4089-AD70-3B0537CB0782}"/>
    <cellStyle name="Normal 6 52" xfId="49210" xr:uid="{860361FD-9936-481E-BFE4-A9A8F6A87A05}"/>
    <cellStyle name="Normal 6 53" xfId="49211" xr:uid="{2DFC3CCD-2FDC-4F2B-A7CC-B79F6037D869}"/>
    <cellStyle name="Normal 6 54" xfId="49212" xr:uid="{CF17E5A7-D161-4DE0-BB25-C67427F2C4EA}"/>
    <cellStyle name="Normal 6 55" xfId="49213" xr:uid="{2455F4D4-8F69-4188-90C2-BE1F3E1134C5}"/>
    <cellStyle name="Normal 6 56" xfId="49214" xr:uid="{A1822B62-BE83-497C-ADB8-9E5514C73A20}"/>
    <cellStyle name="Normal 6 57" xfId="49215" xr:uid="{9F69CE6B-121D-47A9-AFED-6F929CDED7C4}"/>
    <cellStyle name="Normal 6 58" xfId="49216" xr:uid="{99CFCE19-9114-4A74-B4CA-8A4FFDF63F6F}"/>
    <cellStyle name="Normal 6 59" xfId="49217" xr:uid="{4F3A99F6-20D8-49B5-9DA1-82642DD6859D}"/>
    <cellStyle name="Normal 6 6" xfId="49218" xr:uid="{B33FF889-2473-443C-89C7-468C047393C1}"/>
    <cellStyle name="Normal 6 6 2" xfId="49219" xr:uid="{CB88497F-F557-4B39-B465-32E54F0AA3BF}"/>
    <cellStyle name="Normal 6 6 2 2" xfId="59366" xr:uid="{06A09630-9646-46E7-A10D-9A6D12A36E36}"/>
    <cellStyle name="Normal 6 6 2 2 2" xfId="59367" xr:uid="{370A7435-6619-4A46-A197-56215555D275}"/>
    <cellStyle name="Normal 6 6 2 3" xfId="59368" xr:uid="{8FD95A16-5B24-41EC-BFAF-A860053E34D5}"/>
    <cellStyle name="Normal 6 6 3" xfId="49220" xr:uid="{EDFEEEC1-2F2A-4D1B-9B8F-F3E1A12B2A2A}"/>
    <cellStyle name="Normal 6 6 3 2" xfId="59369" xr:uid="{3E639BF8-2B79-4B80-8059-85B977801D8F}"/>
    <cellStyle name="Normal 6 6 3 3" xfId="59370" xr:uid="{6683FEB4-1FC2-456F-A316-717D23DF09F5}"/>
    <cellStyle name="Normal 6 6 4" xfId="49221" xr:uid="{FE2DD2EE-0A2D-4978-A682-3B0C8A6D4D80}"/>
    <cellStyle name="Normal 6 6 4 2" xfId="59371" xr:uid="{562D4D0A-F45C-4AD1-9481-BB6188C7DFB3}"/>
    <cellStyle name="Normal 6 6 5" xfId="49222" xr:uid="{E728AA1D-631E-444D-967F-F15539B7191B}"/>
    <cellStyle name="Normal 6 6 6" xfId="49223" xr:uid="{C84F94D5-8E38-47C5-81E8-DF7CEB83CE67}"/>
    <cellStyle name="Normal 6 6 7" xfId="49224" xr:uid="{CF74F73E-B966-469B-A136-1D4327143775}"/>
    <cellStyle name="Normal 6 6 8" xfId="49225" xr:uid="{DA2519F9-C2A5-46CE-866D-38D459D3F79D}"/>
    <cellStyle name="Normal 6 6_Africa Provident Limited 2009 - Adj." xfId="59372" xr:uid="{0EA4D273-0600-452E-8C66-347015B362D8}"/>
    <cellStyle name="Normal 6 60" xfId="49226" xr:uid="{F73C802A-D164-46F5-B07C-3E187A7B1A4B}"/>
    <cellStyle name="Normal 6 60 2" xfId="49227" xr:uid="{BB2F079F-DC49-4A51-9CA1-5A0D389BAF6D}"/>
    <cellStyle name="Normal 6 61" xfId="49228" xr:uid="{BFD76CFF-8E10-443E-9F99-8046B17F68D1}"/>
    <cellStyle name="Normal 6 61 2" xfId="49229" xr:uid="{FE18DACC-EB2A-4B2A-B1AE-C1AF81200E73}"/>
    <cellStyle name="Normal 6 62" xfId="49230" xr:uid="{9C19E15D-33EE-44B1-B1BB-0B5A5F9DF4D1}"/>
    <cellStyle name="Normal 6 63" xfId="49231" xr:uid="{E6974E5C-55B0-4503-B236-63CE0A78B375}"/>
    <cellStyle name="Normal 6 64" xfId="49232" xr:uid="{25B28673-5EFF-4A5E-BEFA-23C38B51A1E0}"/>
    <cellStyle name="Normal 6 65" xfId="59373" xr:uid="{1746739C-A081-475D-BE52-ED828C478277}"/>
    <cellStyle name="Normal 6 7" xfId="49233" xr:uid="{CDE3B602-8AD1-42EE-86A1-E57F363B13B3}"/>
    <cellStyle name="Normal 6 7 2" xfId="49234" xr:uid="{DD3F4AFF-656E-4671-A991-4FD97ECE0B5B}"/>
    <cellStyle name="Normal 6 7 2 2" xfId="59374" xr:uid="{B46E2CE5-0576-40E0-94CB-59C6A6103C4B}"/>
    <cellStyle name="Normal 6 7 2 2 2" xfId="59375" xr:uid="{9AB9ABA1-BA05-4106-9ACD-A1E0C0767729}"/>
    <cellStyle name="Normal 6 7 2 3" xfId="59376" xr:uid="{6CEEFCA9-FB11-409D-B5DA-2009C5B1B621}"/>
    <cellStyle name="Normal 6 7 3" xfId="49235" xr:uid="{A08830F9-8DD7-4F96-A265-82794295DC7E}"/>
    <cellStyle name="Normal 6 7 3 2" xfId="59377" xr:uid="{AE0FC347-5DAB-42B9-AB38-E7118BD84FC1}"/>
    <cellStyle name="Normal 6 7 3 3" xfId="59378" xr:uid="{9DED68CD-2491-4920-978D-9A6B75DE3A1B}"/>
    <cellStyle name="Normal 6 7 4" xfId="59379" xr:uid="{FB7C6654-E2ED-42B4-8246-DA7536E5005E}"/>
    <cellStyle name="Normal 6 7 4 2" xfId="59380" xr:uid="{C60E2599-069F-4CED-8C22-0CDF32499116}"/>
    <cellStyle name="Normal 6 7 5" xfId="59381" xr:uid="{A670E7AA-8974-4049-8024-B8C7BDD2CB45}"/>
    <cellStyle name="Normal 6 7 6" xfId="59382" xr:uid="{E7FD045C-2EDF-4F47-A415-3658AF037902}"/>
    <cellStyle name="Normal 6 7_Africa Provident Limited 2009 - Adj." xfId="59383" xr:uid="{92600C26-3DF3-4158-8200-49DD01C5AC78}"/>
    <cellStyle name="Normal 6 8" xfId="49236" xr:uid="{382FFB81-874E-42DC-8977-9551B4AD515A}"/>
    <cellStyle name="Normal 6 8 2" xfId="49237" xr:uid="{9ED69C28-BF8E-4427-B8F8-8F1193D32814}"/>
    <cellStyle name="Normal 6 8 2 2" xfId="59384" xr:uid="{F103D768-6EEB-443E-9524-9936B70E4004}"/>
    <cellStyle name="Normal 6 8 2 3" xfId="59385" xr:uid="{F9CEC3C3-0DB4-451E-806B-3DEE190C2BE9}"/>
    <cellStyle name="Normal 6 8 3" xfId="49238" xr:uid="{50558FAC-2D66-49D2-8D87-FAA8A632E2E2}"/>
    <cellStyle name="Normal 6 8 4" xfId="49239" xr:uid="{A4C28165-2BB1-4005-96F4-77F6A06AC2DB}"/>
    <cellStyle name="Normal 6 8 5" xfId="59386" xr:uid="{B9578C9A-F577-468D-AE8B-F20A260BAB70}"/>
    <cellStyle name="Normal 6 8_Africa Provident Limited 2009 - Adj." xfId="59387" xr:uid="{F00EA4A8-C583-4A3C-8EF4-CDB81C54164D}"/>
    <cellStyle name="Normal 6 9" xfId="49240" xr:uid="{C7C2A727-A1D8-4F8A-A09D-892F6CD3E23F}"/>
    <cellStyle name="Normal 6 9 10" xfId="49241" xr:uid="{E08239C5-D461-438D-93B2-CBD1629555DE}"/>
    <cellStyle name="Normal 6 9 2" xfId="49242" xr:uid="{911ED1A1-8469-466F-8355-88C412110B82}"/>
    <cellStyle name="Normal 6 9 2 2" xfId="49243" xr:uid="{05BF82EE-87BD-463B-9A94-D0B3C90AE932}"/>
    <cellStyle name="Normal 6 9 2 2 2" xfId="49244" xr:uid="{CBA6C9E4-10DE-475E-8E6A-BFE4FF078DD0}"/>
    <cellStyle name="Normal 6 9 2 2 3" xfId="49245" xr:uid="{74781AB3-F705-4A59-A212-FCB82097BE43}"/>
    <cellStyle name="Normal 6 9 2 2 4" xfId="49246" xr:uid="{B78FEB7B-D61A-489F-8CD6-02E2AAA3B122}"/>
    <cellStyle name="Normal 6 9 2 3" xfId="49247" xr:uid="{C54E230C-36AD-49CF-87A9-62F0101DCEE2}"/>
    <cellStyle name="Normal 6 9 2 3 2" xfId="49248" xr:uid="{0FAD0628-45B9-4619-8F12-6F82E1FB4DBE}"/>
    <cellStyle name="Normal 6 9 2 3 3" xfId="49249" xr:uid="{E693DEAA-C4E7-4AC9-84E2-104D8079C697}"/>
    <cellStyle name="Normal 6 9 2 3 4" xfId="49250" xr:uid="{A599D8EF-6A01-4C24-B22D-FD3FF0E0B3AB}"/>
    <cellStyle name="Normal 6 9 3" xfId="49251" xr:uid="{0776A31E-589B-483F-8197-885E7CB4E532}"/>
    <cellStyle name="Normal 6 9 3 2" xfId="49252" xr:uid="{EB83573E-FD79-4B3C-AB43-545ED08ED0C8}"/>
    <cellStyle name="Normal 6 9 3 3" xfId="49253" xr:uid="{A0F33B39-70C3-45BB-B5F4-CAF8ED82BE92}"/>
    <cellStyle name="Normal 6 9 3 4" xfId="49254" xr:uid="{B2B54939-CB81-4CD6-955A-7AD02DEEE4BA}"/>
    <cellStyle name="Normal 6 9 4" xfId="49255" xr:uid="{AEF3F47B-FE10-4422-BB0D-065512EF12C2}"/>
    <cellStyle name="Normal 6 9 5" xfId="49256" xr:uid="{1999C946-6108-4176-9630-07600CD47273}"/>
    <cellStyle name="Normal 6 9 5 2" xfId="49257" xr:uid="{EA8ED43B-3FC4-4723-83D9-4E33E6973FBE}"/>
    <cellStyle name="Normal 6 9 6" xfId="49258" xr:uid="{90D9390D-7192-4CDD-9D9C-5FB53106D18D}"/>
    <cellStyle name="Normal 6 9 7" xfId="49259" xr:uid="{C707800F-99D6-4760-8CAD-00868256AB98}"/>
    <cellStyle name="Normal 6 9 8" xfId="49260" xr:uid="{3A6998D9-0ACB-46CB-8278-FAC9C8D50EBC}"/>
    <cellStyle name="Normal 6 9 9" xfId="49261" xr:uid="{572A602B-5FAA-4FA4-8E7E-180FE0F0E5D7}"/>
    <cellStyle name="Normal 6_Africa Provident Limited 2009 - Adj." xfId="59388" xr:uid="{8244DCAD-5EE1-4B6C-93C9-A494BBACFAFF}"/>
    <cellStyle name="Normal 60" xfId="49262" xr:uid="{0D046B19-271B-45DF-8131-313B21FFCF45}"/>
    <cellStyle name="Normal 60 2" xfId="49263" xr:uid="{F1AA2883-2ED5-4060-83BE-1A0EDE030508}"/>
    <cellStyle name="Normal 60 2 2" xfId="49264" xr:uid="{E7AD0F06-796E-4322-938F-F3918DC725E2}"/>
    <cellStyle name="Normal 60 2 2 2" xfId="49265" xr:uid="{68E9FAF1-DF7F-48B9-9F6B-F143D971850F}"/>
    <cellStyle name="Normal 60 2 3" xfId="49266" xr:uid="{D941FC34-5A74-4D4B-9E8D-DE6A86113ECE}"/>
    <cellStyle name="Normal 60 3" xfId="49267" xr:uid="{6FD5AAF3-F2B1-4BDB-AF15-DC440A131884}"/>
    <cellStyle name="Normal 60 3 2" xfId="49268" xr:uid="{2EE00A43-7A7A-49D2-A2AB-4CD5EFF425A6}"/>
    <cellStyle name="Normal 60 4" xfId="49269" xr:uid="{9F7BB51C-4A6A-4411-85C6-A45613CC0590}"/>
    <cellStyle name="Normal 61" xfId="49270" xr:uid="{D412CF6C-C1FF-4C37-B4E2-7168742A1A5E}"/>
    <cellStyle name="Normal 61 2" xfId="49271" xr:uid="{425B59AA-7F6C-46D3-A32A-576422FE5C08}"/>
    <cellStyle name="Normal 61 2 2" xfId="49272" xr:uid="{DDF39FDB-D04D-4547-8C20-0CFB25FC6D81}"/>
    <cellStyle name="Normal 61 2 2 2" xfId="49273" xr:uid="{8A79B141-79D7-4862-B7EB-518A0FE00A34}"/>
    <cellStyle name="Normal 61 2 3" xfId="49274" xr:uid="{3A76048A-2195-446B-83E9-0A00DA015358}"/>
    <cellStyle name="Normal 61 3" xfId="49275" xr:uid="{BEC52975-A62C-48B3-907C-AF0E94BAEB02}"/>
    <cellStyle name="Normal 61 3 2" xfId="49276" xr:uid="{EF90D659-E2D4-4D6C-9320-B177AEBC8BCE}"/>
    <cellStyle name="Normal 61 4" xfId="49277" xr:uid="{A085F8BE-9716-4350-AB0C-A1C2F7571AA9}"/>
    <cellStyle name="Normal 62" xfId="49278" xr:uid="{12A78162-0221-4EAD-89B8-DA3D43719F93}"/>
    <cellStyle name="Normal 62 2" xfId="49279" xr:uid="{EB112746-8575-4BA3-9BA1-977F0BD1ED74}"/>
    <cellStyle name="Normal 62 2 2" xfId="49280" xr:uid="{08048ED1-0BA7-4533-AA55-8B3E3615D62F}"/>
    <cellStyle name="Normal 62 2 2 2" xfId="49281" xr:uid="{E91F4E2C-D8B1-46CC-9806-FB59F58AE647}"/>
    <cellStyle name="Normal 62 2 3" xfId="49282" xr:uid="{8328ECED-232D-4DB5-B9DB-96346E8B750E}"/>
    <cellStyle name="Normal 62 3" xfId="49283" xr:uid="{04F885E7-B1C1-4BFF-AF45-AB04B106A3E5}"/>
    <cellStyle name="Normal 62 3 2" xfId="49284" xr:uid="{5D1C95EB-4C58-45BB-9E2A-287BD41635DC}"/>
    <cellStyle name="Normal 62 4" xfId="49285" xr:uid="{C8EEF86D-02B8-4F3B-A7A1-A71733AAAEC1}"/>
    <cellStyle name="Normal 63" xfId="49286" xr:uid="{FBF2FEA2-69F9-4A22-80A9-D1DEFBBC3FDB}"/>
    <cellStyle name="Normal 63 2" xfId="49287" xr:uid="{73E0A007-FD48-4088-A458-B6FA0F07729D}"/>
    <cellStyle name="Normal 63 2 2" xfId="49288" xr:uid="{46B34EA2-7861-4569-8865-CDFB9F609F22}"/>
    <cellStyle name="Normal 63 2 2 2" xfId="49289" xr:uid="{F044AB8E-94D8-48A3-91A6-54740D43D4F4}"/>
    <cellStyle name="Normal 63 2 3" xfId="49290" xr:uid="{27F69E36-97CA-484B-B607-8C0748DEEAAB}"/>
    <cellStyle name="Normal 63 3" xfId="49291" xr:uid="{242DB26E-6ACD-46F1-AA03-B1AC654EAEC7}"/>
    <cellStyle name="Normal 63 3 2" xfId="49292" xr:uid="{20E72328-330C-4E33-B95B-4424EA4ABBC3}"/>
    <cellStyle name="Normal 63 4" xfId="49293" xr:uid="{2779BD1C-BD1A-4D89-A297-EAF3F76880C1}"/>
    <cellStyle name="Normal 64" xfId="49294" xr:uid="{680E22C4-AC87-4244-A4C9-03249BF5B131}"/>
    <cellStyle name="Normal 64 2" xfId="49295" xr:uid="{DBBF12F4-299D-44F7-8A4B-325BE824C07C}"/>
    <cellStyle name="Normal 64 2 2" xfId="49296" xr:uid="{F00F8160-E2ED-462F-A15C-854EAA849DD9}"/>
    <cellStyle name="Normal 64 2 2 2" xfId="49297" xr:uid="{472C2E3D-C0E8-4C76-8004-951244C6FDE9}"/>
    <cellStyle name="Normal 64 2 3" xfId="49298" xr:uid="{38F6427A-35C6-4737-AB47-5C7ACA62F4E4}"/>
    <cellStyle name="Normal 64 3" xfId="49299" xr:uid="{5344CC9C-AB35-467E-A8B7-64C58CD11EF4}"/>
    <cellStyle name="Normal 64 3 2" xfId="49300" xr:uid="{7E08FFCB-9671-4C89-941E-4815B132F78A}"/>
    <cellStyle name="Normal 64 4" xfId="49301" xr:uid="{AA45A96E-10E0-4D18-9BBD-D8C9FCBB8761}"/>
    <cellStyle name="Normal 65" xfId="49302" xr:uid="{FC6118CA-2F6A-44AA-97BA-7B4C3502E832}"/>
    <cellStyle name="Normal 65 2" xfId="49303" xr:uid="{B8CADA89-B0AD-48BD-ABA1-0C55CE936EFD}"/>
    <cellStyle name="Normal 65 2 2" xfId="49304" xr:uid="{A942E96F-5C95-4531-AF8D-A4360ECC8E7A}"/>
    <cellStyle name="Normal 65 2 2 2" xfId="49305" xr:uid="{CF610AD0-934B-488C-B22A-0CDE366231D7}"/>
    <cellStyle name="Normal 65 2 3" xfId="49306" xr:uid="{81CF9056-7BEF-4352-994C-FE3100D31244}"/>
    <cellStyle name="Normal 65 3" xfId="49307" xr:uid="{A141D1B6-BDF8-4041-8FCF-3CDF54325D5F}"/>
    <cellStyle name="Normal 65 3 2" xfId="49308" xr:uid="{667DBD7D-77E5-4047-BEB2-5B017E3B6846}"/>
    <cellStyle name="Normal 65 4" xfId="49309" xr:uid="{13774741-5DCA-40F3-855D-893A2E6B422B}"/>
    <cellStyle name="Normal 65 5" xfId="59389" xr:uid="{15C3B171-B6E3-4BB9-AA2D-B08DBF3FCDFA}"/>
    <cellStyle name="Normal 66" xfId="49310" xr:uid="{EA2BDC0F-BB80-4E34-9C0A-0A96CA800459}"/>
    <cellStyle name="Normal 66 2" xfId="49311" xr:uid="{D15EC58C-B532-4272-9404-75B26EC6AE9D}"/>
    <cellStyle name="Normal 66 2 2" xfId="49312" xr:uid="{FE20AF9A-40E3-40BE-BD01-332E8E5F8EDA}"/>
    <cellStyle name="Normal 66 2 2 2" xfId="49313" xr:uid="{4F1E99E4-94E5-4224-B897-B333FBFC519E}"/>
    <cellStyle name="Normal 66 2 3" xfId="49314" xr:uid="{06238B49-5D42-42A3-BECC-147C78EA575D}"/>
    <cellStyle name="Normal 66 3" xfId="49315" xr:uid="{3EAE1685-D758-410B-931F-1F7E0F8B98EE}"/>
    <cellStyle name="Normal 66 3 2" xfId="49316" xr:uid="{F2A2FF73-5135-444B-8DF5-D855EEF8A297}"/>
    <cellStyle name="Normal 66 4" xfId="49317" xr:uid="{0C546EE5-E3F0-4A5F-A11B-4DD5D24C035D}"/>
    <cellStyle name="Normal 66 5" xfId="59390" xr:uid="{0B032229-23FB-4CD1-8C6B-B6348CB97C81}"/>
    <cellStyle name="Normal 67" xfId="49318" xr:uid="{BBC0DE4E-96BF-40C4-BB10-8A8AADAE402A}"/>
    <cellStyle name="Normal 67 2" xfId="49319" xr:uid="{2ECBAAE6-B642-41E5-AA44-2D676B699868}"/>
    <cellStyle name="Normal 67 2 2" xfId="49320" xr:uid="{D3CB1665-83D4-448B-954D-8E7868CF435E}"/>
    <cellStyle name="Normal 67 2 2 2" xfId="49321" xr:uid="{52A19F3C-A1A8-43AD-822E-EC16BEFCC8C3}"/>
    <cellStyle name="Normal 67 2 3" xfId="49322" xr:uid="{AD049187-C4EB-4F4E-90BF-EE805013FDD0}"/>
    <cellStyle name="Normal 67 3" xfId="49323" xr:uid="{CB9A79C1-3D51-4B44-A69F-56B16AEE9B8D}"/>
    <cellStyle name="Normal 67 3 2" xfId="49324" xr:uid="{ACE74F57-6DE8-49FF-96A8-E0D44702BDA7}"/>
    <cellStyle name="Normal 67 4" xfId="49325" xr:uid="{76D5BC5C-A8A2-48FC-8142-D552DC5B8A02}"/>
    <cellStyle name="Normal 67 5" xfId="59391" xr:uid="{1E1AB8FB-7DAF-484B-B96B-17E4FF0AAB6B}"/>
    <cellStyle name="Normal 68" xfId="49326" xr:uid="{D53CF370-CF8E-46D5-AC61-2FDD7EED44AF}"/>
    <cellStyle name="Normal 68 2" xfId="49327" xr:uid="{D74DEDF7-51D5-4BBF-A21E-7B345FEF89DF}"/>
    <cellStyle name="Normal 68 2 2" xfId="49328" xr:uid="{74AEF684-63A1-4574-9832-FCB8EED19B68}"/>
    <cellStyle name="Normal 68 2 2 2" xfId="49329" xr:uid="{0E450746-D573-43DD-A56A-12B4FCE7D0BA}"/>
    <cellStyle name="Normal 68 2 3" xfId="49330" xr:uid="{E744BF86-008A-435F-AB06-FB04F029E915}"/>
    <cellStyle name="Normal 68 3" xfId="49331" xr:uid="{5E1647AD-7A5C-48E7-AF73-DBAAB85E50F0}"/>
    <cellStyle name="Normal 68 3 2" xfId="49332" xr:uid="{8628D5B8-819E-4EA9-B0B1-DCD1CBF90664}"/>
    <cellStyle name="Normal 68 4" xfId="49333" xr:uid="{E86BCEAF-CA88-4466-A16A-8E1418512B4B}"/>
    <cellStyle name="Normal 68 5" xfId="59392" xr:uid="{7758F18B-5695-43B0-93B9-AEC2DE357BE3}"/>
    <cellStyle name="Normal 69" xfId="49334" xr:uid="{7997A5BD-3052-4A7C-848B-3B3F81F2AE56}"/>
    <cellStyle name="Normal 69 2" xfId="49335" xr:uid="{182F0CB3-8984-4BCC-98F8-0F3E40BDA7DA}"/>
    <cellStyle name="Normal 69 2 2" xfId="49336" xr:uid="{2FC71D2E-DA3B-4ED4-AB02-FDFB30F7FCA0}"/>
    <cellStyle name="Normal 69 2 2 2" xfId="49337" xr:uid="{364CF09D-67F0-4CCC-9B0B-F8B355CD24E7}"/>
    <cellStyle name="Normal 69 2 3" xfId="49338" xr:uid="{C0259100-7A66-4CBE-956F-E5B59438C328}"/>
    <cellStyle name="Normal 69 3" xfId="49339" xr:uid="{312C490A-6027-4C28-A215-820E4C7DEB1A}"/>
    <cellStyle name="Normal 69 3 2" xfId="49340" xr:uid="{CAFAEA02-2E76-4D46-B821-F1C0820364F9}"/>
    <cellStyle name="Normal 69 4" xfId="49341" xr:uid="{6A839AC7-8CAB-4CBD-9686-FBDE1F61A0A8}"/>
    <cellStyle name="Normal 69 5" xfId="59393" xr:uid="{6BD853BF-3F3E-4D0F-9F8C-C892B89910B0}"/>
    <cellStyle name="Normal 7" xfId="91" xr:uid="{01ACCBAE-B555-4D8D-80EB-9BCFD2D4EDC2}"/>
    <cellStyle name="Normal 7 10" xfId="49342" xr:uid="{35B7CC4D-0D8C-4732-8C8F-CB6E4CD0EC8E}"/>
    <cellStyle name="Normal 7 11" xfId="49343" xr:uid="{F82958F5-AA54-4F16-8271-F14B80619035}"/>
    <cellStyle name="Normal 7 12" xfId="49344" xr:uid="{5714F592-65E3-4013-A796-1D406D417D3F}"/>
    <cellStyle name="Normal 7 13" xfId="49345" xr:uid="{6D84DD5E-2EC8-4998-A3EE-CDF153103992}"/>
    <cellStyle name="Normal 7 14" xfId="49346" xr:uid="{DA7E8A55-0DB4-4C8F-99BD-01FCB6C4B520}"/>
    <cellStyle name="Normal 7 15" xfId="49347" xr:uid="{5DEC1E12-6111-4E47-A086-33FFF5AAD993}"/>
    <cellStyle name="Normal 7 16" xfId="49348" xr:uid="{522406EC-70C9-4CFA-BE6C-D378CF15A4D3}"/>
    <cellStyle name="Normal 7 17" xfId="49349" xr:uid="{68C8CFF4-74C8-4AAB-936D-84E128124DF6}"/>
    <cellStyle name="Normal 7 18" xfId="49350" xr:uid="{3C2CF162-2324-40C2-AA40-468256FAE869}"/>
    <cellStyle name="Normal 7 19" xfId="49351" xr:uid="{86D68AB8-57D7-4C39-A584-0BD06EC315FB}"/>
    <cellStyle name="Normal 7 2" xfId="49352" xr:uid="{199A8EAA-CDD0-403B-8B67-FB0F44DF7976}"/>
    <cellStyle name="Normal 7 2 10" xfId="49353" xr:uid="{174D7B37-96BC-4D92-A823-35BA30727B4F}"/>
    <cellStyle name="Normal 7 2 11" xfId="59394" xr:uid="{AB1B72E7-5A2C-4828-B3BF-A473C90518C3}"/>
    <cellStyle name="Normal 7 2 2" xfId="49354" xr:uid="{EF3CAAB4-9279-450D-9A15-2EC0DA6AB74B}"/>
    <cellStyle name="Normal 7 2 2 2" xfId="49355" xr:uid="{5C1E519E-F5AA-4959-9B8A-12CED13D3BA7}"/>
    <cellStyle name="Normal 7 2 2 2 2" xfId="59395" xr:uid="{C1CC5E41-80AB-4BEA-9DF4-7A21032A2596}"/>
    <cellStyle name="Normal 7 2 2 2 3" xfId="59396" xr:uid="{3C4EEDC5-9FD9-4515-AB86-B6E0BADB679B}"/>
    <cellStyle name="Normal 7 2 2 3" xfId="49356" xr:uid="{F30EF3EA-34C9-417C-BCBF-9A511E65C652}"/>
    <cellStyle name="Normal 7 2 2 3 2" xfId="59397" xr:uid="{9EF1B4E9-484B-4D7A-BD70-B7276FE8EFD5}"/>
    <cellStyle name="Normal 7 2 2 4" xfId="49357" xr:uid="{99C1A067-F79C-49B3-B5B4-A6DD28911068}"/>
    <cellStyle name="Normal 7 2 3" xfId="49358" xr:uid="{E6E6CFFA-39B6-4328-AB9E-DA811EA73AEE}"/>
    <cellStyle name="Normal 7 2 3 2" xfId="49359" xr:uid="{320819D1-886C-42C9-A2E4-D29AD067B67B}"/>
    <cellStyle name="Normal 7 2 3 3" xfId="49360" xr:uid="{8DE654DF-8296-4C08-821A-22A93389724B}"/>
    <cellStyle name="Normal 7 2 3 4" xfId="49361" xr:uid="{F479906D-83FF-4567-8C4A-219BA914F24F}"/>
    <cellStyle name="Normal 7 2 4" xfId="49362" xr:uid="{E1E0E1CB-0DDA-49E4-8547-887CE3F25660}"/>
    <cellStyle name="Normal 7 2 4 2" xfId="49363" xr:uid="{7CC14B57-A12C-4A8C-9E42-3186A19F88AD}"/>
    <cellStyle name="Normal 7 2 4 3" xfId="49364" xr:uid="{D94A45F3-BE92-4555-8043-69F3B56F6916}"/>
    <cellStyle name="Normal 7 2 5" xfId="49365" xr:uid="{7FCE8C7E-6DC2-4D01-9BC9-245A4EE804D2}"/>
    <cellStyle name="Normal 7 2 5 2" xfId="49366" xr:uid="{11FDD887-3AAC-44CF-A524-C7F6D2F7BE3C}"/>
    <cellStyle name="Normal 7 2 5 2 2" xfId="49367" xr:uid="{10E974D8-AC6E-431B-961C-57307DE91D63}"/>
    <cellStyle name="Normal 7 2 5 2 2 2" xfId="49368" xr:uid="{E74A10E4-5B82-478A-9503-0FCC0A3F0060}"/>
    <cellStyle name="Normal 7 2 5 2 3" xfId="49369" xr:uid="{A9F53999-7C26-42EF-84A4-C812298AB1D0}"/>
    <cellStyle name="Normal 7 2 5 3" xfId="49370" xr:uid="{C45A5FE0-5F6A-4874-A925-A3B3A6B420FA}"/>
    <cellStyle name="Normal 7 2 5 4" xfId="49371" xr:uid="{E4CBE951-CFD3-4378-A088-6C1A69426561}"/>
    <cellStyle name="Normal 7 2 5 4 2" xfId="49372" xr:uid="{9EF92729-BC29-4364-A7F8-5F5BD1CCD489}"/>
    <cellStyle name="Normal 7 2 5 5" xfId="49373" xr:uid="{3629CE11-8926-44CE-8BEB-73287D50D80C}"/>
    <cellStyle name="Normal 7 2 6" xfId="49374" xr:uid="{9AA2103F-5B6A-487B-8672-44E5A894BDD6}"/>
    <cellStyle name="Normal 7 2 6 2" xfId="49375" xr:uid="{BC2AEEF7-6748-48EC-9BDC-15F948609BDC}"/>
    <cellStyle name="Normal 7 2 6 2 2" xfId="49376" xr:uid="{E1FB57C4-81E8-4D04-81EC-E04368B599F5}"/>
    <cellStyle name="Normal 7 2 6 2 2 2" xfId="49377" xr:uid="{02C3656D-7182-4450-8DEC-08ACD2DBC08D}"/>
    <cellStyle name="Normal 7 2 6 2 3" xfId="49378" xr:uid="{1B474677-3229-4ABF-9CFF-181FDC3831CF}"/>
    <cellStyle name="Normal 7 2 6 3" xfId="49379" xr:uid="{6FFA21BD-85DE-4D27-93D8-BF26F7EF57D0}"/>
    <cellStyle name="Normal 7 2 6 4" xfId="49380" xr:uid="{4503D228-9E8F-4949-97CC-1530D459E289}"/>
    <cellStyle name="Normal 7 2 6 4 2" xfId="49381" xr:uid="{A9B33E0D-C4D2-48E2-A925-94EF341D26CE}"/>
    <cellStyle name="Normal 7 2 6 5" xfId="49382" xr:uid="{A69A7B85-10DC-46BD-A79A-494FD4D952DB}"/>
    <cellStyle name="Normal 7 2 7" xfId="49383" xr:uid="{8E524FAF-AD5D-4DFC-8881-298BC6531A85}"/>
    <cellStyle name="Normal 7 2 7 2" xfId="49384" xr:uid="{C9B74261-094A-40BD-AC61-6724A942BDAB}"/>
    <cellStyle name="Normal 7 2 8" xfId="49385" xr:uid="{9ECFAC4C-021D-4C59-AC9A-2319F0D20E52}"/>
    <cellStyle name="Normal 7 2 8 2" xfId="59398" xr:uid="{A16262C3-29C9-4BC2-9728-9B654AC0ED26}"/>
    <cellStyle name="Normal 7 2 9" xfId="49386" xr:uid="{ED8CCF11-DD75-4693-A1D1-E011E0657CE8}"/>
    <cellStyle name="Normal 7 2 9 2" xfId="49387" xr:uid="{698BA9B6-7F77-4BE8-8A28-E1A5BF89F43E}"/>
    <cellStyle name="Normal 7 2_Africa Provident Limited 2009 - Adj." xfId="59399" xr:uid="{6CA53817-457C-42E9-B35D-BE553444FED4}"/>
    <cellStyle name="Normal 7 20" xfId="49388" xr:uid="{B18ECEEE-396A-4DC3-99F5-29F0931864F9}"/>
    <cellStyle name="Normal 7 21" xfId="49389" xr:uid="{741DD77A-E7C5-4F30-AB4E-CD590562BFBC}"/>
    <cellStyle name="Normal 7 22" xfId="49390" xr:uid="{6334AE7E-D1FA-46D0-84C8-2D9D5FA6F5D4}"/>
    <cellStyle name="Normal 7 23" xfId="49391" xr:uid="{EC6A5356-B1B1-4244-89FB-4A55D49EA802}"/>
    <cellStyle name="Normal 7 24" xfId="49392" xr:uid="{6C1F9DA7-73D7-49F4-8424-823C1441FEB2}"/>
    <cellStyle name="Normal 7 25" xfId="49393" xr:uid="{2901A403-0703-4814-89FA-EA8A7E98A5A0}"/>
    <cellStyle name="Normal 7 26" xfId="49394" xr:uid="{5F32326C-7D4C-43D0-B15A-6F7B1A45620F}"/>
    <cellStyle name="Normal 7 27" xfId="49395" xr:uid="{D4C1486F-91E7-4670-B23F-6606B8759FF1}"/>
    <cellStyle name="Normal 7 28" xfId="49396" xr:uid="{2120D8AB-AD7C-4709-9982-8A24342DF31F}"/>
    <cellStyle name="Normal 7 29" xfId="49397" xr:uid="{9B7CD436-ACDF-4016-ACE8-8C9AAC199A75}"/>
    <cellStyle name="Normal 7 3" xfId="49398" xr:uid="{63BCD0F6-ABDD-48D2-A1D8-FD99DDC80660}"/>
    <cellStyle name="Normal 7 3 10" xfId="59400" xr:uid="{FC9E16C5-DE69-4E9E-B4BF-999CA6584A2C}"/>
    <cellStyle name="Normal 7 3 11" xfId="59401" xr:uid="{875694A7-0175-4CB2-BD42-6C60B3B97806}"/>
    <cellStyle name="Normal 7 3 2" xfId="49399" xr:uid="{F4C482DE-7857-426F-BAE9-9B772FB50811}"/>
    <cellStyle name="Normal 7 3 2 2" xfId="49400" xr:uid="{1FFF570F-B1C5-4040-B0B9-95291D95E0C9}"/>
    <cellStyle name="Normal 7 3 2 3" xfId="49401" xr:uid="{A01D3FF3-846F-4C7A-BF41-C42CAB1D09BB}"/>
    <cellStyle name="Normal 7 3 3" xfId="49402" xr:uid="{A026DB05-B492-4068-93EC-10AAD786A069}"/>
    <cellStyle name="Normal 7 3 3 2" xfId="59402" xr:uid="{44F05518-0F2D-4AD0-B158-74825B802C91}"/>
    <cellStyle name="Normal 7 3 4" xfId="49403" xr:uid="{BA7EF316-46A6-4CF5-9A6B-16EABF95BAE2}"/>
    <cellStyle name="Normal 7 3 4 2" xfId="59403" xr:uid="{883FC3FB-89D3-4F34-8B5E-6CCE772B3777}"/>
    <cellStyle name="Normal 7 3 5" xfId="49404" xr:uid="{8F28CE92-C797-4C94-831E-E422EDDA758C}"/>
    <cellStyle name="Normal 7 3 5 2" xfId="59404" xr:uid="{7DB15FD8-33CD-46EF-98A4-416A41F7C9EC}"/>
    <cellStyle name="Normal 7 3 6" xfId="49405" xr:uid="{9B458DC9-1626-4932-A21D-1BA40DC602F9}"/>
    <cellStyle name="Normal 7 3 6 2" xfId="59405" xr:uid="{3CE03EEE-721E-40C2-AB8C-C85E728E829B}"/>
    <cellStyle name="Normal 7 3 7" xfId="49406" xr:uid="{0730EE2A-4944-4EB9-B107-40F5CF5687FA}"/>
    <cellStyle name="Normal 7 3 8" xfId="49407" xr:uid="{96CC1232-439D-4265-9AED-8FB1784BC968}"/>
    <cellStyle name="Normal 7 3 8 2" xfId="59406" xr:uid="{184D7007-D0FE-41E9-A180-D7AEBC816FBA}"/>
    <cellStyle name="Normal 7 3 9" xfId="49408" xr:uid="{45744163-3FD9-4789-B4BA-65603D5C2384}"/>
    <cellStyle name="Normal 7 3_Africa Provident Limited 2009 - Adj." xfId="59407" xr:uid="{37C37A7F-4521-4B42-9DBC-83097A47AEA1}"/>
    <cellStyle name="Normal 7 30" xfId="49409" xr:uid="{840238F9-C7B1-4904-8E2A-FC608F3589AD}"/>
    <cellStyle name="Normal 7 31" xfId="49410" xr:uid="{256CF9A5-D921-4630-B45A-6729A86F8159}"/>
    <cellStyle name="Normal 7 32" xfId="49411" xr:uid="{024C9BDB-9AA3-41AA-B5AB-175BD2035661}"/>
    <cellStyle name="Normal 7 33" xfId="49412" xr:uid="{FA77088F-B996-4E60-A73D-41E28B011138}"/>
    <cellStyle name="Normal 7 33 2" xfId="59408" xr:uid="{AAAFB7E7-5EE6-44C4-AD91-329587010DEE}"/>
    <cellStyle name="Normal 7 34" xfId="49413" xr:uid="{91030BF2-178E-46C9-81BE-228318656F1B}"/>
    <cellStyle name="Normal 7 34 2" xfId="59409" xr:uid="{8BB7743C-C44A-49C6-BE64-CAEC6B137D94}"/>
    <cellStyle name="Normal 7 35" xfId="49414" xr:uid="{66C020A9-6ADE-47C3-B6D8-05844D454F8A}"/>
    <cellStyle name="Normal 7 35 2" xfId="59410" xr:uid="{32847609-F5F9-4B62-85FD-02D1F88104AF}"/>
    <cellStyle name="Normal 7 36" xfId="49415" xr:uid="{6C2FE682-DDAB-4E17-B691-D7B7F235768B}"/>
    <cellStyle name="Normal 7 36 2" xfId="49416" xr:uid="{AFE57C44-1AEE-414A-B24B-2DABD884CAFC}"/>
    <cellStyle name="Normal 7 36 2 2" xfId="49417" xr:uid="{013503DC-65AB-4319-97FC-70583E977E63}"/>
    <cellStyle name="Normal 7 36 2 2 2" xfId="49418" xr:uid="{AE78F75F-602F-4F1C-8CEA-DB569A31A651}"/>
    <cellStyle name="Normal 7 36 2 3" xfId="49419" xr:uid="{6C8153A4-CBD3-4B81-AEB8-E787D40F9413}"/>
    <cellStyle name="Normal 7 36 3" xfId="49420" xr:uid="{973F4CA6-0E29-4EF9-B85B-94A7EEB9AA62}"/>
    <cellStyle name="Normal 7 36 3 2" xfId="49421" xr:uid="{290070EC-61C7-4351-BBE8-106D86C32293}"/>
    <cellStyle name="Normal 7 36 4" xfId="49422" xr:uid="{D8D7BDA3-C9CE-4C16-A6C0-FAC26B97EDDC}"/>
    <cellStyle name="Normal 7 37" xfId="49423" xr:uid="{0C0EC845-AAE5-45D8-B3FB-1423335CDF28}"/>
    <cellStyle name="Normal 7 37 2" xfId="49424" xr:uid="{E963819C-FC0E-41EA-B64F-E9F6E7EE5465}"/>
    <cellStyle name="Normal 7 37 2 2" xfId="49425" xr:uid="{49448C56-4FF0-45AB-A2F0-46161FDCA62F}"/>
    <cellStyle name="Normal 7 37 2 2 2" xfId="49426" xr:uid="{2F598368-D17D-4BED-96D3-8B43A9430B7B}"/>
    <cellStyle name="Normal 7 37 2 3" xfId="49427" xr:uid="{37A8C625-AC3B-48BF-8DFD-0C50EC3D6238}"/>
    <cellStyle name="Normal 7 37 3" xfId="49428" xr:uid="{8BB7787C-B601-4A5E-8CB7-56D1D86E4678}"/>
    <cellStyle name="Normal 7 37 3 2" xfId="49429" xr:uid="{B9E57E69-7305-4B36-9782-5DBCADE8B83B}"/>
    <cellStyle name="Normal 7 37 4" xfId="49430" xr:uid="{B11CB824-047D-48A8-959F-CE00B3483F00}"/>
    <cellStyle name="Normal 7 38" xfId="49431" xr:uid="{3BA996D7-7746-46AC-8026-305DCF0240FB}"/>
    <cellStyle name="Normal 7 38 2" xfId="49432" xr:uid="{408C1000-F15B-44A3-A625-387319C59D96}"/>
    <cellStyle name="Normal 7 39" xfId="49433" xr:uid="{7FD4550A-BC68-4854-9167-AB4E4AF1544B}"/>
    <cellStyle name="Normal 7 4" xfId="49434" xr:uid="{61BFB6FE-95BC-42E4-AC8F-DA8961113275}"/>
    <cellStyle name="Normal 7 4 2" xfId="49435" xr:uid="{E3C9FBB3-7135-4C9C-96AD-C3D10D6CD736}"/>
    <cellStyle name="Normal 7 4 2 2" xfId="49436" xr:uid="{ABA0A187-29C8-4D90-8D7A-F099BF9A024F}"/>
    <cellStyle name="Normal 7 4 2 3" xfId="49437" xr:uid="{117AAF06-55E9-4DC2-887D-E8BCAEED6741}"/>
    <cellStyle name="Normal 7 4 3" xfId="49438" xr:uid="{56904798-2719-42B1-BA55-0A6F765928B7}"/>
    <cellStyle name="Normal 7 4 4" xfId="49439" xr:uid="{208B862A-3550-4F2B-A015-BD52518A196F}"/>
    <cellStyle name="Normal 7 4 5" xfId="49440" xr:uid="{F2EDD5F0-EFB7-4E0C-AC8D-127FA78F536E}"/>
    <cellStyle name="Normal 7 4 6" xfId="49441" xr:uid="{C7A3712D-09F5-4D67-AA98-7255BF29A9B4}"/>
    <cellStyle name="Normal 7 4 7" xfId="49442" xr:uid="{24D49DC5-2AFF-449C-8873-2A7945D6723B}"/>
    <cellStyle name="Normal 7 4 8" xfId="49443" xr:uid="{DC9DAC73-DF04-4032-B673-11235580641D}"/>
    <cellStyle name="Normal 7 4_Africa Provident Limited 2009 - Adj." xfId="59411" xr:uid="{958C3303-9BC7-4DE7-9556-A377793F5302}"/>
    <cellStyle name="Normal 7 40" xfId="49444" xr:uid="{90A72D0A-9C55-4CC2-95DE-488D0AE98D2C}"/>
    <cellStyle name="Normal 7 41" xfId="59412" xr:uid="{1ABFE208-63A5-4F56-8EFC-D131CCD0B7D4}"/>
    <cellStyle name="Normal 7 42" xfId="59413" xr:uid="{A6D0063E-7E63-4E57-8DB4-C8DD5AAA2BC1}"/>
    <cellStyle name="Normal 7 43" xfId="59414" xr:uid="{6D765A6B-CBB8-431A-8976-B65D6911A94E}"/>
    <cellStyle name="Normal 7 44" xfId="59415" xr:uid="{F480F8BE-1261-43C7-9A46-4D4489EEEAE9}"/>
    <cellStyle name="Normal 7 45" xfId="59416" xr:uid="{1EDFC34F-D3E0-4ADD-8305-EF00F289F2C2}"/>
    <cellStyle name="Normal 7 46" xfId="59417" xr:uid="{DCAB09AF-83E1-44D8-ACCD-11045544D402}"/>
    <cellStyle name="Normal 7 5" xfId="49445" xr:uid="{40A4D9AC-E844-48D1-AF7B-3EED200BCA41}"/>
    <cellStyle name="Normal 7 5 2" xfId="49446" xr:uid="{61DFE163-84BE-429D-A530-D96D70CDC7FC}"/>
    <cellStyle name="Normal 7 5 2 2" xfId="49447" xr:uid="{A0271854-FC55-449C-9E3E-7D5C60778E7E}"/>
    <cellStyle name="Normal 7 5 3" xfId="49448" xr:uid="{7A810681-6890-4BBF-A708-5958A9FF491A}"/>
    <cellStyle name="Normal 7 5 4" xfId="49449" xr:uid="{2C151511-9835-4088-9AF8-D532F7ECD71C}"/>
    <cellStyle name="Normal 7 5 5" xfId="59418" xr:uid="{ABCCC6EF-9A2F-430C-9114-F0EA9CD6A0F0}"/>
    <cellStyle name="Normal 7 5 6" xfId="59419" xr:uid="{CD590EFA-FCE7-493A-B26B-7708D765A90A}"/>
    <cellStyle name="Normal 7 5_Africa Provident Limited 2009 - Adj." xfId="59420" xr:uid="{190FE16F-261F-49B0-A290-E02AF86105E7}"/>
    <cellStyle name="Normal 7 6" xfId="49450" xr:uid="{4B5B32A2-8282-4FB2-ACE8-F889491A7370}"/>
    <cellStyle name="Normal 7 6 2" xfId="49451" xr:uid="{3BA9EEE4-A62E-4E9E-AB69-D4ED60E4CB23}"/>
    <cellStyle name="Normal 7 6 3" xfId="59421" xr:uid="{7246D205-FE3C-408C-9137-6E24AEE0574B}"/>
    <cellStyle name="Normal 7 6 4" xfId="59422" xr:uid="{D8D2B728-427C-4E63-A012-63F58AB9F110}"/>
    <cellStyle name="Normal 7 6 5" xfId="59423" xr:uid="{647C1E3B-7A9F-4904-A0E1-D7F2464B0A89}"/>
    <cellStyle name="Normal 7 6 6" xfId="59424" xr:uid="{3FEB136E-3424-4849-8803-6F0B1557B95B}"/>
    <cellStyle name="Normal 7 6_Africa Provident Limited 2009 - Adj." xfId="59425" xr:uid="{719DF348-C846-4BB2-877E-477C9143BEBF}"/>
    <cellStyle name="Normal 7 7" xfId="49452" xr:uid="{BED85259-A731-4902-A4CF-087B985CA0E4}"/>
    <cellStyle name="Normal 7 7 2" xfId="49453" xr:uid="{862DB867-69EA-4FB5-8011-C55471E9E1FE}"/>
    <cellStyle name="Normal 7 7 3" xfId="59426" xr:uid="{478B3918-4289-49B9-98C1-55B63DC38B6E}"/>
    <cellStyle name="Normal 7 7 4" xfId="59427" xr:uid="{C832C8B6-D3A5-443A-B43B-4D8435051921}"/>
    <cellStyle name="Normal 7 7 5" xfId="59428" xr:uid="{F9AAFE41-4765-49F3-B269-5352069CA16A}"/>
    <cellStyle name="Normal 7 7_Africa Provident Limited 2009 - Adj." xfId="59429" xr:uid="{78152548-A8D7-4512-9246-12BDB0B7D988}"/>
    <cellStyle name="Normal 7 8" xfId="49454" xr:uid="{9C26248F-3494-4231-8835-BA8603000C7F}"/>
    <cellStyle name="Normal 7 8 2" xfId="49455" xr:uid="{D44AA9E8-DC3C-4813-8427-A1AB33AE2F4E}"/>
    <cellStyle name="Normal 7 8_Africa Provident Limited 2009 - Adj." xfId="59430" xr:uid="{E1BF0C55-0E83-4A8E-AF45-268DA3D4C1AA}"/>
    <cellStyle name="Normal 7 9" xfId="49456" xr:uid="{28FE8769-7529-467D-B408-1140B112A7F4}"/>
    <cellStyle name="Normal 7 9 2" xfId="49457" xr:uid="{8732D406-D0DF-4C30-9880-F0E6AD82F17E}"/>
    <cellStyle name="Normal 7_Africa Provident Limited 2009 - Adj." xfId="59431" xr:uid="{F3416337-8B11-4BB1-ACAE-2D2930F49427}"/>
    <cellStyle name="Normal 70" xfId="49458" xr:uid="{A4E3B876-F7B6-46E8-9BCE-2D79E66CBA28}"/>
    <cellStyle name="Normal 70 2" xfId="49459" xr:uid="{8649FA99-51E7-49FB-987C-9743D8FAC804}"/>
    <cellStyle name="Normal 70 2 2" xfId="49460" xr:uid="{43245258-39F3-4D0A-A7DA-45D7A330569D}"/>
    <cellStyle name="Normal 70 2 2 2" xfId="49461" xr:uid="{B8292A90-21EF-4000-A43C-442798BFEB92}"/>
    <cellStyle name="Normal 70 2 3" xfId="49462" xr:uid="{6B987EC1-9013-4A98-99D5-EA5382CAB1F1}"/>
    <cellStyle name="Normal 70 3" xfId="49463" xr:uid="{EF492503-4E71-4E6E-B1B9-E3829C6DF217}"/>
    <cellStyle name="Normal 70 3 2" xfId="49464" xr:uid="{91D480C6-F515-48D1-9E7B-0A749AC121C0}"/>
    <cellStyle name="Normal 70 4" xfId="49465" xr:uid="{B7FD00D7-5EF9-47D0-A96E-E2D9D14EF952}"/>
    <cellStyle name="Normal 70 5" xfId="59432" xr:uid="{7480C44D-CAD9-47A2-8EA5-B432B1B6D1E9}"/>
    <cellStyle name="Normal 71" xfId="49466" xr:uid="{695CDC53-333D-497F-868B-B92C11ED3FE3}"/>
    <cellStyle name="Normal 71 2" xfId="49467" xr:uid="{B22FEB0E-D4B5-4D56-BD55-3D36B61F8850}"/>
    <cellStyle name="Normal 71 2 2" xfId="49468" xr:uid="{E75BDA6C-00D7-4923-BFE1-F119BD9F7C7D}"/>
    <cellStyle name="Normal 71 2 2 2" xfId="49469" xr:uid="{9CB1DFF9-F4E8-417A-B4D1-7B601106ED13}"/>
    <cellStyle name="Normal 71 2 3" xfId="49470" xr:uid="{D2DD1E7F-45C5-4D8B-A34A-DC88D4534DFE}"/>
    <cellStyle name="Normal 71 3" xfId="49471" xr:uid="{3BD35003-ADEA-4795-B0FA-2FA9B384D059}"/>
    <cellStyle name="Normal 71 3 2" xfId="49472" xr:uid="{3EF4CB12-A839-4A7A-BC3D-1C83FB1855DF}"/>
    <cellStyle name="Normal 71 4" xfId="49473" xr:uid="{697C927E-3A98-459C-8FA4-BEF7F0A684FA}"/>
    <cellStyle name="Normal 71 5" xfId="59433" xr:uid="{8A0DFDB8-CFEA-4C2C-BAB5-F4CB88500807}"/>
    <cellStyle name="Normal 72" xfId="49474" xr:uid="{62A141C1-8FF2-46F8-8574-04DE997E3525}"/>
    <cellStyle name="Normal 72 2" xfId="49475" xr:uid="{7EED5C6E-2BF1-4F04-AB4F-2A933C562684}"/>
    <cellStyle name="Normal 72 2 2" xfId="49476" xr:uid="{9E987792-F249-486D-BACF-75ED3BC651B0}"/>
    <cellStyle name="Normal 72 2 2 2" xfId="49477" xr:uid="{7BAF1F32-7926-4D7C-8699-03B9CED6CBDD}"/>
    <cellStyle name="Normal 72 2 3" xfId="49478" xr:uid="{FE1CB14E-F06D-4E67-BE73-E8C12C9BA7C3}"/>
    <cellStyle name="Normal 72 3" xfId="49479" xr:uid="{DCE604EB-7183-4C58-92E6-7BCDFD3B577F}"/>
    <cellStyle name="Normal 72 3 2" xfId="49480" xr:uid="{523A7C37-D050-4271-9645-AF03D86A0FB1}"/>
    <cellStyle name="Normal 72 4" xfId="49481" xr:uid="{1982EAF0-8868-4BDE-BA96-FADA97E80139}"/>
    <cellStyle name="Normal 72 5" xfId="59434" xr:uid="{8FA3388A-7D1B-455C-A328-EEFFDCA34AAE}"/>
    <cellStyle name="Normal 73" xfId="49482" xr:uid="{9F57B859-ABC2-4D5B-9D62-E0197449854F}"/>
    <cellStyle name="Normal 73 2" xfId="49483" xr:uid="{045E9B2C-81FC-42A8-8972-B4D793FBCA70}"/>
    <cellStyle name="Normal 73 2 2" xfId="49484" xr:uid="{62B3DD6B-D470-431E-BBC8-A0160ACE42AB}"/>
    <cellStyle name="Normal 73 2 2 2" xfId="49485" xr:uid="{E5CE046B-AB41-4BF8-BFF4-DDDE14891BF6}"/>
    <cellStyle name="Normal 73 2 3" xfId="49486" xr:uid="{4C1EE9CF-12DB-45E0-A719-D04BBD4C0F0C}"/>
    <cellStyle name="Normal 73 3" xfId="49487" xr:uid="{CB0858E2-A078-4379-951B-158F26930505}"/>
    <cellStyle name="Normal 73 3 2" xfId="49488" xr:uid="{A9BF8FE1-DAB7-45F0-926C-AEA1EBB091AE}"/>
    <cellStyle name="Normal 73 4" xfId="49489" xr:uid="{AF01DA93-2508-46F0-B01C-275F440FC036}"/>
    <cellStyle name="Normal 73 5" xfId="59435" xr:uid="{33FEC9E4-6441-479B-AADE-599453F65757}"/>
    <cellStyle name="Normal 74" xfId="49490" xr:uid="{5C144F13-307E-4488-95E5-219C0DEE2A0B}"/>
    <cellStyle name="Normal 74 2" xfId="49491" xr:uid="{3BA73D27-9A1D-48D0-8589-2DA56C6966D5}"/>
    <cellStyle name="Normal 74 2 2" xfId="49492" xr:uid="{1C6CFCF8-6187-497E-B2AE-D86CFD844B6A}"/>
    <cellStyle name="Normal 74 2 2 2" xfId="49493" xr:uid="{13267146-62BD-44E3-BDAB-662275F048CB}"/>
    <cellStyle name="Normal 74 2 3" xfId="49494" xr:uid="{DC3AE530-6861-4FF0-BCBD-F7D23A6EA4DA}"/>
    <cellStyle name="Normal 74 3" xfId="49495" xr:uid="{0CF77C8A-B2B4-4FAE-BAF9-04E82E128218}"/>
    <cellStyle name="Normal 74 3 2" xfId="49496" xr:uid="{C9F89032-46B4-4437-85B2-57BCB12BAF3F}"/>
    <cellStyle name="Normal 74 4" xfId="49497" xr:uid="{10E682CE-2B4D-4B3C-B665-0C316ABC8340}"/>
    <cellStyle name="Normal 74 5" xfId="59436" xr:uid="{21B3C9FF-7C4C-4041-9F39-902D56E85169}"/>
    <cellStyle name="Normal 75" xfId="49498" xr:uid="{D3C35CA3-7C17-45C3-BCE6-59A948B294C5}"/>
    <cellStyle name="Normal 75 2" xfId="49499" xr:uid="{1875EA31-EC24-48C2-904E-C1359CD6A000}"/>
    <cellStyle name="Normal 75 2 2" xfId="49500" xr:uid="{A3C8B037-07FB-4D54-8611-49A7788B6120}"/>
    <cellStyle name="Normal 75 2 2 2" xfId="49501" xr:uid="{92B711BD-0552-477A-B401-FF8FE48E4385}"/>
    <cellStyle name="Normal 75 2 3" xfId="49502" xr:uid="{5C092708-44FE-4F4B-B98F-CCC9598AC44A}"/>
    <cellStyle name="Normal 75 3" xfId="49503" xr:uid="{6DBEF3DE-CB9C-4D1A-81CD-FC42571FD851}"/>
    <cellStyle name="Normal 75 3 2" xfId="49504" xr:uid="{A7916DDB-27E0-49C8-829B-31E2A6BD889B}"/>
    <cellStyle name="Normal 75 4" xfId="49505" xr:uid="{DF70FDC0-B190-4E31-B98B-230450AED776}"/>
    <cellStyle name="Normal 75 5" xfId="59437" xr:uid="{5BCCD00A-F38A-41FA-8795-F0ADB23738A9}"/>
    <cellStyle name="Normal 76" xfId="49506" xr:uid="{67ECD427-F36C-4CA1-905F-B25E28C0F89A}"/>
    <cellStyle name="Normal 76 2" xfId="49507" xr:uid="{95288B8C-88A5-4FE0-8CD1-BE2AE3883D2F}"/>
    <cellStyle name="Normal 76 2 2" xfId="49508" xr:uid="{12FDD353-4811-4C25-97B9-E162DB8EBB03}"/>
    <cellStyle name="Normal 76 2 2 2" xfId="49509" xr:uid="{C1FB7605-1271-4D3F-89C5-E8E7D2CD2F2C}"/>
    <cellStyle name="Normal 76 2 3" xfId="49510" xr:uid="{8E3DCC21-2213-4DA6-B67E-2CED70A12796}"/>
    <cellStyle name="Normal 76 3" xfId="49511" xr:uid="{F309E509-6D92-4B20-82AC-8952237F6F8C}"/>
    <cellStyle name="Normal 76 3 2" xfId="49512" xr:uid="{970317E1-F72D-4328-ABBE-67992C9F45A9}"/>
    <cellStyle name="Normal 76 4" xfId="49513" xr:uid="{CF702CF0-7519-43D8-A65C-0DC7C08494D4}"/>
    <cellStyle name="Normal 76 5" xfId="59438" xr:uid="{1AE36DB8-440C-42EE-BDD8-62235E3234FE}"/>
    <cellStyle name="Normal 77" xfId="49514" xr:uid="{B3B5F30E-54D7-4A05-ACF1-52BBC0E046EE}"/>
    <cellStyle name="Normal 77 2" xfId="49515" xr:uid="{1F5CDA6B-31CE-48B6-BDB8-313C70421E37}"/>
    <cellStyle name="Normal 77 2 2" xfId="49516" xr:uid="{D07DE71A-02C1-4ACE-BFC5-36E9D8029A80}"/>
    <cellStyle name="Normal 77 3" xfId="49517" xr:uid="{11CAD6FB-3F1F-4061-BB6E-35066F73015E}"/>
    <cellStyle name="Normal 77 3 2" xfId="59439" xr:uid="{CCFA05F9-E355-4578-AD6F-F640AD19B519}"/>
    <cellStyle name="Normal 77 4" xfId="59440" xr:uid="{B7EB5FB8-B854-4BB4-9947-9AFA21AFB88C}"/>
    <cellStyle name="Normal 77 5" xfId="59441" xr:uid="{8B5447CE-8475-4E45-91A5-4FE83204041B}"/>
    <cellStyle name="Normal 77 6" xfId="59442" xr:uid="{C92524E5-20B7-44BD-B5F1-4F7F99B64DE9}"/>
    <cellStyle name="Normal 77 7" xfId="59443" xr:uid="{D32E3104-DEE0-4240-BED3-2BACBA80E63B}"/>
    <cellStyle name="Normal 77 8" xfId="59444" xr:uid="{BBE2FFEA-E427-4C95-8142-B8CD52EFAB29}"/>
    <cellStyle name="Normal 78" xfId="49518" xr:uid="{371880CE-2C82-47AC-8C4C-87752E66E33A}"/>
    <cellStyle name="Normal 78 2" xfId="59445" xr:uid="{F9DB88D0-A623-41CA-AB89-C45E1989D212}"/>
    <cellStyle name="Normal 78 2 2" xfId="59446" xr:uid="{AE556BF8-3389-4AEB-8280-5AA7E20864F9}"/>
    <cellStyle name="Normal 78 3" xfId="59447" xr:uid="{48C0B5E8-479D-42B3-8D2A-34F78F318FC8}"/>
    <cellStyle name="Normal 78 3 2" xfId="59448" xr:uid="{5F7F6B81-986B-4313-BBDA-0A45ACC979C2}"/>
    <cellStyle name="Normal 78 4" xfId="59449" xr:uid="{BAC816F8-3EBE-4364-BE7D-67866D2D24AE}"/>
    <cellStyle name="Normal 78 5" xfId="59450" xr:uid="{130952CF-DCAA-49AF-91CC-F646E1ABC3DB}"/>
    <cellStyle name="Normal 79" xfId="49519" xr:uid="{CD2A2E2C-383F-4ADF-9D95-008221C65A61}"/>
    <cellStyle name="Normal 79 2" xfId="49520" xr:uid="{7C8B14EF-B6EA-46B3-9485-A4A3168547F5}"/>
    <cellStyle name="Normal 79 2 2" xfId="49521" xr:uid="{B9F40FCA-1C84-43E5-95B3-3EF847BB307B}"/>
    <cellStyle name="Normal 79 3" xfId="49522" xr:uid="{3E57DC09-F2DB-461E-8F13-CFA89B1BD56E}"/>
    <cellStyle name="Normal 79 3 2" xfId="59451" xr:uid="{EA400A28-7194-48E6-BAA2-C86F5F05068D}"/>
    <cellStyle name="Normal 79 4" xfId="59452" xr:uid="{C3A0B1EB-383F-411A-9701-1EC7A1A7D6B2}"/>
    <cellStyle name="Normal 79 5" xfId="59453" xr:uid="{2F35831A-AD93-4FD6-B0FB-70DDD897304F}"/>
    <cellStyle name="Normal 8" xfId="92" xr:uid="{7EB23C10-37BF-4D9E-A0BB-BFC6165258A9}"/>
    <cellStyle name="Normal 8 10" xfId="49523" xr:uid="{FC6AE0DE-1635-46A2-8AAD-56B38FD007CA}"/>
    <cellStyle name="Normal 8 11" xfId="49524" xr:uid="{9AAD1773-DB39-488C-A894-5A951D1F6909}"/>
    <cellStyle name="Normal 8 12" xfId="49525" xr:uid="{9BC98F3D-3836-43BD-B0C6-91CD59B26BAD}"/>
    <cellStyle name="Normal 8 13" xfId="49526" xr:uid="{2187993E-3B9D-4D22-A71A-A4B6D6B9C59C}"/>
    <cellStyle name="Normal 8 14" xfId="49527" xr:uid="{E7856CA7-A8A7-41E3-A9F0-84F4F1A81EF7}"/>
    <cellStyle name="Normal 8 15" xfId="49528" xr:uid="{7A171A2B-AD9B-4927-9167-D0DFDBF182D3}"/>
    <cellStyle name="Normal 8 16" xfId="49529" xr:uid="{B00BC3DF-6F01-44DF-8870-414113757743}"/>
    <cellStyle name="Normal 8 17" xfId="49530" xr:uid="{81AA554D-A5D6-4526-AABB-09BA596DA250}"/>
    <cellStyle name="Normal 8 18" xfId="49531" xr:uid="{54BFFDC9-8A2F-432A-8DE4-5E0EF033288C}"/>
    <cellStyle name="Normal 8 19" xfId="49532" xr:uid="{1FA54115-F733-46A5-BB3E-501E2FDF2BAE}"/>
    <cellStyle name="Normal 8 2" xfId="93" xr:uid="{27EC3E6D-B0CA-4983-9D6E-327BF59A8C4B}"/>
    <cellStyle name="Normal 8 2 10" xfId="59454" xr:uid="{2AE2E6D7-7BCA-4FDB-AC66-35B12FFF7A02}"/>
    <cellStyle name="Normal 8 2 11" xfId="59455" xr:uid="{842E85B2-502A-418C-A0FD-35A1BBD06074}"/>
    <cellStyle name="Normal 8 2 2" xfId="49533" xr:uid="{308B7B73-3831-4B72-9D70-37982B118615}"/>
    <cellStyle name="Normal 8 2 2 2" xfId="49534" xr:uid="{7CE28C63-D80F-4351-9150-74D50FB57FAD}"/>
    <cellStyle name="Normal 8 2 2 2 2" xfId="59456" xr:uid="{FDBFF04F-DBDB-4F72-A732-7D331D5E326E}"/>
    <cellStyle name="Normal 8 2 2 2 3" xfId="59457" xr:uid="{16388278-A0B9-43E8-B9F0-692D72845C1F}"/>
    <cellStyle name="Normal 8 2 2 3" xfId="49535" xr:uid="{24AD498D-DE51-4C84-AFAA-E16B69E32B97}"/>
    <cellStyle name="Normal 8 2 2 3 2" xfId="49536" xr:uid="{9F01B753-5448-4F33-B0DA-0EE7461C8D50}"/>
    <cellStyle name="Normal 8 2 2 4" xfId="49537" xr:uid="{5D274DFC-260C-45AE-9E23-71001C8A2D26}"/>
    <cellStyle name="Normal 8 2 2 5" xfId="49538" xr:uid="{83409183-576B-4762-A5A6-22029DEA9B92}"/>
    <cellStyle name="Normal 8 2 2_Africa Provident Limited 2009 - Adj." xfId="59458" xr:uid="{0BD1E79C-B89B-4B8D-8D0F-371C2BE85BCB}"/>
    <cellStyle name="Normal 8 2 3" xfId="49539" xr:uid="{FB26D656-3CEB-4E61-A056-2DABD5AF4C0E}"/>
    <cellStyle name="Normal 8 2 3 2" xfId="49540" xr:uid="{F3DCCA3A-AC6F-49F9-8E18-57AD8890E914}"/>
    <cellStyle name="Normal 8 2 3 2 2" xfId="59459" xr:uid="{0C0C521D-2A0F-444C-8A11-93BA1E91CBD9}"/>
    <cellStyle name="Normal 8 2 3 2 2 2" xfId="59460" xr:uid="{7BE2108C-5761-4663-948D-91FD5F5395B5}"/>
    <cellStyle name="Normal 8 2 3 2 3" xfId="59461" xr:uid="{DD72D387-E77C-44BD-B228-0C3F05FB7EF5}"/>
    <cellStyle name="Normal 8 2 3 2 4" xfId="59462" xr:uid="{274B03F3-7182-4380-8EE4-C91ABCFDA291}"/>
    <cellStyle name="Normal 8 2 3 3" xfId="59463" xr:uid="{3D8A8419-AF38-467D-88A1-72310454B34B}"/>
    <cellStyle name="Normal 8 2 3 4" xfId="59464" xr:uid="{F237A86D-99DC-44AC-9A61-36544BB6F9A6}"/>
    <cellStyle name="Normal 8 2 3 5" xfId="59465" xr:uid="{9BD4F2C2-706E-44F2-BFFD-E074BF558E23}"/>
    <cellStyle name="Normal 8 2 4" xfId="49541" xr:uid="{9255EFAB-C23F-4FE3-88E7-9F8F1B575B8F}"/>
    <cellStyle name="Normal 8 2 4 2" xfId="59466" xr:uid="{266CC76F-3520-4150-8E67-06F0EAAD8EBD}"/>
    <cellStyle name="Normal 8 2 4 3" xfId="59467" xr:uid="{46AE03CF-35DA-44C0-894E-009BB415B719}"/>
    <cellStyle name="Normal 8 2 5" xfId="49542" xr:uid="{5737A029-6CC6-4433-82D1-902240BEBAAC}"/>
    <cellStyle name="Normal 8 2 5 2" xfId="49543" xr:uid="{69569BA4-AED3-4691-86F3-1D48A4722CB5}"/>
    <cellStyle name="Normal 8 2 5 2 2" xfId="49544" xr:uid="{F82484A4-B8FA-41C6-B472-51CB1F28D97C}"/>
    <cellStyle name="Normal 8 2 5 2 2 2" xfId="49545" xr:uid="{598183AF-CBC8-4D53-A2EE-C39C6EEE9695}"/>
    <cellStyle name="Normal 8 2 5 2 3" xfId="49546" xr:uid="{1580D93F-F6CA-46EB-BC30-85612F7B31CA}"/>
    <cellStyle name="Normal 8 2 5 3" xfId="49547" xr:uid="{E70334E2-D1EB-4D22-BDC4-2CFB6687C1C2}"/>
    <cellStyle name="Normal 8 2 5 3 2" xfId="49548" xr:uid="{703B11F8-9A2E-451D-922B-1E16EA495C78}"/>
    <cellStyle name="Normal 8 2 5 4" xfId="49549" xr:uid="{541108E3-B044-4695-8E56-91C901CCAF81}"/>
    <cellStyle name="Normal 8 2 6" xfId="49550" xr:uid="{F6CB839D-09BE-4707-80BD-F95DB6DCD3EF}"/>
    <cellStyle name="Normal 8 2 6 2" xfId="49551" xr:uid="{3BACDEAB-4B3E-4533-92F0-77B8EE1DD56D}"/>
    <cellStyle name="Normal 8 2 6 2 2" xfId="49552" xr:uid="{76AECC3C-5B43-46A3-942A-36C3FE5D702C}"/>
    <cellStyle name="Normal 8 2 6 2 2 2" xfId="49553" xr:uid="{6AB58299-EFB6-4FB5-9918-C279476C85F9}"/>
    <cellStyle name="Normal 8 2 6 2 3" xfId="49554" xr:uid="{674F29A4-4F58-4C99-A340-C7574ABC9191}"/>
    <cellStyle name="Normal 8 2 6 3" xfId="49555" xr:uid="{C96CAD15-2413-4F80-9E93-48D1AB75ECE1}"/>
    <cellStyle name="Normal 8 2 6 3 2" xfId="49556" xr:uid="{0572318A-4BD1-4A3F-AC1E-225E65770D64}"/>
    <cellStyle name="Normal 8 2 6 4" xfId="49557" xr:uid="{09A585B7-D8E8-44E9-A068-C0813FBAD251}"/>
    <cellStyle name="Normal 8 2 7" xfId="49558" xr:uid="{C4BDE33B-431E-487B-91E9-1F64DB4CE136}"/>
    <cellStyle name="Normal 8 2 7 2" xfId="49559" xr:uid="{D90A3DD6-234A-4E1F-A0F0-1E05B9CA2701}"/>
    <cellStyle name="Normal 8 2 8" xfId="49560" xr:uid="{F6C261C0-DFBE-4770-80BA-6D9C4B76F9BE}"/>
    <cellStyle name="Normal 8 2 9" xfId="59468" xr:uid="{F6E5480B-178F-4954-9A77-84D1483FC0CA}"/>
    <cellStyle name="Normal 8 2_Africa Provident Limited 2009 - Adj." xfId="59469" xr:uid="{AC10A095-EF93-44B3-83B9-0700F5532957}"/>
    <cellStyle name="Normal 8 20" xfId="49561" xr:uid="{478DB737-A04B-4E42-9917-646C42A3F80C}"/>
    <cellStyle name="Normal 8 21" xfId="49562" xr:uid="{AABA6929-5D0A-41A9-99D5-1CFCB425AAA1}"/>
    <cellStyle name="Normal 8 22" xfId="49563" xr:uid="{903390D4-F324-4273-9D94-671F2D856409}"/>
    <cellStyle name="Normal 8 23" xfId="49564" xr:uid="{EAF18918-EE15-40A1-BD04-F8E07DC7001A}"/>
    <cellStyle name="Normal 8 24" xfId="49565" xr:uid="{9F006239-09B9-4751-AF6A-9E101EB74CF8}"/>
    <cellStyle name="Normal 8 25" xfId="49566" xr:uid="{2A0CEFBA-15AF-4391-AA0C-29AC517941D6}"/>
    <cellStyle name="Normal 8 26" xfId="49567" xr:uid="{BE1FAE1A-4CC9-4243-BC4C-23DC51FC60F8}"/>
    <cellStyle name="Normal 8 27" xfId="49568" xr:uid="{BE2EF9E9-5607-480B-85B9-93E582B703F3}"/>
    <cellStyle name="Normal 8 28" xfId="49569" xr:uid="{BB18868C-3D7E-4697-B307-589961FBE675}"/>
    <cellStyle name="Normal 8 29" xfId="49570" xr:uid="{322C40E0-A909-48C1-BEDE-BB9480BA734A}"/>
    <cellStyle name="Normal 8 3" xfId="49571" xr:uid="{EC177B8E-DD16-4225-A4D8-0AF07A01B10B}"/>
    <cellStyle name="Normal 8 3 10" xfId="59470" xr:uid="{97151EB9-43E8-4884-A0CF-0108F296128C}"/>
    <cellStyle name="Normal 8 3 2" xfId="49572" xr:uid="{957CCB45-4078-4684-8701-CECBF5F1E78F}"/>
    <cellStyle name="Normal 8 3 2 2" xfId="59471" xr:uid="{04035DA8-DEE2-4C8D-8A27-C95C36248F2C}"/>
    <cellStyle name="Normal 8 3 2 3" xfId="59472" xr:uid="{8A9D73F1-F8BD-43E3-8D00-10BFC78E5947}"/>
    <cellStyle name="Normal 8 3 3" xfId="49573" xr:uid="{C2237497-757D-4719-9096-913BAAE0EBBC}"/>
    <cellStyle name="Normal 8 3 3 2" xfId="49574" xr:uid="{9EC12AB6-2D65-4394-9856-4763DF103457}"/>
    <cellStyle name="Normal 8 3 4" xfId="49575" xr:uid="{7B577CC0-431F-4452-B403-2AB098BA48ED}"/>
    <cellStyle name="Normal 8 3 4 2" xfId="59473" xr:uid="{D315E66B-2DBC-4288-A926-4BC2BD53BD1A}"/>
    <cellStyle name="Normal 8 3 5" xfId="59474" xr:uid="{74A1FF7B-D0BB-4BE8-90A1-F219D63058FB}"/>
    <cellStyle name="Normal 8 3 5 2" xfId="59475" xr:uid="{E6D31829-377B-4865-9A17-C0608E6CB4F7}"/>
    <cellStyle name="Normal 8 3 6" xfId="59476" xr:uid="{D732E7E9-5CB0-449F-A969-9F83E1A19E79}"/>
    <cellStyle name="Normal 8 3 6 2" xfId="59477" xr:uid="{AF5B0E15-3F4D-4D2A-8CCE-07C81D8DA335}"/>
    <cellStyle name="Normal 8 3 7" xfId="59478" xr:uid="{D2151FFE-CCD4-40A2-B315-0E962DBD0FEE}"/>
    <cellStyle name="Normal 8 3 8" xfId="59479" xr:uid="{E9961BDD-C2D8-4221-967B-2A286110DD39}"/>
    <cellStyle name="Normal 8 3 9" xfId="59480" xr:uid="{7CA38C9F-70B2-4533-902C-5ADD7B4A2811}"/>
    <cellStyle name="Normal 8 3_Africa Provident Limited 2009 - Adj." xfId="59481" xr:uid="{DEDE0725-C3A6-49E3-B744-A9E68D406DD2}"/>
    <cellStyle name="Normal 8 30" xfId="49576" xr:uid="{D7E63BE7-4E0B-4B23-B0C9-87A80528E198}"/>
    <cellStyle name="Normal 8 31" xfId="49577" xr:uid="{D3CB8378-F7C2-4308-BAFA-CA4A3225E6FD}"/>
    <cellStyle name="Normal 8 32" xfId="49578" xr:uid="{B60C08AE-F83A-43BA-8928-FF32210366AA}"/>
    <cellStyle name="Normal 8 33" xfId="49579" xr:uid="{1B0A339F-7B31-4CE1-8B4A-BBB527E29E68}"/>
    <cellStyle name="Normal 8 34" xfId="49580" xr:uid="{8CAFED77-5A8D-41A3-8123-F038DE6ACFEF}"/>
    <cellStyle name="Normal 8 35" xfId="49581" xr:uid="{1AB8B5A7-9748-4088-8C68-B690C5648696}"/>
    <cellStyle name="Normal 8 36" xfId="49582" xr:uid="{B8F849BC-FA8D-4228-B9D5-445858E30DAA}"/>
    <cellStyle name="Normal 8 36 2" xfId="49583" xr:uid="{599FF3FE-629E-4D41-ABBA-0487AAF6F588}"/>
    <cellStyle name="Normal 8 36 2 2" xfId="49584" xr:uid="{41812078-0B97-4721-865F-7C7F375C3977}"/>
    <cellStyle name="Normal 8 36 2 2 2" xfId="49585" xr:uid="{2337A7F9-7F60-45F7-B605-6AEE7BFC1235}"/>
    <cellStyle name="Normal 8 36 2 3" xfId="49586" xr:uid="{9E5B3DEA-24F4-443B-9AC3-692DB3EEFE8B}"/>
    <cellStyle name="Normal 8 36 3" xfId="49587" xr:uid="{8F663960-D9D7-4D1F-B05C-1E9A44336519}"/>
    <cellStyle name="Normal 8 36 3 2" xfId="49588" xr:uid="{B3481155-CA36-4DF7-9B9A-E37553FB35D0}"/>
    <cellStyle name="Normal 8 36 4" xfId="49589" xr:uid="{62E92C32-4F6F-4CB1-885E-09F211B17AF3}"/>
    <cellStyle name="Normal 8 37" xfId="49590" xr:uid="{7CBFD6FE-1DB8-4220-B95F-4BE6398BD3EB}"/>
    <cellStyle name="Normal 8 37 2" xfId="49591" xr:uid="{8894A1BF-3D2E-4574-BD0F-F92DC4AD6533}"/>
    <cellStyle name="Normal 8 37 2 2" xfId="49592" xr:uid="{DA001411-DCAE-42C2-9EB5-4EB4ED5CE901}"/>
    <cellStyle name="Normal 8 37 2 2 2" xfId="49593" xr:uid="{5021507E-2A77-485A-AC15-94ACB5BB86ED}"/>
    <cellStyle name="Normal 8 37 2 3" xfId="49594" xr:uid="{41096DBF-61D0-418D-8D93-5EC81192AC8E}"/>
    <cellStyle name="Normal 8 37 3" xfId="49595" xr:uid="{69B393FE-C243-448E-A552-B4A73C4A419F}"/>
    <cellStyle name="Normal 8 37 3 2" xfId="49596" xr:uid="{67103E6C-C2B3-4825-9117-EB11039A9E6E}"/>
    <cellStyle name="Normal 8 37 4" xfId="49597" xr:uid="{93227A3F-8679-41F6-A2C6-11073A5A5ED9}"/>
    <cellStyle name="Normal 8 38" xfId="49598" xr:uid="{87FAA7F3-C1F4-4602-A656-86B6C3589A39}"/>
    <cellStyle name="Normal 8 38 2" xfId="49599" xr:uid="{060F4BB8-00C0-4070-B9B3-4A005FEB1AAE}"/>
    <cellStyle name="Normal 8 39" xfId="49600" xr:uid="{93069254-C661-45A8-B232-5CBCBF5EC315}"/>
    <cellStyle name="Normal 8 4" xfId="49601" xr:uid="{8C6070A8-AE9C-4FCA-B613-217F0719CCD7}"/>
    <cellStyle name="Normal 8 4 2" xfId="49602" xr:uid="{80701220-B4FC-48B7-8503-52EE76DBE00C}"/>
    <cellStyle name="Normal 8 4 3" xfId="49603" xr:uid="{E13906B1-95E2-4515-A181-9F78B1361CBE}"/>
    <cellStyle name="Normal 8 4 4" xfId="49604" xr:uid="{020D1EE3-3DA6-4787-840C-B7EE8B8FEA86}"/>
    <cellStyle name="Normal 8 4 5" xfId="59482" xr:uid="{C5C16ABA-1711-4838-AD0C-70AE76857310}"/>
    <cellStyle name="Normal 8 40" xfId="59483" xr:uid="{00BC5E30-EFD6-4588-ACA5-DAC5FADF0281}"/>
    <cellStyle name="Normal 8 5" xfId="49605" xr:uid="{04CA5E10-9CAE-4EF1-9051-8458C618F5D4}"/>
    <cellStyle name="Normal 8 5 2" xfId="59484" xr:uid="{5DA83B61-AE99-430A-8A98-8FE39A0BFD86}"/>
    <cellStyle name="Normal 8 5 3" xfId="59485" xr:uid="{D70C5003-474D-4683-8068-FB55B8576B14}"/>
    <cellStyle name="Normal 8 5 4" xfId="59486" xr:uid="{1E805D23-91B6-482C-8566-36361CEC4398}"/>
    <cellStyle name="Normal 8 6" xfId="49606" xr:uid="{4BBDE8E0-26F8-48D4-8D9D-C11AA3C20AB9}"/>
    <cellStyle name="Normal 8 6 2" xfId="59487" xr:uid="{2D3E498E-036A-44D2-A724-2C65A884F6F8}"/>
    <cellStyle name="Normal 8 6 3" xfId="59488" xr:uid="{79C9EFA9-F234-4749-933F-5D559A8A79DB}"/>
    <cellStyle name="Normal 8 6 4" xfId="59489" xr:uid="{F5805E41-6631-45E7-9FFD-704C97FC492B}"/>
    <cellStyle name="Normal 8 7" xfId="49607" xr:uid="{395AA840-C6FD-4264-BFBD-D187C8CB3D34}"/>
    <cellStyle name="Normal 8 7 2" xfId="59490" xr:uid="{BF8E0EA6-0C32-46AF-8F58-8E704DB180D6}"/>
    <cellStyle name="Normal 8 7 3" xfId="59491" xr:uid="{F7547790-B8CD-4D28-A1CE-28D818697E98}"/>
    <cellStyle name="Normal 8 8" xfId="49608" xr:uid="{90BE6A64-1239-493A-8E12-6B4BC89F99A1}"/>
    <cellStyle name="Normal 8 8 2" xfId="59492" xr:uid="{D0DA9670-E1B1-426A-BBD6-8850B5E72DDB}"/>
    <cellStyle name="Normal 8 9" xfId="49609" xr:uid="{126E91C6-9EFC-4927-B297-05BD118D980D}"/>
    <cellStyle name="Normal 8_Xl0000157" xfId="59493" xr:uid="{C4997F80-EB08-4BD9-B77C-DD17D8DD972A}"/>
    <cellStyle name="Normal 80" xfId="49610" xr:uid="{7F0F67F9-DDA8-447C-8B69-847DB005C502}"/>
    <cellStyle name="Normal 80 2" xfId="49611" xr:uid="{135A99BE-CE19-42B6-9A14-9CAC4456199F}"/>
    <cellStyle name="Normal 80 2 2" xfId="49612" xr:uid="{DC05E362-C407-48EA-9656-4137C96992C4}"/>
    <cellStyle name="Normal 80 3" xfId="49613" xr:uid="{A3313261-F0B7-4BDB-BC02-788623EEEE87}"/>
    <cellStyle name="Normal 80 3 2" xfId="59494" xr:uid="{0F54CD78-C6CF-4D44-9066-BCAFCC22E436}"/>
    <cellStyle name="Normal 80 4" xfId="59495" xr:uid="{E71279D5-EE47-4996-B5E1-2309EB971709}"/>
    <cellStyle name="Normal 80 5" xfId="59496" xr:uid="{7D127E92-295C-4EB4-A1CE-F30D50F3EA51}"/>
    <cellStyle name="Normal 81" xfId="49614" xr:uid="{65CD472F-E921-4541-BDAC-65ABFF097E64}"/>
    <cellStyle name="Normal 81 2" xfId="49615" xr:uid="{4E4300A2-ECA1-422C-BC2C-2D1C04619ACD}"/>
    <cellStyle name="Normal 81 2 2" xfId="49616" xr:uid="{B2C86879-3F7B-40CF-B2AA-51CEFBA0BE62}"/>
    <cellStyle name="Normal 81 3" xfId="49617" xr:uid="{89C9459D-A5CC-4847-AECE-2C0673B7873E}"/>
    <cellStyle name="Normal 81 3 2" xfId="59497" xr:uid="{46068AE5-28EA-421A-A263-3C20EA43190E}"/>
    <cellStyle name="Normal 81 4" xfId="59498" xr:uid="{ACF5B036-681D-4081-988E-28CB746864FE}"/>
    <cellStyle name="Normal 81 5" xfId="59499" xr:uid="{4BCADD04-4C5E-4531-9FE2-2EC1DF53DAA3}"/>
    <cellStyle name="Normal 82" xfId="49618" xr:uid="{C81D64FE-765F-4C4D-87CF-22D14C329213}"/>
    <cellStyle name="Normal 82 2" xfId="49619" xr:uid="{45B76C7B-2815-41EF-9F09-5E77FF436659}"/>
    <cellStyle name="Normal 82 2 2" xfId="49620" xr:uid="{D7C5B480-FFDE-4589-BDCC-E7A482DA4A65}"/>
    <cellStyle name="Normal 82 3" xfId="49621" xr:uid="{8DA56ADA-AB2C-4C52-87B3-13A1BE86B6B4}"/>
    <cellStyle name="Normal 82 3 2" xfId="59500" xr:uid="{9BD1A50B-4D41-44DD-8646-2D43180BC22A}"/>
    <cellStyle name="Normal 82 4" xfId="59501" xr:uid="{325B6F2A-14E3-44F8-BB47-CA02B283FC14}"/>
    <cellStyle name="Normal 82 5" xfId="59502" xr:uid="{AEA9B3E8-0E1F-4391-9355-F25AACD92F6B}"/>
    <cellStyle name="Normal 83" xfId="49622" xr:uid="{021924E6-1637-41B3-975C-5A67FCBBB148}"/>
    <cellStyle name="Normal 83 2" xfId="49623" xr:uid="{93265723-2B36-4967-B51F-F1B62C844024}"/>
    <cellStyle name="Normal 83 2 2" xfId="49624" xr:uid="{BCDE66D4-8B36-4F4F-86B3-0B3DB2D0973D}"/>
    <cellStyle name="Normal 83 3" xfId="49625" xr:uid="{91A76094-B151-4D47-9170-F6DE0A9F88DC}"/>
    <cellStyle name="Normal 83 3 2" xfId="59503" xr:uid="{234C532F-805C-438B-BB18-B0291B83193C}"/>
    <cellStyle name="Normal 83 4" xfId="59504" xr:uid="{82965679-79E7-4357-BF0C-97006A29E2A5}"/>
    <cellStyle name="Normal 83 5" xfId="59505" xr:uid="{F9683D7E-B70A-4262-87A0-0991822D729A}"/>
    <cellStyle name="Normal 84" xfId="49626" xr:uid="{C64B75AF-3295-44D7-8904-7F29A6638E1E}"/>
    <cellStyle name="Normal 84 2" xfId="49627" xr:uid="{2BBC4979-B129-481C-BC70-3362B6245D4F}"/>
    <cellStyle name="Normal 84 2 2" xfId="49628" xr:uid="{E0780F7C-BFE0-4F42-B9FE-38FC956CD261}"/>
    <cellStyle name="Normal 84 3" xfId="49629" xr:uid="{F43C86ED-1033-4C4A-AA9D-BE468CDC6C67}"/>
    <cellStyle name="Normal 84 3 2" xfId="59506" xr:uid="{E9DF4A1C-4F53-40F6-AAEF-26936A89E2A2}"/>
    <cellStyle name="Normal 84 4" xfId="59507" xr:uid="{5EEC7097-4C71-4DF1-B33F-3EE11AA7EF71}"/>
    <cellStyle name="Normal 84 5" xfId="59508" xr:uid="{1784DAC7-C448-4638-9C85-4757EDA76C17}"/>
    <cellStyle name="Normal 85" xfId="49630" xr:uid="{053870DC-DF4D-4576-B5B4-56F60367F0E9}"/>
    <cellStyle name="Normal 85 2" xfId="49631" xr:uid="{ADAB5695-20B5-4221-BE37-BD860A1AFD89}"/>
    <cellStyle name="Normal 85 2 2" xfId="49632" xr:uid="{3265C6DF-B2C1-4211-A718-18FDDE582FA1}"/>
    <cellStyle name="Normal 85 3" xfId="49633" xr:uid="{BB2EFAA0-9175-48DC-9F57-028A5CFF426A}"/>
    <cellStyle name="Normal 85 3 2" xfId="59509" xr:uid="{80D3DEF5-6B26-4CF9-89CF-CFDC980F283F}"/>
    <cellStyle name="Normal 85 4" xfId="59510" xr:uid="{2D72F73C-59A6-474C-A6FB-4F15E8BB3CAA}"/>
    <cellStyle name="Normal 85 5" xfId="59511" xr:uid="{A3ADEDC0-6418-4B4A-867D-DC38D39D774E}"/>
    <cellStyle name="Normal 86" xfId="49634" xr:uid="{7D4208BC-5BF0-444C-9B17-4B3BACBB2753}"/>
    <cellStyle name="Normal 86 2" xfId="49635" xr:uid="{FE8D2A84-E76A-4CE5-A9EA-34D3A72FC2B7}"/>
    <cellStyle name="Normal 86 2 2" xfId="49636" xr:uid="{2A4AD078-CD73-4EC3-AED6-A6F46F118B51}"/>
    <cellStyle name="Normal 86 3" xfId="49637" xr:uid="{E9DBD0D8-F02E-4AB0-ACA2-DDBC4CCF3927}"/>
    <cellStyle name="Normal 86 3 2" xfId="59512" xr:uid="{5855090D-00B5-41FC-815E-4447215E0396}"/>
    <cellStyle name="Normal 86 4" xfId="59513" xr:uid="{D35FF7EB-14D7-413C-8E2D-366B77DFE600}"/>
    <cellStyle name="Normal 86 5" xfId="59514" xr:uid="{DD67E957-6BB0-4FC0-83C9-9B0E0A2819FC}"/>
    <cellStyle name="Normal 87" xfId="49638" xr:uid="{40CDC806-1ED2-4D1C-983C-D4C2FBD39368}"/>
    <cellStyle name="Normal 87 2" xfId="49639" xr:uid="{BFB20175-E2F7-42FE-9DD1-8BC2F866D88B}"/>
    <cellStyle name="Normal 87 2 2" xfId="49640" xr:uid="{82C45F8D-484D-4FA5-A1C6-10E7124C7080}"/>
    <cellStyle name="Normal 87 3" xfId="49641" xr:uid="{C6B57112-45B0-49B4-8051-FE8F908C90BD}"/>
    <cellStyle name="Normal 87 3 2" xfId="59515" xr:uid="{A0095EBF-8FAD-45BC-9FEB-FD9FC302811A}"/>
    <cellStyle name="Normal 87 4" xfId="59516" xr:uid="{279A791F-CFE2-4037-834F-F07C761484FE}"/>
    <cellStyle name="Normal 87 5" xfId="59517" xr:uid="{2CA9CCD9-D9EA-420B-A8DF-633213D9932E}"/>
    <cellStyle name="Normal 88" xfId="49642" xr:uid="{6E1BD1DD-9811-450D-B8FA-FE76D58FC28F}"/>
    <cellStyle name="Normal 88 2" xfId="49643" xr:uid="{F7319636-3122-4401-B2F5-99B6FE856EE7}"/>
    <cellStyle name="Normal 88 2 2" xfId="49644" xr:uid="{0C526F45-CCE8-49D7-A759-E7179F36DEC8}"/>
    <cellStyle name="Normal 88 3" xfId="49645" xr:uid="{5674BD88-6901-4E1E-A824-368F912F4245}"/>
    <cellStyle name="Normal 88 3 2" xfId="59518" xr:uid="{23755E02-1454-41FF-B665-2B423C24D331}"/>
    <cellStyle name="Normal 88 4" xfId="59519" xr:uid="{56C5E32B-3984-49A7-BF71-ABA9832FCC8E}"/>
    <cellStyle name="Normal 88 5" xfId="59520" xr:uid="{9242BC4E-1492-4CB0-9EC5-020AC54614E4}"/>
    <cellStyle name="Normal 89" xfId="49646" xr:uid="{57AA5E86-A022-47C5-88F2-FC8812E0122D}"/>
    <cellStyle name="Normal 89 2" xfId="49647" xr:uid="{B33C0F51-9E88-49A5-9958-9CE3F2A60B6E}"/>
    <cellStyle name="Normal 89 2 2" xfId="49648" xr:uid="{41FFDD30-B07A-4C9F-B54C-1FEBF85BCADD}"/>
    <cellStyle name="Normal 89 2 2 2" xfId="59521" xr:uid="{80ED6B9A-ECBB-4A86-AE8D-092841A5DFA3}"/>
    <cellStyle name="Normal 89 2 3" xfId="59522" xr:uid="{BC36EE37-081A-41C0-9ED2-FB30B9C0CC07}"/>
    <cellStyle name="Normal 89 2 3 2" xfId="59523" xr:uid="{9ACDFAAE-7FB9-49E0-B044-FA4D0F012F07}"/>
    <cellStyle name="Normal 89 2 4" xfId="59524" xr:uid="{509CB810-AC82-4236-9199-657D74E8C3D9}"/>
    <cellStyle name="Normal 89 2 5" xfId="59525" xr:uid="{22041188-AA02-403F-9BFA-9D097EADF8F8}"/>
    <cellStyle name="Normal 89 3" xfId="49649" xr:uid="{ADF436A0-C3F6-43E7-ADAC-5A35335D479D}"/>
    <cellStyle name="Normal 89 3 2" xfId="59526" xr:uid="{A6A47FAD-1F9B-428E-934F-141D9D25A2C5}"/>
    <cellStyle name="Normal 89 4" xfId="59527" xr:uid="{2FA41AED-5E5E-4B8E-9419-95F8CEABDEE2}"/>
    <cellStyle name="Normal 89 4 2" xfId="59528" xr:uid="{1159BD7F-F1B8-4125-92F7-F0F01417BD32}"/>
    <cellStyle name="Normal 89 5" xfId="59529" xr:uid="{13A725C4-B95C-4C76-B622-A405936F7328}"/>
    <cellStyle name="Normal 89 6" xfId="59530" xr:uid="{07C83EAB-717D-43C5-91B2-4E9BFDF62B4F}"/>
    <cellStyle name="Normal 9" xfId="94" xr:uid="{643043AE-1B08-4776-AC86-BFCEC404D3EF}"/>
    <cellStyle name="Normal 9 10" xfId="49650" xr:uid="{F06D0651-1985-43B1-A904-65B36F7DAC0E}"/>
    <cellStyle name="Normal 9 10 2" xfId="59531" xr:uid="{9527978A-9955-4D14-BC7B-4ECC61DC53CE}"/>
    <cellStyle name="Normal 9 11" xfId="49651" xr:uid="{DF7E9719-0E14-44B1-BD0C-C3BF6D434D06}"/>
    <cellStyle name="Normal 9 11 2" xfId="59532" xr:uid="{68151929-B014-4A0B-8446-4D277664712E}"/>
    <cellStyle name="Normal 9 11 3" xfId="59533" xr:uid="{EDE49CA7-D061-46BD-A266-B5C4FB8E576F}"/>
    <cellStyle name="Normal 9 11 4" xfId="59534" xr:uid="{9EF41B67-E735-4867-9CAA-9D76D4529BED}"/>
    <cellStyle name="Normal 9 12" xfId="49652" xr:uid="{7013F105-591B-46C1-BDF5-BBFCAA6EEFC3}"/>
    <cellStyle name="Normal 9 13" xfId="49653" xr:uid="{AFCCFC58-0B39-4B9C-87D5-348B9B92966B}"/>
    <cellStyle name="Normal 9 14" xfId="49654" xr:uid="{04E7951B-E394-455A-9CC5-9EA88DDDDB70}"/>
    <cellStyle name="Normal 9 15" xfId="49655" xr:uid="{86369612-EDAE-446C-A5DD-BFC9C83DAB28}"/>
    <cellStyle name="Normal 9 16" xfId="49656" xr:uid="{14931815-31FC-44DD-B402-EEC4AF937D24}"/>
    <cellStyle name="Normal 9 17" xfId="49657" xr:uid="{C12EBACB-016D-40D5-80D2-1527A6C4A6E4}"/>
    <cellStyle name="Normal 9 18" xfId="49658" xr:uid="{E797F7D8-4DDE-465C-A310-6357D425A0EA}"/>
    <cellStyle name="Normal 9 19" xfId="49659" xr:uid="{CC7EBE0E-9B83-4107-9E80-9F10F37A4302}"/>
    <cellStyle name="Normal 9 2" xfId="49660" xr:uid="{6EC45D7B-B71B-402F-BCAC-D384440FF523}"/>
    <cellStyle name="Normal 9 2 10" xfId="59535" xr:uid="{03A8B1A6-96DF-449F-BDBE-8499FAD82D15}"/>
    <cellStyle name="Normal 9 2 11" xfId="59536" xr:uid="{679633B1-9C83-4E1F-A2A6-56EB0B0EC175}"/>
    <cellStyle name="Normal 9 2 2" xfId="49661" xr:uid="{3AD857D5-4D4B-4A3D-8900-0597B02CF14E}"/>
    <cellStyle name="Normal 9 2 2 2" xfId="49662" xr:uid="{35235EC0-C4E8-400A-8619-996127B0E2BF}"/>
    <cellStyle name="Normal 9 2 2 3" xfId="49663" xr:uid="{58F6EFFC-0EE4-41CB-A584-AC98C818D2A9}"/>
    <cellStyle name="Normal 9 2 2 3 2" xfId="49664" xr:uid="{3C594811-B385-4F4B-9A5B-D201E510FF8B}"/>
    <cellStyle name="Normal 9 2 2 4" xfId="59537" xr:uid="{3B7B2CAB-FD7B-42F8-B5E0-6E9C35D0F07D}"/>
    <cellStyle name="Normal 9 2 3" xfId="49665" xr:uid="{341C13A7-D3D1-4E42-B18E-1A07C5DC20B6}"/>
    <cellStyle name="Normal 9 2 3 2" xfId="49666" xr:uid="{E0A5E7DF-9E37-4DD4-9E1B-5AB1F8D31661}"/>
    <cellStyle name="Normal 9 2 3 3" xfId="49667" xr:uid="{770059A6-849C-43CE-8250-6B125B416930}"/>
    <cellStyle name="Normal 9 2 4" xfId="49668" xr:uid="{3C34E48C-B50D-4387-AB47-AB845083D0CE}"/>
    <cellStyle name="Normal 9 2 4 2" xfId="59538" xr:uid="{B4D4A9FD-531C-46CB-87FF-A91744AE4C12}"/>
    <cellStyle name="Normal 9 2 5" xfId="49669" xr:uid="{E81BF334-CBC0-4577-8BDF-32CEA670A673}"/>
    <cellStyle name="Normal 9 2 5 2" xfId="49670" xr:uid="{FF409EF5-3498-4820-9C3A-06689686473B}"/>
    <cellStyle name="Normal 9 2 5 2 2" xfId="49671" xr:uid="{819D1956-2462-41F7-861F-5D1D5F30C598}"/>
    <cellStyle name="Normal 9 2 5 2 2 2" xfId="49672" xr:uid="{276CD970-2E3A-46E2-BB33-A8F202C9691E}"/>
    <cellStyle name="Normal 9 2 5 2 3" xfId="49673" xr:uid="{1397904C-5080-4876-A3E7-884C0325CE9F}"/>
    <cellStyle name="Normal 9 2 5 3" xfId="49674" xr:uid="{F952F012-3503-48E0-93EA-17732E6CCF62}"/>
    <cellStyle name="Normal 9 2 5 3 2" xfId="49675" xr:uid="{FD7FF0AE-AB06-45A0-995C-33CDE54BE275}"/>
    <cellStyle name="Normal 9 2 5 4" xfId="49676" xr:uid="{6C56366E-930B-469C-88F6-69B517397D31}"/>
    <cellStyle name="Normal 9 2 6" xfId="49677" xr:uid="{2C5A1AAF-6DD5-487A-B428-906D62D7AA51}"/>
    <cellStyle name="Normal 9 2 6 2" xfId="49678" xr:uid="{A9B8D14C-962D-4EC7-9CB5-518773EABD30}"/>
    <cellStyle name="Normal 9 2 6 2 2" xfId="49679" xr:uid="{EDDB7447-98DF-45D2-8F52-DD21059D0A9F}"/>
    <cellStyle name="Normal 9 2 6 2 2 2" xfId="49680" xr:uid="{81AAB7E6-E641-4E05-808D-4C30BD94703E}"/>
    <cellStyle name="Normal 9 2 6 2 3" xfId="49681" xr:uid="{5F9DC8FC-4520-4A2D-9807-DD5B7139703A}"/>
    <cellStyle name="Normal 9 2 6 3" xfId="49682" xr:uid="{1DC887CD-DD61-446A-888E-B86B34FA10C3}"/>
    <cellStyle name="Normal 9 2 6 3 2" xfId="49683" xr:uid="{3A8F2C92-FF8E-4DCB-9A0D-B6955E247F42}"/>
    <cellStyle name="Normal 9 2 6 4" xfId="49684" xr:uid="{5BE7DAD9-9D9F-4B14-8FB9-D6F2E7C8FA08}"/>
    <cellStyle name="Normal 9 2 7" xfId="49685" xr:uid="{EB9C790B-5712-4ACC-BA62-30AAD67D568A}"/>
    <cellStyle name="Normal 9 2 7 2" xfId="49686" xr:uid="{D83D42F6-6761-40F0-96E6-5D098C33814E}"/>
    <cellStyle name="Normal 9 2 8" xfId="59539" xr:uid="{4FA36459-E3B1-4903-8DDC-D0620F9E5895}"/>
    <cellStyle name="Normal 9 2 9" xfId="59540" xr:uid="{0FC5D17D-FAF4-45A4-8116-77636DA658C9}"/>
    <cellStyle name="Normal 9 20" xfId="49687" xr:uid="{3F4175F0-EA9E-4D92-8C3A-D48761BB154E}"/>
    <cellStyle name="Normal 9 21" xfId="49688" xr:uid="{04D60483-8410-44DD-8622-B00EE1C4027E}"/>
    <cellStyle name="Normal 9 22" xfId="49689" xr:uid="{AAD13D8E-F19E-4BD7-982B-7B2729249575}"/>
    <cellStyle name="Normal 9 23" xfId="49690" xr:uid="{53C832B5-089C-418B-B662-14AD464C29C0}"/>
    <cellStyle name="Normal 9 24" xfId="49691" xr:uid="{E35A7EEE-7D95-4EB6-ACD3-6ECFDC228D19}"/>
    <cellStyle name="Normal 9 25" xfId="49692" xr:uid="{B2598A1F-E715-411D-A54C-69E324631C21}"/>
    <cellStyle name="Normal 9 26" xfId="49693" xr:uid="{2C0B666C-B6B4-4813-9DF2-862A3FA5D4D0}"/>
    <cellStyle name="Normal 9 27" xfId="49694" xr:uid="{E09C8E04-604D-46D5-B64A-65CD20BFD006}"/>
    <cellStyle name="Normal 9 28" xfId="49695" xr:uid="{14E36F90-723A-4ACB-834F-9B8CC1B1FD7C}"/>
    <cellStyle name="Normal 9 29" xfId="49696" xr:uid="{9D8EED5A-BB0F-4A36-A3C8-393BC0B0AF9C}"/>
    <cellStyle name="Normal 9 3" xfId="49697" xr:uid="{43BEF7A8-8269-48AC-A27B-8B9D9B51B089}"/>
    <cellStyle name="Normal 9 3 10" xfId="59541" xr:uid="{E8A6B183-D659-47B1-8076-C79096A4BB39}"/>
    <cellStyle name="Normal 9 3 2" xfId="49698" xr:uid="{8849DA08-4E8B-4269-A3D7-C1384CF75198}"/>
    <cellStyle name="Normal 9 3 2 2" xfId="59542" xr:uid="{F9F3E2FE-F22E-4912-8FF7-71DEE74E9E92}"/>
    <cellStyle name="Normal 9 3 2 3" xfId="59543" xr:uid="{E83B61E3-B070-44DF-86E0-B48698DA706C}"/>
    <cellStyle name="Normal 9 3 2 4" xfId="59544" xr:uid="{E545EFC4-A144-448B-885C-9A0482EA61F7}"/>
    <cellStyle name="Normal 9 3 3" xfId="49699" xr:uid="{A925B510-7F63-4F0B-B278-9E8E38CE0E54}"/>
    <cellStyle name="Normal 9 3 3 2" xfId="59545" xr:uid="{780A5403-1184-4373-A0C7-040E1B7FF00C}"/>
    <cellStyle name="Normal 9 3 3 3" xfId="59546" xr:uid="{07A0DA59-814E-4A4C-B086-42606D1F83BC}"/>
    <cellStyle name="Normal 9 3 4" xfId="49700" xr:uid="{644C802A-1980-4230-B50E-66D84367710E}"/>
    <cellStyle name="Normal 9 3 4 2" xfId="59547" xr:uid="{3939BCC1-9847-4C14-8577-2E646A81AB9C}"/>
    <cellStyle name="Normal 9 3 5" xfId="59548" xr:uid="{1E5151C6-EDA5-4A1D-9329-A1E9878A1749}"/>
    <cellStyle name="Normal 9 3 5 2" xfId="59549" xr:uid="{35FCD0C5-3626-4A2C-AE0F-567ADF21F2E5}"/>
    <cellStyle name="Normal 9 3 6" xfId="59550" xr:uid="{6034C3C4-08AA-421F-824D-472F6E5B8F78}"/>
    <cellStyle name="Normal 9 3 6 2" xfId="59551" xr:uid="{A71163C7-2E99-46F0-BCD5-DEC035261A57}"/>
    <cellStyle name="Normal 9 3 7" xfId="59552" xr:uid="{83AAB633-C0A0-4584-B990-D25585809220}"/>
    <cellStyle name="Normal 9 3 8" xfId="59553" xr:uid="{C60BD72C-369F-4E30-8A58-654A18EAFD91}"/>
    <cellStyle name="Normal 9 3 9" xfId="59554" xr:uid="{67919644-45F6-48C1-87D6-90F11988D5D4}"/>
    <cellStyle name="Normal 9 30" xfId="49701" xr:uid="{844A7482-0EA3-4FF8-A7B4-1E0F5759124D}"/>
    <cellStyle name="Normal 9 31" xfId="49702" xr:uid="{FD9EC9BC-4F69-44C9-9D48-4DA2F93D1496}"/>
    <cellStyle name="Normal 9 32" xfId="49703" xr:uid="{032DA5EB-A7F2-478E-87A4-A0A6B7A54F45}"/>
    <cellStyle name="Normal 9 33" xfId="49704" xr:uid="{9C0FFE35-8AC6-4035-906E-2D210E0865BA}"/>
    <cellStyle name="Normal 9 34" xfId="49705" xr:uid="{DF326AF5-7955-44C4-8414-C7CFE0A559A9}"/>
    <cellStyle name="Normal 9 35" xfId="49706" xr:uid="{5E66BFAA-4FD0-42E2-B19D-272AF0D3AD4F}"/>
    <cellStyle name="Normal 9 36" xfId="49707" xr:uid="{47912B65-C883-46DA-8629-F2039D8CACDD}"/>
    <cellStyle name="Normal 9 36 2" xfId="49708" xr:uid="{273D2E76-44F4-41DD-99FA-B99A1C054286}"/>
    <cellStyle name="Normal 9 36 2 2" xfId="49709" xr:uid="{AA3B8DBA-37CB-4189-ADD7-D77D723BA8B7}"/>
    <cellStyle name="Normal 9 36 2 2 2" xfId="49710" xr:uid="{83AFDD7F-06E0-4CA5-8393-BCCC530D9074}"/>
    <cellStyle name="Normal 9 36 2 3" xfId="49711" xr:uid="{C514CBA8-F509-4A46-B1EA-D19546BFB652}"/>
    <cellStyle name="Normal 9 36 3" xfId="49712" xr:uid="{4A10C411-27FB-46C1-9E86-B1B935D104EE}"/>
    <cellStyle name="Normal 9 36 3 2" xfId="49713" xr:uid="{0EB2D577-1848-4127-8D79-154400304059}"/>
    <cellStyle name="Normal 9 36 4" xfId="49714" xr:uid="{4DB351B2-A5A9-4445-9D6B-2EC6E9BDE654}"/>
    <cellStyle name="Normal 9 37" xfId="49715" xr:uid="{6F7DF8AE-50B5-42EC-8C55-2A5903273EFD}"/>
    <cellStyle name="Normal 9 37 2" xfId="49716" xr:uid="{9DF868CB-741F-48A6-A4BD-3A1E7CE52B31}"/>
    <cellStyle name="Normal 9 37 2 2" xfId="49717" xr:uid="{1B1E129D-7AF8-406D-9188-0D91A475DD9E}"/>
    <cellStyle name="Normal 9 37 2 2 2" xfId="49718" xr:uid="{B50D51EC-35EC-4B59-90DE-D29069835FE2}"/>
    <cellStyle name="Normal 9 37 2 3" xfId="49719" xr:uid="{B4B31C31-DC81-4EB7-904F-8B1C0E2FE421}"/>
    <cellStyle name="Normal 9 37 3" xfId="49720" xr:uid="{DAEBD5F3-5C1C-4BF8-8A3C-48D9671E8E97}"/>
    <cellStyle name="Normal 9 37 3 2" xfId="49721" xr:uid="{7195C5FA-647C-4980-B778-1B61FA3F11F5}"/>
    <cellStyle name="Normal 9 37 4" xfId="49722" xr:uid="{BA3EA931-1C40-472C-A0B4-FA3D532290BC}"/>
    <cellStyle name="Normal 9 38" xfId="49723" xr:uid="{413A83AD-8A16-4EFB-9772-DF357FB9FA2C}"/>
    <cellStyle name="Normal 9 38 2" xfId="49724" xr:uid="{43A65200-6EBB-4799-A821-DFD02E6E6EBB}"/>
    <cellStyle name="Normal 9 39" xfId="49725" xr:uid="{0D3A831E-8EAA-42DF-B4A6-DD12B29F9709}"/>
    <cellStyle name="Normal 9 4" xfId="49726" xr:uid="{DFA2A0CF-5781-4CCB-A107-62DC69147EAC}"/>
    <cellStyle name="Normal 9 4 2" xfId="49727" xr:uid="{359D92FF-8356-4CE4-9BF5-896944D6FA62}"/>
    <cellStyle name="Normal 9 4 2 2" xfId="59555" xr:uid="{4E9A6594-6905-455A-B899-98D76DE4BD47}"/>
    <cellStyle name="Normal 9 4 2 3" xfId="59556" xr:uid="{6B975B61-2DF5-4A09-B5D8-C89E1FDC0418}"/>
    <cellStyle name="Normal 9 4 3" xfId="49728" xr:uid="{4019D1F3-2395-4CEF-A227-AC9632DFDAA2}"/>
    <cellStyle name="Normal 9 4 4" xfId="49729" xr:uid="{58C746ED-5453-45F6-91B4-D34A7F9004DF}"/>
    <cellStyle name="Normal 9 4 5" xfId="49730" xr:uid="{B976DD0B-7E25-450A-8980-BB9D31E8AA7E}"/>
    <cellStyle name="Normal 9 40" xfId="49731" xr:uid="{9C599538-4600-4109-837A-71B1F8D9FF7F}"/>
    <cellStyle name="Normal 9 41" xfId="59557" xr:uid="{7084CDD0-D60D-4F6A-AF91-8A50F165B19E}"/>
    <cellStyle name="Normal 9 5" xfId="49732" xr:uid="{2D9EE042-8D2A-46CD-9B22-4768C98F8C0E}"/>
    <cellStyle name="Normal 9 5 2" xfId="49733" xr:uid="{D0968F95-DD29-4083-A49D-2923CAC48B6F}"/>
    <cellStyle name="Normal 9 5 2 2" xfId="59558" xr:uid="{A2772D14-55A1-411C-A22D-9DA0C7AEACC7}"/>
    <cellStyle name="Normal 9 5 2 3" xfId="59559" xr:uid="{E15DDD06-EE17-4D09-AE0D-4DDBD794CFCD}"/>
    <cellStyle name="Normal 9 5 3" xfId="49734" xr:uid="{B7954F0D-402F-4108-AB7E-6D76D6240A0D}"/>
    <cellStyle name="Normal 9 5 4" xfId="59560" xr:uid="{88B28D51-1777-40FD-BBEA-021BC027CAE6}"/>
    <cellStyle name="Normal 9 5 5" xfId="59561" xr:uid="{84EAB8CB-9965-4E6A-9DBB-46DED37BAB36}"/>
    <cellStyle name="Normal 9 6" xfId="49735" xr:uid="{7CD3DE14-523F-4550-9D28-00B13E1E8B06}"/>
    <cellStyle name="Normal 9 6 2" xfId="59562" xr:uid="{BB733A01-7121-4201-B407-8AFDA7FB29A7}"/>
    <cellStyle name="Normal 9 6 2 2" xfId="59563" xr:uid="{868ECB88-9D65-4752-8398-BB2212195C96}"/>
    <cellStyle name="Normal 9 6 2 3" xfId="59564" xr:uid="{8B3807B2-B318-4296-9343-9105779515F6}"/>
    <cellStyle name="Normal 9 6 3" xfId="59565" xr:uid="{FECA3BCB-4126-4B9A-9840-8AF2E8125FDF}"/>
    <cellStyle name="Normal 9 6 4" xfId="59566" xr:uid="{C70B4E11-BBF1-452E-A1CA-DE35833DD07D}"/>
    <cellStyle name="Normal 9 6 5" xfId="59567" xr:uid="{D2973C2C-2E44-4118-8FC0-A0CFAF761BD6}"/>
    <cellStyle name="Normal 9 7" xfId="49736" xr:uid="{996A7589-91B5-4D08-8958-D27BABCB93F9}"/>
    <cellStyle name="Normal 9 7 2" xfId="59568" xr:uid="{F17BAF8F-F9D6-49EE-A0C8-F64BDE0822A3}"/>
    <cellStyle name="Normal 9 7 2 2" xfId="59569" xr:uid="{1EFCD5E7-5AB4-49CA-9AAC-B5C43923B33D}"/>
    <cellStyle name="Normal 9 7 2 3" xfId="59570" xr:uid="{AC961C25-D29B-4959-8A76-6B28C8064A1B}"/>
    <cellStyle name="Normal 9 7 3" xfId="59571" xr:uid="{AF3642FF-D09B-4223-88AB-AA717C2EA84D}"/>
    <cellStyle name="Normal 9 7 4" xfId="59572" xr:uid="{82546E91-CE83-4801-9DA2-DAE67CCD9171}"/>
    <cellStyle name="Normal 9 7 5" xfId="59573" xr:uid="{61FF9117-F61A-4D02-A127-FD89A156A750}"/>
    <cellStyle name="Normal 9 8" xfId="49737" xr:uid="{1364F9E6-DD24-4231-8101-630B3D199BDE}"/>
    <cellStyle name="Normal 9 8 2" xfId="49738" xr:uid="{A15557F6-623D-4A36-80B8-2D2D2F1C6342}"/>
    <cellStyle name="Normal 9 8 2 2" xfId="49739" xr:uid="{C0307C8E-95EE-4B80-807A-6FC6C5EBCC87}"/>
    <cellStyle name="Normal 9 8 2 3" xfId="59574" xr:uid="{88127344-07A0-4D0D-8BB5-C2AF6C1EEBB6}"/>
    <cellStyle name="Normal 9 8 3" xfId="59575" xr:uid="{B7E2B1B7-5636-43A3-89FC-63AC955EABA9}"/>
    <cellStyle name="Normal 9 8 4" xfId="59576" xr:uid="{7B572E04-141E-4FEB-8321-2425C4D6A627}"/>
    <cellStyle name="Normal 9 8 5" xfId="59577" xr:uid="{15719438-FC61-4075-9C32-078F8097EB94}"/>
    <cellStyle name="Normal 9 9" xfId="49740" xr:uid="{1E10E66F-1931-4DF1-92EF-6EDAAD373834}"/>
    <cellStyle name="Normal 9 9 2" xfId="49741" xr:uid="{A3803BAA-3BE7-4E2D-A1D6-FF9F1C44CF6A}"/>
    <cellStyle name="Normal 9 9 3" xfId="59578" xr:uid="{539CE62E-5AFA-4EB7-B4DD-D46D0EAA5D83}"/>
    <cellStyle name="Normal 9 9 4" xfId="59579" xr:uid="{C0FF15EF-61CD-4A50-BA0C-998084E0EA77}"/>
    <cellStyle name="Normal 9 9 5" xfId="59580" xr:uid="{948A8E1A-90C2-4414-AB62-D4394F5E5B36}"/>
    <cellStyle name="Normal 9_Africa Provident Limited 2009 - Adj." xfId="59581" xr:uid="{47371C65-5F94-4809-B46C-4D56805E5733}"/>
    <cellStyle name="Normal 90" xfId="49742" xr:uid="{192ECA83-6E4C-4422-A1B2-336568C9291D}"/>
    <cellStyle name="Normal 90 2" xfId="49743" xr:uid="{AD330E08-A821-4F58-BD0A-0346D7791793}"/>
    <cellStyle name="Normal 90 2 2" xfId="49744" xr:uid="{5F8EC2EB-45F8-435B-8073-AAAD7BBC20B1}"/>
    <cellStyle name="Normal 90 3" xfId="49745" xr:uid="{3883186C-C536-439D-BEE5-8743D1FD4284}"/>
    <cellStyle name="Normal 90 3 2" xfId="59582" xr:uid="{3C7F0510-EB8B-410C-90EB-89FBAC9BF704}"/>
    <cellStyle name="Normal 90 4" xfId="59583" xr:uid="{FB53A648-B3A3-466A-844D-BECCE7A157BF}"/>
    <cellStyle name="Normal 90 5" xfId="59584" xr:uid="{504A8DF9-A4D5-45F7-A35B-C72F59B7C4A2}"/>
    <cellStyle name="Normal 91" xfId="49746" xr:uid="{0AC8DFC9-EF0D-49C3-87E2-C1753E99A4D2}"/>
    <cellStyle name="Normal 91 2" xfId="49747" xr:uid="{4E86E2C2-18B2-4671-8ED0-A3EA2CC0D028}"/>
    <cellStyle name="Normal 91 2 2" xfId="49748" xr:uid="{61B3E0DE-C45A-4592-AB42-024676A8E5D1}"/>
    <cellStyle name="Normal 91 3" xfId="49749" xr:uid="{25F08424-40A0-4BAB-9604-FE7E184F691F}"/>
    <cellStyle name="Normal 91 3 2" xfId="59585" xr:uid="{4964F5F6-F32D-469B-9AD7-D72BDD3F41BB}"/>
    <cellStyle name="Normal 91 4" xfId="59586" xr:uid="{0890A5E0-B7E7-4A21-8ECE-16FD3F849A0D}"/>
    <cellStyle name="Normal 91 5" xfId="59587" xr:uid="{53DC2C49-1210-4250-AB1E-48E1BBC6D75D}"/>
    <cellStyle name="Normal 92" xfId="49750" xr:uid="{CFFADE05-0042-47AC-9B81-49CD47F2EDB8}"/>
    <cellStyle name="Normal 92 2" xfId="49751" xr:uid="{EFF333AC-1EF8-49A4-B615-79E752153B6C}"/>
    <cellStyle name="Normal 92 2 2" xfId="49752" xr:uid="{ABA97CEC-B44E-4820-B732-B9A00DF30703}"/>
    <cellStyle name="Normal 92 3" xfId="49753" xr:uid="{76D1C296-9A3E-4140-9835-E6369F5033D3}"/>
    <cellStyle name="Normal 92 3 2" xfId="59588" xr:uid="{61A5E426-48C9-40A9-A483-CEC1530C5D14}"/>
    <cellStyle name="Normal 92 4" xfId="59589" xr:uid="{B7EA183D-2129-4F1D-8B9D-1A37A62EF8C0}"/>
    <cellStyle name="Normal 92 5" xfId="59590" xr:uid="{6C16CD86-F02A-40A0-8F6E-08086EC828F3}"/>
    <cellStyle name="Normal 93" xfId="49754" xr:uid="{3439A403-A4C5-4AB6-BFD9-DE14149F4100}"/>
    <cellStyle name="Normal 93 2" xfId="49755" xr:uid="{2129C5C3-401B-499D-ADA6-808CB809A7ED}"/>
    <cellStyle name="Normal 93 2 2" xfId="49756" xr:uid="{59ECCFDE-BE6A-43AE-855F-C7B48AC51E8E}"/>
    <cellStyle name="Normal 93 3" xfId="49757" xr:uid="{C03845BA-B29D-469A-8E3F-41034EE50E64}"/>
    <cellStyle name="Normal 93 3 2" xfId="59591" xr:uid="{738E8AFC-1C6C-4880-A7F2-EE3E8D499CB0}"/>
    <cellStyle name="Normal 93 4" xfId="59592" xr:uid="{3537AFA6-2ECB-4DDD-B572-25D229677EFF}"/>
    <cellStyle name="Normal 93 5" xfId="59593" xr:uid="{84A6E10D-79F3-4100-A320-9918DC54DC0B}"/>
    <cellStyle name="Normal 94" xfId="49758" xr:uid="{9216318D-D07F-4BCE-A187-CA60A1DFE650}"/>
    <cellStyle name="Normal 94 2" xfId="49759" xr:uid="{434A2A39-EA45-43E3-B812-D62B587CB473}"/>
    <cellStyle name="Normal 94 2 2" xfId="49760" xr:uid="{5735B154-F213-431A-A57B-41B6E5D2D226}"/>
    <cellStyle name="Normal 94 2 2 2" xfId="59594" xr:uid="{8E3BEC05-F71A-4EF0-878F-8A07143BF75C}"/>
    <cellStyle name="Normal 94 2 3" xfId="59595" xr:uid="{DA8BC48D-C6EA-475C-83CF-013EA883CCF4}"/>
    <cellStyle name="Normal 94 2 3 2" xfId="59596" xr:uid="{7D10451E-F87B-4FD3-AF89-1291CDCBF19D}"/>
    <cellStyle name="Normal 94 2 4" xfId="59597" xr:uid="{6F65C3EA-ABCA-49A9-87BA-78BD6503EE32}"/>
    <cellStyle name="Normal 94 2 5" xfId="59598" xr:uid="{FA1C9000-9C07-4BC8-B3EB-8FABE042B9FA}"/>
    <cellStyle name="Normal 94 3" xfId="49761" xr:uid="{71296A9F-AE47-4AB2-A59D-33950960DECC}"/>
    <cellStyle name="Normal 94 3 2" xfId="59599" xr:uid="{F91919C0-08BA-447D-A506-FCF41432BDF9}"/>
    <cellStyle name="Normal 94 4" xfId="59600" xr:uid="{DBA12673-EA6D-46B1-81CD-80DA28FC4C44}"/>
    <cellStyle name="Normal 94 4 2" xfId="59601" xr:uid="{4E8149AC-B270-4DCC-AB92-431F30284939}"/>
    <cellStyle name="Normal 94 5" xfId="59602" xr:uid="{D99E2E0D-883A-4A6E-AD85-03D1933D149C}"/>
    <cellStyle name="Normal 94 6" xfId="59603" xr:uid="{24D2C67B-7A45-4B70-AFF7-315B5448D040}"/>
    <cellStyle name="Normal 95" xfId="49762" xr:uid="{5563C4A3-9B27-4F44-BB47-4EA1F1738F5B}"/>
    <cellStyle name="Normal 95 2" xfId="49763" xr:uid="{131A5F03-98E1-4B2D-9FD1-2D06B3146859}"/>
    <cellStyle name="Normal 95 2 2" xfId="49764" xr:uid="{E65AB215-6C41-4C8F-8F73-D4961DE9016A}"/>
    <cellStyle name="Normal 95 3" xfId="49765" xr:uid="{BAAC050B-3569-46F1-AC09-D4511BE343CA}"/>
    <cellStyle name="Normal 95 3 2" xfId="59604" xr:uid="{77F23E11-A70C-4301-BC5C-7DEE2AE46E72}"/>
    <cellStyle name="Normal 95 4" xfId="59605" xr:uid="{6B4FBE6B-B64C-42E3-A90E-745B6C4EEDDF}"/>
    <cellStyle name="Normal 95 5" xfId="59606" xr:uid="{7D2FDA1A-7A03-483C-B6EF-AA7B2E47C41C}"/>
    <cellStyle name="Normal 96" xfId="49766" xr:uid="{F215037C-DCB7-407E-9D8F-8BD85C811CA7}"/>
    <cellStyle name="Normal 96 2" xfId="49767" xr:uid="{6BFD246C-5CB3-4867-AC0C-6AF6D18F5757}"/>
    <cellStyle name="Normal 96 2 2" xfId="49768" xr:uid="{E459B240-93E8-4AF6-B6E9-6E82EF3984EC}"/>
    <cellStyle name="Normal 96 3" xfId="49769" xr:uid="{168095B8-5E72-4493-943C-30A816240C55}"/>
    <cellStyle name="Normal 96 3 2" xfId="59607" xr:uid="{3ADD7D77-A827-4E69-AAE1-3AC15D2B1AD7}"/>
    <cellStyle name="Normal 96 4" xfId="59608" xr:uid="{E46FDB9C-593F-4D84-BF55-DE96DD7E1728}"/>
    <cellStyle name="Normal 96 5" xfId="59609" xr:uid="{C0F95B35-1D9E-44A1-B8A6-D6B4FB52523D}"/>
    <cellStyle name="Normal 97" xfId="49770" xr:uid="{2F7AD2AD-B8ED-4C43-A5F8-11C0CD93CD67}"/>
    <cellStyle name="Normal 97 2" xfId="49771" xr:uid="{D8BFDA11-462C-4A79-AD3C-2FC618BD969F}"/>
    <cellStyle name="Normal 97 2 2" xfId="49772" xr:uid="{DE650284-C1F1-4F14-9150-F6FCCBCCC8EC}"/>
    <cellStyle name="Normal 97 2 2 2" xfId="59610" xr:uid="{01D4E9E4-491A-4CFA-8D64-416099ABF25A}"/>
    <cellStyle name="Normal 97 2 3" xfId="59611" xr:uid="{46E428F9-110B-44D0-9AEC-B4EBA2E19C79}"/>
    <cellStyle name="Normal 97 2 3 2" xfId="59612" xr:uid="{9B3C88FA-464A-4CED-9E40-0DC0C6E86757}"/>
    <cellStyle name="Normal 97 2 4" xfId="59613" xr:uid="{B4C86648-EF5C-425E-B1B4-58E24DF80332}"/>
    <cellStyle name="Normal 97 2 5" xfId="59614" xr:uid="{B76CFCA0-E7E5-4712-BC58-B74B2EE68938}"/>
    <cellStyle name="Normal 97 3" xfId="49773" xr:uid="{0CA90CCC-3392-4249-9CED-7D4A5DAF20AE}"/>
    <cellStyle name="Normal 97 3 2" xfId="59615" xr:uid="{F08F231C-6DBB-46CF-B1F3-51BD750EF696}"/>
    <cellStyle name="Normal 97 4" xfId="59616" xr:uid="{CF329E72-BAE8-4CA4-A135-4F7E09C800DD}"/>
    <cellStyle name="Normal 97 4 2" xfId="59617" xr:uid="{FEC3BFA2-33A8-4558-9E2C-E90D40BC1164}"/>
    <cellStyle name="Normal 97 5" xfId="59618" xr:uid="{1AF966B4-69FD-4BD1-B845-D8DD36CD973B}"/>
    <cellStyle name="Normal 97 6" xfId="59619" xr:uid="{DA4C5408-3205-4115-9144-EC8AF34F720A}"/>
    <cellStyle name="Normal 98" xfId="49774" xr:uid="{EC35B0E6-1EB9-48F1-8932-A30868588B49}"/>
    <cellStyle name="Normal 98 2" xfId="49775" xr:uid="{B93B358F-B5B6-4CBC-B557-89F4618723F4}"/>
    <cellStyle name="Normal 98 2 2" xfId="49776" xr:uid="{36F3BD1D-A552-4BEE-A070-665E49787EC2}"/>
    <cellStyle name="Normal 98 3" xfId="49777" xr:uid="{55FE7634-EA8F-48BD-8EE3-0CE66B9C5559}"/>
    <cellStyle name="Normal 98 3 2" xfId="59620" xr:uid="{8D09A15D-AD60-47C3-856E-B73571E9B505}"/>
    <cellStyle name="Normal 98 4" xfId="59621" xr:uid="{61063C45-591D-4412-B42A-509CE40FEA5C}"/>
    <cellStyle name="Normal 98 5" xfId="59622" xr:uid="{A2DDDD98-B682-4555-A461-2C8A6A20C6DF}"/>
    <cellStyle name="Normal 99" xfId="49778" xr:uid="{80E63AA7-CCF8-417A-87D8-840D4D9E2BB9}"/>
    <cellStyle name="Normal 99 2" xfId="49779" xr:uid="{7900D610-B26C-4CBA-90A8-DAA3805219EB}"/>
    <cellStyle name="Normal 99 2 2" xfId="49780" xr:uid="{806C78C6-9953-4F4F-9B8F-18FFA8B29B2B}"/>
    <cellStyle name="Normal 99 3" xfId="49781" xr:uid="{E6299F1B-8207-4284-AD84-CA8F7B05554A}"/>
    <cellStyle name="Normal 99 3 2" xfId="59623" xr:uid="{44ABBA1B-30BB-4F9D-A5C3-92D68BE01D1B}"/>
    <cellStyle name="Normal 99 4" xfId="59624" xr:uid="{48928212-541F-4F7F-B489-1CAF66362C14}"/>
    <cellStyle name="Normal 99 5" xfId="59625" xr:uid="{FC3CC393-5B5E-4FCB-884F-1BCA5939688C}"/>
    <cellStyle name="Normal_Draft financial statements" xfId="16" xr:uid="{6DEA7C73-52C4-4FEF-AB24-21FE361BDD3B}"/>
    <cellStyle name="Normal_Draft financial statements 2" xfId="11" xr:uid="{6D0014BE-8BAF-4FF6-AF7E-B0AFD1CFA2D3}"/>
    <cellStyle name="Normal_Draft financial statements 3" xfId="18" xr:uid="{243FE24C-8D5B-4C83-9928-67CA6E86DCD2}"/>
    <cellStyle name="Normal_Revenue" xfId="10" xr:uid="{3C148FD3-0F51-41F4-923F-0EF81211FAB1}"/>
    <cellStyle name="Normale_2005 act vs 2004 act" xfId="59626" xr:uid="{75D9DF46-0E6B-4023-8995-29A1D8116C82}"/>
    <cellStyle name="Normalx" xfId="59627" xr:uid="{26BBE95F-EBD3-4BEC-901B-E4CCDAF2D726}"/>
    <cellStyle name="Note" xfId="38" builtinId="10" customBuiltin="1"/>
    <cellStyle name="Note 10" xfId="49782" xr:uid="{43A96568-A500-41F7-9DDA-39A304EDD423}"/>
    <cellStyle name="Note 10 2" xfId="49783" xr:uid="{20A29CDD-4F0B-4B3A-8300-48EF729D2A1E}"/>
    <cellStyle name="Note 10 2 2" xfId="49784" xr:uid="{D1ED1D91-2D0F-4896-8205-58B09443D1B6}"/>
    <cellStyle name="Note 10 3" xfId="49785" xr:uid="{96723981-4D58-4533-BE98-DBB753966ED2}"/>
    <cellStyle name="Note 10 3 2" xfId="49786" xr:uid="{9E403513-7982-48A6-86BE-26D135FD0314}"/>
    <cellStyle name="Note 10 4" xfId="49787" xr:uid="{FB349864-D445-4B5C-BEEA-B24D0E54F6D9}"/>
    <cellStyle name="Note 10 5" xfId="49788" xr:uid="{827CF2A4-7BFB-4BEC-9FA9-AAEB07F73E89}"/>
    <cellStyle name="Note 10 5 2" xfId="49789" xr:uid="{BBCA9A40-1713-4217-8171-64D3B447EA48}"/>
    <cellStyle name="Note 10 5 2 2" xfId="49790" xr:uid="{D0B7430F-42DA-4D75-BAD6-1D62C06AD0FD}"/>
    <cellStyle name="Note 10 5 2 2 2" xfId="49791" xr:uid="{E2C2B31D-0137-4CBD-938E-59775CDA6522}"/>
    <cellStyle name="Note 10 5 2 3" xfId="49792" xr:uid="{33050861-EA37-4EBD-BB21-ADC59A82A618}"/>
    <cellStyle name="Note 10 5 3" xfId="49793" xr:uid="{8CAD4649-E8E9-40C2-A72F-4B961EAD555C}"/>
    <cellStyle name="Note 10 5 3 2" xfId="49794" xr:uid="{E49BF817-5103-48D6-8A31-1135F518BB3F}"/>
    <cellStyle name="Note 10 5 4" xfId="49795" xr:uid="{5659117F-5B34-4624-9F6A-A6AD1D5B8FCB}"/>
    <cellStyle name="Note 10 6" xfId="49796" xr:uid="{12287957-84F4-40B9-A429-21DBE553FB34}"/>
    <cellStyle name="Note 10 6 2" xfId="49797" xr:uid="{DB5E58A4-63DA-4210-B55E-E6A493D3E513}"/>
    <cellStyle name="Note 10 7" xfId="59628" xr:uid="{B09CE4F2-54EF-4239-AD5A-C584B28FAB95}"/>
    <cellStyle name="Note 11" xfId="49798" xr:uid="{F369CE76-8106-4623-B636-AFF6B4399AF3}"/>
    <cellStyle name="Note 11 2" xfId="49799" xr:uid="{423BA378-D9A3-4FD0-8A39-83B87DD0716B}"/>
    <cellStyle name="Note 11 2 2" xfId="49800" xr:uid="{B278ED41-0A11-4089-A222-901C0F6DC44C}"/>
    <cellStyle name="Note 11 3" xfId="49801" xr:uid="{7195BDF0-B1E8-4163-BF88-1993FDE2C786}"/>
    <cellStyle name="Note 11 3 2" xfId="49802" xr:uid="{B6E99C9F-CB16-4A3C-BA35-3BC12F770BEA}"/>
    <cellStyle name="Note 11 4" xfId="49803" xr:uid="{97D2389F-EC37-4824-BEBB-CD7A368267BC}"/>
    <cellStyle name="Note 11 5" xfId="49804" xr:uid="{A4CCF445-3D57-49BC-9DB3-08F58DEB4E34}"/>
    <cellStyle name="Note 11 5 2" xfId="49805" xr:uid="{9F2FDB09-98AF-4364-B62E-E2C28C86362B}"/>
    <cellStyle name="Note 11 5 2 2" xfId="49806" xr:uid="{D4C4666B-28BB-4E8F-9D23-EC3200BDB03D}"/>
    <cellStyle name="Note 11 5 2 2 2" xfId="49807" xr:uid="{F2507594-40E7-498F-A509-8C373EB35700}"/>
    <cellStyle name="Note 11 5 2 3" xfId="49808" xr:uid="{A4CA97B5-6830-43BD-B34D-394135D62D84}"/>
    <cellStyle name="Note 11 5 3" xfId="49809" xr:uid="{F47632A5-BC6E-4F4E-ACCF-7D71C0A32FA5}"/>
    <cellStyle name="Note 11 5 3 2" xfId="49810" xr:uid="{5B474A00-5746-47B3-B9C2-CEA3DEAA1A80}"/>
    <cellStyle name="Note 11 5 4" xfId="49811" xr:uid="{3831616E-6337-4D88-832E-C465CA44E53D}"/>
    <cellStyle name="Note 11 6" xfId="49812" xr:uid="{4D2236DD-3B4D-4FB0-896C-8B2C9A98EF8E}"/>
    <cellStyle name="Note 11 6 2" xfId="49813" xr:uid="{4A9B5963-7066-4CC9-9CCB-E43AC365DE38}"/>
    <cellStyle name="Note 11 7" xfId="59629" xr:uid="{2D27F817-8213-4F10-B9A0-CD00F07A3888}"/>
    <cellStyle name="Note 12" xfId="49814" xr:uid="{BC384D33-0A2F-4D49-8853-1A522AF14060}"/>
    <cellStyle name="Note 12 2" xfId="49815" xr:uid="{B0E8B9A9-8D64-4469-B44B-B86261058216}"/>
    <cellStyle name="Note 12 2 2" xfId="49816" xr:uid="{065BFFC8-8EE1-4A0D-8124-93B448C86AC2}"/>
    <cellStyle name="Note 12 2 2 2" xfId="49817" xr:uid="{8321EB9F-07A0-4D3A-9DF7-619AD43CAAA9}"/>
    <cellStyle name="Note 12 2 3" xfId="49818" xr:uid="{DC5FF282-4F19-4A76-BA07-016DB3339E13}"/>
    <cellStyle name="Note 12 3" xfId="49819" xr:uid="{1AC7046B-B421-4830-B6AE-360DD57DB37A}"/>
    <cellStyle name="Note 12 3 2" xfId="49820" xr:uid="{D260AEE8-0098-4A3F-BAA7-E99455FE38DB}"/>
    <cellStyle name="Note 12 4" xfId="49821" xr:uid="{44452889-E266-4AAF-9F83-2639BA30B88F}"/>
    <cellStyle name="Note 12 5" xfId="59630" xr:uid="{AE91281A-D54A-4545-AE5A-4ECB194506FA}"/>
    <cellStyle name="Note 13" xfId="49822" xr:uid="{CAFA29AD-990F-4FFC-A723-A68CA5A4B273}"/>
    <cellStyle name="Note 13 2" xfId="49823" xr:uid="{5D593A56-9E28-43B5-BC7F-4E1084BE3735}"/>
    <cellStyle name="Note 13 2 2" xfId="49824" xr:uid="{0CFC3AB7-FE12-4706-A48E-869984791CCA}"/>
    <cellStyle name="Note 13 3" xfId="49825" xr:uid="{65D57E29-0D28-42B4-AD68-9D5610802635}"/>
    <cellStyle name="Note 14" xfId="49826" xr:uid="{E2DAD712-51CC-436E-9323-7C14CE9397A4}"/>
    <cellStyle name="Note 14 2" xfId="49827" xr:uid="{877DE690-5415-4886-A1C9-FA16F2D631C4}"/>
    <cellStyle name="Note 14 2 2" xfId="49828" xr:uid="{3960257D-A187-419A-8C82-9279111EC609}"/>
    <cellStyle name="Note 14 3" xfId="49829" xr:uid="{97698F5A-B121-40EE-B5D9-13818E2B32D5}"/>
    <cellStyle name="Note 15" xfId="51376" xr:uid="{E10087F2-72BB-4377-8977-7CEC72CA049B}"/>
    <cellStyle name="Note 16" xfId="51377" xr:uid="{CC7DA96C-B06C-48E5-A267-BA33F8E0D040}"/>
    <cellStyle name="Note 17" xfId="51378" xr:uid="{35333470-B90C-41FA-A5EA-058D95457127}"/>
    <cellStyle name="Note 18" xfId="51379" xr:uid="{BFAEF846-D6A8-4204-9A3E-55846F1023B4}"/>
    <cellStyle name="Note 19" xfId="51380" xr:uid="{91462A5C-03DF-4287-B2AC-0F4E296BC707}"/>
    <cellStyle name="Note 2" xfId="49830" xr:uid="{93983FE7-0D9D-4FE1-A382-5BEFD65085B6}"/>
    <cellStyle name="Note 2 10" xfId="49831" xr:uid="{AB155CF8-449D-460C-B63A-D370DBF6A2D9}"/>
    <cellStyle name="Note 2 10 2" xfId="59631" xr:uid="{716CACD5-516D-43C6-B908-2ACB22B7E191}"/>
    <cellStyle name="Note 2 10 2 2" xfId="59632" xr:uid="{371AFE5A-096A-429E-8309-D0F29068D3D9}"/>
    <cellStyle name="Note 2 10 3" xfId="59633" xr:uid="{54ED9A8B-BDB0-4CF4-8DDB-672434E0949F}"/>
    <cellStyle name="Note 2 10 3 2" xfId="59634" xr:uid="{6B878028-33FE-474F-A8EA-79D82D550476}"/>
    <cellStyle name="Note 2 10 4" xfId="59635" xr:uid="{CC97DFAF-6A7C-48B4-AB2B-A5171A80D893}"/>
    <cellStyle name="Note 2 10 5" xfId="59636" xr:uid="{8FCEA966-A06B-4D02-B1A8-F815F816F8E5}"/>
    <cellStyle name="Note 2 11" xfId="59637" xr:uid="{99ACEB80-D464-4EC1-B5DD-558DB6B56CC4}"/>
    <cellStyle name="Note 2 11 2" xfId="59638" xr:uid="{E039384B-AB2E-448A-81F9-421B288E5FEB}"/>
    <cellStyle name="Note 2 11 2 2" xfId="59639" xr:uid="{66D7F6A8-BC05-4D43-8CAC-50EC9D60B759}"/>
    <cellStyle name="Note 2 11 3" xfId="59640" xr:uid="{CBA75EC6-6D94-4EB6-9D8A-DC70FBE70F7A}"/>
    <cellStyle name="Note 2 11 3 2" xfId="59641" xr:uid="{7482F745-A2F0-47E1-9B5F-0ADADEFD4B5D}"/>
    <cellStyle name="Note 2 11 4" xfId="59642" xr:uid="{7EABCED5-5FEB-4B57-B0C6-A94336DF891B}"/>
    <cellStyle name="Note 2 11 5" xfId="59643" xr:uid="{C7B7FDB0-8F9A-4B11-A66A-3245759B8D6C}"/>
    <cellStyle name="Note 2 12" xfId="59644" xr:uid="{D0A3EBE0-FB7D-4187-8DFD-55BD6638D1DD}"/>
    <cellStyle name="Note 2 12 2" xfId="59645" xr:uid="{EAC652BD-BCDF-4365-913D-A3B77A1B5141}"/>
    <cellStyle name="Note 2 12 2 2" xfId="59646" xr:uid="{F4837958-5952-47B3-B854-1FD9BCF14584}"/>
    <cellStyle name="Note 2 12 3" xfId="59647" xr:uid="{2F464650-A5A9-4312-A9FD-143F0BF2846B}"/>
    <cellStyle name="Note 2 12 3 2" xfId="59648" xr:uid="{0C1A2D02-87A5-4D0B-867C-21CED83DC3E9}"/>
    <cellStyle name="Note 2 12 4" xfId="59649" xr:uid="{CE27498A-AA6A-4E9A-9074-97381245BDE4}"/>
    <cellStyle name="Note 2 12 5" xfId="59650" xr:uid="{A484F46D-6F63-48E3-A64B-09961B12C079}"/>
    <cellStyle name="Note 2 13" xfId="59651" xr:uid="{F7E140D5-CB36-4BCF-A31D-FC3E5D90E79C}"/>
    <cellStyle name="Note 2 13 2" xfId="59652" xr:uid="{1BD27834-7A86-4804-8EC6-8AC606FD732E}"/>
    <cellStyle name="Note 2 13 2 2" xfId="59653" xr:uid="{758CDD49-789B-417F-928E-A2F28EEB5CD9}"/>
    <cellStyle name="Note 2 13 3" xfId="59654" xr:uid="{57EA2EB9-614E-4554-82C9-F0B2D7F1591A}"/>
    <cellStyle name="Note 2 13 3 2" xfId="59655" xr:uid="{E106EFF0-1323-4FBF-B944-DBEFECB00ABE}"/>
    <cellStyle name="Note 2 13 4" xfId="59656" xr:uid="{1888ADDF-A6EE-492C-8EB6-2203B4E50C13}"/>
    <cellStyle name="Note 2 13 5" xfId="59657" xr:uid="{02C9D28C-4F8A-46F7-AE29-5E60BA2B402B}"/>
    <cellStyle name="Note 2 14" xfId="59658" xr:uid="{B43AA5D2-4364-407A-88ED-76472B386E1D}"/>
    <cellStyle name="Note 2 14 2" xfId="59659" xr:uid="{3DC7D7B2-6CD3-4320-924E-B7732EF1A7BC}"/>
    <cellStyle name="Note 2 14 2 2" xfId="59660" xr:uid="{1479E1F4-873E-421E-ACFF-B251BAA7B589}"/>
    <cellStyle name="Note 2 14 3" xfId="59661" xr:uid="{E90369B8-3BF6-49EE-938C-01038B73ADBE}"/>
    <cellStyle name="Note 2 14 3 2" xfId="59662" xr:uid="{C5F2E44A-FC47-42BE-A6EE-6194691B8D0F}"/>
    <cellStyle name="Note 2 14 4" xfId="59663" xr:uid="{875F50BB-A260-4A03-9773-2938778E4812}"/>
    <cellStyle name="Note 2 14 5" xfId="59664" xr:uid="{0C7D19AD-C190-48BC-81DA-C810EECE7059}"/>
    <cellStyle name="Note 2 15" xfId="59665" xr:uid="{5EC66A9F-17C7-4620-8CC6-46EE46113B3A}"/>
    <cellStyle name="Note 2 15 2" xfId="59666" xr:uid="{C4F1FF41-2BCD-49F1-9F5C-3A6C9508E910}"/>
    <cellStyle name="Note 2 15 2 2" xfId="59667" xr:uid="{56C231DB-6CB2-4EAE-8E72-03917AB32DA5}"/>
    <cellStyle name="Note 2 15 3" xfId="59668" xr:uid="{68C4462C-5EF4-43CC-9639-1688BC106BEB}"/>
    <cellStyle name="Note 2 15 3 2" xfId="59669" xr:uid="{1C259AF7-4FB2-48D8-B680-E30111A19F72}"/>
    <cellStyle name="Note 2 15 4" xfId="59670" xr:uid="{CD7983C3-3604-48CA-B900-35333ED32755}"/>
    <cellStyle name="Note 2 15 5" xfId="59671" xr:uid="{C3BDBD32-9AB5-4B9F-AC63-3300ED818170}"/>
    <cellStyle name="Note 2 16" xfId="59672" xr:uid="{2AD015DD-F970-4BE5-8BF0-1D5E379BB659}"/>
    <cellStyle name="Note 2 16 2" xfId="59673" xr:uid="{B07DD98F-1B00-461A-B7D4-6663FF60AE14}"/>
    <cellStyle name="Note 2 16 2 2" xfId="59674" xr:uid="{6DF1F88B-3863-49F2-AEA4-EBB44C80CE82}"/>
    <cellStyle name="Note 2 16 3" xfId="59675" xr:uid="{55D4D646-1FCA-4E98-80B2-FDF2067E516E}"/>
    <cellStyle name="Note 2 16 3 2" xfId="59676" xr:uid="{D3ACA649-C108-440B-A076-B94B3FE73C1C}"/>
    <cellStyle name="Note 2 16 4" xfId="59677" xr:uid="{493022D7-7924-4BD6-93D9-834144F6B5A1}"/>
    <cellStyle name="Note 2 16 5" xfId="59678" xr:uid="{2826C75B-44D5-4652-8222-C744D44F415C}"/>
    <cellStyle name="Note 2 17" xfId="59679" xr:uid="{EB9EF90F-4A0D-4F5E-B8F2-998DEC2E085A}"/>
    <cellStyle name="Note 2 17 2" xfId="59680" xr:uid="{F73F550C-73C3-4F1F-A7B1-F73CBF7EFDA6}"/>
    <cellStyle name="Note 2 17 2 2" xfId="59681" xr:uid="{36C21B0D-E63A-4DF7-AB0A-DDE20F0471BC}"/>
    <cellStyle name="Note 2 17 3" xfId="59682" xr:uid="{B0C507DF-F7C6-4D11-B8CD-1CEEFA15F990}"/>
    <cellStyle name="Note 2 17 3 2" xfId="59683" xr:uid="{C5251D60-8ED2-4D55-A7C1-ACBD4F55CBFE}"/>
    <cellStyle name="Note 2 17 4" xfId="59684" xr:uid="{D161BFC0-2CD7-4C6C-9474-4564E84B3C86}"/>
    <cellStyle name="Note 2 17 5" xfId="59685" xr:uid="{6A9C2F68-A1A1-4A4E-8D50-054374B35AC2}"/>
    <cellStyle name="Note 2 18" xfId="59686" xr:uid="{794E2781-58E1-4A25-A360-DA26DD4713BC}"/>
    <cellStyle name="Note 2 18 2" xfId="59687" xr:uid="{447F9DC1-B98F-4D40-9CEC-EE68B7A7E0F9}"/>
    <cellStyle name="Note 2 18 2 2" xfId="59688" xr:uid="{F949C503-F164-448C-A93B-99414C9D7ADC}"/>
    <cellStyle name="Note 2 18 3" xfId="59689" xr:uid="{6AFF609B-895C-4E0D-826B-2BDBB705BD69}"/>
    <cellStyle name="Note 2 18 3 2" xfId="59690" xr:uid="{0E14AA36-A584-4E26-8452-CEC95ED64175}"/>
    <cellStyle name="Note 2 18 4" xfId="59691" xr:uid="{F06B7EB7-1542-42E7-99F5-7B8C357C3F47}"/>
    <cellStyle name="Note 2 18 5" xfId="59692" xr:uid="{D372C3FA-0F46-46F6-88EB-5BFF74FC7EB5}"/>
    <cellStyle name="Note 2 19" xfId="59693" xr:uid="{D173F010-63A9-423E-B7A0-6A0BB199330C}"/>
    <cellStyle name="Note 2 19 2" xfId="59694" xr:uid="{5A2144FF-CBB1-4111-AC93-9006787166FE}"/>
    <cellStyle name="Note 2 19 2 2" xfId="59695" xr:uid="{C538E358-3854-4AC9-8AAD-AA9458DD44F3}"/>
    <cellStyle name="Note 2 19 3" xfId="59696" xr:uid="{350AB9C1-DF5B-40C1-AA3D-253964AB870E}"/>
    <cellStyle name="Note 2 19 3 2" xfId="59697" xr:uid="{556E5C02-C72D-46B8-9DD1-8684F5523395}"/>
    <cellStyle name="Note 2 19 4" xfId="59698" xr:uid="{07D40D5E-839D-4075-8E10-DB18AD6BD224}"/>
    <cellStyle name="Note 2 19 5" xfId="59699" xr:uid="{FA5ABC5D-8EAB-4EE8-B51B-FF5EE6EDDC7A}"/>
    <cellStyle name="Note 2 2" xfId="49832" xr:uid="{4F824EEE-1EDD-4C0A-A12D-4B24D8A9239F}"/>
    <cellStyle name="Note 2 2 10" xfId="59700" xr:uid="{F1A3781C-0ACA-41D1-9CB0-45F0D44693D5}"/>
    <cellStyle name="Note 2 2 10 2" xfId="59701" xr:uid="{EE116522-A0BA-4332-BBEB-27DC57190CBE}"/>
    <cellStyle name="Note 2 2 10 3" xfId="59702" xr:uid="{1D53B75E-5960-4637-BFDA-2005C9899614}"/>
    <cellStyle name="Note 2 2 11" xfId="59703" xr:uid="{DA562F4E-FB8B-4C65-BA8B-4E3AB8DBDFB8}"/>
    <cellStyle name="Note 2 2 11 2" xfId="59704" xr:uid="{7E8BD2FD-B1C0-4141-A8BF-3EEE19126C88}"/>
    <cellStyle name="Note 2 2 12" xfId="59705" xr:uid="{A69615BA-7BC2-4BA4-9F53-7685074B5157}"/>
    <cellStyle name="Note 2 2 12 2" xfId="59706" xr:uid="{83C71135-CBB0-42E8-A3F9-F5E1F0540E13}"/>
    <cellStyle name="Note 2 2 13" xfId="59707" xr:uid="{EF2FF4F6-3384-4A7F-B8CD-B881B4846170}"/>
    <cellStyle name="Note 2 2 13 2" xfId="59708" xr:uid="{608C7958-1064-43C9-8BC0-825A48C121A3}"/>
    <cellStyle name="Note 2 2 14" xfId="59709" xr:uid="{0F1154D5-CAD4-4B37-B911-FD6B43D90108}"/>
    <cellStyle name="Note 2 2 14 2" xfId="59710" xr:uid="{08B731B8-5EF8-4B91-A972-2899B0C40DC6}"/>
    <cellStyle name="Note 2 2 15" xfId="59711" xr:uid="{2CB36E94-65AE-4BD6-A8D7-DCB4CB215100}"/>
    <cellStyle name="Note 2 2 15 2" xfId="59712" xr:uid="{95BEC3E9-0CB6-4D16-842F-1274BF0F1BCE}"/>
    <cellStyle name="Note 2 2 16" xfId="59713" xr:uid="{CB801BFD-D015-48BA-A35E-BFC685AA37CF}"/>
    <cellStyle name="Note 2 2 16 2" xfId="59714" xr:uid="{AEBAD5CC-3B8F-4A4C-B005-8E1BBECD06EE}"/>
    <cellStyle name="Note 2 2 17" xfId="59715" xr:uid="{ED2F68CC-9C83-488B-9043-B9F95FB0A916}"/>
    <cellStyle name="Note 2 2 17 2" xfId="59716" xr:uid="{1EF90593-28BE-46CD-83D2-6FE8775C8336}"/>
    <cellStyle name="Note 2 2 18" xfId="59717" xr:uid="{2C9DA2CC-D6DB-4BCE-A32A-7E0944A79EFA}"/>
    <cellStyle name="Note 2 2 18 2" xfId="59718" xr:uid="{7342F4E7-015C-4AD8-A4A7-240B02964EC7}"/>
    <cellStyle name="Note 2 2 19" xfId="59719" xr:uid="{4317C4E6-6EC8-4591-85A1-86DDB0651F89}"/>
    <cellStyle name="Note 2 2 19 2" xfId="59720" xr:uid="{85B21D4D-7B13-4F01-BBF7-5C7605C45973}"/>
    <cellStyle name="Note 2 2 2" xfId="49833" xr:uid="{715DFD93-AB1C-45CF-A54D-0B24D218C3CC}"/>
    <cellStyle name="Note 2 2 2 10" xfId="59721" xr:uid="{3720FD50-A45C-49F2-B9E7-D6FF38EA33C6}"/>
    <cellStyle name="Note 2 2 2 10 2" xfId="59722" xr:uid="{35EC0873-64DA-43D1-AF85-A17A5FB81F9D}"/>
    <cellStyle name="Note 2 2 2 2" xfId="51381" xr:uid="{EA10FCCF-AC07-42A4-9BAB-D8852A8A62B4}"/>
    <cellStyle name="Note 2 2 2 2 2" xfId="51382" xr:uid="{0A96F51F-F6DC-4D5E-A733-39329E0C5BF4}"/>
    <cellStyle name="Note 2 2 2 2 2 2" xfId="51383" xr:uid="{AE06F3E0-DB18-4287-A0D5-C7A96E853D17}"/>
    <cellStyle name="Note 2 2 2 2 2 2 2" xfId="59723" xr:uid="{E8022B30-54B4-4FD9-8555-D7456DB49C52}"/>
    <cellStyle name="Note 2 2 2 2 2 3" xfId="59724" xr:uid="{8F02EA7B-7222-48BB-8EEB-248D75EB6AEC}"/>
    <cellStyle name="Note 2 2 2 2 2 3 2" xfId="59725" xr:uid="{25852889-919C-4CE7-A0DB-61C85AA3A6E0}"/>
    <cellStyle name="Note 2 2 2 2 2 4" xfId="59726" xr:uid="{3716BBFD-63D3-449F-9448-3CCD7A6F73D9}"/>
    <cellStyle name="Note 2 2 2 2 3" xfId="59727" xr:uid="{A37FA4C3-A7E7-4679-8819-041E2E434580}"/>
    <cellStyle name="Note 2 2 2 2 3 2" xfId="59728" xr:uid="{DAC3D508-4B65-4D99-993F-00A55CA3D905}"/>
    <cellStyle name="Note 2 2 2 2 3 3" xfId="59729" xr:uid="{3FF04D87-A326-455E-BE36-6156C314723E}"/>
    <cellStyle name="Note 2 2 2 2 4" xfId="59730" xr:uid="{3E400846-F602-4067-A6D0-A7E8EE897B56}"/>
    <cellStyle name="Note 2 2 2 2 5" xfId="59731" xr:uid="{BE136DCC-24EF-4801-A70E-F7327AA27D1C}"/>
    <cellStyle name="Note 2 2 2 3" xfId="51384" xr:uid="{72FD9D85-FE8F-4162-84F0-D0BAC0225872}"/>
    <cellStyle name="Note 2 2 2 3 2" xfId="59732" xr:uid="{D47548D0-08ED-4FD7-BCE9-EE57194F399C}"/>
    <cellStyle name="Note 2 2 2 4" xfId="59733" xr:uid="{769BCE94-A15D-41C4-A81A-EF5A3BB3FA95}"/>
    <cellStyle name="Note 2 2 2 4 2" xfId="59734" xr:uid="{9E16CE30-A8CE-485A-AA87-EDD5F7CAA62D}"/>
    <cellStyle name="Note 2 2 2 5" xfId="59735" xr:uid="{A49A32A1-14CE-48D2-ACE3-9FBC097CB1EA}"/>
    <cellStyle name="Note 2 2 2 5 2" xfId="59736" xr:uid="{E9FA9965-A945-4927-A650-2CA1266DC240}"/>
    <cellStyle name="Note 2 2 2 6" xfId="59737" xr:uid="{9B2A8702-7444-4855-B707-1B82EC22024E}"/>
    <cellStyle name="Note 2 2 2 6 2" xfId="59738" xr:uid="{393EDC95-E0B3-42DC-AA53-FA02F138CB1D}"/>
    <cellStyle name="Note 2 2 2 7" xfId="59739" xr:uid="{C7AD39B9-0A4C-4287-8524-F70F25D4D8FE}"/>
    <cellStyle name="Note 2 2 2 7 2" xfId="59740" xr:uid="{EFA76B14-9F8B-436B-BAD4-C5613CF8C00D}"/>
    <cellStyle name="Note 2 2 2 8" xfId="59741" xr:uid="{AAB70CDB-08EE-4C56-B9CA-CE7FF735538F}"/>
    <cellStyle name="Note 2 2 2 8 2" xfId="59742" xr:uid="{ADA79845-6F9A-44C5-8522-CD3BD6904DD3}"/>
    <cellStyle name="Note 2 2 2 9" xfId="59743" xr:uid="{9FAEB83C-B4CF-4932-B9E5-EF70520ABCBA}"/>
    <cellStyle name="Note 2 2 2 9 2" xfId="59744" xr:uid="{9A992CA8-3671-433B-9A84-86599CA71B7D}"/>
    <cellStyle name="Note 2 2 20" xfId="59745" xr:uid="{43801B36-1784-4765-B411-A4ADAD1370B6}"/>
    <cellStyle name="Note 2 2 20 2" xfId="59746" xr:uid="{BAD4E1AD-AAAB-48D7-B316-8D0933AD8B62}"/>
    <cellStyle name="Note 2 2 21" xfId="59747" xr:uid="{031C64C8-F61D-443E-AE5F-5628133EBE77}"/>
    <cellStyle name="Note 2 2 21 2" xfId="59748" xr:uid="{7F8F2B06-1D5A-499C-9983-7F98572D515C}"/>
    <cellStyle name="Note 2 2 22" xfId="59749" xr:uid="{D2292FA2-CABF-4A41-AA8C-07166F101566}"/>
    <cellStyle name="Note 2 2 22 2" xfId="59750" xr:uid="{12608CE3-04A5-4668-96C9-B65794BA281A}"/>
    <cellStyle name="Note 2 2 23" xfId="59751" xr:uid="{C571C1C2-8EA3-498F-B0A9-784C3C701D1E}"/>
    <cellStyle name="Note 2 2 24" xfId="59752" xr:uid="{EAE20BCF-1FD3-49D6-B009-18B7A80D1BA7}"/>
    <cellStyle name="Note 2 2 25" xfId="59753" xr:uid="{73EEAF32-2832-41B8-BD0B-0231C583E77C}"/>
    <cellStyle name="Note 2 2 3" xfId="49834" xr:uid="{0D532FA8-E570-4004-BE81-B539C8306E99}"/>
    <cellStyle name="Note 2 2 3 2" xfId="51385" xr:uid="{31BCC2E6-3716-4BEB-B872-86B7DE2BDFB2}"/>
    <cellStyle name="Note 2 2 3 2 2" xfId="59754" xr:uid="{337F2B2F-DA96-4570-977A-9A83E5E66F47}"/>
    <cellStyle name="Note 2 2 3 2 2 2" xfId="59755" xr:uid="{FB9D620F-A1B2-4493-BA2D-E5CD87FDECF4}"/>
    <cellStyle name="Note 2 2 3 2 2 3" xfId="59756" xr:uid="{C5A9CD90-D0E3-4AEF-98DF-C69A216FD766}"/>
    <cellStyle name="Note 2 2 3 2 3" xfId="59757" xr:uid="{99EC215F-E412-4985-A8C1-ADA56A3A323F}"/>
    <cellStyle name="Note 2 2 3 2 3 2" xfId="59758" xr:uid="{E9855473-E04F-4D88-B62C-A584F09C8524}"/>
    <cellStyle name="Note 2 2 3 2 3 3" xfId="59759" xr:uid="{2B85CDAC-B14C-479F-8814-CA4C43C00E5F}"/>
    <cellStyle name="Note 2 2 3 2 4" xfId="59760" xr:uid="{A0C34E84-ADB6-404C-873E-3E70042A9337}"/>
    <cellStyle name="Note 2 2 3 2 5" xfId="59761" xr:uid="{DC7D80D6-00CA-4BB4-B0DB-E5F295BA8CA3}"/>
    <cellStyle name="Note 2 2 3 3" xfId="59762" xr:uid="{819F6668-9713-4D19-B688-80EA67D0DECE}"/>
    <cellStyle name="Note 2 2 3 3 2" xfId="59763" xr:uid="{54CD353A-82AA-4EB3-A943-5983478A0032}"/>
    <cellStyle name="Note 2 2 3 4" xfId="59764" xr:uid="{78DF9FB3-3D19-456C-B749-B04DB87C0B43}"/>
    <cellStyle name="Note 2 2 3 4 2" xfId="59765" xr:uid="{93D9C13C-EF60-4E22-B191-E746BFEE8101}"/>
    <cellStyle name="Note 2 2 4" xfId="59766" xr:uid="{8E03F4AA-40C3-4855-9065-4C7B506CCBB2}"/>
    <cellStyle name="Note 2 2 4 2" xfId="59767" xr:uid="{9504C854-037D-4CE7-B2B5-C3C633CED2CD}"/>
    <cellStyle name="Note 2 2 4 2 2" xfId="59768" xr:uid="{C701EE0F-77D5-4D78-9EDF-D82866CD717A}"/>
    <cellStyle name="Note 2 2 4 3" xfId="59769" xr:uid="{47AE3470-3347-4597-A943-3B09ADE43115}"/>
    <cellStyle name="Note 2 2 4 4" xfId="59770" xr:uid="{804C7E95-610E-4A2B-B6AE-E5F6B0BFD146}"/>
    <cellStyle name="Note 2 2 5" xfId="59771" xr:uid="{72ACA464-F2E6-4DF6-BC86-DE5CB4F52CB0}"/>
    <cellStyle name="Note 2 2 5 2" xfId="59772" xr:uid="{2587D5F2-63C2-4A62-AFB3-728878FC87DB}"/>
    <cellStyle name="Note 2 2 5 2 2" xfId="59773" xr:uid="{96BE084A-36CD-4691-800C-35A0BD45DE28}"/>
    <cellStyle name="Note 2 2 5 3" xfId="59774" xr:uid="{F5E47B0F-2B39-49E4-B3B3-90A2840705E4}"/>
    <cellStyle name="Note 2 2 5 4" xfId="59775" xr:uid="{A1AD20BB-8330-4B98-88D3-F89489B5B987}"/>
    <cellStyle name="Note 2 2 6" xfId="59776" xr:uid="{14FE2BB2-12B2-4994-AC3C-CCAA5DB38CFA}"/>
    <cellStyle name="Note 2 2 6 2" xfId="59777" xr:uid="{164861C8-DC8E-4BB7-9BF9-5F0B124B83E6}"/>
    <cellStyle name="Note 2 2 6 2 2" xfId="59778" xr:uid="{4801537E-363D-4669-A6F6-D5256C6B1B05}"/>
    <cellStyle name="Note 2 2 6 3" xfId="59779" xr:uid="{E364D846-F7F8-4D97-810F-789211E142A9}"/>
    <cellStyle name="Note 2 2 6 4" xfId="59780" xr:uid="{E8745BED-851C-4C6B-B9D9-96FCF1C41A0D}"/>
    <cellStyle name="Note 2 2 7" xfId="59781" xr:uid="{0E88F1A8-FDF1-4589-99CF-76A6B7E1B3C5}"/>
    <cellStyle name="Note 2 2 7 2" xfId="59782" xr:uid="{1E75E524-711A-4879-8178-2EB0245CD288}"/>
    <cellStyle name="Note 2 2 7 2 2" xfId="59783" xr:uid="{73FD42E1-1E43-4EC7-94B3-E9E33661EF9E}"/>
    <cellStyle name="Note 2 2 7 3" xfId="59784" xr:uid="{D82F5E39-A7F3-4F25-B018-04AFE52E04A0}"/>
    <cellStyle name="Note 2 2 7 4" xfId="59785" xr:uid="{4282695C-8F20-40E3-AFF7-D23ABCDE82E8}"/>
    <cellStyle name="Note 2 2 8" xfId="59786" xr:uid="{6171EE3E-FBFF-41F9-9215-3E0474BFF7E6}"/>
    <cellStyle name="Note 2 2 8 2" xfId="59787" xr:uid="{157592B1-F5F5-4AC2-A987-6B78AED834A3}"/>
    <cellStyle name="Note 2 2 8 2 2" xfId="59788" xr:uid="{82E3B4BA-428E-4C0C-96B4-556266591A4E}"/>
    <cellStyle name="Note 2 2 8 3" xfId="59789" xr:uid="{8BD028C7-4B9D-47E9-A339-8178311F2797}"/>
    <cellStyle name="Note 2 2 8 4" xfId="59790" xr:uid="{136046D2-691F-4C60-A561-2000993E97F7}"/>
    <cellStyle name="Note 2 2 9" xfId="59791" xr:uid="{D1006844-F972-4AE6-A35C-92CC87408A0B}"/>
    <cellStyle name="Note 2 2 9 2" xfId="59792" xr:uid="{F00CCA32-609E-4ED7-8766-B64EF01FB341}"/>
    <cellStyle name="Note 2 2 9 2 2" xfId="59793" xr:uid="{1F5DB27A-E36B-494B-BAC8-110CEBA4603D}"/>
    <cellStyle name="Note 2 2 9 3" xfId="59794" xr:uid="{747A791D-9B53-4FC2-9AF0-9F8B9664FF90}"/>
    <cellStyle name="Note 2 2 9 4" xfId="59795" xr:uid="{C51E204A-C6C3-4D16-85FF-CC5ED2F3A462}"/>
    <cellStyle name="Note 2 20" xfId="59796" xr:uid="{92215B9B-B243-41A7-A6F3-A131797863BE}"/>
    <cellStyle name="Note 2 20 2" xfId="59797" xr:uid="{23410B85-5DEC-4FB3-B92A-4D4DAB6E433B}"/>
    <cellStyle name="Note 2 20 2 2" xfId="59798" xr:uid="{032F1D56-CD4F-4C3B-BB3B-750485D9DDE5}"/>
    <cellStyle name="Note 2 20 3" xfId="59799" xr:uid="{317072B6-8294-481B-9018-2019BC99AF8D}"/>
    <cellStyle name="Note 2 20 3 2" xfId="59800" xr:uid="{1950CE3B-3575-43D5-A614-18627C1353F5}"/>
    <cellStyle name="Note 2 20 4" xfId="59801" xr:uid="{6A082191-4C6E-47ED-9A12-021E4F6885A4}"/>
    <cellStyle name="Note 2 20 5" xfId="59802" xr:uid="{80478B24-7A89-4C95-BE78-AF544F948EBC}"/>
    <cellStyle name="Note 2 21" xfId="59803" xr:uid="{9B979171-C7B2-440D-8767-829DC2450EFB}"/>
    <cellStyle name="Note 2 21 2" xfId="59804" xr:uid="{06A72593-6D65-4BF6-AF7B-3BD22FA338B5}"/>
    <cellStyle name="Note 2 21 2 2" xfId="59805" xr:uid="{9BF6B655-B49A-4F91-9AA1-130294C17C13}"/>
    <cellStyle name="Note 2 21 3" xfId="59806" xr:uid="{91D3A38F-575B-43AF-B1CB-9E38BD262668}"/>
    <cellStyle name="Note 2 21 3 2" xfId="59807" xr:uid="{C5FB8511-C761-445B-A576-29B22FAF1023}"/>
    <cellStyle name="Note 2 21 4" xfId="59808" xr:uid="{C88DECA1-B177-47DD-B125-38ECF5E1288D}"/>
    <cellStyle name="Note 2 21 5" xfId="59809" xr:uid="{39836D89-8514-4619-87D7-C69EB59DA53C}"/>
    <cellStyle name="Note 2 22" xfId="59810" xr:uid="{D69102B1-A72F-4807-88C9-FEFF2B02E644}"/>
    <cellStyle name="Note 2 22 2" xfId="59811" xr:uid="{638A9909-FAFE-4E9B-9D85-49FE10715A37}"/>
    <cellStyle name="Note 2 22 2 2" xfId="59812" xr:uid="{92C83561-4C23-446F-AAC6-4019C48E2BBC}"/>
    <cellStyle name="Note 2 22 3" xfId="59813" xr:uid="{25637CCC-68C7-4ED6-A983-D4F5538C9C30}"/>
    <cellStyle name="Note 2 22 3 2" xfId="59814" xr:uid="{05BB7780-FCEF-4334-8CC2-68A72B533B4F}"/>
    <cellStyle name="Note 2 22 4" xfId="59815" xr:uid="{883AD1B5-0090-4375-922F-9A6D38AEAC95}"/>
    <cellStyle name="Note 2 22 5" xfId="59816" xr:uid="{21466CA9-40EF-45E7-9B7B-7DDF5F644303}"/>
    <cellStyle name="Note 2 23" xfId="59817" xr:uid="{8E7C43F5-DDF8-4424-980A-0DAA95582FDC}"/>
    <cellStyle name="Note 2 23 2" xfId="59818" xr:uid="{C8E7B9AC-1305-4DF6-AE61-94DFA12E799C}"/>
    <cellStyle name="Note 2 24" xfId="59819" xr:uid="{18739F63-558D-4CFC-AB4A-C3A1192CEA4E}"/>
    <cellStyle name="Note 2 25" xfId="59820" xr:uid="{D121A655-C549-4410-8F71-E65D168FE4AB}"/>
    <cellStyle name="Note 2 26" xfId="59821" xr:uid="{2D7D8A38-8A2B-497E-8CC1-8939087A4022}"/>
    <cellStyle name="Note 2 3" xfId="49835" xr:uid="{789C6D30-9AF6-4A8D-BCA0-67DBAA4409F2}"/>
    <cellStyle name="Note 2 3 2" xfId="49836" xr:uid="{0FC7485C-5E96-4063-A283-E7B2F6EB06D2}"/>
    <cellStyle name="Note 2 3 3" xfId="59822" xr:uid="{174C2233-BD15-471C-A96F-BF0FA2484BA0}"/>
    <cellStyle name="Note 2 4" xfId="49837" xr:uid="{54B9679D-AD71-4580-8D65-EB7C3F0AF600}"/>
    <cellStyle name="Note 2 4 2" xfId="59823" xr:uid="{2C195DE4-53AE-46CF-9D27-D3AB2B18B849}"/>
    <cellStyle name="Note 2 4 3" xfId="59824" xr:uid="{8C443510-7271-4A91-B834-BDA0F9F2508F}"/>
    <cellStyle name="Note 2 5" xfId="49838" xr:uid="{E47BDC02-74E9-4263-9641-4AFCE10E2107}"/>
    <cellStyle name="Note 2 5 2" xfId="49839" xr:uid="{F371A896-3281-4679-9AF2-DE9B56C6124E}"/>
    <cellStyle name="Note 2 5 2 2" xfId="49840" xr:uid="{6980E701-D96A-4F3C-AC19-22962FB8F682}"/>
    <cellStyle name="Note 2 5 2 2 2" xfId="49841" xr:uid="{352140AD-90C0-48B9-A064-911086012021}"/>
    <cellStyle name="Note 2 5 2 3" xfId="49842" xr:uid="{7935ACFA-69CC-482B-B235-F5D50D0EB26E}"/>
    <cellStyle name="Note 2 5 3" xfId="49843" xr:uid="{0270AD95-2CD3-45E9-B1DB-BA4ACECB6A18}"/>
    <cellStyle name="Note 2 5 3 2" xfId="49844" xr:uid="{347D9A67-8C11-4085-A146-554E7E407737}"/>
    <cellStyle name="Note 2 5 4" xfId="49845" xr:uid="{4A867EE1-265C-4256-BE7A-DFAEEE7F9AF9}"/>
    <cellStyle name="Note 2 6" xfId="49846" xr:uid="{4ED109C3-1431-47F9-B83B-28AF37C02552}"/>
    <cellStyle name="Note 2 6 2" xfId="49847" xr:uid="{504EB202-7292-4850-BA89-36B1DB1851D4}"/>
    <cellStyle name="Note 2 6 3" xfId="59825" xr:uid="{0EB72B3B-3426-4BBA-B91F-6D2D45B96B0A}"/>
    <cellStyle name="Note 2 7" xfId="49848" xr:uid="{67AB23B2-FD28-4B1C-ABAC-06B07C962E97}"/>
    <cellStyle name="Note 2 7 2" xfId="49849" xr:uid="{DCE69ADA-68B0-4653-8748-C943B81423C6}"/>
    <cellStyle name="Note 2 7 3" xfId="59826" xr:uid="{9546176C-CADD-48AD-81CB-34368A671AEA}"/>
    <cellStyle name="Note 2 8" xfId="49850" xr:uid="{8D186E51-487E-4E5C-8A2C-3D02DD99DE99}"/>
    <cellStyle name="Note 2 8 2" xfId="59827" xr:uid="{5071D18F-F64F-4400-8EA2-47DC2693EF6A}"/>
    <cellStyle name="Note 2 8 3" xfId="59828" xr:uid="{0C32DBBC-239D-496F-994F-4C56E0FA663D}"/>
    <cellStyle name="Note 2 9" xfId="49851" xr:uid="{5392D22A-F02E-467C-8A20-B3C11EACC316}"/>
    <cellStyle name="Note 2 9 2" xfId="59829" xr:uid="{CBF549ED-47FF-46E2-A762-98F01A100B84}"/>
    <cellStyle name="Note 2 9 3" xfId="59830" xr:uid="{594181B5-AE08-4A64-951D-C8CE9634E3B2}"/>
    <cellStyle name="Note 20" xfId="51386" xr:uid="{9D405ADF-B4E0-4A48-914E-CF130511D070}"/>
    <cellStyle name="Note 21" xfId="51387" xr:uid="{EEF926C7-339F-4C67-86F0-2B2F93E827DD}"/>
    <cellStyle name="Note 22" xfId="51388" xr:uid="{E3C9C480-1E86-48E9-91BE-1F22D2E288A7}"/>
    <cellStyle name="Note 23" xfId="51389" xr:uid="{42A4A9CC-68F3-4FDD-944E-5D020F800E5F}"/>
    <cellStyle name="Note 23 2" xfId="51390" xr:uid="{A86FA31B-C770-436D-8F9D-173786202950}"/>
    <cellStyle name="Note 24" xfId="51391" xr:uid="{155AD910-82BB-4753-9BAD-9D79E49D538B}"/>
    <cellStyle name="Note 24 2" xfId="51392" xr:uid="{5B3BABA5-1BFD-4C31-9CA8-F530D4A7B252}"/>
    <cellStyle name="Note 25" xfId="51393" xr:uid="{60057F48-90CA-4D61-8C52-5C3E74B1CE1F}"/>
    <cellStyle name="Note 25 2" xfId="51394" xr:uid="{E7D32684-9178-4781-B1AB-2F0FFA2EE39A}"/>
    <cellStyle name="Note 26" xfId="51395" xr:uid="{ECB7FB8D-C744-4ECE-8FCE-1E4C1E87E909}"/>
    <cellStyle name="Note 3" xfId="49852" xr:uid="{E58CF87D-F629-490D-9A0D-C61751B07C37}"/>
    <cellStyle name="Note 3 10" xfId="59831" xr:uid="{87AB9C3E-92EE-4424-AB61-295292CD1AEE}"/>
    <cellStyle name="Note 3 10 2" xfId="59832" xr:uid="{771E6505-3090-4C67-8FD0-D8799B0A4797}"/>
    <cellStyle name="Note 3 10 3" xfId="59833" xr:uid="{B0D8268F-F0C3-4068-85A1-3BEB1DF55FB6}"/>
    <cellStyle name="Note 3 11" xfId="59834" xr:uid="{7C7B135C-1051-4938-A801-24751A4A10C4}"/>
    <cellStyle name="Note 3 12" xfId="59835" xr:uid="{511653C7-602C-4E40-A6D8-A8C6BC6D3160}"/>
    <cellStyle name="Note 3 13" xfId="59836" xr:uid="{A135866E-4B38-4905-9458-7554933F090B}"/>
    <cellStyle name="Note 3 14" xfId="59837" xr:uid="{A408B3CE-C48F-492D-8256-065DB4179466}"/>
    <cellStyle name="Note 3 15" xfId="59838" xr:uid="{AF8AF406-1882-4116-AC8B-CE8173CC514B}"/>
    <cellStyle name="Note 3 16" xfId="59839" xr:uid="{47453EB3-3F3E-473B-9917-E5EEF10CCB44}"/>
    <cellStyle name="Note 3 2" xfId="49853" xr:uid="{1EAD5D6A-C358-4308-B416-68454A2718A5}"/>
    <cellStyle name="Note 3 2 2" xfId="49854" xr:uid="{8373EDD9-1059-4215-A856-ACAB1000FFA2}"/>
    <cellStyle name="Note 3 2 2 2" xfId="51396" xr:uid="{C95F7F76-9D3B-4CC8-87B8-FD90BA3DCD98}"/>
    <cellStyle name="Note 3 2 3" xfId="51397" xr:uid="{4FE60A6C-0629-4E03-8E5C-28374804E87F}"/>
    <cellStyle name="Note 3 2 3 2" xfId="59840" xr:uid="{87351545-4DFD-4E7A-B2AF-439655976F08}"/>
    <cellStyle name="Note 3 3" xfId="49855" xr:uid="{DC40ABC6-B143-40EF-85EE-0E2E93597C2A}"/>
    <cellStyle name="Note 3 3 2" xfId="49856" xr:uid="{142DA535-9FF1-4876-841B-2806F162C3B2}"/>
    <cellStyle name="Note 3 3 2 2" xfId="59841" xr:uid="{A274489D-F8D5-4B9F-ACCC-A0239A3241E5}"/>
    <cellStyle name="Note 3 3 2 2 2" xfId="59842" xr:uid="{71FF561D-9AD3-4254-A806-E739270A73BB}"/>
    <cellStyle name="Note 3 3 2 3" xfId="59843" xr:uid="{029135A1-3265-4171-9360-8932F79AF8BC}"/>
    <cellStyle name="Note 3 3 2 3 2" xfId="59844" xr:uid="{B9C0D381-810A-46EA-B46E-43D1CD601509}"/>
    <cellStyle name="Note 3 3 2 4" xfId="59845" xr:uid="{5B434923-5ECD-45F1-BA7B-73AF938914FE}"/>
    <cellStyle name="Note 3 3 3" xfId="59846" xr:uid="{B3A19A38-6C02-4903-976E-6F8059C8EB6C}"/>
    <cellStyle name="Note 3 3 3 2" xfId="59847" xr:uid="{1BE40E3D-B61F-47B1-B3BF-92772B627122}"/>
    <cellStyle name="Note 3 3 3 3" xfId="59848" xr:uid="{1C444F3A-FCC5-43FE-B6CB-618EEFA2E6F8}"/>
    <cellStyle name="Note 3 3 4" xfId="59849" xr:uid="{A583A108-193E-47FC-B515-BC6C715C1836}"/>
    <cellStyle name="Note 3 3 5" xfId="59850" xr:uid="{F9BB808B-65DA-4CB9-95E4-FB889860FEF0}"/>
    <cellStyle name="Note 3 4" xfId="49857" xr:uid="{3FE7A0F8-7707-4602-BF1D-996B76DAD0F6}"/>
    <cellStyle name="Note 3 4 2" xfId="59851" xr:uid="{2975E002-330A-40D8-A85E-5EF8B96FFFFE}"/>
    <cellStyle name="Note 3 5" xfId="49858" xr:uid="{C395BCDD-403A-424A-96F8-44FAB7182FA6}"/>
    <cellStyle name="Note 3 5 2" xfId="49859" xr:uid="{612915BB-BE8B-4515-A811-EADAED236B4C}"/>
    <cellStyle name="Note 3 5 2 2" xfId="49860" xr:uid="{F1930644-898D-4CE0-9CA6-8C271EE579A9}"/>
    <cellStyle name="Note 3 5 2 2 2" xfId="49861" xr:uid="{71AB278D-69F8-4413-8A62-012B68E4C2AA}"/>
    <cellStyle name="Note 3 5 2 3" xfId="49862" xr:uid="{CB28C387-EC8C-4A51-8DEF-99DCD7231761}"/>
    <cellStyle name="Note 3 5 3" xfId="49863" xr:uid="{623738F7-8D4F-4939-A049-4F8534AA8AC4}"/>
    <cellStyle name="Note 3 5 3 2" xfId="49864" xr:uid="{C58D89B3-08AE-4C3E-9C34-8B65FD1E7245}"/>
    <cellStyle name="Note 3 5 4" xfId="49865" xr:uid="{DC326298-056F-4D68-A869-51C19054039D}"/>
    <cellStyle name="Note 3 6" xfId="49866" xr:uid="{58644D40-917D-4A42-ABB3-046231F7CA17}"/>
    <cellStyle name="Note 3 6 2" xfId="49867" xr:uid="{7B3BD1DB-60A2-4B75-8189-0883FD0D51B5}"/>
    <cellStyle name="Note 3 7" xfId="49868" xr:uid="{8D2AE52C-7400-4C30-866A-B4C3F655E4A8}"/>
    <cellStyle name="Note 3 7 2" xfId="49869" xr:uid="{5DCACAC8-3183-4A13-9667-DDAF5E9BCD75}"/>
    <cellStyle name="Note 3 8" xfId="49870" xr:uid="{4D05CAE7-B4B7-44D3-9254-0B6BF850C67C}"/>
    <cellStyle name="Note 3 8 2" xfId="59852" xr:uid="{6E92E6E9-9736-412D-9D70-E249D9473012}"/>
    <cellStyle name="Note 3 9" xfId="59853" xr:uid="{F13B4BB3-C219-480F-90BC-891806F8206B}"/>
    <cellStyle name="Note 3 9 2" xfId="59854" xr:uid="{470E298E-63AC-4CDA-B316-D2369DAC101F}"/>
    <cellStyle name="Note 4" xfId="49871" xr:uid="{A23C9689-B7AD-4213-9315-34207137E617}"/>
    <cellStyle name="Note 4 2" xfId="49872" xr:uid="{9EC549B6-01D3-47DF-A86A-57BFB8C987F0}"/>
    <cellStyle name="Note 4 2 2" xfId="49873" xr:uid="{4C5DDF2C-6856-4D7B-B652-545F5DCF6248}"/>
    <cellStyle name="Note 4 3" xfId="49874" xr:uid="{A52261F1-B3D9-42DB-8A92-89B239706DB2}"/>
    <cellStyle name="Note 4 3 2" xfId="49875" xr:uid="{5C6C7425-77CA-49CE-96B1-B0DB29DBA17B}"/>
    <cellStyle name="Note 4 3 3" xfId="59855" xr:uid="{7AD9EC92-3BC3-49D9-9EC8-6D6C1CF25429}"/>
    <cellStyle name="Note 4 4" xfId="49876" xr:uid="{C6E42677-0792-41E9-B380-4FD6E954D8FF}"/>
    <cellStyle name="Note 4 5" xfId="49877" xr:uid="{3BB5F5EC-1333-4971-92DD-C023D994D569}"/>
    <cellStyle name="Note 4 5 2" xfId="49878" xr:uid="{275A372F-ADF9-4EFB-8280-6B638DB790F7}"/>
    <cellStyle name="Note 4 5 2 2" xfId="49879" xr:uid="{45F2CD62-9F78-4A8B-B923-4632546CB518}"/>
    <cellStyle name="Note 4 5 2 2 2" xfId="49880" xr:uid="{12AA31FC-F965-4134-9A85-0F4C9E205FBC}"/>
    <cellStyle name="Note 4 5 2 3" xfId="49881" xr:uid="{98BEF899-5666-4F4C-A35F-EE54DE68C4B9}"/>
    <cellStyle name="Note 4 5 3" xfId="49882" xr:uid="{A73F263C-97F0-4F85-B17A-792BD73F4597}"/>
    <cellStyle name="Note 4 5 3 2" xfId="49883" xr:uid="{97A28BAB-D685-4F71-8181-5C8D48FDC0E2}"/>
    <cellStyle name="Note 4 5 4" xfId="49884" xr:uid="{B4A48B63-4397-428D-B89F-21F68E89E7D5}"/>
    <cellStyle name="Note 4 6" xfId="49885" xr:uid="{BF7B84E8-5AFD-4BC3-99E7-E7EAD58ED57D}"/>
    <cellStyle name="Note 4 6 2" xfId="49886" xr:uid="{39B71EBB-1B8A-41C3-9428-CC191A8312D8}"/>
    <cellStyle name="Note 4 7" xfId="49887" xr:uid="{308E8211-9DD1-492C-8940-30C6928D8C08}"/>
    <cellStyle name="Note 4 8" xfId="59856" xr:uid="{86DCE08F-4C74-4087-8AE4-7CBFCDA3CC9B}"/>
    <cellStyle name="Note 5" xfId="49888" xr:uid="{1497618A-5542-4B2F-BC76-ED415D7E8824}"/>
    <cellStyle name="Note 5 2" xfId="49889" xr:uid="{0B41D4E0-F7AF-4F83-A12A-80A3E5F268CA}"/>
    <cellStyle name="Note 5 2 2" xfId="49890" xr:uid="{DAFCE12E-1858-4391-B6B3-9C567388E85C}"/>
    <cellStyle name="Note 5 2 3" xfId="59857" xr:uid="{85A9ADC0-5D41-4919-9A77-1360EB989EF9}"/>
    <cellStyle name="Note 5 3" xfId="49891" xr:uid="{FED5BD9F-6330-4076-8A5F-1B2265E07C48}"/>
    <cellStyle name="Note 5 3 2" xfId="49892" xr:uid="{E760B058-F3A7-4E25-A023-99AB0EB0CA64}"/>
    <cellStyle name="Note 5 3 3" xfId="59858" xr:uid="{2091DDD7-5549-4EE3-9692-031684212A39}"/>
    <cellStyle name="Note 5 4" xfId="49893" xr:uid="{23962248-6D02-413A-938D-37213DBA79F9}"/>
    <cellStyle name="Note 5 5" xfId="49894" xr:uid="{1DA82FB5-07E5-43AE-A12C-1DE158424A88}"/>
    <cellStyle name="Note 5 5 2" xfId="49895" xr:uid="{D646657D-3706-4E56-94C5-48B977727B86}"/>
    <cellStyle name="Note 5 5 2 2" xfId="49896" xr:uid="{A7E6A5E3-AE8C-440D-B2FF-D0DDBAFC71B0}"/>
    <cellStyle name="Note 5 5 2 2 2" xfId="49897" xr:uid="{CFD8AF94-03B7-4622-A19D-C3CB60469655}"/>
    <cellStyle name="Note 5 5 2 3" xfId="49898" xr:uid="{322EE769-0FEA-49A3-9B19-3069B5EC0D4A}"/>
    <cellStyle name="Note 5 5 3" xfId="49899" xr:uid="{641A360E-2E0D-49F2-8B63-A05570CFC743}"/>
    <cellStyle name="Note 5 5 3 2" xfId="49900" xr:uid="{70C6C3A4-5194-4F78-B7A7-18BA58A4745E}"/>
    <cellStyle name="Note 5 5 4" xfId="49901" xr:uid="{436C4692-8ED6-44FA-9744-553C18158C5C}"/>
    <cellStyle name="Note 5 6" xfId="49902" xr:uid="{F5FFC81B-2FA5-4E61-AF07-599DDE335B83}"/>
    <cellStyle name="Note 5 6 2" xfId="49903" xr:uid="{CC6F105E-C1B3-4949-9EA7-4A1106A219A1}"/>
    <cellStyle name="Note 5 7" xfId="59859" xr:uid="{5C8EA0AC-EBC3-497F-95D2-A27E896B4982}"/>
    <cellStyle name="Note 6" xfId="49904" xr:uid="{8D142C76-54CA-4C6B-AAD4-425DCE72EF72}"/>
    <cellStyle name="Note 6 2" xfId="49905" xr:uid="{8F5B6351-6599-45C9-ACAD-869293D8C1D3}"/>
    <cellStyle name="Note 6 2 2" xfId="49906" xr:uid="{DE7EE475-A6E4-4FE4-89B2-712ABE85310B}"/>
    <cellStyle name="Note 6 2 3" xfId="59860" xr:uid="{3C307CC5-780C-4AE4-9EA7-059804F160F5}"/>
    <cellStyle name="Note 6 3" xfId="49907" xr:uid="{B803ADC0-70C1-4457-A66D-B76652A008AC}"/>
    <cellStyle name="Note 6 3 2" xfId="49908" xr:uid="{B7348750-697D-42D4-A59C-5B0C6194738C}"/>
    <cellStyle name="Note 6 3 3" xfId="59861" xr:uid="{2023CE28-E12B-48F6-8049-DF501C5CBC25}"/>
    <cellStyle name="Note 6 4" xfId="49909" xr:uid="{6F11D55F-6786-4B78-8711-0EA224B2B7A4}"/>
    <cellStyle name="Note 6 5" xfId="49910" xr:uid="{AE3C3622-C63E-4404-B49E-33A1E93D99FD}"/>
    <cellStyle name="Note 6 5 2" xfId="49911" xr:uid="{1BCF654D-33B3-458D-85D8-1F57FFF3A9C3}"/>
    <cellStyle name="Note 6 5 2 2" xfId="49912" xr:uid="{4E2DC238-9FD5-49F9-98B1-66DD06EFE03E}"/>
    <cellStyle name="Note 6 5 2 2 2" xfId="49913" xr:uid="{162F49F5-C34E-49B8-A9AC-105F5C163E2F}"/>
    <cellStyle name="Note 6 5 2 3" xfId="49914" xr:uid="{AB3CBC51-3B17-4CBE-B774-D3D4FF51E350}"/>
    <cellStyle name="Note 6 5 3" xfId="49915" xr:uid="{20A5B5DE-FF40-449A-A5DC-E6AC27C908E5}"/>
    <cellStyle name="Note 6 5 3 2" xfId="49916" xr:uid="{59ECDAEF-9AA3-4492-8075-667B7BC880B0}"/>
    <cellStyle name="Note 6 5 4" xfId="49917" xr:uid="{107DBDFE-7404-4FF4-A0F5-9EFBB9452E86}"/>
    <cellStyle name="Note 6 6" xfId="49918" xr:uid="{BA1DF752-50D6-45B9-B590-5E71B806079B}"/>
    <cellStyle name="Note 6 6 2" xfId="49919" xr:uid="{ACD51A28-446D-45F9-8AAC-FD728F180EC4}"/>
    <cellStyle name="Note 6 7" xfId="59862" xr:uid="{FB0DF96E-D73F-4B15-9C5F-1E04281D230A}"/>
    <cellStyle name="Note 7" xfId="49920" xr:uid="{E09B5CC6-5F27-4AF1-9CF2-23753520342E}"/>
    <cellStyle name="Note 7 2" xfId="49921" xr:uid="{C9537E02-0BC7-4D39-90A7-BF6FB482CAEB}"/>
    <cellStyle name="Note 7 2 2" xfId="49922" xr:uid="{8C3FAEE3-266E-43DC-B4E3-FB3D95B541D2}"/>
    <cellStyle name="Note 7 2 3" xfId="59863" xr:uid="{D23DFF94-9F3F-49C5-B2C6-AE159090FD2A}"/>
    <cellStyle name="Note 7 3" xfId="49923" xr:uid="{0893A204-89A8-4811-AC91-E2EE9C834816}"/>
    <cellStyle name="Note 7 3 2" xfId="49924" xr:uid="{B3F6ED36-0A8B-4D45-8009-AF854320B5B0}"/>
    <cellStyle name="Note 7 3 3" xfId="59864" xr:uid="{4A42D595-80A5-49E4-928E-729F554F23D9}"/>
    <cellStyle name="Note 7 4" xfId="49925" xr:uid="{3E57B448-C828-48BA-8351-E9F61C40E78E}"/>
    <cellStyle name="Note 7 5" xfId="49926" xr:uid="{1E995464-497E-481E-A813-A237F7497540}"/>
    <cellStyle name="Note 7 5 2" xfId="49927" xr:uid="{04E5BBD8-3B62-4173-953B-7165D48AAB8D}"/>
    <cellStyle name="Note 7 5 2 2" xfId="49928" xr:uid="{65C134A5-25B1-4540-8CA0-439D88AC5B57}"/>
    <cellStyle name="Note 7 5 2 2 2" xfId="49929" xr:uid="{934BAF62-1FB6-4E30-8E32-4F8B4E184EA5}"/>
    <cellStyle name="Note 7 5 2 3" xfId="49930" xr:uid="{3687FE36-F868-4083-9EA6-FE3BE0467A8E}"/>
    <cellStyle name="Note 7 5 3" xfId="49931" xr:uid="{105662C6-A46C-4472-895B-6091FFEBEC89}"/>
    <cellStyle name="Note 7 5 3 2" xfId="49932" xr:uid="{89E4768A-29AC-4E72-BE5A-1154D6FC3DED}"/>
    <cellStyle name="Note 7 5 4" xfId="49933" xr:uid="{42C10486-63D5-413E-86BF-1C37567CB57C}"/>
    <cellStyle name="Note 7 6" xfId="49934" xr:uid="{8FEA0BE0-2A9C-4111-A432-ACFD67C13326}"/>
    <cellStyle name="Note 7 6 2" xfId="49935" xr:uid="{2A3DB800-B8A0-4F97-BFA5-0C97CF27EE6D}"/>
    <cellStyle name="Note 7 7" xfId="59865" xr:uid="{0549317F-A9F6-419F-B157-C37A817EBFCE}"/>
    <cellStyle name="Note 8" xfId="49936" xr:uid="{1CAB225A-895E-405E-954C-CEE2B7BDE52A}"/>
    <cellStyle name="Note 8 2" xfId="49937" xr:uid="{519B9C04-35EF-4EC2-A24A-7F3157D37C48}"/>
    <cellStyle name="Note 8 2 2" xfId="49938" xr:uid="{6170D26D-7ADD-4F97-BA51-27C4FCDFB606}"/>
    <cellStyle name="Note 8 2 3" xfId="59866" xr:uid="{D0EA07A4-C01E-4148-98C8-1A967D0EDFC8}"/>
    <cellStyle name="Note 8 3" xfId="49939" xr:uid="{69693D8F-93A2-4064-8F3E-17E6093823A8}"/>
    <cellStyle name="Note 8 3 2" xfId="49940" xr:uid="{0728A840-FB77-4C5F-BE34-AEF7567AC28A}"/>
    <cellStyle name="Note 8 3 3" xfId="59867" xr:uid="{7B8673B9-1380-46A2-8AAA-D445F6AD26AE}"/>
    <cellStyle name="Note 8 4" xfId="49941" xr:uid="{A475E849-1E3D-43DE-9677-3092A116DF2E}"/>
    <cellStyle name="Note 8 5" xfId="49942" xr:uid="{E1F105A4-F45B-4219-AF4F-E9505140F490}"/>
    <cellStyle name="Note 8 5 2" xfId="49943" xr:uid="{66BA9778-1C1D-4EF2-AF37-9612DE2A28C2}"/>
    <cellStyle name="Note 8 5 2 2" xfId="49944" xr:uid="{5253EE38-A233-4463-AA3D-B079AFF11674}"/>
    <cellStyle name="Note 8 5 2 2 2" xfId="49945" xr:uid="{2EFD4108-DD2F-43E4-A43A-7A6EA1306488}"/>
    <cellStyle name="Note 8 5 2 3" xfId="49946" xr:uid="{4EEF2B20-76B4-41C8-A295-DAACAE28BDB8}"/>
    <cellStyle name="Note 8 5 3" xfId="49947" xr:uid="{38BF682B-08C8-4D20-B0AD-3FF0BB983E85}"/>
    <cellStyle name="Note 8 5 3 2" xfId="49948" xr:uid="{3FC36E35-E44F-4F66-932A-5E5A75C4F1AD}"/>
    <cellStyle name="Note 8 5 4" xfId="49949" xr:uid="{8A302DE2-3947-4775-B37E-7D6DE02D6A46}"/>
    <cellStyle name="Note 8 6" xfId="49950" xr:uid="{33E877BA-1FFB-416A-8D6E-373A12A73111}"/>
    <cellStyle name="Note 8 6 2" xfId="49951" xr:uid="{914919EB-0E35-4FD5-B2BC-FA5E820D946F}"/>
    <cellStyle name="Note 8 7" xfId="59868" xr:uid="{91EF300D-118B-41D5-8476-F051CE34F3F0}"/>
    <cellStyle name="Note 9" xfId="49952" xr:uid="{E57F1A1F-DC73-4607-A7E9-09A30DC787CC}"/>
    <cellStyle name="Note 9 2" xfId="49953" xr:uid="{A28F63A9-1B29-4C26-9CD9-507CF068C026}"/>
    <cellStyle name="Note 9 2 2" xfId="49954" xr:uid="{B07DAF1C-F389-4B0F-AC73-9347F4A0432A}"/>
    <cellStyle name="Note 9 2 3" xfId="59869" xr:uid="{9D17EE3E-3677-4E96-87AF-DBAC50B3EEAC}"/>
    <cellStyle name="Note 9 3" xfId="49955" xr:uid="{98E0F0B9-C498-4765-A652-45D9FDE17B51}"/>
    <cellStyle name="Note 9 3 2" xfId="49956" xr:uid="{E240836D-A999-402E-865B-E3152BF7B935}"/>
    <cellStyle name="Note 9 3 3" xfId="59870" xr:uid="{0A60ABEE-421B-4C98-8539-2CC011357868}"/>
    <cellStyle name="Note 9 4" xfId="49957" xr:uid="{19449B80-4AA0-4EF6-8301-092CB189DA8A}"/>
    <cellStyle name="Note 9 5" xfId="49958" xr:uid="{93CC80E8-4227-4182-9D49-AA8BE9945B1B}"/>
    <cellStyle name="Note 9 5 2" xfId="49959" xr:uid="{80A0D55A-6623-4580-BC50-520DE1426421}"/>
    <cellStyle name="Note 9 5 2 2" xfId="49960" xr:uid="{95431EA7-EBDC-48D3-9489-0D9077D8FB6C}"/>
    <cellStyle name="Note 9 5 2 2 2" xfId="49961" xr:uid="{C7BC45BD-4C09-457F-A583-A3EE7170422A}"/>
    <cellStyle name="Note 9 5 2 3" xfId="49962" xr:uid="{C914DE4F-EDE7-4F30-9542-1AC1D808F632}"/>
    <cellStyle name="Note 9 5 3" xfId="49963" xr:uid="{443D0DEC-2DF4-4F82-B440-B8D0F3832383}"/>
    <cellStyle name="Note 9 5 3 2" xfId="49964" xr:uid="{08B78356-0F30-4221-AE58-1D95ACC24E09}"/>
    <cellStyle name="Note 9 5 4" xfId="49965" xr:uid="{7CD409FB-5C3A-46FA-8DAB-CB0E1714C37E}"/>
    <cellStyle name="Note 9 6" xfId="49966" xr:uid="{A1813188-6C1D-4E87-A79B-079A7C43F3FA}"/>
    <cellStyle name="Note 9 6 2" xfId="49967" xr:uid="{39BF3D59-6709-465F-9A1B-D9209983F2EE}"/>
    <cellStyle name="Note 9 7" xfId="59871" xr:uid="{D315C3FA-7F51-4ED2-B483-AD8B8060C58B}"/>
    <cellStyle name="Numbers" xfId="59872" xr:uid="{D2663464-E5BF-4D71-B657-741A4891A883}"/>
    <cellStyle name="Œ…‹æØ‚è [0.00]_laroux" xfId="59873" xr:uid="{91DDAB15-F183-4F21-AC8E-F69C218BD30B}"/>
    <cellStyle name="Œ…‹æØ‚è_laroux" xfId="59874" xr:uid="{18BD6DED-CC76-49ED-AC8A-1111EDE3989D}"/>
    <cellStyle name="ombete" xfId="95" xr:uid="{CEDC8AA2-14AD-41A7-8D1C-208AD6A59433}"/>
    <cellStyle name="Output" xfId="33" builtinId="21" customBuiltin="1"/>
    <cellStyle name="Output 10" xfId="51398" xr:uid="{E5EF5859-E8C8-4F2C-A4F0-F11DE6301F03}"/>
    <cellStyle name="Output 10 2" xfId="59875" xr:uid="{7B1E2AB9-7CA2-483B-B6E2-FD3513A383AB}"/>
    <cellStyle name="Output 10 3" xfId="59876" xr:uid="{EAF818CF-54E0-4421-B55B-D103C128829A}"/>
    <cellStyle name="Output 11" xfId="51399" xr:uid="{3B3FF313-DDEE-42E8-A606-8C76AC4B8504}"/>
    <cellStyle name="Output 11 2" xfId="59877" xr:uid="{C66D7EBD-3383-4A5C-9A5E-8440FE151870}"/>
    <cellStyle name="Output 12" xfId="51400" xr:uid="{DB7C5C32-2A6B-486F-A917-B4C4B9EF20FF}"/>
    <cellStyle name="Output 12 2" xfId="59878" xr:uid="{C8EDCB05-9801-40C4-9F08-D51EC1FF2709}"/>
    <cellStyle name="Output 13" xfId="51401" xr:uid="{A6C82AD5-3E05-409C-8A7B-6B2779BB52D5}"/>
    <cellStyle name="Output 13 2" xfId="59879" xr:uid="{7B0D6F89-9EA8-44FE-9819-A06BCE74C6AF}"/>
    <cellStyle name="Output 14" xfId="51402" xr:uid="{9835C731-EA99-4AA9-A4A9-374FC0351A50}"/>
    <cellStyle name="Output 15" xfId="51403" xr:uid="{F93869F6-A03B-4F14-8482-6A69DB2E3890}"/>
    <cellStyle name="Output 16" xfId="51404" xr:uid="{5E4EFF42-3B6B-4594-893C-527FD32037EF}"/>
    <cellStyle name="Output 17" xfId="51405" xr:uid="{B5AE2E6D-C2AA-4C5D-A356-FB9C59A278B7}"/>
    <cellStyle name="Output 18" xfId="51406" xr:uid="{C3E82AB1-48F2-4A98-AE3E-A94CC54CFC96}"/>
    <cellStyle name="Output 19" xfId="51407" xr:uid="{E2B399A9-4E9B-4BC3-87FC-F0EC3FEEE6E8}"/>
    <cellStyle name="Output 2" xfId="49968" xr:uid="{CE567908-4A20-4248-AA28-F2F6FCEAD67B}"/>
    <cellStyle name="Output 2 10" xfId="59880" xr:uid="{610348EC-E4C4-404A-99A8-C41435F70006}"/>
    <cellStyle name="Output 2 10 2" xfId="59881" xr:uid="{A24FDCF3-B7DE-4DD6-8E1C-0510DB054EC4}"/>
    <cellStyle name="Output 2 10 3" xfId="59882" xr:uid="{0D518B53-41D5-4961-97B3-FC8BDA00B971}"/>
    <cellStyle name="Output 2 11" xfId="59883" xr:uid="{FD8AE023-1D45-4432-BBCE-2471CDE03CDD}"/>
    <cellStyle name="Output 2 11 2" xfId="59884" xr:uid="{7217BADB-26AF-49D2-B81D-7D3FBCE5CE05}"/>
    <cellStyle name="Output 2 12" xfId="59885" xr:uid="{5F361A07-D4EB-47C7-9254-D73EA9D0D3E0}"/>
    <cellStyle name="Output 2 12 2" xfId="59886" xr:uid="{9EAAFE4D-D638-441B-8DED-EBF185A659EC}"/>
    <cellStyle name="Output 2 13" xfId="59887" xr:uid="{42AE87DA-63F6-4E41-895C-F711AE84BD72}"/>
    <cellStyle name="Output 2 13 2" xfId="59888" xr:uid="{BE18FE53-5169-425D-A7FD-150AC00B979B}"/>
    <cellStyle name="Output 2 14" xfId="59889" xr:uid="{03BE30C5-7970-4BE1-8983-46CDD6DE7CDE}"/>
    <cellStyle name="Output 2 14 2" xfId="59890" xr:uid="{4EFA08E1-9350-434F-9CDA-FEE4BE01AD2D}"/>
    <cellStyle name="Output 2 15" xfId="59891" xr:uid="{E0E36CA3-8CCC-47F5-8C56-F167AEF43D43}"/>
    <cellStyle name="Output 2 16" xfId="59892" xr:uid="{E09F1D69-27E6-4DFA-BF10-4FA0A851DA93}"/>
    <cellStyle name="Output 2 17" xfId="59893" xr:uid="{BD99BFB8-F12B-4866-B9DE-4A24A1581170}"/>
    <cellStyle name="Output 2 18" xfId="59894" xr:uid="{CA3DF0E8-5B21-477D-8734-7727AB6B5034}"/>
    <cellStyle name="Output 2 19" xfId="59895" xr:uid="{F3742D52-A413-485D-8F79-7FCB05A93BE3}"/>
    <cellStyle name="Output 2 2" xfId="49969" xr:uid="{9F542C64-98A6-4396-A783-8308E3E4711E}"/>
    <cellStyle name="Output 2 2 10" xfId="59896" xr:uid="{13878F1C-A7EB-43AA-8768-22DC63411177}"/>
    <cellStyle name="Output 2 2 10 2" xfId="59897" xr:uid="{0909F13C-32FF-4ED1-AB0C-9BDB6A78A1F6}"/>
    <cellStyle name="Output 2 2 11" xfId="59898" xr:uid="{793CA0FF-79D8-4294-A41F-F0AE240D8B46}"/>
    <cellStyle name="Output 2 2 12" xfId="59899" xr:uid="{62241B77-CE00-4787-B944-7C16D19547B8}"/>
    <cellStyle name="Output 2 2 13" xfId="59900" xr:uid="{D786630E-290A-44B1-A030-8123888CB21C}"/>
    <cellStyle name="Output 2 2 14" xfId="59901" xr:uid="{8912B421-3B14-4F14-A84D-76F7C72B0090}"/>
    <cellStyle name="Output 2 2 15" xfId="59902" xr:uid="{85B7CC08-09E0-43D2-B0C1-A5F856C8E54F}"/>
    <cellStyle name="Output 2 2 16" xfId="59903" xr:uid="{4ADC8E33-6C97-40D3-A527-6B3D299F263C}"/>
    <cellStyle name="Output 2 2 17" xfId="59904" xr:uid="{E6D01B68-02CE-491A-879B-8259A719C287}"/>
    <cellStyle name="Output 2 2 18" xfId="59905" xr:uid="{A55B6945-F818-4454-9795-1B28470EB41D}"/>
    <cellStyle name="Output 2 2 19" xfId="59906" xr:uid="{F9D5C146-1CA1-4780-948C-C745F7457419}"/>
    <cellStyle name="Output 2 2 2" xfId="51408" xr:uid="{DA9B5B31-5792-420E-AD8F-C3CF8146EAA3}"/>
    <cellStyle name="Output 2 2 2 10" xfId="59907" xr:uid="{961D5698-770B-44E6-8AA6-FBA6C6E68A57}"/>
    <cellStyle name="Output 2 2 2 2" xfId="51409" xr:uid="{BB2E9BDE-D7D5-4C5D-A271-F4A279743A95}"/>
    <cellStyle name="Output 2 2 2 2 2" xfId="51410" xr:uid="{F591745C-F8EB-496A-A0F5-2A853A39C0CA}"/>
    <cellStyle name="Output 2 2 2 2 2 2" xfId="59908" xr:uid="{912C5237-1C4F-4E59-900D-EAFE9A033669}"/>
    <cellStyle name="Output 2 2 2 2 2 2 2" xfId="59909" xr:uid="{0D07A7A3-9E72-4AA3-8F5A-91101A3F0EC5}"/>
    <cellStyle name="Output 2 2 2 2 2 3" xfId="59910" xr:uid="{9A722944-03D8-4F7E-A77D-0BA9E50DFD98}"/>
    <cellStyle name="Output 2 2 2 2 2 3 2" xfId="59911" xr:uid="{1EBE6DEC-071D-43B0-B64F-3CE357000B48}"/>
    <cellStyle name="Output 2 2 2 2 2 4" xfId="59912" xr:uid="{C9447F43-10F9-49D6-93BD-8AEB48A4DC98}"/>
    <cellStyle name="Output 2 2 2 2 3" xfId="59913" xr:uid="{523F0AFA-225B-4C28-AC42-CDA8F268331C}"/>
    <cellStyle name="Output 2 2 2 2 3 2" xfId="59914" xr:uid="{22B1C1C1-28DA-4175-A824-1430E8E060E7}"/>
    <cellStyle name="Output 2 2 2 2 3 3" xfId="59915" xr:uid="{8117C7A4-3F4F-4634-815F-6E4BFE454835}"/>
    <cellStyle name="Output 2 2 2 2 4" xfId="59916" xr:uid="{364C4062-28F2-44B5-871E-3471569FD81A}"/>
    <cellStyle name="Output 2 2 2 2 5" xfId="59917" xr:uid="{07B9A0D0-D8CD-470D-B330-8790CB0CA673}"/>
    <cellStyle name="Output 2 2 2 3" xfId="59918" xr:uid="{8589445B-1D47-46E4-99E7-7A5DD8B871B4}"/>
    <cellStyle name="Output 2 2 2 3 2" xfId="59919" xr:uid="{0936236E-51FC-45C7-9A02-F97069B81343}"/>
    <cellStyle name="Output 2 2 2 4" xfId="59920" xr:uid="{3B2B5517-6EAF-4754-85B1-78EFD56B5F2D}"/>
    <cellStyle name="Output 2 2 2 4 2" xfId="59921" xr:uid="{B876B864-4D40-4870-B6B8-F953401348E8}"/>
    <cellStyle name="Output 2 2 2 5" xfId="59922" xr:uid="{E4BF0279-A989-46C7-9735-848BABAB0B1F}"/>
    <cellStyle name="Output 2 2 2 5 2" xfId="59923" xr:uid="{EF363CFF-3F5A-4B50-8A5E-8ED4E2CF98CE}"/>
    <cellStyle name="Output 2 2 2 6" xfId="59924" xr:uid="{1A46D758-2C4E-4D16-9009-CC1BC474F5B8}"/>
    <cellStyle name="Output 2 2 2 6 2" xfId="59925" xr:uid="{10C3FAEB-9D82-455E-BA4A-AE6A9333F711}"/>
    <cellStyle name="Output 2 2 2 7" xfId="59926" xr:uid="{1382932B-527C-4DED-B04D-0CDA2017FEB4}"/>
    <cellStyle name="Output 2 2 2 7 2" xfId="59927" xr:uid="{C6F83CCD-E554-454E-AE1A-00DB771946A5}"/>
    <cellStyle name="Output 2 2 2 8" xfId="59928" xr:uid="{DA7C0ACB-0F83-4C84-BB23-9EB2FF519127}"/>
    <cellStyle name="Output 2 2 2 8 2" xfId="59929" xr:uid="{48520702-49B4-4EEA-A0CB-C11F982A6921}"/>
    <cellStyle name="Output 2 2 2 9" xfId="59930" xr:uid="{43E9747D-39A4-4DDA-A158-614EAE2995B3}"/>
    <cellStyle name="Output 2 2 2 9 2" xfId="59931" xr:uid="{7631416C-4F23-4C89-A079-E083B5D23788}"/>
    <cellStyle name="Output 2 2 20" xfId="59932" xr:uid="{7B404200-A0BF-494B-8B01-8D5C2C20ACAE}"/>
    <cellStyle name="Output 2 2 21" xfId="59933" xr:uid="{AFF57A22-CE33-4301-AE30-655C63F36016}"/>
    <cellStyle name="Output 2 2 22" xfId="59934" xr:uid="{3698A47D-327A-4CBB-8ED6-6DDCB2E34159}"/>
    <cellStyle name="Output 2 2 23" xfId="59935" xr:uid="{B1A8A5D4-7231-4E0A-BC67-C1546B54462B}"/>
    <cellStyle name="Output 2 2 24" xfId="59936" xr:uid="{485DCD48-B85D-4AF9-B160-6D56F1834285}"/>
    <cellStyle name="Output 2 2 3" xfId="51411" xr:uid="{53EE7A14-E260-4279-BB95-178DA48023FC}"/>
    <cellStyle name="Output 2 2 3 2" xfId="59937" xr:uid="{BABAC3FB-1B1A-4668-9D0E-9D252E18358A}"/>
    <cellStyle name="Output 2 2 3 2 2" xfId="59938" xr:uid="{0A2FA947-7F82-46AA-A1ED-453D19DC25DF}"/>
    <cellStyle name="Output 2 2 3 2 2 2" xfId="59939" xr:uid="{11265848-74F1-460F-8007-85233AC5205D}"/>
    <cellStyle name="Output 2 2 3 2 2 3" xfId="59940" xr:uid="{14D536F8-319D-490D-BC67-CC0AB2DCE37C}"/>
    <cellStyle name="Output 2 2 3 2 3" xfId="59941" xr:uid="{BE322687-0920-4301-A292-0C417FF71705}"/>
    <cellStyle name="Output 2 2 3 2 3 2" xfId="59942" xr:uid="{8CDAC234-3A49-4BFB-BD96-B8071BF7751A}"/>
    <cellStyle name="Output 2 2 3 2 3 3" xfId="59943" xr:uid="{DCFF651D-9879-4C1A-ACC4-1B663EB4A8B4}"/>
    <cellStyle name="Output 2 2 3 2 4" xfId="59944" xr:uid="{FF8E6C52-472F-43A7-B950-C5E932C42108}"/>
    <cellStyle name="Output 2 2 3 2 5" xfId="59945" xr:uid="{7F42EA17-ECA5-4769-AAF8-AA4AA1A0D3FC}"/>
    <cellStyle name="Output 2 2 3 3" xfId="59946" xr:uid="{B614EFA3-9DEF-416F-AF6C-F5F2BD82A224}"/>
    <cellStyle name="Output 2 2 3 3 2" xfId="59947" xr:uid="{7D54154A-8424-461B-B8D9-5A1889776702}"/>
    <cellStyle name="Output 2 2 3 4" xfId="59948" xr:uid="{B25E30E9-69A3-4570-82FA-7E01412EBEE1}"/>
    <cellStyle name="Output 2 2 4" xfId="59949" xr:uid="{53212BD2-0ED3-4A51-BEC9-F46D8F64770D}"/>
    <cellStyle name="Output 2 2 4 2" xfId="59950" xr:uid="{81ADA7C5-9BC3-429F-B3F5-3CE2483CCE8D}"/>
    <cellStyle name="Output 2 2 4 3" xfId="59951" xr:uid="{8C289B9E-A995-426E-8CFA-613654CD4FBF}"/>
    <cellStyle name="Output 2 2 4 4" xfId="59952" xr:uid="{51EE21A3-3502-4B45-B1A9-15F55AF12708}"/>
    <cellStyle name="Output 2 2 5" xfId="59953" xr:uid="{0EB2014B-A4B9-4555-ACF2-E05A7E801EC5}"/>
    <cellStyle name="Output 2 2 5 2" xfId="59954" xr:uid="{AED86DF7-184B-4178-B38B-FC97C993305F}"/>
    <cellStyle name="Output 2 2 5 3" xfId="59955" xr:uid="{54385783-75B8-4824-89B0-81B72151E2B5}"/>
    <cellStyle name="Output 2 2 5 4" xfId="59956" xr:uid="{047FF80D-2883-465E-99E1-A33AC5D55699}"/>
    <cellStyle name="Output 2 2 6" xfId="59957" xr:uid="{9CCBA5E9-C697-4CFC-9C3B-7AC24941134D}"/>
    <cellStyle name="Output 2 2 6 2" xfId="59958" xr:uid="{7355EA9F-CDE5-4D7D-9BEA-DF810240AC5A}"/>
    <cellStyle name="Output 2 2 6 3" xfId="59959" xr:uid="{86035B67-45F2-4CF3-B9B3-A0548014472B}"/>
    <cellStyle name="Output 2 2 6 4" xfId="59960" xr:uid="{B659102B-54E7-4F83-B0B2-E94D6AFDCF65}"/>
    <cellStyle name="Output 2 2 7" xfId="59961" xr:uid="{62BEAD42-3454-429F-9527-E8FDF156B3C8}"/>
    <cellStyle name="Output 2 2 7 2" xfId="59962" xr:uid="{907A53D4-0DF8-4630-804F-596D4512BA1F}"/>
    <cellStyle name="Output 2 2 7 3" xfId="59963" xr:uid="{C4722C60-BA24-4D57-9C7A-7D8628CF4299}"/>
    <cellStyle name="Output 2 2 7 4" xfId="59964" xr:uid="{E44840E0-AD68-4489-ADE5-175E4203D7E2}"/>
    <cellStyle name="Output 2 2 8" xfId="59965" xr:uid="{4B6E497C-9747-48A5-8C3A-128052C01BFD}"/>
    <cellStyle name="Output 2 2 8 2" xfId="59966" xr:uid="{B35177CB-182F-4126-933D-F54C2B830E64}"/>
    <cellStyle name="Output 2 2 8 3" xfId="59967" xr:uid="{A89D38AC-A970-4065-BF93-6C08678C1682}"/>
    <cellStyle name="Output 2 2 8 4" xfId="59968" xr:uid="{EEB33790-0D06-4DA0-ACBD-8E78B79C59C0}"/>
    <cellStyle name="Output 2 2 9" xfId="59969" xr:uid="{9510F546-415C-43E6-B17A-2A5866148195}"/>
    <cellStyle name="Output 2 2 9 2" xfId="59970" xr:uid="{04BFA526-38DC-4CAF-96C8-15C635CB1B44}"/>
    <cellStyle name="Output 2 2 9 3" xfId="59971" xr:uid="{F8093BC0-2797-4A84-9937-082E4D59CB40}"/>
    <cellStyle name="Output 2 2 9 4" xfId="59972" xr:uid="{4C944A91-DAC6-4F38-AEFD-FE2C48A79ED2}"/>
    <cellStyle name="Output 2 20" xfId="59973" xr:uid="{9C9D28E0-E773-4D5A-B138-187D08C8F0EF}"/>
    <cellStyle name="Output 2 21" xfId="59974" xr:uid="{4D506CB6-5307-4513-AB97-FEF12DA87919}"/>
    <cellStyle name="Output 2 22" xfId="59975" xr:uid="{840CCAB6-4E43-4C9D-AF00-DFEFBB22B18E}"/>
    <cellStyle name="Output 2 23" xfId="59976" xr:uid="{96F3916C-7F85-49A0-991E-21A7E4B8993A}"/>
    <cellStyle name="Output 2 24" xfId="59977" xr:uid="{1A42824F-9ADA-4EBE-850C-716B65E7D371}"/>
    <cellStyle name="Output 2 3" xfId="49970" xr:uid="{F04F6418-1EA9-4A88-AFA0-CE475774A2D4}"/>
    <cellStyle name="Output 2 3 2" xfId="59978" xr:uid="{0D676304-7F15-49E0-8FD9-943D42654168}"/>
    <cellStyle name="Output 2 4" xfId="49971" xr:uid="{CAA7F6BB-5423-4BFD-BE33-F3097D46F167}"/>
    <cellStyle name="Output 2 4 2" xfId="59979" xr:uid="{4B0EFD7F-9981-4301-9ECC-10D8C4A4110D}"/>
    <cellStyle name="Output 2 5" xfId="59980" xr:uid="{67047218-965C-4C5F-A8AE-C8BC9D252B76}"/>
    <cellStyle name="Output 2 5 2" xfId="59981" xr:uid="{A9B2223A-A280-4831-9DDD-8375FB6C8A34}"/>
    <cellStyle name="Output 2 6" xfId="59982" xr:uid="{689D6FAE-C64F-4E51-AFD1-4A34A7E9E570}"/>
    <cellStyle name="Output 2 6 2" xfId="59983" xr:uid="{98CB54FF-AF88-4504-B2FD-A37895ADF61E}"/>
    <cellStyle name="Output 2 7" xfId="59984" xr:uid="{92694A71-70DF-4A32-9A77-E91CBDDE751C}"/>
    <cellStyle name="Output 2 7 2" xfId="59985" xr:uid="{79E977C7-6BE5-479D-81D8-6FDACA4D4470}"/>
    <cellStyle name="Output 2 8" xfId="59986" xr:uid="{880899DC-62F8-42E8-9FBC-FD42B521A384}"/>
    <cellStyle name="Output 2 8 2" xfId="59987" xr:uid="{226CD581-A378-450B-B9C4-8AC405544503}"/>
    <cellStyle name="Output 2 9" xfId="59988" xr:uid="{DDA24166-010F-417B-8C12-941CC86026C7}"/>
    <cellStyle name="Output 2 9 2" xfId="59989" xr:uid="{C794B820-C034-41B3-ADCD-71A8CE77E1CA}"/>
    <cellStyle name="Output 20" xfId="51412" xr:uid="{26DEEC4D-100A-464C-8019-43FA254343BA}"/>
    <cellStyle name="Output 21" xfId="51413" xr:uid="{6BE20B8F-FE0E-40CF-AC3C-B9BA626159A2}"/>
    <cellStyle name="Output 22" xfId="51414" xr:uid="{A5121FFB-5662-4B8A-8EBF-47900D81A371}"/>
    <cellStyle name="Output 3" xfId="49972" xr:uid="{CD252D89-FC6E-4015-B9C4-E6C88A260EBB}"/>
    <cellStyle name="Output 3 2" xfId="49973" xr:uid="{091194FF-CAEF-48B5-B8B0-2B5E3F8DDDA6}"/>
    <cellStyle name="Output 3 2 2" xfId="59990" xr:uid="{02C6FA98-0371-4E33-BE89-CDAD57C15002}"/>
    <cellStyle name="Output 3 2 2 2" xfId="59991" xr:uid="{E0C85F80-8885-4BA8-9B0F-68EB9CA2A002}"/>
    <cellStyle name="Output 3 3" xfId="59992" xr:uid="{0F36A32A-E0A9-4D13-A529-5302520CEBA2}"/>
    <cellStyle name="Output 3 4" xfId="59993" xr:uid="{CA42691E-9C2C-488A-AE99-B5590DC33B77}"/>
    <cellStyle name="Output 3 5" xfId="59994" xr:uid="{14393CF2-681E-44DC-9A91-67BB1DBA6BE0}"/>
    <cellStyle name="Output 3 6" xfId="59995" xr:uid="{DBBD6A8E-49D5-40B2-A4DB-AA0C15D25574}"/>
    <cellStyle name="Output 3 7" xfId="59996" xr:uid="{9F673CD8-8697-460E-818E-393864809CDD}"/>
    <cellStyle name="Output 4" xfId="51415" xr:uid="{1CDFE290-4004-46ED-AEF5-F2DA447725AD}"/>
    <cellStyle name="Output 4 2" xfId="59997" xr:uid="{34F36B3B-C541-41CD-8677-32CE59E75B7D}"/>
    <cellStyle name="Output 4 2 2" xfId="59998" xr:uid="{52B10AE3-5459-4EDC-A7F0-5AA4BC2C84D3}"/>
    <cellStyle name="Output 4 3" xfId="59999" xr:uid="{6F2B981D-755C-4150-8BA2-DBEE1CAE5C6F}"/>
    <cellStyle name="Output 4 4" xfId="60000" xr:uid="{226D3BD9-B1C2-44A3-8DD4-CFC39E03174A}"/>
    <cellStyle name="Output 4 5" xfId="60001" xr:uid="{8A143F10-53EE-4C33-A430-EFE07800ACD7}"/>
    <cellStyle name="Output 5" xfId="51416" xr:uid="{E127227A-A854-4121-B657-553361A3DE95}"/>
    <cellStyle name="Output 5 2" xfId="60002" xr:uid="{E07901AD-237F-4703-8D46-29B0A1BD1924}"/>
    <cellStyle name="Output 5 2 2" xfId="60003" xr:uid="{0959ED80-4BDE-460E-B8AC-1D7AFBD056A2}"/>
    <cellStyle name="Output 5 3" xfId="60004" xr:uid="{8B1DA047-ED5C-4B3A-B59D-9E035A48F118}"/>
    <cellStyle name="Output 5 4" xfId="60005" xr:uid="{6FE7C5FA-7727-41EC-B81A-A5EBD5022CE7}"/>
    <cellStyle name="Output 5 5" xfId="60006" xr:uid="{B4E6CC44-7EAE-4A32-B929-53F39CD2AB54}"/>
    <cellStyle name="Output 6" xfId="51417" xr:uid="{BD5DCB19-4C41-45DE-89FC-B09C380D5FD9}"/>
    <cellStyle name="Output 6 2" xfId="60007" xr:uid="{DF20F249-5FC8-4BCA-A312-467955EB006A}"/>
    <cellStyle name="Output 6 2 2" xfId="60008" xr:uid="{7B095965-2408-4472-9DB4-00D2107A8196}"/>
    <cellStyle name="Output 6 3" xfId="60009" xr:uid="{633C98C9-3F99-4A82-8AF9-3FEFD496CA02}"/>
    <cellStyle name="Output 6 4" xfId="60010" xr:uid="{9CBE617C-55C3-4D40-B16D-E5B892CF1BB8}"/>
    <cellStyle name="Output 6 5" xfId="60011" xr:uid="{2B8E5E06-4C1E-4541-9C54-E9C5D220E5D8}"/>
    <cellStyle name="Output 7" xfId="51418" xr:uid="{16FE3F8B-E871-42BF-9BE1-577425342F85}"/>
    <cellStyle name="Output 7 2" xfId="60012" xr:uid="{3C683F26-D0C8-40DB-9AE3-47A2F02FCD0B}"/>
    <cellStyle name="Output 7 2 2" xfId="60013" xr:uid="{D85B44EE-D12F-44C3-A6A1-62D3E7BFA315}"/>
    <cellStyle name="Output 7 3" xfId="60014" xr:uid="{ECB47DFD-070A-4C20-BDA3-493E7E757828}"/>
    <cellStyle name="Output 7 4" xfId="60015" xr:uid="{3167B0AB-276B-41B8-ACC1-7C233EC05403}"/>
    <cellStyle name="Output 7 5" xfId="60016" xr:uid="{D12E0D2F-7EAC-4D2C-BF11-6F83B34B88CC}"/>
    <cellStyle name="Output 8" xfId="51419" xr:uid="{EBE7D424-F753-44CE-8164-5C0BEC7E195F}"/>
    <cellStyle name="Output 8 2" xfId="60017" xr:uid="{07792506-760C-4ADF-90D4-C36DFF96F6C5}"/>
    <cellStyle name="Output 8 3" xfId="60018" xr:uid="{7694563C-CB82-4C5B-A786-3B431DF2F1FD}"/>
    <cellStyle name="Output 9" xfId="51420" xr:uid="{A0BCBA7B-3EE3-45C9-B2CC-A5F1F8F991B2}"/>
    <cellStyle name="Output 9 2" xfId="60019" xr:uid="{082035EE-5888-4453-A42C-71176D2BC087}"/>
    <cellStyle name="Output 9 3" xfId="60020" xr:uid="{8C1D6FFA-C136-4278-B826-916A46CDEB46}"/>
    <cellStyle name="Output Amounts" xfId="60021" xr:uid="{2D4535ED-1DA1-4E2B-9FEB-3C4DA67E4822}"/>
    <cellStyle name="Output Column Headings" xfId="60022" xr:uid="{71DB088B-7899-45E1-8FE8-7F35666BFFFB}"/>
    <cellStyle name="Output Line Items" xfId="60023" xr:uid="{FC35A5DE-AFD4-49AB-8834-9C26AFE6A0D6}"/>
    <cellStyle name="Output Report Heading" xfId="60024" xr:uid="{E04B9F70-D05E-4EE4-BC7A-6151E68CDD83}"/>
    <cellStyle name="Output Report Title" xfId="60025" xr:uid="{51910547-E847-4DE2-B56E-BF8A6AFC94BF}"/>
    <cellStyle name="Parenthesis" xfId="96" xr:uid="{3971F60D-0EFA-4159-B7B9-224220918BD6}"/>
    <cellStyle name="per.style" xfId="60026" xr:uid="{C6E34DCC-44D7-4573-943C-06B7FAC65554}"/>
    <cellStyle name="Percent" xfId="2" builtinId="5"/>
    <cellStyle name="Percent (0)" xfId="60027" xr:uid="{FF311AFB-497E-4D7C-9793-E731CA0C7AFC}"/>
    <cellStyle name="Percent [0]" xfId="49974" xr:uid="{6BD6D8E6-6EE4-4C2E-9464-F798EBC38F66}"/>
    <cellStyle name="Percent [00]" xfId="49975" xr:uid="{5582C0A3-8E5E-4055-927A-F9F8620EF18C}"/>
    <cellStyle name="Percent [1]" xfId="60028" xr:uid="{8A313496-3523-48A5-8CCB-9B26712CF595}"/>
    <cellStyle name="Percent [2]" xfId="97" xr:uid="{B5F5DBFE-1671-418E-8ABB-EAD906833EDD}"/>
    <cellStyle name="Percent 10" xfId="49976" xr:uid="{E4DE528B-5B2E-4A47-868C-F27DCA9221C8}"/>
    <cellStyle name="Percent 10 2" xfId="49977" xr:uid="{527CA158-55E8-487B-8DE7-A5FC3D39040C}"/>
    <cellStyle name="Percent 10 2 2" xfId="60029" xr:uid="{66C8F76B-D4C9-4DCD-9A28-CBEAD42C39CC}"/>
    <cellStyle name="Percent 10 3" xfId="49978" xr:uid="{C51F6E40-CF71-45FD-AAAD-641FA30B6576}"/>
    <cellStyle name="Percent 11" xfId="49979" xr:uid="{D82B4AE9-B7D1-4027-9EAF-3F9C0F60BC87}"/>
    <cellStyle name="Percent 11 2" xfId="49980" xr:uid="{F5F67A33-686F-4077-8EAA-7FE051274919}"/>
    <cellStyle name="Percent 11 3" xfId="49981" xr:uid="{C0BEF67D-197D-457C-B262-DF48F075C127}"/>
    <cellStyle name="Percent 12" xfId="49982" xr:uid="{946BD9EA-C68F-4C41-B6EC-3F4CB355CF24}"/>
    <cellStyle name="Percent 12 2" xfId="49983" xr:uid="{50BCFB40-75C8-4AFF-850C-2CB68433AB0A}"/>
    <cellStyle name="Percent 13" xfId="49984" xr:uid="{DFAA468D-CFCB-4A92-984A-4DD72B1667A4}"/>
    <cellStyle name="Percent 13 2" xfId="49985" xr:uid="{6BBF4E19-F832-405D-A30F-7289D4E606FA}"/>
    <cellStyle name="Percent 14" xfId="49986" xr:uid="{E9776DA9-864A-4AAF-8564-AB758879D463}"/>
    <cellStyle name="Percent 14 2" xfId="49987" xr:uid="{DF097AFC-3896-48D0-B615-08D78407E9CC}"/>
    <cellStyle name="Percent 15" xfId="49988" xr:uid="{434FE025-36AE-441C-BF0B-3DCA9BE745E3}"/>
    <cellStyle name="Percent 15 2" xfId="49989" xr:uid="{EA184778-2F02-43AF-B316-86A91B9CFEB4}"/>
    <cellStyle name="Percent 16" xfId="49990" xr:uid="{B5A52316-7E03-4308-A8A1-941F3A20A66C}"/>
    <cellStyle name="Percent 16 2" xfId="49991" xr:uid="{BBA625A6-DD10-4CF2-843C-4F7FA758C8B3}"/>
    <cellStyle name="Percent 17" xfId="49992" xr:uid="{A6F777B1-1CAD-4DE5-9D51-409B012F3EEC}"/>
    <cellStyle name="Percent 17 2" xfId="49993" xr:uid="{F1F5DAB2-13AF-4127-8F5A-A4598A58018D}"/>
    <cellStyle name="Percent 18" xfId="49994" xr:uid="{536023CE-367D-4FAD-A97C-E3DBB1B08C31}"/>
    <cellStyle name="Percent 18 2" xfId="49995" xr:uid="{05F6449D-8573-4895-9341-7FC3167D419B}"/>
    <cellStyle name="Percent 19" xfId="49996" xr:uid="{445ED58E-6526-4843-8863-BBB80EE5CD00}"/>
    <cellStyle name="Percent 19 2" xfId="49997" xr:uid="{9788AA47-576C-4225-A984-323DAFD1A883}"/>
    <cellStyle name="Percent 2" xfId="14" xr:uid="{6AF72E1E-7A7D-4B41-8059-BC0E0871ADB1}"/>
    <cellStyle name="Percent 2 10" xfId="49998" xr:uid="{01E8FD38-10C7-4AEC-AA75-9D5B3FF30BCF}"/>
    <cellStyle name="Percent 2 10 2" xfId="49999" xr:uid="{5CEA75F7-22C5-4D8E-AF37-60B425170161}"/>
    <cellStyle name="Percent 2 10 3" xfId="50000" xr:uid="{BD097CC3-603B-4CF9-9998-9638BA90267B}"/>
    <cellStyle name="Percent 2 11" xfId="50001" xr:uid="{5D3316E6-9E5B-4D3D-8821-ADB1D3E7A275}"/>
    <cellStyle name="Percent 2 11 2" xfId="50002" xr:uid="{16D09E0A-5179-44C7-89B7-68CF22232C4E}"/>
    <cellStyle name="Percent 2 11 3" xfId="50003" xr:uid="{04F65AC1-95A8-425D-B153-7EF2C3FD3172}"/>
    <cellStyle name="Percent 2 12" xfId="50004" xr:uid="{A95BBADA-0D23-4AA3-9CB0-B255B8262186}"/>
    <cellStyle name="Percent 2 12 2" xfId="50005" xr:uid="{F01A3B0D-5E4D-4AAF-9905-62E1531072B8}"/>
    <cellStyle name="Percent 2 12 3" xfId="50006" xr:uid="{58538F3C-8A1A-4479-A45A-2105C51644C2}"/>
    <cellStyle name="Percent 2 13" xfId="50007" xr:uid="{700B03C6-CEBA-41DD-812B-F2137BBA3480}"/>
    <cellStyle name="Percent 2 13 2" xfId="50008" xr:uid="{7D639846-D5E0-419D-82C7-E5B375B71D57}"/>
    <cellStyle name="Percent 2 13 3" xfId="50009" xr:uid="{72ACB8BD-9A72-48E1-B181-A20737473178}"/>
    <cellStyle name="Percent 2 14" xfId="50010" xr:uid="{7C112D7F-EE71-49D6-A531-FE7524861486}"/>
    <cellStyle name="Percent 2 14 2" xfId="50011" xr:uid="{AB96A44A-9241-4560-B84E-5733301D5404}"/>
    <cellStyle name="Percent 2 14 3" xfId="50012" xr:uid="{FE5CA363-A19D-48B1-ACD5-6F323E9B73F1}"/>
    <cellStyle name="Percent 2 15" xfId="50013" xr:uid="{2A2EE8DF-1397-44B0-BE33-3F65454137EB}"/>
    <cellStyle name="Percent 2 15 2" xfId="50014" xr:uid="{55415A5B-1D73-4D25-8D03-F73CCCE98208}"/>
    <cellStyle name="Percent 2 15 3" xfId="50015" xr:uid="{1839567A-D019-4F5F-B009-947BE58B677A}"/>
    <cellStyle name="Percent 2 16" xfId="50016" xr:uid="{2318B504-7980-4A85-A5CB-D3561656A770}"/>
    <cellStyle name="Percent 2 16 2" xfId="50017" xr:uid="{4AE5C0AC-4613-4137-B6E9-06D9616C964B}"/>
    <cellStyle name="Percent 2 16 3" xfId="50018" xr:uid="{D71250BF-CAAF-488E-AD24-5287EB4C7BC1}"/>
    <cellStyle name="Percent 2 17" xfId="50019" xr:uid="{A4566549-6744-46EF-8227-3ACE93036C6D}"/>
    <cellStyle name="Percent 2 17 2" xfId="50020" xr:uid="{96D74440-46E6-4F34-8992-84F874A40385}"/>
    <cellStyle name="Percent 2 17 3" xfId="50021" xr:uid="{95496B76-EEFD-4EFB-A2A6-2DCAA9C59CAB}"/>
    <cellStyle name="Percent 2 18" xfId="50022" xr:uid="{4E191BC3-BED0-4ADC-BC7D-972F3824D15B}"/>
    <cellStyle name="Percent 2 18 2" xfId="50023" xr:uid="{D5E5D5F0-34C5-4BEE-B5B1-DA413427A8E0}"/>
    <cellStyle name="Percent 2 18 3" xfId="50024" xr:uid="{A8B8920C-2957-4E5C-AD45-8FC798BEF749}"/>
    <cellStyle name="Percent 2 19" xfId="50025" xr:uid="{6FEDC1E5-C0F8-4BF4-98D5-49BECFB65E0C}"/>
    <cellStyle name="Percent 2 19 2" xfId="50026" xr:uid="{5522AACA-8E16-445D-93B6-AC715EBAA898}"/>
    <cellStyle name="Percent 2 19 3" xfId="50027" xr:uid="{F07A66EE-D2DA-49AA-B3F5-92F5E3EFD6F9}"/>
    <cellStyle name="Percent 2 2" xfId="99" xr:uid="{9C9FE8B9-E2E5-4C5E-AB38-A29F2D0686EE}"/>
    <cellStyle name="Percent 2 2 2" xfId="50028" xr:uid="{AB3FDACD-8165-4F91-9B16-73E522BA81F0}"/>
    <cellStyle name="Percent 2 2 2 2" xfId="50029" xr:uid="{6721C953-58D8-499B-BD5B-152E89FB020A}"/>
    <cellStyle name="Percent 2 2 2 3" xfId="50030" xr:uid="{1BBD5AB3-A8EE-4FC7-852A-197CC4C0B765}"/>
    <cellStyle name="Percent 2 2 2 4" xfId="50031" xr:uid="{DD55C093-8C5D-46CF-A1AC-8D32441F89A9}"/>
    <cellStyle name="Percent 2 2 2 5" xfId="60030" xr:uid="{BC643182-3D3F-4867-857D-63B9B06EBC24}"/>
    <cellStyle name="Percent 2 2 3" xfId="50032" xr:uid="{E5503C39-634B-4CF3-BD63-97C617BD5E7F}"/>
    <cellStyle name="Percent 2 2 3 2" xfId="50033" xr:uid="{586122B3-7935-47CE-87C8-4BFE47FE0619}"/>
    <cellStyle name="Percent 2 2 3 3" xfId="60031" xr:uid="{40BE2BCC-0FBE-455B-9400-0FE56798362D}"/>
    <cellStyle name="Percent 2 2 3 4" xfId="60032" xr:uid="{5FF51CFA-4854-437A-A5EE-9E33164A3008}"/>
    <cellStyle name="Percent 2 2 4" xfId="50034" xr:uid="{F3134FF7-ACBF-42C3-81AB-8D05F69F1D77}"/>
    <cellStyle name="Percent 2 2 5" xfId="50035" xr:uid="{E223B825-865F-431F-8AA8-8FAF60B0E4B3}"/>
    <cellStyle name="Percent 2 2 6" xfId="50036" xr:uid="{9CFFDD2E-07FC-4298-8FD0-4A45F621B00A}"/>
    <cellStyle name="Percent 2 2 7" xfId="50037" xr:uid="{EA8B5843-EF56-4C25-AEDF-A76C4D3FDECD}"/>
    <cellStyle name="Percent 2 2 8" xfId="50038" xr:uid="{061C4257-C505-471E-9C19-48BC2D3F220E}"/>
    <cellStyle name="Percent 2 20" xfId="50039" xr:uid="{49325B5D-AFF9-4C41-99D1-3A279E276872}"/>
    <cellStyle name="Percent 2 20 2" xfId="50040" xr:uid="{57B05E04-A171-43C5-B87D-27B4F1AAECFF}"/>
    <cellStyle name="Percent 2 20 3" xfId="50041" xr:uid="{95033813-2F22-4A7D-8DCD-E5019A22683C}"/>
    <cellStyle name="Percent 2 21" xfId="50042" xr:uid="{3E92D63D-7771-47DA-AFE0-C6D0AC5309B2}"/>
    <cellStyle name="Percent 2 21 2" xfId="50043" xr:uid="{25FF7A4C-1AB9-46B0-9871-7FFE9C8F379C}"/>
    <cellStyle name="Percent 2 21 3" xfId="50044" xr:uid="{FCE3B50A-9D4C-469F-AA27-2EDEA6744B95}"/>
    <cellStyle name="Percent 2 22" xfId="50045" xr:uid="{2F799F87-918B-4D0D-B1FD-DB616CECED71}"/>
    <cellStyle name="Percent 2 22 2" xfId="50046" xr:uid="{5919BE35-B468-4084-AAAC-E5693A87E3BE}"/>
    <cellStyle name="Percent 2 22 3" xfId="50047" xr:uid="{8732263A-DAC1-4052-BA7D-FA339B47B855}"/>
    <cellStyle name="Percent 2 23" xfId="50048" xr:uid="{2B16BF31-083E-47F2-A42F-64A12D3C3F65}"/>
    <cellStyle name="Percent 2 23 2" xfId="50049" xr:uid="{D6D3FE19-236E-4600-8924-055A96C59551}"/>
    <cellStyle name="Percent 2 23 3" xfId="50050" xr:uid="{2B7547B5-77B4-464F-A25D-75E5197E4D6A}"/>
    <cellStyle name="Percent 2 24" xfId="50051" xr:uid="{11D81565-2B33-44BF-8F4E-C5A4B29F1EAC}"/>
    <cellStyle name="Percent 2 24 2" xfId="50052" xr:uid="{ACBB702B-5F14-4FBD-A1A2-D58DEB869989}"/>
    <cellStyle name="Percent 2 24 3" xfId="50053" xr:uid="{D4D17FC9-ADDB-4032-8960-364F76170732}"/>
    <cellStyle name="Percent 2 25" xfId="50054" xr:uid="{97BB8C0C-4D59-4210-BF2F-963640EA10F8}"/>
    <cellStyle name="Percent 2 25 2" xfId="50055" xr:uid="{75354B6C-FDE5-4669-8163-52267F78501B}"/>
    <cellStyle name="Percent 2 25 3" xfId="50056" xr:uid="{983E1B7A-5813-458E-B5E8-19FDB15899BE}"/>
    <cellStyle name="Percent 2 26" xfId="50057" xr:uid="{E7B1CEC1-5266-44E5-87F2-B1E5C2FC69AD}"/>
    <cellStyle name="Percent 2 26 2" xfId="50058" xr:uid="{238279AB-1508-4896-95A9-F7F4E02AA084}"/>
    <cellStyle name="Percent 2 26 3" xfId="50059" xr:uid="{A783C24A-421E-448E-B63B-9DE803BFE004}"/>
    <cellStyle name="Percent 2 27" xfId="50060" xr:uid="{49A9A721-77FF-41B2-90D8-8BCD93FACB7A}"/>
    <cellStyle name="Percent 2 27 2" xfId="50061" xr:uid="{73D18FDF-A344-48E6-8E34-85BAA492EFAC}"/>
    <cellStyle name="Percent 2 27 3" xfId="50062" xr:uid="{D6A98C4F-A6DF-4FB6-8047-B1804B9B7D5A}"/>
    <cellStyle name="Percent 2 28" xfId="50063" xr:uid="{905616B7-C7D7-4F30-9A42-B25AD755A71B}"/>
    <cellStyle name="Percent 2 28 2" xfId="50064" xr:uid="{09FE8210-868A-4906-817C-54FC63AC113D}"/>
    <cellStyle name="Percent 2 28 3" xfId="50065" xr:uid="{5A45DFA3-3680-460A-8D75-A2118F785DE4}"/>
    <cellStyle name="Percent 2 29" xfId="50066" xr:uid="{ABB54E6D-534B-4F77-BEA8-9CC1BD44419B}"/>
    <cellStyle name="Percent 2 3" xfId="100" xr:uid="{805C3F66-4297-4600-B10C-145DBC3B0A36}"/>
    <cellStyle name="Percent 2 3 2" xfId="50067" xr:uid="{5C0F624A-4FD2-49BC-BAA6-9677D608FED1}"/>
    <cellStyle name="Percent 2 3 2 2" xfId="50068" xr:uid="{3EE07147-15CE-44E9-913A-5E528E9B2002}"/>
    <cellStyle name="Percent 2 3 2 3" xfId="50069" xr:uid="{B8B1E1A8-DC04-40EF-86AA-447E1133928C}"/>
    <cellStyle name="Percent 2 3 3" xfId="50070" xr:uid="{744B6174-43AD-4F86-9D36-E0EC4A7B4704}"/>
    <cellStyle name="Percent 2 3 3 2" xfId="50071" xr:uid="{980F34A0-424C-4D45-809F-FB9D9EA69FEB}"/>
    <cellStyle name="Percent 2 3 4" xfId="50072" xr:uid="{9B25EFA7-DE84-4403-9CCD-11C0B990664B}"/>
    <cellStyle name="Percent 2 3 5" xfId="50073" xr:uid="{3146DA09-DE45-4D87-96BB-2781C6C378D8}"/>
    <cellStyle name="Percent 2 30" xfId="50074" xr:uid="{9114B067-A7AD-42CF-A104-364A86F32204}"/>
    <cellStyle name="Percent 2 31" xfId="50075" xr:uid="{2ECC01DC-12AD-46C5-AF9A-0CED52CE4486}"/>
    <cellStyle name="Percent 2 32" xfId="50076" xr:uid="{405040BC-AE07-47B8-8703-B68966D20C19}"/>
    <cellStyle name="Percent 2 33" xfId="50077" xr:uid="{6C0B8BE6-36CE-4405-9AA1-2869F9BCDEE4}"/>
    <cellStyle name="Percent 2 34" xfId="50078" xr:uid="{F35FE8F0-085B-4CBA-A28C-7C45F9576490}"/>
    <cellStyle name="Percent 2 35" xfId="50079" xr:uid="{C73667CF-0D41-494C-85CA-8E35A01A3651}"/>
    <cellStyle name="Percent 2 36" xfId="50080" xr:uid="{9CBC0528-CF84-453D-88D8-8B585BF2AE89}"/>
    <cellStyle name="Percent 2 37" xfId="50081" xr:uid="{1947D9DE-246F-421E-8EA1-E988ADFAEC0F}"/>
    <cellStyle name="Percent 2 38" xfId="50082" xr:uid="{B1E5F5BF-59A8-498F-B126-A4A1C51673CE}"/>
    <cellStyle name="Percent 2 39" xfId="50083" xr:uid="{4379FDAF-BE44-4369-B689-86604301621E}"/>
    <cellStyle name="Percent 2 4" xfId="50084" xr:uid="{CF679A85-2BEB-4562-B6C2-613E868646A2}"/>
    <cellStyle name="Percent 2 4 2" xfId="50085" xr:uid="{37149C9D-2766-450F-AD53-B9DA9ADBBE35}"/>
    <cellStyle name="Percent 2 4 2 2" xfId="50086" xr:uid="{610F4F24-2784-47B9-854B-D0234C25E38E}"/>
    <cellStyle name="Percent 2 4 3" xfId="50087" xr:uid="{5B9DEDD8-664F-43A1-84B9-51CB8E139E58}"/>
    <cellStyle name="Percent 2 4 4" xfId="50088" xr:uid="{A19B40AB-377D-43C4-AC8E-A2F97ED7846B}"/>
    <cellStyle name="Percent 2 4 5" xfId="50089" xr:uid="{5678B2B3-6021-42EE-BD4A-C4E52F5C2F9B}"/>
    <cellStyle name="Percent 2 40" xfId="50090" xr:uid="{59A9174F-504A-4867-853C-F9304F4594E9}"/>
    <cellStyle name="Percent 2 41" xfId="50091" xr:uid="{BAB6696A-AEC7-4AE9-AF16-B663CE4EB87E}"/>
    <cellStyle name="Percent 2 42" xfId="50092" xr:uid="{032D6AB2-6005-48DD-A20C-50FDF07B0133}"/>
    <cellStyle name="Percent 2 43" xfId="50093" xr:uid="{9303D914-D70C-40ED-926C-BCD5D2F3C7DC}"/>
    <cellStyle name="Percent 2 44" xfId="50094" xr:uid="{0576956A-BAD5-450F-AFE8-30F537061AC4}"/>
    <cellStyle name="Percent 2 45" xfId="50095" xr:uid="{C41788C6-DAAE-4BFB-A829-B023B8C1EB4D}"/>
    <cellStyle name="Percent 2 46" xfId="50096" xr:uid="{0EF008EE-174A-43D2-9ACD-A8E42910FFC6}"/>
    <cellStyle name="Percent 2 47" xfId="50097" xr:uid="{C9EBE7CF-45AF-44C6-AFF4-EFFF7A8225BB}"/>
    <cellStyle name="Percent 2 48" xfId="50098" xr:uid="{0B89640B-C419-4777-A093-D6A4A93D1E6B}"/>
    <cellStyle name="Percent 2 49" xfId="50099" xr:uid="{60197799-CD64-4EA1-8910-9185EEFBE845}"/>
    <cellStyle name="Percent 2 5" xfId="50100" xr:uid="{4357EE7F-40E0-4997-99C1-DC5063D60370}"/>
    <cellStyle name="Percent 2 5 2" xfId="50101" xr:uid="{048A7A11-10D9-4FD9-B291-6D4456C69EFA}"/>
    <cellStyle name="Percent 2 5 2 2" xfId="50102" xr:uid="{79FBA9EA-4ED4-4346-A6CE-71FB46F4B36A}"/>
    <cellStyle name="Percent 2 5 3" xfId="50103" xr:uid="{6A52CE8C-1845-4244-8E86-8767908842F4}"/>
    <cellStyle name="Percent 2 5 4" xfId="50104" xr:uid="{78F59EED-2BE0-4246-A99F-688B1BAC0CE2}"/>
    <cellStyle name="Percent 2 50" xfId="50105" xr:uid="{16F2D3A3-3B24-41ED-9E01-8748CFE3C947}"/>
    <cellStyle name="Percent 2 51" xfId="50106" xr:uid="{34472290-3C41-4434-A7E5-01A70C90FFCA}"/>
    <cellStyle name="Percent 2 52" xfId="50107" xr:uid="{BEE4B0E9-6A88-4B88-ADA4-D7E4A03DA007}"/>
    <cellStyle name="Percent 2 53" xfId="50108" xr:uid="{B8CAC090-9BBD-48CD-8D6F-2B2008299BF7}"/>
    <cellStyle name="Percent 2 54" xfId="50109" xr:uid="{C44BF907-BE5A-42A3-88CB-F40B08C4B061}"/>
    <cellStyle name="Percent 2 55" xfId="50110" xr:uid="{C9514CF0-210E-4DA9-B4BD-E8DC6F094297}"/>
    <cellStyle name="Percent 2 56" xfId="50111" xr:uid="{81DECF18-6011-4467-8B5E-B47D9616ECD0}"/>
    <cellStyle name="Percent 2 57" xfId="50112" xr:uid="{B6CC1328-16E8-4A73-896D-2228480A0552}"/>
    <cellStyle name="Percent 2 58" xfId="50113" xr:uid="{3E684D75-20C8-47AA-94E2-745BB0DA59C7}"/>
    <cellStyle name="Percent 2 59" xfId="50114" xr:uid="{4BCDA5F0-5F63-4CB3-A7E6-77A6B08DD912}"/>
    <cellStyle name="Percent 2 6" xfId="50115" xr:uid="{1DA9BE45-D992-4E1F-A78C-D4EDF6FAD7B1}"/>
    <cellStyle name="Percent 2 6 2" xfId="50116" xr:uid="{0057758D-DDBA-429A-99E5-A384DBD50BB0}"/>
    <cellStyle name="Percent 2 6 2 2" xfId="50117" xr:uid="{06B7A0B4-FB9F-47DD-B492-6E6993E62E57}"/>
    <cellStyle name="Percent 2 6 3" xfId="50118" xr:uid="{237B671B-D006-4D7C-8961-26B651644CE6}"/>
    <cellStyle name="Percent 2 6 4" xfId="50119" xr:uid="{365F7305-A091-4BEB-88C9-17EB89DEBB55}"/>
    <cellStyle name="Percent 2 60" xfId="50120" xr:uid="{5517B9B2-8746-4237-81C3-9AEA812AEB45}"/>
    <cellStyle name="Percent 2 61" xfId="98" xr:uid="{E4C36C2C-7FF3-4453-952A-4CD7E7053E0D}"/>
    <cellStyle name="Percent 2 7" xfId="50121" xr:uid="{14B0EE05-E73E-49FF-B6BC-045278BE2CF0}"/>
    <cellStyle name="Percent 2 7 2" xfId="50122" xr:uid="{C2E9BF2A-9C69-4AF6-A66D-738ED54D6B1C}"/>
    <cellStyle name="Percent 2 7 2 2" xfId="50123" xr:uid="{9F00B0A1-1811-4DB8-99F8-D588C4D971EC}"/>
    <cellStyle name="Percent 2 7 3" xfId="50124" xr:uid="{65B9A7C2-7A11-4339-AE9C-6AE0F167DF87}"/>
    <cellStyle name="Percent 2 7 4" xfId="50125" xr:uid="{303CE911-FD95-4899-B7FB-AFCA9324F907}"/>
    <cellStyle name="Percent 2 8" xfId="50126" xr:uid="{D47ED8E4-C97A-4537-A9E3-92C44939AA10}"/>
    <cellStyle name="Percent 2 8 2" xfId="50127" xr:uid="{F2DBB881-A889-49F5-94E9-32D442629453}"/>
    <cellStyle name="Percent 2 8 3" xfId="50128" xr:uid="{B7330DBA-A7E8-48AD-A942-84ADEAD30F07}"/>
    <cellStyle name="Percent 2 8 4" xfId="50129" xr:uid="{7618CC83-96A8-4A71-A9FF-D41DC169E623}"/>
    <cellStyle name="Percent 2 8 5" xfId="50130" xr:uid="{8B66E7D9-FC53-4D63-8B1E-D936CAE9747B}"/>
    <cellStyle name="Percent 2 9" xfId="50131" xr:uid="{41B36747-7AA6-4A7B-967A-A7CFC7452863}"/>
    <cellStyle name="Percent 2 9 2" xfId="50132" xr:uid="{0B96021E-D2D0-462D-8316-94F9FEA3EFD4}"/>
    <cellStyle name="Percent 2 9 3" xfId="50133" xr:uid="{BFC5D1FE-2A39-44A1-BA2F-C15DCDF69C9B}"/>
    <cellStyle name="Percent 2 9 4" xfId="50134" xr:uid="{A3E15685-9259-4889-BD0D-9FFC99A62835}"/>
    <cellStyle name="Percent 20" xfId="50135" xr:uid="{35F60883-4CD3-4F1F-B498-C7111A7FC561}"/>
    <cellStyle name="Percent 21" xfId="50136" xr:uid="{C9DA0CEC-5C42-42CF-9888-BA8B1F6DE07F}"/>
    <cellStyle name="Percent 22" xfId="50137" xr:uid="{58DC1705-96D6-4234-A807-13CEC6EA29E0}"/>
    <cellStyle name="Percent 23" xfId="50138" xr:uid="{F9A72300-2B5E-4E14-8C86-53597BBEB791}"/>
    <cellStyle name="Percent 24" xfId="50139" xr:uid="{EECA9856-A44D-4810-9B31-B5E8D949EA31}"/>
    <cellStyle name="Percent 25" xfId="50140" xr:uid="{81FBE142-89B9-4D97-8772-D1E98CD079EC}"/>
    <cellStyle name="Percent 26" xfId="50141" xr:uid="{7547ACAB-C428-45A5-BE24-4144F58CE756}"/>
    <cellStyle name="Percent 27" xfId="50142" xr:uid="{19217444-3045-4B56-87C5-7FBE014A90EA}"/>
    <cellStyle name="Percent 28" xfId="50143" xr:uid="{EAC905CC-1135-4E05-B6FC-41F471FA0350}"/>
    <cellStyle name="Percent 29" xfId="50144" xr:uid="{8B3857CC-0A9E-4DEE-A3C3-802ACFF0EF6A}"/>
    <cellStyle name="Percent 3" xfId="8" xr:uid="{D13FD7D4-C65F-4E49-B4DD-A6325055F4EC}"/>
    <cellStyle name="Percent 3 10" xfId="50145" xr:uid="{3DAA51B5-8321-4743-8070-218CEE1E28CE}"/>
    <cellStyle name="Percent 3 11" xfId="50146" xr:uid="{332EF0A9-FAC4-4B82-92A5-B5952C9863E4}"/>
    <cellStyle name="Percent 3 11 2" xfId="50147" xr:uid="{A9561304-EEE9-4EB7-BE86-E5CE987D65B8}"/>
    <cellStyle name="Percent 3 12" xfId="50148" xr:uid="{A69C4F10-8879-4BA7-92C5-F419A5D5611A}"/>
    <cellStyle name="Percent 3 13" xfId="50149" xr:uid="{ED6A9F4C-2F3E-486B-9B5C-53806FBB1008}"/>
    <cellStyle name="Percent 3 14" xfId="50150" xr:uid="{1E295196-3E96-409C-9C21-EE59A78B1F96}"/>
    <cellStyle name="Percent 3 15" xfId="50151" xr:uid="{27B1BAD2-0DB5-4DD1-AD2A-2988129BBEBD}"/>
    <cellStyle name="Percent 3 16" xfId="50152" xr:uid="{3AC2D3FA-5213-478F-8BB3-E93BC7ADBD5B}"/>
    <cellStyle name="Percent 3 17" xfId="50153" xr:uid="{A74A4FA5-F982-4E91-B64F-9A2682E8F767}"/>
    <cellStyle name="Percent 3 18" xfId="50154" xr:uid="{39C1DE91-F328-4088-81F6-897FF046E4E8}"/>
    <cellStyle name="Percent 3 19" xfId="50155" xr:uid="{509A8112-4043-4265-A360-E3586906CB04}"/>
    <cellStyle name="Percent 3 2" xfId="107" xr:uid="{E22F2292-A66D-4E2A-B41B-E4401BDACDE3}"/>
    <cellStyle name="Percent 3 2 2" xfId="50156" xr:uid="{101579F8-4C60-422B-92A5-42B750E07F40}"/>
    <cellStyle name="Percent 3 2 2 2" xfId="50157" xr:uid="{76CB2B70-A97E-4FD6-847C-F225EAC70555}"/>
    <cellStyle name="Percent 3 2 3" xfId="50158" xr:uid="{FDF089DF-795B-475C-AE2F-5068F07BE65D}"/>
    <cellStyle name="Percent 3 2 3 2" xfId="50159" xr:uid="{C6C0A528-E411-4C54-B7CD-75D775448DBE}"/>
    <cellStyle name="Percent 3 2 4" xfId="50160" xr:uid="{1E81C0C6-CE91-488A-9E89-83207FF8525C}"/>
    <cellStyle name="Percent 3 2 5" xfId="50161" xr:uid="{6235855A-A346-421C-AF37-70463F787195}"/>
    <cellStyle name="Percent 3 2 5 2" xfId="50162" xr:uid="{F67E5372-AF16-4871-B59E-F5A3A1AECF4A}"/>
    <cellStyle name="Percent 3 2 5 2 2" xfId="50163" xr:uid="{FA433442-7B87-4D55-8C2F-A96B79852E56}"/>
    <cellStyle name="Percent 3 2 5 2 2 2" xfId="50164" xr:uid="{7C76997D-A9BA-4D71-94AB-14D2A60882B8}"/>
    <cellStyle name="Percent 3 2 5 2 3" xfId="50165" xr:uid="{308A26E5-C392-4B50-BA34-02A14FBC29B3}"/>
    <cellStyle name="Percent 3 2 5 3" xfId="50166" xr:uid="{FDA07ABF-DF35-403A-B85C-3A3A161CD265}"/>
    <cellStyle name="Percent 3 2 5 3 2" xfId="50167" xr:uid="{F8440DA9-3570-41C6-993E-9BB97C67CDDC}"/>
    <cellStyle name="Percent 3 2 5 4" xfId="50168" xr:uid="{11015E13-05A3-4E03-BEED-B75F797035A0}"/>
    <cellStyle name="Percent 3 2 6" xfId="50169" xr:uid="{32C70BDB-1D68-43E6-AB03-71794F4AB474}"/>
    <cellStyle name="Percent 3 2 7" xfId="50170" xr:uid="{153BD8CF-4FD8-4F20-911A-49E4561CA88C}"/>
    <cellStyle name="Percent 3 20" xfId="50171" xr:uid="{EB1B4160-0004-4934-9F9D-771A093DA807}"/>
    <cellStyle name="Percent 3 21" xfId="50172" xr:uid="{34755261-09EB-47D0-B085-8DACB79E1186}"/>
    <cellStyle name="Percent 3 22" xfId="50173" xr:uid="{A3F52E47-FA87-4B30-93AE-5ADF3346A4BE}"/>
    <cellStyle name="Percent 3 23" xfId="50174" xr:uid="{0EF3E78C-752A-47F4-86C6-8F34BC0AC969}"/>
    <cellStyle name="Percent 3 24" xfId="50175" xr:uid="{6141445F-D7DC-4A69-B8DD-30B16A124910}"/>
    <cellStyle name="Percent 3 25" xfId="50176" xr:uid="{7197E974-2C53-4FC4-BA1E-679156FB7006}"/>
    <cellStyle name="Percent 3 26" xfId="50177" xr:uid="{DA9CC801-E165-4228-B883-95BD4FCC159A}"/>
    <cellStyle name="Percent 3 27" xfId="50178" xr:uid="{829C9AA7-ADDF-421F-9EC0-C9CB611B4FB2}"/>
    <cellStyle name="Percent 3 28" xfId="50179" xr:uid="{8477CB9D-3148-43FF-9DFF-62AC2FAB2640}"/>
    <cellStyle name="Percent 3 29" xfId="50180" xr:uid="{2A751FD2-C2C8-4C9C-B7A5-36195BECAFE5}"/>
    <cellStyle name="Percent 3 3" xfId="50181" xr:uid="{1D709137-4B54-4B09-8468-6EB5075DEFFD}"/>
    <cellStyle name="Percent 3 3 2" xfId="50182" xr:uid="{CBFF954F-D410-4054-A97B-8812556E7163}"/>
    <cellStyle name="Percent 3 3 2 2" xfId="50183" xr:uid="{F1EDC2AB-0236-472B-A61B-F84F745B7F89}"/>
    <cellStyle name="Percent 3 3 2 3" xfId="50184" xr:uid="{3D04095C-3C83-45C3-A00C-5D54C3F8EBCA}"/>
    <cellStyle name="Percent 3 3 3" xfId="50185" xr:uid="{23B2FBDE-E131-4720-9F6A-99E405EBAF33}"/>
    <cellStyle name="Percent 3 3 3 2" xfId="50186" xr:uid="{10AD08C8-A6E0-4568-8288-46B22CB9C345}"/>
    <cellStyle name="Percent 3 3 4" xfId="50187" xr:uid="{3721155D-5B77-4F94-8497-FD3D213F57CC}"/>
    <cellStyle name="Percent 3 3 4 2" xfId="50188" xr:uid="{E3464B64-4132-4356-9ADB-FC7FB9016040}"/>
    <cellStyle name="Percent 3 3 5" xfId="50189" xr:uid="{540BE7FA-DEF9-4B4B-BDEE-E49A3758F537}"/>
    <cellStyle name="Percent 3 3 6" xfId="50190" xr:uid="{E41CFDE2-BE9D-43CD-B6C1-EB48EFE16C2D}"/>
    <cellStyle name="Percent 3 3 6 2" xfId="50191" xr:uid="{D4029BAA-C269-4C64-9D8C-8EC0944640B3}"/>
    <cellStyle name="Percent 3 3 6 2 2" xfId="50192" xr:uid="{C33192B7-0A12-45F6-B5BD-194E10CA218B}"/>
    <cellStyle name="Percent 3 3 6 2 2 2" xfId="50193" xr:uid="{278AAEEC-9361-4DAE-8BD6-59892A406237}"/>
    <cellStyle name="Percent 3 3 6 2 3" xfId="50194" xr:uid="{32192741-EE67-4346-8122-607E205BFD59}"/>
    <cellStyle name="Percent 3 3 6 3" xfId="50195" xr:uid="{635C7C6B-B425-43D7-9A02-D104F3AF9BBF}"/>
    <cellStyle name="Percent 3 3 6 3 2" xfId="50196" xr:uid="{DB3FBB69-3A92-497C-9B2A-82478A8E9FF5}"/>
    <cellStyle name="Percent 3 3 6 4" xfId="50197" xr:uid="{35D7E5F0-1647-4BA8-B0F6-70D3A32D29DD}"/>
    <cellStyle name="Percent 3 3 7" xfId="50198" xr:uid="{51D18E28-3C61-4DE7-AE09-CC3BCDE248D5}"/>
    <cellStyle name="Percent 3 3 8" xfId="60033" xr:uid="{361DBC7D-DF11-4C5F-8C55-5D5DF29EFF83}"/>
    <cellStyle name="Percent 3 30" xfId="50199" xr:uid="{0BD7B384-5BB4-4042-9D2C-04131C637F1E}"/>
    <cellStyle name="Percent 3 31" xfId="50200" xr:uid="{43323381-C818-478E-A38F-519F26461C72}"/>
    <cellStyle name="Percent 3 32" xfId="50201" xr:uid="{4BE41673-C54D-4413-8D2D-D98E40151277}"/>
    <cellStyle name="Percent 3 33" xfId="50202" xr:uid="{8BC94414-8469-4E03-B0A3-0F68B0A4CD03}"/>
    <cellStyle name="Percent 3 34" xfId="50203" xr:uid="{55DE5EF6-5E0B-4A27-97F2-33B96C80C21F}"/>
    <cellStyle name="Percent 3 35" xfId="50204" xr:uid="{DC1D4CA9-2510-4CFD-998A-291003F7FA22}"/>
    <cellStyle name="Percent 3 36" xfId="50205" xr:uid="{621BDB21-71CB-42A2-95B6-AC94E38355EB}"/>
    <cellStyle name="Percent 3 37" xfId="50206" xr:uid="{30CB89BB-A9FB-4956-B69D-9EA5B4C0B470}"/>
    <cellStyle name="Percent 3 38" xfId="50207" xr:uid="{12070CFF-9159-42C1-A654-CD24FDF9F6FD}"/>
    <cellStyle name="Percent 3 38 2" xfId="50208" xr:uid="{B34A051F-A818-4961-AD6B-A98B96CF87CE}"/>
    <cellStyle name="Percent 3 39" xfId="50209" xr:uid="{A9B4ACDB-F463-4451-8630-E753720F5E70}"/>
    <cellStyle name="Percent 3 4" xfId="50210" xr:uid="{D6D1D15C-3A4A-4737-B991-BC6CD178C4FE}"/>
    <cellStyle name="Percent 3 4 2" xfId="50211" xr:uid="{E030454A-E8F9-4969-87D3-E370108F74C1}"/>
    <cellStyle name="Percent 3 4 3" xfId="50212" xr:uid="{8750F579-29C0-48DA-8772-7CE8EEEAC1E4}"/>
    <cellStyle name="Percent 3 4 4" xfId="50213" xr:uid="{3E0FA054-0837-44EB-8BF7-D1F6099E3078}"/>
    <cellStyle name="Percent 3 40" xfId="60034" xr:uid="{5D81705F-A8E6-4B9A-80BF-47A49C6289DB}"/>
    <cellStyle name="Percent 3 41" xfId="101" xr:uid="{71A50629-7AAE-4C6F-BB3D-C0075287C192}"/>
    <cellStyle name="Percent 3 5" xfId="50214" xr:uid="{AC025D28-B5ED-42C5-9BA2-7539ECFEA236}"/>
    <cellStyle name="Percent 3 5 2" xfId="50215" xr:uid="{8B921542-2C38-4CB4-8879-CBA90E4D93FB}"/>
    <cellStyle name="Percent 3 5 3" xfId="50216" xr:uid="{9C75B4EB-3515-46CE-B799-8F3AD6F0F0F9}"/>
    <cellStyle name="Percent 3 5 4" xfId="50217" xr:uid="{757793BC-64B2-4BBF-806A-7654AE21980E}"/>
    <cellStyle name="Percent 3 6" xfId="50218" xr:uid="{7DB0912B-C307-49DC-882C-CC3AC3BCFD18}"/>
    <cellStyle name="Percent 3 6 2" xfId="50219" xr:uid="{DF3C5677-7E13-4046-8877-5AC2AF2E64AC}"/>
    <cellStyle name="Percent 3 6 3" xfId="50220" xr:uid="{E08350B8-1ED2-4490-AEF3-2AC91FC0722D}"/>
    <cellStyle name="Percent 3 7" xfId="50221" xr:uid="{EA7410AB-A006-4FD6-9028-3D1EAB7697CA}"/>
    <cellStyle name="Percent 3 8" xfId="50222" xr:uid="{467BEF6C-DF18-4FF8-ABD1-37718A39C497}"/>
    <cellStyle name="Percent 3 9" xfId="50223" xr:uid="{54205F5A-CE5C-48A4-BC7F-A04053BD1114}"/>
    <cellStyle name="Percent 30" xfId="50224" xr:uid="{EA48BCF5-76A8-4347-A3A2-7C81A23CD87C}"/>
    <cellStyle name="Percent 31" xfId="50225" xr:uid="{A1978F9D-51A8-49C7-AB60-0EBBEAD20154}"/>
    <cellStyle name="Percent 32" xfId="50226" xr:uid="{0374BB20-99E1-4F4B-A15A-3D7E098D3FAC}"/>
    <cellStyle name="Percent 33" xfId="50227" xr:uid="{FC756AC6-27B1-491C-B7AE-83CDA35E9F91}"/>
    <cellStyle name="Percent 34" xfId="50228" xr:uid="{DBE131A7-1D7C-4550-8BD9-465AF86F2AFE}"/>
    <cellStyle name="Percent 35" xfId="50229" xr:uid="{5CB5F853-8D74-433C-BEA8-75A215E5A28A}"/>
    <cellStyle name="Percent 36" xfId="50230" xr:uid="{78AA0625-86F1-4B89-B6CF-8043796F3B0A}"/>
    <cellStyle name="Percent 37" xfId="50231" xr:uid="{0488F0C4-B93B-48E0-BB37-008EFB3AB8B7}"/>
    <cellStyle name="Percent 38" xfId="50232" xr:uid="{F4ED023A-F224-4BA5-827E-2E2EC21089C0}"/>
    <cellStyle name="Percent 39" xfId="50233" xr:uid="{FE32ECE2-6306-478C-9C2D-E79E2AEA7CA6}"/>
    <cellStyle name="Percent 4" xfId="115" xr:uid="{388307D6-AE75-47FA-BFA9-7F87855DB284}"/>
    <cellStyle name="Percent 4 2" xfId="50234" xr:uid="{71A0D965-EE1F-4204-98B1-B4A17AFD28B2}"/>
    <cellStyle name="Percent 4 2 2" xfId="50235" xr:uid="{450982F7-6F24-43C6-9D16-670A7B0601BC}"/>
    <cellStyle name="Percent 4 2 3" xfId="60035" xr:uid="{3C27D9FA-BC62-40CD-AE97-DF019F6A6787}"/>
    <cellStyle name="Percent 4 3" xfId="50236" xr:uid="{7E62B382-7205-4615-A388-5280EA486A0D}"/>
    <cellStyle name="Percent 4 4" xfId="50237" xr:uid="{E83D925E-4FEC-453F-BC88-1CEC472251B4}"/>
    <cellStyle name="Percent 4 5" xfId="50238" xr:uid="{031F640A-5421-4D25-A964-4F9896CB1760}"/>
    <cellStyle name="Percent 40" xfId="50239" xr:uid="{14070171-D20B-40DF-9DFD-70508291B175}"/>
    <cellStyle name="Percent 41" xfId="50240" xr:uid="{E77EDFB6-416F-41B3-8B42-75FF19505EB5}"/>
    <cellStyle name="Percent 42" xfId="23" xr:uid="{9BBA5172-9359-4C94-BA31-9B5145E57DF7}"/>
    <cellStyle name="Percent 43" xfId="60036" xr:uid="{7867EF32-7EFE-4E74-A1C4-0EE7FA95FE7E}"/>
    <cellStyle name="Percent 44" xfId="60037" xr:uid="{C4201295-6FB9-4F6C-8ABF-7DC5AD5A7446}"/>
    <cellStyle name="Percent 45" xfId="60038" xr:uid="{E6D4C987-8363-4092-9223-1EC34435B51C}"/>
    <cellStyle name="Percent 46" xfId="60039" xr:uid="{9C1AB51D-8EC7-497C-AA03-5C6BEAA60E09}"/>
    <cellStyle name="Percent 47" xfId="60040" xr:uid="{C39F2ED1-A1FF-40FF-85FA-D4A8495133C4}"/>
    <cellStyle name="Percent 48" xfId="60041" xr:uid="{75353097-2277-4D98-BECE-9169D035EA7C}"/>
    <cellStyle name="Percent 49" xfId="60462" xr:uid="{729DF90D-8331-47FD-9E1E-2974147F722E}"/>
    <cellStyle name="Percent 5" xfId="50241" xr:uid="{78A958B3-4756-4E02-920A-2DD245DC0809}"/>
    <cellStyle name="Percent 5 2" xfId="50242" xr:uid="{8BD39956-EDA4-4452-9DD5-19D3898BD4F5}"/>
    <cellStyle name="Percent 5 2 2" xfId="50243" xr:uid="{B079D9DB-B329-4285-B352-8D75645EA11B}"/>
    <cellStyle name="Percent 5 3" xfId="50244" xr:uid="{9826C380-24FF-4272-A2D3-33848D812636}"/>
    <cellStyle name="Percent 5 4" xfId="50245" xr:uid="{D78B53E0-580C-4A16-8A51-6859B6C46806}"/>
    <cellStyle name="Percent 5 5" xfId="60042" xr:uid="{39A15560-B246-459A-BFAB-594CD988798D}"/>
    <cellStyle name="Percent 6" xfId="50246" xr:uid="{4A86BD2B-4A45-4385-ADDC-65E474A207EF}"/>
    <cellStyle name="Percent 6 2" xfId="50247" xr:uid="{1423F26B-E569-411E-8FD4-A57AC4D06D19}"/>
    <cellStyle name="Percent 6 2 2" xfId="50248" xr:uid="{DAE16443-8031-49F5-9125-9FD1B24365B2}"/>
    <cellStyle name="Percent 6 3" xfId="50249" xr:uid="{C9D8D6B6-4940-4123-80A6-3F5064A52B5A}"/>
    <cellStyle name="Percent 6 3 2" xfId="60043" xr:uid="{9CE8ECDF-A3BA-4E07-9E5C-52D4D476453F}"/>
    <cellStyle name="Percent 6 4" xfId="50250" xr:uid="{2A4F0EF3-B8AA-455A-9BE2-06DE7B4E4167}"/>
    <cellStyle name="Percent 6 5" xfId="60044" xr:uid="{C0D5B242-EC8A-473F-815D-F7F6D18690EE}"/>
    <cellStyle name="Percent 7" xfId="50251" xr:uid="{49F8F46D-389F-4B68-BDBB-DC6DD6CB3262}"/>
    <cellStyle name="Percent 7 2" xfId="50252" xr:uid="{B0F97B08-9B9D-4E67-924C-400034A6D71A}"/>
    <cellStyle name="Percent 7 2 2" xfId="60045" xr:uid="{0584BF22-B515-4CE8-9441-FE8E3D6FB234}"/>
    <cellStyle name="Percent 7 3" xfId="50253" xr:uid="{CB2F6CF1-E8F9-458C-A460-2E1CAC1FF048}"/>
    <cellStyle name="Percent 7 3 2" xfId="60046" xr:uid="{D6206E30-FBB3-4DA7-9089-A194BF26BF7F}"/>
    <cellStyle name="Percent 7 4" xfId="60047" xr:uid="{4A5D3E47-5F2F-48D6-9BB3-156016934F04}"/>
    <cellStyle name="Percent 7 5" xfId="60048" xr:uid="{57F2AC99-FEEB-44D2-B6EB-8810CD9C6598}"/>
    <cellStyle name="Percent 8" xfId="50254" xr:uid="{23885A92-5FDF-4B59-84E4-76BC25DE8433}"/>
    <cellStyle name="Percent 8 2" xfId="50255" xr:uid="{E0A6BB49-D02C-4B1F-9E12-AFE6B84D97A9}"/>
    <cellStyle name="Percent 8 3" xfId="50256" xr:uid="{84D0BBC8-4EED-4F4D-A87C-80905F79D104}"/>
    <cellStyle name="Percent 9" xfId="50257" xr:uid="{C2F8B22A-C648-43F4-967B-5C2EB0FCC3D9}"/>
    <cellStyle name="Percent 9 2" xfId="50258" xr:uid="{2F35F8ED-C6A6-41C4-92E9-1A0CDCDFAE3B}"/>
    <cellStyle name="Percent 9 3" xfId="50259" xr:uid="{B75FC45D-A64D-4DA5-A34B-BF9452D510EF}"/>
    <cellStyle name="Percentage delta" xfId="60049" xr:uid="{B76DA336-26A9-4661-83FD-BC7285303EF7}"/>
    <cellStyle name="Percentage Grand Total" xfId="60050" xr:uid="{59011328-F25E-4E65-B30D-311DD9BCA837}"/>
    <cellStyle name="Percentage Normal" xfId="60051" xr:uid="{5F549499-043F-46E4-A223-397823F88C1F}"/>
    <cellStyle name="Percentage Subtotal" xfId="60052" xr:uid="{F085DA9A-1AFB-4754-B82D-6F3125C1769D}"/>
    <cellStyle name="Percentage Total" xfId="60053" xr:uid="{B8D7FB2D-00A3-4EC7-A3D3-44B787DB4924}"/>
    <cellStyle name="Porcentaje" xfId="50260" xr:uid="{0254F977-AE6C-40AF-816E-622B8748D263}"/>
    <cellStyle name="PrePop Currency (0)" xfId="50261" xr:uid="{5DB764C0-6513-433B-B688-4BCBE9229BC0}"/>
    <cellStyle name="PrePop Currency (2)" xfId="50262" xr:uid="{288DE11A-79DC-4061-981B-62F14C36A83C}"/>
    <cellStyle name="PrePop Units (0)" xfId="50263" xr:uid="{02E98B3B-6F2B-4916-9DCB-8C21D0D5E538}"/>
    <cellStyle name="PrePop Units (1)" xfId="50264" xr:uid="{1EE437A0-55C9-497A-B85C-FA07165CD8F7}"/>
    <cellStyle name="PrePop Units (2)" xfId="50265" xr:uid="{5DEEF7D9-E35F-41E2-BCBB-B5CD617E54AF}"/>
    <cellStyle name="pricing" xfId="60054" xr:uid="{6DF2BDE2-EED1-435F-9764-9311386DB7DA}"/>
    <cellStyle name="PSChar" xfId="60055" xr:uid="{D3492081-BA9B-42DB-99B5-C5EFD20AE89F}"/>
    <cellStyle name="PSDate" xfId="60056" xr:uid="{259436E4-4C66-4631-A58A-31804B206467}"/>
    <cellStyle name="PSDec" xfId="60057" xr:uid="{49B11C8D-A433-4624-A6ED-B0BF4D9B99A7}"/>
    <cellStyle name="PSHeading" xfId="60058" xr:uid="{B4B907E6-E1B6-4105-89FC-177E04207544}"/>
    <cellStyle name="PSInt" xfId="60059" xr:uid="{470DCA3F-3CD3-458E-8FC6-45487F50D462}"/>
    <cellStyle name="PSSpacer" xfId="60060" xr:uid="{CF02BE57-A68A-4BED-BE96-8812B72920F3}"/>
    <cellStyle name="RE" xfId="50266" xr:uid="{9408F08B-8546-4F5C-84DA-7F3EE25D7EC9}"/>
    <cellStyle name="RE 2" xfId="50267" xr:uid="{A8196F64-447B-4E3A-BA04-AB5FD2D96998}"/>
    <cellStyle name="RE 2 2" xfId="50268" xr:uid="{8CAA0EEC-07C0-4A54-B9FE-36096A327E1D}"/>
    <cellStyle name="RE 3" xfId="50269" xr:uid="{56398CDE-1158-4D8C-ABFE-6117AD5BE5AC}"/>
    <cellStyle name="RE 4" xfId="50270" xr:uid="{8399AD36-4A25-48A3-B8C2-046A9BBE4AD5}"/>
    <cellStyle name="Red" xfId="60061" xr:uid="{1120320D-2C19-46B7-B987-9F302AC059CE}"/>
    <cellStyle name="Red font" xfId="60062" xr:uid="{30FFB20A-D472-41C2-A4F8-D4557625D24E}"/>
    <cellStyle name="Reset  - Style4" xfId="50271" xr:uid="{6B84ED82-5263-4080-ADF8-68E4D6F2CB5E}"/>
    <cellStyle name="Reset  - Style7" xfId="50272" xr:uid="{855A4C4E-E638-4081-8CA7-57FDAB523324}"/>
    <cellStyle name="RevList" xfId="60063" xr:uid="{33BC3967-B3C9-4CD5-8349-BD68F55C6B2B}"/>
    <cellStyle name="rf20" xfId="50273" xr:uid="{8B0D98D4-767C-4AF1-87B8-BC9C782D6BEA}"/>
    <cellStyle name="rf3" xfId="50274" xr:uid="{DE7A5E05-7AF5-4E79-A0D8-2DD8192E231E}"/>
    <cellStyle name="rf5" xfId="50275" xr:uid="{6A9F370B-31FA-4519-936E-6153884024D1}"/>
    <cellStyle name="rf7" xfId="50276" xr:uid="{D3406726-8253-4BA1-9358-0DADB3B6170F}"/>
    <cellStyle name="rf8" xfId="50277" xr:uid="{88F66A9A-F837-4A4C-ABF6-C365A02B6FD2}"/>
    <cellStyle name="RM" xfId="50278" xr:uid="{B9CB0662-D6AD-4863-B187-EC8C6A76DDA2}"/>
    <cellStyle name="Row Header Grand Total" xfId="60064" xr:uid="{E803E2A0-C5B3-4151-88DE-E1D46971E7DF}"/>
    <cellStyle name="Row Header Normal" xfId="60065" xr:uid="{0F6937F0-C991-4A3E-84B6-6907F5509E95}"/>
    <cellStyle name="Row Header Percentage delta" xfId="60066" xr:uid="{24F429A8-E078-4B1C-B408-4D09824F3DF5}"/>
    <cellStyle name="Row Header Section" xfId="60067" xr:uid="{11A35352-5A61-43EF-A038-F744B0FFAF42}"/>
    <cellStyle name="Row Header Subtotal" xfId="60068" xr:uid="{A924CF8B-1786-4880-9D49-3ABDB0DF4AD4}"/>
    <cellStyle name="Row Header Total" xfId="60069" xr:uid="{7AE3FC31-8FF5-4FFE-9865-A4F81E74D7B3}"/>
    <cellStyle name="Row neuer Bereich" xfId="60070" xr:uid="{0DFA1627-5272-4EFE-815A-6197684EE004}"/>
    <cellStyle name="S0" xfId="51421" xr:uid="{3F98BD62-73D6-4B62-B78C-28FBFBADE866}"/>
    <cellStyle name="S0 2" xfId="51422" xr:uid="{223D9E9D-1036-4775-BB01-EB53B03336C6}"/>
    <cellStyle name="S0 3" xfId="51423" xr:uid="{9451787A-C037-4895-B14B-169668333AC0}"/>
    <cellStyle name="S1" xfId="51424" xr:uid="{9670DDCB-39B1-4FB5-9332-D71F336F5E6B}"/>
    <cellStyle name="S1 2" xfId="51425" xr:uid="{D4A930B6-5475-43AE-99C1-114B9FB739E9}"/>
    <cellStyle name="S1 3" xfId="51426" xr:uid="{8A3E402F-69A4-4F65-B3F0-0C2B84768FEC}"/>
    <cellStyle name="S10" xfId="51427" xr:uid="{A2318722-419D-416A-9EA8-F446B5C5311B}"/>
    <cellStyle name="S11" xfId="51428" xr:uid="{C3836CDE-C181-4B46-BE23-3FA3DC689BB6}"/>
    <cellStyle name="S12" xfId="51429" xr:uid="{44331767-73B7-4B57-B495-5A9318D30E98}"/>
    <cellStyle name="S13" xfId="51430" xr:uid="{F03EF9C5-D482-4E32-BF5F-9051317B1453}"/>
    <cellStyle name="S14" xfId="51431" xr:uid="{CCAC9721-BB4E-4CDB-9D3F-5E256F046549}"/>
    <cellStyle name="S15" xfId="51432" xr:uid="{61D7ED93-3D7B-4424-9944-F0A37ED73536}"/>
    <cellStyle name="S16" xfId="51433" xr:uid="{596ABE62-E20E-4631-B733-00E5A29B831C}"/>
    <cellStyle name="S17" xfId="51434" xr:uid="{1D12EDDC-C535-439F-A5E9-79CF3071197C}"/>
    <cellStyle name="S18" xfId="51435" xr:uid="{EFC9E944-7DC3-483B-BEDF-A7440B285405}"/>
    <cellStyle name="S19" xfId="51436" xr:uid="{60CCD4B8-57E5-47C5-AC4E-3B1864D1411E}"/>
    <cellStyle name="S2" xfId="51437" xr:uid="{E8A4946B-CB24-4FB8-B8A2-B5A43BE80885}"/>
    <cellStyle name="S2 2" xfId="51438" xr:uid="{5FF336A5-80A7-46E8-BFB0-04F41D90F3E8}"/>
    <cellStyle name="S2 3" xfId="51439" xr:uid="{D499A49A-19E7-4959-AB73-756BE2675514}"/>
    <cellStyle name="S20" xfId="51440" xr:uid="{15FB3DEF-04E5-40AE-A3BC-EAFC439FC051}"/>
    <cellStyle name="S3" xfId="51441" xr:uid="{7F66570E-13DA-45DD-9F29-BDCC1863E01C}"/>
    <cellStyle name="S3 2" xfId="51442" xr:uid="{60CF4790-F328-468E-AACE-F36E6A22F017}"/>
    <cellStyle name="S3 3" xfId="51443" xr:uid="{268DBF2A-7162-406D-B18F-67C143509C94}"/>
    <cellStyle name="S4" xfId="51444" xr:uid="{9B344E55-0ADB-4138-9714-2630C847DE0D}"/>
    <cellStyle name="S4 2" xfId="51445" xr:uid="{E33DBF45-07CA-4D65-85AE-0532829D2E0C}"/>
    <cellStyle name="S4 3" xfId="51446" xr:uid="{588555E9-0902-4C03-A2AB-1FDF39F2EBD6}"/>
    <cellStyle name="S5" xfId="51447" xr:uid="{DC800973-5FD3-4FCB-864F-9474945070AF}"/>
    <cellStyle name="S5 2" xfId="51448" xr:uid="{BB448EBA-8ADA-4994-BBE6-EAA4C93175DA}"/>
    <cellStyle name="S5 3" xfId="51449" xr:uid="{27FF4331-7F97-4308-9A17-7FC56EB5C869}"/>
    <cellStyle name="S6" xfId="51450" xr:uid="{E4D4E0F8-C996-44EF-A3C5-00762269AFF0}"/>
    <cellStyle name="S6 2" xfId="51451" xr:uid="{2DB5D5DC-1CC6-42DE-B2BC-D8B0E93972C7}"/>
    <cellStyle name="S6 3" xfId="51452" xr:uid="{0E8E206B-9CBE-44ED-B011-5B3BF02FE9C6}"/>
    <cellStyle name="S7" xfId="51453" xr:uid="{1F2D43FC-2B28-4C4C-BC10-93459BC20DA4}"/>
    <cellStyle name="S8" xfId="51454" xr:uid="{E0227F3D-A18F-49FE-8B07-852A628AC193}"/>
    <cellStyle name="S9" xfId="51455" xr:uid="{49D61648-C984-4178-B873-A6E55912F448}"/>
    <cellStyle name="SAPError" xfId="50279" xr:uid="{B715516A-2695-49E0-ABF5-79B71BB6BE1F}"/>
    <cellStyle name="SAPKey" xfId="50280" xr:uid="{AA7E2D19-D4F2-4411-9C62-742AAC420871}"/>
    <cellStyle name="SAPLocked" xfId="50281" xr:uid="{D3855FC7-C752-49AD-919A-5F2ACA9AC70B}"/>
    <cellStyle name="SAPOutput" xfId="50282" xr:uid="{39C0ACF3-3EA3-4476-A77C-D178C1C33BB8}"/>
    <cellStyle name="SAPSpace" xfId="50283" xr:uid="{C99E5A2E-B9CD-4EAD-AA37-681F94D4176A}"/>
    <cellStyle name="SAPText" xfId="50284" xr:uid="{172D3448-54B9-45FE-8997-3B6CB692890B}"/>
    <cellStyle name="SAPUnLocked" xfId="50285" xr:uid="{4D6CC378-80CD-401F-B84F-7AA86A6B1098}"/>
    <cellStyle name="SDEntry" xfId="50286" xr:uid="{E772BD06-550E-4E40-98C1-38D87325246C}"/>
    <cellStyle name="SDHeader" xfId="50287" xr:uid="{F41EEBD3-A771-4238-BC3E-DEC99337523A}"/>
    <cellStyle name="Section Line" xfId="60071" xr:uid="{8E8D09A0-696B-4E6C-AA59-8B14A737A6B3}"/>
    <cellStyle name="Standaard_Additional information I" xfId="60072" xr:uid="{A02A62FF-1C45-461B-BDBB-51C59EF839CC}"/>
    <cellStyle name="Standard_DELL" xfId="60073" xr:uid="{15A11912-C011-410B-8313-8F6031A00540}"/>
    <cellStyle name="Style 1" xfId="50288" xr:uid="{F97FF546-13A1-4629-8DCC-DC98CE9B2DD0}"/>
    <cellStyle name="Style 1 2" xfId="50289" xr:uid="{62361C07-C4CF-457D-A2BD-12E1F4563E86}"/>
    <cellStyle name="Style 1 2 2" xfId="60074" xr:uid="{942CD496-2E31-409B-8645-2442212D3502}"/>
    <cellStyle name="Style 1 2 2 2" xfId="60075" xr:uid="{B1F92879-3783-43FE-A27E-D151DD0D7454}"/>
    <cellStyle name="Style 1 2 3" xfId="60076" xr:uid="{204DAFD0-28B2-4C3F-8533-67C2B05A3F68}"/>
    <cellStyle name="Style 1 2 4" xfId="60077" xr:uid="{E4C89A8C-CEFD-4A67-93E0-949F8E584152}"/>
    <cellStyle name="Style 1 3" xfId="50290" xr:uid="{EDE57D9F-17FF-4884-97CE-56E9A1F607D2}"/>
    <cellStyle name="Style 1 3 2" xfId="60078" xr:uid="{EAFF17C5-2AE7-4B39-99B5-91D2EFE793F6}"/>
    <cellStyle name="Style 1 3 3" xfId="60079" xr:uid="{993462A9-C2B0-4293-957C-7B9922CB62F9}"/>
    <cellStyle name="Style 1 4" xfId="60080" xr:uid="{082E0D7F-EBD7-4297-8867-ED953D78311C}"/>
    <cellStyle name="STYLE1" xfId="50291" xr:uid="{882D11A4-FD97-4CF7-A18A-FE3D4C515BBE}"/>
    <cellStyle name="STYLE1 10" xfId="60081" xr:uid="{D250F982-7CC0-4EA2-B4D5-65B4132C0444}"/>
    <cellStyle name="STYLE1 11" xfId="60082" xr:uid="{E5825E99-DA7D-4D9D-AF14-B6A6FB5CA7E9}"/>
    <cellStyle name="STYLE1 20" xfId="60083" xr:uid="{0282EA80-7DF3-4061-8117-922AAD00AA2A}"/>
    <cellStyle name="STYLE1 5" xfId="60084" xr:uid="{419FAE05-119E-4F4D-BA53-75C25D372E16}"/>
    <cellStyle name="STYLE2" xfId="50292" xr:uid="{2DA5686F-26B8-40F5-8DF8-B1D01D090B8C}"/>
    <cellStyle name="STYLE2 18" xfId="60085" xr:uid="{9B4411AD-ADF0-4BA6-820C-6D6AEA54AD57}"/>
    <cellStyle name="STYLE2 2" xfId="50293" xr:uid="{22332D16-765D-4E0A-AD66-9256DBA2B79C}"/>
    <cellStyle name="STYLE2 2 2" xfId="50294" xr:uid="{20C4EDCD-6FD7-4EB7-A869-7862559B7F74}"/>
    <cellStyle name="STYLE2 2 3" xfId="50295" xr:uid="{8E1150D8-5220-41D5-B8C1-CBF20F2892CD}"/>
    <cellStyle name="STYLE2 2 4" xfId="50296" xr:uid="{90A6FFBA-5DCD-4FBC-A9EE-907B04BF86DF}"/>
    <cellStyle name="STYLE2 2 5" xfId="50297" xr:uid="{C7920F8A-B474-4207-ABFE-4FD09500BB6A}"/>
    <cellStyle name="STYLE2 2 6" xfId="50298" xr:uid="{454FD5DB-A299-4478-9C79-93A87DB624AB}"/>
    <cellStyle name="STYLE2 2 7" xfId="50299" xr:uid="{32A383DE-0575-4D75-A124-C2D3CD727F80}"/>
    <cellStyle name="STYLE2 2 8" xfId="50300" xr:uid="{C953F833-9101-4668-9CBE-97616DCAFD72}"/>
    <cellStyle name="STYLE2 3" xfId="50301" xr:uid="{72E6E6CB-BF50-4665-A273-095F2B8B8D2E}"/>
    <cellStyle name="STYLE2 4" xfId="50302" xr:uid="{2CE7811C-1123-4975-8950-4842D880E7CE}"/>
    <cellStyle name="STYLE2 5" xfId="50303" xr:uid="{05C5C7FC-E102-4739-94F8-32A038272C5A}"/>
    <cellStyle name="STYLE2 6" xfId="50304" xr:uid="{EDFBF1E0-7402-45C2-A8B9-F58A88BBAAA1}"/>
    <cellStyle name="STYLE2 7" xfId="50305" xr:uid="{E9F81A23-B030-48F0-9A6A-7C5798F0B2E1}"/>
    <cellStyle name="STYLE2 8" xfId="50306" xr:uid="{156977D5-85CD-4770-9026-6D2C404F9BAA}"/>
    <cellStyle name="STYLE3" xfId="50307" xr:uid="{79B4EEBB-2A45-4FF0-86BC-24E00BE022D0}"/>
    <cellStyle name="STYLE4" xfId="60086" xr:uid="{4CC099D2-EE87-4A1B-905F-3C0615B979F6}"/>
    <cellStyle name="STYLE5" xfId="50308" xr:uid="{93B5DED8-C885-4BF9-92AE-97131643C944}"/>
    <cellStyle name="STYLE5 2" xfId="50309" xr:uid="{4DFFD637-2FD8-401C-B395-4EFD7ED2D4FB}"/>
    <cellStyle name="STYLE6" xfId="50310" xr:uid="{36B02D53-BE24-4A68-BC91-A2AB469CDE56}"/>
    <cellStyle name="subhead" xfId="60087" xr:uid="{884D378E-EA6C-42CB-9C44-9C80EFE52F00}"/>
    <cellStyle name="Subtitle" xfId="60088" xr:uid="{76360374-3348-45FB-950C-48E611FB0F8B}"/>
    <cellStyle name="Sub-title" xfId="60089" xr:uid="{6E5DD1A2-CCB8-41DA-825E-FCE3DBFE5D7C}"/>
    <cellStyle name="Subtotal" xfId="60090" xr:uid="{07989A70-3C20-40A8-B689-B9B6B359F9CA}"/>
    <cellStyle name="Table  - Style5" xfId="50311" xr:uid="{06697B7F-52A8-4488-9969-4885D0CA4E63}"/>
    <cellStyle name="Table  - Style6" xfId="50312" xr:uid="{B1FFFAB9-531D-4936-84C8-F4B5C4E934B4}"/>
    <cellStyle name="text" xfId="50313" xr:uid="{09E08C5B-B436-4D73-980A-93C79D11AC70}"/>
    <cellStyle name="Text Indent A" xfId="50314" xr:uid="{AF5B683B-DCFE-4A25-82BA-6BA363979994}"/>
    <cellStyle name="Text Indent B" xfId="50315" xr:uid="{3A87030B-5FD1-4E26-98E6-E37FE773D973}"/>
    <cellStyle name="Text Indent C" xfId="50316" xr:uid="{DF5D211D-833C-4042-8BE0-76D505A30085}"/>
    <cellStyle name="Tickmark" xfId="60091" xr:uid="{1F8CFCF8-242D-4565-9407-A075622B37CA}"/>
    <cellStyle name="Tickmark 2" xfId="60092" xr:uid="{5A3BD718-63DF-4E8A-BBF2-16F267D64B73}"/>
    <cellStyle name="Times" xfId="60093" xr:uid="{F749B9C3-CE6F-47E9-AD78-1E70C80CAC96}"/>
    <cellStyle name="Title" xfId="24" builtinId="15" customBuiltin="1"/>
    <cellStyle name="Title  - Style1" xfId="50317" xr:uid="{DDCB4FFE-5C62-4A9F-A030-EB9024462287}"/>
    <cellStyle name="Title  - Style6" xfId="50318" xr:uid="{1E05D93E-7998-486C-95A3-D70B94ED7993}"/>
    <cellStyle name="Title 10" xfId="60094" xr:uid="{56724B58-F45F-48E2-91F2-E70864AC870A}"/>
    <cellStyle name="Title 10 2" xfId="60095" xr:uid="{F09F786D-CF69-4B23-9AA1-38C6DA77E38D}"/>
    <cellStyle name="Title 11" xfId="60096" xr:uid="{ACAE31B5-834B-4BCE-9DD6-D22221AE8223}"/>
    <cellStyle name="Title 11 2" xfId="60097" xr:uid="{FC508E1A-EEC5-43F0-B193-141A8E9245F7}"/>
    <cellStyle name="Title 12" xfId="60098" xr:uid="{F884BC9E-A5AD-448C-800E-81FBC1EBC18D}"/>
    <cellStyle name="Title 13" xfId="60099" xr:uid="{0A500D57-30CF-4D43-AD01-5D6AFF88EE7F}"/>
    <cellStyle name="Title 2" xfId="50319" xr:uid="{07664D9B-CCC2-45B0-AD9B-2433F8A37139}"/>
    <cellStyle name="Title 2 10" xfId="60100" xr:uid="{A2837457-5009-4384-BF8F-47AADB1BAD67}"/>
    <cellStyle name="Title 2 11" xfId="60101" xr:uid="{002FBBAB-B484-442A-BC07-7B7635E06869}"/>
    <cellStyle name="Title 2 12" xfId="60102" xr:uid="{2E6D2C80-C848-4BC4-B540-597A42223388}"/>
    <cellStyle name="Title 2 13" xfId="60103" xr:uid="{C7423C24-D78B-4CFD-AB49-462337C70448}"/>
    <cellStyle name="Title 2 14" xfId="60104" xr:uid="{2BF81197-FFBC-4607-95A3-30BAC4392AA9}"/>
    <cellStyle name="Title 2 2" xfId="50320" xr:uid="{C50A38C9-19EB-443D-874E-06F0FEB59356}"/>
    <cellStyle name="Title 2 2 10" xfId="60105" xr:uid="{5187104B-B8C5-48AC-9419-03F79F242668}"/>
    <cellStyle name="Title 2 2 11" xfId="60106" xr:uid="{1732BFAC-F19C-403A-BB02-5E6839C4CE1B}"/>
    <cellStyle name="Title 2 2 2" xfId="51456" xr:uid="{E85661BF-37FE-484C-A56B-79F2B72D54A3}"/>
    <cellStyle name="Title 2 2 2 10" xfId="60107" xr:uid="{8B905921-1447-4BB7-8522-2A40A274D77A}"/>
    <cellStyle name="Title 2 2 2 2" xfId="51457" xr:uid="{FCD844DC-4E8D-440C-B5A4-E33E55AE5A94}"/>
    <cellStyle name="Title 2 2 2 2 2" xfId="51458" xr:uid="{7585D572-6B5E-46F9-9BBA-870E028735C9}"/>
    <cellStyle name="Title 2 2 2 2 2 2" xfId="60108" xr:uid="{FB29033D-04D7-4513-AC11-ADF2821048D3}"/>
    <cellStyle name="Title 2 2 2 2 2 2 2" xfId="60109" xr:uid="{C6163782-4237-4491-A97E-46CC8DAE9892}"/>
    <cellStyle name="Title 2 2 2 2 2 3" xfId="60110" xr:uid="{275D6F4A-0075-4BDD-B31C-32EED814C4D5}"/>
    <cellStyle name="Title 2 2 2 2 2 3 2" xfId="60111" xr:uid="{01110823-86A5-45FA-B923-AD50E684FF03}"/>
    <cellStyle name="Title 2 2 2 2 2 4" xfId="60112" xr:uid="{7D15D7FF-09C3-4B2E-864C-47A079E1CA40}"/>
    <cellStyle name="Title 2 2 2 2 3" xfId="60113" xr:uid="{DFE8FEDC-A30B-4570-8A9B-C80A763CA27D}"/>
    <cellStyle name="Title 2 2 2 2 3 2" xfId="60114" xr:uid="{51C013FE-7F77-42B3-9E4F-36A3EA5B489C}"/>
    <cellStyle name="Title 2 2 2 2 4" xfId="60115" xr:uid="{3DD0C35A-E802-493C-A7E9-07DD76D4AA34}"/>
    <cellStyle name="Title 2 2 2 3" xfId="60116" xr:uid="{20D806A4-5143-437B-B094-A7274BEC1A6A}"/>
    <cellStyle name="Title 2 2 2 3 2" xfId="60117" xr:uid="{83107B0B-B23A-446A-86E7-F8171C4AF53C}"/>
    <cellStyle name="Title 2 2 2 4" xfId="60118" xr:uid="{E1E21508-15F2-4D97-82FC-98A83C99F9FD}"/>
    <cellStyle name="Title 2 2 2 4 2" xfId="60119" xr:uid="{E0407FB9-580B-4E6A-ABEF-2E667037A3BB}"/>
    <cellStyle name="Title 2 2 2 5" xfId="60120" xr:uid="{0B9A2524-E777-4E9D-AD9B-762E5B3EB1DD}"/>
    <cellStyle name="Title 2 2 2 5 2" xfId="60121" xr:uid="{98D20A2D-624B-41A8-A2FA-9022D49E6042}"/>
    <cellStyle name="Title 2 2 2 6" xfId="60122" xr:uid="{C99C8EFE-9355-4031-85AD-B4EF563F45D7}"/>
    <cellStyle name="Title 2 2 2 6 2" xfId="60123" xr:uid="{DEBD9585-5859-47B1-9D29-71A8F1F9260D}"/>
    <cellStyle name="Title 2 2 2 7" xfId="60124" xr:uid="{E1233F37-DF24-44C3-910E-A8F684DF7C2F}"/>
    <cellStyle name="Title 2 2 2 7 2" xfId="60125" xr:uid="{5D8A2B00-1CE3-4231-9995-425A29D414D5}"/>
    <cellStyle name="Title 2 2 2 8" xfId="60126" xr:uid="{A184CE6D-C1C8-452E-9DD7-6EF309C2B81A}"/>
    <cellStyle name="Title 2 2 2 8 2" xfId="60127" xr:uid="{5A5CA01C-6639-4D83-8F63-5F15EBE9BC66}"/>
    <cellStyle name="Title 2 2 2 9" xfId="60128" xr:uid="{88920AA5-3998-47D1-80D2-AA9BC74C6909}"/>
    <cellStyle name="Title 2 2 2 9 2" xfId="60129" xr:uid="{8D972C04-17EB-4C1D-A8CF-3294A9EEC4A3}"/>
    <cellStyle name="Title 2 2 3" xfId="51459" xr:uid="{BB4D7BD0-F3F9-4028-AE51-9A91DDB62FE8}"/>
    <cellStyle name="Title 2 2 3 2" xfId="60130" xr:uid="{CC445B36-8F53-47E4-A765-6637E863BA61}"/>
    <cellStyle name="Title 2 2 3 2 2" xfId="60131" xr:uid="{4D9C7A89-BC6B-46A6-BD3D-A5907D20D5A9}"/>
    <cellStyle name="Title 2 2 3 2 2 2" xfId="60132" xr:uid="{415AD4C3-3CE1-4FE0-B2AE-26C67E2BF2FC}"/>
    <cellStyle name="Title 2 2 3 2 3" xfId="60133" xr:uid="{9C266EEA-CFEB-40C3-98EA-92D826D179C8}"/>
    <cellStyle name="Title 2 2 3 2 3 2" xfId="60134" xr:uid="{8728E054-F2D2-4AAA-BDCF-89066C08A055}"/>
    <cellStyle name="Title 2 2 3 2 4" xfId="60135" xr:uid="{1525865F-C49D-4E1C-8B53-1735E99B32E8}"/>
    <cellStyle name="Title 2 2 3 3" xfId="60136" xr:uid="{D00762DB-3E84-4F58-AF03-6B5C1AB3C3E7}"/>
    <cellStyle name="Title 2 2 3 3 2" xfId="60137" xr:uid="{1035A4D3-7044-4498-BE6E-A577E411FD4C}"/>
    <cellStyle name="Title 2 2 3 4" xfId="60138" xr:uid="{68EE3272-AF1D-481C-9363-80BDB1D676CC}"/>
    <cellStyle name="Title 2 2 4" xfId="60139" xr:uid="{5640D463-C373-4368-BEBC-53D56DB17C6A}"/>
    <cellStyle name="Title 2 2 4 2" xfId="60140" xr:uid="{CEB1537D-30C5-4901-90BE-0A360510D2A2}"/>
    <cellStyle name="Title 2 2 5" xfId="60141" xr:uid="{1F53B394-65F4-4503-95CE-AE97BD099882}"/>
    <cellStyle name="Title 2 2 5 2" xfId="60142" xr:uid="{8D770CF2-318D-414E-A43E-7DE459F2DBD8}"/>
    <cellStyle name="Title 2 2 6" xfId="60143" xr:uid="{F69C78C3-0840-476B-8DBF-139FBA58DC00}"/>
    <cellStyle name="Title 2 2 6 2" xfId="60144" xr:uid="{30D7EE05-3246-4795-A14F-FF027210EA42}"/>
    <cellStyle name="Title 2 2 7" xfId="60145" xr:uid="{9CE5F743-6299-409C-BF0C-300754C1BA38}"/>
    <cellStyle name="Title 2 2 7 2" xfId="60146" xr:uid="{B77977BE-E906-41E2-A916-D37BFE53A1DE}"/>
    <cellStyle name="Title 2 2 8" xfId="60147" xr:uid="{3C81F5DB-3CB3-40F0-9C54-EDBD636BEE37}"/>
    <cellStyle name="Title 2 2 8 2" xfId="60148" xr:uid="{8AFEA9A2-690A-4E9A-A36F-CE64F65C7355}"/>
    <cellStyle name="Title 2 2 9" xfId="60149" xr:uid="{A4A425B1-0603-4738-A011-D89D6DA0D1AA}"/>
    <cellStyle name="Title 2 2 9 2" xfId="60150" xr:uid="{C9461388-0158-4067-B52A-36FA7F5D9091}"/>
    <cellStyle name="Title 2 3" xfId="51460" xr:uid="{9B8AF52E-0ECC-4D3D-A7F0-4FFAE2ACD620}"/>
    <cellStyle name="Title 2 3 2" xfId="60151" xr:uid="{14882F75-35C9-4CBF-912F-EED8342AC11A}"/>
    <cellStyle name="Title 2 4" xfId="60152" xr:uid="{2CC2573B-DCC7-4D8A-98A6-B52039426375}"/>
    <cellStyle name="Title 2 4 2" xfId="60153" xr:uid="{A3861AE9-F0B8-4E37-882F-8B1A371CD66D}"/>
    <cellStyle name="Title 2 5" xfId="60154" xr:uid="{06AF2FFB-F44E-46FE-9E08-164BBDA13702}"/>
    <cellStyle name="Title 2 5 2" xfId="60155" xr:uid="{B8E10B54-D585-4B1C-9EE5-F42375F6CDF1}"/>
    <cellStyle name="Title 2 6" xfId="60156" xr:uid="{830DF38C-5D02-4449-827F-DA6C1F1F2E9B}"/>
    <cellStyle name="Title 2 6 2" xfId="60157" xr:uid="{F6E78CC5-1D40-4427-AF1F-C12294E0960D}"/>
    <cellStyle name="Title 2 7" xfId="60158" xr:uid="{4AE34677-F6AF-4E9E-BB76-480C13CB29BD}"/>
    <cellStyle name="Title 2 7 2" xfId="60159" xr:uid="{688D3198-758F-411E-97E7-3B6E8032B412}"/>
    <cellStyle name="Title 2 8" xfId="60160" xr:uid="{075DC26B-0E51-4833-8DF5-A527F859E569}"/>
    <cellStyle name="Title 2 8 2" xfId="60161" xr:uid="{025B1CF9-57A8-44D5-93C7-7B1A6C0C8BB0}"/>
    <cellStyle name="Title 2 9" xfId="60162" xr:uid="{A63F13D4-EA36-46AF-BA7D-28629927588B}"/>
    <cellStyle name="Title 2 9 2" xfId="60163" xr:uid="{8808AEC2-4CE2-495E-B080-AA39648C52DE}"/>
    <cellStyle name="Title 3" xfId="50321" xr:uid="{18B5BC9B-F8A0-4A79-813A-9F7C15C9DA8A}"/>
    <cellStyle name="Title 3 2" xfId="60164" xr:uid="{BFA5D747-6DED-4A2B-B279-E63BFA8D8495}"/>
    <cellStyle name="Title 3 2 2" xfId="60165" xr:uid="{5A5B0CEF-AF91-43FE-A7CF-988C1955A67D}"/>
    <cellStyle name="Title 3 3" xfId="60166" xr:uid="{F4A444D2-E58A-4230-A7AA-AC12E9CFBEDD}"/>
    <cellStyle name="Title 3 4" xfId="60167" xr:uid="{2326043A-6265-43CA-9495-3196EF7FD057}"/>
    <cellStyle name="Title 3 5" xfId="60168" xr:uid="{1414A375-FA56-453E-9816-398BF737EE0A}"/>
    <cellStyle name="Title 3 6" xfId="60169" xr:uid="{96A56614-4A62-4CC8-A0E6-6D2C62C8B524}"/>
    <cellStyle name="Title 3 7" xfId="60170" xr:uid="{D51C3993-F15C-4E1D-A3E1-2670F471EF1B}"/>
    <cellStyle name="Title 4" xfId="51461" xr:uid="{67755EA6-FA83-44FE-BBC6-D16D5A8C49F3}"/>
    <cellStyle name="Title 4 2" xfId="60171" xr:uid="{99B3482F-F287-4EF2-A76C-5AB52645C056}"/>
    <cellStyle name="Title 4 3" xfId="60172" xr:uid="{BF335321-431D-4F28-A051-802CF608C07F}"/>
    <cellStyle name="Title 4 4" xfId="60173" xr:uid="{98728913-691F-452C-8F68-54656406B32F}"/>
    <cellStyle name="Title 5" xfId="51462" xr:uid="{49646872-AFAB-4468-B564-496C255A2CC5}"/>
    <cellStyle name="Title 5 2" xfId="60174" xr:uid="{ED6322E7-E24F-4274-A385-A3D1DB07C61F}"/>
    <cellStyle name="Title 5 3" xfId="60175" xr:uid="{47E07EB1-814E-4130-8DF6-9C030BFBE7AE}"/>
    <cellStyle name="Title 5 4" xfId="60176" xr:uid="{243DDD60-A42A-4153-9852-74B89945997E}"/>
    <cellStyle name="Title 6" xfId="60177" xr:uid="{36D8FB50-614E-41C8-9CE1-4340299910D1}"/>
    <cellStyle name="Title 6 2" xfId="60178" xr:uid="{AA71AC6E-929D-4E9F-A941-1A3077C78BDA}"/>
    <cellStyle name="Title 6 3" xfId="60179" xr:uid="{42BA1068-30AA-4991-B5C5-75DD18A16B5E}"/>
    <cellStyle name="Title 6 4" xfId="60180" xr:uid="{36B85AC0-3B75-431F-A0FB-F3A0C8D014B8}"/>
    <cellStyle name="Title 7" xfId="60181" xr:uid="{3BCCE4F0-0820-4FE8-A14E-F092F50CA789}"/>
    <cellStyle name="Title 7 2" xfId="60182" xr:uid="{E86117D1-924A-4FBF-B5FD-E23EEC1807DD}"/>
    <cellStyle name="Title 7 3" xfId="60183" xr:uid="{5A37DB8A-2473-4DAE-AE11-515991A4CDA9}"/>
    <cellStyle name="Title 7 4" xfId="60184" xr:uid="{B54FFFC0-4E35-45D6-B1B7-0F188E3A953B}"/>
    <cellStyle name="Title 8" xfId="60185" xr:uid="{F4D9A566-29B4-4F7C-AB47-35B5CC4C9D71}"/>
    <cellStyle name="Title 8 2" xfId="60186" xr:uid="{AC5730A6-2F9B-4585-8921-B0E56C04CD65}"/>
    <cellStyle name="Title 9" xfId="60187" xr:uid="{CB29947C-A30C-4AE6-94F1-20FEF93A9F3F}"/>
    <cellStyle name="Title 9 2" xfId="60188" xr:uid="{40C99208-55C1-4912-9988-5582C035D0B5}"/>
    <cellStyle name="Total" xfId="40" builtinId="25" customBuiltin="1"/>
    <cellStyle name="Total 10" xfId="51463" xr:uid="{ADB40D6A-0136-4130-8464-F5A5F1FF33CC}"/>
    <cellStyle name="Total 10 2" xfId="60189" xr:uid="{BB06E5E5-04CB-4930-BABE-EDB527C21A21}"/>
    <cellStyle name="Total 10 3" xfId="60190" xr:uid="{D493A7CC-C472-498C-98C3-A4E0531B5D7A}"/>
    <cellStyle name="Total 11" xfId="51464" xr:uid="{FFBBC349-818A-4A0A-A15A-416E92F1F76C}"/>
    <cellStyle name="Total 11 2" xfId="60191" xr:uid="{243DFCF3-71B1-43E6-8072-5365E61C7CB3}"/>
    <cellStyle name="Total 12" xfId="51465" xr:uid="{24808CD6-39CE-4F21-824C-49C046418F4E}"/>
    <cellStyle name="Total 12 2" xfId="60192" xr:uid="{AB48E427-79FC-4A2A-AC2F-878ED3650B41}"/>
    <cellStyle name="Total 13" xfId="51466" xr:uid="{966F3EFA-89FC-4697-9F22-30E8AF280CB9}"/>
    <cellStyle name="Total 13 2" xfId="60193" xr:uid="{EB97EAC5-5AB8-4252-A094-D471C0C22978}"/>
    <cellStyle name="Total 14" xfId="51467" xr:uid="{4114CF20-EC31-41BB-9F6F-E308BCB23CD7}"/>
    <cellStyle name="Total 15" xfId="51468" xr:uid="{7DBB167B-4B06-484F-A2E5-48016E117CD0}"/>
    <cellStyle name="Total 16" xfId="51469" xr:uid="{2D455E2D-8FD7-4947-B170-663455EEB540}"/>
    <cellStyle name="Total 17" xfId="51470" xr:uid="{C5ABF3C3-2740-4EBF-86D6-453286AD3038}"/>
    <cellStyle name="Total 18" xfId="51471" xr:uid="{F91BC45A-8BFA-42A5-848A-2D5CD84398BA}"/>
    <cellStyle name="Total 19" xfId="51472" xr:uid="{2BB96F02-0FFD-4C97-AFF4-A8E5D41B0EDC}"/>
    <cellStyle name="Total 2" xfId="50322" xr:uid="{9EAC2C4F-861B-48FD-9865-4D1230D26BA8}"/>
    <cellStyle name="Total 2 10" xfId="60194" xr:uid="{0B90C630-6F53-46DD-94D2-EEC1CD0FF471}"/>
    <cellStyle name="Total 2 10 2" xfId="60195" xr:uid="{CAC1833E-BD77-4C9D-9A7B-28A4A817E0FC}"/>
    <cellStyle name="Total 2 10 3" xfId="60196" xr:uid="{2412B37D-76EC-4607-963B-7E3D77665A98}"/>
    <cellStyle name="Total 2 11" xfId="60197" xr:uid="{4910C12F-A969-4CD8-BB92-7F44E35F7A85}"/>
    <cellStyle name="Total 2 11 2" xfId="60198" xr:uid="{B8233D94-EB2D-4ADB-9AB0-75CAF67F87CF}"/>
    <cellStyle name="Total 2 12" xfId="60199" xr:uid="{7082F1FB-C526-4C96-93FB-DE6B24748B94}"/>
    <cellStyle name="Total 2 12 2" xfId="60200" xr:uid="{89D4FDBF-F812-42E0-B304-3BF17EF4B41F}"/>
    <cellStyle name="Total 2 13" xfId="60201" xr:uid="{24732413-57C2-49A3-B1CC-042DFA9A1289}"/>
    <cellStyle name="Total 2 13 2" xfId="60202" xr:uid="{09DA3A42-84F2-4846-98C5-0301BF1048AE}"/>
    <cellStyle name="Total 2 14" xfId="60203" xr:uid="{6C70CB12-94F0-424F-881F-44A41C446C93}"/>
    <cellStyle name="Total 2 14 2" xfId="60204" xr:uid="{36E027B7-F890-4D3A-B42A-3C4F47B17AB9}"/>
    <cellStyle name="Total 2 15" xfId="60205" xr:uid="{1F7FE857-06D3-49C2-B3D1-FAF1A87B8B14}"/>
    <cellStyle name="Total 2 16" xfId="60206" xr:uid="{CBF437EB-8AB8-43D3-9DAA-21C975BACC4E}"/>
    <cellStyle name="Total 2 17" xfId="60207" xr:uid="{385F1329-7D43-46B7-BC35-F62CE034B553}"/>
    <cellStyle name="Total 2 18" xfId="60208" xr:uid="{C537044D-BA32-4240-82FF-C5720CF44427}"/>
    <cellStyle name="Total 2 19" xfId="60209" xr:uid="{C33AE772-5E85-4C6D-9BF7-FDD35A55DD66}"/>
    <cellStyle name="Total 2 2" xfId="50323" xr:uid="{02E2852D-B74C-470A-90A3-422882C176BB}"/>
    <cellStyle name="Total 2 2 10" xfId="60210" xr:uid="{20312BBE-0E16-4D15-BFFC-784C5380620D}"/>
    <cellStyle name="Total 2 2 10 2" xfId="60211" xr:uid="{F60135BB-321B-45DD-B146-84055581DE9F}"/>
    <cellStyle name="Total 2 2 11" xfId="60212" xr:uid="{C8ABB574-DDA9-4085-9478-DAC72F92054B}"/>
    <cellStyle name="Total 2 2 12" xfId="60213" xr:uid="{1AE1501D-BC64-4652-B61B-04FCB66F2293}"/>
    <cellStyle name="Total 2 2 13" xfId="60214" xr:uid="{4A271756-B574-4EDF-BCAC-43BC74AA031F}"/>
    <cellStyle name="Total 2 2 14" xfId="60215" xr:uid="{864E7811-B558-4731-B5C3-74701E5631F0}"/>
    <cellStyle name="Total 2 2 15" xfId="60216" xr:uid="{F1B3A06A-E8ED-4A6A-858B-C7936123A7BA}"/>
    <cellStyle name="Total 2 2 16" xfId="60217" xr:uid="{23E2CF9E-D7E9-42FC-8EB1-8BE0721F3301}"/>
    <cellStyle name="Total 2 2 17" xfId="60218" xr:uid="{79F19EBC-23BC-49B1-9FE0-149F202CE35D}"/>
    <cellStyle name="Total 2 2 18" xfId="60219" xr:uid="{40EB4276-C38F-431D-B938-990E5221B4CE}"/>
    <cellStyle name="Total 2 2 19" xfId="60220" xr:uid="{C1F916B5-F58C-4118-B7AF-B9B2BBA77780}"/>
    <cellStyle name="Total 2 2 2" xfId="51473" xr:uid="{3DBB1A35-876C-4EBB-A968-B568D4FB62C0}"/>
    <cellStyle name="Total 2 2 2 10" xfId="60221" xr:uid="{B9609362-CA05-46C2-8333-9540095FD2D3}"/>
    <cellStyle name="Total 2 2 2 2" xfId="51474" xr:uid="{BCB11681-AEF8-4C88-8DB5-9CF759BC2348}"/>
    <cellStyle name="Total 2 2 2 2 2" xfId="51475" xr:uid="{AF67EC4B-434E-4162-A19B-DFCCF6B1CA47}"/>
    <cellStyle name="Total 2 2 2 2 2 2" xfId="60222" xr:uid="{870DEB25-4F6C-4199-AB11-D170286A52B7}"/>
    <cellStyle name="Total 2 2 2 2 2 2 2" xfId="60223" xr:uid="{520B9980-DA0F-464B-89BC-513BA5666524}"/>
    <cellStyle name="Total 2 2 2 2 2 3" xfId="60224" xr:uid="{2B113913-12D6-4543-9E26-9D8692CB7C38}"/>
    <cellStyle name="Total 2 2 2 2 2 3 2" xfId="60225" xr:uid="{77567D01-398E-4F20-B081-D119B19429F7}"/>
    <cellStyle name="Total 2 2 2 2 2 4" xfId="60226" xr:uid="{E3DED547-1F3B-46D2-ADB0-9073203C68D7}"/>
    <cellStyle name="Total 2 2 2 2 3" xfId="60227" xr:uid="{AA7F1C47-836E-421C-8F8F-9D67F6C93758}"/>
    <cellStyle name="Total 2 2 2 2 3 2" xfId="60228" xr:uid="{ABE4C1C3-C587-43DC-81F0-740AFE8E2B59}"/>
    <cellStyle name="Total 2 2 2 2 3 3" xfId="60229" xr:uid="{C55F75F7-BC89-4235-AA01-26266842C85B}"/>
    <cellStyle name="Total 2 2 2 2 4" xfId="60230" xr:uid="{C8B5F0C8-CF98-42D3-946E-458F93159E30}"/>
    <cellStyle name="Total 2 2 2 2 5" xfId="60231" xr:uid="{9AFA837D-60AB-41CC-84B1-87A2789F44DD}"/>
    <cellStyle name="Total 2 2 2 3" xfId="60232" xr:uid="{38569EBE-07BD-4491-8612-C70AB1FE26BF}"/>
    <cellStyle name="Total 2 2 2 3 2" xfId="60233" xr:uid="{35CD5659-A039-4A67-93C2-87F4011632C7}"/>
    <cellStyle name="Total 2 2 2 4" xfId="60234" xr:uid="{E1A3717B-7D89-47E4-8BF7-63049A09A58E}"/>
    <cellStyle name="Total 2 2 2 4 2" xfId="60235" xr:uid="{0C93C4EF-14B1-48E5-BF54-FE168A55F72D}"/>
    <cellStyle name="Total 2 2 2 5" xfId="60236" xr:uid="{4DE8FDF4-0DD7-408B-A920-9C1909CCD74F}"/>
    <cellStyle name="Total 2 2 2 5 2" xfId="60237" xr:uid="{DE911C48-93BF-4B0F-903A-F3974958D2E8}"/>
    <cellStyle name="Total 2 2 2 6" xfId="60238" xr:uid="{355D740A-13D0-4B5D-ADE1-04036BEF31DC}"/>
    <cellStyle name="Total 2 2 2 6 2" xfId="60239" xr:uid="{AB00A0BA-4190-4D0E-BF02-42C293B99909}"/>
    <cellStyle name="Total 2 2 2 7" xfId="60240" xr:uid="{DAB7CBB5-297A-40D2-ADA4-630B32531E96}"/>
    <cellStyle name="Total 2 2 2 7 2" xfId="60241" xr:uid="{E7C224BA-7764-441D-A1E8-F1D998E01400}"/>
    <cellStyle name="Total 2 2 2 8" xfId="60242" xr:uid="{20F372D5-EAF9-4405-86E8-D4D5372D2129}"/>
    <cellStyle name="Total 2 2 2 8 2" xfId="60243" xr:uid="{FA7C932A-9285-4883-B894-71B27B03A12B}"/>
    <cellStyle name="Total 2 2 2 9" xfId="60244" xr:uid="{4088C7EF-63B0-46E4-AB1E-62F0BED085E9}"/>
    <cellStyle name="Total 2 2 2 9 2" xfId="60245" xr:uid="{36B89523-350A-4383-9141-E6004079DFA0}"/>
    <cellStyle name="Total 2 2 20" xfId="60246" xr:uid="{0C81051A-AD41-4B10-9F57-7F9FA8A4B5DA}"/>
    <cellStyle name="Total 2 2 21" xfId="60247" xr:uid="{E90CF20F-5086-4153-9879-0A0B5B44F16E}"/>
    <cellStyle name="Total 2 2 22" xfId="60248" xr:uid="{6AFF0624-5663-4CB1-9B4D-FD67B7229757}"/>
    <cellStyle name="Total 2 2 23" xfId="60249" xr:uid="{F3353F5D-991F-476A-A2C5-19C1F234FBC8}"/>
    <cellStyle name="Total 2 2 24" xfId="60250" xr:uid="{EB675574-1B6C-44FF-ACC5-DB28087D6A80}"/>
    <cellStyle name="Total 2 2 3" xfId="51476" xr:uid="{823A84C9-30F5-4FC9-976C-F0D6C04A8E52}"/>
    <cellStyle name="Total 2 2 3 2" xfId="60251" xr:uid="{6E49528D-8873-4CB0-BD1E-05C77140E8C2}"/>
    <cellStyle name="Total 2 2 3 2 2" xfId="60252" xr:uid="{36600422-8D26-45EC-A7E3-97C52B9A0F3D}"/>
    <cellStyle name="Total 2 2 3 2 2 2" xfId="60253" xr:uid="{2F894A8D-2383-4A76-A5B5-0C04F7B00F37}"/>
    <cellStyle name="Total 2 2 3 2 2 3" xfId="60254" xr:uid="{083BA79C-6062-4130-A467-8BD137EAEB6E}"/>
    <cellStyle name="Total 2 2 3 2 3" xfId="60255" xr:uid="{441E6AC9-229B-4F41-A147-60C4937B8444}"/>
    <cellStyle name="Total 2 2 3 2 3 2" xfId="60256" xr:uid="{0DA1FDE6-2912-42B7-B71E-A6374901E99A}"/>
    <cellStyle name="Total 2 2 3 2 3 3" xfId="60257" xr:uid="{34438AD5-0679-480F-8CFF-272426502DFB}"/>
    <cellStyle name="Total 2 2 3 2 4" xfId="60258" xr:uid="{3DF0B6CD-99A1-4BBD-A519-A761E1F69D7E}"/>
    <cellStyle name="Total 2 2 3 2 5" xfId="60259" xr:uid="{401F9D25-5966-4A13-A5AF-A771432C2AED}"/>
    <cellStyle name="Total 2 2 3 3" xfId="60260" xr:uid="{11BA77DA-CC46-4DE5-820F-738E5A6E327F}"/>
    <cellStyle name="Total 2 2 3 3 2" xfId="60261" xr:uid="{0A2A64A2-869A-47BC-A56A-CC5BF8F99910}"/>
    <cellStyle name="Total 2 2 3 4" xfId="60262" xr:uid="{1E4D550E-B805-4DAB-AD16-5CF43EA9C547}"/>
    <cellStyle name="Total 2 2 4" xfId="60263" xr:uid="{9001245C-F6B7-4E7B-9C81-1698CABD3961}"/>
    <cellStyle name="Total 2 2 4 2" xfId="60264" xr:uid="{C0307BA9-412F-4D8A-9A30-2F46BFF9D625}"/>
    <cellStyle name="Total 2 2 4 3" xfId="60265" xr:uid="{599DB4A6-6CEC-48B9-A076-453358641267}"/>
    <cellStyle name="Total 2 2 4 4" xfId="60266" xr:uid="{D547D988-3764-4D0C-8FBC-A4F52723FE3A}"/>
    <cellStyle name="Total 2 2 5" xfId="60267" xr:uid="{FDAA44D4-EC71-4051-BACE-C749C9C3C5CC}"/>
    <cellStyle name="Total 2 2 5 2" xfId="60268" xr:uid="{BE41F18C-65AA-4B36-855E-3AAE962FA0E1}"/>
    <cellStyle name="Total 2 2 5 3" xfId="60269" xr:uid="{1317CF72-0BC6-4A32-9184-9C22B3D68F10}"/>
    <cellStyle name="Total 2 2 5 4" xfId="60270" xr:uid="{EAB0A9E9-D3CD-4954-9F8E-B6775C1282FC}"/>
    <cellStyle name="Total 2 2 6" xfId="60271" xr:uid="{62C9D5FE-BD6A-4A4B-81D2-EB176CFE21E3}"/>
    <cellStyle name="Total 2 2 6 2" xfId="60272" xr:uid="{58DC782B-0759-464F-AD66-22763D13C9BD}"/>
    <cellStyle name="Total 2 2 6 3" xfId="60273" xr:uid="{F7FAA7B3-5089-4015-AA66-69355C437991}"/>
    <cellStyle name="Total 2 2 6 4" xfId="60274" xr:uid="{10B714FD-FB18-44A1-9A5A-685F13C534A2}"/>
    <cellStyle name="Total 2 2 7" xfId="60275" xr:uid="{8BD93D6D-2112-4E52-81F4-496FAD85001A}"/>
    <cellStyle name="Total 2 2 7 2" xfId="60276" xr:uid="{B525D451-FA16-4019-8584-E12EC0084187}"/>
    <cellStyle name="Total 2 2 7 3" xfId="60277" xr:uid="{35F28CCC-A1B9-4B06-BB3B-6999866B99F4}"/>
    <cellStyle name="Total 2 2 7 4" xfId="60278" xr:uid="{29FEE7A9-7CDE-4F9B-9B3E-76415F3049A7}"/>
    <cellStyle name="Total 2 2 8" xfId="60279" xr:uid="{06590FFC-A18A-421F-919B-514CC074EDCC}"/>
    <cellStyle name="Total 2 2 8 2" xfId="60280" xr:uid="{6F9E8976-2E3A-4726-8C4C-4DDECAD8F74E}"/>
    <cellStyle name="Total 2 2 8 3" xfId="60281" xr:uid="{7341A9B6-699D-4401-AD33-A76D83F3F019}"/>
    <cellStyle name="Total 2 2 8 4" xfId="60282" xr:uid="{A8C41C77-49C6-4E6F-8CD3-CC09747992AD}"/>
    <cellStyle name="Total 2 2 9" xfId="60283" xr:uid="{7D575490-178E-4398-A6D5-99D6BD68698A}"/>
    <cellStyle name="Total 2 2 9 2" xfId="60284" xr:uid="{B0C09524-B7CD-472A-9DA8-0FB600B28CA5}"/>
    <cellStyle name="Total 2 2 9 3" xfId="60285" xr:uid="{6848E517-9EDF-4602-A68C-000418F5EF5E}"/>
    <cellStyle name="Total 2 2 9 4" xfId="60286" xr:uid="{039E21B8-9019-421F-A907-4FAD9297E731}"/>
    <cellStyle name="Total 2 20" xfId="60287" xr:uid="{D9084D35-F579-4B01-B025-5BCDDF87CE73}"/>
    <cellStyle name="Total 2 21" xfId="60288" xr:uid="{26D34ABA-49F3-425C-AE1D-95701F214D43}"/>
    <cellStyle name="Total 2 22" xfId="60289" xr:uid="{7C7BF346-523E-4FA8-9071-ED5C1D2F4EF6}"/>
    <cellStyle name="Total 2 23" xfId="60290" xr:uid="{EBAE8B22-D3BD-4E8D-8729-8EE7E25B334D}"/>
    <cellStyle name="Total 2 24" xfId="60291" xr:uid="{1BADAA04-B0D3-4862-8DEE-F946B8FDA028}"/>
    <cellStyle name="Total 2 3" xfId="50324" xr:uid="{DCD3E3D9-C4E0-439F-AC56-3FC354EE0A04}"/>
    <cellStyle name="Total 2 3 2" xfId="60292" xr:uid="{165AD819-52E2-45E7-9D2E-1D1CA9D96D24}"/>
    <cellStyle name="Total 2 4" xfId="50325" xr:uid="{B41DA4BC-F62F-419D-A9AE-6AE9192D4369}"/>
    <cellStyle name="Total 2 4 2" xfId="60293" xr:uid="{0831D6CF-992A-46F0-AD10-872101F94F57}"/>
    <cellStyle name="Total 2 5" xfId="60294" xr:uid="{20E27D9F-864C-4692-AC59-BD859991A71E}"/>
    <cellStyle name="Total 2 5 2" xfId="60295" xr:uid="{36C7711A-4575-45D0-8027-C51350F7490B}"/>
    <cellStyle name="Total 2 6" xfId="60296" xr:uid="{59A23D67-FA53-408D-838B-C75839D45F23}"/>
    <cellStyle name="Total 2 6 2" xfId="60297" xr:uid="{4CA86DC5-A8CD-4DE7-81BF-F807424072B0}"/>
    <cellStyle name="Total 2 7" xfId="60298" xr:uid="{D73B1B67-62F0-45D5-AF65-76FA75EF1D3D}"/>
    <cellStyle name="Total 2 7 2" xfId="60299" xr:uid="{B274600F-5ADC-4AC9-AC3D-44F33BCCC0E0}"/>
    <cellStyle name="Total 2 8" xfId="60300" xr:uid="{3BC64E6B-6B47-4201-9D5E-891DFB9D076C}"/>
    <cellStyle name="Total 2 8 2" xfId="60301" xr:uid="{9783792F-BB5B-4321-9892-C5711285921B}"/>
    <cellStyle name="Total 2 9" xfId="60302" xr:uid="{8EC0B33E-2BDD-4806-B470-C9A3FB1B2A2D}"/>
    <cellStyle name="Total 2 9 2" xfId="60303" xr:uid="{1198E3AF-6E47-4365-83B9-0D8DF3EEEFBD}"/>
    <cellStyle name="Total 20" xfId="51477" xr:uid="{62551477-4CD6-4D74-B738-0133E5AFFA47}"/>
    <cellStyle name="Total 21" xfId="51478" xr:uid="{505F78BA-5C2C-4E01-923F-56DEA2197A2D}"/>
    <cellStyle name="Total 22" xfId="51479" xr:uid="{47887BF4-B65D-4C37-B98F-C772F50F4914}"/>
    <cellStyle name="Total 3" xfId="50326" xr:uid="{5369F9F6-2BDC-41BD-86C1-38647346382A}"/>
    <cellStyle name="Total 3 2" xfId="50327" xr:uid="{B153C266-0DC8-4DBD-916C-10D046FBC9F4}"/>
    <cellStyle name="Total 3 2 2" xfId="60304" xr:uid="{D6DB0AC3-54FA-4467-BEF7-73F4DB225010}"/>
    <cellStyle name="Total 3 2 2 2" xfId="60305" xr:uid="{15834D5D-9EBB-4F57-9F37-8ED4324D3A89}"/>
    <cellStyle name="Total 3 3" xfId="50328" xr:uid="{55D7469D-465E-4728-B6C1-4126637DBB0C}"/>
    <cellStyle name="Total 3 4" xfId="60306" xr:uid="{80A96F29-D5F8-4EB4-AED0-F355C34B9EDC}"/>
    <cellStyle name="Total 3 5" xfId="60307" xr:uid="{AB1A1CE2-182B-4367-B91A-8A6C38482B42}"/>
    <cellStyle name="Total 3 6" xfId="60308" xr:uid="{275B8E92-3FDB-4661-B1E3-5ADAC78822D5}"/>
    <cellStyle name="Total 3 7" xfId="60309" xr:uid="{B45A624A-2C0B-4157-AE35-509566DB8072}"/>
    <cellStyle name="Total 4" xfId="50329" xr:uid="{E8EB07A8-2E64-4503-A898-83E560A861D5}"/>
    <cellStyle name="Total 4 2" xfId="60310" xr:uid="{FEF31AD9-D12C-4243-BD6B-9F4D2FDFBCF6}"/>
    <cellStyle name="Total 4 2 2" xfId="60311" xr:uid="{F54FEE01-0A9F-4443-9487-2C5E37DFA256}"/>
    <cellStyle name="Total 4 3" xfId="60312" xr:uid="{D6DB121F-ADD1-454F-AD28-CE3F254FAC59}"/>
    <cellStyle name="Total 4 4" xfId="60313" xr:uid="{05B2A66D-C494-4F19-997F-714D244D9602}"/>
    <cellStyle name="Total 4 5" xfId="60314" xr:uid="{1F9F5B4C-5ADA-43CE-81BB-965EF0A4874F}"/>
    <cellStyle name="Total 5" xfId="50330" xr:uid="{7995F510-4F11-49F3-BBAC-6594EEA4B017}"/>
    <cellStyle name="Total 5 2" xfId="60315" xr:uid="{4B2DBBF0-945D-4540-9808-0D7BCA93D779}"/>
    <cellStyle name="Total 5 2 2" xfId="60316" xr:uid="{09DA6132-2AF9-4502-A18B-F0CE4F9149E8}"/>
    <cellStyle name="Total 5 3" xfId="60317" xr:uid="{BCBD3C05-6E16-4EC3-8388-228C68AFF0FF}"/>
    <cellStyle name="Total 5 4" xfId="60318" xr:uid="{B9EFABED-043E-4148-BE61-59075D8BA42B}"/>
    <cellStyle name="Total 5 5" xfId="60319" xr:uid="{5E59F1FE-6E75-45D2-9521-12F02A479076}"/>
    <cellStyle name="Total 6" xfId="50331" xr:uid="{36D0448D-39FA-485A-99B2-61A0853CD005}"/>
    <cellStyle name="Total 6 2" xfId="60320" xr:uid="{26CBDA88-0126-4BB4-B9F2-B976B43C2426}"/>
    <cellStyle name="Total 6 2 2" xfId="60321" xr:uid="{4228D5D6-5D7D-4398-9F52-80D2663C9F18}"/>
    <cellStyle name="Total 6 3" xfId="60322" xr:uid="{1E47B9AD-BE0A-4034-9877-64A610E71016}"/>
    <cellStyle name="Total 6 4" xfId="60323" xr:uid="{12724B10-E65C-409D-AB73-520A4AE8C6E6}"/>
    <cellStyle name="Total 6 5" xfId="60324" xr:uid="{F4BE747F-7D24-4B4A-8B04-BF7D7D3889EE}"/>
    <cellStyle name="Total 7" xfId="50332" xr:uid="{DCDA6841-4A37-45B5-8E89-BC826A7178FD}"/>
    <cellStyle name="Total 7 2" xfId="60325" xr:uid="{4A3DCF01-38DB-4EF6-B0D2-4B4BE9E111CC}"/>
    <cellStyle name="Total 7 2 2" xfId="60326" xr:uid="{8D8A886D-88F8-40D1-8DCB-F8C07B7C9D67}"/>
    <cellStyle name="Total 7 3" xfId="60327" xr:uid="{6441B86B-D74D-4A9F-B184-258E05E99B30}"/>
    <cellStyle name="Total 7 4" xfId="60328" xr:uid="{C4B9CA00-5015-4301-A993-427351BE8D76}"/>
    <cellStyle name="Total 7 5" xfId="60329" xr:uid="{387A76DF-CFF3-49C4-9C3D-84C66EFDA9A9}"/>
    <cellStyle name="Total 8" xfId="50333" xr:uid="{B4B8E5DD-B419-47A7-8FE6-97393ACB46AB}"/>
    <cellStyle name="Total 8 2" xfId="60330" xr:uid="{4464229C-5D9E-47DC-8E8D-D2171C49F8D8}"/>
    <cellStyle name="Total 8 3" xfId="60331" xr:uid="{1FC037C4-14BF-40AA-8DC4-D354243C550D}"/>
    <cellStyle name="Total 9" xfId="51480" xr:uid="{29A47C01-05FE-4750-B7CF-699ED4400A77}"/>
    <cellStyle name="Total 9 2" xfId="60332" xr:uid="{615A4D01-DB54-4E5C-B4AB-F08F6DD7C807}"/>
    <cellStyle name="Total 9 3" xfId="60333" xr:uid="{775E6E56-4E46-48BB-849D-D159105762BF}"/>
    <cellStyle name="TotCol - Style5" xfId="50334" xr:uid="{A4674691-E3C9-46AB-83F5-883EB4A6822C}"/>
    <cellStyle name="TotCol - Style7" xfId="50335" xr:uid="{42E43F7A-C0D3-4CCA-8064-5CCF5446D76A}"/>
    <cellStyle name="TotRow - Style4" xfId="50336" xr:uid="{53084683-EDA3-440D-9804-3B8E23E4374C}"/>
    <cellStyle name="TotRow - Style8" xfId="50337" xr:uid="{C71C62DC-22A3-4E1A-A8B1-EF6DE9210ECE}"/>
    <cellStyle name="Update" xfId="60334" xr:uid="{6F5F0B31-143E-4B1D-A5F9-DDC4C0EB3997}"/>
    <cellStyle name="upervision" xfId="50338" xr:uid="{5CC7A5C6-40E1-4640-9704-CCA6DF34E38E}"/>
    <cellStyle name="upervision 10" xfId="50339" xr:uid="{87F25AE5-F92F-4F96-866F-420EE5029D4D}"/>
    <cellStyle name="upervision 10 2" xfId="50340" xr:uid="{6A6FF28A-4893-4EBA-B9BA-0578EA56DCE4}"/>
    <cellStyle name="upervision 10 3" xfId="50341" xr:uid="{C4DB545B-572D-4360-8352-09867C48022B}"/>
    <cellStyle name="upervision 11" xfId="50342" xr:uid="{2100DC75-F083-41D5-BAC0-5B85ADF0C9BA}"/>
    <cellStyle name="upervision 11 2" xfId="50343" xr:uid="{8C4AB1E6-FAA8-4060-83C4-4FEBDCE0F93F}"/>
    <cellStyle name="upervision 11 3" xfId="50344" xr:uid="{AADC407F-21BA-4E46-A248-74E3065E3467}"/>
    <cellStyle name="upervision 12" xfId="50345" xr:uid="{13524EB4-2DD0-4523-B165-F3A90F4032E3}"/>
    <cellStyle name="upervision 12 2" xfId="50346" xr:uid="{B0A89944-4A8A-43C2-B7A2-0F624D2D0C60}"/>
    <cellStyle name="upervision 12 3" xfId="50347" xr:uid="{52D93F6A-03DD-46F9-8E49-9D1962E846E3}"/>
    <cellStyle name="upervision 13" xfId="50348" xr:uid="{DA7D600B-7927-4F86-B6BB-28F1F460AD69}"/>
    <cellStyle name="upervision 13 2" xfId="50349" xr:uid="{6001BA53-9FAB-4C4B-83B6-E765B3B376A4}"/>
    <cellStyle name="upervision 13 3" xfId="50350" xr:uid="{CF7D4501-5624-494B-B26E-55540EBBE4B3}"/>
    <cellStyle name="upervision 14" xfId="50351" xr:uid="{926B4770-94D8-4A02-A6E0-BA1FBEA5360E}"/>
    <cellStyle name="upervision 14 2" xfId="50352" xr:uid="{99D0343E-6DDA-4772-B01E-A780878F4735}"/>
    <cellStyle name="upervision 14 3" xfId="50353" xr:uid="{104F3C58-3081-4C37-B240-CD0597A8079E}"/>
    <cellStyle name="upervision 15" xfId="50354" xr:uid="{1EF5A100-5BAF-4FAA-A53D-13D8F0A766AE}"/>
    <cellStyle name="upervision 16" xfId="50355" xr:uid="{93DE066C-5C84-4F3F-A7EA-023D2B978C52}"/>
    <cellStyle name="upervision 17" xfId="50356" xr:uid="{6EEA3BED-D023-4CB0-9EE4-E1E1FD6C6452}"/>
    <cellStyle name="upervision 18" xfId="50357" xr:uid="{A619E603-2168-4B91-AFCC-016F748DD17B}"/>
    <cellStyle name="upervision 19" xfId="50358" xr:uid="{FDE25EFE-773E-42C6-AE46-C30BC846AD9A}"/>
    <cellStyle name="upervision 2" xfId="50359" xr:uid="{69B4B14C-9B80-4D1F-9CA9-881EF2F96C8C}"/>
    <cellStyle name="upervision 2 2" xfId="50360" xr:uid="{FE57C0BF-376B-4526-8B19-2A9081B3E33F}"/>
    <cellStyle name="upervision 2 3" xfId="50361" xr:uid="{C5BC79E3-51A1-4E07-A451-6203DB248145}"/>
    <cellStyle name="upervision 20" xfId="50362" xr:uid="{2491E5FA-DE6A-4A35-832C-CBC1A65A8D0F}"/>
    <cellStyle name="upervision 21" xfId="50363" xr:uid="{83D10C21-4537-41A8-919B-58023FF0D163}"/>
    <cellStyle name="upervision 22" xfId="50364" xr:uid="{E496215E-DF26-4A09-A975-1E9B4FB243B3}"/>
    <cellStyle name="upervision 23" xfId="50365" xr:uid="{2914B813-63F8-40C2-A58D-FF84FC26828F}"/>
    <cellStyle name="upervision 24" xfId="50366" xr:uid="{AA14FFFE-C6A8-4161-A4CA-8BE949EDE16A}"/>
    <cellStyle name="upervision 25" xfId="50367" xr:uid="{FB107638-581E-424C-ACB1-86C2C53C9557}"/>
    <cellStyle name="upervision 26" xfId="50368" xr:uid="{BA1D8AD7-7DC1-404B-82FC-61F51C4EE41B}"/>
    <cellStyle name="upervision 27" xfId="50369" xr:uid="{6B17CFA0-8F06-4AF4-8D08-60E1EC392B44}"/>
    <cellStyle name="upervision 28" xfId="50370" xr:uid="{008B3DAF-1D67-4CA3-BB1B-2AF1072EC34A}"/>
    <cellStyle name="upervision 29" xfId="50371" xr:uid="{DA92685D-B477-45D9-B4EB-E7C7183330AB}"/>
    <cellStyle name="upervision 3" xfId="50372" xr:uid="{37DF09FA-D416-475E-8773-E4BA99D6A574}"/>
    <cellStyle name="upervision 3 2" xfId="50373" xr:uid="{97C736A9-B83F-4133-9180-E030D36D58AD}"/>
    <cellStyle name="upervision 3 3" xfId="50374" xr:uid="{F3EFA2EC-B18E-4F7E-BAD9-9124A3A45A2A}"/>
    <cellStyle name="upervision 30" xfId="50375" xr:uid="{AEF6F461-E143-49D2-8A76-C2B7309EA407}"/>
    <cellStyle name="upervision 31" xfId="50376" xr:uid="{C42265C1-E55E-43A1-9F18-9FC62CB317EB}"/>
    <cellStyle name="upervision 32" xfId="50377" xr:uid="{50B4F33C-B782-46B1-A254-9409C40292D9}"/>
    <cellStyle name="upervision 33" xfId="50378" xr:uid="{FD08CB34-79AA-425F-9A5E-50027084B287}"/>
    <cellStyle name="upervision 34" xfId="50379" xr:uid="{35624248-7087-48C0-9E96-784404E4FF25}"/>
    <cellStyle name="upervision 35" xfId="50380" xr:uid="{5BD9B1EF-4D1B-46EB-8842-B1D4721AA6BB}"/>
    <cellStyle name="upervision 36" xfId="50381" xr:uid="{3EDA338C-E089-4ECD-95F7-940AECFA8205}"/>
    <cellStyle name="upervision 37" xfId="50382" xr:uid="{CE356400-495C-4925-A4F7-B08527C06E1C}"/>
    <cellStyle name="upervision 38" xfId="50383" xr:uid="{3B3DC69C-F92E-4135-928A-9EA9C3F9C6FC}"/>
    <cellStyle name="upervision 39" xfId="50384" xr:uid="{E7EC91F4-CFC3-424F-83F4-3E35B0A0B63F}"/>
    <cellStyle name="upervision 4" xfId="50385" xr:uid="{B9EF1EA1-1CD1-4B38-859F-363CA5E050A4}"/>
    <cellStyle name="upervision 4 2" xfId="50386" xr:uid="{244E939B-60F9-4686-BE95-38A87AD2A1BB}"/>
    <cellStyle name="upervision 4 3" xfId="50387" xr:uid="{0E1657A8-5584-40D0-A602-C11051183C1C}"/>
    <cellStyle name="upervision 40" xfId="50388" xr:uid="{05440BA7-ED33-461F-A8D8-67B34DB7DFA1}"/>
    <cellStyle name="upervision 41" xfId="50389" xr:uid="{0D2007C6-6D3A-417A-AB1B-4A84E559E4FE}"/>
    <cellStyle name="upervision 42" xfId="50390" xr:uid="{652145EA-83DA-4151-BD21-DF8F382D0D6C}"/>
    <cellStyle name="upervision 43" xfId="50391" xr:uid="{34D5CB62-3536-4903-9E54-A60056601B06}"/>
    <cellStyle name="upervision 44" xfId="50392" xr:uid="{0261343D-50E0-45EA-9075-6A157DBAB448}"/>
    <cellStyle name="upervision 45" xfId="50393" xr:uid="{5B35E35E-B15D-4D73-9A29-5DB7D418A845}"/>
    <cellStyle name="upervision 46" xfId="50394" xr:uid="{D1218FAB-DEAA-4734-8EF9-C731EAA7BA50}"/>
    <cellStyle name="upervision 5" xfId="50395" xr:uid="{A5A41578-A35C-4908-BD58-4DABB273E6F7}"/>
    <cellStyle name="upervision 5 2" xfId="50396" xr:uid="{0BD1DC80-39BB-4E05-9E00-6C9D8E2F96EF}"/>
    <cellStyle name="upervision 5 3" xfId="50397" xr:uid="{E9377888-A6B7-4D24-A8E2-6A9706837AEF}"/>
    <cellStyle name="upervision 6" xfId="50398" xr:uid="{1C50B82E-AB1E-439E-AFBD-789A0FB919B3}"/>
    <cellStyle name="upervision 6 2" xfId="50399" xr:uid="{6AFE6360-ACED-47BD-8CAE-FABCABC62586}"/>
    <cellStyle name="upervision 6 3" xfId="50400" xr:uid="{F74905F0-3FE9-4E78-BC2D-FD185684AA8B}"/>
    <cellStyle name="upervision 7" xfId="50401" xr:uid="{8E4F4D6B-E0CC-4839-8488-BA8B030E92D9}"/>
    <cellStyle name="upervision 7 2" xfId="50402" xr:uid="{0AEED90C-607D-43AA-8250-5731C020E6B4}"/>
    <cellStyle name="upervision 7 3" xfId="50403" xr:uid="{A92F2511-9BC3-48FB-BC71-E73AE9B40141}"/>
    <cellStyle name="upervision 8" xfId="50404" xr:uid="{A5F23007-4ED5-4EB3-8981-5F52AE74EF80}"/>
    <cellStyle name="upervision 8 2" xfId="50405" xr:uid="{8D15C444-7A71-4EDE-82C4-C9AFD246FADB}"/>
    <cellStyle name="upervision 8 3" xfId="50406" xr:uid="{97DED8E0-60C7-43F9-B1C7-6F65A24376DE}"/>
    <cellStyle name="upervision 9" xfId="50407" xr:uid="{AACB95B1-BD25-410E-8D31-8B6D4C646863}"/>
    <cellStyle name="upervision 9 2" xfId="50408" xr:uid="{667DD648-F21C-4085-93DA-288D69507ABA}"/>
    <cellStyle name="upervision 9 3" xfId="50409" xr:uid="{D1BCF97D-FDA4-44D0-B49F-8E5BBC9E9A9E}"/>
    <cellStyle name="Valuta (0)_Cartel1" xfId="60335" xr:uid="{33C241FF-246A-4525-94CE-CFB426BFEAE1}"/>
    <cellStyle name="Valuta [0]_PRIEGSOR" xfId="60336" xr:uid="{D71A2957-925E-4D3B-9F61-93ECBBD2649E}"/>
    <cellStyle name="Valuta_Foglio" xfId="60337" xr:uid="{555315DD-9797-4EDD-973F-811205FEAF05}"/>
    <cellStyle name="VT Currency" xfId="60338" xr:uid="{9F0B0561-6D1B-4C5F-9696-DC0710213122}"/>
    <cellStyle name="W" xfId="50410" xr:uid="{B5E000D3-1A06-4858-8996-E7E1E8B8700C}"/>
    <cellStyle name="W 2" xfId="50411" xr:uid="{0FC07B34-385C-40CC-9472-4538CDF3E775}"/>
    <cellStyle name="W 3" xfId="50412" xr:uid="{27CD72CA-EC0F-4372-8B0B-E41F5177A39E}"/>
    <cellStyle name="Währung [0]_RESULTS" xfId="50413" xr:uid="{406D64F3-AFC3-4077-9C91-AB1728A08813}"/>
    <cellStyle name="Währung_RESULTS" xfId="50414" xr:uid="{DB243348-CAC7-4708-A4F2-6545B1EFB72D}"/>
    <cellStyle name="Warning Text" xfId="37" builtinId="11" customBuiltin="1"/>
    <cellStyle name="Warning Text 10" xfId="51481" xr:uid="{FF1A6E7B-4FB8-43BF-8430-357F5ABCECED}"/>
    <cellStyle name="Warning Text 10 2" xfId="60339" xr:uid="{ADE00261-72AA-4305-927C-D3EB7ACD39FB}"/>
    <cellStyle name="Warning Text 11" xfId="51482" xr:uid="{E1583996-D4B8-4294-8897-03817CCCDB14}"/>
    <cellStyle name="Warning Text 11 2" xfId="60340" xr:uid="{0B9436B6-7947-4243-954B-8C0301A7EF35}"/>
    <cellStyle name="Warning Text 12" xfId="51483" xr:uid="{3C92338E-3364-409A-A4D4-AC2D6E77DC81}"/>
    <cellStyle name="Warning Text 13" xfId="51484" xr:uid="{8BD25B6C-FE14-4FAE-835B-28FA2D8E167F}"/>
    <cellStyle name="Warning Text 14" xfId="51485" xr:uid="{974E6FA3-6C1B-4E6C-B40F-F448BD8E2892}"/>
    <cellStyle name="Warning Text 15" xfId="51486" xr:uid="{8F1B17D8-9E43-4693-ACE6-BD25DAA85587}"/>
    <cellStyle name="Warning Text 16" xfId="51487" xr:uid="{D647C81F-6B77-40D1-B0BE-5C962687B7C8}"/>
    <cellStyle name="Warning Text 17" xfId="51488" xr:uid="{21470833-0D7C-467E-94AF-708740D6D5F9}"/>
    <cellStyle name="Warning Text 18" xfId="51489" xr:uid="{D6DE90C0-19C9-473D-9031-7E93E35BAD52}"/>
    <cellStyle name="Warning Text 19" xfId="51490" xr:uid="{C06BDDFD-27EA-49D7-A21A-71C134623439}"/>
    <cellStyle name="Warning Text 2" xfId="50415" xr:uid="{76B406B7-36CE-4C6C-B6DB-370C5E04758D}"/>
    <cellStyle name="Warning Text 2 10" xfId="60341" xr:uid="{FF22C5A6-B9E0-48A7-80AB-874E236E9962}"/>
    <cellStyle name="Warning Text 2 10 2" xfId="60342" xr:uid="{C2C0DB53-7FF4-4FCB-AC33-0EEC130BA504}"/>
    <cellStyle name="Warning Text 2 10 3" xfId="60343" xr:uid="{F87A1E0B-FCD0-4E46-AC5D-B2C2AAD65DA1}"/>
    <cellStyle name="Warning Text 2 11" xfId="60344" xr:uid="{9A428D8D-DFA8-470C-B7D2-5FBBE284F860}"/>
    <cellStyle name="Warning Text 2 11 2" xfId="60345" xr:uid="{2EC0E1E9-CC72-4806-AD36-A681B6657008}"/>
    <cellStyle name="Warning Text 2 12" xfId="60346" xr:uid="{247D6209-6AC5-4780-99C7-61B64677955E}"/>
    <cellStyle name="Warning Text 2 12 2" xfId="60347" xr:uid="{21051BBB-AC39-42A4-9AF5-2986ACFDA020}"/>
    <cellStyle name="Warning Text 2 13" xfId="60348" xr:uid="{7DBC3E3F-2B2C-4F3E-8D36-9D5CB14E2D76}"/>
    <cellStyle name="Warning Text 2 13 2" xfId="60349" xr:uid="{26DCB6CB-4C78-4A47-9A65-92E4D230F9AB}"/>
    <cellStyle name="Warning Text 2 14" xfId="60350" xr:uid="{3980D12E-DD37-480C-A563-B56EF2A5955B}"/>
    <cellStyle name="Warning Text 2 14 2" xfId="60351" xr:uid="{6E3C2DA8-A8E4-4FC5-BEDD-2D077137BBA3}"/>
    <cellStyle name="Warning Text 2 15" xfId="60352" xr:uid="{C37A611D-0725-4C20-839B-1EFC8D9197A5}"/>
    <cellStyle name="Warning Text 2 16" xfId="60353" xr:uid="{80273D07-06FD-40E1-A404-31701DB9E420}"/>
    <cellStyle name="Warning Text 2 17" xfId="60354" xr:uid="{A056837F-C566-47E9-AEC1-EF953B9179C9}"/>
    <cellStyle name="Warning Text 2 18" xfId="60355" xr:uid="{8C680048-F414-42F5-B86B-70389B7F2C80}"/>
    <cellStyle name="Warning Text 2 19" xfId="60356" xr:uid="{FFF089E9-327F-4938-9933-4987B381BFC8}"/>
    <cellStyle name="Warning Text 2 2" xfId="50416" xr:uid="{4084808D-FDA8-4E3D-97AB-8A443525F615}"/>
    <cellStyle name="Warning Text 2 2 10" xfId="60357" xr:uid="{10955A50-254B-4802-B0C3-75976B0A187F}"/>
    <cellStyle name="Warning Text 2 2 10 2" xfId="60358" xr:uid="{E70B3617-C1C0-4E8C-845B-4A17A50399F4}"/>
    <cellStyle name="Warning Text 2 2 11" xfId="60359" xr:uid="{0D28D4C0-465F-40DE-9551-1EEE3158E97E}"/>
    <cellStyle name="Warning Text 2 2 12" xfId="60360" xr:uid="{61D871BD-A767-4209-89DA-F7CA9ADE1633}"/>
    <cellStyle name="Warning Text 2 2 13" xfId="60361" xr:uid="{C769E51D-07E2-4E7B-A607-D27FFBB42680}"/>
    <cellStyle name="Warning Text 2 2 14" xfId="60362" xr:uid="{8C9D3710-1547-4975-8F42-2536A832E524}"/>
    <cellStyle name="Warning Text 2 2 15" xfId="60363" xr:uid="{A6609D69-F708-4FD8-940B-C1DB15E4D685}"/>
    <cellStyle name="Warning Text 2 2 16" xfId="60364" xr:uid="{1B0E04A4-6902-44DB-AB6F-8BD209FC735D}"/>
    <cellStyle name="Warning Text 2 2 17" xfId="60365" xr:uid="{BE91D792-2AA4-4C63-AF04-305C410934F5}"/>
    <cellStyle name="Warning Text 2 2 18" xfId="60366" xr:uid="{FBED59BC-0A24-4628-9BF7-7AD61639DB5C}"/>
    <cellStyle name="Warning Text 2 2 19" xfId="60367" xr:uid="{E83BEEFD-2CF1-428C-8BA0-CD888784EFE4}"/>
    <cellStyle name="Warning Text 2 2 2" xfId="51491" xr:uid="{4DF148F7-8477-42ED-8429-53A327B4D8D2}"/>
    <cellStyle name="Warning Text 2 2 2 10" xfId="60368" xr:uid="{4E49B9F8-3048-4C38-ABCF-3405E1E5E0C4}"/>
    <cellStyle name="Warning Text 2 2 2 2" xfId="51492" xr:uid="{E9F19759-5F13-4EDD-B6D0-E3388231D8FB}"/>
    <cellStyle name="Warning Text 2 2 2 2 2" xfId="51493" xr:uid="{CADCC216-2A21-49B9-AD53-03DE7F2E64CC}"/>
    <cellStyle name="Warning Text 2 2 2 2 2 2" xfId="60369" xr:uid="{4E7ABA71-6FAC-4E58-8C5E-C278272DDCB4}"/>
    <cellStyle name="Warning Text 2 2 2 2 2 2 2" xfId="60370" xr:uid="{647EC590-4E98-4C73-89D1-A71ECE4121DC}"/>
    <cellStyle name="Warning Text 2 2 2 2 2 3" xfId="60371" xr:uid="{0BF06822-362A-4700-9C02-483114B698D6}"/>
    <cellStyle name="Warning Text 2 2 2 2 2 3 2" xfId="60372" xr:uid="{D81B2345-D40B-44F3-99D4-A09A8A4C32B6}"/>
    <cellStyle name="Warning Text 2 2 2 2 2 4" xfId="60373" xr:uid="{80247DD4-5957-4FF8-8E08-CFA097B8999B}"/>
    <cellStyle name="Warning Text 2 2 2 2 3" xfId="60374" xr:uid="{39E9D2C0-88D8-4CA8-8272-1B2A76681917}"/>
    <cellStyle name="Warning Text 2 2 2 2 3 2" xfId="60375" xr:uid="{6F1A68D8-CCA9-40E5-BB35-6430C671FE13}"/>
    <cellStyle name="Warning Text 2 2 2 2 4" xfId="60376" xr:uid="{E87B46D0-C989-4E74-854F-BA853EF6A59D}"/>
    <cellStyle name="Warning Text 2 2 2 3" xfId="60377" xr:uid="{4A4CF92C-4F62-467C-8901-3F5E4B57E8AD}"/>
    <cellStyle name="Warning Text 2 2 2 3 2" xfId="60378" xr:uid="{663CEAAE-42E7-46BC-BA82-A25B89468608}"/>
    <cellStyle name="Warning Text 2 2 2 4" xfId="60379" xr:uid="{9DBB0CB3-43B9-4EED-9850-1B6DD5B57DD9}"/>
    <cellStyle name="Warning Text 2 2 2 4 2" xfId="60380" xr:uid="{0E6E6F32-9592-4C2B-9CA6-36A85BD56027}"/>
    <cellStyle name="Warning Text 2 2 2 5" xfId="60381" xr:uid="{6590DAEE-65A2-4FE8-819B-7A97661653F3}"/>
    <cellStyle name="Warning Text 2 2 2 5 2" xfId="60382" xr:uid="{E8D88464-FEA2-4036-A699-8421C7AD343C}"/>
    <cellStyle name="Warning Text 2 2 2 6" xfId="60383" xr:uid="{2EA7FF03-1799-47E0-9CB6-6ED5DCB63BBC}"/>
    <cellStyle name="Warning Text 2 2 2 6 2" xfId="60384" xr:uid="{47C43709-1FA2-4F76-99B6-3DA7F2E40964}"/>
    <cellStyle name="Warning Text 2 2 2 7" xfId="60385" xr:uid="{E1F617A0-ED30-4B54-B42D-FA06CEA2BF48}"/>
    <cellStyle name="Warning Text 2 2 2 7 2" xfId="60386" xr:uid="{D5B0DBBF-385A-4699-A03A-3F1A7FB5B985}"/>
    <cellStyle name="Warning Text 2 2 2 8" xfId="60387" xr:uid="{4B18DA5C-B78B-4C20-A29C-7D1F1B64543C}"/>
    <cellStyle name="Warning Text 2 2 2 8 2" xfId="60388" xr:uid="{2BF2EF60-3D4C-46DD-A3B6-13FFEE4E12B9}"/>
    <cellStyle name="Warning Text 2 2 2 9" xfId="60389" xr:uid="{063D21AD-FB61-459C-A413-8CBA586E15AF}"/>
    <cellStyle name="Warning Text 2 2 2 9 2" xfId="60390" xr:uid="{FE7F1590-4051-4F9C-B35C-9823B2650CCE}"/>
    <cellStyle name="Warning Text 2 2 20" xfId="60391" xr:uid="{E52C6780-FCE3-4C25-9C8F-A349CCF61EA9}"/>
    <cellStyle name="Warning Text 2 2 21" xfId="60392" xr:uid="{53F4A4DB-14B1-4D51-A800-8C85674EA933}"/>
    <cellStyle name="Warning Text 2 2 22" xfId="60393" xr:uid="{9BBE74E7-AC42-4EA5-ABD6-2EA9966888DB}"/>
    <cellStyle name="Warning Text 2 2 23" xfId="60394" xr:uid="{DF3BB9B9-91EF-4E6C-B46D-7DE0810367A7}"/>
    <cellStyle name="Warning Text 2 2 3" xfId="51494" xr:uid="{4E1CF08D-1883-4E70-9BE2-5E4852A695AA}"/>
    <cellStyle name="Warning Text 2 2 3 2" xfId="60395" xr:uid="{C86C0A4A-7C67-402A-9036-B8BFFDE6D7DE}"/>
    <cellStyle name="Warning Text 2 2 3 2 2" xfId="60396" xr:uid="{6C72FB3D-9DED-4083-A320-F41D0DCE014D}"/>
    <cellStyle name="Warning Text 2 2 3 2 2 2" xfId="60397" xr:uid="{BDED0496-3CE5-476F-BEA9-C0F502129B0F}"/>
    <cellStyle name="Warning Text 2 2 3 2 3" xfId="60398" xr:uid="{ACDCB999-5A73-4434-B522-68E8FA29B59D}"/>
    <cellStyle name="Warning Text 2 2 3 2 3 2" xfId="60399" xr:uid="{F121789B-CF6D-4C42-94BC-3F68215B1AD9}"/>
    <cellStyle name="Warning Text 2 2 3 2 4" xfId="60400" xr:uid="{3089288F-CDD6-4D3D-BBF4-92B277BAE1E1}"/>
    <cellStyle name="Warning Text 2 2 3 3" xfId="60401" xr:uid="{B2584D4E-EF12-40A4-900B-B27B6ADF9FB5}"/>
    <cellStyle name="Warning Text 2 2 3 3 2" xfId="60402" xr:uid="{852106A3-7EBC-4A4F-B42A-EA75461B222F}"/>
    <cellStyle name="Warning Text 2 2 3 4" xfId="60403" xr:uid="{4D6A2CE0-FA83-43C0-A492-0C02C6C1E86B}"/>
    <cellStyle name="Warning Text 2 2 4" xfId="60404" xr:uid="{814EEEEA-1DA4-413B-86E7-6C5A45AB85AF}"/>
    <cellStyle name="Warning Text 2 2 4 2" xfId="60405" xr:uid="{00723182-900F-4EDE-A906-6958DC12D148}"/>
    <cellStyle name="Warning Text 2 2 5" xfId="60406" xr:uid="{591B3A87-DEBC-4B9B-BEE6-B4E53C600E52}"/>
    <cellStyle name="Warning Text 2 2 5 2" xfId="60407" xr:uid="{35701B0C-7CCF-4339-A7AD-F1938307B759}"/>
    <cellStyle name="Warning Text 2 2 6" xfId="60408" xr:uid="{434C03FC-9785-46CF-9009-9027240BDEF4}"/>
    <cellStyle name="Warning Text 2 2 6 2" xfId="60409" xr:uid="{EA09DD59-AA68-4268-8581-7986C56977FE}"/>
    <cellStyle name="Warning Text 2 2 7" xfId="60410" xr:uid="{A9885C9E-248E-4A83-BDE4-457911DC29CB}"/>
    <cellStyle name="Warning Text 2 2 7 2" xfId="60411" xr:uid="{3DD47985-68D4-4DCA-A8EB-3955F3F632A2}"/>
    <cellStyle name="Warning Text 2 2 8" xfId="60412" xr:uid="{2228E68A-F451-4714-A526-A490986E8DB9}"/>
    <cellStyle name="Warning Text 2 2 8 2" xfId="60413" xr:uid="{FCACE400-60EF-4122-AB05-B4D3329AAD84}"/>
    <cellStyle name="Warning Text 2 2 9" xfId="60414" xr:uid="{3B8B729B-8BD1-45BB-9BAB-2E1C4D93A05D}"/>
    <cellStyle name="Warning Text 2 2 9 2" xfId="60415" xr:uid="{6FCC5388-FC55-452B-91C3-FD29A725986F}"/>
    <cellStyle name="Warning Text 2 20" xfId="60416" xr:uid="{5DE60D51-25EB-44BB-8596-AA74F6BC555A}"/>
    <cellStyle name="Warning Text 2 21" xfId="60417" xr:uid="{99EEC3BE-8BFC-41FB-81E3-EFCA699C6CED}"/>
    <cellStyle name="Warning Text 2 22" xfId="60418" xr:uid="{672D60F5-12A7-41FD-ABE3-107B3B7CA263}"/>
    <cellStyle name="Warning Text 2 3" xfId="51495" xr:uid="{9052E089-9518-47F2-A59C-135B468D32D3}"/>
    <cellStyle name="Warning Text 2 3 2" xfId="60419" xr:uid="{93B734A8-1B1A-4D05-A366-9BCD7E13CF0A}"/>
    <cellStyle name="Warning Text 2 4" xfId="60420" xr:uid="{50929573-B587-4F01-9E0D-E20BB90E6741}"/>
    <cellStyle name="Warning Text 2 4 2" xfId="60421" xr:uid="{72287EC7-217D-4981-84CF-C3873365E1DD}"/>
    <cellStyle name="Warning Text 2 5" xfId="60422" xr:uid="{DB003C5E-492A-4F9A-814D-B0900AE84DAA}"/>
    <cellStyle name="Warning Text 2 5 2" xfId="60423" xr:uid="{0541FB32-6F44-41A5-AF83-A3E80679FF67}"/>
    <cellStyle name="Warning Text 2 6" xfId="60424" xr:uid="{9CE80F57-D48E-48F7-8DDF-1664353B05BB}"/>
    <cellStyle name="Warning Text 2 6 2" xfId="60425" xr:uid="{A86FD251-7194-4B0B-812A-2504862913E5}"/>
    <cellStyle name="Warning Text 2 7" xfId="60426" xr:uid="{28C13633-FFB4-4E62-A9E3-15F67F5BA777}"/>
    <cellStyle name="Warning Text 2 7 2" xfId="60427" xr:uid="{2D53CDE1-E085-42D0-BE7E-1BFF34C29BC0}"/>
    <cellStyle name="Warning Text 2 8" xfId="60428" xr:uid="{1AE22084-3712-4AE7-8BFE-55ED754C78AA}"/>
    <cellStyle name="Warning Text 2 8 2" xfId="60429" xr:uid="{B03B3792-958E-4DF3-9F3E-1CC18022BA21}"/>
    <cellStyle name="Warning Text 2 9" xfId="60430" xr:uid="{90BBBD51-DBF5-4850-BB94-0C327470D417}"/>
    <cellStyle name="Warning Text 2 9 2" xfId="60431" xr:uid="{267877B8-F0EA-428A-9A3A-2C8CF7D1440F}"/>
    <cellStyle name="Warning Text 20" xfId="51496" xr:uid="{BB5FDDB2-47B0-4981-9B00-8B9D3A6A1FDA}"/>
    <cellStyle name="Warning Text 21" xfId="51497" xr:uid="{000454C7-2D66-48B9-A51D-2C175DBBA3C9}"/>
    <cellStyle name="Warning Text 22" xfId="51498" xr:uid="{F7797EE3-E741-4654-B0B5-688BAD325099}"/>
    <cellStyle name="Warning Text 3" xfId="50417" xr:uid="{A036CE38-151F-458A-9910-94E9A5193D0E}"/>
    <cellStyle name="Warning Text 3 2" xfId="60432" xr:uid="{ACB0F6C6-0550-43F8-8E40-23989E31A443}"/>
    <cellStyle name="Warning Text 3 2 2" xfId="60433" xr:uid="{BDD17000-626E-455A-9A89-82BA67DC403A}"/>
    <cellStyle name="Warning Text 3 3" xfId="60434" xr:uid="{3C1A96CD-1219-459A-8775-74FB55191DBA}"/>
    <cellStyle name="Warning Text 3 4" xfId="60435" xr:uid="{5F98EA94-60EE-4657-B534-58AA551960C2}"/>
    <cellStyle name="Warning Text 3 5" xfId="60436" xr:uid="{37C24BCB-126B-47A1-AF8B-841D801C8A4E}"/>
    <cellStyle name="Warning Text 3 6" xfId="60437" xr:uid="{15514E58-DFF9-4C15-A69C-058CDDFF0B44}"/>
    <cellStyle name="Warning Text 3 7" xfId="60438" xr:uid="{797B3868-F2A3-43FA-BB28-ACFB8E762AA1}"/>
    <cellStyle name="Warning Text 4" xfId="51499" xr:uid="{70912A14-CDD1-47E6-9BAF-27E2AE810F41}"/>
    <cellStyle name="Warning Text 4 2" xfId="60439" xr:uid="{898BA67E-D4AE-4118-8069-52A708EB0329}"/>
    <cellStyle name="Warning Text 4 3" xfId="60440" xr:uid="{905C780D-523C-48A0-B856-DC74E8C18F95}"/>
    <cellStyle name="Warning Text 4 4" xfId="60441" xr:uid="{7292CF13-187F-4C3E-9BAF-CA58D873E48F}"/>
    <cellStyle name="Warning Text 5" xfId="51500" xr:uid="{F9574500-8628-45EA-87D8-F07E33FC2D88}"/>
    <cellStyle name="Warning Text 5 2" xfId="60442" xr:uid="{115DA8C3-6B78-4451-95EB-7A1F87C5B353}"/>
    <cellStyle name="Warning Text 5 3" xfId="60443" xr:uid="{B2800057-D1C9-4117-B036-03AB4445A11E}"/>
    <cellStyle name="Warning Text 5 4" xfId="60444" xr:uid="{19AA1275-73F5-4B1E-B6F0-0506DF681EAA}"/>
    <cellStyle name="Warning Text 6" xfId="51501" xr:uid="{FD171FA6-E293-4F30-8CE3-CD8EB0548CCA}"/>
    <cellStyle name="Warning Text 6 2" xfId="60445" xr:uid="{E66DB28A-580C-4F92-AC61-B2A01BD40CB8}"/>
    <cellStyle name="Warning Text 6 3" xfId="60446" xr:uid="{15B45DCD-7AE8-4AE6-BCEF-F15198EE2AD3}"/>
    <cellStyle name="Warning Text 6 4" xfId="60447" xr:uid="{9B8C5669-DC78-40E8-B139-7AFCCDE1E642}"/>
    <cellStyle name="Warning Text 7" xfId="51502" xr:uid="{3CA1CFF1-EF0A-4091-B68E-56870A8C30FE}"/>
    <cellStyle name="Warning Text 7 2" xfId="60448" xr:uid="{B3021082-4E83-4B5E-93A9-2A083373AF6E}"/>
    <cellStyle name="Warning Text 7 3" xfId="60449" xr:uid="{CCC61CDF-61D5-4BCC-9809-600AB0E1E55B}"/>
    <cellStyle name="Warning Text 7 4" xfId="60450" xr:uid="{34BF9FF7-7CE6-44A8-91AE-F6503781E995}"/>
    <cellStyle name="Warning Text 8" xfId="51503" xr:uid="{67318FE9-54E0-4FAF-9D0A-8D04C710752B}"/>
    <cellStyle name="Warning Text 8 2" xfId="60451" xr:uid="{0AF4378D-3CC9-4585-A11B-7456C7FAE6A9}"/>
    <cellStyle name="Warning Text 9" xfId="51504" xr:uid="{AF5A1CB8-39D6-4A85-B2F4-B51BBB46D802}"/>
    <cellStyle name="Warning Text 9 2" xfId="60452" xr:uid="{3DD092BF-D038-492D-84A8-2EBBAA495356}"/>
    <cellStyle name="Years" xfId="60453" xr:uid="{6B21ED72-338B-40E6-82A9-91302E213688}"/>
    <cellStyle name="一般_HKG" xfId="60454" xr:uid="{0069268C-1150-44C2-ABE6-12172290E107}"/>
    <cellStyle name="千分位_SIN_PLAN02APM" xfId="60455" xr:uid="{D847BC39-EA21-477E-810A-586AEBF18C79}"/>
  </cellStyles>
  <dxfs count="7">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0137A6"/>
      <color rgb="FFED1C24"/>
      <color rgb="FFFFD1BD"/>
      <color rgb="FF2F5BA6"/>
      <color rgb="FFFF66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r>
              <a:rPr lang="en-US">
                <a:solidFill>
                  <a:srgbClr val="2F5BA6"/>
                </a:solidFill>
              </a:rPr>
              <a:t>Gross Claims Reserves</a:t>
            </a:r>
          </a:p>
        </c:rich>
      </c:tx>
      <c:overlay val="0"/>
      <c:spPr>
        <a:noFill/>
        <a:ln>
          <a:solidFill>
            <a:schemeClr val="accent1"/>
          </a:solidFill>
        </a:ln>
        <a:effectLst/>
      </c:spPr>
      <c:txPr>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endParaRPr lang="en-US"/>
        </a:p>
      </c:txPr>
    </c:title>
    <c:autoTitleDeleted val="0"/>
    <c:plotArea>
      <c:layout/>
      <c:pieChart>
        <c:varyColors val="1"/>
        <c:ser>
          <c:idx val="0"/>
          <c:order val="0"/>
          <c:tx>
            <c:strRef>
              <c:f>Reserves!$H$29</c:f>
              <c:strCache>
                <c:ptCount val="1"/>
                <c:pt idx="0">
                  <c:v>Claims Reserves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B1F-436E-9334-66AB545AB2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B1F-436E-9334-66AB545AB22E}"/>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Gilroy SemiBold" panose="00000700000000000000" pitchFamily="50"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Reserves!$G$30:$G$31</c:f>
              <c:strCache>
                <c:ptCount val="2"/>
                <c:pt idx="0">
                  <c:v>Motor Classes</c:v>
                </c:pt>
                <c:pt idx="1">
                  <c:v>Non-Motor Classes</c:v>
                </c:pt>
              </c:strCache>
            </c:strRef>
          </c:cat>
          <c:val>
            <c:numRef>
              <c:f>Reserves!$H$30:$H$31</c:f>
              <c:numCache>
                <c:formatCode>_-* #,##0_-;\-* #,##0_-;_-* "-"??_-;_-@_-</c:formatCode>
                <c:ptCount val="2"/>
                <c:pt idx="0">
                  <c:v>795373998.10920107</c:v>
                </c:pt>
                <c:pt idx="1">
                  <c:v>392680770.94699252</c:v>
                </c:pt>
              </c:numCache>
            </c:numRef>
          </c:val>
          <c:extLst>
            <c:ext xmlns:c16="http://schemas.microsoft.com/office/drawing/2014/chart" uri="{C3380CC4-5D6E-409C-BE32-E72D297353CC}">
              <c16:uniqueId val="{00000006-DB1F-436E-9334-66AB545AB22E}"/>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7898178168905357"/>
          <c:y val="0.4201454322314766"/>
          <c:w val="0.34456909509837952"/>
          <c:h val="0.27887041969687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ilroy SemiBold" panose="00000700000000000000" pitchFamily="50"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sz="1000">
          <a:latin typeface="Gilroy SemiBold" panose="00000700000000000000" pitchFamily="50"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r>
              <a:rPr lang="en-US">
                <a:solidFill>
                  <a:srgbClr val="2F5BA6"/>
                </a:solidFill>
              </a:rPr>
              <a:t>Gross Premium Reserves</a:t>
            </a:r>
          </a:p>
        </c:rich>
      </c:tx>
      <c:overlay val="0"/>
      <c:spPr>
        <a:noFill/>
        <a:ln>
          <a:solidFill>
            <a:schemeClr val="accent1"/>
          </a:solidFill>
        </a:ln>
        <a:effectLst/>
      </c:spPr>
      <c:txPr>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endParaRPr lang="en-US"/>
        </a:p>
      </c:txPr>
    </c:title>
    <c:autoTitleDeleted val="0"/>
    <c:plotArea>
      <c:layout/>
      <c:pieChart>
        <c:varyColors val="1"/>
        <c:ser>
          <c:idx val="0"/>
          <c:order val="0"/>
          <c:tx>
            <c:strRef>
              <c:f>Reserves!$I$29</c:f>
              <c:strCache>
                <c:ptCount val="1"/>
                <c:pt idx="0">
                  <c:v>Premium Reserves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63D-4660-89A4-D7DBBD67BE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63D-4660-89A4-D7DBBD67BE28}"/>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Gilroy SemiBold" panose="00000700000000000000" pitchFamily="50"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Reserves!$G$30:$G$31</c:f>
              <c:strCache>
                <c:ptCount val="2"/>
                <c:pt idx="0">
                  <c:v>Motor Classes</c:v>
                </c:pt>
                <c:pt idx="1">
                  <c:v>Non-Motor Classes</c:v>
                </c:pt>
              </c:strCache>
            </c:strRef>
          </c:cat>
          <c:val>
            <c:numRef>
              <c:f>Reserves!$I$30:$I$31</c:f>
              <c:numCache>
                <c:formatCode>_-* #,##0_-;\-* #,##0_-;_-* "-"??_-;_-@_-</c:formatCode>
                <c:ptCount val="2"/>
                <c:pt idx="0">
                  <c:v>509427974.4314093</c:v>
                </c:pt>
                <c:pt idx="1">
                  <c:v>212819644.88593823</c:v>
                </c:pt>
              </c:numCache>
            </c:numRef>
          </c:val>
          <c:extLst>
            <c:ext xmlns:c16="http://schemas.microsoft.com/office/drawing/2014/chart" uri="{C3380CC4-5D6E-409C-BE32-E72D297353CC}">
              <c16:uniqueId val="{00000004-D63D-4660-89A4-D7DBBD67BE28}"/>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7898178168905357"/>
          <c:y val="0.4201454322314766"/>
          <c:w val="0.34456909509837952"/>
          <c:h val="0.27887041969687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ilroy SemiBold" panose="00000700000000000000" pitchFamily="50"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sz="1000">
          <a:latin typeface="Gilroy SemiBold" panose="00000700000000000000" pitchFamily="50"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r>
              <a:rPr lang="en-US">
                <a:solidFill>
                  <a:srgbClr val="2F5BA6"/>
                </a:solidFill>
              </a:rPr>
              <a:t>Net Claims Reserves</a:t>
            </a:r>
          </a:p>
        </c:rich>
      </c:tx>
      <c:overlay val="0"/>
      <c:spPr>
        <a:noFill/>
        <a:ln>
          <a:solidFill>
            <a:schemeClr val="accent1"/>
          </a:solidFill>
        </a:ln>
        <a:effectLst/>
      </c:spPr>
      <c:txPr>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endParaRPr lang="en-US"/>
        </a:p>
      </c:txPr>
    </c:title>
    <c:autoTitleDeleted val="0"/>
    <c:plotArea>
      <c:layout/>
      <c:pieChart>
        <c:varyColors val="1"/>
        <c:ser>
          <c:idx val="0"/>
          <c:order val="0"/>
          <c:tx>
            <c:strRef>
              <c:f>Reserves!$H$29</c:f>
              <c:strCache>
                <c:ptCount val="1"/>
                <c:pt idx="0">
                  <c:v>Claims Reserves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9FB-45ED-B306-A8B3C458FB5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9FB-45ED-B306-A8B3C458FB5A}"/>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Gilroy SemiBold" panose="00000700000000000000" pitchFamily="50"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Reserves!$G$34:$G$35</c:f>
              <c:strCache>
                <c:ptCount val="2"/>
                <c:pt idx="0">
                  <c:v>Motor Classes</c:v>
                </c:pt>
                <c:pt idx="1">
                  <c:v>Non-Motor Classes</c:v>
                </c:pt>
              </c:strCache>
            </c:strRef>
          </c:cat>
          <c:val>
            <c:numRef>
              <c:f>Reserves!$H$34:$H$35</c:f>
              <c:numCache>
                <c:formatCode>_-* #,##0_-;\-* #,##0_-;_-* "-"??_-;_-@_-</c:formatCode>
                <c:ptCount val="2"/>
                <c:pt idx="0">
                  <c:v>730092710.49019969</c:v>
                </c:pt>
                <c:pt idx="1">
                  <c:v>319539835.83883572</c:v>
                </c:pt>
              </c:numCache>
            </c:numRef>
          </c:val>
          <c:extLst>
            <c:ext xmlns:c16="http://schemas.microsoft.com/office/drawing/2014/chart" uri="{C3380CC4-5D6E-409C-BE32-E72D297353CC}">
              <c16:uniqueId val="{00000004-39FB-45ED-B306-A8B3C458FB5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7898178168905357"/>
          <c:y val="0.4201454322314766"/>
          <c:w val="0.34456909509837952"/>
          <c:h val="0.27887041969687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ilroy SemiBold" panose="00000700000000000000" pitchFamily="50"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sz="1000">
          <a:latin typeface="Gilroy SemiBold" panose="00000700000000000000" pitchFamily="50"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r>
              <a:rPr lang="en-US">
                <a:solidFill>
                  <a:srgbClr val="2F5BA6"/>
                </a:solidFill>
              </a:rPr>
              <a:t>Net Premium Reserves</a:t>
            </a:r>
          </a:p>
        </c:rich>
      </c:tx>
      <c:overlay val="0"/>
      <c:spPr>
        <a:noFill/>
        <a:ln>
          <a:solidFill>
            <a:schemeClr val="accent1"/>
          </a:solidFill>
        </a:ln>
        <a:effectLst/>
      </c:spPr>
      <c:txPr>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endParaRPr lang="en-US"/>
        </a:p>
      </c:txPr>
    </c:title>
    <c:autoTitleDeleted val="0"/>
    <c:plotArea>
      <c:layout/>
      <c:pieChart>
        <c:varyColors val="1"/>
        <c:ser>
          <c:idx val="0"/>
          <c:order val="0"/>
          <c:tx>
            <c:strRef>
              <c:f>Reserves!$I$29</c:f>
              <c:strCache>
                <c:ptCount val="1"/>
                <c:pt idx="0">
                  <c:v>Premium Reserves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DF5-42A6-B49D-B5AB46351E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DF5-42A6-B49D-B5AB46351E19}"/>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Gilroy SemiBold" panose="00000700000000000000" pitchFamily="50"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Reserves!$G$34:$G$35</c:f>
              <c:strCache>
                <c:ptCount val="2"/>
                <c:pt idx="0">
                  <c:v>Motor Classes</c:v>
                </c:pt>
                <c:pt idx="1">
                  <c:v>Non-Motor Classes</c:v>
                </c:pt>
              </c:strCache>
            </c:strRef>
          </c:cat>
          <c:val>
            <c:numRef>
              <c:f>Reserves!$I$34:$I$35</c:f>
              <c:numCache>
                <c:formatCode>_-* #,##0_-;\-* #,##0_-;_-* "-"??_-;_-@_-</c:formatCode>
                <c:ptCount val="2"/>
                <c:pt idx="0">
                  <c:v>507978279.96010637</c:v>
                </c:pt>
                <c:pt idx="1">
                  <c:v>98548042.642859221</c:v>
                </c:pt>
              </c:numCache>
            </c:numRef>
          </c:val>
          <c:extLst>
            <c:ext xmlns:c16="http://schemas.microsoft.com/office/drawing/2014/chart" uri="{C3380CC4-5D6E-409C-BE32-E72D297353CC}">
              <c16:uniqueId val="{00000004-BDF5-42A6-B49D-B5AB46351E19}"/>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7898178168905357"/>
          <c:y val="0.4201454322314766"/>
          <c:w val="0.34456909509837952"/>
          <c:h val="0.27887041969687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ilroy SemiBold" panose="00000700000000000000" pitchFamily="50"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sz="1000">
          <a:latin typeface="Gilroy SemiBold" panose="00000700000000000000" pitchFamily="50"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F5BA6"/>
                </a:solidFill>
                <a:latin typeface="Gilroy" panose="00000500000000000000" pitchFamily="50" charset="0"/>
                <a:ea typeface="+mn-ea"/>
                <a:cs typeface="+mn-cs"/>
              </a:defRPr>
            </a:pPr>
            <a:r>
              <a:rPr lang="en-US" b="1">
                <a:solidFill>
                  <a:srgbClr val="2F5BA6"/>
                </a:solidFill>
              </a:rPr>
              <a:t>Business Growth</a:t>
            </a:r>
          </a:p>
        </c:rich>
      </c:tx>
      <c:overlay val="0"/>
      <c:spPr>
        <a:noFill/>
        <a:ln>
          <a:solidFill>
            <a:srgbClr val="2F5BA6"/>
          </a:solidFill>
        </a:ln>
        <a:effectLst/>
      </c:spPr>
      <c:txPr>
        <a:bodyPr rot="0" spcFirstLastPara="1" vertOverflow="ellipsis" vert="horz" wrap="square" anchor="ctr" anchorCtr="1"/>
        <a:lstStyle/>
        <a:p>
          <a:pPr>
            <a:defRPr sz="1400" b="1" i="0" u="none" strike="noStrike" kern="1200" spc="0" baseline="0">
              <a:solidFill>
                <a:srgbClr val="2F5BA6"/>
              </a:solidFill>
              <a:latin typeface="Gilroy" panose="00000500000000000000" pitchFamily="50" charset="0"/>
              <a:ea typeface="+mn-ea"/>
              <a:cs typeface="+mn-cs"/>
            </a:defRPr>
          </a:pPr>
          <a:endParaRPr lang="en-US"/>
        </a:p>
      </c:txPr>
    </c:title>
    <c:autoTitleDeleted val="0"/>
    <c:plotArea>
      <c:layout/>
      <c:barChart>
        <c:barDir val="col"/>
        <c:grouping val="clustered"/>
        <c:varyColors val="0"/>
        <c:ser>
          <c:idx val="0"/>
          <c:order val="0"/>
          <c:tx>
            <c:strRef>
              <c:f>'Pioneer  vs Industry'!$CP$3</c:f>
              <c:strCache>
                <c:ptCount val="1"/>
                <c:pt idx="0">
                  <c:v>GWP</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50000"/>
                      </a:schemeClr>
                    </a:solidFill>
                    <a:latin typeface="Gilroy SemiBold" panose="00000700000000000000" pitchFamily="50"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'Pioneer  vs Industry'!$CQ$2:$CU$2</c:f>
              <c:numCache>
                <c:formatCode>General</c:formatCode>
                <c:ptCount val="5"/>
                <c:pt idx="0">
                  <c:v>2017</c:v>
                </c:pt>
                <c:pt idx="1">
                  <c:v>2018</c:v>
                </c:pt>
                <c:pt idx="2">
                  <c:v>2019</c:v>
                </c:pt>
                <c:pt idx="3">
                  <c:v>2020</c:v>
                </c:pt>
                <c:pt idx="4">
                  <c:v>2021</c:v>
                </c:pt>
              </c:numCache>
            </c:numRef>
          </c:cat>
          <c:val>
            <c:numRef>
              <c:f>'Pioneer  vs Industry'!$CQ$3:$CU$3</c:f>
              <c:numCache>
                <c:formatCode>_-* #,##0_-;\-* #,##0_-;_-* "-"??_-;_-@_-</c:formatCode>
                <c:ptCount val="5"/>
                <c:pt idx="0">
                  <c:v>326.297347</c:v>
                </c:pt>
                <c:pt idx="1">
                  <c:v>591.85706599999992</c:v>
                </c:pt>
                <c:pt idx="2">
                  <c:v>860.49336700000003</c:v>
                </c:pt>
                <c:pt idx="3">
                  <c:v>883.81610599999999</c:v>
                </c:pt>
                <c:pt idx="4">
                  <c:v>1635.7595570000001</c:v>
                </c:pt>
              </c:numCache>
            </c:numRef>
          </c:val>
          <c:extLst>
            <c:ext xmlns:c16="http://schemas.microsoft.com/office/drawing/2014/chart" uri="{C3380CC4-5D6E-409C-BE32-E72D297353CC}">
              <c16:uniqueId val="{00000000-9AD5-4B77-9110-DDD9D0DD449E}"/>
            </c:ext>
          </c:extLst>
        </c:ser>
        <c:dLbls>
          <c:showLegendKey val="0"/>
          <c:showVal val="0"/>
          <c:showCatName val="0"/>
          <c:showSerName val="0"/>
          <c:showPercent val="0"/>
          <c:showBubbleSize val="0"/>
        </c:dLbls>
        <c:gapWidth val="219"/>
        <c:overlap val="-27"/>
        <c:axId val="241027968"/>
        <c:axId val="1962786304"/>
      </c:barChart>
      <c:lineChart>
        <c:grouping val="standard"/>
        <c:varyColors val="0"/>
        <c:ser>
          <c:idx val="1"/>
          <c:order val="1"/>
          <c:tx>
            <c:strRef>
              <c:f>'Pioneer  vs Industry'!$CP$4</c:f>
              <c:strCache>
                <c:ptCount val="1"/>
                <c:pt idx="0">
                  <c:v>Market Share</c:v>
                </c:pt>
              </c:strCache>
            </c:strRef>
          </c:tx>
          <c:spPr>
            <a:ln w="28575" cap="rnd">
              <a:solidFill>
                <a:srgbClr val="ED1C2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50000"/>
                      </a:schemeClr>
                    </a:solidFill>
                    <a:latin typeface="Gilroy SemiBold" panose="00000700000000000000" pitchFamily="50"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'Pioneer  vs Industry'!$CQ$2:$CU$2</c:f>
              <c:numCache>
                <c:formatCode>General</c:formatCode>
                <c:ptCount val="5"/>
                <c:pt idx="0">
                  <c:v>2017</c:v>
                </c:pt>
                <c:pt idx="1">
                  <c:v>2018</c:v>
                </c:pt>
                <c:pt idx="2">
                  <c:v>2019</c:v>
                </c:pt>
                <c:pt idx="3">
                  <c:v>2020</c:v>
                </c:pt>
                <c:pt idx="4">
                  <c:v>2021</c:v>
                </c:pt>
              </c:numCache>
            </c:numRef>
          </c:cat>
          <c:val>
            <c:numRef>
              <c:f>'Pioneer  vs Industry'!$CQ$4:$CU$4</c:f>
              <c:numCache>
                <c:formatCode>0.0%</c:formatCode>
                <c:ptCount val="5"/>
                <c:pt idx="0">
                  <c:v>4.0165901292609045E-3</c:v>
                </c:pt>
                <c:pt idx="1">
                  <c:v>6.7783554285498057E-3</c:v>
                </c:pt>
                <c:pt idx="2">
                  <c:v>9.7597067610268769E-3</c:v>
                </c:pt>
                <c:pt idx="3">
                  <c:v>1.0277443066671724E-2</c:v>
                </c:pt>
                <c:pt idx="4">
                  <c:v>1.4749819917090038E-2</c:v>
                </c:pt>
              </c:numCache>
            </c:numRef>
          </c:val>
          <c:smooth val="0"/>
          <c:extLst>
            <c:ext xmlns:c16="http://schemas.microsoft.com/office/drawing/2014/chart" uri="{C3380CC4-5D6E-409C-BE32-E72D297353CC}">
              <c16:uniqueId val="{00000001-9AD5-4B77-9110-DDD9D0DD449E}"/>
            </c:ext>
          </c:extLst>
        </c:ser>
        <c:dLbls>
          <c:showLegendKey val="0"/>
          <c:showVal val="0"/>
          <c:showCatName val="0"/>
          <c:showSerName val="0"/>
          <c:showPercent val="0"/>
          <c:showBubbleSize val="0"/>
        </c:dLbls>
        <c:marker val="1"/>
        <c:smooth val="0"/>
        <c:axId val="241010768"/>
        <c:axId val="1962779648"/>
      </c:lineChart>
      <c:catAx>
        <c:axId val="24102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ilroy" panose="00000500000000000000" pitchFamily="50" charset="0"/>
                <a:ea typeface="+mn-ea"/>
                <a:cs typeface="+mn-cs"/>
              </a:defRPr>
            </a:pPr>
            <a:endParaRPr lang="en-US"/>
          </a:p>
        </c:txPr>
        <c:crossAx val="1962786304"/>
        <c:crosses val="autoZero"/>
        <c:auto val="1"/>
        <c:lblAlgn val="ctr"/>
        <c:lblOffset val="100"/>
        <c:noMultiLvlLbl val="0"/>
      </c:catAx>
      <c:valAx>
        <c:axId val="19627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Gilroy SemiBold" panose="00000700000000000000" pitchFamily="50" charset="0"/>
                    <a:ea typeface="+mn-ea"/>
                    <a:cs typeface="+mn-cs"/>
                  </a:defRPr>
                </a:pPr>
                <a:r>
                  <a:rPr lang="en-US" sz="900">
                    <a:latin typeface="Gilroy SemiBold" panose="00000700000000000000" pitchFamily="50" charset="0"/>
                  </a:rPr>
                  <a:t>GWP KES '000</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Gilroy SemiBold" panose="00000700000000000000" pitchFamily="50" charset="0"/>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Gilroy" panose="00000500000000000000" pitchFamily="50" charset="0"/>
                <a:ea typeface="+mn-ea"/>
                <a:cs typeface="+mn-cs"/>
              </a:defRPr>
            </a:pPr>
            <a:endParaRPr lang="en-US"/>
          </a:p>
        </c:txPr>
        <c:crossAx val="241027968"/>
        <c:crosses val="autoZero"/>
        <c:crossBetween val="between"/>
      </c:valAx>
      <c:valAx>
        <c:axId val="1962779648"/>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Gilroy SemiBold" panose="00000700000000000000" pitchFamily="50" charset="0"/>
                    <a:ea typeface="+mn-ea"/>
                    <a:cs typeface="+mn-cs"/>
                  </a:defRPr>
                </a:pPr>
                <a:r>
                  <a:rPr lang="en-US" sz="900">
                    <a:latin typeface="Gilroy SemiBold" panose="00000700000000000000" pitchFamily="50" charset="0"/>
                  </a:rPr>
                  <a:t>Market Share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Gilroy SemiBold" panose="00000700000000000000" pitchFamily="50" charset="0"/>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Gilroy" panose="00000500000000000000" pitchFamily="50" charset="0"/>
                <a:ea typeface="+mn-ea"/>
                <a:cs typeface="+mn-cs"/>
              </a:defRPr>
            </a:pPr>
            <a:endParaRPr lang="en-US"/>
          </a:p>
        </c:txPr>
        <c:crossAx val="241010768"/>
        <c:crosses val="max"/>
        <c:crossBetween val="between"/>
      </c:valAx>
      <c:catAx>
        <c:axId val="241010768"/>
        <c:scaling>
          <c:orientation val="minMax"/>
        </c:scaling>
        <c:delete val="1"/>
        <c:axPos val="b"/>
        <c:numFmt formatCode="General" sourceLinked="1"/>
        <c:majorTickMark val="none"/>
        <c:minorTickMark val="none"/>
        <c:tickLblPos val="nextTo"/>
        <c:crossAx val="19627796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Gilroy" panose="00000500000000000000" pitchFamily="50" charset="0"/>
              <a:ea typeface="+mn-ea"/>
              <a:cs typeface="+mn-cs"/>
            </a:defRPr>
          </a:pPr>
          <a:endParaRPr lang="en-US"/>
        </a:p>
      </c:txPr>
    </c:legend>
    <c:plotVisOnly val="1"/>
    <c:dispBlanksAs val="gap"/>
    <c:showDLblsOverMax val="0"/>
  </c:chart>
  <c:spPr>
    <a:solidFill>
      <a:schemeClr val="bg1"/>
    </a:solidFill>
    <a:ln w="9525" cap="flat" cmpd="sng" algn="ctr">
      <a:solidFill>
        <a:srgbClr val="2F5BA6"/>
      </a:solidFill>
      <a:round/>
    </a:ln>
    <a:effectLst/>
  </c:spPr>
  <c:txPr>
    <a:bodyPr/>
    <a:lstStyle/>
    <a:p>
      <a:pPr>
        <a:defRPr>
          <a:latin typeface="Gilroy" panose="00000500000000000000" pitchFamily="50"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r>
              <a:rPr lang="en-US">
                <a:solidFill>
                  <a:srgbClr val="2F5BA6"/>
                </a:solidFill>
              </a:rPr>
              <a:t>2019 GWP</a:t>
            </a:r>
          </a:p>
        </c:rich>
      </c:tx>
      <c:overlay val="0"/>
      <c:spPr>
        <a:noFill/>
        <a:ln>
          <a:solidFill>
            <a:srgbClr val="2F5BA6"/>
          </a:solidFill>
        </a:ln>
        <a:effectLst/>
      </c:spPr>
      <c:txPr>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454-472A-9933-1CC04657FB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454-472A-9933-1CC04657FB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E454-472A-9933-1CC04657FB08}"/>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Gilroy SemiBold" panose="00000700000000000000" pitchFamily="50"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'Pioneer  vs Industry'!$CQ$11:$CQ$13</c:f>
              <c:strCache>
                <c:ptCount val="3"/>
                <c:pt idx="0">
                  <c:v>Motor Commercial</c:v>
                </c:pt>
                <c:pt idx="1">
                  <c:v>Motor Private</c:v>
                </c:pt>
                <c:pt idx="2">
                  <c:v>Other Classes</c:v>
                </c:pt>
              </c:strCache>
            </c:strRef>
          </c:cat>
          <c:val>
            <c:numRef>
              <c:f>'Pioneer  vs Industry'!$CS$11:$CS$13</c:f>
              <c:numCache>
                <c:formatCode>_-* #,##0_-;\-* #,##0_-;_-* "-"??_-;_-@_-</c:formatCode>
                <c:ptCount val="3"/>
                <c:pt idx="0">
                  <c:v>164.98612</c:v>
                </c:pt>
                <c:pt idx="1">
                  <c:v>390.51559300000002</c:v>
                </c:pt>
                <c:pt idx="2">
                  <c:v>304.99165400000004</c:v>
                </c:pt>
              </c:numCache>
            </c:numRef>
          </c:val>
          <c:extLst>
            <c:ext xmlns:c16="http://schemas.microsoft.com/office/drawing/2014/chart" uri="{C3380CC4-5D6E-409C-BE32-E72D297353CC}">
              <c16:uniqueId val="{00000000-98D1-4B94-932B-E52CD7D313A4}"/>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7898178168905357"/>
          <c:y val="0.4201454322314766"/>
          <c:w val="0.34456909509837952"/>
          <c:h val="0.27887041969687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ilroy SemiBold" panose="00000700000000000000" pitchFamily="50"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BA6"/>
      </a:solidFill>
      <a:round/>
    </a:ln>
    <a:effectLst/>
  </c:spPr>
  <c:txPr>
    <a:bodyPr/>
    <a:lstStyle/>
    <a:p>
      <a:pPr>
        <a:defRPr sz="1000">
          <a:latin typeface="Gilroy SemiBold" panose="00000700000000000000" pitchFamily="50"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r>
              <a:rPr lang="en-US">
                <a:solidFill>
                  <a:srgbClr val="2F5BA6"/>
                </a:solidFill>
              </a:rPr>
              <a:t>2018 GWP</a:t>
            </a:r>
          </a:p>
        </c:rich>
      </c:tx>
      <c:overlay val="0"/>
      <c:spPr>
        <a:noFill/>
        <a:ln>
          <a:solidFill>
            <a:srgbClr val="2F5BA6"/>
          </a:solidFill>
        </a:ln>
        <a:effectLst/>
      </c:spPr>
      <c:txPr>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654-4857-A5F5-AB939BFB9F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654-4857-A5F5-AB939BFB9F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5654-4857-A5F5-AB939BFB9FBB}"/>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Gilroy SemiBold" panose="00000700000000000000" pitchFamily="50"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'Pioneer  vs Industry'!$CQ$11:$CQ$13</c:f>
              <c:strCache>
                <c:ptCount val="3"/>
                <c:pt idx="0">
                  <c:v>Motor Commercial</c:v>
                </c:pt>
                <c:pt idx="1">
                  <c:v>Motor Private</c:v>
                </c:pt>
                <c:pt idx="2">
                  <c:v>Other Classes</c:v>
                </c:pt>
              </c:strCache>
            </c:strRef>
          </c:cat>
          <c:val>
            <c:numRef>
              <c:f>'Pioneer  vs Industry'!$CR$11:$CR$13</c:f>
              <c:numCache>
                <c:formatCode>_-* #,##0_-;\-* #,##0_-;_-* "-"??_-;_-@_-</c:formatCode>
                <c:ptCount val="3"/>
                <c:pt idx="0">
                  <c:v>115.549717</c:v>
                </c:pt>
                <c:pt idx="1">
                  <c:v>222.941811</c:v>
                </c:pt>
                <c:pt idx="2">
                  <c:v>253.3655379999999</c:v>
                </c:pt>
              </c:numCache>
            </c:numRef>
          </c:val>
          <c:extLst>
            <c:ext xmlns:c16="http://schemas.microsoft.com/office/drawing/2014/chart" uri="{C3380CC4-5D6E-409C-BE32-E72D297353CC}">
              <c16:uniqueId val="{00000006-5654-4857-A5F5-AB939BFB9FBB}"/>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6262492612152293"/>
          <c:y val="0.41581653652247141"/>
          <c:w val="0.33083754361213324"/>
          <c:h val="0.298709651007544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ilroy SemiBold" panose="00000700000000000000" pitchFamily="50"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BA6"/>
      </a:solidFill>
      <a:round/>
    </a:ln>
    <a:effectLst/>
  </c:spPr>
  <c:txPr>
    <a:bodyPr/>
    <a:lstStyle/>
    <a:p>
      <a:pPr>
        <a:defRPr sz="1000">
          <a:latin typeface="Gilroy SemiBold" panose="00000700000000000000" pitchFamily="50"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F5BA6"/>
                </a:solidFill>
                <a:latin typeface="Gilroy" panose="00000500000000000000" pitchFamily="50" charset="0"/>
                <a:ea typeface="+mn-ea"/>
                <a:cs typeface="+mn-cs"/>
              </a:defRPr>
            </a:pPr>
            <a:r>
              <a:rPr lang="en-US" b="1">
                <a:solidFill>
                  <a:srgbClr val="2F5BA6"/>
                </a:solidFill>
              </a:rPr>
              <a:t>Claims Severity</a:t>
            </a:r>
            <a:r>
              <a:rPr lang="en-US" b="1" baseline="0">
                <a:solidFill>
                  <a:srgbClr val="2F5BA6"/>
                </a:solidFill>
              </a:rPr>
              <a:t> &amp; Frequency</a:t>
            </a:r>
            <a:endParaRPr lang="en-US" b="1">
              <a:solidFill>
                <a:srgbClr val="2F5BA6"/>
              </a:solidFill>
            </a:endParaRPr>
          </a:p>
        </c:rich>
      </c:tx>
      <c:overlay val="0"/>
      <c:spPr>
        <a:noFill/>
        <a:ln>
          <a:solidFill>
            <a:srgbClr val="2F5BA6"/>
          </a:solidFill>
        </a:ln>
        <a:effectLst/>
      </c:spPr>
      <c:txPr>
        <a:bodyPr rot="0" spcFirstLastPara="1" vertOverflow="ellipsis" vert="horz" wrap="square" anchor="ctr" anchorCtr="1"/>
        <a:lstStyle/>
        <a:p>
          <a:pPr>
            <a:defRPr sz="1400" b="1" i="0" u="none" strike="noStrike" kern="1200" spc="0" baseline="0">
              <a:solidFill>
                <a:srgbClr val="2F5BA6"/>
              </a:solidFill>
              <a:latin typeface="Gilroy" panose="00000500000000000000" pitchFamily="50" charset="0"/>
              <a:ea typeface="+mn-ea"/>
              <a:cs typeface="+mn-cs"/>
            </a:defRPr>
          </a:pPr>
          <a:endParaRPr lang="en-US"/>
        </a:p>
      </c:txPr>
    </c:title>
    <c:autoTitleDeleted val="0"/>
    <c:plotArea>
      <c:layout/>
      <c:barChart>
        <c:barDir val="col"/>
        <c:grouping val="clustered"/>
        <c:varyColors val="0"/>
        <c:ser>
          <c:idx val="0"/>
          <c:order val="0"/>
          <c:tx>
            <c:strRef>
              <c:f>'Pioneer  vs Industry'!$CP$7</c:f>
              <c:strCache>
                <c:ptCount val="1"/>
                <c:pt idx="0">
                  <c:v>Gross Claims Severity</c:v>
                </c:pt>
              </c:strCache>
            </c:strRef>
          </c:tx>
          <c:spPr>
            <a:solidFill>
              <a:schemeClr val="accent1"/>
            </a:solidFill>
            <a:ln>
              <a:noFill/>
            </a:ln>
            <a:effectLst/>
          </c:spPr>
          <c:invertIfNegative val="0"/>
          <c:dLbls>
            <c:dLbl>
              <c:idx val="1"/>
              <c:layout>
                <c:manualLayout>
                  <c:x val="3.2520325203252036E-2"/>
                  <c:y val="-1.38888888888889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6C-4F2E-BFDD-D3AF504AAE3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Gilroy SemiBold" panose="00000700000000000000" pitchFamily="50"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'Pioneer  vs Industry'!$CQ$2:$CU$2</c:f>
              <c:numCache>
                <c:formatCode>General</c:formatCode>
                <c:ptCount val="5"/>
                <c:pt idx="0">
                  <c:v>2017</c:v>
                </c:pt>
                <c:pt idx="1">
                  <c:v>2018</c:v>
                </c:pt>
                <c:pt idx="2">
                  <c:v>2019</c:v>
                </c:pt>
                <c:pt idx="3">
                  <c:v>2020</c:v>
                </c:pt>
                <c:pt idx="4">
                  <c:v>2021</c:v>
                </c:pt>
              </c:numCache>
            </c:numRef>
          </c:cat>
          <c:val>
            <c:numRef>
              <c:f>'Pioneer  vs Industry'!$CQ$7:$CU$7</c:f>
              <c:numCache>
                <c:formatCode>_-* #,##0_-;\-* #,##0_-;_-* "-"??_-;_-@_-</c:formatCode>
                <c:ptCount val="5"/>
                <c:pt idx="0">
                  <c:v>52761.578000000001</c:v>
                </c:pt>
                <c:pt idx="1">
                  <c:v>300164.54219999997</c:v>
                </c:pt>
                <c:pt idx="2">
                  <c:v>422676.54100000003</c:v>
                </c:pt>
                <c:pt idx="3">
                  <c:v>429793.09268</c:v>
                </c:pt>
                <c:pt idx="4">
                  <c:v>0</c:v>
                </c:pt>
              </c:numCache>
            </c:numRef>
          </c:val>
          <c:extLst>
            <c:ext xmlns:c16="http://schemas.microsoft.com/office/drawing/2014/chart" uri="{C3380CC4-5D6E-409C-BE32-E72D297353CC}">
              <c16:uniqueId val="{00000001-D36C-4F2E-BFDD-D3AF504AAE33}"/>
            </c:ext>
          </c:extLst>
        </c:ser>
        <c:dLbls>
          <c:showLegendKey val="0"/>
          <c:showVal val="0"/>
          <c:showCatName val="0"/>
          <c:showSerName val="0"/>
          <c:showPercent val="0"/>
          <c:showBubbleSize val="0"/>
        </c:dLbls>
        <c:gapWidth val="219"/>
        <c:overlap val="-27"/>
        <c:axId val="241027968"/>
        <c:axId val="1962786304"/>
      </c:barChart>
      <c:lineChart>
        <c:grouping val="standard"/>
        <c:varyColors val="0"/>
        <c:ser>
          <c:idx val="1"/>
          <c:order val="1"/>
          <c:tx>
            <c:strRef>
              <c:f>'Pioneer  vs Industry'!$CP$8</c:f>
              <c:strCache>
                <c:ptCount val="1"/>
                <c:pt idx="0">
                  <c:v>Claim Frequency</c:v>
                </c:pt>
              </c:strCache>
            </c:strRef>
          </c:tx>
          <c:spPr>
            <a:ln w="28575" cap="rnd">
              <a:solidFill>
                <a:schemeClr val="accent2"/>
              </a:solidFill>
              <a:round/>
            </a:ln>
            <a:effectLst/>
          </c:spPr>
          <c:marker>
            <c:symbol val="none"/>
          </c:marker>
          <c:dLbls>
            <c:dLbl>
              <c:idx val="1"/>
              <c:layout>
                <c:manualLayout>
                  <c:x val="-3.8143738130294785E-2"/>
                  <c:y val="8.43518518518518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6C-4F2E-BFDD-D3AF504AAE3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D1C24"/>
                    </a:solidFill>
                    <a:latin typeface="Gilroy" panose="00000500000000000000" pitchFamily="50"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'Pioneer  vs Industry'!$CQ$2:$CU$2</c:f>
              <c:numCache>
                <c:formatCode>General</c:formatCode>
                <c:ptCount val="5"/>
                <c:pt idx="0">
                  <c:v>2017</c:v>
                </c:pt>
                <c:pt idx="1">
                  <c:v>2018</c:v>
                </c:pt>
                <c:pt idx="2">
                  <c:v>2019</c:v>
                </c:pt>
                <c:pt idx="3">
                  <c:v>2020</c:v>
                </c:pt>
                <c:pt idx="4">
                  <c:v>2021</c:v>
                </c:pt>
              </c:numCache>
            </c:numRef>
          </c:cat>
          <c:val>
            <c:numRef>
              <c:f>'Pioneer  vs Industry'!$CQ$8:$CU$8</c:f>
              <c:numCache>
                <c:formatCode>0%</c:formatCode>
                <c:ptCount val="5"/>
                <c:pt idx="0">
                  <c:v>8.8780013204072403E-2</c:v>
                </c:pt>
                <c:pt idx="1">
                  <c:v>6.9495469580524064E-2</c:v>
                </c:pt>
                <c:pt idx="2">
                  <c:v>8.1088807996343451E-2</c:v>
                </c:pt>
                <c:pt idx="3">
                  <c:v>7.8281085350952601E-2</c:v>
                </c:pt>
                <c:pt idx="4">
                  <c:v>7.8281085350952601E-2</c:v>
                </c:pt>
              </c:numCache>
            </c:numRef>
          </c:val>
          <c:smooth val="0"/>
          <c:extLst>
            <c:ext xmlns:c16="http://schemas.microsoft.com/office/drawing/2014/chart" uri="{C3380CC4-5D6E-409C-BE32-E72D297353CC}">
              <c16:uniqueId val="{00000002-D36C-4F2E-BFDD-D3AF504AAE33}"/>
            </c:ext>
          </c:extLst>
        </c:ser>
        <c:dLbls>
          <c:showLegendKey val="0"/>
          <c:showVal val="0"/>
          <c:showCatName val="0"/>
          <c:showSerName val="0"/>
          <c:showPercent val="0"/>
          <c:showBubbleSize val="0"/>
        </c:dLbls>
        <c:marker val="1"/>
        <c:smooth val="0"/>
        <c:axId val="241010768"/>
        <c:axId val="1962779648"/>
      </c:lineChart>
      <c:catAx>
        <c:axId val="24102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ilroy" panose="00000500000000000000" pitchFamily="50" charset="0"/>
                <a:ea typeface="+mn-ea"/>
                <a:cs typeface="+mn-cs"/>
              </a:defRPr>
            </a:pPr>
            <a:endParaRPr lang="en-US"/>
          </a:p>
        </c:txPr>
        <c:crossAx val="1962786304"/>
        <c:crosses val="autoZero"/>
        <c:auto val="1"/>
        <c:lblAlgn val="ctr"/>
        <c:lblOffset val="100"/>
        <c:noMultiLvlLbl val="0"/>
      </c:catAx>
      <c:valAx>
        <c:axId val="19627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Gilroy SemiBold" panose="00000700000000000000" pitchFamily="50" charset="0"/>
                    <a:ea typeface="+mn-ea"/>
                    <a:cs typeface="+mn-cs"/>
                  </a:defRPr>
                </a:pPr>
                <a:r>
                  <a:rPr lang="en-US" sz="900">
                    <a:latin typeface="Gilroy SemiBold" panose="00000700000000000000" pitchFamily="50" charset="0"/>
                  </a:rPr>
                  <a:t>Claims</a:t>
                </a:r>
                <a:r>
                  <a:rPr lang="en-US" sz="900" baseline="0">
                    <a:latin typeface="Gilroy SemiBold" panose="00000700000000000000" pitchFamily="50" charset="0"/>
                  </a:rPr>
                  <a:t> Severity</a:t>
                </a:r>
                <a:r>
                  <a:rPr lang="en-US" sz="900">
                    <a:latin typeface="Gilroy SemiBold" panose="00000700000000000000" pitchFamily="50" charset="0"/>
                  </a:rPr>
                  <a:t> KES '000</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Gilroy SemiBold" panose="00000700000000000000" pitchFamily="50" charset="0"/>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Gilroy" panose="00000500000000000000" pitchFamily="50" charset="0"/>
                <a:ea typeface="+mn-ea"/>
                <a:cs typeface="+mn-cs"/>
              </a:defRPr>
            </a:pPr>
            <a:endParaRPr lang="en-US"/>
          </a:p>
        </c:txPr>
        <c:crossAx val="241027968"/>
        <c:crosses val="autoZero"/>
        <c:crossBetween val="between"/>
      </c:valAx>
      <c:valAx>
        <c:axId val="1962779648"/>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Gilroy SemiBold" panose="00000700000000000000" pitchFamily="50" charset="0"/>
                    <a:ea typeface="+mn-ea"/>
                    <a:cs typeface="+mn-cs"/>
                  </a:defRPr>
                </a:pPr>
                <a:r>
                  <a:rPr lang="en-US" sz="900">
                    <a:latin typeface="Gilroy SemiBold" panose="00000700000000000000" pitchFamily="50" charset="0"/>
                  </a:rPr>
                  <a:t>Claim</a:t>
                </a:r>
                <a:r>
                  <a:rPr lang="en-US" sz="900" baseline="0">
                    <a:latin typeface="Gilroy SemiBold" panose="00000700000000000000" pitchFamily="50" charset="0"/>
                  </a:rPr>
                  <a:t> Frequency </a:t>
                </a:r>
                <a:r>
                  <a:rPr lang="en-US" sz="900">
                    <a:latin typeface="Gilroy SemiBold" panose="00000700000000000000" pitchFamily="50" charset="0"/>
                  </a:rPr>
                  <a: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Gilroy SemiBold" panose="00000700000000000000" pitchFamily="50"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Gilroy" panose="00000500000000000000" pitchFamily="50" charset="0"/>
                <a:ea typeface="+mn-ea"/>
                <a:cs typeface="+mn-cs"/>
              </a:defRPr>
            </a:pPr>
            <a:endParaRPr lang="en-US"/>
          </a:p>
        </c:txPr>
        <c:crossAx val="241010768"/>
        <c:crosses val="max"/>
        <c:crossBetween val="between"/>
      </c:valAx>
      <c:catAx>
        <c:axId val="241010768"/>
        <c:scaling>
          <c:orientation val="minMax"/>
        </c:scaling>
        <c:delete val="1"/>
        <c:axPos val="b"/>
        <c:numFmt formatCode="General" sourceLinked="1"/>
        <c:majorTickMark val="none"/>
        <c:minorTickMark val="none"/>
        <c:tickLblPos val="nextTo"/>
        <c:crossAx val="19627796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Gilroy" panose="00000500000000000000" pitchFamily="50" charset="0"/>
              <a:ea typeface="+mn-ea"/>
              <a:cs typeface="+mn-cs"/>
            </a:defRPr>
          </a:pPr>
          <a:endParaRPr lang="en-US"/>
        </a:p>
      </c:txPr>
    </c:legend>
    <c:plotVisOnly val="1"/>
    <c:dispBlanksAs val="gap"/>
    <c:showDLblsOverMax val="0"/>
  </c:chart>
  <c:spPr>
    <a:solidFill>
      <a:schemeClr val="bg1"/>
    </a:solidFill>
    <a:ln w="9525" cap="flat" cmpd="sng" algn="ctr">
      <a:solidFill>
        <a:srgbClr val="2F5BA6"/>
      </a:solidFill>
      <a:round/>
    </a:ln>
    <a:effectLst/>
  </c:spPr>
  <c:txPr>
    <a:bodyPr/>
    <a:lstStyle/>
    <a:p>
      <a:pPr>
        <a:defRPr>
          <a:latin typeface="Gilroy" panose="00000500000000000000" pitchFamily="50"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r>
              <a:rPr lang="en-US">
                <a:solidFill>
                  <a:srgbClr val="2F5BA6"/>
                </a:solidFill>
              </a:rPr>
              <a:t>2020 GWP</a:t>
            </a:r>
          </a:p>
        </c:rich>
      </c:tx>
      <c:overlay val="0"/>
      <c:spPr>
        <a:noFill/>
        <a:ln>
          <a:solidFill>
            <a:srgbClr val="2F5BA6"/>
          </a:solidFill>
        </a:ln>
        <a:effectLst/>
      </c:spPr>
      <c:txPr>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351-4187-88D4-6C3A31945B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351-4187-88D4-6C3A31945B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351-4187-88D4-6C3A31945BF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ilroy SemiBold" panose="00000700000000000000" pitchFamily="50"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'Pioneer  vs Industry'!$CQ$11:$CQ$13</c:f>
              <c:strCache>
                <c:ptCount val="3"/>
                <c:pt idx="0">
                  <c:v>Motor Commercial</c:v>
                </c:pt>
                <c:pt idx="1">
                  <c:v>Motor Private</c:v>
                </c:pt>
                <c:pt idx="2">
                  <c:v>Other Classes</c:v>
                </c:pt>
              </c:strCache>
            </c:strRef>
          </c:cat>
          <c:val>
            <c:numRef>
              <c:f>'Pioneer  vs Industry'!$CT$11:$CT$13</c:f>
              <c:numCache>
                <c:formatCode>_-* #,##0_-;\-* #,##0_-;_-* "-"??_-;_-@_-</c:formatCode>
                <c:ptCount val="3"/>
                <c:pt idx="0">
                  <c:v>174.75532699999999</c:v>
                </c:pt>
                <c:pt idx="1">
                  <c:v>455.07360699999998</c:v>
                </c:pt>
                <c:pt idx="2">
                  <c:v>253.98717199999999</c:v>
                </c:pt>
              </c:numCache>
            </c:numRef>
          </c:val>
          <c:extLst>
            <c:ext xmlns:c16="http://schemas.microsoft.com/office/drawing/2014/chart" uri="{C3380CC4-5D6E-409C-BE32-E72D297353CC}">
              <c16:uniqueId val="{00000006-6351-4187-88D4-6C3A31945BF3}"/>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7898178168905357"/>
          <c:y val="0.4201454322314766"/>
          <c:w val="0.34456909509837952"/>
          <c:h val="0.27887041969687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ilroy SemiBold" panose="00000700000000000000" pitchFamily="50"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BA6"/>
      </a:solidFill>
      <a:round/>
    </a:ln>
    <a:effectLst/>
  </c:spPr>
  <c:txPr>
    <a:bodyPr/>
    <a:lstStyle/>
    <a:p>
      <a:pPr>
        <a:defRPr sz="1000">
          <a:latin typeface="Gilroy SemiBold" panose="00000700000000000000" pitchFamily="50"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r>
              <a:rPr lang="en-US">
                <a:solidFill>
                  <a:srgbClr val="2F5BA6"/>
                </a:solidFill>
              </a:rPr>
              <a:t>2021 GWP</a:t>
            </a:r>
          </a:p>
        </c:rich>
      </c:tx>
      <c:overlay val="0"/>
      <c:spPr>
        <a:noFill/>
        <a:ln>
          <a:solidFill>
            <a:srgbClr val="2F5BA6"/>
          </a:solidFill>
        </a:ln>
        <a:effectLst/>
      </c:spPr>
      <c:txPr>
        <a:bodyPr rot="0" spcFirstLastPara="1" vertOverflow="ellipsis" vert="horz" wrap="square" anchor="ctr" anchorCtr="1"/>
        <a:lstStyle/>
        <a:p>
          <a:pPr>
            <a:defRPr sz="1200" b="1" i="0" u="none" strike="noStrike" kern="1200" baseline="0">
              <a:solidFill>
                <a:srgbClr val="2F5BA6"/>
              </a:solidFill>
              <a:latin typeface="Gilroy SemiBold" panose="00000700000000000000" pitchFamily="50" charset="0"/>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6B4-4D22-AD52-8041FCE72C8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6B4-4D22-AD52-8041FCE72C8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6B4-4D22-AD52-8041FCE72C8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Gilroy SemiBold" panose="00000700000000000000" pitchFamily="50"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'Pioneer  vs Industry'!$CQ$11:$CQ$13</c:f>
              <c:strCache>
                <c:ptCount val="3"/>
                <c:pt idx="0">
                  <c:v>Motor Commercial</c:v>
                </c:pt>
                <c:pt idx="1">
                  <c:v>Motor Private</c:v>
                </c:pt>
                <c:pt idx="2">
                  <c:v>Other Classes</c:v>
                </c:pt>
              </c:strCache>
            </c:strRef>
          </c:cat>
          <c:val>
            <c:numRef>
              <c:f>'Pioneer  vs Industry'!$CU$11:$CU$13</c:f>
              <c:numCache>
                <c:formatCode>_-* #,##0_-;\-* #,##0_-;_-* "-"??_-;_-@_-</c:formatCode>
                <c:ptCount val="3"/>
                <c:pt idx="0">
                  <c:v>305.36272600000001</c:v>
                </c:pt>
                <c:pt idx="1">
                  <c:v>818.54838199999995</c:v>
                </c:pt>
                <c:pt idx="2">
                  <c:v>511.84844900000007</c:v>
                </c:pt>
              </c:numCache>
            </c:numRef>
          </c:val>
          <c:extLst>
            <c:ext xmlns:c16="http://schemas.microsoft.com/office/drawing/2014/chart" uri="{C3380CC4-5D6E-409C-BE32-E72D297353CC}">
              <c16:uniqueId val="{00000006-A6B4-4D22-AD52-8041FCE72C81}"/>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7898178168905357"/>
          <c:y val="0.4201454322314766"/>
          <c:w val="0.34456909509837952"/>
          <c:h val="0.27887041969687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ilroy SemiBold" panose="00000700000000000000" pitchFamily="50"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2F5BA6"/>
      </a:solidFill>
      <a:round/>
    </a:ln>
    <a:effectLst/>
  </c:spPr>
  <c:txPr>
    <a:bodyPr/>
    <a:lstStyle/>
    <a:p>
      <a:pPr>
        <a:defRPr sz="1000">
          <a:latin typeface="Gilroy SemiBold" panose="00000700000000000000" pitchFamily="50"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ulish" pitchFamily="2" charset="0"/>
                <a:ea typeface="+mn-ea"/>
                <a:cs typeface="+mn-cs"/>
              </a:defRPr>
            </a:pPr>
            <a:r>
              <a:rPr lang="en-US" b="1">
                <a:solidFill>
                  <a:srgbClr val="0137A6"/>
                </a:solidFill>
              </a:rPr>
              <a:t>Business</a:t>
            </a:r>
            <a:r>
              <a:rPr lang="en-US" b="1" baseline="0">
                <a:solidFill>
                  <a:srgbClr val="0137A6"/>
                </a:solidFill>
              </a:rPr>
              <a:t> Growth</a:t>
            </a:r>
            <a:endParaRPr lang="en-US" b="1">
              <a:solidFill>
                <a:srgbClr val="0137A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ulish" pitchFamily="2" charset="0"/>
              <a:ea typeface="+mn-ea"/>
              <a:cs typeface="+mn-cs"/>
            </a:defRPr>
          </a:pPr>
          <a:endParaRPr lang="en-US"/>
        </a:p>
      </c:txPr>
    </c:title>
    <c:autoTitleDeleted val="0"/>
    <c:plotArea>
      <c:layout/>
      <c:barChart>
        <c:barDir val="col"/>
        <c:grouping val="clustered"/>
        <c:varyColors val="0"/>
        <c:ser>
          <c:idx val="0"/>
          <c:order val="0"/>
          <c:tx>
            <c:strRef>
              <c:f>'Pioneer  vs Industry'!$B$37</c:f>
              <c:strCache>
                <c:ptCount val="1"/>
                <c:pt idx="0">
                  <c:v>GWP </c:v>
                </c:pt>
              </c:strCache>
            </c:strRef>
          </c:tx>
          <c:spPr>
            <a:solidFill>
              <a:srgbClr val="0137A6"/>
            </a:solidFill>
            <a:ln>
              <a:noFill/>
            </a:ln>
            <a:effectLst/>
          </c:spPr>
          <c:invertIfNegative val="0"/>
          <c:dLbls>
            <c:dLbl>
              <c:idx val="0"/>
              <c:layout>
                <c:manualLayout>
                  <c:x val="-4.8155511002514104E-17"/>
                  <c:y val="0.196094251392273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40-43AD-9589-24DA667C0B43}"/>
                </c:ext>
              </c:extLst>
            </c:dLbl>
            <c:dLbl>
              <c:idx val="1"/>
              <c:layout>
                <c:manualLayout>
                  <c:x val="2.6266945799500751E-3"/>
                  <c:y val="0.19609425139227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F3-4108-99A2-134679C91DE3}"/>
                </c:ext>
              </c:extLst>
            </c:dLbl>
            <c:dLbl>
              <c:idx val="2"/>
              <c:layout>
                <c:manualLayout>
                  <c:x val="0"/>
                  <c:y val="0.360474280525507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F3-4108-99A2-134679C91DE3}"/>
                </c:ext>
              </c:extLst>
            </c:dLbl>
            <c:dLbl>
              <c:idx val="3"/>
              <c:layout>
                <c:manualLayout>
                  <c:x val="0"/>
                  <c:y val="0.428422560057243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F3-4108-99A2-134679C91DE3}"/>
                </c:ext>
              </c:extLst>
            </c:dLbl>
            <c:dLbl>
              <c:idx val="4"/>
              <c:layout>
                <c:manualLayout>
                  <c:x val="-3.2330510480940529E-3"/>
                  <c:y val="0.35989745369975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BC-4E67-9882-71063CEE17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ulish"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'Pioneer  vs Industry'!$C$36:$I$36</c:f>
              <c:numCache>
                <c:formatCode>General</c:formatCode>
                <c:ptCount val="5"/>
                <c:pt idx="0">
                  <c:v>2019</c:v>
                </c:pt>
                <c:pt idx="1">
                  <c:v>2020</c:v>
                </c:pt>
                <c:pt idx="2">
                  <c:v>2021</c:v>
                </c:pt>
                <c:pt idx="3">
                  <c:v>2022</c:v>
                </c:pt>
                <c:pt idx="4">
                  <c:v>2023</c:v>
                </c:pt>
              </c:numCache>
            </c:numRef>
          </c:cat>
          <c:val>
            <c:numRef>
              <c:f>'Pioneer  vs Industry'!$C$37:$I$37</c:f>
              <c:numCache>
                <c:formatCode>_-* #,##0_-;\-* #,##0_-;_-* "-"??_-;_-@_-</c:formatCode>
                <c:ptCount val="5"/>
                <c:pt idx="0">
                  <c:v>860.49336700000003</c:v>
                </c:pt>
                <c:pt idx="1">
                  <c:v>883.81610599999999</c:v>
                </c:pt>
                <c:pt idx="2">
                  <c:v>1403.5582670000001</c:v>
                </c:pt>
                <c:pt idx="3">
                  <c:v>1635.7595570000001</c:v>
                </c:pt>
                <c:pt idx="4">
                  <c:v>1595.5699749999999</c:v>
                </c:pt>
              </c:numCache>
            </c:numRef>
          </c:val>
          <c:extLst>
            <c:ext xmlns:c16="http://schemas.microsoft.com/office/drawing/2014/chart" uri="{C3380CC4-5D6E-409C-BE32-E72D297353CC}">
              <c16:uniqueId val="{00000000-79F3-4108-99A2-134679C91DE3}"/>
            </c:ext>
          </c:extLst>
        </c:ser>
        <c:dLbls>
          <c:showLegendKey val="0"/>
          <c:showVal val="1"/>
          <c:showCatName val="0"/>
          <c:showSerName val="0"/>
          <c:showPercent val="0"/>
          <c:showBubbleSize val="0"/>
        </c:dLbls>
        <c:gapWidth val="75"/>
        <c:overlap val="-25"/>
        <c:axId val="99276368"/>
        <c:axId val="1476594368"/>
      </c:barChart>
      <c:lineChart>
        <c:grouping val="standard"/>
        <c:varyColors val="0"/>
        <c:ser>
          <c:idx val="1"/>
          <c:order val="1"/>
          <c:tx>
            <c:strRef>
              <c:f>'Pioneer  vs Industry'!$B$38</c:f>
              <c:strCache>
                <c:ptCount val="1"/>
                <c:pt idx="0">
                  <c:v>Market Share </c:v>
                </c:pt>
              </c:strCache>
            </c:strRef>
          </c:tx>
          <c:spPr>
            <a:ln w="28575" cap="rnd">
              <a:solidFill>
                <a:schemeClr val="accent6"/>
              </a:solidFill>
              <a:round/>
            </a:ln>
            <a:effectLst/>
          </c:spPr>
          <c:marker>
            <c:symbol val="none"/>
          </c:marker>
          <c:dLbls>
            <c:dLbl>
              <c:idx val="0"/>
              <c:layout>
                <c:manualLayout>
                  <c:x val="-5.7787292710838302E-2"/>
                  <c:y val="-7.53698674132670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40-43AD-9589-24DA667C0B43}"/>
                </c:ext>
              </c:extLst>
            </c:dLbl>
            <c:dLbl>
              <c:idx val="1"/>
              <c:layout>
                <c:manualLayout>
                  <c:x val="-6.3040682957278146E-2"/>
                  <c:y val="-8.4236910638357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9F3-4108-99A2-134679C91DE3}"/>
                </c:ext>
              </c:extLst>
            </c:dLbl>
            <c:dLbl>
              <c:idx val="2"/>
              <c:layout>
                <c:manualLayout>
                  <c:x val="-8.4054243943037621E-2"/>
                  <c:y val="-5.76357809630865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9F3-4108-99A2-134679C91DE3}"/>
                </c:ext>
              </c:extLst>
            </c:dLbl>
            <c:dLbl>
              <c:idx val="3"/>
              <c:layout>
                <c:manualLayout>
                  <c:x val="-4.9907207341178629E-2"/>
                  <c:y val="-5.7635780963086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9F3-4108-99A2-134679C91D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ulish"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'Pioneer  vs Industry'!$C$36:$I$36</c:f>
              <c:numCache>
                <c:formatCode>General</c:formatCode>
                <c:ptCount val="5"/>
                <c:pt idx="0">
                  <c:v>2019</c:v>
                </c:pt>
                <c:pt idx="1">
                  <c:v>2020</c:v>
                </c:pt>
                <c:pt idx="2">
                  <c:v>2021</c:v>
                </c:pt>
                <c:pt idx="3">
                  <c:v>2022</c:v>
                </c:pt>
                <c:pt idx="4">
                  <c:v>2023</c:v>
                </c:pt>
              </c:numCache>
            </c:numRef>
          </c:cat>
          <c:val>
            <c:numRef>
              <c:f>'Pioneer  vs Industry'!$C$38:$I$38</c:f>
              <c:numCache>
                <c:formatCode>0.0%</c:formatCode>
                <c:ptCount val="5"/>
                <c:pt idx="0">
                  <c:v>9.7597067610268769E-3</c:v>
                </c:pt>
                <c:pt idx="1">
                  <c:v>1.0277443066671724E-2</c:v>
                </c:pt>
                <c:pt idx="2">
                  <c:v>1.4149489313355051E-2</c:v>
                </c:pt>
                <c:pt idx="3">
                  <c:v>1.4749819917090038E-2</c:v>
                </c:pt>
                <c:pt idx="4">
                  <c:v>1.2753493714780562E-2</c:v>
                </c:pt>
              </c:numCache>
            </c:numRef>
          </c:val>
          <c:smooth val="0"/>
          <c:extLst>
            <c:ext xmlns:c16="http://schemas.microsoft.com/office/drawing/2014/chart" uri="{C3380CC4-5D6E-409C-BE32-E72D297353CC}">
              <c16:uniqueId val="{00000001-79F3-4108-99A2-134679C91DE3}"/>
            </c:ext>
          </c:extLst>
        </c:ser>
        <c:dLbls>
          <c:showLegendKey val="0"/>
          <c:showVal val="1"/>
          <c:showCatName val="0"/>
          <c:showSerName val="0"/>
          <c:showPercent val="0"/>
          <c:showBubbleSize val="0"/>
        </c:dLbls>
        <c:marker val="1"/>
        <c:smooth val="0"/>
        <c:axId val="99274048"/>
        <c:axId val="1476602048"/>
      </c:lineChart>
      <c:catAx>
        <c:axId val="992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crossAx val="1476594368"/>
        <c:crosses val="autoZero"/>
        <c:auto val="1"/>
        <c:lblAlgn val="ctr"/>
        <c:lblOffset val="100"/>
        <c:noMultiLvlLbl val="0"/>
      </c:catAx>
      <c:valAx>
        <c:axId val="147659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ulish" pitchFamily="2" charset="0"/>
                    <a:ea typeface="+mn-ea"/>
                    <a:cs typeface="+mn-cs"/>
                  </a:defRPr>
                </a:pPr>
                <a:r>
                  <a:rPr lang="en-US" b="1">
                    <a:solidFill>
                      <a:srgbClr val="0137A6"/>
                    </a:solidFill>
                  </a:rPr>
                  <a:t>GWP</a:t>
                </a:r>
                <a:r>
                  <a:rPr lang="en-US" b="1" baseline="0">
                    <a:solidFill>
                      <a:srgbClr val="0137A6"/>
                    </a:solidFill>
                  </a:rPr>
                  <a:t> (KES Millions)</a:t>
                </a:r>
                <a:endParaRPr lang="en-US" b="1">
                  <a:solidFill>
                    <a:srgbClr val="0137A6"/>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ulish" pitchFamily="2" charset="0"/>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crossAx val="99276368"/>
        <c:crosses val="autoZero"/>
        <c:crossBetween val="between"/>
      </c:valAx>
      <c:valAx>
        <c:axId val="14766020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ulish" pitchFamily="2" charset="0"/>
                    <a:ea typeface="+mn-ea"/>
                    <a:cs typeface="+mn-cs"/>
                  </a:defRPr>
                </a:pPr>
                <a:r>
                  <a:rPr lang="en-US" b="1">
                    <a:solidFill>
                      <a:srgbClr val="0137A6"/>
                    </a:solidFill>
                  </a:rPr>
                  <a:t>Market</a:t>
                </a:r>
                <a:r>
                  <a:rPr lang="en-US" b="1" baseline="0">
                    <a:solidFill>
                      <a:srgbClr val="0137A6"/>
                    </a:solidFill>
                  </a:rPr>
                  <a:t> Share (%)</a:t>
                </a:r>
                <a:endParaRPr lang="en-US" b="1">
                  <a:solidFill>
                    <a:srgbClr val="0137A6"/>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ulish" pitchFamily="2" charset="0"/>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crossAx val="99274048"/>
        <c:crosses val="max"/>
        <c:crossBetween val="between"/>
      </c:valAx>
      <c:catAx>
        <c:axId val="99274048"/>
        <c:scaling>
          <c:orientation val="minMax"/>
        </c:scaling>
        <c:delete val="1"/>
        <c:axPos val="b"/>
        <c:numFmt formatCode="General" sourceLinked="1"/>
        <c:majorTickMark val="none"/>
        <c:minorTickMark val="none"/>
        <c:tickLblPos val="nextTo"/>
        <c:crossAx val="1476602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legend>
    <c:plotVisOnly val="1"/>
    <c:dispBlanksAs val="gap"/>
    <c:showDLblsOverMax val="0"/>
  </c:chart>
  <c:spPr>
    <a:solidFill>
      <a:schemeClr val="bg1"/>
    </a:solidFill>
    <a:ln w="9525" cap="flat" cmpd="sng" algn="ctr">
      <a:solidFill>
        <a:srgbClr val="0137A6"/>
      </a:solidFill>
      <a:round/>
    </a:ln>
    <a:effectLst/>
  </c:spPr>
  <c:txPr>
    <a:bodyPr/>
    <a:lstStyle/>
    <a:p>
      <a:pPr>
        <a:defRPr>
          <a:latin typeface="Mulish" pitchFamily="2"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ulish" pitchFamily="2" charset="0"/>
                <a:ea typeface="+mn-ea"/>
                <a:cs typeface="+mn-cs"/>
              </a:defRPr>
            </a:pPr>
            <a:r>
              <a:rPr lang="en-US" sz="1400" b="1">
                <a:solidFill>
                  <a:srgbClr val="0137A6"/>
                </a:solidFill>
              </a:rPr>
              <a:t>Past Profitability Net of Reinsurance</a:t>
            </a:r>
          </a:p>
        </c:rich>
      </c:tx>
      <c:layout>
        <c:manualLayout>
          <c:xMode val="edge"/>
          <c:yMode val="edge"/>
          <c:x val="0.24050944030092483"/>
          <c:y val="1.4535457646594955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ulish" pitchFamily="2" charset="0"/>
              <a:ea typeface="+mn-ea"/>
              <a:cs typeface="+mn-cs"/>
            </a:defRPr>
          </a:pPr>
          <a:endParaRPr lang="en-US"/>
        </a:p>
      </c:txPr>
    </c:title>
    <c:autoTitleDeleted val="0"/>
    <c:plotArea>
      <c:layout/>
      <c:barChart>
        <c:barDir val="col"/>
        <c:grouping val="clustered"/>
        <c:varyColors val="0"/>
        <c:ser>
          <c:idx val="0"/>
          <c:order val="0"/>
          <c:tx>
            <c:strRef>
              <c:f>Profitability!$BD$4</c:f>
              <c:strCache>
                <c:ptCount val="1"/>
                <c:pt idx="0">
                  <c:v>Net Earned Premium</c:v>
                </c:pt>
              </c:strCache>
            </c:strRef>
          </c:tx>
          <c:spPr>
            <a:solidFill>
              <a:srgbClr val="0137A6"/>
            </a:solidFill>
            <a:ln>
              <a:noFill/>
            </a:ln>
            <a:effectLst/>
          </c:spPr>
          <c:invertIfNegative val="0"/>
          <c:dLbls>
            <c:dLbl>
              <c:idx val="0"/>
              <c:layout>
                <c:manualLayout>
                  <c:x val="-2.1680142781664745E-3"/>
                  <c:y val="0.14074502510929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BC-47F7-A5B1-D48E2209F1EB}"/>
                </c:ext>
              </c:extLst>
            </c:dLbl>
            <c:dLbl>
              <c:idx val="1"/>
              <c:layout>
                <c:manualLayout>
                  <c:x val="2.1680142781664745E-3"/>
                  <c:y val="0.27143683413934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BC-47F7-A5B1-D48E2209F1EB}"/>
                </c:ext>
              </c:extLst>
            </c:dLbl>
            <c:dLbl>
              <c:idx val="2"/>
              <c:layout>
                <c:manualLayout>
                  <c:x val="-2.1680142781664745E-3"/>
                  <c:y val="0.304947554403466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BC-47F7-A5B1-D48E2209F1EB}"/>
                </c:ext>
              </c:extLst>
            </c:dLbl>
            <c:dLbl>
              <c:idx val="3"/>
              <c:layout>
                <c:manualLayout>
                  <c:x val="-2.1680142781665538E-3"/>
                  <c:y val="0.425586147354288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BC-47F7-A5B1-D48E2209F1EB}"/>
                </c:ext>
              </c:extLst>
            </c:dLbl>
            <c:dLbl>
              <c:idx val="4"/>
              <c:layout>
                <c:manualLayout>
                  <c:x val="-4.3360285563329489E-3"/>
                  <c:y val="0.60319296475411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BC-47F7-A5B1-D48E2209F1EB}"/>
                </c:ext>
              </c:extLst>
            </c:dLbl>
            <c:dLbl>
              <c:idx val="5"/>
              <c:layout>
                <c:manualLayout>
                  <c:x val="8.6150319557380336E-8"/>
                  <c:y val="0.5795483749121441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ulish"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999006006298973E-2"/>
                      <c:h val="5.0775064251314554E-2"/>
                    </c:manualLayout>
                  </c15:layout>
                </c:ext>
                <c:ext xmlns:c16="http://schemas.microsoft.com/office/drawing/2014/chart" uri="{C3380CC4-5D6E-409C-BE32-E72D297353CC}">
                  <c16:uniqueId val="{00000000-201B-4CE7-997A-40CE52812ED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ulish"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Profitability!$BE$3:$BJ$3</c:f>
              <c:numCache>
                <c:formatCode>General</c:formatCode>
                <c:ptCount val="6"/>
                <c:pt idx="0">
                  <c:v>2018</c:v>
                </c:pt>
                <c:pt idx="1">
                  <c:v>2019</c:v>
                </c:pt>
                <c:pt idx="2">
                  <c:v>2020</c:v>
                </c:pt>
                <c:pt idx="3">
                  <c:v>2021</c:v>
                </c:pt>
                <c:pt idx="4">
                  <c:v>2022</c:v>
                </c:pt>
                <c:pt idx="5">
                  <c:v>2023</c:v>
                </c:pt>
              </c:numCache>
            </c:numRef>
          </c:cat>
          <c:val>
            <c:numRef>
              <c:f>Profitability!$BE$4:$BJ$4</c:f>
              <c:numCache>
                <c:formatCode>_-* #,##0_-;\-* #,##0_-;_-* "-"??_-;_-@_-</c:formatCode>
                <c:ptCount val="6"/>
                <c:pt idx="0">
                  <c:v>319509.43400000001</c:v>
                </c:pt>
                <c:pt idx="1">
                  <c:v>632820.91500000004</c:v>
                </c:pt>
                <c:pt idx="2">
                  <c:v>710234.00600000005</c:v>
                </c:pt>
                <c:pt idx="3">
                  <c:v>995870.10600000003</c:v>
                </c:pt>
                <c:pt idx="4">
                  <c:v>1406547.7279999999</c:v>
                </c:pt>
                <c:pt idx="5">
                  <c:v>1420510.3461083909</c:v>
                </c:pt>
              </c:numCache>
            </c:numRef>
          </c:val>
          <c:extLst>
            <c:ext xmlns:c16="http://schemas.microsoft.com/office/drawing/2014/chart" uri="{C3380CC4-5D6E-409C-BE32-E72D297353CC}">
              <c16:uniqueId val="{00000000-C5B3-4C0E-BE8F-702C76DE05F7}"/>
            </c:ext>
          </c:extLst>
        </c:ser>
        <c:dLbls>
          <c:showLegendKey val="0"/>
          <c:showVal val="1"/>
          <c:showCatName val="0"/>
          <c:showSerName val="0"/>
          <c:showPercent val="0"/>
          <c:showBubbleSize val="0"/>
        </c:dLbls>
        <c:gapWidth val="75"/>
        <c:overlap val="-25"/>
        <c:axId val="244792640"/>
        <c:axId val="112668672"/>
      </c:barChart>
      <c:lineChart>
        <c:grouping val="standard"/>
        <c:varyColors val="0"/>
        <c:ser>
          <c:idx val="2"/>
          <c:order val="1"/>
          <c:tx>
            <c:strRef>
              <c:f>Profitability!$BD$6</c:f>
              <c:strCache>
                <c:ptCount val="1"/>
                <c:pt idx="0">
                  <c:v>Combined Ratio</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dLbl>
              <c:idx val="0"/>
              <c:layout>
                <c:manualLayout>
                  <c:x val="6.5040428344994234E-3"/>
                  <c:y val="-3.686179229052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BC-47F7-A5B1-D48E2209F1EB}"/>
                </c:ext>
              </c:extLst>
            </c:dLbl>
            <c:dLbl>
              <c:idx val="1"/>
              <c:layout>
                <c:manualLayout>
                  <c:x val="1.5176099947165322E-2"/>
                  <c:y val="-0.110585376871586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4C-4C94-883B-EDF57BF8CAE1}"/>
                </c:ext>
              </c:extLst>
            </c:dLbl>
            <c:dLbl>
              <c:idx val="2"/>
              <c:layout>
                <c:manualLayout>
                  <c:x val="0"/>
                  <c:y val="-9.04789447131165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BC-47F7-A5B1-D48E2209F1EB}"/>
                </c:ext>
              </c:extLst>
            </c:dLbl>
            <c:dLbl>
              <c:idx val="3"/>
              <c:layout>
                <c:manualLayout>
                  <c:x val="-1.0840071390832373E-2"/>
                  <c:y val="-7.3723584581057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BC-47F7-A5B1-D48E2209F1EB}"/>
                </c:ext>
              </c:extLst>
            </c:dLbl>
            <c:dLbl>
              <c:idx val="4"/>
              <c:layout>
                <c:manualLayout>
                  <c:x val="-1.3008085668998847E-2"/>
                  <c:y val="-0.14409609713570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BC-47F7-A5B1-D48E2209F1E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ulish"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Profitability!$BE$3:$BI$3</c:f>
              <c:numCache>
                <c:formatCode>General</c:formatCode>
                <c:ptCount val="5"/>
                <c:pt idx="0">
                  <c:v>2018</c:v>
                </c:pt>
                <c:pt idx="1">
                  <c:v>2019</c:v>
                </c:pt>
                <c:pt idx="2">
                  <c:v>2020</c:v>
                </c:pt>
                <c:pt idx="3">
                  <c:v>2021</c:v>
                </c:pt>
                <c:pt idx="4">
                  <c:v>2022</c:v>
                </c:pt>
              </c:numCache>
            </c:numRef>
          </c:cat>
          <c:val>
            <c:numRef>
              <c:f>Profitability!$BE$6:$BJ$6</c:f>
              <c:numCache>
                <c:formatCode>0%</c:formatCode>
                <c:ptCount val="6"/>
                <c:pt idx="0">
                  <c:v>1.2357206172510073</c:v>
                </c:pt>
                <c:pt idx="1">
                  <c:v>1.0322303143220226</c:v>
                </c:pt>
                <c:pt idx="2">
                  <c:v>1.0586714725681552</c:v>
                </c:pt>
                <c:pt idx="3">
                  <c:v>1.0970819401220182</c:v>
                </c:pt>
                <c:pt idx="4">
                  <c:v>1.026196091512936</c:v>
                </c:pt>
                <c:pt idx="5">
                  <c:v>1.0740324292665981</c:v>
                </c:pt>
              </c:numCache>
            </c:numRef>
          </c:val>
          <c:smooth val="0"/>
          <c:extLst>
            <c:ext xmlns:c16="http://schemas.microsoft.com/office/drawing/2014/chart" uri="{C3380CC4-5D6E-409C-BE32-E72D297353CC}">
              <c16:uniqueId val="{00000002-C5B3-4C0E-BE8F-702C76DE05F7}"/>
            </c:ext>
          </c:extLst>
        </c:ser>
        <c:dLbls>
          <c:showLegendKey val="0"/>
          <c:showVal val="1"/>
          <c:showCatName val="0"/>
          <c:showSerName val="0"/>
          <c:showPercent val="0"/>
          <c:showBubbleSize val="0"/>
        </c:dLbls>
        <c:marker val="1"/>
        <c:smooth val="0"/>
        <c:axId val="244789840"/>
        <c:axId val="112668256"/>
      </c:lineChart>
      <c:catAx>
        <c:axId val="24479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137A6"/>
                </a:solidFill>
                <a:latin typeface="Mulish" pitchFamily="2" charset="0"/>
                <a:ea typeface="+mn-ea"/>
                <a:cs typeface="+mn-cs"/>
              </a:defRPr>
            </a:pPr>
            <a:endParaRPr lang="en-US"/>
          </a:p>
        </c:txPr>
        <c:crossAx val="112668672"/>
        <c:crosses val="autoZero"/>
        <c:auto val="1"/>
        <c:lblAlgn val="ctr"/>
        <c:lblOffset val="100"/>
        <c:noMultiLvlLbl val="0"/>
      </c:catAx>
      <c:valAx>
        <c:axId val="112668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ulish" pitchFamily="2" charset="0"/>
                    <a:ea typeface="+mn-ea"/>
                    <a:cs typeface="+mn-cs"/>
                  </a:defRPr>
                </a:pPr>
                <a:r>
                  <a:rPr lang="en-US" b="1">
                    <a:solidFill>
                      <a:srgbClr val="0137A6"/>
                    </a:solidFill>
                  </a:rPr>
                  <a:t>NEP</a:t>
                </a:r>
                <a:r>
                  <a:rPr lang="en-US" b="1" baseline="0">
                    <a:solidFill>
                      <a:srgbClr val="0137A6"/>
                    </a:solidFill>
                  </a:rPr>
                  <a:t> (KES Millions)</a:t>
                </a:r>
                <a:endParaRPr lang="en-US" b="1">
                  <a:solidFill>
                    <a:srgbClr val="0137A6"/>
                  </a:solidFill>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ulish" pitchFamily="2" charset="0"/>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137A6"/>
                </a:solidFill>
                <a:latin typeface="Mulish" pitchFamily="2" charset="0"/>
                <a:ea typeface="+mn-ea"/>
                <a:cs typeface="+mn-cs"/>
              </a:defRPr>
            </a:pPr>
            <a:endParaRPr lang="en-US"/>
          </a:p>
        </c:txPr>
        <c:crossAx val="244792640"/>
        <c:crosses val="autoZero"/>
        <c:crossBetween val="between"/>
        <c:dispUnits>
          <c:builtInUnit val="thousands"/>
        </c:dispUnits>
      </c:valAx>
      <c:valAx>
        <c:axId val="112668256"/>
        <c:scaling>
          <c:orientation val="minMax"/>
        </c:scaling>
        <c:delete val="0"/>
        <c:axPos val="r"/>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ulish" pitchFamily="2" charset="0"/>
                    <a:ea typeface="+mn-ea"/>
                    <a:cs typeface="+mn-cs"/>
                  </a:defRPr>
                </a:pPr>
                <a:r>
                  <a:rPr lang="en-US" b="1">
                    <a:solidFill>
                      <a:srgbClr val="0137A6"/>
                    </a:solidFill>
                  </a:rPr>
                  <a:t>Combined</a:t>
                </a:r>
                <a:r>
                  <a:rPr lang="en-US" b="1" baseline="0">
                    <a:solidFill>
                      <a:srgbClr val="0137A6"/>
                    </a:solidFill>
                  </a:rPr>
                  <a:t> Ratio (%)</a:t>
                </a:r>
                <a:endParaRPr lang="en-US" b="1">
                  <a:solidFill>
                    <a:srgbClr val="0137A6"/>
                  </a:solidFill>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ulish" pitchFamily="2"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137A6"/>
                </a:solidFill>
                <a:latin typeface="Mulish" pitchFamily="2" charset="0"/>
                <a:ea typeface="+mn-ea"/>
                <a:cs typeface="+mn-cs"/>
              </a:defRPr>
            </a:pPr>
            <a:endParaRPr lang="en-US"/>
          </a:p>
        </c:txPr>
        <c:crossAx val="244789840"/>
        <c:crosses val="max"/>
        <c:crossBetween val="between"/>
      </c:valAx>
      <c:catAx>
        <c:axId val="244789840"/>
        <c:scaling>
          <c:orientation val="minMax"/>
        </c:scaling>
        <c:delete val="1"/>
        <c:axPos val="b"/>
        <c:numFmt formatCode="General" sourceLinked="1"/>
        <c:majorTickMark val="none"/>
        <c:minorTickMark val="none"/>
        <c:tickLblPos val="nextTo"/>
        <c:crossAx val="112668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rgbClr val="0137A6"/>
              </a:solidFill>
              <a:latin typeface="Mulish" pitchFamily="2" charset="0"/>
              <a:ea typeface="+mn-ea"/>
              <a:cs typeface="+mn-cs"/>
            </a:defRPr>
          </a:pPr>
          <a:endParaRPr lang="en-US"/>
        </a:p>
      </c:txPr>
    </c:legend>
    <c:plotVisOnly val="1"/>
    <c:dispBlanksAs val="gap"/>
    <c:showDLblsOverMax val="0"/>
  </c:chart>
  <c:spPr>
    <a:solidFill>
      <a:schemeClr val="bg1"/>
    </a:solidFill>
    <a:ln w="9525" cap="flat" cmpd="sng" algn="ctr">
      <a:solidFill>
        <a:srgbClr val="2F5BA6"/>
      </a:solidFill>
      <a:round/>
    </a:ln>
    <a:effectLst/>
  </c:spPr>
  <c:txPr>
    <a:bodyPr/>
    <a:lstStyle/>
    <a:p>
      <a:pPr>
        <a:defRPr sz="1200">
          <a:latin typeface="Mulish"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ulish" pitchFamily="2" charset="0"/>
                <a:ea typeface="+mn-ea"/>
                <a:cs typeface="+mn-cs"/>
              </a:defRPr>
            </a:pPr>
            <a:r>
              <a:rPr lang="en-US" b="1">
                <a:solidFill>
                  <a:srgbClr val="0137A6"/>
                </a:solidFill>
              </a:rPr>
              <a:t>Past Profitability</a:t>
            </a:r>
            <a:r>
              <a:rPr lang="en-US" b="1" baseline="0">
                <a:solidFill>
                  <a:srgbClr val="0137A6"/>
                </a:solidFill>
              </a:rPr>
              <a:t> Gross of Reinsurance</a:t>
            </a:r>
            <a:endParaRPr lang="en-US" b="1">
              <a:solidFill>
                <a:srgbClr val="0137A6"/>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ulish" pitchFamily="2" charset="0"/>
              <a:ea typeface="+mn-ea"/>
              <a:cs typeface="+mn-cs"/>
            </a:defRPr>
          </a:pPr>
          <a:endParaRPr lang="en-US"/>
        </a:p>
      </c:txPr>
    </c:title>
    <c:autoTitleDeleted val="0"/>
    <c:plotArea>
      <c:layout/>
      <c:barChart>
        <c:barDir val="col"/>
        <c:grouping val="clustered"/>
        <c:varyColors val="0"/>
        <c:ser>
          <c:idx val="0"/>
          <c:order val="0"/>
          <c:tx>
            <c:strRef>
              <c:f>Profitability!$BD$10</c:f>
              <c:strCache>
                <c:ptCount val="1"/>
                <c:pt idx="0">
                  <c:v>Gross Earned Premium</c:v>
                </c:pt>
              </c:strCache>
            </c:strRef>
          </c:tx>
          <c:spPr>
            <a:solidFill>
              <a:srgbClr val="0137A6"/>
            </a:solidFill>
            <a:ln>
              <a:noFill/>
            </a:ln>
            <a:effectLst/>
          </c:spPr>
          <c:invertIfNegative val="0"/>
          <c:dLbls>
            <c:dLbl>
              <c:idx val="0"/>
              <c:layout>
                <c:manualLayout>
                  <c:x val="0"/>
                  <c:y val="0.173056306977360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B2-4A5F-9A8D-7B1AF28DC93E}"/>
                </c:ext>
              </c:extLst>
            </c:dLbl>
            <c:dLbl>
              <c:idx val="1"/>
              <c:layout>
                <c:manualLayout>
                  <c:x val="0"/>
                  <c:y val="0.306176543113792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B2-4A5F-9A8D-7B1AF28DC93E}"/>
                </c:ext>
              </c:extLst>
            </c:dLbl>
            <c:dLbl>
              <c:idx val="2"/>
              <c:layout>
                <c:manualLayout>
                  <c:x val="-7.7223082368861045E-17"/>
                  <c:y val="0.349440619858132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B2-4A5F-9A8D-7B1AF28DC93E}"/>
                </c:ext>
              </c:extLst>
            </c:dLbl>
            <c:dLbl>
              <c:idx val="3"/>
              <c:layout>
                <c:manualLayout>
                  <c:x val="-7.7223082368861045E-17"/>
                  <c:y val="0.472576838284331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B2-4A5F-9A8D-7B1AF28DC93E}"/>
                </c:ext>
              </c:extLst>
            </c:dLbl>
            <c:dLbl>
              <c:idx val="4"/>
              <c:layout>
                <c:manualLayout>
                  <c:x val="-1.5444616473772209E-16"/>
                  <c:y val="0.59238505080712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B2-4A5F-9A8D-7B1AF28DC93E}"/>
                </c:ext>
              </c:extLst>
            </c:dLbl>
            <c:dLbl>
              <c:idx val="5"/>
              <c:layout>
                <c:manualLayout>
                  <c:x val="1.9465060293407429E-3"/>
                  <c:y val="0.57746959190633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5C-4F90-8C7D-C7503FBFF17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ulish"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Profitability!$BE$9:$BJ$9</c:f>
              <c:numCache>
                <c:formatCode>General</c:formatCode>
                <c:ptCount val="6"/>
                <c:pt idx="0">
                  <c:v>2018</c:v>
                </c:pt>
                <c:pt idx="1">
                  <c:v>2019</c:v>
                </c:pt>
                <c:pt idx="2">
                  <c:v>2020</c:v>
                </c:pt>
                <c:pt idx="3">
                  <c:v>2021</c:v>
                </c:pt>
                <c:pt idx="4">
                  <c:v>2022</c:v>
                </c:pt>
                <c:pt idx="5">
                  <c:v>2023</c:v>
                </c:pt>
              </c:numCache>
            </c:numRef>
          </c:cat>
          <c:val>
            <c:numRef>
              <c:f>Profitability!$BE$10:$BJ$10</c:f>
              <c:numCache>
                <c:formatCode>_-* #,##0_-;\-* #,##0_-;_-* "-"??_-;_-@_-</c:formatCode>
                <c:ptCount val="6"/>
                <c:pt idx="0">
                  <c:v>455527.18699999998</c:v>
                </c:pt>
                <c:pt idx="1">
                  <c:v>799885.35199999996</c:v>
                </c:pt>
                <c:pt idx="2">
                  <c:v>913353.06799999997</c:v>
                </c:pt>
                <c:pt idx="3">
                  <c:v>1238850.415</c:v>
                </c:pt>
                <c:pt idx="4">
                  <c:v>1558732.77</c:v>
                </c:pt>
                <c:pt idx="5">
                  <c:v>1566582.3871083914</c:v>
                </c:pt>
              </c:numCache>
            </c:numRef>
          </c:val>
          <c:extLst>
            <c:ext xmlns:c16="http://schemas.microsoft.com/office/drawing/2014/chart" uri="{C3380CC4-5D6E-409C-BE32-E72D297353CC}">
              <c16:uniqueId val="{00000000-9104-4142-AFC3-F661EB66806E}"/>
            </c:ext>
          </c:extLst>
        </c:ser>
        <c:dLbls>
          <c:showLegendKey val="0"/>
          <c:showVal val="1"/>
          <c:showCatName val="0"/>
          <c:showSerName val="0"/>
          <c:showPercent val="0"/>
          <c:showBubbleSize val="0"/>
        </c:dLbls>
        <c:gapWidth val="75"/>
        <c:overlap val="-25"/>
        <c:axId val="244792640"/>
        <c:axId val="112668672"/>
      </c:barChart>
      <c:lineChart>
        <c:grouping val="standard"/>
        <c:varyColors val="0"/>
        <c:ser>
          <c:idx val="2"/>
          <c:order val="1"/>
          <c:tx>
            <c:strRef>
              <c:f>Profitability!$BD$12</c:f>
              <c:strCache>
                <c:ptCount val="1"/>
                <c:pt idx="0">
                  <c:v>Combined Ratio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0"/>
              <c:layout>
                <c:manualLayout>
                  <c:x val="-4.2122167885362697E-3"/>
                  <c:y val="-6.323211216480498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ulish"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B2-4A5F-9A8D-7B1AF28DC93E}"/>
                </c:ext>
              </c:extLst>
            </c:dLbl>
            <c:dLbl>
              <c:idx val="1"/>
              <c:layout>
                <c:manualLayout>
                  <c:x val="8.4244335770725393E-3"/>
                  <c:y val="-8.3200147585269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D36-40E1-A28D-79EF50BF945F}"/>
                </c:ext>
              </c:extLst>
            </c:dLbl>
            <c:dLbl>
              <c:idx val="2"/>
              <c:layout>
                <c:manualLayout>
                  <c:x val="-7.7223082368861045E-17"/>
                  <c:y val="-0.106496188909145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99-4078-B74E-EBD02F2FBABA}"/>
                </c:ext>
              </c:extLst>
            </c:dLbl>
            <c:dLbl>
              <c:idx val="3"/>
              <c:layout>
                <c:manualLayout>
                  <c:x val="-1.2636650365608808E-2"/>
                  <c:y val="-9.9840177102323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B2-4A5F-9A8D-7B1AF28DC93E}"/>
                </c:ext>
              </c:extLst>
            </c:dLbl>
            <c:dLbl>
              <c:idx val="4"/>
              <c:layout>
                <c:manualLayout>
                  <c:x val="-3.7909951096826426E-2"/>
                  <c:y val="-0.14643225975007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B2-4A5F-9A8D-7B1AF28DC93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ulish"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Profitability!$BE$9:$BJ$9</c:f>
              <c:numCache>
                <c:formatCode>General</c:formatCode>
                <c:ptCount val="6"/>
                <c:pt idx="0">
                  <c:v>2018</c:v>
                </c:pt>
                <c:pt idx="1">
                  <c:v>2019</c:v>
                </c:pt>
                <c:pt idx="2">
                  <c:v>2020</c:v>
                </c:pt>
                <c:pt idx="3">
                  <c:v>2021</c:v>
                </c:pt>
                <c:pt idx="4">
                  <c:v>2022</c:v>
                </c:pt>
                <c:pt idx="5">
                  <c:v>2023</c:v>
                </c:pt>
              </c:numCache>
            </c:numRef>
          </c:cat>
          <c:val>
            <c:numRef>
              <c:f>Profitability!$BE$12:$BJ$12</c:f>
              <c:numCache>
                <c:formatCode>0%</c:formatCode>
                <c:ptCount val="6"/>
                <c:pt idx="0">
                  <c:v>1.1634726600851599</c:v>
                </c:pt>
                <c:pt idx="1">
                  <c:v>0.96748293497941185</c:v>
                </c:pt>
                <c:pt idx="2">
                  <c:v>0.89373132975560343</c:v>
                </c:pt>
                <c:pt idx="3">
                  <c:v>0.97794477874877239</c:v>
                </c:pt>
                <c:pt idx="4">
                  <c:v>0.98998948934652864</c:v>
                </c:pt>
                <c:pt idx="5">
                  <c:v>1.0479524642366678</c:v>
                </c:pt>
              </c:numCache>
            </c:numRef>
          </c:val>
          <c:smooth val="0"/>
          <c:extLst>
            <c:ext xmlns:c16="http://schemas.microsoft.com/office/drawing/2014/chart" uri="{C3380CC4-5D6E-409C-BE32-E72D297353CC}">
              <c16:uniqueId val="{00000004-9104-4142-AFC3-F661EB66806E}"/>
            </c:ext>
          </c:extLst>
        </c:ser>
        <c:dLbls>
          <c:showLegendKey val="0"/>
          <c:showVal val="1"/>
          <c:showCatName val="0"/>
          <c:showSerName val="0"/>
          <c:showPercent val="0"/>
          <c:showBubbleSize val="0"/>
        </c:dLbls>
        <c:marker val="1"/>
        <c:smooth val="0"/>
        <c:axId val="244789840"/>
        <c:axId val="112668256"/>
      </c:lineChart>
      <c:catAx>
        <c:axId val="24479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137A6"/>
                </a:solidFill>
                <a:latin typeface="Mulish" pitchFamily="2" charset="0"/>
                <a:ea typeface="+mn-ea"/>
                <a:cs typeface="+mn-cs"/>
              </a:defRPr>
            </a:pPr>
            <a:endParaRPr lang="en-US"/>
          </a:p>
        </c:txPr>
        <c:crossAx val="112668672"/>
        <c:crosses val="autoZero"/>
        <c:auto val="1"/>
        <c:lblAlgn val="ctr"/>
        <c:lblOffset val="100"/>
        <c:noMultiLvlLbl val="0"/>
      </c:catAx>
      <c:valAx>
        <c:axId val="112668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ulish" pitchFamily="2" charset="0"/>
                    <a:ea typeface="+mn-ea"/>
                    <a:cs typeface="+mn-cs"/>
                  </a:defRPr>
                </a:pPr>
                <a:r>
                  <a:rPr lang="en-US" b="1">
                    <a:solidFill>
                      <a:srgbClr val="0137A6"/>
                    </a:solidFill>
                  </a:rPr>
                  <a:t>GEP (KES</a:t>
                </a:r>
                <a:r>
                  <a:rPr lang="en-US" b="1" baseline="0">
                    <a:solidFill>
                      <a:srgbClr val="0137A6"/>
                    </a:solidFill>
                  </a:rPr>
                  <a:t> Millions)</a:t>
                </a:r>
                <a:endParaRPr lang="en-US" b="1">
                  <a:solidFill>
                    <a:srgbClr val="0137A6"/>
                  </a:solidFill>
                </a:endParaRPr>
              </a:p>
            </c:rich>
          </c:tx>
          <c:layout>
            <c:manualLayout>
              <c:xMode val="edge"/>
              <c:yMode val="edge"/>
              <c:x val="1.4742758759876944E-2"/>
              <c:y val="0.2807269937179302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ulish" pitchFamily="2" charset="0"/>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137A6"/>
                </a:solidFill>
                <a:latin typeface="Mulish" pitchFamily="2" charset="0"/>
                <a:ea typeface="+mn-ea"/>
                <a:cs typeface="+mn-cs"/>
              </a:defRPr>
            </a:pPr>
            <a:endParaRPr lang="en-US"/>
          </a:p>
        </c:txPr>
        <c:crossAx val="244792640"/>
        <c:crosses val="autoZero"/>
        <c:crossBetween val="between"/>
        <c:dispUnits>
          <c:builtInUnit val="thousands"/>
        </c:dispUnits>
      </c:valAx>
      <c:valAx>
        <c:axId val="112668256"/>
        <c:scaling>
          <c:orientation val="minMax"/>
        </c:scaling>
        <c:delete val="0"/>
        <c:axPos val="r"/>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ulish" pitchFamily="2" charset="0"/>
                    <a:ea typeface="+mn-ea"/>
                    <a:cs typeface="+mn-cs"/>
                  </a:defRPr>
                </a:pPr>
                <a:r>
                  <a:rPr lang="en-US" b="1">
                    <a:solidFill>
                      <a:srgbClr val="0137A6"/>
                    </a:solidFill>
                  </a:rPr>
                  <a:t>Combined</a:t>
                </a:r>
                <a:r>
                  <a:rPr lang="en-US" b="1" baseline="0">
                    <a:solidFill>
                      <a:srgbClr val="0137A6"/>
                    </a:solidFill>
                  </a:rPr>
                  <a:t> Ratio (%)</a:t>
                </a:r>
                <a:endParaRPr lang="en-US" b="1">
                  <a:solidFill>
                    <a:srgbClr val="0137A6"/>
                  </a:solidFill>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ulish" pitchFamily="2"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137A6"/>
                </a:solidFill>
                <a:latin typeface="Mulish" pitchFamily="2" charset="0"/>
                <a:ea typeface="+mn-ea"/>
                <a:cs typeface="+mn-cs"/>
              </a:defRPr>
            </a:pPr>
            <a:endParaRPr lang="en-US"/>
          </a:p>
        </c:txPr>
        <c:crossAx val="244789840"/>
        <c:crosses val="max"/>
        <c:crossBetween val="between"/>
      </c:valAx>
      <c:catAx>
        <c:axId val="244789840"/>
        <c:scaling>
          <c:orientation val="minMax"/>
        </c:scaling>
        <c:delete val="1"/>
        <c:axPos val="b"/>
        <c:numFmt formatCode="General" sourceLinked="1"/>
        <c:majorTickMark val="none"/>
        <c:minorTickMark val="none"/>
        <c:tickLblPos val="nextTo"/>
        <c:crossAx val="112668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rgbClr val="0137A6"/>
              </a:solidFill>
              <a:latin typeface="Mulish" pitchFamily="2" charset="0"/>
              <a:ea typeface="+mn-ea"/>
              <a:cs typeface="+mn-cs"/>
            </a:defRPr>
          </a:pPr>
          <a:endParaRPr lang="en-US"/>
        </a:p>
      </c:txPr>
    </c:legend>
    <c:plotVisOnly val="1"/>
    <c:dispBlanksAs val="gap"/>
    <c:showDLblsOverMax val="0"/>
  </c:chart>
  <c:spPr>
    <a:solidFill>
      <a:schemeClr val="bg1"/>
    </a:solidFill>
    <a:ln w="9525" cap="flat" cmpd="sng" algn="ctr">
      <a:solidFill>
        <a:srgbClr val="2F5BA6"/>
      </a:solidFill>
      <a:round/>
    </a:ln>
    <a:effectLst/>
  </c:spPr>
  <c:txPr>
    <a:bodyPr/>
    <a:lstStyle/>
    <a:p>
      <a:pPr>
        <a:defRPr sz="1200">
          <a:latin typeface="Mulish" pitchFamily="2"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ulish" pitchFamily="2" charset="0"/>
                <a:ea typeface="+mn-ea"/>
                <a:cs typeface="+mn-cs"/>
              </a:defRPr>
            </a:pPr>
            <a:r>
              <a:rPr lang="en-US" b="1">
                <a:solidFill>
                  <a:srgbClr val="0137A6"/>
                </a:solidFill>
              </a:rPr>
              <a:t>Investment</a:t>
            </a:r>
            <a:r>
              <a:rPr lang="en-US" b="1" baseline="0">
                <a:solidFill>
                  <a:srgbClr val="0137A6"/>
                </a:solidFill>
              </a:rPr>
              <a:t> Performance</a:t>
            </a:r>
            <a:endParaRPr lang="en-US" b="1">
              <a:solidFill>
                <a:srgbClr val="0137A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ulish" pitchFamily="2" charset="0"/>
              <a:ea typeface="+mn-ea"/>
              <a:cs typeface="+mn-cs"/>
            </a:defRPr>
          </a:pPr>
          <a:endParaRPr lang="en-US"/>
        </a:p>
      </c:txPr>
    </c:title>
    <c:autoTitleDeleted val="0"/>
    <c:plotArea>
      <c:layout/>
      <c:barChart>
        <c:barDir val="col"/>
        <c:grouping val="clustered"/>
        <c:varyColors val="0"/>
        <c:ser>
          <c:idx val="0"/>
          <c:order val="0"/>
          <c:tx>
            <c:strRef>
              <c:f>Investments!$BH$6</c:f>
              <c:strCache>
                <c:ptCount val="1"/>
                <c:pt idx="0">
                  <c:v>Investments</c:v>
                </c:pt>
              </c:strCache>
            </c:strRef>
          </c:tx>
          <c:spPr>
            <a:solidFill>
              <a:srgbClr val="0137A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137A6"/>
                    </a:solidFill>
                    <a:latin typeface="Mulish"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Investments!$BJ$5:$BO$5</c:f>
              <c:strCache>
                <c:ptCount val="6"/>
                <c:pt idx="0">
                  <c:v>Y2018</c:v>
                </c:pt>
                <c:pt idx="1">
                  <c:v>Y2019</c:v>
                </c:pt>
                <c:pt idx="2">
                  <c:v>Y2020</c:v>
                </c:pt>
                <c:pt idx="3">
                  <c:v>Y2021</c:v>
                </c:pt>
                <c:pt idx="4">
                  <c:v>Y2022</c:v>
                </c:pt>
                <c:pt idx="5">
                  <c:v>Y2023</c:v>
                </c:pt>
              </c:strCache>
            </c:strRef>
          </c:cat>
          <c:val>
            <c:numRef>
              <c:f>Investments!$BJ$6:$BO$6</c:f>
              <c:numCache>
                <c:formatCode>_-* #,##0_-;\-* #,##0_-;_-* "-"??_-;_-@_-</c:formatCode>
                <c:ptCount val="6"/>
                <c:pt idx="0">
                  <c:v>751.56992799999989</c:v>
                </c:pt>
                <c:pt idx="1">
                  <c:v>769.63361099999997</c:v>
                </c:pt>
                <c:pt idx="2">
                  <c:v>826.13375199999996</c:v>
                </c:pt>
                <c:pt idx="3">
                  <c:v>1083.5621229999999</c:v>
                </c:pt>
                <c:pt idx="4">
                  <c:v>1281.1410759999999</c:v>
                </c:pt>
                <c:pt idx="5">
                  <c:v>2574.1157469999998</c:v>
                </c:pt>
              </c:numCache>
            </c:numRef>
          </c:val>
          <c:extLst>
            <c:ext xmlns:c16="http://schemas.microsoft.com/office/drawing/2014/chart" uri="{C3380CC4-5D6E-409C-BE32-E72D297353CC}">
              <c16:uniqueId val="{00000000-6F43-4A49-96EA-DCC3BF2A6562}"/>
            </c:ext>
          </c:extLst>
        </c:ser>
        <c:dLbls>
          <c:showLegendKey val="0"/>
          <c:showVal val="0"/>
          <c:showCatName val="0"/>
          <c:showSerName val="0"/>
          <c:showPercent val="0"/>
          <c:showBubbleSize val="0"/>
        </c:dLbls>
        <c:gapWidth val="75"/>
        <c:overlap val="-25"/>
        <c:axId val="321588735"/>
        <c:axId val="206893872"/>
      </c:barChart>
      <c:lineChart>
        <c:grouping val="standard"/>
        <c:varyColors val="0"/>
        <c:ser>
          <c:idx val="1"/>
          <c:order val="1"/>
          <c:tx>
            <c:strRef>
              <c:f>Investments!$BH$7</c:f>
              <c:strCache>
                <c:ptCount val="1"/>
                <c:pt idx="0">
                  <c:v>Return (%)</c:v>
                </c:pt>
              </c:strCache>
            </c:strRef>
          </c:tx>
          <c:spPr>
            <a:ln w="28575" cap="rnd">
              <a:solidFill>
                <a:schemeClr val="accent6"/>
              </a:solidFill>
              <a:round/>
            </a:ln>
            <a:effectLst/>
          </c:spPr>
          <c:marker>
            <c:symbol val="none"/>
          </c:marker>
          <c:dLbls>
            <c:dLbl>
              <c:idx val="0"/>
              <c:layout>
                <c:manualLayout>
                  <c:x val="1.0945622492202753E-2"/>
                  <c:y val="-3.1302401740446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43-4A49-96EA-DCC3BF2A6562}"/>
                </c:ext>
              </c:extLst>
            </c:dLbl>
            <c:dLbl>
              <c:idx val="1"/>
              <c:layout>
                <c:manualLayout>
                  <c:x val="-2.1891244984405503E-3"/>
                  <c:y val="-8.3473071307857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43-4A49-96EA-DCC3BF2A6562}"/>
                </c:ext>
              </c:extLst>
            </c:dLbl>
            <c:dLbl>
              <c:idx val="2"/>
              <c:layout>
                <c:manualLayout>
                  <c:x val="-6.567373495321732E-3"/>
                  <c:y val="-5.91267588430654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43-4A49-96EA-DCC3BF2A6562}"/>
                </c:ext>
              </c:extLst>
            </c:dLbl>
            <c:dLbl>
              <c:idx val="3"/>
              <c:layout>
                <c:manualLayout>
                  <c:x val="2.8458618479727076E-2"/>
                  <c:y val="3.4780446378273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43-4A49-96EA-DCC3BF2A6562}"/>
                </c:ext>
              </c:extLst>
            </c:dLbl>
            <c:dLbl>
              <c:idx val="4"/>
              <c:layout>
                <c:manualLayout>
                  <c:x val="1.0945622492202753E-2"/>
                  <c:y val="-0.121731562323958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43-4A49-96EA-DCC3BF2A656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ulish"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Investments!$BI$5:$BN$5</c:f>
              <c:strCache>
                <c:ptCount val="5"/>
                <c:pt idx="0">
                  <c:v>Y2018</c:v>
                </c:pt>
                <c:pt idx="1">
                  <c:v>Y2019</c:v>
                </c:pt>
                <c:pt idx="2">
                  <c:v>Y2020</c:v>
                </c:pt>
                <c:pt idx="3">
                  <c:v>Y2021</c:v>
                </c:pt>
                <c:pt idx="4">
                  <c:v>Y2022</c:v>
                </c:pt>
              </c:strCache>
            </c:strRef>
          </c:cat>
          <c:val>
            <c:numRef>
              <c:f>Investments!$BI$7:$BN$7</c:f>
              <c:numCache>
                <c:formatCode>0.0%_);[Red]\(0.0%\)</c:formatCode>
                <c:ptCount val="5"/>
                <c:pt idx="0">
                  <c:v>8.0249417103256671E-2</c:v>
                </c:pt>
                <c:pt idx="1">
                  <c:v>6.3105993566956758E-2</c:v>
                </c:pt>
                <c:pt idx="2">
                  <c:v>5.5692727028574043E-2</c:v>
                </c:pt>
                <c:pt idx="3">
                  <c:v>5.4564403292376273E-2</c:v>
                </c:pt>
                <c:pt idx="4" formatCode="0.0%">
                  <c:v>6.7834821611516619E-2</c:v>
                </c:pt>
              </c:numCache>
            </c:numRef>
          </c:val>
          <c:smooth val="0"/>
          <c:extLst>
            <c:ext xmlns:c16="http://schemas.microsoft.com/office/drawing/2014/chart" uri="{C3380CC4-5D6E-409C-BE32-E72D297353CC}">
              <c16:uniqueId val="{00000001-6F43-4A49-96EA-DCC3BF2A6562}"/>
            </c:ext>
          </c:extLst>
        </c:ser>
        <c:dLbls>
          <c:showLegendKey val="0"/>
          <c:showVal val="0"/>
          <c:showCatName val="0"/>
          <c:showSerName val="0"/>
          <c:showPercent val="0"/>
          <c:showBubbleSize val="0"/>
        </c:dLbls>
        <c:marker val="1"/>
        <c:smooth val="0"/>
        <c:axId val="321595231"/>
        <c:axId val="206895792"/>
      </c:lineChart>
      <c:catAx>
        <c:axId val="32158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crossAx val="206893872"/>
        <c:crosses val="autoZero"/>
        <c:auto val="1"/>
        <c:lblAlgn val="ctr"/>
        <c:lblOffset val="100"/>
        <c:noMultiLvlLbl val="0"/>
      </c:catAx>
      <c:valAx>
        <c:axId val="20689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ulish" pitchFamily="2" charset="0"/>
                    <a:ea typeface="+mn-ea"/>
                    <a:cs typeface="+mn-cs"/>
                  </a:defRPr>
                </a:pPr>
                <a:r>
                  <a:rPr lang="en-US" b="1">
                    <a:solidFill>
                      <a:srgbClr val="0137A6"/>
                    </a:solidFill>
                  </a:rPr>
                  <a:t>Amount</a:t>
                </a:r>
                <a:r>
                  <a:rPr lang="en-US" b="1" baseline="0">
                    <a:solidFill>
                      <a:srgbClr val="0137A6"/>
                    </a:solidFill>
                  </a:rPr>
                  <a:t> (KES Millions)</a:t>
                </a:r>
                <a:endParaRPr lang="en-US" b="1">
                  <a:solidFill>
                    <a:srgbClr val="0137A6"/>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ulish" pitchFamily="2" charset="0"/>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crossAx val="321588735"/>
        <c:crosses val="autoZero"/>
        <c:crossBetween val="between"/>
      </c:valAx>
      <c:valAx>
        <c:axId val="2068957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ulish" pitchFamily="2" charset="0"/>
                    <a:ea typeface="+mn-ea"/>
                    <a:cs typeface="+mn-cs"/>
                  </a:defRPr>
                </a:pPr>
                <a:r>
                  <a:rPr lang="en-US" b="1">
                    <a:solidFill>
                      <a:srgbClr val="0137A6"/>
                    </a:solidFill>
                  </a:rPr>
                  <a:t>Investment</a:t>
                </a:r>
                <a:r>
                  <a:rPr lang="en-US" b="1" baseline="0">
                    <a:solidFill>
                      <a:srgbClr val="0137A6"/>
                    </a:solidFill>
                  </a:rPr>
                  <a:t> Return (%)</a:t>
                </a:r>
                <a:endParaRPr lang="en-US" b="1">
                  <a:solidFill>
                    <a:srgbClr val="0137A6"/>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ulish" pitchFamily="2" charset="0"/>
                  <a:ea typeface="+mn-ea"/>
                  <a:cs typeface="+mn-cs"/>
                </a:defRPr>
              </a:pPr>
              <a:endParaRPr lang="en-US"/>
            </a:p>
          </c:txPr>
        </c:title>
        <c:numFmt formatCode="0.0%_);[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crossAx val="321595231"/>
        <c:crosses val="max"/>
        <c:crossBetween val="between"/>
      </c:valAx>
      <c:catAx>
        <c:axId val="321595231"/>
        <c:scaling>
          <c:orientation val="minMax"/>
        </c:scaling>
        <c:delete val="1"/>
        <c:axPos val="b"/>
        <c:numFmt formatCode="General" sourceLinked="1"/>
        <c:majorTickMark val="none"/>
        <c:minorTickMark val="none"/>
        <c:tickLblPos val="nextTo"/>
        <c:crossAx val="2068957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legend>
    <c:plotVisOnly val="1"/>
    <c:dispBlanksAs val="gap"/>
    <c:showDLblsOverMax val="0"/>
  </c:chart>
  <c:spPr>
    <a:solidFill>
      <a:schemeClr val="bg1"/>
    </a:solidFill>
    <a:ln w="9525" cap="flat" cmpd="sng" algn="ctr">
      <a:solidFill>
        <a:srgbClr val="0137A6"/>
      </a:solidFill>
      <a:round/>
    </a:ln>
    <a:effectLst/>
  </c:spPr>
  <c:txPr>
    <a:bodyPr/>
    <a:lstStyle/>
    <a:p>
      <a:pPr>
        <a:defRPr>
          <a:latin typeface="Mulish" pitchFamily="2"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ulish" pitchFamily="2" charset="0"/>
                <a:ea typeface="+mn-ea"/>
                <a:cs typeface="+mn-cs"/>
              </a:defRPr>
            </a:pPr>
            <a:r>
              <a:rPr lang="en-US" b="1">
                <a:solidFill>
                  <a:srgbClr val="0137A6"/>
                </a:solidFill>
              </a:rPr>
              <a:t>Asset</a:t>
            </a:r>
            <a:r>
              <a:rPr lang="en-US" b="1" baseline="0">
                <a:solidFill>
                  <a:srgbClr val="0137A6"/>
                </a:solidFill>
              </a:rPr>
              <a:t> Mix (2018 -2023)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ulish" pitchFamily="2" charset="0"/>
              <a:ea typeface="+mn-ea"/>
              <a:cs typeface="+mn-cs"/>
            </a:defRPr>
          </a:pPr>
          <a:endParaRPr lang="en-US"/>
        </a:p>
      </c:txPr>
    </c:title>
    <c:autoTitleDeleted val="0"/>
    <c:plotArea>
      <c:layout/>
      <c:lineChart>
        <c:grouping val="standard"/>
        <c:varyColors val="0"/>
        <c:ser>
          <c:idx val="0"/>
          <c:order val="0"/>
          <c:tx>
            <c:strRef>
              <c:f>Investments!$T$44</c:f>
              <c:strCache>
                <c:ptCount val="1"/>
                <c:pt idx="0">
                  <c:v>Ratio of investment assets to total assets</c:v>
                </c:pt>
              </c:strCache>
            </c:strRef>
          </c:tx>
          <c:spPr>
            <a:ln w="28575" cap="rnd">
              <a:solidFill>
                <a:srgbClr val="00B0F0"/>
              </a:solidFill>
              <a:round/>
            </a:ln>
            <a:effectLst/>
          </c:spPr>
          <c:marker>
            <c:symbol val="none"/>
          </c:marker>
          <c:dLbls>
            <c:dLbl>
              <c:idx val="2"/>
              <c:layout>
                <c:manualLayout>
                  <c:x val="-4.4798894103264111E-2"/>
                  <c:y val="3.18416483635978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04-4639-8AC7-7719241FD968}"/>
                </c:ext>
              </c:extLst>
            </c:dLbl>
            <c:dLbl>
              <c:idx val="3"/>
              <c:layout>
                <c:manualLayout>
                  <c:x val="-2.7401294880630856E-2"/>
                  <c:y val="-8.50364329758937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66-478A-932A-D89D412C9359}"/>
                </c:ext>
              </c:extLst>
            </c:dLbl>
            <c:spPr>
              <a:noFill/>
              <a:ln>
                <a:noFill/>
              </a:ln>
              <a:effectLst/>
            </c:spPr>
            <c:txPr>
              <a:bodyPr rot="0" spcFirstLastPara="1" vertOverflow="ellipsis" vert="horz" wrap="square" anchor="ctr" anchorCtr="1"/>
              <a:lstStyle/>
              <a:p>
                <a:pPr>
                  <a:defRPr sz="900" b="1" i="0" u="none" strike="noStrike" kern="1200" baseline="0">
                    <a:solidFill>
                      <a:srgbClr val="00B0F0"/>
                    </a:solidFill>
                    <a:latin typeface="Mulish" pitchFamily="2"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Investments!$V$19:$AA$19</c:f>
              <c:strCache>
                <c:ptCount val="5"/>
                <c:pt idx="0">
                  <c:v>Y2019</c:v>
                </c:pt>
                <c:pt idx="1">
                  <c:v>Y2020</c:v>
                </c:pt>
                <c:pt idx="2">
                  <c:v>Y2021</c:v>
                </c:pt>
                <c:pt idx="3">
                  <c:v>Y2022</c:v>
                </c:pt>
                <c:pt idx="4">
                  <c:v>Y2023</c:v>
                </c:pt>
              </c:strCache>
            </c:strRef>
          </c:cat>
          <c:val>
            <c:numRef>
              <c:f>Investments!$V$44:$AA$44</c:f>
              <c:numCache>
                <c:formatCode>0%</c:formatCode>
                <c:ptCount val="5"/>
                <c:pt idx="0">
                  <c:v>0.54773522273198216</c:v>
                </c:pt>
                <c:pt idx="1">
                  <c:v>0.58521011796761191</c:v>
                </c:pt>
                <c:pt idx="2">
                  <c:v>0.57679342099322373</c:v>
                </c:pt>
                <c:pt idx="3">
                  <c:v>0.57901942698123654</c:v>
                </c:pt>
                <c:pt idx="4">
                  <c:v>0.69210596684373726</c:v>
                </c:pt>
              </c:numCache>
            </c:numRef>
          </c:val>
          <c:smooth val="0"/>
          <c:extLst>
            <c:ext xmlns:c16="http://schemas.microsoft.com/office/drawing/2014/chart" uri="{C3380CC4-5D6E-409C-BE32-E72D297353CC}">
              <c16:uniqueId val="{00000000-FD66-478A-932A-D89D412C9359}"/>
            </c:ext>
          </c:extLst>
        </c:ser>
        <c:ser>
          <c:idx val="1"/>
          <c:order val="1"/>
          <c:tx>
            <c:strRef>
              <c:f>Investments!$T$45</c:f>
              <c:strCache>
                <c:ptCount val="1"/>
                <c:pt idx="0">
                  <c:v>Ratio of reinsurance assets to total assets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accent2"/>
                    </a:solidFill>
                    <a:latin typeface="Mulish" pitchFamily="2"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Investments!$V$19:$AA$19</c:f>
              <c:strCache>
                <c:ptCount val="5"/>
                <c:pt idx="0">
                  <c:v>Y2019</c:v>
                </c:pt>
                <c:pt idx="1">
                  <c:v>Y2020</c:v>
                </c:pt>
                <c:pt idx="2">
                  <c:v>Y2021</c:v>
                </c:pt>
                <c:pt idx="3">
                  <c:v>Y2022</c:v>
                </c:pt>
                <c:pt idx="4">
                  <c:v>Y2023</c:v>
                </c:pt>
              </c:strCache>
            </c:strRef>
          </c:cat>
          <c:val>
            <c:numRef>
              <c:f>Investments!$V$45:$AA$45</c:f>
              <c:numCache>
                <c:formatCode>0%</c:formatCode>
                <c:ptCount val="5"/>
                <c:pt idx="0">
                  <c:v>9.2544817359801954E-2</c:v>
                </c:pt>
                <c:pt idx="1">
                  <c:v>8.7301623351487834E-2</c:v>
                </c:pt>
                <c:pt idx="2">
                  <c:v>0.11842104872874938</c:v>
                </c:pt>
                <c:pt idx="3">
                  <c:v>0.13845751076156221</c:v>
                </c:pt>
                <c:pt idx="4">
                  <c:v>9.7351954939765006E-2</c:v>
                </c:pt>
              </c:numCache>
            </c:numRef>
          </c:val>
          <c:smooth val="0"/>
          <c:extLst>
            <c:ext xmlns:c16="http://schemas.microsoft.com/office/drawing/2014/chart" uri="{C3380CC4-5D6E-409C-BE32-E72D297353CC}">
              <c16:uniqueId val="{00000001-FD66-478A-932A-D89D412C9359}"/>
            </c:ext>
          </c:extLst>
        </c:ser>
        <c:ser>
          <c:idx val="2"/>
          <c:order val="2"/>
          <c:tx>
            <c:strRef>
              <c:f>Investments!$T$46</c:f>
              <c:strCache>
                <c:ptCount val="1"/>
                <c:pt idx="0">
                  <c:v>Ratio of insurance liabilities to total liabilities</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accent6"/>
                    </a:solidFill>
                    <a:latin typeface="Mulish" pitchFamily="2"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Investments!$V$19:$AA$19</c:f>
              <c:strCache>
                <c:ptCount val="5"/>
                <c:pt idx="0">
                  <c:v>Y2019</c:v>
                </c:pt>
                <c:pt idx="1">
                  <c:v>Y2020</c:v>
                </c:pt>
                <c:pt idx="2">
                  <c:v>Y2021</c:v>
                </c:pt>
                <c:pt idx="3">
                  <c:v>Y2022</c:v>
                </c:pt>
                <c:pt idx="4">
                  <c:v>Y2023</c:v>
                </c:pt>
              </c:strCache>
            </c:strRef>
          </c:cat>
          <c:val>
            <c:numRef>
              <c:f>Investments!$V$46:$AA$46</c:f>
              <c:numCache>
                <c:formatCode>0%</c:formatCode>
                <c:ptCount val="5"/>
                <c:pt idx="0">
                  <c:v>0.82228540441872988</c:v>
                </c:pt>
                <c:pt idx="1">
                  <c:v>0.87178377801415818</c:v>
                </c:pt>
                <c:pt idx="2">
                  <c:v>0.87569895307524392</c:v>
                </c:pt>
                <c:pt idx="3">
                  <c:v>0.93471469814307762</c:v>
                </c:pt>
                <c:pt idx="4">
                  <c:v>0.85949620276951921</c:v>
                </c:pt>
              </c:numCache>
            </c:numRef>
          </c:val>
          <c:smooth val="0"/>
          <c:extLst>
            <c:ext xmlns:c16="http://schemas.microsoft.com/office/drawing/2014/chart" uri="{C3380CC4-5D6E-409C-BE32-E72D297353CC}">
              <c16:uniqueId val="{00000002-FD66-478A-932A-D89D412C9359}"/>
            </c:ext>
          </c:extLst>
        </c:ser>
        <c:ser>
          <c:idx val="3"/>
          <c:order val="3"/>
          <c:tx>
            <c:strRef>
              <c:f>Investments!$T$47</c:f>
              <c:strCache>
                <c:ptCount val="1"/>
                <c:pt idx="0">
                  <c:v>Ratio of net assets to insurance liabilities</c:v>
                </c:pt>
              </c:strCache>
            </c:strRef>
          </c:tx>
          <c:spPr>
            <a:ln w="28575" cap="rnd">
              <a:solidFill>
                <a:srgbClr val="0137A6"/>
              </a:solidFill>
              <a:round/>
            </a:ln>
            <a:effectLst/>
          </c:spPr>
          <c:marker>
            <c:symbol val="none"/>
          </c:marker>
          <c:dLbls>
            <c:dLbl>
              <c:idx val="3"/>
              <c:layout>
                <c:manualLayout>
                  <c:x val="-2.3535161720045689E-2"/>
                  <c:y val="4.1068865311452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04-4639-8AC7-7719241FD968}"/>
                </c:ext>
              </c:extLst>
            </c:dLbl>
            <c:spPr>
              <a:noFill/>
              <a:ln>
                <a:noFill/>
              </a:ln>
              <a:effectLst/>
            </c:spPr>
            <c:txPr>
              <a:bodyPr rot="0" spcFirstLastPara="1" vertOverflow="ellipsis" vert="horz" wrap="square" anchor="ctr" anchorCtr="1"/>
              <a:lstStyle/>
              <a:p>
                <a:pPr>
                  <a:defRPr sz="900" b="1" i="0" u="none" strike="noStrike" kern="1200" baseline="0">
                    <a:solidFill>
                      <a:srgbClr val="0137A6"/>
                    </a:solidFill>
                    <a:latin typeface="Mulish" pitchFamily="2"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Investments!$V$19:$AA$19</c:f>
              <c:strCache>
                <c:ptCount val="5"/>
                <c:pt idx="0">
                  <c:v>Y2019</c:v>
                </c:pt>
                <c:pt idx="1">
                  <c:v>Y2020</c:v>
                </c:pt>
                <c:pt idx="2">
                  <c:v>Y2021</c:v>
                </c:pt>
                <c:pt idx="3">
                  <c:v>Y2022</c:v>
                </c:pt>
                <c:pt idx="4">
                  <c:v>Y2023</c:v>
                </c:pt>
              </c:strCache>
            </c:strRef>
          </c:cat>
          <c:val>
            <c:numRef>
              <c:f>Investments!$V$47:$AA$47</c:f>
              <c:numCache>
                <c:formatCode>0%</c:formatCode>
                <c:ptCount val="5"/>
                <c:pt idx="0">
                  <c:v>1.199033050283961</c:v>
                </c:pt>
                <c:pt idx="1">
                  <c:v>1.1523793443467218</c:v>
                </c:pt>
                <c:pt idx="2">
                  <c:v>0.64778124996564357</c:v>
                </c:pt>
                <c:pt idx="3">
                  <c:v>0.53408129569938045</c:v>
                </c:pt>
                <c:pt idx="4">
                  <c:v>1.0836418364327101</c:v>
                </c:pt>
              </c:numCache>
            </c:numRef>
          </c:val>
          <c:smooth val="0"/>
          <c:extLst>
            <c:ext xmlns:c16="http://schemas.microsoft.com/office/drawing/2014/chart" uri="{C3380CC4-5D6E-409C-BE32-E72D297353CC}">
              <c16:uniqueId val="{00000003-FD66-478A-932A-D89D412C9359}"/>
            </c:ext>
          </c:extLst>
        </c:ser>
        <c:dLbls>
          <c:dLblPos val="t"/>
          <c:showLegendKey val="0"/>
          <c:showVal val="1"/>
          <c:showCatName val="0"/>
          <c:showSerName val="0"/>
          <c:showPercent val="0"/>
          <c:showBubbleSize val="0"/>
        </c:dLbls>
        <c:smooth val="0"/>
        <c:axId val="455336592"/>
        <c:axId val="184420799"/>
      </c:lineChart>
      <c:catAx>
        <c:axId val="45533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crossAx val="184420799"/>
        <c:crosses val="autoZero"/>
        <c:auto val="1"/>
        <c:lblAlgn val="ctr"/>
        <c:lblOffset val="100"/>
        <c:noMultiLvlLbl val="0"/>
      </c:catAx>
      <c:valAx>
        <c:axId val="184420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crossAx val="455336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137A6"/>
              </a:solidFill>
              <a:latin typeface="Mulish"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137A6"/>
      </a:solidFill>
      <a:round/>
    </a:ln>
    <a:effectLst/>
  </c:spPr>
  <c:txPr>
    <a:bodyPr/>
    <a:lstStyle/>
    <a:p>
      <a:pPr>
        <a:defRPr>
          <a:latin typeface="Mulish"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3</xdr:col>
      <xdr:colOff>658994</xdr:colOff>
      <xdr:row>7</xdr:row>
      <xdr:rowOff>119062</xdr:rowOff>
    </xdr:from>
    <xdr:to>
      <xdr:col>4</xdr:col>
      <xdr:colOff>822044</xdr:colOff>
      <xdr:row>12</xdr:row>
      <xdr:rowOff>154174</xdr:rowOff>
    </xdr:to>
    <xdr:pic>
      <xdr:nvPicPr>
        <xdr:cNvPr id="2" name="Picture 1">
          <a:extLst>
            <a:ext uri="{FF2B5EF4-FFF2-40B4-BE49-F238E27FC236}">
              <a16:creationId xmlns:a16="http://schemas.microsoft.com/office/drawing/2014/main" id="{07CF7ACF-59FA-45AF-971F-26C157EC00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3987982" y="1319212"/>
          <a:ext cx="1520362" cy="89236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476250</xdr:colOff>
      <xdr:row>24</xdr:row>
      <xdr:rowOff>123825</xdr:rowOff>
    </xdr:from>
    <xdr:to>
      <xdr:col>13</xdr:col>
      <xdr:colOff>552449</xdr:colOff>
      <xdr:row>38</xdr:row>
      <xdr:rowOff>52386</xdr:rowOff>
    </xdr:to>
    <xdr:graphicFrame macro="">
      <xdr:nvGraphicFramePr>
        <xdr:cNvPr id="3" name="Chart 2">
          <a:extLst>
            <a:ext uri="{FF2B5EF4-FFF2-40B4-BE49-F238E27FC236}">
              <a16:creationId xmlns:a16="http://schemas.microsoft.com/office/drawing/2014/main" id="{73AA4280-6110-4F9B-9D8A-808C5D575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447675</xdr:colOff>
      <xdr:row>38</xdr:row>
      <xdr:rowOff>142875</xdr:rowOff>
    </xdr:from>
    <xdr:to>
      <xdr:col>13</xdr:col>
      <xdr:colOff>523874</xdr:colOff>
      <xdr:row>53</xdr:row>
      <xdr:rowOff>128586</xdr:rowOff>
    </xdr:to>
    <xdr:graphicFrame macro="">
      <xdr:nvGraphicFramePr>
        <xdr:cNvPr id="4" name="Chart 3">
          <a:extLst>
            <a:ext uri="{FF2B5EF4-FFF2-40B4-BE49-F238E27FC236}">
              <a16:creationId xmlns:a16="http://schemas.microsoft.com/office/drawing/2014/main" id="{88CA9366-D16D-42B0-9471-DE7C22EF5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25</xdr:row>
      <xdr:rowOff>0</xdr:rowOff>
    </xdr:from>
    <xdr:to>
      <xdr:col>21</xdr:col>
      <xdr:colOff>533399</xdr:colOff>
      <xdr:row>38</xdr:row>
      <xdr:rowOff>80961</xdr:rowOff>
    </xdr:to>
    <xdr:graphicFrame macro="">
      <xdr:nvGraphicFramePr>
        <xdr:cNvPr id="5" name="Chart 4">
          <a:extLst>
            <a:ext uri="{FF2B5EF4-FFF2-40B4-BE49-F238E27FC236}">
              <a16:creationId xmlns:a16="http://schemas.microsoft.com/office/drawing/2014/main" id="{2D5E3647-490E-44B6-AB54-9A6E3B5CB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40</xdr:row>
      <xdr:rowOff>0</xdr:rowOff>
    </xdr:from>
    <xdr:to>
      <xdr:col>21</xdr:col>
      <xdr:colOff>533399</xdr:colOff>
      <xdr:row>54</xdr:row>
      <xdr:rowOff>138111</xdr:rowOff>
    </xdr:to>
    <xdr:graphicFrame macro="">
      <xdr:nvGraphicFramePr>
        <xdr:cNvPr id="6" name="Chart 5">
          <a:extLst>
            <a:ext uri="{FF2B5EF4-FFF2-40B4-BE49-F238E27FC236}">
              <a16:creationId xmlns:a16="http://schemas.microsoft.com/office/drawing/2014/main" id="{5CD855A7-625A-4EFC-98B4-74E6A1D3A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495300</xdr:colOff>
      <xdr:row>5</xdr:row>
      <xdr:rowOff>7620</xdr:rowOff>
    </xdr:from>
    <xdr:to>
      <xdr:col>5</xdr:col>
      <xdr:colOff>112094</xdr:colOff>
      <xdr:row>9</xdr:row>
      <xdr:rowOff>1814</xdr:rowOff>
    </xdr:to>
    <xdr:pic>
      <xdr:nvPicPr>
        <xdr:cNvPr id="2" name="Picture 1">
          <a:extLst>
            <a:ext uri="{FF2B5EF4-FFF2-40B4-BE49-F238E27FC236}">
              <a16:creationId xmlns:a16="http://schemas.microsoft.com/office/drawing/2014/main" id="{62A5DEB1-CD29-441A-978C-D247C760BB6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891643" y="747849"/>
          <a:ext cx="1040958" cy="64733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oneCellAnchor>
    <xdr:from>
      <xdr:col>2</xdr:col>
      <xdr:colOff>101081</xdr:colOff>
      <xdr:row>40</xdr:row>
      <xdr:rowOff>171062</xdr:rowOff>
    </xdr:from>
    <xdr:ext cx="3166449" cy="712599"/>
    <xdr:pic>
      <xdr:nvPicPr>
        <xdr:cNvPr id="3" name="Picture 2">
          <a:extLst>
            <a:ext uri="{FF2B5EF4-FFF2-40B4-BE49-F238E27FC236}">
              <a16:creationId xmlns:a16="http://schemas.microsoft.com/office/drawing/2014/main" id="{463E0F4C-C03E-4376-A2D6-6553AB0CBA9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374710" y="7671319"/>
          <a:ext cx="3166449" cy="71259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111</xdr:row>
      <xdr:rowOff>23813</xdr:rowOff>
    </xdr:from>
    <xdr:to>
      <xdr:col>5</xdr:col>
      <xdr:colOff>704850</xdr:colOff>
      <xdr:row>111</xdr:row>
      <xdr:rowOff>180975</xdr:rowOff>
    </xdr:to>
    <xdr:pic>
      <xdr:nvPicPr>
        <xdr:cNvPr id="2" name="Picture 1">
          <a:extLst>
            <a:ext uri="{FF2B5EF4-FFF2-40B4-BE49-F238E27FC236}">
              <a16:creationId xmlns:a16="http://schemas.microsoft.com/office/drawing/2014/main" id="{BA729FDA-EAEE-43BD-8496-7FAF64125C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407938"/>
          <a:ext cx="6105525" cy="157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199</xdr:row>
      <xdr:rowOff>4763</xdr:rowOff>
    </xdr:from>
    <xdr:to>
      <xdr:col>1</xdr:col>
      <xdr:colOff>242888</xdr:colOff>
      <xdr:row>199</xdr:row>
      <xdr:rowOff>9525</xdr:rowOff>
    </xdr:to>
    <xdr:pic>
      <xdr:nvPicPr>
        <xdr:cNvPr id="3" name="Picture 2">
          <a:extLst>
            <a:ext uri="{FF2B5EF4-FFF2-40B4-BE49-F238E27FC236}">
              <a16:creationId xmlns:a16="http://schemas.microsoft.com/office/drawing/2014/main" id="{76326BE1-3E93-4C04-84AA-3333807D36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1733788"/>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202</xdr:row>
      <xdr:rowOff>4763</xdr:rowOff>
    </xdr:from>
    <xdr:to>
      <xdr:col>1</xdr:col>
      <xdr:colOff>242888</xdr:colOff>
      <xdr:row>202</xdr:row>
      <xdr:rowOff>9525</xdr:rowOff>
    </xdr:to>
    <xdr:pic>
      <xdr:nvPicPr>
        <xdr:cNvPr id="4" name="Picture 3">
          <a:extLst>
            <a:ext uri="{FF2B5EF4-FFF2-40B4-BE49-F238E27FC236}">
              <a16:creationId xmlns:a16="http://schemas.microsoft.com/office/drawing/2014/main" id="{2CA63B26-4670-4630-8188-B3641576C0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2291001"/>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205</xdr:row>
      <xdr:rowOff>4763</xdr:rowOff>
    </xdr:from>
    <xdr:to>
      <xdr:col>1</xdr:col>
      <xdr:colOff>242888</xdr:colOff>
      <xdr:row>205</xdr:row>
      <xdr:rowOff>9525</xdr:rowOff>
    </xdr:to>
    <xdr:pic>
      <xdr:nvPicPr>
        <xdr:cNvPr id="5" name="Picture 4">
          <a:extLst>
            <a:ext uri="{FF2B5EF4-FFF2-40B4-BE49-F238E27FC236}">
              <a16:creationId xmlns:a16="http://schemas.microsoft.com/office/drawing/2014/main" id="{D007D823-AA41-485D-9D6C-07B790A4AD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2848213"/>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208</xdr:row>
      <xdr:rowOff>4763</xdr:rowOff>
    </xdr:from>
    <xdr:to>
      <xdr:col>1</xdr:col>
      <xdr:colOff>242888</xdr:colOff>
      <xdr:row>208</xdr:row>
      <xdr:rowOff>9525</xdr:rowOff>
    </xdr:to>
    <xdr:pic>
      <xdr:nvPicPr>
        <xdr:cNvPr id="6" name="Picture 5">
          <a:extLst>
            <a:ext uri="{FF2B5EF4-FFF2-40B4-BE49-F238E27FC236}">
              <a16:creationId xmlns:a16="http://schemas.microsoft.com/office/drawing/2014/main" id="{81D156EA-4796-4621-97DF-5794656553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3405426"/>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211</xdr:row>
      <xdr:rowOff>4763</xdr:rowOff>
    </xdr:from>
    <xdr:to>
      <xdr:col>1</xdr:col>
      <xdr:colOff>242888</xdr:colOff>
      <xdr:row>211</xdr:row>
      <xdr:rowOff>9525</xdr:rowOff>
    </xdr:to>
    <xdr:pic>
      <xdr:nvPicPr>
        <xdr:cNvPr id="7" name="Picture 6">
          <a:extLst>
            <a:ext uri="{FF2B5EF4-FFF2-40B4-BE49-F238E27FC236}">
              <a16:creationId xmlns:a16="http://schemas.microsoft.com/office/drawing/2014/main" id="{449D26A5-DF58-4BD0-BB4C-926E7DA4F4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3962638"/>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214</xdr:row>
      <xdr:rowOff>4763</xdr:rowOff>
    </xdr:from>
    <xdr:to>
      <xdr:col>1</xdr:col>
      <xdr:colOff>242888</xdr:colOff>
      <xdr:row>214</xdr:row>
      <xdr:rowOff>9525</xdr:rowOff>
    </xdr:to>
    <xdr:pic>
      <xdr:nvPicPr>
        <xdr:cNvPr id="8" name="Picture 7">
          <a:extLst>
            <a:ext uri="{FF2B5EF4-FFF2-40B4-BE49-F238E27FC236}">
              <a16:creationId xmlns:a16="http://schemas.microsoft.com/office/drawing/2014/main" id="{18A77FC4-2FF1-44BE-B9A8-F831727FF7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4519851"/>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217</xdr:row>
      <xdr:rowOff>4763</xdr:rowOff>
    </xdr:from>
    <xdr:to>
      <xdr:col>1</xdr:col>
      <xdr:colOff>242888</xdr:colOff>
      <xdr:row>217</xdr:row>
      <xdr:rowOff>9525</xdr:rowOff>
    </xdr:to>
    <xdr:pic>
      <xdr:nvPicPr>
        <xdr:cNvPr id="9" name="Picture 8">
          <a:extLst>
            <a:ext uri="{FF2B5EF4-FFF2-40B4-BE49-F238E27FC236}">
              <a16:creationId xmlns:a16="http://schemas.microsoft.com/office/drawing/2014/main" id="{FDBBAB7F-4952-4E2E-A6C9-E6DAED2907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5077063"/>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220</xdr:row>
      <xdr:rowOff>4763</xdr:rowOff>
    </xdr:from>
    <xdr:to>
      <xdr:col>1</xdr:col>
      <xdr:colOff>242888</xdr:colOff>
      <xdr:row>220</xdr:row>
      <xdr:rowOff>9525</xdr:rowOff>
    </xdr:to>
    <xdr:pic>
      <xdr:nvPicPr>
        <xdr:cNvPr id="10" name="Picture 9">
          <a:extLst>
            <a:ext uri="{FF2B5EF4-FFF2-40B4-BE49-F238E27FC236}">
              <a16:creationId xmlns:a16="http://schemas.microsoft.com/office/drawing/2014/main" id="{31A9194A-D5E9-47DE-A63D-A0ABF5D653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5634276"/>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223</xdr:row>
      <xdr:rowOff>4763</xdr:rowOff>
    </xdr:from>
    <xdr:to>
      <xdr:col>1</xdr:col>
      <xdr:colOff>242888</xdr:colOff>
      <xdr:row>223</xdr:row>
      <xdr:rowOff>9525</xdr:rowOff>
    </xdr:to>
    <xdr:pic>
      <xdr:nvPicPr>
        <xdr:cNvPr id="11" name="Picture 10">
          <a:extLst>
            <a:ext uri="{FF2B5EF4-FFF2-40B4-BE49-F238E27FC236}">
              <a16:creationId xmlns:a16="http://schemas.microsoft.com/office/drawing/2014/main" id="{F0029AA8-B07D-4374-BE7C-F7BEB01D85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6191488"/>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226</xdr:row>
      <xdr:rowOff>4763</xdr:rowOff>
    </xdr:from>
    <xdr:to>
      <xdr:col>1</xdr:col>
      <xdr:colOff>242888</xdr:colOff>
      <xdr:row>226</xdr:row>
      <xdr:rowOff>9525</xdr:rowOff>
    </xdr:to>
    <xdr:pic>
      <xdr:nvPicPr>
        <xdr:cNvPr id="12" name="Picture 11">
          <a:extLst>
            <a:ext uri="{FF2B5EF4-FFF2-40B4-BE49-F238E27FC236}">
              <a16:creationId xmlns:a16="http://schemas.microsoft.com/office/drawing/2014/main" id="{7CA17952-885E-414D-8434-C288318755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6748701"/>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229</xdr:row>
      <xdr:rowOff>4763</xdr:rowOff>
    </xdr:from>
    <xdr:to>
      <xdr:col>1</xdr:col>
      <xdr:colOff>242888</xdr:colOff>
      <xdr:row>229</xdr:row>
      <xdr:rowOff>9525</xdr:rowOff>
    </xdr:to>
    <xdr:pic>
      <xdr:nvPicPr>
        <xdr:cNvPr id="13" name="Picture 12">
          <a:extLst>
            <a:ext uri="{FF2B5EF4-FFF2-40B4-BE49-F238E27FC236}">
              <a16:creationId xmlns:a16="http://schemas.microsoft.com/office/drawing/2014/main" id="{2D77BE4F-021D-444D-9339-5899AF8A96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7305913"/>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232</xdr:row>
      <xdr:rowOff>4763</xdr:rowOff>
    </xdr:from>
    <xdr:to>
      <xdr:col>1</xdr:col>
      <xdr:colOff>242888</xdr:colOff>
      <xdr:row>232</xdr:row>
      <xdr:rowOff>9525</xdr:rowOff>
    </xdr:to>
    <xdr:pic>
      <xdr:nvPicPr>
        <xdr:cNvPr id="14" name="Picture 13">
          <a:extLst>
            <a:ext uri="{FF2B5EF4-FFF2-40B4-BE49-F238E27FC236}">
              <a16:creationId xmlns:a16="http://schemas.microsoft.com/office/drawing/2014/main" id="{55F85FBD-3CA0-47AB-B10A-F94912BA9D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7863126"/>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261938</xdr:colOff>
      <xdr:row>235</xdr:row>
      <xdr:rowOff>4763</xdr:rowOff>
    </xdr:from>
    <xdr:to>
      <xdr:col>1</xdr:col>
      <xdr:colOff>242888</xdr:colOff>
      <xdr:row>235</xdr:row>
      <xdr:rowOff>9525</xdr:rowOff>
    </xdr:to>
    <xdr:pic>
      <xdr:nvPicPr>
        <xdr:cNvPr id="15" name="Picture 14">
          <a:extLst>
            <a:ext uri="{FF2B5EF4-FFF2-40B4-BE49-F238E27FC236}">
              <a16:creationId xmlns:a16="http://schemas.microsoft.com/office/drawing/2014/main" id="{2D279BCC-32FA-48BF-982B-1F67C80130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1938" y="48420338"/>
          <a:ext cx="600075" cy="4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93</xdr:col>
      <xdr:colOff>533400</xdr:colOff>
      <xdr:row>29</xdr:row>
      <xdr:rowOff>100012</xdr:rowOff>
    </xdr:from>
    <xdr:to>
      <xdr:col>98</xdr:col>
      <xdr:colOff>180975</xdr:colOff>
      <xdr:row>47</xdr:row>
      <xdr:rowOff>42862</xdr:rowOff>
    </xdr:to>
    <xdr:graphicFrame macro="">
      <xdr:nvGraphicFramePr>
        <xdr:cNvPr id="2" name="Chart 1">
          <a:extLst>
            <a:ext uri="{FF2B5EF4-FFF2-40B4-BE49-F238E27FC236}">
              <a16:creationId xmlns:a16="http://schemas.microsoft.com/office/drawing/2014/main" id="{1B427E42-1166-44D1-A3A5-605C80ED9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96</xdr:col>
      <xdr:colOff>614689</xdr:colOff>
      <xdr:row>14</xdr:row>
      <xdr:rowOff>84898</xdr:rowOff>
    </xdr:from>
    <xdr:to>
      <xdr:col>100</xdr:col>
      <xdr:colOff>225685</xdr:colOff>
      <xdr:row>28</xdr:row>
      <xdr:rowOff>146809</xdr:rowOff>
    </xdr:to>
    <xdr:graphicFrame macro="">
      <xdr:nvGraphicFramePr>
        <xdr:cNvPr id="4" name="Chart 3">
          <a:extLst>
            <a:ext uri="{FF2B5EF4-FFF2-40B4-BE49-F238E27FC236}">
              <a16:creationId xmlns:a16="http://schemas.microsoft.com/office/drawing/2014/main" id="{1BD38E04-D11E-4C8F-B197-5B57FA222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93</xdr:col>
      <xdr:colOff>514350</xdr:colOff>
      <xdr:row>14</xdr:row>
      <xdr:rowOff>85725</xdr:rowOff>
    </xdr:from>
    <xdr:to>
      <xdr:col>96</xdr:col>
      <xdr:colOff>1152525</xdr:colOff>
      <xdr:row>28</xdr:row>
      <xdr:rowOff>147636</xdr:rowOff>
    </xdr:to>
    <xdr:graphicFrame macro="">
      <xdr:nvGraphicFramePr>
        <xdr:cNvPr id="5" name="Chart 4">
          <a:extLst>
            <a:ext uri="{FF2B5EF4-FFF2-40B4-BE49-F238E27FC236}">
              <a16:creationId xmlns:a16="http://schemas.microsoft.com/office/drawing/2014/main" id="{41D45EF9-5A00-48AC-B1CE-94B203BE3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93</xdr:col>
      <xdr:colOff>542925</xdr:colOff>
      <xdr:row>48</xdr:row>
      <xdr:rowOff>28575</xdr:rowOff>
    </xdr:from>
    <xdr:to>
      <xdr:col>98</xdr:col>
      <xdr:colOff>190500</xdr:colOff>
      <xdr:row>65</xdr:row>
      <xdr:rowOff>104775</xdr:rowOff>
    </xdr:to>
    <xdr:graphicFrame macro="">
      <xdr:nvGraphicFramePr>
        <xdr:cNvPr id="7" name="Chart 6">
          <a:extLst>
            <a:ext uri="{FF2B5EF4-FFF2-40B4-BE49-F238E27FC236}">
              <a16:creationId xmlns:a16="http://schemas.microsoft.com/office/drawing/2014/main" id="{B6669A35-73FE-4B5A-9B7A-C6E59F41B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100</xdr:col>
      <xdr:colOff>575501</xdr:colOff>
      <xdr:row>14</xdr:row>
      <xdr:rowOff>67501</xdr:rowOff>
    </xdr:from>
    <xdr:to>
      <xdr:col>104</xdr:col>
      <xdr:colOff>334200</xdr:colOff>
      <xdr:row>28</xdr:row>
      <xdr:rowOff>129412</xdr:rowOff>
    </xdr:to>
    <xdr:graphicFrame macro="">
      <xdr:nvGraphicFramePr>
        <xdr:cNvPr id="6" name="Chart 5">
          <a:extLst>
            <a:ext uri="{FF2B5EF4-FFF2-40B4-BE49-F238E27FC236}">
              <a16:creationId xmlns:a16="http://schemas.microsoft.com/office/drawing/2014/main" id="{492D46E0-C4BD-466D-9673-391F6789F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104</xdr:col>
      <xdr:colOff>324715</xdr:colOff>
      <xdr:row>14</xdr:row>
      <xdr:rowOff>72159</xdr:rowOff>
    </xdr:from>
    <xdr:to>
      <xdr:col>109</xdr:col>
      <xdr:colOff>206086</xdr:colOff>
      <xdr:row>28</xdr:row>
      <xdr:rowOff>134070</xdr:rowOff>
    </xdr:to>
    <xdr:graphicFrame macro="">
      <xdr:nvGraphicFramePr>
        <xdr:cNvPr id="8" name="Chart 7">
          <a:extLst>
            <a:ext uri="{FF2B5EF4-FFF2-40B4-BE49-F238E27FC236}">
              <a16:creationId xmlns:a16="http://schemas.microsoft.com/office/drawing/2014/main" id="{E84FC0D4-2390-4CF3-A156-B95BCFDE5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234227</xdr:colOff>
      <xdr:row>39</xdr:row>
      <xdr:rowOff>71643</xdr:rowOff>
    </xdr:from>
    <xdr:to>
      <xdr:col>12</xdr:col>
      <xdr:colOff>62119</xdr:colOff>
      <xdr:row>58</xdr:row>
      <xdr:rowOff>74543</xdr:rowOff>
    </xdr:to>
    <xdr:graphicFrame macro="">
      <xdr:nvGraphicFramePr>
        <xdr:cNvPr id="3" name="Chart 2">
          <a:extLst>
            <a:ext uri="{FF2B5EF4-FFF2-40B4-BE49-F238E27FC236}">
              <a16:creationId xmlns:a16="http://schemas.microsoft.com/office/drawing/2014/main" id="{EF5D025C-F066-A4D3-3A49-C17CED911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479031</xdr:colOff>
      <xdr:row>20</xdr:row>
      <xdr:rowOff>134470</xdr:rowOff>
    </xdr:from>
    <xdr:to>
      <xdr:col>8</xdr:col>
      <xdr:colOff>661146</xdr:colOff>
      <xdr:row>41</xdr:row>
      <xdr:rowOff>153523</xdr:rowOff>
    </xdr:to>
    <xdr:graphicFrame macro="">
      <xdr:nvGraphicFramePr>
        <xdr:cNvPr id="2" name="Chart 1">
          <a:extLst>
            <a:ext uri="{FF2B5EF4-FFF2-40B4-BE49-F238E27FC236}">
              <a16:creationId xmlns:a16="http://schemas.microsoft.com/office/drawing/2014/main" id="{DA2373A2-5EFB-4502-8F75-F12F0A069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403499</xdr:colOff>
      <xdr:row>20</xdr:row>
      <xdr:rowOff>150784</xdr:rowOff>
    </xdr:from>
    <xdr:to>
      <xdr:col>18</xdr:col>
      <xdr:colOff>225520</xdr:colOff>
      <xdr:row>42</xdr:row>
      <xdr:rowOff>22412</xdr:rowOff>
    </xdr:to>
    <xdr:graphicFrame macro="">
      <xdr:nvGraphicFramePr>
        <xdr:cNvPr id="4" name="Chart 3">
          <a:extLst>
            <a:ext uri="{FF2B5EF4-FFF2-40B4-BE49-F238E27FC236}">
              <a16:creationId xmlns:a16="http://schemas.microsoft.com/office/drawing/2014/main" id="{34401617-856D-4787-BB03-CFB0E8693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53</xdr:col>
      <xdr:colOff>57828</xdr:colOff>
      <xdr:row>17</xdr:row>
      <xdr:rowOff>43541</xdr:rowOff>
    </xdr:from>
    <xdr:to>
      <xdr:col>64</xdr:col>
      <xdr:colOff>306159</xdr:colOff>
      <xdr:row>34</xdr:row>
      <xdr:rowOff>108856</xdr:rowOff>
    </xdr:to>
    <xdr:graphicFrame macro="">
      <xdr:nvGraphicFramePr>
        <xdr:cNvPr id="3" name="Chart 2">
          <a:extLst>
            <a:ext uri="{FF2B5EF4-FFF2-40B4-BE49-F238E27FC236}">
              <a16:creationId xmlns:a16="http://schemas.microsoft.com/office/drawing/2014/main" id="{C016C1C3-3480-6750-8C28-1BAFC931E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160299</xdr:colOff>
      <xdr:row>36</xdr:row>
      <xdr:rowOff>118227</xdr:rowOff>
    </xdr:from>
    <xdr:to>
      <xdr:col>43</xdr:col>
      <xdr:colOff>124430</xdr:colOff>
      <xdr:row>57</xdr:row>
      <xdr:rowOff>73520</xdr:rowOff>
    </xdr:to>
    <xdr:graphicFrame macro="">
      <xdr:nvGraphicFramePr>
        <xdr:cNvPr id="5" name="Chart 4">
          <a:extLst>
            <a:ext uri="{FF2B5EF4-FFF2-40B4-BE49-F238E27FC236}">
              <a16:creationId xmlns:a16="http://schemas.microsoft.com/office/drawing/2014/main" id="{623D9EFC-9E68-6437-5767-2A287FFEA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kenbright.sharepoint.com/sites/kafs/Shared%20Documents/Clients/Pioneer%20Insurance/Appointed%20Actuary%20Services/2022/Valuation/Working%20Files/IBNR%20Working%20Files/Pioneer%20General%20-%20IBNR%20Computations%20(2022)_v3.xlsx" TargetMode="External"/><Relationship Id="rId1" Type="http://schemas.openxmlformats.org/officeDocument/2006/relationships/externalLinkPath" Target="/sites/kafs/Shared%20Documents/Clients/Pioneer%20Insurance/Appointed%20Actuary%20Services/2022/Valuation/Working%20Files/IBNR%20Working%20Files/Pioneer%20General%20-%20IBNR%20Computations%20(2022)_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heila%20Ivy\AppData\Local\Microsoft\Windows\INetCache\Content.Outlook\0XZJ0VXY\Projections%20GB%202025-2028%20FINAL.xlsx" TargetMode="External"/><Relationship Id="rId1" Type="http://schemas.openxmlformats.org/officeDocument/2006/relationships/externalLinkPath" Target="file:///C:\Users\Sheila%20Ivy\AppData\Local\Microsoft\Windows\INetCache\Content.Outlook\0XZJ0VXY\Projections%20GB%202025-2028%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Paid_Data"/>
      <sheetName val="OS_Data"/>
      <sheetName val="Reported_Data"/>
      <sheetName val="Claims_Plots"/>
      <sheetName val="Qrtly_Triangles"/>
      <sheetName val="Yrly_Triangles"/>
      <sheetName val="Reserve_Utilization"/>
      <sheetName val="Utilization"/>
      <sheetName val="ENG"/>
      <sheetName val="FD"/>
      <sheetName val="FI"/>
      <sheetName val="LIA"/>
      <sheetName val="MAR"/>
      <sheetName val="MISC"/>
      <sheetName val="MC"/>
      <sheetName val="MP"/>
      <sheetName val="PA"/>
      <sheetName val="THEFT"/>
      <sheetName val="WIBA"/>
      <sheetName val="WIBA_NHIF"/>
      <sheetName val="STD"/>
      <sheetName val="RESULTS"/>
      <sheetName val="REPORT"/>
      <sheetName val="Sheet2"/>
      <sheetName val="RATIOS"/>
      <sheetName val="Ult Exp"/>
      <sheetName val="Report_Ult"/>
      <sheetName val="Appendix"/>
      <sheetName val="Sheet1"/>
      <sheetName val="Ultimate_Exp"/>
      <sheetName val="CAR"/>
      <sheetName val="ACCOUNTS"/>
      <sheetName val="RA"/>
      <sheetName val="Sheet3"/>
    </sheetNames>
    <sheetDataSet>
      <sheetData sheetId="0">
        <row r="23">
          <cell r="E23">
            <v>44926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ecast BS "/>
      <sheetName val="Business Plan 2020 - 2024"/>
      <sheetName val="2025-2028"/>
      <sheetName val="2025-2028 BS"/>
    </sheetNames>
    <sheetDataSet>
      <sheetData sheetId="0"/>
      <sheetData sheetId="1"/>
      <sheetData sheetId="2">
        <row r="4">
          <cell r="A4" t="str">
            <v>Gross written premiums</v>
          </cell>
          <cell r="C4">
            <v>2109999999.9999967</v>
          </cell>
        </row>
        <row r="5">
          <cell r="A5" t="str">
            <v>Gross earned premiums</v>
          </cell>
          <cell r="C5">
            <v>1819371431.1366363</v>
          </cell>
        </row>
        <row r="6">
          <cell r="A6" t="str">
            <v>Less: reinsurance premium ceded</v>
          </cell>
          <cell r="C6">
            <v>-217685468.551103</v>
          </cell>
        </row>
        <row r="8">
          <cell r="A8" t="str">
            <v>Net earned premiums</v>
          </cell>
          <cell r="C8">
            <v>1601685962.5855331</v>
          </cell>
        </row>
        <row r="10">
          <cell r="A10" t="str">
            <v>Investment and other income</v>
          </cell>
          <cell r="C10">
            <v>161881024.90074524</v>
          </cell>
        </row>
        <row r="11">
          <cell r="A11" t="str">
            <v>Commissions earned</v>
          </cell>
          <cell r="C11">
            <v>76116858.011613488</v>
          </cell>
        </row>
        <row r="13">
          <cell r="A13" t="str">
            <v>Net income</v>
          </cell>
          <cell r="C13">
            <v>1839683845.4978919</v>
          </cell>
        </row>
        <row r="15">
          <cell r="A15" t="str">
            <v>Claims payable</v>
          </cell>
          <cell r="C15">
            <v>1139170509.6413682</v>
          </cell>
        </row>
        <row r="16">
          <cell r="A16" t="str">
            <v>Amounts recoverable from reinsurers</v>
          </cell>
          <cell r="C16">
            <v>-173325912.22786355</v>
          </cell>
        </row>
        <row r="18">
          <cell r="A18" t="str">
            <v>Net claims payable</v>
          </cell>
          <cell r="C18">
            <v>965844597.4135046</v>
          </cell>
        </row>
        <row r="20">
          <cell r="A20" t="str">
            <v>Commissions payable</v>
          </cell>
          <cell r="C20">
            <v>224766895.262422</v>
          </cell>
        </row>
        <row r="21">
          <cell r="A21" t="str">
            <v xml:space="preserve">Operating &amp; other expenses </v>
          </cell>
          <cell r="C21">
            <v>486494388.62674826</v>
          </cell>
        </row>
        <row r="23">
          <cell r="A23" t="str">
            <v>Total Claims &amp; Expenses</v>
          </cell>
          <cell r="C23">
            <v>1677105881.302675</v>
          </cell>
        </row>
        <row r="25">
          <cell r="A25" t="str">
            <v>Profit before tax</v>
          </cell>
          <cell r="C25">
            <v>162577964.19521689</v>
          </cell>
        </row>
        <row r="27">
          <cell r="A27" t="str">
            <v>Tax</v>
          </cell>
          <cell r="C27">
            <v>48773389.258565068</v>
          </cell>
        </row>
        <row r="29">
          <cell r="A29" t="str">
            <v>PAT</v>
          </cell>
          <cell r="C29">
            <v>113804574.93665183</v>
          </cell>
        </row>
      </sheetData>
      <sheetData sheetId="3"/>
    </sheetDataSet>
  </externalBook>
</externalLink>
</file>

<file path=xl/persons/person.xml><?xml version="1.0" encoding="utf-8"?>
<personList xmlns="http://schemas.microsoft.com/office/spreadsheetml/2018/threadedcomments" xmlns:x="http://schemas.openxmlformats.org/spreadsheetml/2006/main">
  <person displayName="Margaret Amondi" id="{1C7C4478-67A5-4C08-BAD0-0C1EB780394E}" userId="S::mamondi@kenbright.co.ke::968cecf5-ed61-463a-a578-5086db34bb5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2-03-03T11:24:16.92" personId="{1C7C4478-67A5-4C08-BAD0-0C1EB780394E}" id="{2053300F-B94C-47DB-A4D0-47078C023D0B}">
    <text>These two have not been counted under investment returns.</text>
  </threadedComment>
  <threadedComment ref="C91" dT="2022-03-03T11:26:48.57" personId="{1C7C4478-67A5-4C08-BAD0-0C1EB780394E}" id="{FE903946-49CE-4D1F-B40C-309C7DCD4EA4}">
    <text>How do we account for these three items? I have netted them off from between 1 and 5 years value.</text>
  </threadedComment>
</ThreadedComments>
</file>

<file path=xl/threadedComments/threadedComment2.xml><?xml version="1.0" encoding="utf-8"?>
<ThreadedComments xmlns="http://schemas.microsoft.com/office/spreadsheetml/2018/threadedcomments" xmlns:x="http://schemas.openxmlformats.org/spreadsheetml/2006/main">
  <threadedComment ref="H2" dT="2022-03-03T10:45:36.89" personId="{1C7C4478-67A5-4C08-BAD0-0C1EB780394E}" id="{B5E1ED88-9DD8-413B-80ED-CDE84F3051E7}">
    <text>2022 budget was revised during the 2021 FCR analysis.</text>
  </threadedComment>
  <threadedComment ref="H27" dT="2022-03-03T11:06:22.16" personId="{1C7C4478-67A5-4C08-BAD0-0C1EB780394E}" id="{6EC2AA8A-08D2-482C-A474-B2D4A86592F9}">
    <text>Underwriting result, before tax</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1.bin"/><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793A-CF76-45E7-8E57-6A4BB5FBB4AA}">
  <sheetPr codeName="Sheet1">
    <tabColor rgb="FFED1C24"/>
  </sheetPr>
  <dimension ref="B6:G24"/>
  <sheetViews>
    <sheetView workbookViewId="0">
      <selection activeCell="I26" sqref="I26"/>
    </sheetView>
  </sheetViews>
  <sheetFormatPr defaultColWidth="8.84375" defaultRowHeight="12.9"/>
  <cols>
    <col min="1" max="1" width="8.84375" style="71"/>
    <col min="2" max="2" width="19.84375" style="71" customWidth="1"/>
    <col min="3" max="3" width="17.84375" style="71" customWidth="1"/>
    <col min="4" max="4" width="19" style="71" customWidth="1"/>
    <col min="5" max="5" width="17.07421875" style="71" customWidth="1"/>
    <col min="6" max="6" width="20.07421875" style="71" customWidth="1"/>
    <col min="7" max="7" width="18.07421875" style="71" customWidth="1"/>
    <col min="8" max="16384" width="8.84375" style="71"/>
  </cols>
  <sheetData>
    <row r="6" spans="2:7">
      <c r="B6" s="490"/>
      <c r="C6" s="490"/>
      <c r="D6" s="490"/>
      <c r="E6" s="490"/>
      <c r="F6" s="490"/>
      <c r="G6" s="490"/>
    </row>
    <row r="7" spans="2:7">
      <c r="B7" s="341"/>
      <c r="C7" s="341"/>
      <c r="D7" s="341"/>
      <c r="E7" s="341"/>
      <c r="F7" s="341"/>
      <c r="G7" s="341"/>
    </row>
    <row r="8" spans="2:7">
      <c r="B8" s="341"/>
      <c r="C8" s="56"/>
      <c r="D8" s="56"/>
      <c r="E8" s="56"/>
      <c r="F8" s="56"/>
      <c r="G8" s="341"/>
    </row>
    <row r="9" spans="2:7">
      <c r="B9" s="342"/>
      <c r="C9" s="343"/>
      <c r="D9" s="343"/>
      <c r="E9" s="343"/>
      <c r="F9" s="343"/>
      <c r="G9" s="341"/>
    </row>
    <row r="10" spans="2:7">
      <c r="B10" s="342"/>
      <c r="C10" s="343"/>
      <c r="D10" s="343"/>
      <c r="E10" s="343"/>
      <c r="F10" s="343"/>
      <c r="G10" s="341"/>
    </row>
    <row r="11" spans="2:7">
      <c r="B11" s="342"/>
      <c r="C11" s="343"/>
      <c r="D11" s="343"/>
      <c r="E11" s="343"/>
      <c r="F11" s="343"/>
      <c r="G11" s="341"/>
    </row>
    <row r="12" spans="2:7">
      <c r="B12" s="342"/>
      <c r="C12" s="343"/>
      <c r="D12" s="343"/>
      <c r="E12" s="343"/>
      <c r="F12" s="343"/>
      <c r="G12" s="341"/>
    </row>
    <row r="13" spans="2:7">
      <c r="B13" s="342"/>
      <c r="C13" s="343"/>
      <c r="D13" s="343"/>
      <c r="E13" s="343"/>
      <c r="F13" s="343"/>
      <c r="G13" s="341"/>
    </row>
    <row r="14" spans="2:7">
      <c r="B14" s="342"/>
      <c r="C14" s="343"/>
      <c r="D14" s="343"/>
      <c r="E14" s="343"/>
      <c r="F14" s="343"/>
      <c r="G14" s="341"/>
    </row>
    <row r="15" spans="2:7" ht="29.15">
      <c r="B15" s="342"/>
      <c r="C15" s="1334" t="s">
        <v>0</v>
      </c>
      <c r="D15" s="1334"/>
      <c r="E15" s="1334"/>
      <c r="F15" s="1334"/>
      <c r="G15" s="341"/>
    </row>
    <row r="16" spans="2:7">
      <c r="B16" s="342"/>
      <c r="C16" s="343"/>
      <c r="D16" s="343"/>
      <c r="E16" s="343"/>
      <c r="F16" s="343"/>
      <c r="G16" s="341"/>
    </row>
    <row r="17" spans="2:7" ht="19.3" thickBot="1">
      <c r="B17" s="342"/>
      <c r="C17" s="344"/>
      <c r="D17" s="1335" t="s">
        <v>1</v>
      </c>
      <c r="E17" s="1335"/>
      <c r="F17" s="1335"/>
      <c r="G17" s="341"/>
    </row>
    <row r="18" spans="2:7">
      <c r="B18" s="341"/>
      <c r="C18" s="56"/>
      <c r="D18" s="56"/>
      <c r="E18" s="56"/>
      <c r="F18" s="56"/>
      <c r="G18" s="341"/>
    </row>
    <row r="19" spans="2:7">
      <c r="B19" s="342"/>
      <c r="C19" s="343"/>
      <c r="D19" s="343"/>
      <c r="E19" s="343"/>
      <c r="F19" s="343"/>
      <c r="G19" s="341"/>
    </row>
    <row r="20" spans="2:7">
      <c r="B20" s="341"/>
      <c r="C20" s="56"/>
      <c r="D20" s="56"/>
      <c r="E20" s="56"/>
      <c r="F20" s="56"/>
      <c r="G20" s="341"/>
    </row>
    <row r="21" spans="2:7">
      <c r="B21" s="341"/>
      <c r="C21" s="56"/>
      <c r="D21" s="488" t="s">
        <v>2</v>
      </c>
      <c r="E21" s="489">
        <v>45291</v>
      </c>
      <c r="F21" s="56"/>
      <c r="G21" s="341"/>
    </row>
    <row r="22" spans="2:7">
      <c r="B22" s="341"/>
      <c r="C22" s="56"/>
      <c r="D22" s="56"/>
      <c r="E22" s="56"/>
      <c r="F22" s="56"/>
      <c r="G22" s="341"/>
    </row>
    <row r="23" spans="2:7">
      <c r="B23" s="341"/>
      <c r="C23" s="341"/>
      <c r="D23" s="341"/>
      <c r="E23" s="341"/>
      <c r="F23" s="341"/>
      <c r="G23" s="341"/>
    </row>
    <row r="24" spans="2:7">
      <c r="B24" s="490"/>
      <c r="C24" s="490"/>
      <c r="D24" s="490"/>
      <c r="E24" s="490"/>
      <c r="F24" s="490"/>
      <c r="G24" s="490"/>
    </row>
  </sheetData>
  <mergeCells count="2">
    <mergeCell ref="C15:F15"/>
    <mergeCell ref="D17:F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80CE-B609-426C-8876-99EA9D8E10C1}">
  <sheetPr codeName="Sheet2">
    <tabColor rgb="FF0137A6"/>
  </sheetPr>
  <dimension ref="B1:T40"/>
  <sheetViews>
    <sheetView showGridLines="0" zoomScale="80" zoomScaleNormal="80" workbookViewId="0">
      <selection activeCell="J30" sqref="J30"/>
    </sheetView>
  </sheetViews>
  <sheetFormatPr defaultColWidth="9" defaultRowHeight="12.9"/>
  <cols>
    <col min="1" max="1" width="9" style="56"/>
    <col min="2" max="2" width="37.07421875" style="56" bestFit="1" customWidth="1"/>
    <col min="3" max="3" width="28.07421875" style="56" bestFit="1" customWidth="1"/>
    <col min="4" max="4" width="28" style="56" bestFit="1" customWidth="1"/>
    <col min="5" max="6" width="9" style="56"/>
    <col min="7" max="7" width="21.07421875" style="56" bestFit="1" customWidth="1"/>
    <col min="8" max="8" width="13.53515625" style="56" hidden="1" customWidth="1"/>
    <col min="9" max="16384" width="9" style="56"/>
  </cols>
  <sheetData>
    <row r="1" spans="2:20">
      <c r="G1" s="1339" t="s">
        <v>3</v>
      </c>
      <c r="H1" s="1339"/>
      <c r="I1" s="1339"/>
      <c r="J1" s="1339"/>
      <c r="K1" s="1339"/>
      <c r="L1" s="1339"/>
      <c r="M1" s="1339"/>
    </row>
    <row r="3" spans="2:20" ht="29.25" customHeight="1">
      <c r="B3" s="1336" t="s">
        <v>4</v>
      </c>
      <c r="C3" s="1336"/>
      <c r="D3" s="1336"/>
      <c r="G3" s="1337" t="s">
        <v>5</v>
      </c>
      <c r="H3" s="1337"/>
      <c r="I3" s="1337"/>
      <c r="J3" s="1337"/>
      <c r="K3" s="1337"/>
      <c r="L3" s="1337"/>
      <c r="M3" s="1337"/>
      <c r="Q3"/>
      <c r="R3"/>
      <c r="S3"/>
      <c r="T3"/>
    </row>
    <row r="4" spans="2:20" ht="14.6">
      <c r="B4" s="461" t="s">
        <v>6</v>
      </c>
      <c r="C4" s="461" t="s">
        <v>7</v>
      </c>
      <c r="D4" s="461" t="s">
        <v>8</v>
      </c>
      <c r="G4" s="465"/>
      <c r="H4" s="1338" t="s">
        <v>9</v>
      </c>
      <c r="I4" s="1338"/>
      <c r="J4" s="1338"/>
      <c r="K4" s="1338"/>
      <c r="L4" s="1338"/>
      <c r="M4" s="1338"/>
      <c r="Q4"/>
      <c r="R4"/>
      <c r="S4"/>
      <c r="T4"/>
    </row>
    <row r="5" spans="2:20" ht="14.6">
      <c r="B5" s="462" t="s">
        <v>10</v>
      </c>
      <c r="C5" s="462" t="s">
        <v>10</v>
      </c>
      <c r="D5" s="462" t="s">
        <v>10</v>
      </c>
      <c r="G5" s="467" t="s">
        <v>11</v>
      </c>
      <c r="H5" s="468">
        <v>2017</v>
      </c>
      <c r="I5" s="471">
        <v>2018</v>
      </c>
      <c r="J5" s="471">
        <f t="shared" ref="J5" si="0">I5+1</f>
        <v>2019</v>
      </c>
      <c r="K5" s="471">
        <f t="shared" ref="K5" si="1">J5+1</f>
        <v>2020</v>
      </c>
      <c r="L5" s="471">
        <v>2021</v>
      </c>
      <c r="M5" s="471">
        <f>L5+1</f>
        <v>2022</v>
      </c>
      <c r="Q5"/>
      <c r="R5"/>
      <c r="S5"/>
      <c r="T5"/>
    </row>
    <row r="6" spans="2:20" ht="14.6">
      <c r="B6" s="462" t="s">
        <v>12</v>
      </c>
      <c r="C6" s="462" t="s">
        <v>12</v>
      </c>
      <c r="D6" s="462" t="s">
        <v>12</v>
      </c>
      <c r="G6" s="469" t="s">
        <v>13</v>
      </c>
      <c r="H6" s="472">
        <v>67</v>
      </c>
      <c r="I6" s="473">
        <v>202</v>
      </c>
      <c r="J6" s="473">
        <v>266</v>
      </c>
      <c r="K6" s="473">
        <v>247</v>
      </c>
      <c r="L6" s="473">
        <v>299</v>
      </c>
      <c r="M6" s="474">
        <v>324</v>
      </c>
      <c r="N6" s="140">
        <f>M6/J6-1</f>
        <v>0.21804511278195493</v>
      </c>
      <c r="O6" s="140">
        <f>K6/J6-1</f>
        <v>-7.1428571428571397E-2</v>
      </c>
      <c r="Q6"/>
      <c r="R6"/>
      <c r="S6"/>
      <c r="T6"/>
    </row>
    <row r="7" spans="2:20" ht="14.6">
      <c r="B7" s="462" t="s">
        <v>14</v>
      </c>
      <c r="C7" s="462" t="s">
        <v>15</v>
      </c>
      <c r="D7" s="462" t="s">
        <v>15</v>
      </c>
      <c r="G7" s="469" t="s">
        <v>16</v>
      </c>
      <c r="H7" s="472">
        <v>141</v>
      </c>
      <c r="I7" s="473">
        <v>321</v>
      </c>
      <c r="J7" s="473">
        <v>364</v>
      </c>
      <c r="K7" s="473">
        <v>550</v>
      </c>
      <c r="L7" s="473">
        <v>431</v>
      </c>
      <c r="M7" s="474">
        <v>332</v>
      </c>
      <c r="N7" s="140">
        <f t="shared" ref="N7:N17" si="2">M7/J7-1</f>
        <v>-8.7912087912087933E-2</v>
      </c>
      <c r="O7" s="140">
        <f t="shared" ref="O7:O17" si="3">K7/J7-1</f>
        <v>0.51098901098901095</v>
      </c>
      <c r="Q7"/>
      <c r="R7"/>
      <c r="S7"/>
      <c r="T7"/>
    </row>
    <row r="8" spans="2:20" ht="14.6">
      <c r="B8" s="462" t="s">
        <v>17</v>
      </c>
      <c r="C8" s="462" t="s">
        <v>18</v>
      </c>
      <c r="D8" s="462" t="s">
        <v>19</v>
      </c>
      <c r="G8" s="469" t="s">
        <v>20</v>
      </c>
      <c r="H8" s="472">
        <v>220</v>
      </c>
      <c r="I8" s="473">
        <v>499</v>
      </c>
      <c r="J8" s="473">
        <v>572</v>
      </c>
      <c r="K8" s="473">
        <v>579</v>
      </c>
      <c r="L8" s="473">
        <v>594</v>
      </c>
      <c r="M8" s="474">
        <v>761</v>
      </c>
      <c r="N8" s="140">
        <f t="shared" si="2"/>
        <v>0.33041958041958042</v>
      </c>
      <c r="O8" s="140">
        <f t="shared" si="3"/>
        <v>1.2237762237762295E-2</v>
      </c>
      <c r="Q8"/>
      <c r="R8"/>
      <c r="S8"/>
      <c r="T8"/>
    </row>
    <row r="9" spans="2:20" ht="14.6">
      <c r="B9" s="462" t="s">
        <v>21</v>
      </c>
      <c r="C9" s="462" t="s">
        <v>22</v>
      </c>
      <c r="D9" s="462" t="s">
        <v>23</v>
      </c>
      <c r="G9" s="469" t="s">
        <v>24</v>
      </c>
      <c r="H9" s="472">
        <v>111</v>
      </c>
      <c r="I9" s="473">
        <v>377</v>
      </c>
      <c r="J9" s="473">
        <v>509</v>
      </c>
      <c r="K9" s="473">
        <v>503</v>
      </c>
      <c r="L9" s="473">
        <v>629</v>
      </c>
      <c r="M9" s="474">
        <v>693</v>
      </c>
      <c r="N9" s="140">
        <f t="shared" si="2"/>
        <v>0.36149312377210219</v>
      </c>
      <c r="O9" s="140">
        <f t="shared" si="3"/>
        <v>-1.1787819253438081E-2</v>
      </c>
      <c r="Q9"/>
      <c r="R9"/>
      <c r="S9"/>
      <c r="T9"/>
    </row>
    <row r="10" spans="2:20" ht="14.6">
      <c r="B10" s="462" t="s">
        <v>25</v>
      </c>
      <c r="C10" s="462" t="s">
        <v>26</v>
      </c>
      <c r="D10" s="462" t="s">
        <v>27</v>
      </c>
      <c r="G10" s="469" t="s">
        <v>28</v>
      </c>
      <c r="H10" s="472">
        <v>556</v>
      </c>
      <c r="I10" s="473">
        <v>1148</v>
      </c>
      <c r="J10" s="473">
        <v>368</v>
      </c>
      <c r="K10" s="473">
        <v>260</v>
      </c>
      <c r="L10" s="473">
        <v>540</v>
      </c>
      <c r="M10" s="474">
        <v>335</v>
      </c>
      <c r="N10" s="140">
        <f t="shared" si="2"/>
        <v>-8.9673913043478271E-2</v>
      </c>
      <c r="O10" s="140">
        <f t="shared" si="3"/>
        <v>-0.29347826086956519</v>
      </c>
      <c r="Q10"/>
      <c r="R10"/>
      <c r="S10"/>
      <c r="T10"/>
    </row>
    <row r="11" spans="2:20" ht="14.6">
      <c r="B11" s="462" t="s">
        <v>29</v>
      </c>
      <c r="C11" s="462" t="s">
        <v>30</v>
      </c>
      <c r="D11" s="462"/>
      <c r="G11" s="469" t="s">
        <v>31</v>
      </c>
      <c r="H11" s="472">
        <v>207</v>
      </c>
      <c r="I11" s="473">
        <v>368</v>
      </c>
      <c r="J11" s="473">
        <v>246</v>
      </c>
      <c r="K11" s="473">
        <v>201</v>
      </c>
      <c r="L11" s="473">
        <v>688</v>
      </c>
      <c r="M11" s="474">
        <v>311</v>
      </c>
      <c r="N11" s="140">
        <f t="shared" si="2"/>
        <v>0.2642276422764227</v>
      </c>
      <c r="O11" s="140">
        <f t="shared" si="3"/>
        <v>-0.18292682926829273</v>
      </c>
      <c r="Q11"/>
      <c r="R11"/>
      <c r="S11"/>
      <c r="T11"/>
    </row>
    <row r="12" spans="2:20" ht="14.6">
      <c r="B12" s="462" t="s">
        <v>32</v>
      </c>
      <c r="C12" s="462" t="s">
        <v>33</v>
      </c>
      <c r="D12" s="462"/>
      <c r="G12" s="469" t="s">
        <v>34</v>
      </c>
      <c r="H12" s="472">
        <v>511</v>
      </c>
      <c r="I12" s="473">
        <v>2422</v>
      </c>
      <c r="J12" s="473">
        <v>3281</v>
      </c>
      <c r="K12" s="473">
        <v>3478</v>
      </c>
      <c r="L12" s="473">
        <v>5462</v>
      </c>
      <c r="M12" s="474">
        <v>6454</v>
      </c>
      <c r="N12" s="140">
        <f t="shared" si="2"/>
        <v>0.96708320633953071</v>
      </c>
      <c r="O12" s="140">
        <f t="shared" si="3"/>
        <v>6.0042669917708125E-2</v>
      </c>
      <c r="Q12"/>
      <c r="R12"/>
      <c r="S12"/>
      <c r="T12"/>
    </row>
    <row r="13" spans="2:20" ht="14.6">
      <c r="B13" s="462"/>
      <c r="C13" s="462"/>
      <c r="D13" s="462"/>
      <c r="G13" s="469" t="s">
        <v>35</v>
      </c>
      <c r="H13" s="472">
        <v>1702</v>
      </c>
      <c r="I13" s="473">
        <v>7323</v>
      </c>
      <c r="J13" s="473">
        <v>11676</v>
      </c>
      <c r="K13" s="473">
        <v>14306</v>
      </c>
      <c r="L13" s="473">
        <v>21996</v>
      </c>
      <c r="M13" s="474">
        <v>22849</v>
      </c>
      <c r="N13" s="140">
        <f t="shared" si="2"/>
        <v>0.95692017814319974</v>
      </c>
      <c r="O13" s="140">
        <f t="shared" si="3"/>
        <v>0.22524837273038711</v>
      </c>
      <c r="Q13"/>
      <c r="R13"/>
      <c r="S13"/>
      <c r="T13"/>
    </row>
    <row r="14" spans="2:20" ht="14.6">
      <c r="B14" s="463" t="s">
        <v>36</v>
      </c>
      <c r="C14" s="464"/>
      <c r="D14" s="464"/>
      <c r="G14" s="469" t="s">
        <v>37</v>
      </c>
      <c r="H14" s="472">
        <v>106</v>
      </c>
      <c r="I14" s="473">
        <v>555</v>
      </c>
      <c r="J14" s="473">
        <v>1246</v>
      </c>
      <c r="K14" s="473">
        <v>938</v>
      </c>
      <c r="L14" s="473">
        <v>949</v>
      </c>
      <c r="M14" s="474">
        <v>1047</v>
      </c>
      <c r="N14" s="140">
        <f t="shared" si="2"/>
        <v>-0.1597110754414125</v>
      </c>
      <c r="O14" s="140">
        <f t="shared" si="3"/>
        <v>-0.2471910112359551</v>
      </c>
      <c r="Q14"/>
      <c r="R14"/>
      <c r="S14"/>
      <c r="T14"/>
    </row>
    <row r="15" spans="2:20" ht="14.6">
      <c r="B15" s="462" t="s">
        <v>38</v>
      </c>
      <c r="C15" s="464"/>
      <c r="D15" s="464"/>
      <c r="G15" s="469" t="s">
        <v>39</v>
      </c>
      <c r="H15" s="472">
        <v>78</v>
      </c>
      <c r="I15" s="473">
        <v>208</v>
      </c>
      <c r="J15" s="473">
        <v>435</v>
      </c>
      <c r="K15" s="473">
        <v>348</v>
      </c>
      <c r="L15" s="473">
        <v>534</v>
      </c>
      <c r="M15" s="474">
        <v>1107</v>
      </c>
      <c r="N15" s="140">
        <f t="shared" si="2"/>
        <v>1.5448275862068965</v>
      </c>
      <c r="O15" s="140">
        <f t="shared" si="3"/>
        <v>-0.19999999999999996</v>
      </c>
      <c r="Q15"/>
      <c r="R15"/>
      <c r="S15"/>
      <c r="T15"/>
    </row>
    <row r="16" spans="2:20" ht="14.6">
      <c r="B16" s="462" t="s">
        <v>40</v>
      </c>
      <c r="C16" s="464"/>
      <c r="D16" s="464"/>
      <c r="G16" s="469" t="s">
        <v>41</v>
      </c>
      <c r="H16" s="472">
        <v>65</v>
      </c>
      <c r="I16" s="473">
        <v>223</v>
      </c>
      <c r="J16" s="473">
        <v>298</v>
      </c>
      <c r="K16" s="473">
        <v>313</v>
      </c>
      <c r="L16" s="473">
        <v>402</v>
      </c>
      <c r="M16" s="474">
        <v>420</v>
      </c>
      <c r="N16" s="140">
        <f t="shared" si="2"/>
        <v>0.40939597315436238</v>
      </c>
      <c r="O16" s="140">
        <f t="shared" si="3"/>
        <v>5.0335570469798752E-2</v>
      </c>
      <c r="Q16"/>
      <c r="R16"/>
      <c r="S16"/>
      <c r="T16"/>
    </row>
    <row r="17" spans="2:20" ht="14.6">
      <c r="B17" s="462" t="s">
        <v>42</v>
      </c>
      <c r="C17" s="462"/>
      <c r="D17" s="464"/>
      <c r="G17" s="467" t="s">
        <v>43</v>
      </c>
      <c r="H17" s="470">
        <f>SUM(H6:H16)</f>
        <v>3764</v>
      </c>
      <c r="I17" s="475">
        <f t="shared" ref="I17:J17" si="4">SUM(I6:I16)</f>
        <v>13646</v>
      </c>
      <c r="J17" s="475">
        <f t="shared" si="4"/>
        <v>19261</v>
      </c>
      <c r="K17" s="475">
        <v>21723</v>
      </c>
      <c r="L17" s="475">
        <v>32524</v>
      </c>
      <c r="M17" s="475">
        <f>SUM(M6:M16)</f>
        <v>34633</v>
      </c>
      <c r="N17" s="140">
        <f t="shared" si="2"/>
        <v>0.79808940345776436</v>
      </c>
      <c r="O17" s="140">
        <f t="shared" si="3"/>
        <v>0.1278230621463059</v>
      </c>
      <c r="Q17"/>
      <c r="R17"/>
      <c r="S17"/>
      <c r="T17"/>
    </row>
    <row r="18" spans="2:20" ht="14.6">
      <c r="B18" s="462" t="s">
        <v>44</v>
      </c>
      <c r="C18" s="464"/>
      <c r="D18" s="464"/>
      <c r="G18" s="340"/>
      <c r="I18" s="140">
        <f>I17/H17-1</f>
        <v>2.6253985122210413</v>
      </c>
      <c r="J18" s="140">
        <f>J17/I17-1</f>
        <v>0.41147589037080468</v>
      </c>
      <c r="K18" s="140">
        <f t="shared" ref="K18" si="5">K17/J17-1</f>
        <v>0.1278230621463059</v>
      </c>
      <c r="L18" s="140">
        <f t="shared" ref="L18" si="6">L17/K17-1</f>
        <v>0.49721493348064261</v>
      </c>
      <c r="M18" s="140">
        <f t="shared" ref="M18" si="7">M17/L17-1</f>
        <v>6.4844422580248473E-2</v>
      </c>
      <c r="Q18"/>
      <c r="R18"/>
      <c r="S18"/>
      <c r="T18"/>
    </row>
    <row r="19" spans="2:20" ht="14.6">
      <c r="B19" s="462" t="s">
        <v>45</v>
      </c>
      <c r="C19" s="464"/>
      <c r="D19" s="464"/>
      <c r="G19" s="340"/>
      <c r="M19" s="140" t="s">
        <v>46</v>
      </c>
      <c r="Q19"/>
      <c r="R19"/>
      <c r="S19"/>
      <c r="T19"/>
    </row>
    <row r="20" spans="2:20" ht="14.6">
      <c r="Q20"/>
      <c r="R20"/>
      <c r="S20"/>
      <c r="T20"/>
    </row>
    <row r="25" spans="2:20">
      <c r="D25" s="56" t="s">
        <v>46</v>
      </c>
    </row>
    <row r="27" spans="2:20" ht="14.6">
      <c r="D27"/>
      <c r="E27"/>
      <c r="F27"/>
    </row>
    <row r="28" spans="2:20" ht="14.6">
      <c r="D28"/>
      <c r="E28"/>
      <c r="F28"/>
    </row>
    <row r="29" spans="2:20" ht="14.6">
      <c r="D29"/>
      <c r="E29"/>
      <c r="F29"/>
    </row>
    <row r="30" spans="2:20" ht="14.9" customHeight="1">
      <c r="D30"/>
      <c r="E30"/>
      <c r="F30"/>
    </row>
    <row r="31" spans="2:20" ht="14.6">
      <c r="D31"/>
      <c r="E31"/>
      <c r="F31"/>
    </row>
    <row r="32" spans="2:20" ht="14.6">
      <c r="D32"/>
      <c r="E32"/>
      <c r="F32"/>
    </row>
    <row r="33" spans="4:6" ht="14.6">
      <c r="D33"/>
      <c r="E33"/>
      <c r="F33"/>
    </row>
    <row r="34" spans="4:6" ht="14.6">
      <c r="D34"/>
      <c r="E34"/>
      <c r="F34"/>
    </row>
    <row r="35" spans="4:6" ht="14.6">
      <c r="D35"/>
      <c r="E35"/>
      <c r="F35"/>
    </row>
    <row r="36" spans="4:6" ht="14.6">
      <c r="D36"/>
      <c r="E36"/>
      <c r="F36"/>
    </row>
    <row r="37" spans="4:6" ht="14.6">
      <c r="D37"/>
      <c r="E37"/>
      <c r="F37"/>
    </row>
    <row r="38" spans="4:6" ht="14.6">
      <c r="D38"/>
      <c r="E38"/>
      <c r="F38"/>
    </row>
    <row r="39" spans="4:6" ht="14.6">
      <c r="D39"/>
      <c r="E39"/>
      <c r="F39"/>
    </row>
    <row r="40" spans="4:6" ht="14.6">
      <c r="D40"/>
      <c r="E40"/>
      <c r="F40"/>
    </row>
  </sheetData>
  <mergeCells count="4">
    <mergeCell ref="B3:D3"/>
    <mergeCell ref="G3:M3"/>
    <mergeCell ref="H4:M4"/>
    <mergeCell ref="G1:M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6632-3985-447B-B9B8-F7F01E4E59B8}">
  <sheetPr>
    <tabColor rgb="FF0137A6"/>
  </sheetPr>
  <dimension ref="B4:W34"/>
  <sheetViews>
    <sheetView showGridLines="0" topLeftCell="F1" zoomScale="90" zoomScaleNormal="90" workbookViewId="0">
      <selection activeCell="H11" sqref="H11"/>
    </sheetView>
  </sheetViews>
  <sheetFormatPr defaultRowHeight="14.6"/>
  <cols>
    <col min="2" max="2" width="22.3046875" bestFit="1" customWidth="1"/>
    <col min="3" max="3" width="13.07421875" customWidth="1"/>
    <col min="4" max="4" width="13.69140625" customWidth="1"/>
    <col min="8" max="8" width="20.765625" bestFit="1" customWidth="1"/>
    <col min="9" max="9" width="11.07421875" customWidth="1"/>
    <col min="10" max="10" width="11.53515625" customWidth="1"/>
    <col min="14" max="14" width="18.3046875" customWidth="1"/>
    <col min="15" max="16" width="13.07421875" customWidth="1"/>
    <col min="20" max="20" width="20.3046875" bestFit="1" customWidth="1"/>
    <col min="21" max="22" width="13" customWidth="1"/>
  </cols>
  <sheetData>
    <row r="4" spans="2:23">
      <c r="B4" s="1336" t="s">
        <v>0</v>
      </c>
      <c r="C4" s="1336"/>
      <c r="D4" s="1336"/>
      <c r="E4" s="1336"/>
      <c r="H4" s="1346" t="s">
        <v>0</v>
      </c>
      <c r="I4" s="1346"/>
      <c r="J4" s="1346"/>
      <c r="K4" s="1346"/>
      <c r="N4" s="1336" t="s">
        <v>0</v>
      </c>
      <c r="O4" s="1336"/>
      <c r="P4" s="1336"/>
      <c r="Q4" s="1336"/>
      <c r="T4" s="1346" t="s">
        <v>0</v>
      </c>
      <c r="U4" s="1346"/>
      <c r="V4" s="1346"/>
      <c r="W4" s="1346"/>
    </row>
    <row r="5" spans="2:23" ht="27" customHeight="1" thickBot="1">
      <c r="B5" s="1341" t="s">
        <v>808</v>
      </c>
      <c r="C5" s="1341"/>
      <c r="D5" s="1341"/>
      <c r="E5" s="1341"/>
      <c r="H5" s="1347" t="s">
        <v>809</v>
      </c>
      <c r="I5" s="1347"/>
      <c r="J5" s="1347"/>
      <c r="K5" s="1347"/>
      <c r="N5" s="1341" t="s">
        <v>47</v>
      </c>
      <c r="O5" s="1341"/>
      <c r="P5" s="1341"/>
      <c r="Q5" s="1341"/>
      <c r="T5" s="1347" t="s">
        <v>48</v>
      </c>
      <c r="U5" s="1347"/>
      <c r="V5" s="1347"/>
      <c r="W5" s="1347"/>
    </row>
    <row r="6" spans="2:23" ht="15" thickBot="1">
      <c r="B6" s="1342" t="s">
        <v>11</v>
      </c>
      <c r="C6" s="1344" t="s">
        <v>49</v>
      </c>
      <c r="D6" s="1345"/>
      <c r="E6" s="1345"/>
      <c r="H6" s="1348" t="s">
        <v>11</v>
      </c>
      <c r="I6" s="1350" t="s">
        <v>50</v>
      </c>
      <c r="J6" s="1351"/>
      <c r="K6" s="1351"/>
      <c r="N6" s="1342" t="s">
        <v>11</v>
      </c>
      <c r="O6" s="1344" t="s">
        <v>49</v>
      </c>
      <c r="P6" s="1345"/>
      <c r="Q6" s="1345"/>
      <c r="T6" s="1348" t="s">
        <v>11</v>
      </c>
      <c r="U6" s="1350" t="s">
        <v>50</v>
      </c>
      <c r="V6" s="1351"/>
      <c r="W6" s="1351"/>
    </row>
    <row r="7" spans="2:23" ht="15" thickBot="1">
      <c r="B7" s="1343"/>
      <c r="C7" s="1273" t="s">
        <v>51</v>
      </c>
      <c r="D7" s="616" t="s">
        <v>52</v>
      </c>
      <c r="E7" s="617" t="s">
        <v>53</v>
      </c>
      <c r="H7" s="1349"/>
      <c r="I7" s="626" t="s">
        <v>51</v>
      </c>
      <c r="J7" s="626" t="s">
        <v>52</v>
      </c>
      <c r="K7" s="627" t="s">
        <v>53</v>
      </c>
      <c r="N7" s="1343"/>
      <c r="O7" s="616" t="s">
        <v>51</v>
      </c>
      <c r="P7" s="616" t="s">
        <v>52</v>
      </c>
      <c r="Q7" s="617" t="s">
        <v>53</v>
      </c>
      <c r="T7" s="1349"/>
      <c r="U7" s="626" t="s">
        <v>51</v>
      </c>
      <c r="V7" s="626" t="s">
        <v>52</v>
      </c>
      <c r="W7" s="627" t="s">
        <v>53</v>
      </c>
    </row>
    <row r="8" spans="2:23" ht="15" thickBot="1">
      <c r="B8" s="1271" t="s">
        <v>13</v>
      </c>
      <c r="C8" s="1274">
        <v>32682894</v>
      </c>
      <c r="D8" s="619">
        <f>_xlfn.XLOOKUP(B8,RA!$C$8:$N$8,RA!$C$9:$N$9)</f>
        <v>32682894</v>
      </c>
      <c r="E8" s="620">
        <f t="shared" ref="E8:E18" si="0">IFERROR(C9/D8-1,0)</f>
        <v>-0.66998491626843082</v>
      </c>
      <c r="H8" s="557" t="s">
        <v>13</v>
      </c>
      <c r="I8" s="819">
        <v>1696807</v>
      </c>
      <c r="J8" s="628">
        <f>_xlfn.XLOOKUP(H8,RA!$C$8:$N$8,RA!$C$19:$N$19)</f>
        <v>1418131</v>
      </c>
      <c r="K8" s="620">
        <f t="shared" ref="K8:K19" si="1">I8/J8-1</f>
        <v>0.19650934927732355</v>
      </c>
      <c r="N8" s="618" t="s">
        <v>13</v>
      </c>
      <c r="O8" s="619">
        <v>40945277</v>
      </c>
      <c r="P8" s="619">
        <f>_xlfn.XLOOKUP(N8,RA!$C$8:$N$8,RA!$C$44:$N$44)</f>
        <v>40945277</v>
      </c>
      <c r="Q8" s="620">
        <f t="shared" ref="Q8:Q19" si="2">IFERROR(O8/P8-1,0)</f>
        <v>0</v>
      </c>
      <c r="T8" s="557" t="s">
        <v>13</v>
      </c>
      <c r="U8" s="619">
        <v>3670143</v>
      </c>
      <c r="V8" s="628">
        <f>_xlfn.XLOOKUP(T8,RA!$C$8:$N$8,RA!$C$54:$N$54)</f>
        <v>3851902</v>
      </c>
      <c r="W8" s="620">
        <f t="shared" ref="W8:W19" si="3">U8/V8-1</f>
        <v>-4.7186818356230287E-2</v>
      </c>
    </row>
    <row r="9" spans="2:23" ht="15" thickBot="1">
      <c r="B9" s="1271" t="s">
        <v>16</v>
      </c>
      <c r="C9" s="1272">
        <v>10785848</v>
      </c>
      <c r="D9" s="619">
        <f>_xlfn.XLOOKUP(B9,RA!$C$8:$N$8,RA!$C$9:$N$9)</f>
        <v>10785848</v>
      </c>
      <c r="E9" s="620">
        <f t="shared" si="0"/>
        <v>6.0699136498122357</v>
      </c>
      <c r="H9" s="557" t="s">
        <v>16</v>
      </c>
      <c r="I9" s="819">
        <v>1111024</v>
      </c>
      <c r="J9" s="628">
        <f>_xlfn.XLOOKUP(H9,RA!$C$8:$N$8,RA!$C$19:$N$19)</f>
        <v>1842476</v>
      </c>
      <c r="K9" s="620">
        <f t="shared" si="1"/>
        <v>-0.39699404496992086</v>
      </c>
      <c r="N9" s="618" t="s">
        <v>16</v>
      </c>
      <c r="O9" s="619">
        <v>8873879</v>
      </c>
      <c r="P9" s="619">
        <f>_xlfn.XLOOKUP(N9,RA!$C$8:$N$8,RA!$C$44:$N$44)</f>
        <v>8873879</v>
      </c>
      <c r="Q9" s="620">
        <f t="shared" si="2"/>
        <v>0</v>
      </c>
      <c r="T9" s="557" t="s">
        <v>16</v>
      </c>
      <c r="U9" s="619">
        <v>436821</v>
      </c>
      <c r="V9" s="628">
        <f>_xlfn.XLOOKUP(T9,RA!$C$8:$N$8,RA!$C$54:$N$54)</f>
        <v>435021</v>
      </c>
      <c r="W9" s="620">
        <f t="shared" si="3"/>
        <v>4.1377312819381729E-3</v>
      </c>
    </row>
    <row r="10" spans="2:23" ht="15" thickBot="1">
      <c r="B10" s="1271" t="s">
        <v>20</v>
      </c>
      <c r="C10" s="1272">
        <v>76255014</v>
      </c>
      <c r="D10" s="619">
        <f>_xlfn.XLOOKUP(B10,RA!$C$8:$N$8,RA!$C$9:$N$9)</f>
        <v>76255014</v>
      </c>
      <c r="E10" s="620">
        <f t="shared" si="0"/>
        <v>-0.47670735461408476</v>
      </c>
      <c r="H10" s="557" t="s">
        <v>20</v>
      </c>
      <c r="I10" s="819">
        <v>13983797</v>
      </c>
      <c r="J10" s="628">
        <f>_xlfn.XLOOKUP(H10,RA!$C$8:$N$8,RA!$C$19:$N$19)</f>
        <v>32243776</v>
      </c>
      <c r="K10" s="620">
        <f t="shared" si="1"/>
        <v>-0.56631019270199623</v>
      </c>
      <c r="N10" s="618" t="s">
        <v>20</v>
      </c>
      <c r="O10" s="619">
        <v>78279579</v>
      </c>
      <c r="P10" s="619">
        <f>_xlfn.XLOOKUP(N10,RA!$C$8:$N$8,RA!$C$44:$N$44)</f>
        <v>78279579</v>
      </c>
      <c r="Q10" s="620">
        <f t="shared" si="2"/>
        <v>0</v>
      </c>
      <c r="T10" s="557" t="s">
        <v>20</v>
      </c>
      <c r="U10" s="619">
        <v>2535775</v>
      </c>
      <c r="V10" s="628">
        <f>_xlfn.XLOOKUP(T10,RA!$C$8:$N$8,RA!$C$54:$N$54)</f>
        <v>2535775</v>
      </c>
      <c r="W10" s="620">
        <f t="shared" si="3"/>
        <v>0</v>
      </c>
    </row>
    <row r="11" spans="2:23" ht="15" thickBot="1">
      <c r="B11" s="1271" t="s">
        <v>24</v>
      </c>
      <c r="C11" s="1272">
        <v>39903688</v>
      </c>
      <c r="D11" s="619">
        <f>_xlfn.XLOOKUP(B11,RA!$C$8:$N$8,RA!$C$9:$N$9)</f>
        <v>39903688</v>
      </c>
      <c r="E11" s="620">
        <f t="shared" si="0"/>
        <v>-0.698469399620406</v>
      </c>
      <c r="H11" s="557" t="s">
        <v>24</v>
      </c>
      <c r="I11" s="819">
        <v>7875581</v>
      </c>
      <c r="J11" s="628">
        <f>_xlfn.XLOOKUP(H11,RA!$C$8:$N$8,RA!$C$19:$N$19)</f>
        <v>4746034</v>
      </c>
      <c r="K11" s="620">
        <f t="shared" si="1"/>
        <v>0.65940256643757711</v>
      </c>
      <c r="N11" s="618" t="s">
        <v>24</v>
      </c>
      <c r="O11" s="619">
        <v>34436388</v>
      </c>
      <c r="P11" s="619">
        <f>_xlfn.XLOOKUP(N11,RA!$C$8:$N$8,RA!$C$44:$N$44)</f>
        <v>34436388</v>
      </c>
      <c r="Q11" s="620">
        <f t="shared" si="2"/>
        <v>0</v>
      </c>
      <c r="T11" s="557" t="s">
        <v>24</v>
      </c>
      <c r="U11" s="619">
        <v>3684013</v>
      </c>
      <c r="V11" s="628">
        <f>_xlfn.XLOOKUP(T11,RA!$C$8:$N$8,RA!$C$54:$N$54)</f>
        <v>3684013</v>
      </c>
      <c r="W11" s="620">
        <f t="shared" si="3"/>
        <v>0</v>
      </c>
    </row>
    <row r="12" spans="2:23" ht="15" thickBot="1">
      <c r="B12" s="1271" t="s">
        <v>28</v>
      </c>
      <c r="C12" s="1272">
        <v>12032183</v>
      </c>
      <c r="D12" s="619">
        <f>_xlfn.XLOOKUP(B12,RA!$C$8:$N$8,RA!$C$9:$N$9)</f>
        <v>12032183</v>
      </c>
      <c r="E12" s="620">
        <f t="shared" si="0"/>
        <v>-0.546993841433429</v>
      </c>
      <c r="H12" s="557" t="s">
        <v>28</v>
      </c>
      <c r="I12" s="819">
        <v>0</v>
      </c>
      <c r="J12" s="628">
        <f>_xlfn.XLOOKUP(H12,RA!$C$8:$N$8,RA!$C$19:$N$19)</f>
        <v>3277913</v>
      </c>
      <c r="K12" s="620">
        <f t="shared" si="1"/>
        <v>-1</v>
      </c>
      <c r="N12" s="618" t="s">
        <v>28</v>
      </c>
      <c r="O12" s="619">
        <v>12488935</v>
      </c>
      <c r="P12" s="619">
        <f>_xlfn.XLOOKUP(N12,RA!$C$8:$N$8,RA!$C$44:$N$44)</f>
        <v>12488935</v>
      </c>
      <c r="Q12" s="620">
        <f t="shared" si="2"/>
        <v>0</v>
      </c>
      <c r="T12" s="557" t="s">
        <v>28</v>
      </c>
      <c r="U12" s="619">
        <v>3262515</v>
      </c>
      <c r="V12" s="628">
        <f>_xlfn.XLOOKUP(T12,RA!$C$8:$N$8,RA!$C$54:$N$54)</f>
        <v>3262515</v>
      </c>
      <c r="W12" s="620">
        <f t="shared" si="3"/>
        <v>0</v>
      </c>
    </row>
    <row r="13" spans="2:23" ht="15" thickBot="1">
      <c r="B13" s="1271" t="s">
        <v>31</v>
      </c>
      <c r="C13" s="1272">
        <v>5450653</v>
      </c>
      <c r="D13" s="619">
        <f>_xlfn.XLOOKUP(B13,RA!$C$8:$N$8,RA!$C$9:$N$9)</f>
        <v>5450653</v>
      </c>
      <c r="E13" s="620">
        <f t="shared" si="0"/>
        <v>67.086711812327806</v>
      </c>
      <c r="H13" s="557" t="s">
        <v>31</v>
      </c>
      <c r="I13" s="819">
        <v>1465774</v>
      </c>
      <c r="J13" s="628">
        <f>_xlfn.XLOOKUP(H13,RA!$C$8:$N$8,RA!$C$19:$N$19)</f>
        <v>30087</v>
      </c>
      <c r="K13" s="620">
        <f t="shared" si="1"/>
        <v>47.71785156379832</v>
      </c>
      <c r="N13" s="618" t="s">
        <v>31</v>
      </c>
      <c r="O13" s="619">
        <v>19171387</v>
      </c>
      <c r="P13" s="619">
        <f>_xlfn.XLOOKUP(N13,RA!$C$8:$N$8,RA!$C$44:$N$44)</f>
        <v>19171387</v>
      </c>
      <c r="Q13" s="620">
        <f t="shared" si="2"/>
        <v>0</v>
      </c>
      <c r="T13" s="557" t="s">
        <v>31</v>
      </c>
      <c r="U13" s="619">
        <v>711302</v>
      </c>
      <c r="V13" s="628">
        <f>_xlfn.XLOOKUP(T13,RA!$C$8:$N$8,RA!$C$54:$N$54)</f>
        <v>299905</v>
      </c>
      <c r="W13" s="620">
        <f t="shared" si="3"/>
        <v>1.3717577232790386</v>
      </c>
    </row>
    <row r="14" spans="2:23" ht="15" thickBot="1">
      <c r="B14" s="1271" t="s">
        <v>34</v>
      </c>
      <c r="C14" s="1272">
        <v>371117040</v>
      </c>
      <c r="D14" s="619">
        <f>_xlfn.XLOOKUP(B14,RA!$C$8:$N$8,RA!$C$9:$N$9)</f>
        <v>371117040</v>
      </c>
      <c r="E14" s="620">
        <f t="shared" si="0"/>
        <v>1.4672540258458624</v>
      </c>
      <c r="H14" s="557" t="s">
        <v>34</v>
      </c>
      <c r="I14" s="819">
        <v>221638337</v>
      </c>
      <c r="J14" s="628">
        <f>_xlfn.XLOOKUP(H14,RA!$C$8:$N$8,RA!$C$19:$N$19)</f>
        <v>290849318</v>
      </c>
      <c r="K14" s="620">
        <f t="shared" si="1"/>
        <v>-0.23796164101715378</v>
      </c>
      <c r="N14" s="618" t="s">
        <v>34</v>
      </c>
      <c r="O14" s="619">
        <v>305362725</v>
      </c>
      <c r="P14" s="619">
        <f>_xlfn.XLOOKUP(N14,RA!$C$8:$N$8,RA!$C$44:$N$44)</f>
        <v>305362726</v>
      </c>
      <c r="Q14" s="620">
        <f t="shared" si="2"/>
        <v>-3.2747938805144372E-9</v>
      </c>
      <c r="T14" s="557" t="s">
        <v>34</v>
      </c>
      <c r="U14" s="619">
        <v>170846151</v>
      </c>
      <c r="V14" s="628">
        <f>_xlfn.XLOOKUP(T14,RA!$C$8:$N$8,RA!$C$54:$N$54)</f>
        <v>168089826</v>
      </c>
      <c r="W14" s="620">
        <f t="shared" si="3"/>
        <v>1.6397928807422302E-2</v>
      </c>
    </row>
    <row r="15" spans="2:23" ht="15" thickBot="1">
      <c r="B15" s="1271" t="s">
        <v>35</v>
      </c>
      <c r="C15" s="1272">
        <v>915640011</v>
      </c>
      <c r="D15" s="619">
        <f>_xlfn.XLOOKUP(B15,RA!$C$8:$N$8,RA!$C$9:$N$9)</f>
        <v>915640011</v>
      </c>
      <c r="E15" s="620">
        <f t="shared" si="0"/>
        <v>-0.98977803734266911</v>
      </c>
      <c r="H15" s="557" t="s">
        <v>35</v>
      </c>
      <c r="I15" s="819">
        <v>496327594</v>
      </c>
      <c r="J15" s="628">
        <f>_xlfn.XLOOKUP(H15,RA!$C$8:$N$8,RA!$C$19:$N$19)</f>
        <v>611465508</v>
      </c>
      <c r="K15" s="620">
        <f t="shared" si="1"/>
        <v>-0.18829829727697411</v>
      </c>
      <c r="N15" s="618" t="s">
        <v>35</v>
      </c>
      <c r="O15" s="619">
        <v>818548381</v>
      </c>
      <c r="P15" s="619">
        <f>_xlfn.XLOOKUP(N15,RA!$C$8:$N$8,RA!$C$44:$N$44)</f>
        <v>818548382</v>
      </c>
      <c r="Q15" s="620">
        <f t="shared" si="2"/>
        <v>-1.2216748723758997E-9</v>
      </c>
      <c r="T15" s="557" t="s">
        <v>35</v>
      </c>
      <c r="U15" s="619">
        <v>534598589</v>
      </c>
      <c r="V15" s="628">
        <f>_xlfn.XLOOKUP(T15,RA!$C$8:$N$8,RA!$C$54:$N$54)</f>
        <v>527547701</v>
      </c>
      <c r="W15" s="620">
        <f t="shared" si="3"/>
        <v>1.3365403709720614E-2</v>
      </c>
    </row>
    <row r="16" spans="2:23" ht="15" thickBot="1">
      <c r="B16" s="1271" t="s">
        <v>37</v>
      </c>
      <c r="C16" s="1272">
        <v>9359638</v>
      </c>
      <c r="D16" s="619">
        <f>_xlfn.XLOOKUP(B16,RA!$C$8:$N$8,RA!$C$9:$N$9)</f>
        <v>9359638</v>
      </c>
      <c r="E16" s="620">
        <f t="shared" si="0"/>
        <v>0.81175489906767773</v>
      </c>
      <c r="H16" s="557" t="s">
        <v>37</v>
      </c>
      <c r="I16" s="819">
        <v>1370079</v>
      </c>
      <c r="J16" s="628">
        <f>_xlfn.XLOOKUP(H16,RA!$C$8:$N$8,RA!$C$19:$N$19)</f>
        <v>1250041</v>
      </c>
      <c r="K16" s="620">
        <f t="shared" si="1"/>
        <v>9.602725030618986E-2</v>
      </c>
      <c r="N16" s="618" t="s">
        <v>37</v>
      </c>
      <c r="O16" s="619">
        <v>7134489</v>
      </c>
      <c r="P16" s="619">
        <f>_xlfn.XLOOKUP(N16,RA!$C$8:$N$8,RA!$C$44:$N$44)</f>
        <v>7134489</v>
      </c>
      <c r="Q16" s="620">
        <f t="shared" si="2"/>
        <v>0</v>
      </c>
      <c r="T16" s="557" t="s">
        <v>37</v>
      </c>
      <c r="U16" s="619">
        <v>506105</v>
      </c>
      <c r="V16" s="628">
        <f>_xlfn.XLOOKUP(T16,RA!$C$8:$N$8,RA!$C$54:$N$54)</f>
        <v>506105</v>
      </c>
      <c r="W16" s="620">
        <f t="shared" si="3"/>
        <v>0</v>
      </c>
    </row>
    <row r="17" spans="2:23" ht="15" thickBot="1">
      <c r="B17" s="1271" t="s">
        <v>39</v>
      </c>
      <c r="C17" s="1272">
        <v>16957370</v>
      </c>
      <c r="D17" s="619">
        <f>_xlfn.XLOOKUP(B17,RA!$C$8:$N$8,RA!$C$9:$N$9)</f>
        <v>16957370</v>
      </c>
      <c r="E17" s="620">
        <f t="shared" si="0"/>
        <v>5.2147394318812408</v>
      </c>
      <c r="H17" s="557" t="s">
        <v>39</v>
      </c>
      <c r="I17" s="819">
        <v>192755</v>
      </c>
      <c r="J17" s="628">
        <f>_xlfn.XLOOKUP(H17,RA!$C$8:$N$8,RA!$C$19:$N$19)</f>
        <v>702509</v>
      </c>
      <c r="K17" s="620">
        <f t="shared" si="1"/>
        <v>-0.7256191735621893</v>
      </c>
      <c r="N17" s="618" t="s">
        <v>39</v>
      </c>
      <c r="O17" s="619">
        <v>14671830</v>
      </c>
      <c r="P17" s="619">
        <f>_xlfn.XLOOKUP(N17,RA!$C$8:$N$8,RA!$C$44:$N$44)</f>
        <v>14671830</v>
      </c>
      <c r="Q17" s="620">
        <f t="shared" si="2"/>
        <v>0</v>
      </c>
      <c r="T17" s="557" t="s">
        <v>39</v>
      </c>
      <c r="U17" s="619">
        <v>600134</v>
      </c>
      <c r="V17" s="628">
        <f>_xlfn.XLOOKUP(T17,RA!$C$8:$N$8,RA!$C$54:$N$54)</f>
        <v>600134</v>
      </c>
      <c r="W17" s="620">
        <f t="shared" si="3"/>
        <v>0</v>
      </c>
    </row>
    <row r="18" spans="2:23" ht="15" thickBot="1">
      <c r="B18" s="800" t="s">
        <v>41</v>
      </c>
      <c r="C18" s="1272">
        <v>105385636</v>
      </c>
      <c r="D18" s="619">
        <f>_xlfn.XLOOKUP(B18,RA!$C$8:$N$8,RA!$C$9:$N$9)</f>
        <v>105385636</v>
      </c>
      <c r="E18" s="620">
        <f t="shared" si="0"/>
        <v>14.140298389431365</v>
      </c>
      <c r="H18" s="554" t="s">
        <v>41</v>
      </c>
      <c r="I18" s="819">
        <v>47855391</v>
      </c>
      <c r="J18" s="628">
        <f>_xlfn.XLOOKUP(H18,RA!$C$8:$N$8,RA!$C$19:$N$19)</f>
        <v>64293934</v>
      </c>
      <c r="K18" s="596">
        <f t="shared" si="1"/>
        <v>-0.25567797733453357</v>
      </c>
      <c r="N18" s="621" t="s">
        <v>41</v>
      </c>
      <c r="O18" s="622">
        <v>295958506</v>
      </c>
      <c r="P18" s="622">
        <f>_xlfn.XLOOKUP(N18,RA!$C$8:$N$8,RA!$C$44:$N$44)</f>
        <v>295958506</v>
      </c>
      <c r="Q18" s="620">
        <f t="shared" si="2"/>
        <v>0</v>
      </c>
      <c r="T18" s="554" t="s">
        <v>41</v>
      </c>
      <c r="U18" s="622">
        <v>18455701</v>
      </c>
      <c r="V18" s="628">
        <f>_xlfn.XLOOKUP(T18,RA!$C$8:$N$8,RA!$C$54:$N$54)</f>
        <v>18623238</v>
      </c>
      <c r="W18" s="596">
        <f t="shared" si="3"/>
        <v>-8.9961262375533035E-3</v>
      </c>
    </row>
    <row r="19" spans="2:23" ht="15" thickBot="1">
      <c r="B19" s="598" t="s">
        <v>43</v>
      </c>
      <c r="C19" s="1272">
        <v>1595569975</v>
      </c>
      <c r="D19" s="624">
        <f>SUM(D8:D18)</f>
        <v>1595569975</v>
      </c>
      <c r="E19" s="620">
        <f>IFERROR(#REF!/D19-1,0)</f>
        <v>0</v>
      </c>
      <c r="H19" s="623" t="s">
        <v>43</v>
      </c>
      <c r="I19" s="624">
        <v>793517139</v>
      </c>
      <c r="J19" s="624">
        <f>SUM(J8:J18)</f>
        <v>1012119727</v>
      </c>
      <c r="K19" s="625">
        <f t="shared" si="1"/>
        <v>-0.2159849098564206</v>
      </c>
      <c r="N19" s="623" t="s">
        <v>43</v>
      </c>
      <c r="O19" s="624">
        <v>1635871377</v>
      </c>
      <c r="P19" s="624">
        <f>SUM(P8:P18)</f>
        <v>1635871378</v>
      </c>
      <c r="Q19" s="620">
        <f t="shared" si="2"/>
        <v>-6.1129501460754909E-10</v>
      </c>
      <c r="T19" s="623" t="s">
        <v>43</v>
      </c>
      <c r="U19" s="624">
        <v>745397273</v>
      </c>
      <c r="V19" s="624">
        <f>SUM(V8:V18)</f>
        <v>729436135</v>
      </c>
      <c r="W19" s="625">
        <f t="shared" si="3"/>
        <v>2.1881474243115262E-2</v>
      </c>
    </row>
    <row r="25" spans="2:23">
      <c r="B25" s="1352" t="s">
        <v>0</v>
      </c>
      <c r="C25" s="1352"/>
      <c r="D25" s="1352"/>
      <c r="E25" s="1352"/>
      <c r="N25" s="1352" t="s">
        <v>0</v>
      </c>
      <c r="O25" s="1352"/>
      <c r="P25" s="1352"/>
      <c r="Q25" s="1352"/>
    </row>
    <row r="26" spans="2:23" ht="15" thickBot="1">
      <c r="B26" s="1340" t="s">
        <v>55</v>
      </c>
      <c r="C26" s="1340"/>
      <c r="D26" s="1340"/>
      <c r="E26" s="1340"/>
      <c r="N26" s="1340" t="s">
        <v>55</v>
      </c>
      <c r="O26" s="1340"/>
      <c r="P26" s="1340"/>
      <c r="Q26" s="1340"/>
    </row>
    <row r="27" spans="2:23" ht="15" thickBot="1">
      <c r="B27" s="629" t="s">
        <v>56</v>
      </c>
      <c r="C27" s="629" t="s">
        <v>51</v>
      </c>
      <c r="D27" s="629" t="s">
        <v>52</v>
      </c>
      <c r="E27" s="630" t="s">
        <v>53</v>
      </c>
      <c r="N27" s="629" t="s">
        <v>56</v>
      </c>
      <c r="O27" s="629" t="s">
        <v>51</v>
      </c>
      <c r="P27" s="629" t="s">
        <v>52</v>
      </c>
      <c r="Q27" s="630" t="s">
        <v>53</v>
      </c>
    </row>
    <row r="28" spans="2:23" ht="15" thickBot="1">
      <c r="B28" s="618">
        <v>2017</v>
      </c>
      <c r="C28" s="619">
        <v>16693084</v>
      </c>
      <c r="D28" s="619">
        <v>16445890</v>
      </c>
      <c r="E28" s="620">
        <v>-0.01</v>
      </c>
      <c r="N28" s="618">
        <v>2017</v>
      </c>
      <c r="O28" s="619">
        <v>16693084</v>
      </c>
      <c r="P28" s="619">
        <v>16445890</v>
      </c>
      <c r="Q28" s="620">
        <v>-0.01</v>
      </c>
    </row>
    <row r="29" spans="2:23" ht="15" thickBot="1">
      <c r="B29" s="618">
        <v>2018</v>
      </c>
      <c r="C29" s="619">
        <v>203087756</v>
      </c>
      <c r="D29" s="619">
        <v>203183186</v>
      </c>
      <c r="E29" s="620">
        <v>0</v>
      </c>
      <c r="N29" s="618">
        <v>2018</v>
      </c>
      <c r="O29" s="619">
        <v>203087756</v>
      </c>
      <c r="P29" s="619">
        <v>203183186</v>
      </c>
      <c r="Q29" s="620">
        <v>0</v>
      </c>
    </row>
    <row r="30" spans="2:23" ht="15" thickBot="1">
      <c r="B30" s="618">
        <v>2019</v>
      </c>
      <c r="C30" s="619">
        <v>333749230</v>
      </c>
      <c r="D30" s="619">
        <v>333775300</v>
      </c>
      <c r="E30" s="620">
        <v>0</v>
      </c>
      <c r="N30" s="618">
        <v>2019</v>
      </c>
      <c r="O30" s="619">
        <v>333749230</v>
      </c>
      <c r="P30" s="619">
        <v>333775300</v>
      </c>
      <c r="Q30" s="620">
        <v>0</v>
      </c>
    </row>
    <row r="31" spans="2:23" ht="15" thickBot="1">
      <c r="B31" s="618">
        <v>2020</v>
      </c>
      <c r="C31" s="619">
        <v>410615315</v>
      </c>
      <c r="D31" s="619">
        <v>402655339</v>
      </c>
      <c r="E31" s="620">
        <v>-0.02</v>
      </c>
      <c r="N31" s="618">
        <v>2020</v>
      </c>
      <c r="O31" s="619">
        <v>410615315</v>
      </c>
      <c r="P31" s="619">
        <v>402655339</v>
      </c>
      <c r="Q31" s="620">
        <v>-0.02</v>
      </c>
    </row>
    <row r="32" spans="2:23" ht="15" thickBot="1">
      <c r="B32" s="618">
        <v>2021</v>
      </c>
      <c r="C32" s="619">
        <v>513592593</v>
      </c>
      <c r="D32" s="619">
        <v>520243988</v>
      </c>
      <c r="E32" s="620">
        <v>0.01</v>
      </c>
      <c r="N32" s="618">
        <v>2021</v>
      </c>
      <c r="O32" s="619">
        <v>513592593</v>
      </c>
      <c r="P32" s="619">
        <v>520243988</v>
      </c>
      <c r="Q32" s="620">
        <v>0.01</v>
      </c>
    </row>
    <row r="33" spans="2:17" ht="15" thickBot="1">
      <c r="B33" s="618">
        <v>2022</v>
      </c>
      <c r="C33" s="619">
        <f>U19</f>
        <v>745397273</v>
      </c>
      <c r="D33" s="619">
        <f>V19</f>
        <v>729436135</v>
      </c>
      <c r="E33" s="620">
        <f>C33/D33-1</f>
        <v>2.1881474243115262E-2</v>
      </c>
      <c r="N33" s="618">
        <v>2022</v>
      </c>
      <c r="O33" s="619">
        <f>U19</f>
        <v>745397273</v>
      </c>
      <c r="P33" s="619">
        <f>V19</f>
        <v>729436135</v>
      </c>
      <c r="Q33" s="620">
        <f>O33/P33-1</f>
        <v>2.1881474243115262E-2</v>
      </c>
    </row>
    <row r="34" spans="2:17" ht="15" thickBot="1">
      <c r="B34" s="820">
        <v>2023</v>
      </c>
      <c r="C34" s="619">
        <f>I19</f>
        <v>793517139</v>
      </c>
      <c r="D34" s="619">
        <f>J19</f>
        <v>1012119727</v>
      </c>
      <c r="E34" s="620">
        <f>C34/D34-1</f>
        <v>-0.2159849098564206</v>
      </c>
      <c r="N34" s="820">
        <v>2023</v>
      </c>
      <c r="O34" s="619">
        <f>I19</f>
        <v>793517139</v>
      </c>
      <c r="P34" s="619">
        <f>J19</f>
        <v>1012119727</v>
      </c>
      <c r="Q34" s="620">
        <f>O34/P34-1</f>
        <v>-0.2159849098564206</v>
      </c>
    </row>
  </sheetData>
  <mergeCells count="20">
    <mergeCell ref="B25:E25"/>
    <mergeCell ref="B26:E26"/>
    <mergeCell ref="B4:E4"/>
    <mergeCell ref="H4:K4"/>
    <mergeCell ref="B5:E5"/>
    <mergeCell ref="H5:K5"/>
    <mergeCell ref="B6:B7"/>
    <mergeCell ref="C6:E6"/>
    <mergeCell ref="H6:H7"/>
    <mergeCell ref="I6:K6"/>
    <mergeCell ref="T4:W4"/>
    <mergeCell ref="T5:W5"/>
    <mergeCell ref="T6:T7"/>
    <mergeCell ref="U6:W6"/>
    <mergeCell ref="N25:Q25"/>
    <mergeCell ref="N26:Q26"/>
    <mergeCell ref="N4:Q4"/>
    <mergeCell ref="N5:Q5"/>
    <mergeCell ref="N6:N7"/>
    <mergeCell ref="O6:Q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E47D5-3AD6-4B09-A80D-0AA754BF7E56}">
  <sheetPr codeName="Sheet3">
    <tabColor rgb="FF0137A6"/>
  </sheetPr>
  <dimension ref="B4:M22"/>
  <sheetViews>
    <sheetView zoomScale="113" zoomScaleNormal="70" workbookViewId="0">
      <selection activeCell="E26" sqref="E26"/>
    </sheetView>
  </sheetViews>
  <sheetFormatPr defaultColWidth="8.07421875" defaultRowHeight="16.75"/>
  <cols>
    <col min="1" max="1" width="8.07421875" style="339"/>
    <col min="2" max="2" width="24.3046875" style="339" bestFit="1" customWidth="1"/>
    <col min="3" max="3" width="11.07421875" style="339" bestFit="1" customWidth="1"/>
    <col min="4" max="4" width="17.84375" style="339" bestFit="1" customWidth="1"/>
    <col min="5" max="5" width="15" style="339" bestFit="1" customWidth="1"/>
    <col min="6" max="6" width="5.84375" style="339" bestFit="1" customWidth="1"/>
    <col min="7" max="10" width="8.07421875" style="339"/>
    <col min="11" max="11" width="45.3046875" style="339" customWidth="1"/>
    <col min="12" max="12" width="33.07421875" style="339" customWidth="1"/>
    <col min="13" max="13" width="21" style="339" bestFit="1" customWidth="1"/>
    <col min="14" max="16384" width="8.07421875" style="339"/>
  </cols>
  <sheetData>
    <row r="4" spans="2:13" ht="17.149999999999999" thickBot="1"/>
    <row r="5" spans="2:13" ht="29.25" customHeight="1">
      <c r="B5" s="1336" t="s">
        <v>57</v>
      </c>
      <c r="C5" s="1336"/>
      <c r="D5" s="1336"/>
      <c r="E5" s="1336"/>
      <c r="F5" s="1336"/>
      <c r="L5" s="1353" t="s">
        <v>0</v>
      </c>
      <c r="M5" s="1353"/>
    </row>
    <row r="6" spans="2:13" ht="17.149999999999999" thickBot="1">
      <c r="B6" s="477" t="s">
        <v>58</v>
      </c>
      <c r="C6" s="477" t="s">
        <v>59</v>
      </c>
      <c r="D6" s="477" t="s">
        <v>60</v>
      </c>
      <c r="E6" s="477" t="s">
        <v>61</v>
      </c>
      <c r="F6" s="478" t="s">
        <v>62</v>
      </c>
      <c r="L6" s="1341" t="s">
        <v>843</v>
      </c>
      <c r="M6" s="1341"/>
    </row>
    <row r="7" spans="2:13" ht="17.149999999999999" thickBot="1">
      <c r="B7" s="479" t="s">
        <v>64</v>
      </c>
      <c r="C7" s="479" t="s">
        <v>65</v>
      </c>
      <c r="D7" s="479" t="s">
        <v>66</v>
      </c>
      <c r="E7" s="480">
        <v>360000</v>
      </c>
      <c r="F7" s="481">
        <v>0.6</v>
      </c>
      <c r="L7" s="1137" t="s">
        <v>63</v>
      </c>
      <c r="M7" s="1137" t="s">
        <v>58</v>
      </c>
    </row>
    <row r="8" spans="2:13" ht="17.149999999999999" thickBot="1">
      <c r="B8" s="479" t="s">
        <v>69</v>
      </c>
      <c r="C8" s="479" t="s">
        <v>65</v>
      </c>
      <c r="D8" s="479" t="s">
        <v>70</v>
      </c>
      <c r="E8" s="480">
        <v>120000</v>
      </c>
      <c r="F8" s="481">
        <v>0.2</v>
      </c>
      <c r="L8" s="494" t="s">
        <v>67</v>
      </c>
      <c r="M8" s="494" t="s">
        <v>68</v>
      </c>
    </row>
    <row r="9" spans="2:13" ht="17.149999999999999" thickBot="1">
      <c r="B9" s="479" t="s">
        <v>72</v>
      </c>
      <c r="C9" s="479" t="s">
        <v>65</v>
      </c>
      <c r="D9" s="479" t="s">
        <v>70</v>
      </c>
      <c r="E9" s="480">
        <v>78000</v>
      </c>
      <c r="F9" s="481">
        <v>0.13</v>
      </c>
      <c r="L9" s="494" t="s">
        <v>844</v>
      </c>
      <c r="M9" s="494" t="s">
        <v>71</v>
      </c>
    </row>
    <row r="10" spans="2:13" ht="17.149999999999999" thickBot="1">
      <c r="B10" s="479" t="s">
        <v>74</v>
      </c>
      <c r="C10" s="479" t="s">
        <v>65</v>
      </c>
      <c r="D10" s="479" t="s">
        <v>70</v>
      </c>
      <c r="E10" s="480">
        <v>42000</v>
      </c>
      <c r="F10" s="481">
        <v>7.0000000000000007E-2</v>
      </c>
      <c r="L10" s="494" t="s">
        <v>73</v>
      </c>
      <c r="M10" s="494" t="s">
        <v>845</v>
      </c>
    </row>
    <row r="11" spans="2:13" ht="17.149999999999999" thickBot="1">
      <c r="B11" s="479" t="s">
        <v>76</v>
      </c>
      <c r="C11" s="479" t="s">
        <v>77</v>
      </c>
      <c r="D11" s="479" t="s">
        <v>78</v>
      </c>
      <c r="E11" s="479" t="s">
        <v>79</v>
      </c>
      <c r="F11" s="481">
        <v>0</v>
      </c>
      <c r="L11" s="494" t="s">
        <v>75</v>
      </c>
      <c r="M11" s="494" t="s">
        <v>846</v>
      </c>
    </row>
    <row r="12" spans="2:13" ht="17.149999999999999" thickBot="1">
      <c r="B12" s="479" t="s">
        <v>82</v>
      </c>
      <c r="C12" s="479" t="s">
        <v>77</v>
      </c>
      <c r="D12" s="479" t="s">
        <v>78</v>
      </c>
      <c r="E12" s="479" t="s">
        <v>79</v>
      </c>
      <c r="F12" s="481">
        <v>0</v>
      </c>
      <c r="L12" s="494" t="s">
        <v>80</v>
      </c>
      <c r="M12" s="494" t="s">
        <v>81</v>
      </c>
    </row>
    <row r="13" spans="2:13" ht="17.149999999999999" thickBot="1">
      <c r="B13" s="479" t="s">
        <v>83</v>
      </c>
      <c r="C13" s="479" t="s">
        <v>77</v>
      </c>
      <c r="D13" s="479" t="s">
        <v>78</v>
      </c>
      <c r="E13" s="479" t="s">
        <v>79</v>
      </c>
      <c r="F13" s="481">
        <v>0</v>
      </c>
      <c r="L13" s="494" t="s">
        <v>847</v>
      </c>
      <c r="M13" s="494" t="s">
        <v>848</v>
      </c>
    </row>
    <row r="14" spans="2:13" ht="17.149999999999999" thickBot="1">
      <c r="B14" s="479" t="s">
        <v>85</v>
      </c>
      <c r="C14" s="479" t="s">
        <v>77</v>
      </c>
      <c r="D14" s="479" t="s">
        <v>78</v>
      </c>
      <c r="E14" s="479" t="s">
        <v>79</v>
      </c>
      <c r="F14" s="481">
        <v>0</v>
      </c>
      <c r="L14" s="494" t="s">
        <v>849</v>
      </c>
      <c r="M14" s="494" t="s">
        <v>84</v>
      </c>
    </row>
    <row r="15" spans="2:13" ht="17.149999999999999" thickBot="1">
      <c r="B15" s="482" t="s">
        <v>87</v>
      </c>
      <c r="C15" s="482" t="s">
        <v>77</v>
      </c>
      <c r="D15" s="482" t="s">
        <v>78</v>
      </c>
      <c r="E15" s="482" t="s">
        <v>79</v>
      </c>
      <c r="F15" s="483">
        <v>0</v>
      </c>
      <c r="L15" s="494" t="s">
        <v>86</v>
      </c>
      <c r="M15" s="494" t="s">
        <v>850</v>
      </c>
    </row>
    <row r="16" spans="2:13" ht="17.149999999999999" thickBot="1">
      <c r="B16" s="484" t="s">
        <v>88</v>
      </c>
      <c r="C16" s="485"/>
      <c r="D16" s="485"/>
      <c r="E16" s="486">
        <v>600000</v>
      </c>
      <c r="F16" s="487">
        <v>1</v>
      </c>
    </row>
    <row r="22" spans="5:5">
      <c r="E22" s="71"/>
    </row>
  </sheetData>
  <mergeCells count="3">
    <mergeCell ref="B5:F5"/>
    <mergeCell ref="L5:M5"/>
    <mergeCell ref="L6:M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C56A-9ABD-4517-8ED3-31FC21C7803B}">
  <sheetPr codeName="Sheet13">
    <tabColor rgb="FF0137A6"/>
  </sheetPr>
  <dimension ref="B2:L42"/>
  <sheetViews>
    <sheetView showGridLines="0" zoomScale="74" workbookViewId="0">
      <selection activeCell="I32" sqref="I32"/>
    </sheetView>
  </sheetViews>
  <sheetFormatPr defaultColWidth="8.53515625" defaultRowHeight="12.9"/>
  <cols>
    <col min="1" max="1" width="8.53515625" style="56"/>
    <col min="2" max="2" width="34" style="56" bestFit="1" customWidth="1"/>
    <col min="3" max="3" width="13.07421875" style="56" customWidth="1"/>
    <col min="4" max="4" width="15" style="56" customWidth="1"/>
    <col min="5" max="5" width="20" style="56" customWidth="1"/>
    <col min="6" max="12" width="15.84375" style="56" customWidth="1"/>
    <col min="13" max="16384" width="8.53515625" style="56"/>
  </cols>
  <sheetData>
    <row r="2" spans="2:12" ht="20.6">
      <c r="B2" s="55" t="s">
        <v>89</v>
      </c>
    </row>
    <row r="4" spans="2:12" ht="13.3" thickBot="1"/>
    <row r="5" spans="2:12">
      <c r="B5" s="938"/>
      <c r="C5" s="939"/>
      <c r="D5" s="939"/>
      <c r="E5" s="939"/>
      <c r="F5" s="939"/>
      <c r="G5" s="939"/>
      <c r="H5" s="939"/>
      <c r="I5" s="939"/>
      <c r="J5" s="939"/>
      <c r="K5" s="939"/>
      <c r="L5" s="940"/>
    </row>
    <row r="6" spans="2:12">
      <c r="B6" s="1354" t="s">
        <v>90</v>
      </c>
      <c r="C6" s="1355"/>
      <c r="D6" s="1355"/>
      <c r="E6" s="1355"/>
      <c r="F6" s="1355"/>
      <c r="G6" s="1355"/>
      <c r="H6" s="1355"/>
      <c r="I6" s="1355"/>
      <c r="J6" s="1355"/>
      <c r="K6" s="1355"/>
      <c r="L6" s="1356"/>
    </row>
    <row r="7" spans="2:12">
      <c r="B7" s="1354" t="s">
        <v>91</v>
      </c>
      <c r="C7" s="1355"/>
      <c r="D7" s="1355"/>
      <c r="E7" s="1355"/>
      <c r="F7" s="1355"/>
      <c r="G7" s="1355"/>
      <c r="H7" s="1355"/>
      <c r="I7" s="1355"/>
      <c r="J7" s="1355"/>
      <c r="K7" s="1355"/>
      <c r="L7" s="1356"/>
    </row>
    <row r="8" spans="2:12">
      <c r="B8" s="1354" t="s">
        <v>834</v>
      </c>
      <c r="C8" s="1355"/>
      <c r="D8" s="1355"/>
      <c r="E8" s="1355"/>
      <c r="F8" s="1355"/>
      <c r="G8" s="1355"/>
      <c r="H8" s="1355"/>
      <c r="I8" s="1355"/>
      <c r="J8" s="1355"/>
      <c r="K8" s="1355"/>
      <c r="L8" s="1356"/>
    </row>
    <row r="9" spans="2:12" ht="13.3" thickBot="1">
      <c r="B9" s="941"/>
      <c r="C9" s="942"/>
      <c r="D9" s="942"/>
      <c r="E9" s="942"/>
      <c r="F9" s="942"/>
      <c r="G9" s="942"/>
      <c r="H9" s="942"/>
      <c r="I9" s="942"/>
      <c r="J9" s="942"/>
      <c r="K9" s="942"/>
      <c r="L9" s="943"/>
    </row>
    <row r="10" spans="2:12" ht="13.3" thickBot="1">
      <c r="B10" s="944"/>
      <c r="C10" s="1357" t="s">
        <v>835</v>
      </c>
      <c r="D10" s="1358"/>
      <c r="E10" s="1358"/>
      <c r="F10" s="1358"/>
      <c r="G10" s="1359"/>
      <c r="H10" s="1357" t="s">
        <v>836</v>
      </c>
      <c r="I10" s="1358"/>
      <c r="J10" s="1358"/>
      <c r="K10" s="1358"/>
      <c r="L10" s="1359"/>
    </row>
    <row r="11" spans="2:12" ht="39" thickBot="1">
      <c r="B11" s="945" t="s">
        <v>92</v>
      </c>
      <c r="C11" s="946" t="s">
        <v>93</v>
      </c>
      <c r="D11" s="946" t="s">
        <v>94</v>
      </c>
      <c r="E11" s="946" t="s">
        <v>837</v>
      </c>
      <c r="F11" s="946" t="s">
        <v>838</v>
      </c>
      <c r="G11" s="947" t="s">
        <v>95</v>
      </c>
      <c r="H11" s="946" t="s">
        <v>93</v>
      </c>
      <c r="I11" s="946" t="s">
        <v>94</v>
      </c>
      <c r="J11" s="946" t="s">
        <v>837</v>
      </c>
      <c r="K11" s="946" t="s">
        <v>838</v>
      </c>
      <c r="L11" s="947" t="s">
        <v>96</v>
      </c>
    </row>
    <row r="12" spans="2:12">
      <c r="B12" s="948" t="s">
        <v>13</v>
      </c>
      <c r="C12" s="951">
        <v>720888</v>
      </c>
      <c r="D12" s="951">
        <v>1129958.6971</v>
      </c>
      <c r="E12" s="951">
        <v>11751170.380610045</v>
      </c>
      <c r="F12" s="951">
        <v>0</v>
      </c>
      <c r="G12" s="952">
        <v>13602017.077710046</v>
      </c>
      <c r="H12" s="951">
        <v>244193.99999999997</v>
      </c>
      <c r="I12" s="951">
        <v>773696.7824003729</v>
      </c>
      <c r="J12" s="951">
        <v>8046177.1834505443</v>
      </c>
      <c r="K12" s="951">
        <v>0</v>
      </c>
      <c r="L12" s="952">
        <v>9064067.9658509176</v>
      </c>
    </row>
    <row r="13" spans="2:12">
      <c r="B13" s="948" t="s">
        <v>16</v>
      </c>
      <c r="C13" s="951">
        <v>1053592</v>
      </c>
      <c r="D13" s="951">
        <v>100635.352</v>
      </c>
      <c r="E13" s="951">
        <v>4275813.1829290614</v>
      </c>
      <c r="F13" s="951">
        <v>0</v>
      </c>
      <c r="G13" s="952">
        <v>5430040.5349290613</v>
      </c>
      <c r="H13" s="951">
        <v>1053592</v>
      </c>
      <c r="I13" s="951">
        <v>95221.165143986291</v>
      </c>
      <c r="J13" s="951">
        <v>3771743.3628577413</v>
      </c>
      <c r="K13" s="951">
        <v>0</v>
      </c>
      <c r="L13" s="952">
        <v>4920556.5280017275</v>
      </c>
    </row>
    <row r="14" spans="2:12">
      <c r="B14" s="948" t="s">
        <v>20</v>
      </c>
      <c r="C14" s="951">
        <v>22370599.832854941</v>
      </c>
      <c r="D14" s="951">
        <v>3772967.5379405008</v>
      </c>
      <c r="E14" s="951">
        <v>35502835.633870631</v>
      </c>
      <c r="F14" s="951">
        <v>0</v>
      </c>
      <c r="G14" s="952">
        <v>61646403.004666075</v>
      </c>
      <c r="H14" s="951">
        <v>2023004.6432664602</v>
      </c>
      <c r="I14" s="951">
        <v>1345416.0400516852</v>
      </c>
      <c r="J14" s="951">
        <v>12660085.38410994</v>
      </c>
      <c r="K14" s="951">
        <v>0</v>
      </c>
      <c r="L14" s="952">
        <v>16028506.067428086</v>
      </c>
    </row>
    <row r="15" spans="2:12">
      <c r="B15" s="948" t="s">
        <v>24</v>
      </c>
      <c r="C15" s="951">
        <v>7876415.63237949</v>
      </c>
      <c r="D15" s="951">
        <v>3151354.1503593042</v>
      </c>
      <c r="E15" s="951">
        <v>22751667.503882572</v>
      </c>
      <c r="F15" s="951">
        <v>0</v>
      </c>
      <c r="G15" s="952">
        <v>33779437.286621362</v>
      </c>
      <c r="H15" s="951">
        <v>3924366.4593379158</v>
      </c>
      <c r="I15" s="951">
        <v>2920878.7993675894</v>
      </c>
      <c r="J15" s="951">
        <v>21087713.59436816</v>
      </c>
      <c r="K15" s="951">
        <v>0</v>
      </c>
      <c r="L15" s="952">
        <v>27932958.853073664</v>
      </c>
    </row>
    <row r="16" spans="2:12">
      <c r="B16" s="948" t="s">
        <v>28</v>
      </c>
      <c r="C16" s="951">
        <v>3277913.3800000004</v>
      </c>
      <c r="D16" s="951">
        <v>271069.46905000001</v>
      </c>
      <c r="E16" s="951">
        <v>1041310.9728379454</v>
      </c>
      <c r="F16" s="951">
        <v>0</v>
      </c>
      <c r="G16" s="952">
        <v>4590293.8218879458</v>
      </c>
      <c r="H16" s="951">
        <v>3182556.3800000004</v>
      </c>
      <c r="I16" s="951">
        <v>263183.61155893921</v>
      </c>
      <c r="J16" s="951">
        <v>816734.80253883649</v>
      </c>
      <c r="K16" s="951">
        <v>0</v>
      </c>
      <c r="L16" s="952">
        <v>4262474.7940977765</v>
      </c>
    </row>
    <row r="17" spans="2:12">
      <c r="B17" s="948" t="s">
        <v>31</v>
      </c>
      <c r="C17" s="951">
        <v>304072.05573824845</v>
      </c>
      <c r="D17" s="951">
        <v>240982.05090409363</v>
      </c>
      <c r="E17" s="951">
        <v>3420439.5267181718</v>
      </c>
      <c r="F17" s="951">
        <v>0</v>
      </c>
      <c r="G17" s="952">
        <v>3965493.633360514</v>
      </c>
      <c r="H17" s="951">
        <v>304072.05573824845</v>
      </c>
      <c r="I17" s="951">
        <v>209362.21631819589</v>
      </c>
      <c r="J17" s="951">
        <v>2971636.8666418293</v>
      </c>
      <c r="K17" s="951">
        <v>0</v>
      </c>
      <c r="L17" s="952">
        <v>3485071.1386982733</v>
      </c>
    </row>
    <row r="18" spans="2:12">
      <c r="B18" s="948" t="s">
        <v>34</v>
      </c>
      <c r="C18" s="951">
        <v>181085335.61521694</v>
      </c>
      <c r="D18" s="951">
        <v>56238266.878886223</v>
      </c>
      <c r="E18" s="951">
        <v>126439602.54247296</v>
      </c>
      <c r="F18" s="951">
        <v>10555188.310495084</v>
      </c>
      <c r="G18" s="952">
        <v>374318393.34707123</v>
      </c>
      <c r="H18" s="951">
        <v>147204652.56212893</v>
      </c>
      <c r="I18" s="951">
        <v>56101688.018176772</v>
      </c>
      <c r="J18" s="951">
        <v>126092607.35443565</v>
      </c>
      <c r="K18" s="951">
        <v>10529554.204753896</v>
      </c>
      <c r="L18" s="952">
        <v>339928502.13949525</v>
      </c>
    </row>
    <row r="19" spans="2:12">
      <c r="B19" s="948" t="s">
        <v>35</v>
      </c>
      <c r="C19" s="951">
        <v>393364551.11793798</v>
      </c>
      <c r="D19" s="951">
        <v>164685844.49715993</v>
      </c>
      <c r="E19" s="951">
        <v>344561996.91350925</v>
      </c>
      <c r="F19" s="951">
        <v>27871186.664932005</v>
      </c>
      <c r="G19" s="952">
        <v>930483579.19353914</v>
      </c>
      <c r="H19" s="951">
        <v>362406022.86234432</v>
      </c>
      <c r="I19" s="951">
        <v>164380347.04754958</v>
      </c>
      <c r="J19" s="951">
        <v>343536633.72317582</v>
      </c>
      <c r="K19" s="951">
        <v>27819484.677741062</v>
      </c>
      <c r="L19" s="952">
        <v>898142488.3108108</v>
      </c>
    </row>
    <row r="20" spans="2:12">
      <c r="B20" s="948" t="s">
        <v>37</v>
      </c>
      <c r="C20" s="951">
        <v>756365.79014857044</v>
      </c>
      <c r="D20" s="951">
        <v>1158921.0633231658</v>
      </c>
      <c r="E20" s="951">
        <v>3428032.0170217045</v>
      </c>
      <c r="F20" s="951">
        <v>0</v>
      </c>
      <c r="G20" s="952">
        <v>5343318.8704934409</v>
      </c>
      <c r="H20" s="951">
        <v>747712.96542933711</v>
      </c>
      <c r="I20" s="951">
        <v>953278.03332488518</v>
      </c>
      <c r="J20" s="951">
        <v>2819750.7230197643</v>
      </c>
      <c r="K20" s="951">
        <v>0</v>
      </c>
      <c r="L20" s="952">
        <v>4520741.7217739867</v>
      </c>
    </row>
    <row r="21" spans="2:12">
      <c r="B21" s="948" t="s">
        <v>39</v>
      </c>
      <c r="C21" s="951">
        <v>829305.44</v>
      </c>
      <c r="D21" s="951">
        <v>668503.40353999997</v>
      </c>
      <c r="E21" s="951">
        <v>8116281.3011383153</v>
      </c>
      <c r="F21" s="951">
        <v>0</v>
      </c>
      <c r="G21" s="952">
        <v>9614090.1446783151</v>
      </c>
      <c r="H21" s="951">
        <v>829305.44</v>
      </c>
      <c r="I21" s="951">
        <v>668503.15</v>
      </c>
      <c r="J21" s="951">
        <v>6313782.0018481566</v>
      </c>
      <c r="K21" s="951">
        <v>0</v>
      </c>
      <c r="L21" s="952">
        <v>7811590.5918481564</v>
      </c>
    </row>
    <row r="22" spans="2:12" ht="13.3" thickBot="1">
      <c r="B22" s="949" t="s">
        <v>41</v>
      </c>
      <c r="C22" s="951">
        <v>40111079.955283798</v>
      </c>
      <c r="D22" s="951">
        <v>304886147.1363703</v>
      </c>
      <c r="E22" s="951">
        <v>122532094.36693004</v>
      </c>
      <c r="F22" s="953">
        <v>0</v>
      </c>
      <c r="G22" s="954">
        <v>467529321.45858419</v>
      </c>
      <c r="H22" s="951">
        <v>20355941.730444118</v>
      </c>
      <c r="I22" s="951">
        <v>279645550.36645406</v>
      </c>
      <c r="J22" s="951">
        <v>40060418.724024214</v>
      </c>
      <c r="K22" s="953">
        <v>0</v>
      </c>
      <c r="L22" s="954">
        <v>340061910.82092243</v>
      </c>
    </row>
    <row r="23" spans="2:12" ht="13.3" thickBot="1">
      <c r="B23" s="57" t="s">
        <v>97</v>
      </c>
      <c r="C23" s="955">
        <v>651750118.81956005</v>
      </c>
      <c r="D23" s="955">
        <v>536304650.23663354</v>
      </c>
      <c r="E23" s="955">
        <v>683821244.3419205</v>
      </c>
      <c r="F23" s="955">
        <v>38426374.975427091</v>
      </c>
      <c r="G23" s="956">
        <v>1910302388.3735414</v>
      </c>
      <c r="H23" s="955">
        <v>542275421.09868932</v>
      </c>
      <c r="I23" s="955">
        <v>507357125.23034608</v>
      </c>
      <c r="J23" s="955">
        <v>568177283.72047067</v>
      </c>
      <c r="K23" s="955">
        <v>38349038.882494956</v>
      </c>
      <c r="L23" s="956">
        <v>1656158868.9320011</v>
      </c>
    </row>
    <row r="24" spans="2:12">
      <c r="B24" s="950" t="s">
        <v>839</v>
      </c>
    </row>
    <row r="25" spans="2:12">
      <c r="D25" s="58">
        <f>D23/SUM(C23:D23)</f>
        <v>0.45141407972519737</v>
      </c>
    </row>
    <row r="27" spans="2:12">
      <c r="B27" s="59"/>
      <c r="C27" s="59"/>
      <c r="D27" s="59"/>
    </row>
    <row r="28" spans="2:12" ht="27" customHeight="1">
      <c r="B28" s="60"/>
      <c r="C28" s="61"/>
      <c r="D28" s="61"/>
      <c r="H28" s="62" t="b">
        <f>SUM(H30:H31)=C23+D23</f>
        <v>1</v>
      </c>
      <c r="I28" s="62" t="b">
        <f>SUM(I30:I31)=F23+E23</f>
        <v>1</v>
      </c>
    </row>
    <row r="29" spans="2:12">
      <c r="B29" s="63"/>
      <c r="C29" s="64"/>
      <c r="D29" s="64"/>
      <c r="G29" s="65" t="s">
        <v>98</v>
      </c>
      <c r="H29" s="65" t="s">
        <v>99</v>
      </c>
      <c r="I29" s="65" t="s">
        <v>100</v>
      </c>
    </row>
    <row r="30" spans="2:12">
      <c r="B30" s="63"/>
      <c r="C30" s="66"/>
      <c r="D30" s="66"/>
      <c r="G30" s="67" t="s">
        <v>101</v>
      </c>
      <c r="H30" s="68">
        <f>SUM(C18:D19)</f>
        <v>795373998.10920107</v>
      </c>
      <c r="I30" s="68">
        <f>SUM(E18:E19,F23)</f>
        <v>509427974.4314093</v>
      </c>
    </row>
    <row r="31" spans="2:12">
      <c r="B31" s="63"/>
      <c r="C31" s="66"/>
      <c r="D31" s="66"/>
      <c r="G31" s="67" t="s">
        <v>102</v>
      </c>
      <c r="H31" s="68">
        <f>SUM(C23:D23)-H30</f>
        <v>392680770.94699252</v>
      </c>
      <c r="I31" s="68">
        <f>SUM(E23:F23)-I30</f>
        <v>212819644.88593823</v>
      </c>
    </row>
    <row r="32" spans="2:12">
      <c r="B32" s="69"/>
      <c r="C32" s="70"/>
      <c r="D32" s="70"/>
      <c r="H32" s="62" t="b">
        <f>SUM(H34:H35)=H23+I23</f>
        <v>1</v>
      </c>
      <c r="I32" s="62" t="b">
        <f>SUM(I34:I35)=K23+J23</f>
        <v>1</v>
      </c>
    </row>
    <row r="33" spans="2:9">
      <c r="B33" s="59"/>
      <c r="C33" s="59"/>
      <c r="D33" s="59"/>
      <c r="G33" s="65" t="s">
        <v>103</v>
      </c>
      <c r="H33" s="65" t="s">
        <v>99</v>
      </c>
      <c r="I33" s="65" t="s">
        <v>100</v>
      </c>
    </row>
    <row r="34" spans="2:9">
      <c r="B34" s="59"/>
      <c r="C34" s="59"/>
      <c r="D34" s="59"/>
      <c r="G34" s="67" t="s">
        <v>101</v>
      </c>
      <c r="H34" s="68">
        <f>SUM(H18:I19)</f>
        <v>730092710.49019969</v>
      </c>
      <c r="I34" s="68">
        <f>SUM(J18:J19,K23)</f>
        <v>507978279.96010637</v>
      </c>
    </row>
    <row r="35" spans="2:9">
      <c r="B35" s="59"/>
      <c r="C35" s="59"/>
      <c r="D35" s="59"/>
      <c r="G35" s="67" t="s">
        <v>102</v>
      </c>
      <c r="H35" s="68">
        <f>SUM(H23:I23)-H34</f>
        <v>319539835.83883572</v>
      </c>
      <c r="I35" s="68">
        <f>SUM(J23:K23)-I34</f>
        <v>98548042.642859221</v>
      </c>
    </row>
    <row r="38" spans="2:9" ht="24.75" customHeight="1">
      <c r="H38" s="58">
        <f>H30/SUM(H30:H31)</f>
        <v>0.66947586830618655</v>
      </c>
      <c r="I38" s="58">
        <f>I30/SUM(I30:I31)</f>
        <v>0.70533700742815786</v>
      </c>
    </row>
    <row r="39" spans="2:9" ht="14.6" customHeight="1">
      <c r="H39" s="58">
        <f>H34/SUM(H34:H35)</f>
        <v>0.69556980968588655</v>
      </c>
      <c r="I39" s="58">
        <f>I34/SUM(I34:I35)</f>
        <v>0.83752058406973851</v>
      </c>
    </row>
    <row r="40" spans="2:9" ht="14.6" customHeight="1"/>
    <row r="41" spans="2:9" ht="14.6" customHeight="1"/>
    <row r="42" spans="2:9" ht="14.6" customHeight="1"/>
  </sheetData>
  <mergeCells count="5">
    <mergeCell ref="B6:L6"/>
    <mergeCell ref="B7:L7"/>
    <mergeCell ref="B8:L8"/>
    <mergeCell ref="C10:G10"/>
    <mergeCell ref="H10:L10"/>
  </mergeCells>
  <pageMargins left="0.7" right="0.7" top="0.75" bottom="0.75" header="0.3" footer="0.3"/>
  <pageSetup paperSize="9" orientation="portrait" r:id="rId1"/>
  <ignoredErrors>
    <ignoredError sqref="H35"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D84A9-1BD3-45B9-8E07-7EFD7B0FFB7C}">
  <sheetPr>
    <tabColor rgb="FF0137A6"/>
  </sheetPr>
  <dimension ref="E1:Q49"/>
  <sheetViews>
    <sheetView showGridLines="0" topLeftCell="C23" zoomScale="88" workbookViewId="0">
      <selection activeCell="Q8" sqref="Q8"/>
    </sheetView>
  </sheetViews>
  <sheetFormatPr defaultColWidth="9.23046875" defaultRowHeight="12.9"/>
  <cols>
    <col min="1" max="6" width="9.23046875" style="148"/>
    <col min="7" max="7" width="15.69140625" style="148" customWidth="1"/>
    <col min="8" max="16384" width="9.23046875" style="148"/>
  </cols>
  <sheetData>
    <row r="1" spans="5:17" ht="13.3" thickBot="1"/>
    <row r="2" spans="5:17">
      <c r="E2" s="1380" t="s">
        <v>0</v>
      </c>
      <c r="F2" s="1381"/>
      <c r="G2" s="1381"/>
      <c r="H2" s="1381"/>
      <c r="I2" s="1381"/>
      <c r="J2" s="1381"/>
      <c r="K2" s="1381"/>
      <c r="L2" s="1381"/>
      <c r="M2" s="1381"/>
      <c r="N2" s="1381"/>
      <c r="O2" s="1381"/>
      <c r="P2" s="1381"/>
      <c r="Q2" s="1382"/>
    </row>
    <row r="3" spans="5:17" ht="13.3" thickBot="1">
      <c r="E3" s="1383" t="s">
        <v>810</v>
      </c>
      <c r="F3" s="1384"/>
      <c r="G3" s="1384"/>
      <c r="H3" s="1384"/>
      <c r="I3" s="1384"/>
      <c r="J3" s="1384"/>
      <c r="K3" s="1384"/>
      <c r="L3" s="1384"/>
      <c r="M3" s="1384"/>
      <c r="N3" s="1384"/>
      <c r="O3" s="1384"/>
      <c r="P3" s="1384"/>
      <c r="Q3" s="1385"/>
    </row>
    <row r="4" spans="5:17" ht="13.3" thickBot="1">
      <c r="E4" s="1386" t="s">
        <v>105</v>
      </c>
      <c r="F4" s="1387"/>
      <c r="G4" s="839" t="s">
        <v>106</v>
      </c>
      <c r="H4" s="1386" t="s">
        <v>107</v>
      </c>
      <c r="I4" s="1388"/>
      <c r="J4" s="1388"/>
      <c r="K4" s="1387"/>
      <c r="L4" s="1386" t="s">
        <v>108</v>
      </c>
      <c r="M4" s="1388"/>
      <c r="N4" s="1388"/>
      <c r="O4" s="1387"/>
      <c r="P4" s="1389" t="s">
        <v>109</v>
      </c>
      <c r="Q4" s="1390"/>
    </row>
    <row r="5" spans="5:17" ht="13.3" thickBot="1">
      <c r="E5" s="821"/>
      <c r="F5" s="822"/>
      <c r="G5" s="822"/>
      <c r="H5" s="1391">
        <v>2023</v>
      </c>
      <c r="I5" s="1392"/>
      <c r="J5" s="1393">
        <v>2024</v>
      </c>
      <c r="K5" s="1394"/>
      <c r="L5" s="1391">
        <v>2023</v>
      </c>
      <c r="M5" s="1392"/>
      <c r="N5" s="1395">
        <v>2024</v>
      </c>
      <c r="O5" s="1396"/>
      <c r="P5" s="1397"/>
      <c r="Q5" s="1398"/>
    </row>
    <row r="6" spans="5:17" ht="13.3" thickBot="1">
      <c r="E6" s="821"/>
      <c r="F6" s="823"/>
      <c r="G6" s="824"/>
      <c r="H6" s="840" t="s">
        <v>110</v>
      </c>
      <c r="I6" s="840" t="s">
        <v>111</v>
      </c>
      <c r="J6" s="841" t="s">
        <v>110</v>
      </c>
      <c r="K6" s="842" t="s">
        <v>111</v>
      </c>
      <c r="L6" s="843" t="s">
        <v>110</v>
      </c>
      <c r="M6" s="844" t="s">
        <v>111</v>
      </c>
      <c r="N6" s="845" t="s">
        <v>110</v>
      </c>
      <c r="O6" s="846" t="s">
        <v>111</v>
      </c>
      <c r="P6" s="847">
        <v>2023</v>
      </c>
      <c r="Q6" s="848">
        <v>2024</v>
      </c>
    </row>
    <row r="7" spans="5:17">
      <c r="E7" s="1399" t="s">
        <v>112</v>
      </c>
      <c r="F7" s="1399" t="s">
        <v>113</v>
      </c>
      <c r="G7" s="849" t="s">
        <v>114</v>
      </c>
      <c r="H7" s="850">
        <v>1</v>
      </c>
      <c r="I7" s="850">
        <v>50</v>
      </c>
      <c r="J7" s="851">
        <v>1</v>
      </c>
      <c r="K7" s="852">
        <v>50</v>
      </c>
      <c r="L7" s="853">
        <v>15</v>
      </c>
      <c r="M7" s="854">
        <v>750</v>
      </c>
      <c r="N7" s="555">
        <v>20</v>
      </c>
      <c r="O7" s="855">
        <v>1000</v>
      </c>
      <c r="P7" s="856">
        <v>800</v>
      </c>
      <c r="Q7" s="622">
        <v>1050</v>
      </c>
    </row>
    <row r="8" spans="5:17" ht="26.15" thickBot="1">
      <c r="E8" s="1400"/>
      <c r="F8" s="1400"/>
      <c r="G8" s="857" t="s">
        <v>115</v>
      </c>
      <c r="H8" s="825"/>
      <c r="I8" s="826"/>
      <c r="J8" s="825"/>
      <c r="K8" s="826"/>
      <c r="L8" s="825"/>
      <c r="M8" s="826"/>
      <c r="N8" s="825"/>
      <c r="O8" s="826"/>
      <c r="P8" s="827"/>
      <c r="Q8" s="828"/>
    </row>
    <row r="9" spans="5:17">
      <c r="E9" s="1400"/>
      <c r="F9" s="1400"/>
      <c r="G9" s="858" t="s">
        <v>116</v>
      </c>
      <c r="H9" s="859">
        <v>1</v>
      </c>
      <c r="I9" s="860">
        <v>10</v>
      </c>
      <c r="J9" s="861">
        <v>1</v>
      </c>
      <c r="K9" s="555">
        <v>10</v>
      </c>
      <c r="L9" s="859">
        <v>25</v>
      </c>
      <c r="M9" s="860">
        <v>250</v>
      </c>
      <c r="N9" s="861">
        <v>25</v>
      </c>
      <c r="O9" s="554">
        <v>250</v>
      </c>
      <c r="P9" s="862">
        <v>260</v>
      </c>
      <c r="Q9" s="554">
        <v>260</v>
      </c>
    </row>
    <row r="10" spans="5:17" ht="26.15" thickBot="1">
      <c r="E10" s="1400"/>
      <c r="F10" s="1400"/>
      <c r="G10" s="858" t="s">
        <v>117</v>
      </c>
      <c r="H10" s="859">
        <v>1</v>
      </c>
      <c r="I10" s="860">
        <v>20</v>
      </c>
      <c r="J10" s="861">
        <v>1</v>
      </c>
      <c r="K10" s="554">
        <v>20</v>
      </c>
      <c r="L10" s="860">
        <v>25</v>
      </c>
      <c r="M10" s="854">
        <v>500</v>
      </c>
      <c r="N10" s="555">
        <v>25</v>
      </c>
      <c r="O10" s="554">
        <v>500</v>
      </c>
      <c r="P10" s="863">
        <v>520</v>
      </c>
      <c r="Q10" s="554">
        <v>520</v>
      </c>
    </row>
    <row r="11" spans="5:17">
      <c r="E11" s="1400"/>
      <c r="F11" s="1400"/>
      <c r="G11" s="857" t="s">
        <v>28</v>
      </c>
      <c r="H11" s="825"/>
      <c r="I11" s="826"/>
      <c r="J11" s="825"/>
      <c r="K11" s="826"/>
      <c r="L11" s="825"/>
      <c r="M11" s="828"/>
      <c r="N11" s="826"/>
      <c r="O11" s="826"/>
      <c r="P11" s="827"/>
      <c r="Q11" s="828"/>
    </row>
    <row r="12" spans="5:17" ht="13.3" thickBot="1">
      <c r="E12" s="1400"/>
      <c r="F12" s="1400"/>
      <c r="G12" s="864" t="s">
        <v>119</v>
      </c>
      <c r="H12" s="860">
        <v>1</v>
      </c>
      <c r="I12" s="860">
        <v>50</v>
      </c>
      <c r="J12" s="861">
        <v>1</v>
      </c>
      <c r="K12" s="555">
        <v>50</v>
      </c>
      <c r="L12" s="859">
        <v>6</v>
      </c>
      <c r="M12" s="854">
        <v>300</v>
      </c>
      <c r="N12" s="555">
        <v>6</v>
      </c>
      <c r="O12" s="554">
        <v>300</v>
      </c>
      <c r="P12" s="865">
        <v>350</v>
      </c>
      <c r="Q12" s="554">
        <v>350</v>
      </c>
    </row>
    <row r="13" spans="5:17" ht="13.3" thickBot="1">
      <c r="E13" s="1400"/>
      <c r="F13" s="1401"/>
      <c r="G13" s="858" t="s">
        <v>120</v>
      </c>
      <c r="H13" s="866">
        <v>1</v>
      </c>
      <c r="I13" s="860">
        <v>6</v>
      </c>
      <c r="J13" s="861">
        <v>1</v>
      </c>
      <c r="K13" s="557">
        <v>6</v>
      </c>
      <c r="L13" s="860">
        <v>5</v>
      </c>
      <c r="M13" s="867">
        <v>30</v>
      </c>
      <c r="N13" s="868">
        <v>5</v>
      </c>
      <c r="O13" s="555">
        <v>30</v>
      </c>
      <c r="P13" s="869">
        <v>36</v>
      </c>
      <c r="Q13" s="557">
        <v>36</v>
      </c>
    </row>
    <row r="14" spans="5:17" ht="25.75">
      <c r="E14" s="1400"/>
      <c r="F14" s="1399" t="s">
        <v>121</v>
      </c>
      <c r="G14" s="870" t="s">
        <v>122</v>
      </c>
      <c r="H14" s="825"/>
      <c r="I14" s="829"/>
      <c r="J14" s="830"/>
      <c r="K14" s="828"/>
      <c r="L14" s="829"/>
      <c r="M14" s="826"/>
      <c r="N14" s="825"/>
      <c r="O14" s="831"/>
      <c r="P14" s="832"/>
      <c r="Q14" s="828"/>
    </row>
    <row r="15" spans="5:17">
      <c r="E15" s="1400"/>
      <c r="F15" s="1400"/>
      <c r="G15" s="864" t="s">
        <v>123</v>
      </c>
      <c r="H15" s="871">
        <v>0.2</v>
      </c>
      <c r="I15" s="860">
        <v>12</v>
      </c>
      <c r="J15" s="872">
        <v>0.2</v>
      </c>
      <c r="K15" s="555">
        <v>12</v>
      </c>
      <c r="L15" s="873">
        <v>0.8</v>
      </c>
      <c r="M15" s="860">
        <v>48</v>
      </c>
      <c r="N15" s="872">
        <v>0.8</v>
      </c>
      <c r="O15" s="554">
        <v>48</v>
      </c>
      <c r="P15" s="865">
        <v>60</v>
      </c>
      <c r="Q15" s="554">
        <v>60</v>
      </c>
    </row>
    <row r="16" spans="5:17">
      <c r="E16" s="1400"/>
      <c r="F16" s="1400"/>
      <c r="G16" s="858" t="s">
        <v>124</v>
      </c>
      <c r="H16" s="873">
        <v>0.2</v>
      </c>
      <c r="I16" s="860">
        <v>30</v>
      </c>
      <c r="J16" s="872">
        <v>0.2</v>
      </c>
      <c r="K16" s="555">
        <v>30</v>
      </c>
      <c r="L16" s="873">
        <v>0.8</v>
      </c>
      <c r="M16" s="860">
        <v>120</v>
      </c>
      <c r="N16" s="872">
        <v>0.8</v>
      </c>
      <c r="O16" s="555">
        <v>120</v>
      </c>
      <c r="P16" s="856">
        <v>150</v>
      </c>
      <c r="Q16" s="554">
        <v>150</v>
      </c>
    </row>
    <row r="17" spans="5:17" ht="26.15" thickBot="1">
      <c r="E17" s="1400"/>
      <c r="F17" s="1400"/>
      <c r="G17" s="857" t="s">
        <v>125</v>
      </c>
      <c r="H17" s="873">
        <v>0.2</v>
      </c>
      <c r="I17" s="860">
        <v>60</v>
      </c>
      <c r="J17" s="872">
        <v>0.2</v>
      </c>
      <c r="K17" s="555">
        <v>100</v>
      </c>
      <c r="L17" s="873">
        <v>0.8</v>
      </c>
      <c r="M17" s="860">
        <v>240</v>
      </c>
      <c r="N17" s="872">
        <v>0.8</v>
      </c>
      <c r="O17" s="554">
        <v>400</v>
      </c>
      <c r="P17" s="865">
        <v>300</v>
      </c>
      <c r="Q17" s="554">
        <v>500</v>
      </c>
    </row>
    <row r="18" spans="5:17">
      <c r="E18" s="1400"/>
      <c r="F18" s="1400"/>
      <c r="G18" s="857" t="s">
        <v>126</v>
      </c>
      <c r="H18" s="873">
        <v>0.1</v>
      </c>
      <c r="I18" s="828"/>
      <c r="J18" s="596">
        <v>0.1</v>
      </c>
      <c r="K18" s="826"/>
      <c r="L18" s="873">
        <v>0.9</v>
      </c>
      <c r="M18" s="826"/>
      <c r="N18" s="872">
        <v>0.9</v>
      </c>
      <c r="O18" s="833"/>
      <c r="P18" s="832"/>
      <c r="Q18" s="828"/>
    </row>
    <row r="19" spans="5:17" ht="13.3" thickBot="1">
      <c r="E19" s="1401"/>
      <c r="F19" s="1401"/>
      <c r="G19" s="874"/>
      <c r="H19" s="866"/>
      <c r="I19" s="867"/>
      <c r="J19" s="875"/>
      <c r="K19" s="875"/>
      <c r="L19" s="866"/>
      <c r="M19" s="876"/>
      <c r="N19" s="877"/>
      <c r="O19" s="557"/>
      <c r="P19" s="878"/>
      <c r="Q19" s="557"/>
    </row>
    <row r="20" spans="5:17" ht="13.3" thickBot="1">
      <c r="E20" s="834"/>
      <c r="F20" s="835"/>
      <c r="G20" s="835"/>
      <c r="H20" s="826"/>
      <c r="I20" s="826"/>
      <c r="J20" s="826"/>
      <c r="K20" s="826"/>
      <c r="L20" s="826"/>
      <c r="M20" s="826"/>
      <c r="N20" s="826"/>
      <c r="O20" s="826"/>
      <c r="P20" s="836"/>
      <c r="Q20" s="828"/>
    </row>
    <row r="21" spans="5:17">
      <c r="E21" s="1399" t="s">
        <v>127</v>
      </c>
      <c r="F21" s="1399" t="s">
        <v>128</v>
      </c>
      <c r="G21" s="879" t="s">
        <v>114</v>
      </c>
      <c r="H21" s="829"/>
      <c r="I21" s="850">
        <v>15</v>
      </c>
      <c r="J21" s="830"/>
      <c r="K21" s="880">
        <v>15</v>
      </c>
      <c r="L21" s="829"/>
      <c r="M21" s="850">
        <v>485</v>
      </c>
      <c r="N21" s="830"/>
      <c r="O21" s="852">
        <v>485</v>
      </c>
      <c r="P21" s="856">
        <v>500</v>
      </c>
      <c r="Q21" s="880">
        <v>500</v>
      </c>
    </row>
    <row r="22" spans="5:17" ht="26.15" thickBot="1">
      <c r="E22" s="1401"/>
      <c r="F22" s="1401"/>
      <c r="G22" s="881" t="s">
        <v>129</v>
      </c>
      <c r="H22" s="837"/>
      <c r="I22" s="876">
        <v>5</v>
      </c>
      <c r="J22" s="838"/>
      <c r="K22" s="875">
        <v>5</v>
      </c>
      <c r="L22" s="838"/>
      <c r="M22" s="876">
        <v>295</v>
      </c>
      <c r="N22" s="838"/>
      <c r="O22" s="557">
        <v>295</v>
      </c>
      <c r="P22" s="878">
        <v>300</v>
      </c>
      <c r="Q22" s="557">
        <v>300</v>
      </c>
    </row>
    <row r="28" spans="5:17" ht="13.3" thickBot="1"/>
    <row r="29" spans="5:17">
      <c r="E29" s="1362" t="s">
        <v>0</v>
      </c>
      <c r="F29" s="1372"/>
      <c r="G29" s="1372"/>
      <c r="H29" s="1372"/>
      <c r="I29" s="1372"/>
      <c r="J29" s="1372"/>
      <c r="K29" s="1372"/>
      <c r="L29" s="1372"/>
      <c r="M29" s="1372"/>
      <c r="N29" s="1372"/>
      <c r="O29" s="1372"/>
      <c r="P29" s="1372"/>
      <c r="Q29" s="1373"/>
    </row>
    <row r="30" spans="5:17" ht="13.3" thickBot="1">
      <c r="E30" s="1363" t="s">
        <v>104</v>
      </c>
      <c r="F30" s="1374"/>
      <c r="G30" s="1374"/>
      <c r="H30" s="1374"/>
      <c r="I30" s="1374"/>
      <c r="J30" s="1374"/>
      <c r="K30" s="1374"/>
      <c r="L30" s="1374"/>
      <c r="M30" s="1374"/>
      <c r="N30" s="1374"/>
      <c r="O30" s="1374"/>
      <c r="P30" s="1374"/>
      <c r="Q30" s="1375"/>
    </row>
    <row r="31" spans="5:17" ht="13.3" thickBot="1">
      <c r="E31" s="1376" t="s">
        <v>105</v>
      </c>
      <c r="F31" s="1377"/>
      <c r="G31" s="762" t="s">
        <v>106</v>
      </c>
      <c r="H31" s="1378" t="s">
        <v>107</v>
      </c>
      <c r="I31" s="1378"/>
      <c r="J31" s="1378"/>
      <c r="K31" s="1378"/>
      <c r="L31" s="1378" t="s">
        <v>108</v>
      </c>
      <c r="M31" s="1378"/>
      <c r="N31" s="1378"/>
      <c r="O31" s="1378"/>
      <c r="P31" s="1378" t="s">
        <v>109</v>
      </c>
      <c r="Q31" s="1379"/>
    </row>
    <row r="32" spans="5:17" ht="13.3" thickBot="1">
      <c r="E32" s="882"/>
      <c r="F32" s="883"/>
      <c r="G32" s="883"/>
      <c r="H32" s="1364">
        <v>2022</v>
      </c>
      <c r="I32" s="1365"/>
      <c r="J32" s="1364">
        <v>2023</v>
      </c>
      <c r="K32" s="1365"/>
      <c r="L32" s="1364">
        <v>2022</v>
      </c>
      <c r="M32" s="1365"/>
      <c r="N32" s="1364">
        <v>2023</v>
      </c>
      <c r="O32" s="1365"/>
      <c r="P32" s="1366"/>
      <c r="Q32" s="1367"/>
    </row>
    <row r="33" spans="5:17" ht="13.3" thickBot="1">
      <c r="E33" s="885"/>
      <c r="F33" s="631"/>
      <c r="G33" s="631"/>
      <c r="H33" s="884" t="s">
        <v>110</v>
      </c>
      <c r="I33" s="642" t="s">
        <v>111</v>
      </c>
      <c r="J33" s="884" t="s">
        <v>110</v>
      </c>
      <c r="K33" s="642" t="s">
        <v>111</v>
      </c>
      <c r="L33" s="884" t="s">
        <v>110</v>
      </c>
      <c r="M33" s="642" t="s">
        <v>111</v>
      </c>
      <c r="N33" s="884" t="s">
        <v>110</v>
      </c>
      <c r="O33" s="642" t="s">
        <v>111</v>
      </c>
      <c r="P33" s="884">
        <v>2022</v>
      </c>
      <c r="Q33" s="642">
        <v>2023</v>
      </c>
    </row>
    <row r="34" spans="5:17">
      <c r="E34" s="1362" t="s">
        <v>112</v>
      </c>
      <c r="F34" s="1369" t="s">
        <v>113</v>
      </c>
      <c r="G34" s="886" t="s">
        <v>114</v>
      </c>
      <c r="H34" s="861">
        <v>1</v>
      </c>
      <c r="I34" s="554">
        <v>50</v>
      </c>
      <c r="J34" s="861">
        <v>1</v>
      </c>
      <c r="K34" s="554">
        <v>30</v>
      </c>
      <c r="L34" s="861">
        <v>14</v>
      </c>
      <c r="M34" s="554">
        <v>700</v>
      </c>
      <c r="N34" s="861">
        <v>29</v>
      </c>
      <c r="O34" s="554">
        <v>870</v>
      </c>
      <c r="P34" s="861">
        <v>750</v>
      </c>
      <c r="Q34" s="554">
        <v>900</v>
      </c>
    </row>
    <row r="35" spans="5:17" ht="25.75">
      <c r="E35" s="1368"/>
      <c r="F35" s="1370"/>
      <c r="G35" s="887" t="s">
        <v>115</v>
      </c>
      <c r="H35" s="497"/>
      <c r="I35" s="493"/>
      <c r="J35" s="497"/>
      <c r="K35" s="493"/>
      <c r="L35" s="497"/>
      <c r="M35" s="493"/>
      <c r="N35" s="497"/>
      <c r="O35" s="493"/>
      <c r="P35" s="497"/>
      <c r="Q35" s="493"/>
    </row>
    <row r="36" spans="5:17">
      <c r="E36" s="1368"/>
      <c r="F36" s="1370"/>
      <c r="G36" s="888" t="s">
        <v>116</v>
      </c>
      <c r="H36" s="861">
        <v>1</v>
      </c>
      <c r="I36" s="554">
        <v>10</v>
      </c>
      <c r="J36" s="861">
        <v>1</v>
      </c>
      <c r="K36" s="554">
        <v>10</v>
      </c>
      <c r="L36" s="861">
        <v>14</v>
      </c>
      <c r="M36" s="554">
        <v>140</v>
      </c>
      <c r="N36" s="861">
        <v>24</v>
      </c>
      <c r="O36" s="554">
        <v>240</v>
      </c>
      <c r="P36" s="861">
        <v>150</v>
      </c>
      <c r="Q36" s="554">
        <v>250</v>
      </c>
    </row>
    <row r="37" spans="5:17" ht="25.75">
      <c r="E37" s="1368"/>
      <c r="F37" s="1370"/>
      <c r="G37" s="888" t="s">
        <v>117</v>
      </c>
      <c r="H37" s="861">
        <v>1</v>
      </c>
      <c r="I37" s="554">
        <v>20</v>
      </c>
      <c r="J37" s="861">
        <v>1</v>
      </c>
      <c r="K37" s="554">
        <v>20</v>
      </c>
      <c r="L37" s="861">
        <v>14</v>
      </c>
      <c r="M37" s="554">
        <v>280</v>
      </c>
      <c r="N37" s="861">
        <v>24</v>
      </c>
      <c r="O37" s="554">
        <v>480</v>
      </c>
      <c r="P37" s="861">
        <v>300</v>
      </c>
      <c r="Q37" s="554">
        <v>500</v>
      </c>
    </row>
    <row r="38" spans="5:17">
      <c r="E38" s="1368"/>
      <c r="F38" s="1370"/>
      <c r="G38" s="887" t="s">
        <v>118</v>
      </c>
      <c r="H38" s="497"/>
      <c r="I38" s="493"/>
      <c r="J38" s="497"/>
      <c r="K38" s="493"/>
      <c r="L38" s="497"/>
      <c r="M38" s="493"/>
      <c r="N38" s="497"/>
      <c r="O38" s="493"/>
      <c r="P38" s="497"/>
      <c r="Q38" s="493"/>
    </row>
    <row r="39" spans="5:17">
      <c r="E39" s="1368"/>
      <c r="F39" s="1370"/>
      <c r="G39" s="888" t="s">
        <v>119</v>
      </c>
      <c r="H39" s="861">
        <v>1</v>
      </c>
      <c r="I39" s="554">
        <v>50</v>
      </c>
      <c r="J39" s="861">
        <v>1</v>
      </c>
      <c r="K39" s="554">
        <v>50</v>
      </c>
      <c r="L39" s="861">
        <v>5</v>
      </c>
      <c r="M39" s="554">
        <v>250</v>
      </c>
      <c r="N39" s="861">
        <v>5</v>
      </c>
      <c r="O39" s="554">
        <v>250</v>
      </c>
      <c r="P39" s="861">
        <v>300</v>
      </c>
      <c r="Q39" s="554">
        <v>300</v>
      </c>
    </row>
    <row r="40" spans="5:17" ht="13.3" thickBot="1">
      <c r="E40" s="1368"/>
      <c r="F40" s="1371"/>
      <c r="G40" s="889" t="s">
        <v>120</v>
      </c>
      <c r="H40" s="877">
        <v>1</v>
      </c>
      <c r="I40" s="557">
        <v>6</v>
      </c>
      <c r="J40" s="877">
        <v>1</v>
      </c>
      <c r="K40" s="557">
        <v>6</v>
      </c>
      <c r="L40" s="877">
        <v>4</v>
      </c>
      <c r="M40" s="557">
        <v>24</v>
      </c>
      <c r="N40" s="877">
        <v>4</v>
      </c>
      <c r="O40" s="557">
        <v>24</v>
      </c>
      <c r="P40" s="877">
        <v>30</v>
      </c>
      <c r="Q40" s="557">
        <v>30</v>
      </c>
    </row>
    <row r="41" spans="5:17" ht="25.75">
      <c r="E41" s="1368"/>
      <c r="F41" s="1362" t="s">
        <v>121</v>
      </c>
      <c r="G41" s="886" t="s">
        <v>122</v>
      </c>
      <c r="H41" s="491"/>
      <c r="I41" s="498"/>
      <c r="J41" s="491"/>
      <c r="K41" s="498"/>
      <c r="L41" s="491"/>
      <c r="M41" s="498"/>
      <c r="N41" s="491"/>
      <c r="O41" s="498"/>
      <c r="P41" s="491"/>
      <c r="Q41" s="498"/>
    </row>
    <row r="42" spans="5:17">
      <c r="E42" s="1368"/>
      <c r="F42" s="1368"/>
      <c r="G42" s="888" t="s">
        <v>123</v>
      </c>
      <c r="H42" s="872">
        <v>0.2</v>
      </c>
      <c r="I42" s="554">
        <v>12</v>
      </c>
      <c r="J42" s="872">
        <v>0.2</v>
      </c>
      <c r="K42" s="554">
        <v>12</v>
      </c>
      <c r="L42" s="872">
        <v>0.8</v>
      </c>
      <c r="M42" s="554">
        <v>48</v>
      </c>
      <c r="N42" s="872">
        <v>0.8</v>
      </c>
      <c r="O42" s="554">
        <v>48</v>
      </c>
      <c r="P42" s="861">
        <v>60</v>
      </c>
      <c r="Q42" s="554">
        <v>60</v>
      </c>
    </row>
    <row r="43" spans="5:17">
      <c r="E43" s="1368"/>
      <c r="F43" s="1368"/>
      <c r="G43" s="888" t="s">
        <v>124</v>
      </c>
      <c r="H43" s="872">
        <v>0.2</v>
      </c>
      <c r="I43" s="554">
        <v>30</v>
      </c>
      <c r="J43" s="872">
        <v>0.2</v>
      </c>
      <c r="K43" s="554">
        <v>30</v>
      </c>
      <c r="L43" s="872">
        <v>0.8</v>
      </c>
      <c r="M43" s="554">
        <v>120</v>
      </c>
      <c r="N43" s="872">
        <v>0.8</v>
      </c>
      <c r="O43" s="554">
        <v>120</v>
      </c>
      <c r="P43" s="861">
        <v>150</v>
      </c>
      <c r="Q43" s="554">
        <v>150</v>
      </c>
    </row>
    <row r="44" spans="5:17" ht="25.75">
      <c r="E44" s="1368"/>
      <c r="F44" s="1368"/>
      <c r="G44" s="887" t="s">
        <v>125</v>
      </c>
      <c r="H44" s="872">
        <v>0.2</v>
      </c>
      <c r="I44" s="554">
        <v>40</v>
      </c>
      <c r="J44" s="872">
        <v>0.2</v>
      </c>
      <c r="K44" s="554">
        <v>40</v>
      </c>
      <c r="L44" s="872">
        <v>0.8</v>
      </c>
      <c r="M44" s="554">
        <v>160</v>
      </c>
      <c r="N44" s="872">
        <v>0.8</v>
      </c>
      <c r="O44" s="554">
        <v>160</v>
      </c>
      <c r="P44" s="861">
        <v>200</v>
      </c>
      <c r="Q44" s="554">
        <v>200</v>
      </c>
    </row>
    <row r="45" spans="5:17">
      <c r="E45" s="1368"/>
      <c r="F45" s="1368"/>
      <c r="G45" s="887" t="s">
        <v>126</v>
      </c>
      <c r="H45" s="497"/>
      <c r="I45" s="493"/>
      <c r="J45" s="497"/>
      <c r="K45" s="493"/>
      <c r="L45" s="497"/>
      <c r="M45" s="493"/>
      <c r="N45" s="497"/>
      <c r="O45" s="493"/>
      <c r="P45" s="497"/>
      <c r="Q45" s="493"/>
    </row>
    <row r="46" spans="5:17" ht="13.3" thickBot="1">
      <c r="E46" s="1363"/>
      <c r="F46" s="1363"/>
      <c r="G46" s="496" t="s">
        <v>54</v>
      </c>
      <c r="H46" s="492"/>
      <c r="I46" s="499"/>
      <c r="J46" s="890">
        <v>0.1</v>
      </c>
      <c r="K46" s="557">
        <v>10</v>
      </c>
      <c r="L46" s="492"/>
      <c r="M46" s="499"/>
      <c r="N46" s="890">
        <v>0.9</v>
      </c>
      <c r="O46" s="557">
        <v>90</v>
      </c>
      <c r="P46" s="492"/>
      <c r="Q46" s="557">
        <v>100</v>
      </c>
    </row>
    <row r="47" spans="5:17" ht="13.3" thickBot="1">
      <c r="E47" s="891"/>
      <c r="F47" s="892"/>
      <c r="G47" s="892"/>
      <c r="H47" s="494"/>
      <c r="I47" s="494"/>
      <c r="J47" s="494"/>
      <c r="K47" s="494"/>
      <c r="L47" s="494"/>
      <c r="M47" s="494"/>
      <c r="N47" s="494"/>
      <c r="O47" s="494"/>
      <c r="P47" s="495"/>
      <c r="Q47" s="496"/>
    </row>
    <row r="48" spans="5:17">
      <c r="E48" s="1360" t="s">
        <v>127</v>
      </c>
      <c r="F48" s="1362" t="s">
        <v>128</v>
      </c>
      <c r="G48" s="893" t="s">
        <v>114</v>
      </c>
      <c r="H48" s="491"/>
      <c r="I48" s="880">
        <v>15</v>
      </c>
      <c r="J48" s="491"/>
      <c r="K48" s="880">
        <v>15</v>
      </c>
      <c r="L48" s="491"/>
      <c r="M48" s="880">
        <v>485</v>
      </c>
      <c r="N48" s="491"/>
      <c r="O48" s="880">
        <v>485</v>
      </c>
      <c r="P48" s="851">
        <v>500</v>
      </c>
      <c r="Q48" s="880">
        <v>500</v>
      </c>
    </row>
    <row r="49" spans="5:17" ht="26.15" thickBot="1">
      <c r="E49" s="1361"/>
      <c r="F49" s="1363"/>
      <c r="G49" s="889" t="s">
        <v>129</v>
      </c>
      <c r="H49" s="492"/>
      <c r="I49" s="557">
        <v>3</v>
      </c>
      <c r="J49" s="492"/>
      <c r="K49" s="557">
        <v>4</v>
      </c>
      <c r="L49" s="492"/>
      <c r="M49" s="557">
        <v>297</v>
      </c>
      <c r="N49" s="492"/>
      <c r="O49" s="557">
        <v>296</v>
      </c>
      <c r="P49" s="877">
        <v>300</v>
      </c>
      <c r="Q49" s="557">
        <v>300</v>
      </c>
    </row>
  </sheetData>
  <mergeCells count="32">
    <mergeCell ref="E7:E19"/>
    <mergeCell ref="F7:F13"/>
    <mergeCell ref="F14:F19"/>
    <mergeCell ref="E21:E22"/>
    <mergeCell ref="F21:F22"/>
    <mergeCell ref="H5:I5"/>
    <mergeCell ref="J5:K5"/>
    <mergeCell ref="L5:M5"/>
    <mergeCell ref="N5:O5"/>
    <mergeCell ref="P5:Q5"/>
    <mergeCell ref="E2:Q2"/>
    <mergeCell ref="E3:Q3"/>
    <mergeCell ref="E4:F4"/>
    <mergeCell ref="H4:K4"/>
    <mergeCell ref="L4:O4"/>
    <mergeCell ref="P4:Q4"/>
    <mergeCell ref="E29:Q29"/>
    <mergeCell ref="E30:Q30"/>
    <mergeCell ref="E31:F31"/>
    <mergeCell ref="H31:K31"/>
    <mergeCell ref="L31:O31"/>
    <mergeCell ref="P31:Q31"/>
    <mergeCell ref="N32:O32"/>
    <mergeCell ref="P32:Q32"/>
    <mergeCell ref="E34:E46"/>
    <mergeCell ref="F34:F40"/>
    <mergeCell ref="F41:F46"/>
    <mergeCell ref="E48:E49"/>
    <mergeCell ref="F48:F49"/>
    <mergeCell ref="H32:I32"/>
    <mergeCell ref="J32:K32"/>
    <mergeCell ref="L32:M3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FC81-7F60-47FC-8084-CCF47C95099C}">
  <sheetPr codeName="Sheet11">
    <tabColor rgb="FF0137A6"/>
  </sheetPr>
  <dimension ref="B5:BL127"/>
  <sheetViews>
    <sheetView showGridLines="0" topLeftCell="A101" zoomScale="91" zoomScaleNormal="91" workbookViewId="0">
      <selection activeCell="C112" sqref="C112:G125"/>
    </sheetView>
  </sheetViews>
  <sheetFormatPr defaultColWidth="8.84375" defaultRowHeight="14.6"/>
  <cols>
    <col min="1" max="1" width="8.84375" style="71"/>
    <col min="2" max="2" width="9" style="71" bestFit="1" customWidth="1"/>
    <col min="3" max="3" width="21.07421875" style="71" bestFit="1" customWidth="1"/>
    <col min="4" max="4" width="12.07421875" style="71" bestFit="1" customWidth="1"/>
    <col min="5" max="5" width="19" style="71" bestFit="1" customWidth="1"/>
    <col min="6" max="6" width="15.69140625" style="71" bestFit="1" customWidth="1"/>
    <col min="7" max="7" width="16.07421875" style="71" hidden="1" customWidth="1"/>
    <col min="8" max="8" width="12.84375" style="71" bestFit="1" customWidth="1"/>
    <col min="9" max="9" width="8.84375" style="71"/>
    <col min="10" max="10" width="21.07421875" style="71" bestFit="1" customWidth="1"/>
    <col min="11" max="11" width="12" style="71" hidden="1" customWidth="1"/>
    <col min="12" max="12" width="13.4609375" style="71" hidden="1" customWidth="1"/>
    <col min="13" max="13" width="13.69140625" style="71" customWidth="1"/>
    <col min="14" max="14" width="13.53515625" style="71" customWidth="1"/>
    <col min="15" max="15" width="13.07421875" style="71" customWidth="1"/>
    <col min="16" max="16" width="14.23046875" style="71" customWidth="1"/>
    <col min="17" max="17" width="13.07421875" style="71" customWidth="1"/>
    <col min="18" max="18" width="8.84375" style="71"/>
    <col min="19" max="19" width="21.07421875" style="71" bestFit="1" customWidth="1"/>
    <col min="20" max="20" width="6.53515625" style="71" hidden="1" customWidth="1"/>
    <col min="21" max="21" width="6.3046875" style="71" hidden="1" customWidth="1"/>
    <col min="22" max="23" width="6.3046875" style="71" bestFit="1" customWidth="1"/>
    <col min="24" max="24" width="6.3046875" style="71" customWidth="1"/>
    <col min="25" max="25" width="6" style="71" bestFit="1" customWidth="1"/>
    <col min="26" max="26" width="6" style="71" customWidth="1"/>
    <col min="27" max="27" width="6" customWidth="1"/>
    <col min="28" max="29" width="9" style="71" bestFit="1" customWidth="1"/>
    <col min="30" max="30" width="7.3046875" style="71" customWidth="1"/>
    <col min="31" max="33" width="6.07421875" style="71" bestFit="1" customWidth="1"/>
    <col min="34" max="35" width="6" style="71" bestFit="1" customWidth="1"/>
    <col min="36" max="37" width="8.84375" style="71"/>
    <col min="38" max="38" width="21.07421875" style="71" bestFit="1" customWidth="1"/>
    <col min="39" max="39" width="11" style="71" bestFit="1" customWidth="1"/>
    <col min="40" max="40" width="17.84375" style="71" bestFit="1" customWidth="1"/>
    <col min="41" max="41" width="14.53515625" style="71" bestFit="1" customWidth="1"/>
    <col min="42" max="42" width="16" style="71" bestFit="1" customWidth="1"/>
    <col min="43" max="46" width="8.84375" style="71"/>
    <col min="47" max="47" width="21.07421875" style="71" bestFit="1" customWidth="1"/>
    <col min="48" max="48" width="12" style="71" bestFit="1" customWidth="1"/>
    <col min="49" max="49" width="18.84375" style="71" bestFit="1" customWidth="1"/>
    <col min="50" max="51" width="15.53515625" style="71" bestFit="1" customWidth="1"/>
    <col min="52" max="53" width="8.84375" style="71"/>
    <col min="54" max="54" width="21.07421875" style="71" bestFit="1" customWidth="1"/>
    <col min="55" max="55" width="12" style="71" bestFit="1" customWidth="1"/>
    <col min="56" max="56" width="18.84375" style="71" bestFit="1" customWidth="1"/>
    <col min="57" max="58" width="15.53515625" style="71" bestFit="1" customWidth="1"/>
    <col min="59" max="60" width="8.84375" style="71"/>
    <col min="61" max="61" width="21.07421875" style="71" bestFit="1" customWidth="1"/>
    <col min="62" max="62" width="12" style="71" bestFit="1" customWidth="1"/>
    <col min="63" max="63" width="18.84375" style="71" bestFit="1" customWidth="1"/>
    <col min="64" max="64" width="15.53515625" style="71" bestFit="1" customWidth="1"/>
    <col min="65" max="65" width="5.3046875" style="71" bestFit="1" customWidth="1"/>
    <col min="66" max="67" width="8.84375" style="71"/>
    <col min="68" max="68" width="9" style="71" bestFit="1" customWidth="1"/>
    <col min="69" max="75" width="8.84375" style="71"/>
    <col min="76" max="76" width="21.07421875" style="71" bestFit="1" customWidth="1"/>
    <col min="77" max="77" width="11" style="71" bestFit="1" customWidth="1"/>
    <col min="78" max="78" width="17.84375" style="71" bestFit="1" customWidth="1"/>
    <col min="79" max="79" width="14.53515625" style="71" bestFit="1" customWidth="1"/>
    <col min="80" max="80" width="16" style="71" bestFit="1" customWidth="1"/>
    <col min="81" max="16384" width="8.84375" style="71"/>
  </cols>
  <sheetData>
    <row r="5" spans="3:33" ht="23.6" customHeight="1" thickBot="1">
      <c r="C5" s="1402" t="s">
        <v>130</v>
      </c>
      <c r="D5" s="1402"/>
      <c r="E5" s="1402"/>
      <c r="F5" s="1402"/>
      <c r="G5" s="1402"/>
      <c r="J5" s="1402" t="s">
        <v>131</v>
      </c>
      <c r="K5" s="1402"/>
      <c r="L5" s="1402"/>
      <c r="M5" s="1402"/>
      <c r="N5" s="1402"/>
      <c r="O5" s="1402"/>
      <c r="P5" s="1402"/>
      <c r="Q5" s="1402"/>
      <c r="S5" s="1402" t="s">
        <v>813</v>
      </c>
      <c r="T5" s="1402"/>
      <c r="U5" s="1402"/>
      <c r="V5" s="1402"/>
      <c r="W5" s="1402"/>
      <c r="X5" s="1402"/>
      <c r="Y5" s="1402"/>
      <c r="Z5" s="1402"/>
    </row>
    <row r="6" spans="3:33" ht="15" thickBot="1">
      <c r="C6" s="601" t="s">
        <v>132</v>
      </c>
      <c r="D6" s="597" t="s">
        <v>133</v>
      </c>
      <c r="E6" s="597" t="s">
        <v>134</v>
      </c>
      <c r="F6" s="597" t="s">
        <v>135</v>
      </c>
      <c r="G6" s="597" t="s">
        <v>136</v>
      </c>
      <c r="J6" s="601" t="s">
        <v>132</v>
      </c>
      <c r="K6" s="597">
        <v>2017</v>
      </c>
      <c r="L6" s="597">
        <f>K6+1</f>
        <v>2018</v>
      </c>
      <c r="M6" s="597">
        <f>L6+1</f>
        <v>2019</v>
      </c>
      <c r="N6" s="597">
        <f>M6+1</f>
        <v>2020</v>
      </c>
      <c r="O6" s="597">
        <v>2021</v>
      </c>
      <c r="P6" s="597">
        <v>2022</v>
      </c>
      <c r="Q6" s="597">
        <v>2023</v>
      </c>
      <c r="S6" s="1102" t="s">
        <v>132</v>
      </c>
      <c r="T6" s="1103">
        <v>2017</v>
      </c>
      <c r="U6" s="1103">
        <f>T6+1</f>
        <v>2018</v>
      </c>
      <c r="V6" s="1103">
        <f>U6+1</f>
        <v>2019</v>
      </c>
      <c r="W6" s="1103">
        <f>V6+1</f>
        <v>2020</v>
      </c>
      <c r="X6" s="1103">
        <v>2021</v>
      </c>
      <c r="Y6" s="1103">
        <v>2022</v>
      </c>
      <c r="Z6" s="1103">
        <v>2023</v>
      </c>
      <c r="AB6" s="71">
        <v>2018</v>
      </c>
      <c r="AC6" s="71">
        <v>2019</v>
      </c>
      <c r="AD6" s="71">
        <v>2020</v>
      </c>
      <c r="AE6" s="71">
        <v>2021</v>
      </c>
      <c r="AF6" s="71">
        <v>2022</v>
      </c>
      <c r="AG6" s="71">
        <v>2023</v>
      </c>
    </row>
    <row r="7" spans="3:33">
      <c r="C7" s="607" t="s">
        <v>13</v>
      </c>
      <c r="D7" s="608">
        <f>HLOOKUP($C7,RA!$D$244:$O$248,2,0)</f>
        <v>0.34107794469929137</v>
      </c>
      <c r="E7" s="608">
        <f>HLOOKUP($C7,RA!$D$244:$O$248,3,0)</f>
        <v>-0.21516982031691589</v>
      </c>
      <c r="F7" s="608">
        <f>HLOOKUP($C7,RA!$D$244:$O$248,4,0)</f>
        <v>0.75330162379983778</v>
      </c>
      <c r="G7" s="609">
        <f>SUM(D7:F7)</f>
        <v>0.8792097481822132</v>
      </c>
      <c r="J7" s="607" t="s">
        <v>13</v>
      </c>
      <c r="K7" s="612">
        <f>HLOOKUP($J7,RA!$D$219:$O$241,19,0)</f>
        <v>979552</v>
      </c>
      <c r="L7" s="612">
        <f>HLOOKUP($J7,RA!$D$184:$O$209,22,0)</f>
        <v>4858196.6385452328</v>
      </c>
      <c r="M7" s="612">
        <f>HLOOKUP($J7,RA!$D$148:$O$173,22,0)</f>
        <v>5245342.3053791774</v>
      </c>
      <c r="N7" s="612">
        <f>HLOOKUP($J7,RA!$B$113:$O$144,21,0)</f>
        <v>5588180.5090742335</v>
      </c>
      <c r="O7" s="612">
        <f>_xlfn.XLOOKUP(J7,RA!$C$78:$N$78,RA!$C$98:$N$98)</f>
        <v>4234328.3984867381</v>
      </c>
      <c r="P7" s="612">
        <f>HLOOKUP($J7,RA!$B$43:$O$74,21,0)</f>
        <v>9129181.9179592524</v>
      </c>
      <c r="Q7" s="612">
        <f>HLOOKUP($J7,RA!$B$8:$O$39,21,0)</f>
        <v>9043615.0653329175</v>
      </c>
      <c r="S7" s="607" t="s">
        <v>13</v>
      </c>
      <c r="T7" s="608">
        <f>HLOOKUP($S7,RA!$D$244:$O$248,4,0)</f>
        <v>0.75330162379983778</v>
      </c>
      <c r="U7" s="608">
        <f>HLOOKUP($S7,RA!$D$212:$O$216,4,0)</f>
        <v>1.2993485436398775</v>
      </c>
      <c r="V7" s="1095">
        <f>HLOOKUP($S7,RA!$D$176:$O$180,4,0)</f>
        <v>0.56924266315027283</v>
      </c>
      <c r="W7" s="1095">
        <f>HLOOKUP($S7,RA!$B$140:$O$144,4,0)</f>
        <v>0.63398977470086226</v>
      </c>
      <c r="X7" s="1095">
        <f>_xlfn.XLOOKUP(S7,RA!$C$78:$N$78,RA!$C$108:$N$108)</f>
        <v>0.36232678918021904</v>
      </c>
      <c r="Y7" s="1095">
        <f>HLOOKUP($S7,RA!$B$70:$O$74,4,0)</f>
        <v>0.5931009947876662</v>
      </c>
      <c r="Z7" s="1095">
        <f>HLOOKUP($S7,RA!$B$35:$O$39,4,0)</f>
        <v>0.39998374666710973</v>
      </c>
      <c r="AB7" s="72">
        <f>U7-T7</f>
        <v>0.54604691984003972</v>
      </c>
      <c r="AC7" s="72">
        <f t="shared" ref="AC7" si="0">V7-U7</f>
        <v>-0.73010588048960467</v>
      </c>
      <c r="AD7" s="72">
        <f t="shared" ref="AD7:AD18" si="1">W7-V7</f>
        <v>6.4747111550589431E-2</v>
      </c>
      <c r="AE7" s="72">
        <f>X7-W7</f>
        <v>-0.27166298552064322</v>
      </c>
      <c r="AF7" s="72">
        <f t="shared" ref="AF7:AF18" si="2">Y7-X7</f>
        <v>0.23077420560744716</v>
      </c>
      <c r="AG7" s="72">
        <f>Z7-Y7</f>
        <v>-0.19311724812055647</v>
      </c>
    </row>
    <row r="8" spans="3:33">
      <c r="C8" s="469" t="s">
        <v>16</v>
      </c>
      <c r="D8" s="602">
        <f>HLOOKUP($C8,RA!$D$244:$O$248,2,0)</f>
        <v>0.20194532980834959</v>
      </c>
      <c r="E8" s="602">
        <f>HLOOKUP($C8,RA!$D$244:$O$248,3,0)</f>
        <v>0.11851659679841431</v>
      </c>
      <c r="F8" s="602">
        <f>HLOOKUP($C8,RA!$D$244:$O$248,4,0)</f>
        <v>4.0337687402026594</v>
      </c>
      <c r="G8" s="603">
        <f t="shared" ref="G8:G18" si="3">SUM(D8:F8)</f>
        <v>4.3542306668094231</v>
      </c>
      <c r="J8" s="469" t="s">
        <v>16</v>
      </c>
      <c r="K8" s="613">
        <f>HLOOKUP($J8,RA!$D$219:$O$241,19,0)</f>
        <v>2938657</v>
      </c>
      <c r="L8" s="613">
        <f>HLOOKUP($J8,RA!$D$184:$O$209,22,0)</f>
        <v>2996730.8983118907</v>
      </c>
      <c r="M8" s="613">
        <f>HLOOKUP($J8,RA!$D$148:$O$173,22,0)</f>
        <v>3256838.7554651052</v>
      </c>
      <c r="N8" s="613">
        <f>HLOOKUP($J8,RA!$B$113:$O$144,21,0)</f>
        <v>2605813.3645157088</v>
      </c>
      <c r="O8" s="613">
        <f>_xlfn.XLOOKUP(J8,RA!$C$78:$N$78,RA!$C$98:$N$98)</f>
        <v>2180353.3759278324</v>
      </c>
      <c r="P8" s="613">
        <f>HLOOKUP($J8,RA!$B$43:$O$74,21,0)</f>
        <v>1978525.0374288179</v>
      </c>
      <c r="Q8" s="613">
        <f>HLOOKUP($J8,RA!$B$8:$O$39,21,0)</f>
        <v>2984529.3830219232</v>
      </c>
      <c r="S8" s="469" t="s">
        <v>16</v>
      </c>
      <c r="T8" s="602">
        <f>HLOOKUP($S8,RA!$D$244:$O$248,4,0)</f>
        <v>4.0337687402026594</v>
      </c>
      <c r="U8" s="602">
        <f>HLOOKUP($S8,RA!$D$212:$O$216,4,0)</f>
        <v>1.5854569792093858</v>
      </c>
      <c r="V8" s="1096">
        <f>HLOOKUP($S8,RA!$D$176:$O$180,4,0)</f>
        <v>0.3817393613707179</v>
      </c>
      <c r="W8" s="1096">
        <f>HLOOKUP($S8,RA!$B$140:$O$144,4,0)</f>
        <v>0.25409066660046203</v>
      </c>
      <c r="X8" s="1096">
        <f>_xlfn.XLOOKUP(S8,RA!$C$78:$N$78,RA!$C$108:$N$108)</f>
        <v>0.34281994711488811</v>
      </c>
      <c r="Y8" s="1096">
        <f>HLOOKUP($S8,RA!$B$70:$O$74,4,0)</f>
        <v>0.3469492068981464</v>
      </c>
      <c r="Z8" s="1095">
        <f>HLOOKUP($S8,RA!$B$35:$O$39,4,0)</f>
        <v>0.32011115776606908</v>
      </c>
      <c r="AB8" s="72">
        <f t="shared" ref="AB8:AB18" si="4">U8-T8</f>
        <v>-2.4483117609932736</v>
      </c>
      <c r="AC8" s="72">
        <f t="shared" ref="AC8:AC18" si="5">V8-U8</f>
        <v>-1.2037176178386679</v>
      </c>
      <c r="AD8" s="72">
        <f t="shared" si="1"/>
        <v>-0.12764869477025587</v>
      </c>
      <c r="AE8" s="72">
        <f>X8-W8</f>
        <v>8.8729280514426079E-2</v>
      </c>
      <c r="AF8" s="72">
        <f t="shared" si="2"/>
        <v>4.1292597832582878E-3</v>
      </c>
      <c r="AG8" s="72">
        <f>Z8-Y8</f>
        <v>-2.6838049132077324E-2</v>
      </c>
    </row>
    <row r="9" spans="3:33">
      <c r="C9" s="469" t="s">
        <v>20</v>
      </c>
      <c r="D9" s="602">
        <f>HLOOKUP($C9,RA!$D$244:$O$248,2,0)</f>
        <v>0.11835056222359053</v>
      </c>
      <c r="E9" s="602">
        <f>HLOOKUP($C9,RA!$D$244:$O$248,3,0)</f>
        <v>-0.350219237703011</v>
      </c>
      <c r="F9" s="602">
        <f>HLOOKUP($C9,RA!$D$244:$O$248,4,0)</f>
        <v>1.2508289251261553</v>
      </c>
      <c r="G9" s="603">
        <f t="shared" si="3"/>
        <v>1.0189602496467347</v>
      </c>
      <c r="J9" s="469" t="s">
        <v>20</v>
      </c>
      <c r="K9" s="613">
        <f>HLOOKUP($J9,RA!$D$219:$O$241,19,0)</f>
        <v>4897762</v>
      </c>
      <c r="L9" s="613">
        <f>HLOOKUP($J9,RA!$D$184:$O$209,22,0)</f>
        <v>17238340.975581303</v>
      </c>
      <c r="M9" s="613">
        <f>HLOOKUP($J9,RA!$D$148:$O$173,22,0)</f>
        <v>18174753.97035687</v>
      </c>
      <c r="N9" s="613">
        <f>HLOOKUP($J9,RA!$B$113:$O$144,21,0)</f>
        <v>19278171.601062376</v>
      </c>
      <c r="O9" s="613">
        <f>_xlfn.XLOOKUP(J9,RA!$C$78:$N$78,RA!$C$98:$N$98)</f>
        <v>12661741.088748129</v>
      </c>
      <c r="P9" s="612">
        <f>HLOOKUP($J9,RA!$B$43:$O$74,21,0)</f>
        <v>17453258.82524284</v>
      </c>
      <c r="Q9" s="612">
        <f>HLOOKUP($J9,RA!$B$8:$O$39,21,0)</f>
        <v>21100365.023292389</v>
      </c>
      <c r="S9" s="469" t="s">
        <v>20</v>
      </c>
      <c r="T9" s="602">
        <f>HLOOKUP($S9,RA!$D$244:$O$248,4,0)</f>
        <v>1.2508289251261553</v>
      </c>
      <c r="U9" s="602">
        <f>HLOOKUP($S9,RA!$D$212:$O$216,4,0)</f>
        <v>2.2683675150591598</v>
      </c>
      <c r="V9" s="1096">
        <f>HLOOKUP($S9,RA!$D$176:$O$180,4,0)</f>
        <v>1.5760210864813169</v>
      </c>
      <c r="W9" s="1096">
        <f>HLOOKUP($S9,RA!$B$140:$O$144,4,0)</f>
        <v>1.4582013680453254</v>
      </c>
      <c r="X9" s="1096">
        <f>_xlfn.XLOOKUP(S9,RA!$C$78:$N$78,RA!$C$108:$N$108)</f>
        <v>0.74343312298604181</v>
      </c>
      <c r="Y9" s="1096">
        <f>HLOOKUP($S9,RA!$B$70:$O$74,4,0)</f>
        <v>0.9456006666861444</v>
      </c>
      <c r="Z9" s="1095">
        <f>HLOOKUP($S9,RA!$B$35:$O$39,4,0)</f>
        <v>0.87692619191378185</v>
      </c>
      <c r="AB9" s="72">
        <f t="shared" si="4"/>
        <v>1.0175385899330045</v>
      </c>
      <c r="AC9" s="72">
        <f t="shared" si="5"/>
        <v>-0.6923464285778429</v>
      </c>
      <c r="AD9" s="72">
        <f t="shared" si="1"/>
        <v>-0.11781971843599148</v>
      </c>
      <c r="AE9" s="72">
        <f t="shared" ref="AE9:AE18" si="6">X9-W9</f>
        <v>-0.7147682450592836</v>
      </c>
      <c r="AF9" s="72">
        <f t="shared" si="2"/>
        <v>0.20216754370010259</v>
      </c>
      <c r="AG9" s="72">
        <f t="shared" ref="AG9:AG18" si="7">Z9-Y9</f>
        <v>-6.8674474772362548E-2</v>
      </c>
    </row>
    <row r="10" spans="3:33">
      <c r="C10" s="469" t="s">
        <v>24</v>
      </c>
      <c r="D10" s="602">
        <f>HLOOKUP($C10,RA!$D$244:$O$248,2,0)</f>
        <v>0.16550505659132783</v>
      </c>
      <c r="E10" s="602">
        <f>HLOOKUP($C10,RA!$D$244:$O$248,3,0)</f>
        <v>0.22873980040021438</v>
      </c>
      <c r="F10" s="602">
        <f>HLOOKUP($C10,RA!$D$244:$O$248,4,0)</f>
        <v>0.77660656579911269</v>
      </c>
      <c r="G10" s="603">
        <f t="shared" si="3"/>
        <v>1.1708514227906548</v>
      </c>
      <c r="J10" s="469" t="s">
        <v>24</v>
      </c>
      <c r="K10" s="613">
        <f>HLOOKUP($J10,RA!$D$219:$O$241,19,0)</f>
        <v>1959105</v>
      </c>
      <c r="L10" s="613">
        <f>HLOOKUP($J10,RA!$D$184:$O$209,22,0)</f>
        <v>9258901.6552984621</v>
      </c>
      <c r="M10" s="613">
        <f>HLOOKUP($J10,RA!$D$148:$O$173,22,0)</f>
        <v>12328622.269004934</v>
      </c>
      <c r="N10" s="613">
        <f>HLOOKUP($J10,RA!$B$113:$O$144,21,0)</f>
        <v>10312228.480998332</v>
      </c>
      <c r="O10" s="613">
        <f>_xlfn.XLOOKUP(J10,RA!$C$78:$N$78,RA!$C$98:$N$98)</f>
        <v>9098653.7496977467</v>
      </c>
      <c r="P10" s="613">
        <f>HLOOKUP($J10,RA!$B$43:$O$74,21,0)</f>
        <v>7677956.3769816216</v>
      </c>
      <c r="Q10" s="613">
        <f>HLOOKUP($J10,RA!$B$8:$O$39,21,0)</f>
        <v>11041665.831647111</v>
      </c>
      <c r="S10" s="469" t="s">
        <v>24</v>
      </c>
      <c r="T10" s="602">
        <f>HLOOKUP($S10,RA!$D$244:$O$248,4,0)</f>
        <v>0.77660656579911269</v>
      </c>
      <c r="U10" s="602">
        <f>HLOOKUP($S10,RA!$D$212:$O$216,4,0)</f>
        <v>0.63275899350808362</v>
      </c>
      <c r="V10" s="1096">
        <f>HLOOKUP($S10,RA!$D$176:$O$180,4,0)</f>
        <v>0.44846347062377628</v>
      </c>
      <c r="W10" s="1096">
        <f>HLOOKUP($S10,RA!$B$140:$O$144,4,0)</f>
        <v>0.29912442723229515</v>
      </c>
      <c r="X10" s="1096">
        <f>_xlfn.XLOOKUP(S10,RA!$C$78:$N$78,RA!$C$108:$N$108)</f>
        <v>0.26725140575058992</v>
      </c>
      <c r="Y10" s="1096">
        <f>HLOOKUP($S10,RA!$B$70:$O$74,4,0)</f>
        <v>0.24780634230924617</v>
      </c>
      <c r="Z10" s="1095">
        <f>HLOOKUP($S10,RA!$B$35:$O$39,4,0)</f>
        <v>0.33711695567817707</v>
      </c>
      <c r="AB10" s="72">
        <f t="shared" si="4"/>
        <v>-0.14384757229102907</v>
      </c>
      <c r="AC10" s="72">
        <f t="shared" si="5"/>
        <v>-0.18429552288430734</v>
      </c>
      <c r="AD10" s="72">
        <f t="shared" si="1"/>
        <v>-0.14933904339148113</v>
      </c>
      <c r="AE10" s="72">
        <f t="shared" si="6"/>
        <v>-3.1873021481705233E-2</v>
      </c>
      <c r="AF10" s="72">
        <f t="shared" si="2"/>
        <v>-1.9445063441343752E-2</v>
      </c>
      <c r="AG10" s="72">
        <f t="shared" si="7"/>
        <v>8.9310613368930897E-2</v>
      </c>
    </row>
    <row r="11" spans="3:33">
      <c r="C11" s="469" t="s">
        <v>28</v>
      </c>
      <c r="D11" s="602">
        <f>HLOOKUP($C11,RA!$D$244:$O$248,2,0)</f>
        <v>0.21137869711528373</v>
      </c>
      <c r="E11" s="602">
        <f>HLOOKUP($C11,RA!$D$244:$O$248,3,0)</f>
        <v>-0.48304974482111074</v>
      </c>
      <c r="F11" s="602">
        <f>HLOOKUP($C11,RA!$D$244:$O$248,4,0)</f>
        <v>1.4588523279531058</v>
      </c>
      <c r="G11" s="603">
        <f t="shared" si="3"/>
        <v>1.1871812802472788</v>
      </c>
      <c r="J11" s="469" t="s">
        <v>28</v>
      </c>
      <c r="K11" s="613">
        <f>HLOOKUP($J11,RA!$D$219:$O$241,19,0)</f>
        <v>10775076</v>
      </c>
      <c r="L11" s="613">
        <f>HLOOKUP($J11,RA!$D$184:$O$209,22,0)</f>
        <v>12248039.16467578</v>
      </c>
      <c r="M11" s="613">
        <f>HLOOKUP($J11,RA!$D$148:$O$173,22,0)</f>
        <v>5795968.5242362814</v>
      </c>
      <c r="N11" s="613">
        <f>HLOOKUP($J11,RA!$B$113:$O$144,21,0)</f>
        <v>2059114.817635895</v>
      </c>
      <c r="O11" s="613">
        <f>_xlfn.XLOOKUP(J11,RA!$C$78:$N$78,RA!$C$98:$N$98)</f>
        <v>7366945.8472103411</v>
      </c>
      <c r="P11" s="612">
        <f>HLOOKUP($J11,RA!$B$43:$O$74,21,0)</f>
        <v>2784539.9501526984</v>
      </c>
      <c r="Q11" s="612">
        <f>HLOOKUP($J11,RA!$B$8:$O$39,21,0)</f>
        <v>3329400.1274074023</v>
      </c>
      <c r="S11" s="469" t="s">
        <v>28</v>
      </c>
      <c r="T11" s="602">
        <f>HLOOKUP($S11,RA!$D$244:$O$248,4,0)</f>
        <v>1.4588523279531058</v>
      </c>
      <c r="U11" s="602">
        <f>HLOOKUP($S11,RA!$D$212:$O$216,4,0)</f>
        <v>1.0731299788323667</v>
      </c>
      <c r="V11" s="1096">
        <f>HLOOKUP($S11,RA!$D$176:$O$180,4,0)</f>
        <v>0.69488060172434452</v>
      </c>
      <c r="W11" s="1096">
        <f>HLOOKUP($S11,RA!$B$140:$O$144,4,0)</f>
        <v>0.23371363511196575</v>
      </c>
      <c r="X11" s="1096">
        <f>_xlfn.XLOOKUP(S11,RA!$C$78:$N$78,RA!$C$108:$N$108)</f>
        <v>0.47756874474734318</v>
      </c>
      <c r="Y11" s="1096">
        <f>HLOOKUP($S11,RA!$B$70:$O$74,4,0)</f>
        <v>0.3023635433906578</v>
      </c>
      <c r="Z11" s="1095">
        <f>HLOOKUP($S11,RA!$B$35:$O$39,4,0)</f>
        <v>0.4101825624667903</v>
      </c>
      <c r="AB11" s="72">
        <f t="shared" si="4"/>
        <v>-0.38572234912073911</v>
      </c>
      <c r="AC11" s="72">
        <f t="shared" si="5"/>
        <v>-0.3782493771080222</v>
      </c>
      <c r="AD11" s="72">
        <f t="shared" si="1"/>
        <v>-0.46116696661237877</v>
      </c>
      <c r="AE11" s="72">
        <f t="shared" si="6"/>
        <v>0.24385510963537743</v>
      </c>
      <c r="AF11" s="72">
        <f t="shared" si="2"/>
        <v>-0.17520520135668538</v>
      </c>
      <c r="AG11" s="72">
        <f t="shared" si="7"/>
        <v>0.10781901907613251</v>
      </c>
    </row>
    <row r="12" spans="3:33">
      <c r="C12" s="469" t="s">
        <v>31</v>
      </c>
      <c r="D12" s="602">
        <f>HLOOKUP($C12,RA!$D$244:$O$248,2,0)</f>
        <v>0.18272568331601496</v>
      </c>
      <c r="E12" s="602">
        <f>HLOOKUP($C12,RA!$D$244:$O$248,3,0)</f>
        <v>-0.18299356611811962</v>
      </c>
      <c r="F12" s="602">
        <f>HLOOKUP($C12,RA!$D$244:$O$248,4,0)</f>
        <v>0.28299293775996964</v>
      </c>
      <c r="G12" s="603">
        <f t="shared" si="3"/>
        <v>0.28272505495786499</v>
      </c>
      <c r="J12" s="469" t="s">
        <v>31</v>
      </c>
      <c r="K12" s="613">
        <f>HLOOKUP($J12,RA!$D$219:$O$241,19,0)</f>
        <v>3918209</v>
      </c>
      <c r="L12" s="613">
        <f>HLOOKUP($J12,RA!$D$184:$O$209,22,0)</f>
        <v>4887102.8525876412</v>
      </c>
      <c r="M12" s="613">
        <f>HLOOKUP($J12,RA!$D$148:$O$173,22,0)</f>
        <v>15728955.672781816</v>
      </c>
      <c r="N12" s="613">
        <f>HLOOKUP($J12,RA!$B$113:$O$144,21,0)</f>
        <v>13391709.580020959</v>
      </c>
      <c r="O12" s="613">
        <f>_xlfn.XLOOKUP(J12,RA!$C$78:$N$78,RA!$C$98:$N$98)</f>
        <v>19555865.27178213</v>
      </c>
      <c r="P12" s="613">
        <f>HLOOKUP($J12,RA!$B$43:$O$74,21,0)</f>
        <v>4274463.1949271969</v>
      </c>
      <c r="Q12" s="613">
        <f>HLOOKUP($J12,RA!$B$8:$O$39,21,0)</f>
        <v>1508238.7620478796</v>
      </c>
      <c r="S12" s="469" t="s">
        <v>31</v>
      </c>
      <c r="T12" s="602">
        <f>HLOOKUP($S12,RA!$D$244:$O$248,4,0)</f>
        <v>0.28299293775996964</v>
      </c>
      <c r="U12" s="602">
        <f>HLOOKUP($S12,RA!$D$212:$O$216,4,0)</f>
        <v>0.63819710859669343</v>
      </c>
      <c r="V12" s="1096">
        <f>HLOOKUP($S12,RA!$D$176:$O$180,4,0)</f>
        <v>4.239599265980905</v>
      </c>
      <c r="W12" s="1096">
        <f>HLOOKUP($S12,RA!$B$140:$O$144,4,0)</f>
        <v>6.472332777538198</v>
      </c>
      <c r="X12" s="1096">
        <f>_xlfn.XLOOKUP(S12,RA!$C$78:$N$78,RA!$C$108:$N$108)</f>
        <v>2.0561345929766612</v>
      </c>
      <c r="Y12" s="1096">
        <f>HLOOKUP($S12,RA!$B$70:$O$74,4,0)</f>
        <v>0.37267517997913602</v>
      </c>
      <c r="Z12" s="1095">
        <f>HLOOKUP($S12,RA!$B$35:$O$39,4,0)</f>
        <v>0.6027791200813164</v>
      </c>
      <c r="AB12" s="72">
        <f t="shared" si="4"/>
        <v>0.35520417083672379</v>
      </c>
      <c r="AC12" s="72">
        <f t="shared" si="5"/>
        <v>3.6014021573842117</v>
      </c>
      <c r="AD12" s="72">
        <f t="shared" si="1"/>
        <v>2.232733511557293</v>
      </c>
      <c r="AE12" s="72">
        <f t="shared" si="6"/>
        <v>-4.4161981845615372</v>
      </c>
      <c r="AF12" s="72">
        <f t="shared" si="2"/>
        <v>-1.6834594129975251</v>
      </c>
      <c r="AG12" s="72">
        <f t="shared" si="7"/>
        <v>0.23010394010218038</v>
      </c>
    </row>
    <row r="13" spans="3:33">
      <c r="C13" s="469" t="s">
        <v>34</v>
      </c>
      <c r="D13" s="602">
        <f>HLOOKUP($C13,RA!$D$244:$O$248,2,0)</f>
        <v>0.70970536769221348</v>
      </c>
      <c r="E13" s="602">
        <f>HLOOKUP($C13,RA!$D$244:$O$248,3,0)</f>
        <v>0.10026499609105383</v>
      </c>
      <c r="F13" s="602">
        <f>HLOOKUP($C13,RA!$D$244:$O$248,4,0)</f>
        <v>1.0008049689688485</v>
      </c>
      <c r="G13" s="603">
        <f t="shared" si="3"/>
        <v>1.8107753327521159</v>
      </c>
      <c r="J13" s="469" t="s">
        <v>34</v>
      </c>
      <c r="K13" s="613">
        <f>HLOOKUP($J13,RA!$D$219:$O$241,19,0)</f>
        <v>15672837</v>
      </c>
      <c r="L13" s="613">
        <f>HLOOKUP($J13,RA!$D$184:$O$209,22,0)</f>
        <v>34447565.563228369</v>
      </c>
      <c r="M13" s="613">
        <f>HLOOKUP($J13,RA!$D$148:$O$173,22,0)</f>
        <v>45812338.209206857</v>
      </c>
      <c r="N13" s="613">
        <f>HLOOKUP($J13,RA!$B$113:$O$144,21,0)</f>
        <v>51335106.500493854</v>
      </c>
      <c r="O13" s="613">
        <f>_xlfn.XLOOKUP(J13,RA!$C$78:$N$78,RA!$C$98:$N$98)</f>
        <v>52495222.051923893</v>
      </c>
      <c r="P13" s="612">
        <f>HLOOKUP($J13,RA!$B$43:$O$74,21,0)</f>
        <v>68083844.6060078</v>
      </c>
      <c r="Q13" s="612">
        <f>HLOOKUP($J13,RA!$B$8:$O$39,21,0)</f>
        <v>102691017.93573603</v>
      </c>
      <c r="S13" s="469" t="s">
        <v>34</v>
      </c>
      <c r="T13" s="602">
        <f>HLOOKUP($S13,RA!$D$244:$O$248,4,0)</f>
        <v>1.0008049689688485</v>
      </c>
      <c r="U13" s="602">
        <f>HLOOKUP($S13,RA!$D$212:$O$216,4,0)</f>
        <v>0.44265047049268308</v>
      </c>
      <c r="V13" s="1096">
        <f>HLOOKUP($S13,RA!$D$176:$O$180,4,0)</f>
        <v>0.30096014201655086</v>
      </c>
      <c r="W13" s="1096">
        <f>HLOOKUP($S13,RA!$B$140:$O$144,4,0)</f>
        <v>0.3522211592481963</v>
      </c>
      <c r="X13" s="1096">
        <f>_xlfn.XLOOKUP(S13,RA!$C$78:$N$78,RA!$C$108:$N$108)</f>
        <v>0.26856951890377306</v>
      </c>
      <c r="Y13" s="1096">
        <f>HLOOKUP($S13,RA!$B$70:$O$74,4,0)</f>
        <v>0.23267272468761291</v>
      </c>
      <c r="Z13" s="1095">
        <f>HLOOKUP($S13,RA!$B$35:$O$39,4,0)</f>
        <v>0.29103809058958607</v>
      </c>
      <c r="AB13" s="72">
        <f t="shared" si="4"/>
        <v>-0.55815449847616549</v>
      </c>
      <c r="AC13" s="72">
        <f t="shared" si="5"/>
        <v>-0.14169032847613222</v>
      </c>
      <c r="AD13" s="72">
        <f t="shared" si="1"/>
        <v>5.1261017231645445E-2</v>
      </c>
      <c r="AE13" s="72">
        <f t="shared" si="6"/>
        <v>-8.3651640344423239E-2</v>
      </c>
      <c r="AF13" s="72">
        <f t="shared" si="2"/>
        <v>-3.5896794216160155E-2</v>
      </c>
      <c r="AG13" s="72">
        <f t="shared" si="7"/>
        <v>5.8365365901973165E-2</v>
      </c>
    </row>
    <row r="14" spans="3:33">
      <c r="C14" s="469" t="s">
        <v>35</v>
      </c>
      <c r="D14" s="602">
        <f>HLOOKUP($C14,RA!$D$244:$O$248,2,0)</f>
        <v>0.79828609408711881</v>
      </c>
      <c r="E14" s="602">
        <f>HLOOKUP($C14,RA!$D$244:$O$248,3,0)</f>
        <v>0.14767044868206916</v>
      </c>
      <c r="F14" s="602">
        <f>HLOOKUP($C14,RA!$D$244:$O$248,4,0)</f>
        <v>2.1981426357366911</v>
      </c>
      <c r="G14" s="603">
        <f t="shared" si="3"/>
        <v>3.1440991785058792</v>
      </c>
      <c r="J14" s="469" t="s">
        <v>35</v>
      </c>
      <c r="K14" s="613">
        <f>HLOOKUP($J14,RA!$D$219:$O$241,19,0)</f>
        <v>50653168</v>
      </c>
      <c r="L14" s="613">
        <f>HLOOKUP($J14,RA!$D$184:$O$209,22,0)</f>
        <v>66463188.751966968</v>
      </c>
      <c r="M14" s="613">
        <f>HLOOKUP($J14,RA!$D$148:$O$173,22,0)</f>
        <v>108435984.93306574</v>
      </c>
      <c r="N14" s="613">
        <f>HLOOKUP($J14,RA!$B$113:$O$144,21,0)</f>
        <v>133679770.92285654</v>
      </c>
      <c r="O14" s="613">
        <f>_xlfn.XLOOKUP(J14,RA!$C$78:$N$78,RA!$C$98:$N$98)</f>
        <v>138264292.62533724</v>
      </c>
      <c r="P14" s="613">
        <f>HLOOKUP($J14,RA!$B$43:$O$74,21,0)</f>
        <v>182504006.21124637</v>
      </c>
      <c r="Q14" s="613">
        <f>HLOOKUP($J14,RA!$B$8:$O$39,21,0)</f>
        <v>253364827.42015439</v>
      </c>
      <c r="S14" s="469" t="s">
        <v>35</v>
      </c>
      <c r="T14" s="602">
        <f>HLOOKUP($S14,RA!$D$244:$O$248,4,0)</f>
        <v>2.1981426357366911</v>
      </c>
      <c r="U14" s="602">
        <f>HLOOKUP($S14,RA!$D$212:$O$216,4,0)</f>
        <v>0.52106495103221662</v>
      </c>
      <c r="V14" s="1096">
        <f>HLOOKUP($S14,RA!$D$176:$O$180,4,0)</f>
        <v>0.31198339932829</v>
      </c>
      <c r="W14" s="1096">
        <f>HLOOKUP($S14,RA!$B$140:$O$144,4,0)</f>
        <v>0.31006818478531345</v>
      </c>
      <c r="X14" s="1096">
        <f>_xlfn.XLOOKUP(S14,RA!$C$78:$N$78,RA!$C$108:$N$108)</f>
        <v>0.26131747729682542</v>
      </c>
      <c r="Y14" s="1096">
        <f>HLOOKUP($S14,RA!$B$70:$O$74,4,0)</f>
        <v>0.24038685608757027</v>
      </c>
      <c r="Z14" s="1095">
        <f>HLOOKUP($S14,RA!$B$35:$O$39,4,0)</f>
        <v>0.29066660034447145</v>
      </c>
      <c r="AB14" s="72">
        <f t="shared" si="4"/>
        <v>-1.6770776847044746</v>
      </c>
      <c r="AC14" s="72">
        <f t="shared" si="5"/>
        <v>-0.20908155170392662</v>
      </c>
      <c r="AD14" s="72">
        <f t="shared" si="1"/>
        <v>-1.915214542976551E-3</v>
      </c>
      <c r="AE14" s="72">
        <f t="shared" si="6"/>
        <v>-4.8750707488488032E-2</v>
      </c>
      <c r="AF14" s="72">
        <f t="shared" si="2"/>
        <v>-2.0930621209255151E-2</v>
      </c>
      <c r="AG14" s="72">
        <f t="shared" si="7"/>
        <v>5.0279744256901182E-2</v>
      </c>
    </row>
    <row r="15" spans="3:33">
      <c r="C15" s="469" t="s">
        <v>37</v>
      </c>
      <c r="D15" s="602">
        <f>HLOOKUP($C15,RA!$D$244:$O$248,2,0)</f>
        <v>0.28817519101810435</v>
      </c>
      <c r="E15" s="602">
        <f>HLOOKUP($C15,RA!$D$244:$O$248,3,0)</f>
        <v>0.10918497626780094</v>
      </c>
      <c r="F15" s="602">
        <f>HLOOKUP($C15,RA!$D$244:$O$248,4,0)</f>
        <v>0.35140102663150574</v>
      </c>
      <c r="G15" s="603">
        <f t="shared" si="3"/>
        <v>0.74876119391741103</v>
      </c>
      <c r="J15" s="469" t="s">
        <v>37</v>
      </c>
      <c r="K15" s="613">
        <f>HLOOKUP($J15,RA!$D$219:$O$241,19,0)</f>
        <v>1959105</v>
      </c>
      <c r="L15" s="613">
        <f>HLOOKUP($J15,RA!$D$184:$O$209,22,0)</f>
        <v>9580110.2651271317</v>
      </c>
      <c r="M15" s="613">
        <f>HLOOKUP($J15,RA!$D$148:$O$173,22,0)</f>
        <v>9479105.0130278748</v>
      </c>
      <c r="N15" s="613">
        <f>HLOOKUP($J15,RA!$B$113:$O$144,21,0)</f>
        <v>1870774.6235902789</v>
      </c>
      <c r="O15" s="613">
        <f>_xlfn.XLOOKUP(J15,RA!$C$78:$N$78,RA!$C$98:$N$98)</f>
        <v>1416352.6514830953</v>
      </c>
      <c r="P15" s="612">
        <f>HLOOKUP($J15,RA!$B$43:$O$74,21,0)</f>
        <v>1590709.667751892</v>
      </c>
      <c r="Q15" s="612">
        <f>HLOOKUP($J15,RA!$B$8:$O$39,21,0)</f>
        <v>2589885.8045698907</v>
      </c>
      <c r="S15" s="469" t="s">
        <v>37</v>
      </c>
      <c r="T15" s="602">
        <f>HLOOKUP($S15,RA!$D$244:$O$248,4,0)</f>
        <v>0.35140102663150574</v>
      </c>
      <c r="U15" s="602">
        <f>HLOOKUP($S15,RA!$D$212:$O$216,4,0)</f>
        <v>0.25034917206005602</v>
      </c>
      <c r="V15" s="1096">
        <f>HLOOKUP($S15,RA!$D$176:$O$180,4,0)</f>
        <v>1.0544724267834893</v>
      </c>
      <c r="W15" s="1096">
        <f>HLOOKUP($S15,RA!$B$140:$O$144,4,0)</f>
        <v>0.16029787495244713</v>
      </c>
      <c r="X15" s="1096">
        <f>_xlfn.XLOOKUP(S15,RA!$C$78:$N$78,RA!$C$108:$N$108)</f>
        <v>-0.69075143016422491</v>
      </c>
      <c r="Y15" s="1096">
        <f>HLOOKUP($S15,RA!$B$70:$O$74,4,0)</f>
        <v>0.25078052820958613</v>
      </c>
      <c r="Z15" s="1095">
        <f>HLOOKUP($S15,RA!$B$35:$O$39,4,0)</f>
        <v>0.35856044318930835</v>
      </c>
      <c r="AB15" s="72">
        <f t="shared" si="4"/>
        <v>-0.10105185457144972</v>
      </c>
      <c r="AC15" s="72">
        <f t="shared" si="5"/>
        <v>0.80412325472343327</v>
      </c>
      <c r="AD15" s="72">
        <f t="shared" si="1"/>
        <v>-0.89417455183104222</v>
      </c>
      <c r="AE15" s="72">
        <f t="shared" si="6"/>
        <v>-0.85104930511667209</v>
      </c>
      <c r="AF15" s="72">
        <f t="shared" si="2"/>
        <v>0.9415319583738111</v>
      </c>
      <c r="AG15" s="72">
        <f t="shared" si="7"/>
        <v>0.10777991497972222</v>
      </c>
    </row>
    <row r="16" spans="3:33">
      <c r="C16" s="469" t="s">
        <v>39</v>
      </c>
      <c r="D16" s="602">
        <f>HLOOKUP($C16,RA!$D$244:$O$248,2,0)</f>
        <v>2.1182289118677917</v>
      </c>
      <c r="E16" s="602">
        <f>HLOOKUP($C16,RA!$D$244:$O$248,3,0)</f>
        <v>-0.43391257145537765</v>
      </c>
      <c r="F16" s="602">
        <f>HLOOKUP($C16,RA!$D$244:$O$248,4,0)</f>
        <v>19.693584597135754</v>
      </c>
      <c r="G16" s="603">
        <f t="shared" si="3"/>
        <v>21.377900937548169</v>
      </c>
      <c r="J16" s="469" t="s">
        <v>39</v>
      </c>
      <c r="K16" s="613">
        <f>HLOOKUP($J16,RA!$D$219:$O$241,19,0)</f>
        <v>2938657</v>
      </c>
      <c r="L16" s="613">
        <f>HLOOKUP($J16,RA!$D$184:$O$209,22,0)</f>
        <v>4234667.0459672771</v>
      </c>
      <c r="M16" s="613">
        <f>HLOOKUP($J16,RA!$D$148:$O$173,22,0)</f>
        <v>4310598.6835652422</v>
      </c>
      <c r="N16" s="613">
        <f>HLOOKUP($J16,RA!$B$113:$O$144,21,0)</f>
        <v>4599512.0654423544</v>
      </c>
      <c r="O16" s="613">
        <f>_xlfn.XLOOKUP(J16,RA!$C$78:$N$78,RA!$C$98:$N$98)</f>
        <v>3658504.3600142808</v>
      </c>
      <c r="P16" s="613">
        <f>HLOOKUP($J16,RA!$B$43:$O$74,21,0)</f>
        <v>3271239.4433031213</v>
      </c>
      <c r="Q16" s="613">
        <f>HLOOKUP($J16,RA!$B$8:$O$39,21,0)</f>
        <v>4692238.2944553336</v>
      </c>
      <c r="S16" s="469" t="s">
        <v>39</v>
      </c>
      <c r="T16" s="602">
        <f>HLOOKUP($S16,RA!$D$244:$O$248,4,0)</f>
        <v>19.693584597135754</v>
      </c>
      <c r="U16" s="602">
        <f>HLOOKUP($S16,RA!$D$212:$O$216,4,0)</f>
        <v>0.63583092834219268</v>
      </c>
      <c r="V16" s="1096">
        <f>HLOOKUP($S16,RA!$D$176:$O$180,4,0)</f>
        <v>0.21275605267686901</v>
      </c>
      <c r="W16" s="1096">
        <f>HLOOKUP($S16,RA!$B$140:$O$144,4,0)</f>
        <v>0.2966308553608239</v>
      </c>
      <c r="X16" s="1096">
        <f>_xlfn.XLOOKUP(S16,RA!$C$78:$N$78,RA!$C$108:$N$108)</f>
        <v>0.26704873361782105</v>
      </c>
      <c r="Y16" s="1096">
        <f>HLOOKUP($S16,RA!$B$70:$O$74,4,0)</f>
        <v>0.31806961561734109</v>
      </c>
      <c r="Z16" s="1095">
        <f>HLOOKUP($S16,RA!$B$35:$O$39,4,0)</f>
        <v>0.37293372657268425</v>
      </c>
      <c r="AB16" s="72">
        <f t="shared" si="4"/>
        <v>-19.057753668793563</v>
      </c>
      <c r="AC16" s="72">
        <f t="shared" si="5"/>
        <v>-0.42307487566532365</v>
      </c>
      <c r="AD16" s="72">
        <f t="shared" si="1"/>
        <v>8.3874802683954891E-2</v>
      </c>
      <c r="AE16" s="72">
        <f t="shared" si="6"/>
        <v>-2.9582121743002843E-2</v>
      </c>
      <c r="AF16" s="72">
        <f t="shared" si="2"/>
        <v>5.102088199952004E-2</v>
      </c>
      <c r="AG16" s="72">
        <f t="shared" si="7"/>
        <v>5.4864110955343159E-2</v>
      </c>
    </row>
    <row r="17" spans="3:33" ht="15" thickBot="1">
      <c r="C17" s="604" t="s">
        <v>41</v>
      </c>
      <c r="D17" s="605">
        <f>HLOOKUP($C17,RA!$D$244:$O$248,2,0)</f>
        <v>0.22947418182754653</v>
      </c>
      <c r="E17" s="605">
        <f>HLOOKUP($C17,RA!$D$244:$O$248,3,0)</f>
        <v>0.13705545856057227</v>
      </c>
      <c r="F17" s="605">
        <f>HLOOKUP($C17,RA!$D$244:$O$248,4,0)</f>
        <v>0.19555316570031581</v>
      </c>
      <c r="G17" s="606">
        <f t="shared" si="3"/>
        <v>0.56208280608843464</v>
      </c>
      <c r="J17" s="604" t="s">
        <v>41</v>
      </c>
      <c r="K17" s="614">
        <f>HLOOKUP($J17,RA!$D$219:$O$241,19,0)</f>
        <v>1959105</v>
      </c>
      <c r="L17" s="614">
        <f>HLOOKUP($J17,RA!$D$184:$O$209,22,0)</f>
        <v>10230990.188709941</v>
      </c>
      <c r="M17" s="614">
        <f>HLOOKUP($J17,RA!$D$148:$O$173,22,0)</f>
        <v>10368034.663910113</v>
      </c>
      <c r="N17" s="614">
        <f>HLOOKUP($J17,RA!$B$113:$O$144,21,0)</f>
        <v>14904286.534309484</v>
      </c>
      <c r="O17" s="614">
        <f>_xlfn.XLOOKUP(J17,RA!$C$78:$N$78,RA!$C$98:$N$98)</f>
        <v>54271615.733381078</v>
      </c>
      <c r="P17" s="612">
        <f>HLOOKUP($J17,RA!$B$43:$O$74,21,0)</f>
        <v>65987074.441856503</v>
      </c>
      <c r="Q17" s="612">
        <f>HLOOKUP($J17,RA!$B$8:$O$39,21,0)</f>
        <v>29161038.352334745</v>
      </c>
      <c r="S17" s="604" t="s">
        <v>41</v>
      </c>
      <c r="T17" s="605">
        <f>HLOOKUP($S17,RA!$D$244:$O$248,4,0)</f>
        <v>0.19555316570031581</v>
      </c>
      <c r="U17" s="605">
        <f>HLOOKUP($S17,RA!$D$212:$O$216,4,0)</f>
        <v>0.45927325890489512</v>
      </c>
      <c r="V17" s="1097">
        <f>HLOOKUP($S17,RA!$D$176:$O$180,4,0)</f>
        <v>0.29656519736980369</v>
      </c>
      <c r="W17" s="1097">
        <f>HLOOKUP($S17,RA!$B$140:$O$144,4,0)</f>
        <v>0.52229694569777319</v>
      </c>
      <c r="X17" s="1097">
        <f>_xlfn.XLOOKUP(S17,RA!$C$78:$N$78,RA!$C$108:$N$108)</f>
        <v>0.32778220209873338</v>
      </c>
      <c r="Y17" s="1097">
        <f>HLOOKUP($S17,RA!$B$70:$O$74,4,0)</f>
        <v>0.26732437363821787</v>
      </c>
      <c r="Z17" s="1095">
        <f>HLOOKUP($S17,RA!$B$35:$O$39,4,0)</f>
        <v>0.37957282806403714</v>
      </c>
      <c r="AB17" s="72">
        <f t="shared" si="4"/>
        <v>0.26372009320457934</v>
      </c>
      <c r="AC17" s="72">
        <f t="shared" si="5"/>
        <v>-0.16270806153509143</v>
      </c>
      <c r="AD17" s="72">
        <f t="shared" si="1"/>
        <v>0.22573174832796949</v>
      </c>
      <c r="AE17" s="72">
        <f t="shared" si="6"/>
        <v>-0.19451474359903981</v>
      </c>
      <c r="AF17" s="72">
        <f t="shared" si="2"/>
        <v>-6.0457828460515506E-2</v>
      </c>
      <c r="AG17" s="72">
        <f t="shared" si="7"/>
        <v>0.11224845442581927</v>
      </c>
    </row>
    <row r="18" spans="3:33" ht="15" thickBot="1">
      <c r="C18" s="610" t="s">
        <v>137</v>
      </c>
      <c r="D18" s="600">
        <f>HLOOKUP($C18,RA!$D$244:$O$248,2,0)</f>
        <v>0.46697778683566632</v>
      </c>
      <c r="E18" s="600">
        <f>HLOOKUP($C18,RA!$D$244:$O$248,3,0)</f>
        <v>-2.3666354892073276E-3</v>
      </c>
      <c r="F18" s="600">
        <f>HLOOKUP($C18,RA!$D$244:$O$248,4,0)</f>
        <v>1.1723929731791096</v>
      </c>
      <c r="G18" s="611">
        <f t="shared" si="3"/>
        <v>1.6370041245255686</v>
      </c>
      <c r="J18" s="610" t="s">
        <v>137</v>
      </c>
      <c r="K18" s="615">
        <f>SUM(K7:K17)</f>
        <v>98651233</v>
      </c>
      <c r="L18" s="615">
        <f>SUM(L7:L17)</f>
        <v>176443833.99999997</v>
      </c>
      <c r="M18" s="615">
        <f>SUM(M7:M17)</f>
        <v>238936543.00000003</v>
      </c>
      <c r="N18" s="615">
        <f>SUM(N7:N17)</f>
        <v>259624669</v>
      </c>
      <c r="O18" s="615">
        <f>SUM(O6:O17)</f>
        <v>305205896.15399253</v>
      </c>
      <c r="P18" s="615">
        <f>SUM(P7:P17)</f>
        <v>364734799.67285812</v>
      </c>
      <c r="Q18" s="615">
        <f>SUM(Q7:Q17)</f>
        <v>441506822</v>
      </c>
      <c r="S18" s="610" t="s">
        <v>137</v>
      </c>
      <c r="T18" s="600">
        <f>HLOOKUP($S18,RA!$D$244:$O$248,4,0)</f>
        <v>1.1723929731791096</v>
      </c>
      <c r="U18" s="600">
        <f>HLOOKUP($S18,RA!$D$212:$O$216,4,0)</f>
        <v>0.55223356566053694</v>
      </c>
      <c r="V18" s="1025">
        <f>HLOOKUP($S18,RA!$D$176:$O$180,4,0)</f>
        <v>0.37757371372594412</v>
      </c>
      <c r="W18" s="1025">
        <f>HLOOKUP($S18,RA!$B$140:$O$144,4,0)</f>
        <v>0.36554806839254611</v>
      </c>
      <c r="X18" s="1025">
        <f>RA!O108</f>
        <v>0.30688473341923972</v>
      </c>
      <c r="Y18" s="1025">
        <f>HLOOKUP($S18,RA!$B$70:$O$74,4,0)</f>
        <v>0.25929434226777981</v>
      </c>
      <c r="Z18" s="1025">
        <f>HLOOKUP($S18,RA!$B$35:$O$39,4,0)</f>
        <v>0.31080859298881242</v>
      </c>
      <c r="AB18" s="72">
        <f t="shared" si="4"/>
        <v>-0.62015940751857268</v>
      </c>
      <c r="AC18" s="72">
        <f t="shared" si="5"/>
        <v>-0.17465985193459282</v>
      </c>
      <c r="AD18" s="72">
        <f t="shared" si="1"/>
        <v>-1.2025645333398005E-2</v>
      </c>
      <c r="AE18" s="72">
        <f t="shared" si="6"/>
        <v>-5.8663334973306391E-2</v>
      </c>
      <c r="AF18" s="72">
        <f t="shared" si="2"/>
        <v>-4.759039115145991E-2</v>
      </c>
      <c r="AG18" s="72">
        <f t="shared" si="7"/>
        <v>5.1514250721032606E-2</v>
      </c>
    </row>
    <row r="19" spans="3:33">
      <c r="D19" s="73"/>
      <c r="E19" s="73"/>
      <c r="F19" s="73"/>
      <c r="N19" s="74"/>
      <c r="O19" s="74"/>
    </row>
    <row r="23" spans="3:33" ht="24" customHeight="1" thickBot="1">
      <c r="C23" s="1402" t="s">
        <v>138</v>
      </c>
      <c r="D23" s="1402"/>
      <c r="E23" s="1402"/>
      <c r="F23" s="1402"/>
      <c r="G23" s="1402"/>
      <c r="J23" s="1402" t="s">
        <v>139</v>
      </c>
      <c r="K23" s="1402"/>
      <c r="L23" s="1402"/>
      <c r="M23" s="1402"/>
      <c r="N23" s="1402"/>
      <c r="O23" s="1402"/>
      <c r="P23" s="1402"/>
      <c r="Q23" s="1402"/>
    </row>
    <row r="24" spans="3:33" ht="15" thickBot="1">
      <c r="C24" s="1102" t="s">
        <v>132</v>
      </c>
      <c r="D24" s="1103" t="s">
        <v>133</v>
      </c>
      <c r="E24" s="1103" t="s">
        <v>134</v>
      </c>
      <c r="F24" s="1103" t="s">
        <v>135</v>
      </c>
      <c r="G24" s="1103" t="s">
        <v>136</v>
      </c>
      <c r="J24" s="601" t="s">
        <v>132</v>
      </c>
      <c r="K24" s="597">
        <v>2017</v>
      </c>
      <c r="L24" s="597">
        <f>K24+1</f>
        <v>2018</v>
      </c>
      <c r="M24" s="597">
        <f>L24+1</f>
        <v>2019</v>
      </c>
      <c r="N24" s="597">
        <f>M24+1</f>
        <v>2020</v>
      </c>
      <c r="O24" s="597">
        <v>2021</v>
      </c>
      <c r="P24" s="597">
        <v>2022</v>
      </c>
      <c r="Q24" s="597">
        <v>2023</v>
      </c>
    </row>
    <row r="25" spans="3:33">
      <c r="C25" s="607" t="s">
        <v>13</v>
      </c>
      <c r="D25" s="1095">
        <f>HLOOKUP($C25,RA!$D$212:$O$216,2,0)</f>
        <v>0.80877428624308223</v>
      </c>
      <c r="E25" s="1095">
        <f>HLOOKUP($C25,RA!$D$212:$O$216,3,0)</f>
        <v>-0.58119235678057035</v>
      </c>
      <c r="F25" s="1095">
        <f>HLOOKUP($C25,RA!$D$212:$O$216,4,0)</f>
        <v>1.2993485436398775</v>
      </c>
      <c r="G25" s="1098">
        <f>SUM(D25:F25)</f>
        <v>1.5269304731023894</v>
      </c>
      <c r="J25" s="607" t="s">
        <v>13</v>
      </c>
      <c r="K25" s="608">
        <f t="shared" ref="K25:L35" si="8">K7/K$18</f>
        <v>9.9294450785019587E-3</v>
      </c>
      <c r="L25" s="608">
        <f t="shared" si="8"/>
        <v>2.7533955301295671E-2</v>
      </c>
      <c r="M25" s="608">
        <f t="shared" ref="M25:P25" si="9">M7/M$18</f>
        <v>2.1952867650634658E-2</v>
      </c>
      <c r="N25" s="608">
        <f t="shared" si="9"/>
        <v>2.1524073696842089E-2</v>
      </c>
      <c r="O25" s="608">
        <f t="shared" si="9"/>
        <v>1.3873678234414892E-2</v>
      </c>
      <c r="P25" s="608">
        <f t="shared" si="9"/>
        <v>2.5029643253529681E-2</v>
      </c>
      <c r="Q25" s="608">
        <f t="shared" ref="Q25" si="10">Q7/Q$18</f>
        <v>2.0483522823873643E-2</v>
      </c>
    </row>
    <row r="26" spans="3:33">
      <c r="C26" s="469" t="s">
        <v>16</v>
      </c>
      <c r="D26" s="1096">
        <f>HLOOKUP($C26,RA!$D$212:$O$216,2,0)</f>
        <v>0.52989016140099898</v>
      </c>
      <c r="E26" s="1096">
        <f>HLOOKUP($C26,RA!$D$212:$O$216,3,0)</f>
        <v>-0.16730321664514267</v>
      </c>
      <c r="F26" s="1096">
        <f>HLOOKUP($C26,RA!$D$212:$O$216,4,0)</f>
        <v>1.5854569792093858</v>
      </c>
      <c r="G26" s="1099">
        <f t="shared" ref="G26:G36" si="11">SUM(D26:F26)</f>
        <v>1.9480439239652421</v>
      </c>
      <c r="J26" s="469" t="s">
        <v>16</v>
      </c>
      <c r="K26" s="602">
        <f t="shared" si="8"/>
        <v>2.9788345372226618E-2</v>
      </c>
      <c r="L26" s="602">
        <f t="shared" ref="L26:P26" si="12">L8/L$18</f>
        <v>1.6984049996963291E-2</v>
      </c>
      <c r="M26" s="602">
        <f t="shared" si="12"/>
        <v>1.3630559455550107E-2</v>
      </c>
      <c r="N26" s="602">
        <f t="shared" si="12"/>
        <v>1.0036848095185086E-2</v>
      </c>
      <c r="O26" s="602">
        <f t="shared" si="12"/>
        <v>7.1438769807635983E-3</v>
      </c>
      <c r="P26" s="602">
        <f t="shared" si="12"/>
        <v>5.4245578957736358E-3</v>
      </c>
      <c r="Q26" s="602">
        <f t="shared" ref="Q26" si="13">Q8/Q$18</f>
        <v>6.759871499838168E-3</v>
      </c>
    </row>
    <row r="27" spans="3:33">
      <c r="C27" s="469" t="s">
        <v>20</v>
      </c>
      <c r="D27" s="1096">
        <f>HLOOKUP($C27,RA!$D$212:$O$216,2,0)</f>
        <v>-9.421276387442877E-2</v>
      </c>
      <c r="E27" s="1096">
        <f>HLOOKUP($C27,RA!$D$212:$O$216,3,0)</f>
        <v>-2.1366104485483683</v>
      </c>
      <c r="F27" s="1096">
        <f>HLOOKUP($C27,RA!$D$212:$O$216,4,0)</f>
        <v>2.2683675150591598</v>
      </c>
      <c r="G27" s="1099">
        <f t="shared" si="11"/>
        <v>3.7544302636362659E-2</v>
      </c>
      <c r="J27" s="469" t="s">
        <v>20</v>
      </c>
      <c r="K27" s="602">
        <f t="shared" si="8"/>
        <v>4.964724566595128E-2</v>
      </c>
      <c r="L27" s="602">
        <f t="shared" ref="L27:P27" si="14">L9/L$18</f>
        <v>9.7698744041014807E-2</v>
      </c>
      <c r="M27" s="602">
        <f t="shared" si="14"/>
        <v>7.6065191795952572E-2</v>
      </c>
      <c r="N27" s="602">
        <f t="shared" si="14"/>
        <v>7.4254005504624743E-2</v>
      </c>
      <c r="O27" s="602">
        <f t="shared" si="14"/>
        <v>4.1485899349597136E-2</v>
      </c>
      <c r="P27" s="602">
        <f t="shared" si="14"/>
        <v>4.7851915531222151E-2</v>
      </c>
      <c r="Q27" s="602">
        <f t="shared" ref="Q27" si="15">Q9/Q$18</f>
        <v>4.7791707787682582E-2</v>
      </c>
    </row>
    <row r="28" spans="3:33">
      <c r="C28" s="469" t="s">
        <v>24</v>
      </c>
      <c r="D28" s="1096">
        <f>HLOOKUP($C28,RA!$D$212:$O$216,2,0)</f>
        <v>0.6088294838889744</v>
      </c>
      <c r="E28" s="1096">
        <f>HLOOKUP($C28,RA!$D$212:$O$216,3,0)</f>
        <v>0.17531122997517595</v>
      </c>
      <c r="F28" s="1096">
        <f>HLOOKUP($C28,RA!$D$212:$O$216,4,0)</f>
        <v>0.63275899350808362</v>
      </c>
      <c r="G28" s="1099">
        <f t="shared" si="11"/>
        <v>1.416899707372234</v>
      </c>
      <c r="J28" s="469" t="s">
        <v>24</v>
      </c>
      <c r="K28" s="602">
        <f t="shared" si="8"/>
        <v>1.9858900293724661E-2</v>
      </c>
      <c r="L28" s="602">
        <f t="shared" ref="L28:P28" si="16">L10/L$18</f>
        <v>5.2475064984693454E-2</v>
      </c>
      <c r="M28" s="602">
        <f t="shared" si="16"/>
        <v>5.1597893374580768E-2</v>
      </c>
      <c r="N28" s="602">
        <f t="shared" si="16"/>
        <v>3.9719755910399758E-2</v>
      </c>
      <c r="O28" s="602">
        <f t="shared" si="16"/>
        <v>2.9811526790121362E-2</v>
      </c>
      <c r="P28" s="602">
        <f t="shared" si="16"/>
        <v>2.1050791928459302E-2</v>
      </c>
      <c r="Q28" s="602">
        <f t="shared" ref="Q28" si="17">Q10/Q$18</f>
        <v>2.5009049195727062E-2</v>
      </c>
    </row>
    <row r="29" spans="3:33">
      <c r="C29" s="469" t="s">
        <v>28</v>
      </c>
      <c r="D29" s="1096">
        <f>HLOOKUP($C29,RA!$D$212:$O$216,2,0)</f>
        <v>0.2356765687006451</v>
      </c>
      <c r="E29" s="1096">
        <f>HLOOKUP($C29,RA!$D$212:$O$216,3,0)</f>
        <v>-0.48108242090269676</v>
      </c>
      <c r="F29" s="1096">
        <f>HLOOKUP($C29,RA!$D$212:$O$216,4,0)</f>
        <v>1.0731299788323667</v>
      </c>
      <c r="G29" s="1099">
        <f t="shared" si="11"/>
        <v>0.82772412663031503</v>
      </c>
      <c r="J29" s="469" t="s">
        <v>28</v>
      </c>
      <c r="K29" s="602">
        <f t="shared" si="8"/>
        <v>0.10922393641040452</v>
      </c>
      <c r="L29" s="602">
        <f t="shared" ref="L29:P29" si="18">L11/L$18</f>
        <v>6.9416079253162122E-2</v>
      </c>
      <c r="M29" s="602">
        <f t="shared" si="18"/>
        <v>2.4257354908814768E-2</v>
      </c>
      <c r="N29" s="602">
        <f t="shared" si="18"/>
        <v>7.9311215901286137E-3</v>
      </c>
      <c r="O29" s="602">
        <f t="shared" si="18"/>
        <v>2.4137626238692738E-2</v>
      </c>
      <c r="P29" s="602">
        <f t="shared" si="18"/>
        <v>7.6344235665207656E-3</v>
      </c>
      <c r="Q29" s="602">
        <f t="shared" ref="Q29" si="19">Q11/Q$18</f>
        <v>7.5409936189103832E-3</v>
      </c>
    </row>
    <row r="30" spans="3:33">
      <c r="C30" s="469" t="s">
        <v>31</v>
      </c>
      <c r="D30" s="1096">
        <f>HLOOKUP($C30,RA!$D$212:$O$216,2,0)</f>
        <v>0.13197630610877722</v>
      </c>
      <c r="E30" s="1096">
        <f>HLOOKUP($C30,RA!$D$212:$O$216,3,0)</f>
        <v>-0.57357551317829047</v>
      </c>
      <c r="F30" s="1096">
        <f>HLOOKUP($C30,RA!$D$212:$O$216,4,0)</f>
        <v>0.63819710859669343</v>
      </c>
      <c r="G30" s="1099">
        <f t="shared" si="11"/>
        <v>0.19659790152718015</v>
      </c>
      <c r="J30" s="469" t="s">
        <v>31</v>
      </c>
      <c r="K30" s="602">
        <f t="shared" si="8"/>
        <v>3.9717790450728575E-2</v>
      </c>
      <c r="L30" s="602">
        <f t="shared" ref="L30:P30" si="20">L12/L$18</f>
        <v>2.7697782018201E-2</v>
      </c>
      <c r="M30" s="602">
        <f t="shared" si="20"/>
        <v>6.5829008301931502E-2</v>
      </c>
      <c r="N30" s="602">
        <f t="shared" si="20"/>
        <v>5.1581036700410615E-2</v>
      </c>
      <c r="O30" s="602">
        <f t="shared" si="20"/>
        <v>6.4074336433904144E-2</v>
      </c>
      <c r="P30" s="602">
        <f t="shared" si="20"/>
        <v>1.1719373086311191E-2</v>
      </c>
      <c r="Q30" s="602">
        <f t="shared" ref="Q30" si="21">Q12/Q$18</f>
        <v>3.4161165510776174E-3</v>
      </c>
    </row>
    <row r="31" spans="3:33">
      <c r="C31" s="469" t="s">
        <v>34</v>
      </c>
      <c r="D31" s="1096">
        <f>HLOOKUP($C31,RA!$D$212:$O$216,2,0)</f>
        <v>0.70658548410166633</v>
      </c>
      <c r="E31" s="1096">
        <f>HLOOKUP($C31,RA!$D$212:$O$216,3,0)</f>
        <v>0.14997414006113993</v>
      </c>
      <c r="F31" s="1096">
        <f>HLOOKUP($C31,RA!$D$212:$O$216,4,0)</f>
        <v>0.44265047049268308</v>
      </c>
      <c r="G31" s="1099">
        <f t="shared" si="11"/>
        <v>1.2992100946554894</v>
      </c>
      <c r="J31" s="469" t="s">
        <v>34</v>
      </c>
      <c r="K31" s="602">
        <f t="shared" si="8"/>
        <v>0.15887117193963507</v>
      </c>
      <c r="L31" s="602">
        <f t="shared" ref="L31:P31" si="22">L13/L$18</f>
        <v>0.19523247019914777</v>
      </c>
      <c r="M31" s="602">
        <f t="shared" si="22"/>
        <v>0.19173433093993852</v>
      </c>
      <c r="N31" s="602">
        <f t="shared" si="22"/>
        <v>0.19772815387005405</v>
      </c>
      <c r="O31" s="602">
        <f t="shared" si="22"/>
        <v>0.17199937063285722</v>
      </c>
      <c r="P31" s="602">
        <f t="shared" si="22"/>
        <v>0.18666670870746169</v>
      </c>
      <c r="Q31" s="602">
        <f t="shared" ref="Q31" si="23">Q13/Q$18</f>
        <v>0.23259214313054494</v>
      </c>
    </row>
    <row r="32" spans="3:33">
      <c r="C32" s="469" t="s">
        <v>35</v>
      </c>
      <c r="D32" s="1096">
        <f>HLOOKUP($C32,RA!$D$212:$O$216,2,0)</f>
        <v>0.93270649075523737</v>
      </c>
      <c r="E32" s="1096">
        <f>HLOOKUP($C32,RA!$D$212:$O$216,3,0)</f>
        <v>0.17539146340718623</v>
      </c>
      <c r="F32" s="1096">
        <f>HLOOKUP($C32,RA!$D$212:$O$216,4,0)</f>
        <v>0.52106495103221662</v>
      </c>
      <c r="G32" s="1099">
        <f t="shared" si="11"/>
        <v>1.6291629051946401</v>
      </c>
      <c r="J32" s="469" t="s">
        <v>35</v>
      </c>
      <c r="K32" s="602">
        <f t="shared" si="8"/>
        <v>0.5134570188291514</v>
      </c>
      <c r="L32" s="602">
        <f t="shared" ref="L32:P32" si="24">L14/L$18</f>
        <v>0.37668184399102878</v>
      </c>
      <c r="M32" s="602">
        <f t="shared" si="24"/>
        <v>0.45382754588972907</v>
      </c>
      <c r="N32" s="602">
        <f t="shared" si="24"/>
        <v>0.51489625942616624</v>
      </c>
      <c r="O32" s="602">
        <f t="shared" si="24"/>
        <v>0.45301972985336952</v>
      </c>
      <c r="P32" s="602">
        <f t="shared" si="24"/>
        <v>0.50037453616967686</v>
      </c>
      <c r="Q32" s="602">
        <f t="shared" ref="Q32" si="25">Q14/Q$18</f>
        <v>0.57386390151895406</v>
      </c>
    </row>
    <row r="33" spans="3:64">
      <c r="C33" s="469" t="s">
        <v>37</v>
      </c>
      <c r="D33" s="1096">
        <f>HLOOKUP($C33,RA!$D$212:$O$216,2,0)</f>
        <v>5.6020679335303941E-2</v>
      </c>
      <c r="E33" s="1096">
        <f>HLOOKUP($C33,RA!$D$212:$O$216,3,0)</f>
        <v>0.10708648816261868</v>
      </c>
      <c r="F33" s="1096">
        <f>HLOOKUP($C33,RA!$D$212:$O$216,4,0)</f>
        <v>0.25034917206005602</v>
      </c>
      <c r="G33" s="1099">
        <f t="shared" si="11"/>
        <v>0.41345633955797867</v>
      </c>
      <c r="J33" s="469" t="s">
        <v>37</v>
      </c>
      <c r="K33" s="602">
        <f t="shared" si="8"/>
        <v>1.9858900293724661E-2</v>
      </c>
      <c r="L33" s="602">
        <f t="shared" ref="L33:P33" si="26">L15/L$18</f>
        <v>5.4295523101856501E-2</v>
      </c>
      <c r="M33" s="602">
        <f t="shared" si="26"/>
        <v>3.9672060598231196E-2</v>
      </c>
      <c r="N33" s="602">
        <f t="shared" si="26"/>
        <v>7.2056890078896121E-3</v>
      </c>
      <c r="O33" s="602">
        <f t="shared" si="26"/>
        <v>4.6406464269893076E-3</v>
      </c>
      <c r="P33" s="602">
        <f t="shared" si="26"/>
        <v>4.3612774793593823E-3</v>
      </c>
      <c r="Q33" s="602">
        <f t="shared" ref="Q33" si="27">Q15/Q$18</f>
        <v>5.8660153717169303E-3</v>
      </c>
    </row>
    <row r="34" spans="3:64">
      <c r="C34" s="469" t="s">
        <v>39</v>
      </c>
      <c r="D34" s="1096">
        <f>HLOOKUP($C34,RA!$D$212:$O$216,2,0)</f>
        <v>9.0126773784949432E-2</v>
      </c>
      <c r="E34" s="1096">
        <f>HLOOKUP($C34,RA!$D$212:$O$216,3,0)</f>
        <v>0.17900701075607217</v>
      </c>
      <c r="F34" s="1096">
        <f>HLOOKUP($C34,RA!$D$212:$O$216,4,0)</f>
        <v>0.63583092834219268</v>
      </c>
      <c r="G34" s="1099">
        <f t="shared" si="11"/>
        <v>0.90496471288321434</v>
      </c>
      <c r="J34" s="469" t="s">
        <v>39</v>
      </c>
      <c r="K34" s="602">
        <f t="shared" si="8"/>
        <v>2.9788345372226618E-2</v>
      </c>
      <c r="L34" s="602">
        <f t="shared" ref="L34:P34" si="28">L16/L$18</f>
        <v>2.4000085182728902E-2</v>
      </c>
      <c r="M34" s="602">
        <f t="shared" si="28"/>
        <v>1.8040767768056482E-2</v>
      </c>
      <c r="N34" s="602">
        <f t="shared" si="28"/>
        <v>1.7716005505787873E-2</v>
      </c>
      <c r="O34" s="602">
        <f t="shared" si="28"/>
        <v>1.1987004203117923E-2</v>
      </c>
      <c r="P34" s="602">
        <f t="shared" si="28"/>
        <v>8.9688163735327613E-3</v>
      </c>
      <c r="Q34" s="602">
        <f t="shared" ref="Q34" si="29">Q16/Q$18</f>
        <v>1.0627782087714454E-2</v>
      </c>
    </row>
    <row r="35" spans="3:64" ht="15" thickBot="1">
      <c r="C35" s="604" t="s">
        <v>41</v>
      </c>
      <c r="D35" s="1097">
        <f>HLOOKUP($C35,RA!$D$212:$O$216,2,0)</f>
        <v>0.31488201657739684</v>
      </c>
      <c r="E35" s="1097">
        <f>HLOOKUP($C35,RA!$D$212:$O$216,3,0)</f>
        <v>0.24501643594721015</v>
      </c>
      <c r="F35" s="1097">
        <f>HLOOKUP($C35,RA!$D$212:$O$216,4,0)</f>
        <v>0.45927325890489512</v>
      </c>
      <c r="G35" s="1100">
        <f t="shared" si="11"/>
        <v>1.019171711429502</v>
      </c>
      <c r="J35" s="604" t="s">
        <v>41</v>
      </c>
      <c r="K35" s="605">
        <f t="shared" si="8"/>
        <v>1.9858900293724661E-2</v>
      </c>
      <c r="L35" s="605">
        <f t="shared" ref="L35:P35" si="30">L17/L$18</f>
        <v>5.7984401929907864E-2</v>
      </c>
      <c r="M35" s="605">
        <f t="shared" si="30"/>
        <v>4.339241931658027E-2</v>
      </c>
      <c r="N35" s="605">
        <f t="shared" si="30"/>
        <v>5.7407050692511369E-2</v>
      </c>
      <c r="O35" s="605">
        <f t="shared" si="30"/>
        <v>0.17781968309681073</v>
      </c>
      <c r="P35" s="605">
        <f t="shared" si="30"/>
        <v>0.18091795600815261</v>
      </c>
      <c r="Q35" s="605">
        <f t="shared" ref="Q35" si="31">Q17/Q$18</f>
        <v>6.6048896413960154E-2</v>
      </c>
    </row>
    <row r="36" spans="3:64" ht="15" thickBot="1">
      <c r="C36" s="610" t="s">
        <v>137</v>
      </c>
      <c r="D36" s="1025">
        <f>HLOOKUP($C36,RA!$D$212:$O$216,2,0)</f>
        <v>0.62481314088522344</v>
      </c>
      <c r="E36" s="1025">
        <f>HLOOKUP($C36,RA!$D$212:$O$216,3,0)</f>
        <v>5.8673910705246968E-2</v>
      </c>
      <c r="F36" s="1025">
        <f>HLOOKUP($C36,RA!$D$212:$O$216,4,0)</f>
        <v>0.55223356566053694</v>
      </c>
      <c r="G36" s="1101">
        <f t="shared" si="11"/>
        <v>1.2357206172510073</v>
      </c>
      <c r="J36" s="610" t="s">
        <v>137</v>
      </c>
      <c r="K36" s="600">
        <f>SUM(K25:K35)</f>
        <v>0.99999999999999989</v>
      </c>
      <c r="L36" s="600">
        <f t="shared" ref="L36:P36" si="32">L18/L$18</f>
        <v>1</v>
      </c>
      <c r="M36" s="600">
        <f t="shared" si="32"/>
        <v>1</v>
      </c>
      <c r="N36" s="600">
        <f t="shared" si="32"/>
        <v>1</v>
      </c>
      <c r="O36" s="600">
        <f t="shared" si="32"/>
        <v>1</v>
      </c>
      <c r="P36" s="600">
        <f t="shared" si="32"/>
        <v>1</v>
      </c>
      <c r="Q36" s="600">
        <f t="shared" ref="Q36" si="33">Q18/Q$18</f>
        <v>1</v>
      </c>
    </row>
    <row r="37" spans="3:64">
      <c r="BC37" s="73"/>
      <c r="BD37" s="73"/>
      <c r="BE37" s="73"/>
      <c r="BF37" s="73"/>
      <c r="BJ37" s="73"/>
      <c r="BK37" s="73"/>
      <c r="BL37" s="73"/>
    </row>
    <row r="41" spans="3:64" ht="30.75" customHeight="1" thickBot="1">
      <c r="C41" s="1402" t="s">
        <v>140</v>
      </c>
      <c r="D41" s="1402"/>
      <c r="E41" s="1402"/>
      <c r="F41" s="1402"/>
      <c r="G41" s="1402"/>
      <c r="J41" s="1402" t="s">
        <v>842</v>
      </c>
      <c r="K41" s="1402"/>
      <c r="L41" s="1402"/>
      <c r="M41" s="1402"/>
      <c r="N41" s="1402"/>
      <c r="O41" s="1402"/>
      <c r="P41" s="1402"/>
      <c r="Q41" s="1402"/>
      <c r="S41" s="1403" t="s">
        <v>814</v>
      </c>
      <c r="T41" s="1403"/>
      <c r="U41" s="1403"/>
      <c r="V41" s="1403"/>
      <c r="W41" s="1403"/>
      <c r="X41" s="1403"/>
      <c r="Y41" s="1403"/>
      <c r="Z41" s="813"/>
    </row>
    <row r="42" spans="3:64" ht="15" thickBot="1">
      <c r="C42" s="1102" t="s">
        <v>132</v>
      </c>
      <c r="D42" s="1103" t="s">
        <v>141</v>
      </c>
      <c r="E42" s="1103" t="s">
        <v>142</v>
      </c>
      <c r="F42" s="1103" t="s">
        <v>143</v>
      </c>
      <c r="G42" s="1103" t="s">
        <v>136</v>
      </c>
      <c r="J42" s="1018" t="s">
        <v>132</v>
      </c>
      <c r="K42" s="1017">
        <v>2017</v>
      </c>
      <c r="L42" s="1017">
        <f>K42+1</f>
        <v>2018</v>
      </c>
      <c r="M42" s="1017">
        <f>L42+1</f>
        <v>2019</v>
      </c>
      <c r="N42" s="1017">
        <f>M42+1</f>
        <v>2020</v>
      </c>
      <c r="O42" s="1017">
        <v>2021</v>
      </c>
      <c r="P42" s="1017">
        <v>2022</v>
      </c>
      <c r="Q42" s="1017">
        <v>2023</v>
      </c>
      <c r="S42" s="601" t="s">
        <v>132</v>
      </c>
      <c r="T42" s="597">
        <v>2017</v>
      </c>
      <c r="U42" s="597">
        <f>T42+1</f>
        <v>2018</v>
      </c>
      <c r="V42" s="597">
        <f>U42+1</f>
        <v>2019</v>
      </c>
      <c r="W42" s="597">
        <f>V42+1</f>
        <v>2020</v>
      </c>
      <c r="X42" s="597">
        <v>2021</v>
      </c>
      <c r="Y42" s="597">
        <v>2022</v>
      </c>
      <c r="Z42" s="597">
        <v>2023</v>
      </c>
    </row>
    <row r="43" spans="3:64">
      <c r="C43" s="607" t="s">
        <v>13</v>
      </c>
      <c r="D43" s="1095">
        <f>HLOOKUP($S7,RA!$D$176:$O$180,2,0)</f>
        <v>-3.2544013314525493E-2</v>
      </c>
      <c r="E43" s="1095">
        <f>HLOOKUP($S7,RA!$D$176:$O$180,3,0)</f>
        <v>-4.0905636903530683E-2</v>
      </c>
      <c r="F43" s="1095">
        <f>HLOOKUP($S7,RA!$D$176:$O$180,4,0)</f>
        <v>0.56924266315027283</v>
      </c>
      <c r="G43" s="1098">
        <f>HLOOKUP($S7,RA!$D$176:$O$180,5,0)</f>
        <v>0.49579301293221667</v>
      </c>
      <c r="J43" s="607" t="s">
        <v>13</v>
      </c>
      <c r="K43" s="608">
        <f>G7</f>
        <v>0.8792097481822132</v>
      </c>
      <c r="L43" s="608">
        <f>G25</f>
        <v>1.5269304731023894</v>
      </c>
      <c r="M43" s="1095">
        <f>G43</f>
        <v>0.49579301293221667</v>
      </c>
      <c r="N43" s="1095">
        <f>G61</f>
        <v>1.0022394850864886</v>
      </c>
      <c r="O43" s="1095">
        <f>G78</f>
        <v>0.53706642443426023</v>
      </c>
      <c r="P43" s="1095">
        <f>G96</f>
        <v>1.1255840452293517</v>
      </c>
      <c r="Q43" s="1095">
        <f>G114</f>
        <v>0.56182766945545337</v>
      </c>
      <c r="S43" s="607" t="s">
        <v>13</v>
      </c>
      <c r="T43" s="608"/>
      <c r="U43" s="608"/>
      <c r="V43" s="608"/>
      <c r="W43" s="608"/>
      <c r="X43" s="608"/>
      <c r="Y43" s="608"/>
      <c r="Z43" s="608"/>
    </row>
    <row r="44" spans="3:64">
      <c r="C44" s="469" t="s">
        <v>16</v>
      </c>
      <c r="D44" s="1096">
        <f>HLOOKUP($S8,RA!$D$176:$O$180,2,0)</f>
        <v>0.14807063219379019</v>
      </c>
      <c r="E44" s="1096">
        <f>HLOOKUP($S8,RA!$D$176:$O$180,3,0)</f>
        <v>-7.926904955555111E-3</v>
      </c>
      <c r="F44" s="1096">
        <f>HLOOKUP($S8,RA!$D$176:$O$180,4,0)</f>
        <v>0.3817393613707179</v>
      </c>
      <c r="G44" s="1099">
        <f>HLOOKUP($S8,RA!$D$176:$O$180,5,0)</f>
        <v>0.52188308860895294</v>
      </c>
      <c r="J44" s="469" t="s">
        <v>16</v>
      </c>
      <c r="K44" s="602">
        <f t="shared" ref="K44:K54" si="34">G8</f>
        <v>4.3542306668094231</v>
      </c>
      <c r="L44" s="602">
        <f t="shared" ref="L44:L54" si="35">G26</f>
        <v>1.9480439239652421</v>
      </c>
      <c r="M44" s="1096">
        <f t="shared" ref="M44:M54" si="36">G44</f>
        <v>0.52188308860895294</v>
      </c>
      <c r="N44" s="1096">
        <f t="shared" ref="N44:N54" si="37">G62</f>
        <v>0.42929882671283937</v>
      </c>
      <c r="O44" s="1096">
        <f t="shared" ref="O44:O54" si="38">G79</f>
        <v>0.60780040168335558</v>
      </c>
      <c r="P44" s="1096">
        <f t="shared" ref="P44:P54" si="39">G97</f>
        <v>0.61445549697171942</v>
      </c>
      <c r="Q44" s="1096">
        <f>G115</f>
        <v>0.69880072557720441</v>
      </c>
      <c r="S44" s="469" t="s">
        <v>16</v>
      </c>
      <c r="T44" s="602"/>
      <c r="U44" s="602"/>
      <c r="V44" s="602"/>
      <c r="W44" s="602"/>
      <c r="X44" s="602"/>
      <c r="Y44" s="602"/>
      <c r="Z44" s="602"/>
    </row>
    <row r="45" spans="3:64">
      <c r="C45" s="469" t="s">
        <v>20</v>
      </c>
      <c r="D45" s="1096">
        <f>HLOOKUP($S9,RA!$D$176:$O$180,2,0)</f>
        <v>0.35006750751167398</v>
      </c>
      <c r="E45" s="1096">
        <f>HLOOKUP($S9,RA!$D$176:$O$180,3,0)</f>
        <v>0.19958177427257079</v>
      </c>
      <c r="F45" s="1096">
        <f>HLOOKUP($S9,RA!$D$176:$O$180,4,0)</f>
        <v>1.5760210864813169</v>
      </c>
      <c r="G45" s="1099">
        <f>HLOOKUP($S9,RA!$D$176:$O$180,5,0)</f>
        <v>2.1256703682655615</v>
      </c>
      <c r="J45" s="469" t="s">
        <v>20</v>
      </c>
      <c r="K45" s="602">
        <f t="shared" si="34"/>
        <v>1.0189602496467347</v>
      </c>
      <c r="L45" s="602">
        <f t="shared" si="35"/>
        <v>3.7544302636362659E-2</v>
      </c>
      <c r="M45" s="1096">
        <f t="shared" si="36"/>
        <v>2.1256703682655615</v>
      </c>
      <c r="N45" s="1096">
        <f t="shared" si="37"/>
        <v>2.0626935231914869</v>
      </c>
      <c r="O45" s="1096">
        <f t="shared" si="38"/>
        <v>0.5196295187588964</v>
      </c>
      <c r="P45" s="1096">
        <f t="shared" si="39"/>
        <v>1.1694803458920964</v>
      </c>
      <c r="Q45" s="1095">
        <f t="shared" ref="Q45:Q53" si="40">G116</f>
        <v>1.2919562056282037</v>
      </c>
      <c r="S45" s="469" t="s">
        <v>20</v>
      </c>
      <c r="T45" s="602"/>
      <c r="U45" s="602"/>
      <c r="V45" s="602"/>
      <c r="W45" s="602"/>
      <c r="X45" s="602"/>
      <c r="Y45" s="602"/>
      <c r="Z45" s="602"/>
    </row>
    <row r="46" spans="3:64">
      <c r="C46" s="469" t="s">
        <v>24</v>
      </c>
      <c r="D46" s="1096">
        <f>HLOOKUP($S10,RA!$D$176:$O$180,2,0)</f>
        <v>0.16716861630030055</v>
      </c>
      <c r="E46" s="1096">
        <f>HLOOKUP($S10,RA!$D$176:$O$180,3,0)</f>
        <v>0.16838131264685363</v>
      </c>
      <c r="F46" s="1096">
        <f>HLOOKUP($S10,RA!$D$176:$O$180,4,0)</f>
        <v>0.44846347062377628</v>
      </c>
      <c r="G46" s="1099">
        <f>HLOOKUP($S10,RA!$D$176:$O$180,5,0)</f>
        <v>0.78401339957093041</v>
      </c>
      <c r="J46" s="469" t="s">
        <v>24</v>
      </c>
      <c r="K46" s="602">
        <f t="shared" si="34"/>
        <v>1.1708514227906548</v>
      </c>
      <c r="L46" s="602">
        <f t="shared" si="35"/>
        <v>1.416899707372234</v>
      </c>
      <c r="M46" s="1096">
        <f t="shared" si="36"/>
        <v>0.78401339957093041</v>
      </c>
      <c r="N46" s="1096">
        <f t="shared" si="37"/>
        <v>0.44233899563826184</v>
      </c>
      <c r="O46" s="1096">
        <f t="shared" si="38"/>
        <v>0.50805949032074116</v>
      </c>
      <c r="P46" s="1096">
        <f t="shared" si="39"/>
        <v>0.85501546932882444</v>
      </c>
      <c r="Q46" s="1096">
        <f t="shared" si="40"/>
        <v>0.58763029661464827</v>
      </c>
      <c r="S46" s="469" t="s">
        <v>24</v>
      </c>
      <c r="T46" s="602"/>
      <c r="U46" s="602"/>
      <c r="V46" s="602"/>
      <c r="W46" s="602"/>
      <c r="X46" s="602"/>
      <c r="Y46" s="602"/>
      <c r="Z46" s="602"/>
    </row>
    <row r="47" spans="3:64">
      <c r="C47" s="469" t="s">
        <v>28</v>
      </c>
      <c r="D47" s="1096">
        <f>HLOOKUP($S11,RA!$D$176:$O$180,2,0)</f>
        <v>0.53760564136772815</v>
      </c>
      <c r="E47" s="1096">
        <f>HLOOKUP($S11,RA!$D$176:$O$180,3,0)</f>
        <v>-5.7407807929930332E-2</v>
      </c>
      <c r="F47" s="1096">
        <f>HLOOKUP($S11,RA!$D$176:$O$180,4,0)</f>
        <v>0.69488060172434452</v>
      </c>
      <c r="G47" s="1099">
        <f>HLOOKUP($S11,RA!$D$176:$O$180,5,0)</f>
        <v>1.1750784351621424</v>
      </c>
      <c r="J47" s="469" t="s">
        <v>28</v>
      </c>
      <c r="K47" s="602">
        <f t="shared" si="34"/>
        <v>1.1871812802472788</v>
      </c>
      <c r="L47" s="602">
        <f t="shared" si="35"/>
        <v>0.82772412663031503</v>
      </c>
      <c r="M47" s="1096">
        <f t="shared" si="36"/>
        <v>1.1750784351621424</v>
      </c>
      <c r="N47" s="1096">
        <f t="shared" si="37"/>
        <v>0.13251094529634067</v>
      </c>
      <c r="O47" s="1096">
        <f t="shared" si="38"/>
        <v>0.56051164261196573</v>
      </c>
      <c r="P47" s="1096">
        <f t="shared" si="39"/>
        <v>0.5506127755481256</v>
      </c>
      <c r="Q47" s="1095">
        <f t="shared" si="40"/>
        <v>1.0258123078270887</v>
      </c>
      <c r="S47" s="469" t="s">
        <v>28</v>
      </c>
      <c r="T47" s="602"/>
      <c r="U47" s="602"/>
      <c r="V47" s="602"/>
      <c r="W47" s="602"/>
      <c r="X47" s="602"/>
      <c r="Y47" s="602"/>
      <c r="Z47" s="602"/>
    </row>
    <row r="48" spans="3:64">
      <c r="C48" s="469" t="s">
        <v>31</v>
      </c>
      <c r="D48" s="1096">
        <f>HLOOKUP($S12,RA!$D$176:$O$180,2,0)</f>
        <v>-5.8129223371365573E-3</v>
      </c>
      <c r="E48" s="1096">
        <f>HLOOKUP($S12,RA!$D$176:$O$180,3,0)</f>
        <v>-3.4001415090525362</v>
      </c>
      <c r="F48" s="1096">
        <f>HLOOKUP($S12,RA!$D$176:$O$180,4,0)</f>
        <v>4.239599265980905</v>
      </c>
      <c r="G48" s="1099">
        <f>HLOOKUP($S12,RA!$D$176:$O$180,5,0)</f>
        <v>0.83364483459123218</v>
      </c>
      <c r="J48" s="469" t="s">
        <v>31</v>
      </c>
      <c r="K48" s="602">
        <f t="shared" si="34"/>
        <v>0.28272505495786499</v>
      </c>
      <c r="L48" s="602">
        <f t="shared" si="35"/>
        <v>0.19659790152718015</v>
      </c>
      <c r="M48" s="1096">
        <f t="shared" si="36"/>
        <v>0.83364483459123218</v>
      </c>
      <c r="N48" s="1096">
        <f t="shared" si="37"/>
        <v>7.024298636595649</v>
      </c>
      <c r="O48" s="1096">
        <f t="shared" si="38"/>
        <v>0.86168890727744074</v>
      </c>
      <c r="P48" s="1096">
        <f t="shared" si="39"/>
        <v>1.216155749393701</v>
      </c>
      <c r="Q48" s="1096">
        <f t="shared" si="40"/>
        <v>0.93191795565080648</v>
      </c>
      <c r="S48" s="469" t="s">
        <v>31</v>
      </c>
      <c r="T48" s="602"/>
      <c r="U48" s="602"/>
      <c r="V48" s="602"/>
      <c r="W48" s="602"/>
      <c r="X48" s="602"/>
      <c r="Y48" s="602"/>
      <c r="Z48" s="602"/>
    </row>
    <row r="49" spans="2:26">
      <c r="C49" s="469" t="s">
        <v>34</v>
      </c>
      <c r="D49" s="1096">
        <f>HLOOKUP($S13,RA!$D$176:$O$180,2,0)</f>
        <v>0.54653369028542098</v>
      </c>
      <c r="E49" s="1096">
        <f>HLOOKUP($S13,RA!$D$176:$O$180,3,0)</f>
        <v>9.4248830263569561E-2</v>
      </c>
      <c r="F49" s="1096">
        <f>HLOOKUP($S13,RA!$D$176:$O$180,4,0)</f>
        <v>0.30096014201655086</v>
      </c>
      <c r="G49" s="1099">
        <f>HLOOKUP($S13,RA!$D$176:$O$180,5,0)</f>
        <v>0.9417426625655414</v>
      </c>
      <c r="J49" s="469" t="s">
        <v>34</v>
      </c>
      <c r="K49" s="602">
        <f t="shared" si="34"/>
        <v>1.8107753327521159</v>
      </c>
      <c r="L49" s="602">
        <f t="shared" si="35"/>
        <v>1.2992100946554894</v>
      </c>
      <c r="M49" s="1096">
        <f t="shared" si="36"/>
        <v>0.9417426625655414</v>
      </c>
      <c r="N49" s="1096">
        <f t="shared" si="37"/>
        <v>1.1536874748137271</v>
      </c>
      <c r="O49" s="1096">
        <f t="shared" si="38"/>
        <v>1.080560083448532</v>
      </c>
      <c r="P49" s="1096">
        <f t="shared" si="39"/>
        <v>0.86544923849525701</v>
      </c>
      <c r="Q49" s="1095">
        <f t="shared" si="40"/>
        <v>1.0852414927816987</v>
      </c>
      <c r="S49" s="469" t="s">
        <v>34</v>
      </c>
      <c r="T49" s="602"/>
      <c r="U49" s="602"/>
      <c r="V49" s="602"/>
      <c r="W49" s="602"/>
      <c r="X49" s="602"/>
      <c r="Y49" s="602"/>
      <c r="Z49" s="602"/>
    </row>
    <row r="50" spans="2:26">
      <c r="C50" s="469" t="s">
        <v>35</v>
      </c>
      <c r="D50" s="1096">
        <f>HLOOKUP($S14,RA!$D$176:$O$180,2,0)</f>
        <v>0.69797933811421964</v>
      </c>
      <c r="E50" s="1096">
        <f>HLOOKUP($S14,RA!$D$176:$O$180,3,0)</f>
        <v>9.2430158625408709E-2</v>
      </c>
      <c r="F50" s="1096">
        <f>HLOOKUP($S14,RA!$D$176:$O$180,4,0)</f>
        <v>0.31198339932829</v>
      </c>
      <c r="G50" s="1099">
        <f>HLOOKUP($S14,RA!$D$176:$O$180,5,0)</f>
        <v>1.1023928960679183</v>
      </c>
      <c r="J50" s="469" t="s">
        <v>35</v>
      </c>
      <c r="K50" s="602">
        <f t="shared" si="34"/>
        <v>3.1440991785058792</v>
      </c>
      <c r="L50" s="602">
        <f t="shared" si="35"/>
        <v>1.6291629051946401</v>
      </c>
      <c r="M50" s="1096">
        <f t="shared" si="36"/>
        <v>1.1023928960679183</v>
      </c>
      <c r="N50" s="1096">
        <f t="shared" si="37"/>
        <v>1.1181325460326248</v>
      </c>
      <c r="O50" s="1096">
        <f t="shared" si="38"/>
        <v>1.2437546889477962</v>
      </c>
      <c r="P50" s="1096">
        <f t="shared" si="39"/>
        <v>1.0357455775117277</v>
      </c>
      <c r="Q50" s="1096">
        <f t="shared" si="40"/>
        <v>1.0333026784301955</v>
      </c>
      <c r="S50" s="469" t="s">
        <v>35</v>
      </c>
      <c r="T50" s="602"/>
      <c r="U50" s="602"/>
      <c r="V50" s="602"/>
      <c r="W50" s="602"/>
      <c r="X50" s="602"/>
      <c r="Y50" s="602"/>
      <c r="Z50" s="602"/>
    </row>
    <row r="51" spans="2:26">
      <c r="C51" s="469" t="s">
        <v>37</v>
      </c>
      <c r="D51" s="1096">
        <f>HLOOKUP($S15,RA!$D$176:$O$180,2,0)</f>
        <v>0.47070030810633245</v>
      </c>
      <c r="E51" s="1096">
        <f>HLOOKUP($S15,RA!$D$176:$O$180,3,0)</f>
        <v>0.63991639513477439</v>
      </c>
      <c r="F51" s="1096">
        <f>HLOOKUP($S15,RA!$D$176:$O$180,4,0)</f>
        <v>1.0544724267834893</v>
      </c>
      <c r="G51" s="1099">
        <f>HLOOKUP($S15,RA!$D$176:$O$180,5,0)</f>
        <v>2.1650891300245965</v>
      </c>
      <c r="J51" s="469" t="s">
        <v>37</v>
      </c>
      <c r="K51" s="602">
        <f t="shared" si="34"/>
        <v>0.74876119391741103</v>
      </c>
      <c r="L51" s="602">
        <f t="shared" si="35"/>
        <v>0.41345633955797867</v>
      </c>
      <c r="M51" s="1096">
        <f t="shared" si="36"/>
        <v>2.1650891300245965</v>
      </c>
      <c r="N51" s="1096">
        <f t="shared" si="37"/>
        <v>-0.3660142796608406</v>
      </c>
      <c r="O51" s="1096">
        <f t="shared" si="38"/>
        <v>1.1970250210767697</v>
      </c>
      <c r="P51" s="1096">
        <f t="shared" si="39"/>
        <v>0.51055159994417365</v>
      </c>
      <c r="Q51" s="1095">
        <f t="shared" si="40"/>
        <v>0.67669501876242855</v>
      </c>
      <c r="S51" s="469" t="s">
        <v>37</v>
      </c>
      <c r="T51" s="602"/>
      <c r="U51" s="602"/>
      <c r="V51" s="602"/>
      <c r="W51" s="602"/>
      <c r="X51" s="602"/>
      <c r="Y51" s="602"/>
      <c r="Z51" s="602"/>
    </row>
    <row r="52" spans="2:26">
      <c r="C52" s="469" t="s">
        <v>39</v>
      </c>
      <c r="D52" s="1096">
        <f>HLOOKUP($S16,RA!$D$176:$O$180,2,0)</f>
        <v>3.3016831503383609E-2</v>
      </c>
      <c r="E52" s="1096">
        <f>HLOOKUP($S16,RA!$D$176:$O$180,3,0)</f>
        <v>0.18513380324338324</v>
      </c>
      <c r="F52" s="1096">
        <f>HLOOKUP($S16,RA!$D$176:$O$180,4,0)</f>
        <v>0.21275605267686901</v>
      </c>
      <c r="G52" s="1099">
        <f>HLOOKUP($S16,RA!$D$176:$O$180,5,0)</f>
        <v>0.43090668742363586</v>
      </c>
      <c r="J52" s="469" t="s">
        <v>39</v>
      </c>
      <c r="K52" s="602">
        <f t="shared" si="34"/>
        <v>21.377900937548169</v>
      </c>
      <c r="L52" s="602">
        <f t="shared" si="35"/>
        <v>0.90496471288321434</v>
      </c>
      <c r="M52" s="1096">
        <f t="shared" si="36"/>
        <v>0.43090668742363586</v>
      </c>
      <c r="N52" s="1096">
        <f t="shared" si="37"/>
        <v>0.48466452911417301</v>
      </c>
      <c r="O52" s="1096">
        <f t="shared" si="38"/>
        <v>0.51773635500222026</v>
      </c>
      <c r="P52" s="1096">
        <f t="shared" si="39"/>
        <v>0.48754076513946942</v>
      </c>
      <c r="Q52" s="1096">
        <f t="shared" si="40"/>
        <v>0.58743634683010093</v>
      </c>
      <c r="S52" s="469" t="s">
        <v>39</v>
      </c>
      <c r="T52" s="602"/>
      <c r="U52" s="602"/>
      <c r="V52" s="602"/>
      <c r="W52" s="602"/>
      <c r="X52" s="602"/>
      <c r="Y52" s="602"/>
      <c r="Z52" s="602"/>
    </row>
    <row r="53" spans="2:26" ht="15" thickBot="1">
      <c r="C53" s="604" t="s">
        <v>41</v>
      </c>
      <c r="D53" s="1097">
        <f>HLOOKUP($S17,RA!$D$176:$O$180,2,0)</f>
        <v>0.38198387895512259</v>
      </c>
      <c r="E53" s="1097">
        <f>HLOOKUP($S17,RA!$D$176:$O$180,3,0)</f>
        <v>0.19474932043805349</v>
      </c>
      <c r="F53" s="1097">
        <f>HLOOKUP($S17,RA!$D$176:$O$180,4,0)</f>
        <v>0.29656519736980369</v>
      </c>
      <c r="G53" s="1100">
        <f>HLOOKUP($S17,RA!$D$176:$O$180,5,0)</f>
        <v>0.87329839676297982</v>
      </c>
      <c r="J53" s="604" t="s">
        <v>41</v>
      </c>
      <c r="K53" s="605">
        <f t="shared" si="34"/>
        <v>0.56208280608843464</v>
      </c>
      <c r="L53" s="605">
        <f t="shared" si="35"/>
        <v>1.019171711429502</v>
      </c>
      <c r="M53" s="1097">
        <f t="shared" si="36"/>
        <v>0.87329839676297982</v>
      </c>
      <c r="N53" s="1097">
        <f t="shared" si="37"/>
        <v>0.94605392108749098</v>
      </c>
      <c r="O53" s="1097">
        <f t="shared" si="38"/>
        <v>0.99249685411160216</v>
      </c>
      <c r="P53" s="1097">
        <f t="shared" si="39"/>
        <v>1.2473220090555821</v>
      </c>
      <c r="Q53" s="1095">
        <f t="shared" si="40"/>
        <v>1.985143691812066</v>
      </c>
      <c r="S53" s="604" t="s">
        <v>41</v>
      </c>
      <c r="T53" s="605"/>
      <c r="U53" s="605"/>
      <c r="V53" s="605"/>
      <c r="W53" s="605"/>
      <c r="X53" s="605"/>
      <c r="Y53" s="605"/>
      <c r="Z53" s="605"/>
    </row>
    <row r="54" spans="2:26" ht="15" thickBot="1">
      <c r="C54" s="610" t="s">
        <v>137</v>
      </c>
      <c r="D54" s="1025">
        <f>HLOOKUP($S18,RA!$D$176:$O$180,2,0)</f>
        <v>0.56588415855376717</v>
      </c>
      <c r="E54" s="1025">
        <f>HLOOKUP($S18,RA!$D$176:$O$180,3,0)</f>
        <v>8.8772442042311453E-2</v>
      </c>
      <c r="F54" s="1025">
        <f>HLOOKUP($S18,RA!$D$176:$O$180,4,0)</f>
        <v>0.37757371372594412</v>
      </c>
      <c r="G54" s="1101">
        <f>HLOOKUP($S18,RA!$D$176:$O$180,5,0)</f>
        <v>1.0322303143220228</v>
      </c>
      <c r="J54" s="610" t="s">
        <v>137</v>
      </c>
      <c r="K54" s="600">
        <f t="shared" si="34"/>
        <v>1.6370041245255686</v>
      </c>
      <c r="L54" s="600">
        <f t="shared" si="35"/>
        <v>1.2357206172510073</v>
      </c>
      <c r="M54" s="1025">
        <f t="shared" si="36"/>
        <v>1.0322303143220228</v>
      </c>
      <c r="N54" s="1025">
        <f t="shared" si="37"/>
        <v>1.0586714725681552</v>
      </c>
      <c r="O54" s="1025">
        <f t="shared" si="38"/>
        <v>1.0970819401220182</v>
      </c>
      <c r="P54" s="1025">
        <f t="shared" si="39"/>
        <v>1.026196091512936</v>
      </c>
      <c r="Q54" s="1025">
        <f>G125</f>
        <v>1.0740324292665979</v>
      </c>
      <c r="S54" s="610" t="s">
        <v>137</v>
      </c>
      <c r="T54" s="600"/>
      <c r="U54" s="600"/>
      <c r="V54" s="600"/>
      <c r="W54" s="600"/>
      <c r="X54" s="600"/>
      <c r="Y54" s="600"/>
      <c r="Z54" s="600"/>
    </row>
    <row r="58" spans="2:26">
      <c r="D58" s="71">
        <v>2</v>
      </c>
      <c r="E58" s="71">
        <v>3</v>
      </c>
      <c r="F58" s="71">
        <v>4</v>
      </c>
      <c r="G58" s="71">
        <v>5</v>
      </c>
    </row>
    <row r="59" spans="2:26" ht="24.75" customHeight="1" thickBot="1">
      <c r="C59" s="1402" t="s">
        <v>144</v>
      </c>
      <c r="D59" s="1402"/>
      <c r="E59" s="1402"/>
      <c r="F59" s="1402"/>
      <c r="G59" s="1402"/>
    </row>
    <row r="60" spans="2:26">
      <c r="C60" s="1102" t="s">
        <v>132</v>
      </c>
      <c r="D60" s="1103" t="s">
        <v>141</v>
      </c>
      <c r="E60" s="1103" t="s">
        <v>142</v>
      </c>
      <c r="F60" s="1103" t="s">
        <v>143</v>
      </c>
      <c r="G60" s="1103" t="s">
        <v>136</v>
      </c>
    </row>
    <row r="61" spans="2:26">
      <c r="B61" s="75">
        <f>D61-D43</f>
        <v>0.2884941407607331</v>
      </c>
      <c r="C61" s="607" t="s">
        <v>13</v>
      </c>
      <c r="D61" s="1095">
        <f>HLOOKUP($C61,RA!$B$140:$O$144,D$58,0)</f>
        <v>0.2559501274462076</v>
      </c>
      <c r="E61" s="1095">
        <f>HLOOKUP($C61,RA!$B$140:$O$144,E$58,0)</f>
        <v>0.11229958293941883</v>
      </c>
      <c r="F61" s="1095">
        <f>HLOOKUP($C61,RA!$B$140:$O$144,F$58,0)</f>
        <v>0.63398977470086226</v>
      </c>
      <c r="G61" s="1098">
        <f>SUM(D61:F61)</f>
        <v>1.0022394850864886</v>
      </c>
    </row>
    <row r="62" spans="2:26">
      <c r="B62" s="75">
        <f t="shared" ref="B62:B71" si="41">D62-D44</f>
        <v>-6.9284597806405612E-2</v>
      </c>
      <c r="C62" s="469" t="s">
        <v>16</v>
      </c>
      <c r="D62" s="1096">
        <f>HLOOKUP($C62,RA!$B$140:$O$144,D$58,0)</f>
        <v>7.8786034387384574E-2</v>
      </c>
      <c r="E62" s="1096">
        <f>HLOOKUP($C62,RA!$B$140:$O$144,E$58,0)</f>
        <v>9.6422125724992772E-2</v>
      </c>
      <c r="F62" s="1096">
        <f>HLOOKUP($C62,RA!$B$140:$O$144,F$58,0)</f>
        <v>0.25409066660046203</v>
      </c>
      <c r="G62" s="1099">
        <f t="shared" ref="G62:G72" si="42">SUM(D62:F62)</f>
        <v>0.42929882671283937</v>
      </c>
    </row>
    <row r="63" spans="2:26">
      <c r="B63" s="75">
        <f t="shared" si="41"/>
        <v>6.7355370297766726E-2</v>
      </c>
      <c r="C63" s="469" t="s">
        <v>20</v>
      </c>
      <c r="D63" s="1096">
        <f>HLOOKUP($C63,RA!$B$140:$O$144,D$58,0)</f>
        <v>0.41742287780944071</v>
      </c>
      <c r="E63" s="1096">
        <f>HLOOKUP($C63,RA!$B$140:$O$144,E$58,0)</f>
        <v>0.1870692773367208</v>
      </c>
      <c r="F63" s="1096">
        <f>HLOOKUP($C63,RA!$B$140:$O$144,F$58,0)</f>
        <v>1.4582013680453254</v>
      </c>
      <c r="G63" s="1099">
        <f>SUM(D63:F63)</f>
        <v>2.0626935231914869</v>
      </c>
    </row>
    <row r="64" spans="2:26">
      <c r="B64" s="75">
        <f t="shared" si="41"/>
        <v>-0.20826035914067584</v>
      </c>
      <c r="C64" s="469" t="s">
        <v>24</v>
      </c>
      <c r="D64" s="1096">
        <f>HLOOKUP($C64,RA!$B$140:$O$144,D$58,0)</f>
        <v>-4.1091742840375284E-2</v>
      </c>
      <c r="E64" s="1096">
        <f>HLOOKUP($C64,RA!$B$140:$O$144,E$58,0)</f>
        <v>0.18430631124634195</v>
      </c>
      <c r="F64" s="1096">
        <f>HLOOKUP($C64,RA!$B$140:$O$144,F$58,0)</f>
        <v>0.29912442723229515</v>
      </c>
      <c r="G64" s="1099">
        <f t="shared" si="42"/>
        <v>0.44233899563826184</v>
      </c>
    </row>
    <row r="65" spans="2:7">
      <c r="B65" s="75">
        <f t="shared" si="41"/>
        <v>-0.74269137055787549</v>
      </c>
      <c r="C65" s="469" t="s">
        <v>28</v>
      </c>
      <c r="D65" s="1096">
        <f>HLOOKUP($C65,RA!$B$140:$O$144,D$58,0)</f>
        <v>-0.20508572919014739</v>
      </c>
      <c r="E65" s="1096">
        <f>HLOOKUP($C65,RA!$B$140:$O$144,E$58,0)</f>
        <v>0.1038830393745223</v>
      </c>
      <c r="F65" s="1096">
        <f>HLOOKUP($C65,RA!$B$140:$O$144,F$58,0)</f>
        <v>0.23371363511196575</v>
      </c>
      <c r="G65" s="1099">
        <f t="shared" si="42"/>
        <v>0.13251094529634067</v>
      </c>
    </row>
    <row r="66" spans="2:7">
      <c r="B66" s="75">
        <f t="shared" si="41"/>
        <v>1.0937190830760193</v>
      </c>
      <c r="C66" s="469" t="s">
        <v>31</v>
      </c>
      <c r="D66" s="1096">
        <f>HLOOKUP($C66,RA!$B$140:$O$144,D$58,0)</f>
        <v>1.0879061607388827</v>
      </c>
      <c r="E66" s="1096">
        <f>HLOOKUP($C66,RA!$B$140:$O$144,E$58,0)</f>
        <v>-0.53594030168143181</v>
      </c>
      <c r="F66" s="1096">
        <f>HLOOKUP($C66,RA!$B$140:$O$144,F$58,0)</f>
        <v>6.472332777538198</v>
      </c>
      <c r="G66" s="1099">
        <f t="shared" si="42"/>
        <v>7.024298636595649</v>
      </c>
    </row>
    <row r="67" spans="2:7">
      <c r="B67" s="75">
        <f t="shared" si="41"/>
        <v>0.14015284202051326</v>
      </c>
      <c r="C67" s="469" t="s">
        <v>34</v>
      </c>
      <c r="D67" s="1096">
        <f>HLOOKUP($C67,RA!$B$140:$O$144,D$58,0)</f>
        <v>0.68668653230593424</v>
      </c>
      <c r="E67" s="1096">
        <f>HLOOKUP($C67,RA!$B$140:$O$144,E$58,0)</f>
        <v>0.11477978325959666</v>
      </c>
      <c r="F67" s="1096">
        <f>HLOOKUP($C67,RA!$B$140:$O$144,F$58,0)</f>
        <v>0.3522211592481963</v>
      </c>
      <c r="G67" s="1099">
        <f t="shared" si="42"/>
        <v>1.1536874748137271</v>
      </c>
    </row>
    <row r="68" spans="2:7">
      <c r="B68" s="75">
        <f t="shared" si="41"/>
        <v>9.2579807061906605E-3</v>
      </c>
      <c r="C68" s="469" t="s">
        <v>35</v>
      </c>
      <c r="D68" s="1096">
        <f>HLOOKUP($C68,RA!$B$140:$O$144,D$58,0)</f>
        <v>0.7072373188204103</v>
      </c>
      <c r="E68" s="1096">
        <f>HLOOKUP($C68,RA!$B$140:$O$144,E$58,0)</f>
        <v>0.10082704242690098</v>
      </c>
      <c r="F68" s="1096">
        <f>HLOOKUP($C68,RA!$B$140:$O$144,F$58,0)</f>
        <v>0.31006818478531345</v>
      </c>
      <c r="G68" s="1099">
        <f t="shared" si="42"/>
        <v>1.1181325460326248</v>
      </c>
    </row>
    <row r="69" spans="2:7">
      <c r="B69" s="75">
        <f t="shared" si="41"/>
        <v>-1.1807856558009782</v>
      </c>
      <c r="C69" s="469" t="s">
        <v>37</v>
      </c>
      <c r="D69" s="1096">
        <f>HLOOKUP($C69,RA!$B$140:$O$144,D$58,0)</f>
        <v>-0.71008534769464571</v>
      </c>
      <c r="E69" s="1096">
        <f>HLOOKUP($C69,RA!$B$140:$O$144,E$58,0)</f>
        <v>0.18377319308135801</v>
      </c>
      <c r="F69" s="1096">
        <f>HLOOKUP($C69,RA!$B$140:$O$144,F$58,0)</f>
        <v>0.16029787495244713</v>
      </c>
      <c r="G69" s="1099">
        <f t="shared" si="42"/>
        <v>-0.3660142796608406</v>
      </c>
    </row>
    <row r="70" spans="2:7">
      <c r="B70" s="75">
        <f t="shared" si="41"/>
        <v>-3.8964717606978741E-2</v>
      </c>
      <c r="C70" s="469" t="s">
        <v>39</v>
      </c>
      <c r="D70" s="1096">
        <f>HLOOKUP($C70,RA!$B$140:$O$144,D$58,0)</f>
        <v>-5.9478861035951285E-3</v>
      </c>
      <c r="E70" s="1096">
        <f>HLOOKUP($C70,RA!$B$140:$O$144,E$58,0)</f>
        <v>0.19398155985694426</v>
      </c>
      <c r="F70" s="1096">
        <f>HLOOKUP($C70,RA!$B$140:$O$144,F$58,0)</f>
        <v>0.2966308553608239</v>
      </c>
      <c r="G70" s="1099">
        <f t="shared" si="42"/>
        <v>0.48466452911417301</v>
      </c>
    </row>
    <row r="71" spans="2:7" ht="15" thickBot="1">
      <c r="B71" s="75">
        <f t="shared" si="41"/>
        <v>0.14362657715581645</v>
      </c>
      <c r="C71" s="604" t="s">
        <v>41</v>
      </c>
      <c r="D71" s="1097">
        <f>HLOOKUP($C71,RA!$B$140:$O$144,D$58,0)</f>
        <v>0.52561045611093904</v>
      </c>
      <c r="E71" s="1097">
        <f>HLOOKUP($C71,RA!$B$140:$O$144,E$58,0)</f>
        <v>-0.1018534807212213</v>
      </c>
      <c r="F71" s="1097">
        <f>HLOOKUP($C71,RA!$B$140:$O$144,F$58,0)</f>
        <v>0.52229694569777319</v>
      </c>
      <c r="G71" s="1100">
        <f t="shared" si="42"/>
        <v>0.94605392108749098</v>
      </c>
    </row>
    <row r="72" spans="2:7" ht="15" thickBot="1">
      <c r="C72" s="610" t="s">
        <v>137</v>
      </c>
      <c r="D72" s="1025">
        <f>HLOOKUP($C72,RA!$B$140:$O$144,D$58,0)</f>
        <v>0.59026071331200103</v>
      </c>
      <c r="E72" s="1025">
        <f>HLOOKUP($C72,RA!$B$140:$O$144,E$58,0)</f>
        <v>0.10286269086360812</v>
      </c>
      <c r="F72" s="1025">
        <f>HLOOKUP($C72,RA!$B$140:$O$144,F$58,0)</f>
        <v>0.36554806839254611</v>
      </c>
      <c r="G72" s="1101">
        <f t="shared" si="42"/>
        <v>1.0586714725681552</v>
      </c>
    </row>
    <row r="75" spans="2:7">
      <c r="D75" s="71">
        <v>2</v>
      </c>
      <c r="E75" s="71">
        <v>3</v>
      </c>
      <c r="F75" s="71">
        <v>4</v>
      </c>
      <c r="G75" s="71">
        <v>5</v>
      </c>
    </row>
    <row r="76" spans="2:7" ht="36.75" customHeight="1" thickBot="1">
      <c r="C76" s="1402" t="s">
        <v>145</v>
      </c>
      <c r="D76" s="1402"/>
      <c r="E76" s="1402"/>
      <c r="F76" s="1402"/>
      <c r="G76" s="1402"/>
    </row>
    <row r="77" spans="2:7">
      <c r="C77" s="1102" t="s">
        <v>132</v>
      </c>
      <c r="D77" s="1103" t="s">
        <v>141</v>
      </c>
      <c r="E77" s="1103" t="s">
        <v>142</v>
      </c>
      <c r="F77" s="1103" t="s">
        <v>143</v>
      </c>
      <c r="G77" s="1103" t="s">
        <v>136</v>
      </c>
    </row>
    <row r="78" spans="2:7">
      <c r="C78" s="607" t="s">
        <v>13</v>
      </c>
      <c r="D78" s="1095">
        <f>HLOOKUP($C78,RA!$B$105:$O$109,D$75,0)</f>
        <v>0.25959128874452464</v>
      </c>
      <c r="E78" s="1095">
        <f>HLOOKUP($C78,RA!$B$105:$O$109,E$75,0)</f>
        <v>-8.4851653490483459E-2</v>
      </c>
      <c r="F78" s="1095">
        <f>HLOOKUP($C78,RA!$B$105:$O$109,F$75,0)</f>
        <v>0.36232678918021904</v>
      </c>
      <c r="G78" s="1098">
        <f>SUM(D78:F78)</f>
        <v>0.53706642443426023</v>
      </c>
    </row>
    <row r="79" spans="2:7">
      <c r="C79" s="469" t="s">
        <v>16</v>
      </c>
      <c r="D79" s="1096">
        <f>HLOOKUP($C79,RA!$B$105:$O$109,D$75,0)</f>
        <v>0.12213198189826691</v>
      </c>
      <c r="E79" s="1096">
        <f>HLOOKUP($C79,RA!$B$105:$O$109,E$75,0)</f>
        <v>0.14284847267020059</v>
      </c>
      <c r="F79" s="1096">
        <f>HLOOKUP($C79,RA!$B$105:$O$109,F$75,0)</f>
        <v>0.34281994711488811</v>
      </c>
      <c r="G79" s="1099">
        <f t="shared" ref="G79" si="43">SUM(D79:F79)</f>
        <v>0.60780040168335558</v>
      </c>
    </row>
    <row r="80" spans="2:7">
      <c r="C80" s="469" t="s">
        <v>20</v>
      </c>
      <c r="D80" s="1096">
        <f>HLOOKUP($C80,RA!$B$105:$O$109,D$75,0)</f>
        <v>2.6917914074941141E-2</v>
      </c>
      <c r="E80" s="1096">
        <f>HLOOKUP($C80,RA!$B$105:$O$109,E$75,0)</f>
        <v>-0.25072151830208661</v>
      </c>
      <c r="F80" s="1096">
        <f>HLOOKUP($C80,RA!$B$105:$O$109,F$75,0)</f>
        <v>0.74343312298604181</v>
      </c>
      <c r="G80" s="1099">
        <f>SUM(D80:F80)</f>
        <v>0.5196295187588964</v>
      </c>
    </row>
    <row r="81" spans="3:7">
      <c r="C81" s="469" t="s">
        <v>24</v>
      </c>
      <c r="D81" s="1096">
        <f>HLOOKUP($C81,RA!$B$105:$O$109,D$75,0)</f>
        <v>4.1876766653650671E-2</v>
      </c>
      <c r="E81" s="1096">
        <f>HLOOKUP($C81,RA!$B$105:$O$109,E$75,0)</f>
        <v>0.19893131791650054</v>
      </c>
      <c r="F81" s="1096">
        <f>HLOOKUP($C81,RA!$B$105:$O$109,F$75,0)</f>
        <v>0.26725140575058992</v>
      </c>
      <c r="G81" s="1099">
        <f t="shared" ref="G81:G89" si="44">SUM(D81:F81)</f>
        <v>0.50805949032074116</v>
      </c>
    </row>
    <row r="82" spans="3:7">
      <c r="C82" s="469" t="s">
        <v>28</v>
      </c>
      <c r="D82" s="1096">
        <f>HLOOKUP($C82,RA!$B$105:$O$109,D$75,0)</f>
        <v>5.8886402888433755E-2</v>
      </c>
      <c r="E82" s="1096">
        <f>HLOOKUP($C82,RA!$B$105:$O$109,E$75,0)</f>
        <v>2.4056494976188805E-2</v>
      </c>
      <c r="F82" s="1096">
        <f>HLOOKUP($C82,RA!$B$105:$O$109,F$75,0)</f>
        <v>0.47756874474734318</v>
      </c>
      <c r="G82" s="1099">
        <f t="shared" si="44"/>
        <v>0.56051164261196573</v>
      </c>
    </row>
    <row r="83" spans="3:7">
      <c r="C83" s="469" t="s">
        <v>31</v>
      </c>
      <c r="D83" s="1096">
        <f>HLOOKUP($C83,RA!$B$105:$O$109,D$75,0)</f>
        <v>0.10469031335871101</v>
      </c>
      <c r="E83" s="1096">
        <f>HLOOKUP($C83,RA!$B$105:$O$109,E$75,0)</f>
        <v>-1.2991359990579314</v>
      </c>
      <c r="F83" s="1096">
        <f>HLOOKUP($C83,RA!$B$105:$O$109,F$75,0)</f>
        <v>2.0561345929766612</v>
      </c>
      <c r="G83" s="1099">
        <f t="shared" si="44"/>
        <v>0.86168890727744074</v>
      </c>
    </row>
    <row r="84" spans="3:7">
      <c r="C84" s="469" t="s">
        <v>34</v>
      </c>
      <c r="D84" s="1096">
        <f>HLOOKUP($C84,RA!$B$105:$O$109,D$75,0)</f>
        <v>0.70686176690942126</v>
      </c>
      <c r="E84" s="1096">
        <f>HLOOKUP($C84,RA!$B$105:$O$109,E$75,0)</f>
        <v>0.10512879763533763</v>
      </c>
      <c r="F84" s="1096">
        <f>HLOOKUP($C84,RA!$B$105:$O$109,F$75,0)</f>
        <v>0.26856951890377306</v>
      </c>
      <c r="G84" s="1099">
        <f t="shared" si="44"/>
        <v>1.080560083448532</v>
      </c>
    </row>
    <row r="85" spans="3:7">
      <c r="C85" s="469" t="s">
        <v>35</v>
      </c>
      <c r="D85" s="1096">
        <f>HLOOKUP($C85,RA!$B$105:$O$109,D$75,0)</f>
        <v>0.88046358715527528</v>
      </c>
      <c r="E85" s="1096">
        <f>HLOOKUP($C85,RA!$B$105:$O$109,E$75,0)</f>
        <v>0.10197362449569547</v>
      </c>
      <c r="F85" s="1096">
        <f>HLOOKUP($C85,RA!$B$105:$O$109,F$75,0)</f>
        <v>0.26131747729682542</v>
      </c>
      <c r="G85" s="1099">
        <f t="shared" si="44"/>
        <v>1.2437546889477962</v>
      </c>
    </row>
    <row r="86" spans="3:7">
      <c r="C86" s="469" t="s">
        <v>37</v>
      </c>
      <c r="D86" s="1096">
        <f>HLOOKUP($C86,RA!$B$105:$O$109,D$75,0)</f>
        <v>-0.42880496592946338</v>
      </c>
      <c r="E86" s="1096">
        <f>HLOOKUP($C86,RA!$B$105:$O$109,E$75,0)</f>
        <v>2.316581417170458</v>
      </c>
      <c r="F86" s="1096">
        <f>HLOOKUP($C86,RA!$B$105:$O$109,F$75,0)</f>
        <v>-0.69075143016422491</v>
      </c>
      <c r="G86" s="1099">
        <f t="shared" si="44"/>
        <v>1.1970250210767697</v>
      </c>
    </row>
    <row r="87" spans="3:7">
      <c r="C87" s="469" t="s">
        <v>39</v>
      </c>
      <c r="D87" s="1096">
        <f>HLOOKUP($C87,RA!$B$105:$O$109,D$75,0)</f>
        <v>5.0414302787573771E-2</v>
      </c>
      <c r="E87" s="1096">
        <f>HLOOKUP($C87,RA!$B$105:$O$109,E$75,0)</f>
        <v>0.20027331859682537</v>
      </c>
      <c r="F87" s="1096">
        <f>HLOOKUP($C87,RA!$B$105:$O$109,F$75,0)</f>
        <v>0.26704873361782105</v>
      </c>
      <c r="G87" s="1099">
        <f t="shared" si="44"/>
        <v>0.51773635500222026</v>
      </c>
    </row>
    <row r="88" spans="3:7" ht="15" thickBot="1">
      <c r="C88" s="604" t="s">
        <v>41</v>
      </c>
      <c r="D88" s="1097">
        <f>HLOOKUP($C88,RA!$B$105:$O$109,D$75,0)</f>
        <v>0.49094486799854176</v>
      </c>
      <c r="E88" s="1097">
        <f>HLOOKUP($C88,RA!$B$105:$O$109,E$75,0)</f>
        <v>0.17376978401432713</v>
      </c>
      <c r="F88" s="1097">
        <f>HLOOKUP($C88,RA!$B$105:$O$109,F$75,0)</f>
        <v>0.32778220209873338</v>
      </c>
      <c r="G88" s="1100">
        <f t="shared" si="44"/>
        <v>0.99249685411160216</v>
      </c>
    </row>
    <row r="89" spans="3:7" ht="15" thickBot="1">
      <c r="C89" s="610" t="s">
        <v>137</v>
      </c>
      <c r="D89" s="1025">
        <f>HLOOKUP($C89,RA!$B$105:$O$109,D$75,0)</f>
        <v>0.69811078956114381</v>
      </c>
      <c r="E89" s="1025">
        <f>HLOOKUP($C89,RA!$B$105:$O$109,E$75,0)</f>
        <v>9.2086417141634735E-2</v>
      </c>
      <c r="F89" s="1025">
        <f>HLOOKUP($C89,RA!$B$105:$O$109,F$75,0)</f>
        <v>0.30688473341923972</v>
      </c>
      <c r="G89" s="1101">
        <f t="shared" si="44"/>
        <v>1.0970819401220182</v>
      </c>
    </row>
    <row r="93" spans="3:7">
      <c r="D93" s="71">
        <v>2</v>
      </c>
      <c r="E93" s="71">
        <v>3</v>
      </c>
      <c r="F93" s="71">
        <v>4</v>
      </c>
      <c r="G93" s="71">
        <v>5</v>
      </c>
    </row>
    <row r="94" spans="3:7" ht="26.25" customHeight="1" thickBot="1">
      <c r="C94" s="1402" t="s">
        <v>146</v>
      </c>
      <c r="D94" s="1402"/>
      <c r="E94" s="1402"/>
      <c r="F94" s="1402"/>
      <c r="G94" s="1402"/>
    </row>
    <row r="95" spans="3:7">
      <c r="C95" s="1102" t="s">
        <v>132</v>
      </c>
      <c r="D95" s="1103" t="s">
        <v>141</v>
      </c>
      <c r="E95" s="1103" t="s">
        <v>142</v>
      </c>
      <c r="F95" s="1103" t="s">
        <v>143</v>
      </c>
      <c r="G95" s="1104" t="s">
        <v>136</v>
      </c>
    </row>
    <row r="96" spans="3:7">
      <c r="C96" s="607" t="s">
        <v>13</v>
      </c>
      <c r="D96" s="1095">
        <f>HLOOKUP($C96,RA!$B$70:$O$74,D$58,0)</f>
        <v>0.30594617863528939</v>
      </c>
      <c r="E96" s="1095">
        <f>HLOOKUP($C96,RA!$B$70:$O$74,E$58,0)</f>
        <v>0.22653687180639603</v>
      </c>
      <c r="F96" s="1095">
        <f>HLOOKUP($C96,RA!$B$70:$O$74,F$58,0)</f>
        <v>0.5931009947876662</v>
      </c>
      <c r="G96" s="1098">
        <f>SUM(D96:F96)</f>
        <v>1.1255840452293517</v>
      </c>
    </row>
    <row r="97" spans="3:7">
      <c r="C97" s="469" t="s">
        <v>16</v>
      </c>
      <c r="D97" s="1096">
        <f>HLOOKUP($C97,RA!$B$70:$O$74,D$58,0)</f>
        <v>0.10296098155309229</v>
      </c>
      <c r="E97" s="1096">
        <f>HLOOKUP($C97,RA!$B$70:$O$74,E$58,0)</f>
        <v>0.16454530852048072</v>
      </c>
      <c r="F97" s="1096">
        <f>HLOOKUP($C97,RA!$B$70:$O$74,F$58,0)</f>
        <v>0.3469492068981464</v>
      </c>
      <c r="G97" s="1099">
        <f t="shared" ref="G97" si="45">SUM(D97:F97)</f>
        <v>0.61445549697171942</v>
      </c>
    </row>
    <row r="98" spans="3:7">
      <c r="C98" s="469" t="s">
        <v>20</v>
      </c>
      <c r="D98" s="1096">
        <f>HLOOKUP($C98,RA!$B$70:$O$74,D$58,0)</f>
        <v>0.17240271816203051</v>
      </c>
      <c r="E98" s="1096">
        <f>HLOOKUP($C98,RA!$B$70:$O$74,E$58,0)</f>
        <v>5.1476961043921583E-2</v>
      </c>
      <c r="F98" s="1096">
        <f>HLOOKUP($C98,RA!$B$70:$O$74,F$58,0)</f>
        <v>0.9456006666861444</v>
      </c>
      <c r="G98" s="1099">
        <f>SUM(D98:F98)</f>
        <v>1.1694803458920964</v>
      </c>
    </row>
    <row r="99" spans="3:7">
      <c r="C99" s="469" t="s">
        <v>24</v>
      </c>
      <c r="D99" s="1096">
        <f>HLOOKUP($C99,RA!$B$70:$O$74,D$58,0)</f>
        <v>0.41365904183929508</v>
      </c>
      <c r="E99" s="1096">
        <f>HLOOKUP($C99,RA!$B$70:$O$74,E$58,0)</f>
        <v>0.19355008518028322</v>
      </c>
      <c r="F99" s="1096">
        <f>HLOOKUP($C99,RA!$B$70:$O$74,F$58,0)</f>
        <v>0.24780634230924617</v>
      </c>
      <c r="G99" s="1099">
        <f t="shared" ref="G99:G106" si="46">SUM(D99:F99)</f>
        <v>0.85501546932882444</v>
      </c>
    </row>
    <row r="100" spans="3:7">
      <c r="C100" s="469" t="s">
        <v>28</v>
      </c>
      <c r="D100" s="1096">
        <f>HLOOKUP($C100,RA!$B$70:$O$74,D$58,0)</f>
        <v>7.5255354809216177E-2</v>
      </c>
      <c r="E100" s="1096">
        <f>HLOOKUP($C100,RA!$B$70:$O$74,E$58,0)</f>
        <v>0.17299387734825167</v>
      </c>
      <c r="F100" s="1096">
        <f>HLOOKUP($C100,RA!$B$70:$O$74,F$58,0)</f>
        <v>0.3023635433906578</v>
      </c>
      <c r="G100" s="1099">
        <f t="shared" si="46"/>
        <v>0.5506127755481256</v>
      </c>
    </row>
    <row r="101" spans="3:7">
      <c r="C101" s="469" t="s">
        <v>31</v>
      </c>
      <c r="D101" s="1096">
        <f>HLOOKUP($C101,RA!$B$70:$O$74,D$58,0)</f>
        <v>3.7802902000274634E-2</v>
      </c>
      <c r="E101" s="1096">
        <f>HLOOKUP($C101,RA!$B$70:$O$74,E$58,0)</f>
        <v>0.80567766741429026</v>
      </c>
      <c r="F101" s="1096">
        <f>HLOOKUP($C101,RA!$B$70:$O$74,F$58,0)</f>
        <v>0.37267517997913602</v>
      </c>
      <c r="G101" s="1099">
        <f t="shared" si="46"/>
        <v>1.216155749393701</v>
      </c>
    </row>
    <row r="102" spans="3:7">
      <c r="C102" s="469" t="s">
        <v>34</v>
      </c>
      <c r="D102" s="1096">
        <f>HLOOKUP($C102,RA!$B$70:$O$74,D$58,0)</f>
        <v>0.53373463694467793</v>
      </c>
      <c r="E102" s="1096">
        <f>HLOOKUP($C102,RA!$B$70:$O$74,E$58,0)</f>
        <v>9.9041876862966186E-2</v>
      </c>
      <c r="F102" s="1096">
        <f>HLOOKUP($C102,RA!$B$70:$O$74,F$58,0)</f>
        <v>0.23267272468761291</v>
      </c>
      <c r="G102" s="1099">
        <f t="shared" si="46"/>
        <v>0.86544923849525701</v>
      </c>
    </row>
    <row r="103" spans="3:7">
      <c r="C103" s="469" t="s">
        <v>35</v>
      </c>
      <c r="D103" s="1096">
        <f>HLOOKUP($C103,RA!$B$70:$O$74,D$58,0)</f>
        <v>0.69626432234116575</v>
      </c>
      <c r="E103" s="1096">
        <f>HLOOKUP($C103,RA!$B$70:$O$74,E$58,0)</f>
        <v>9.9094399082991558E-2</v>
      </c>
      <c r="F103" s="1096">
        <f>HLOOKUP($C103,RA!$B$70:$O$74,F$58,0)</f>
        <v>0.24038685608757027</v>
      </c>
      <c r="G103" s="1099">
        <f t="shared" si="46"/>
        <v>1.0357455775117277</v>
      </c>
    </row>
    <row r="104" spans="3:7">
      <c r="C104" s="469" t="s">
        <v>37</v>
      </c>
      <c r="D104" s="1096">
        <f>HLOOKUP($C104,RA!$B$70:$O$74,D$58,0)</f>
        <v>8.5415735527235775E-2</v>
      </c>
      <c r="E104" s="1096">
        <f>HLOOKUP($C104,RA!$B$70:$O$74,E$58,0)</f>
        <v>0.17435533620735183</v>
      </c>
      <c r="F104" s="1096">
        <f>HLOOKUP($C104,RA!$B$70:$O$74,F$58,0)</f>
        <v>0.25078052820958613</v>
      </c>
      <c r="G104" s="1099">
        <f t="shared" si="46"/>
        <v>0.51055159994417365</v>
      </c>
    </row>
    <row r="105" spans="3:7">
      <c r="C105" s="469" t="s">
        <v>39</v>
      </c>
      <c r="D105" s="1096">
        <f>HLOOKUP($C105,RA!$B$70:$O$74,D$58,0)</f>
        <v>3.1083657075850306E-2</v>
      </c>
      <c r="E105" s="1096">
        <f>HLOOKUP($C105,RA!$B$70:$O$74,E$58,0)</f>
        <v>0.13838749244627802</v>
      </c>
      <c r="F105" s="1096">
        <f>HLOOKUP($C105,RA!$B$70:$O$74,F$58,0)</f>
        <v>0.31806961561734109</v>
      </c>
      <c r="G105" s="1099">
        <f t="shared" si="46"/>
        <v>0.48754076513946942</v>
      </c>
    </row>
    <row r="106" spans="3:7" ht="15" thickBot="1">
      <c r="C106" s="604" t="s">
        <v>41</v>
      </c>
      <c r="D106" s="1097">
        <f>HLOOKUP($C106,RA!$B$70:$O$74,D$58,0)</f>
        <v>0.79428591686699801</v>
      </c>
      <c r="E106" s="1097">
        <f>HLOOKUP($C106,RA!$B$70:$O$74,E$58,0)</f>
        <v>0.18571171855036631</v>
      </c>
      <c r="F106" s="1097">
        <f>HLOOKUP($C106,RA!$B$70:$O$74,F$58,0)</f>
        <v>0.26732437363821787</v>
      </c>
      <c r="G106" s="1100">
        <f t="shared" si="46"/>
        <v>1.2473220090555821</v>
      </c>
    </row>
    <row r="107" spans="3:7" ht="15" thickBot="1">
      <c r="C107" s="610" t="s">
        <v>137</v>
      </c>
      <c r="D107" s="1025">
        <f>HLOOKUP($C107,RA!$B$70:$O$74,D$58,0)</f>
        <v>0.64270551436275192</v>
      </c>
      <c r="E107" s="1025">
        <f>HLOOKUP($C107,RA!$B$70:$O$74,E$58,0)</f>
        <v>0.12419623488240422</v>
      </c>
      <c r="F107" s="1025">
        <f>HLOOKUP($C107,RA!$B$70:$O$74,F$58,0)</f>
        <v>0.25929434226777981</v>
      </c>
      <c r="G107" s="1101">
        <f>SUM(D107:F107)</f>
        <v>1.026196091512936</v>
      </c>
    </row>
    <row r="111" spans="3:7">
      <c r="D111" s="71">
        <v>2</v>
      </c>
      <c r="E111" s="71">
        <v>3</v>
      </c>
      <c r="F111" s="71">
        <v>4</v>
      </c>
      <c r="G111" s="71">
        <v>5</v>
      </c>
    </row>
    <row r="112" spans="3:7" ht="27" customHeight="1" thickBot="1">
      <c r="C112" s="1402" t="s">
        <v>811</v>
      </c>
      <c r="D112" s="1402"/>
      <c r="E112" s="1402"/>
      <c r="F112" s="1402"/>
      <c r="G112" s="1402"/>
    </row>
    <row r="113" spans="3:7">
      <c r="C113" s="1102" t="s">
        <v>132</v>
      </c>
      <c r="D113" s="1103" t="s">
        <v>141</v>
      </c>
      <c r="E113" s="1103" t="s">
        <v>142</v>
      </c>
      <c r="F113" s="1103" t="s">
        <v>143</v>
      </c>
      <c r="G113" s="1103" t="s">
        <v>136</v>
      </c>
    </row>
    <row r="114" spans="3:7">
      <c r="C114" s="607" t="s">
        <v>13</v>
      </c>
      <c r="D114" s="1095">
        <f>HLOOKUP($C114,RA!$B$35:$O$39,D$111,0)</f>
        <v>6.0685611757650151E-2</v>
      </c>
      <c r="E114" s="1095">
        <f>HLOOKUP($C114,RA!$B$35:$O$39,E$111,0)</f>
        <v>0.10115831103069356</v>
      </c>
      <c r="F114" s="1095">
        <f>HLOOKUP($C114,RA!$B$35:$O$39,F$111,0)</f>
        <v>0.39998374666710973</v>
      </c>
      <c r="G114" s="1098">
        <f>SUM(D114:F114)</f>
        <v>0.56182766945545337</v>
      </c>
    </row>
    <row r="115" spans="3:7">
      <c r="C115" s="469" t="s">
        <v>16</v>
      </c>
      <c r="D115" s="1095">
        <f>HLOOKUP($C115,RA!$B$35:$O$39,D$111,0)</f>
        <v>0.20071659529446262</v>
      </c>
      <c r="E115" s="1095">
        <f>HLOOKUP($C115,RA!$B$35:$O$39,E$111,0)</f>
        <v>0.17797297251667263</v>
      </c>
      <c r="F115" s="1095">
        <f>HLOOKUP($C115,RA!$B$35:$O$39,F$111,0)</f>
        <v>0.32011115776606908</v>
      </c>
      <c r="G115" s="1099">
        <f t="shared" ref="G115" si="47">SUM(D115:F115)</f>
        <v>0.69880072557720441</v>
      </c>
    </row>
    <row r="116" spans="3:7">
      <c r="C116" s="469" t="s">
        <v>20</v>
      </c>
      <c r="D116" s="1095">
        <f>HLOOKUP($C116,RA!$B$35:$O$39,D$111,0)</f>
        <v>0.23054460022846279</v>
      </c>
      <c r="E116" s="1095">
        <f>HLOOKUP($C116,RA!$B$35:$O$39,E$111,0)</f>
        <v>0.18448541348595895</v>
      </c>
      <c r="F116" s="1095">
        <f>HLOOKUP($C116,RA!$B$35:$O$39,F$111,0)</f>
        <v>0.87692619191378185</v>
      </c>
      <c r="G116" s="1099">
        <f>SUM(D116:F116)</f>
        <v>1.2919562056282037</v>
      </c>
    </row>
    <row r="117" spans="3:7">
      <c r="C117" s="469" t="s">
        <v>24</v>
      </c>
      <c r="D117" s="1095">
        <f>HLOOKUP($C117,RA!$B$35:$O$39,D$111,0)</f>
        <v>3.4014230639954547E-2</v>
      </c>
      <c r="E117" s="1095">
        <f>HLOOKUP($C117,RA!$B$35:$O$39,E$111,0)</f>
        <v>0.21649911029651672</v>
      </c>
      <c r="F117" s="1095">
        <f>HLOOKUP($C117,RA!$B$35:$O$39,F$111,0)</f>
        <v>0.33711695567817707</v>
      </c>
      <c r="G117" s="1099">
        <f t="shared" ref="G117:G125" si="48">SUM(D117:F117)</f>
        <v>0.58763029661464827</v>
      </c>
    </row>
    <row r="118" spans="3:7">
      <c r="C118" s="469" t="s">
        <v>28</v>
      </c>
      <c r="D118" s="1095">
        <f>HLOOKUP($C118,RA!$B$35:$O$39,D$111,0)</f>
        <v>0.41152702990014473</v>
      </c>
      <c r="E118" s="1095">
        <f>HLOOKUP($C118,RA!$B$35:$O$39,E$111,0)</f>
        <v>0.20410271546015363</v>
      </c>
      <c r="F118" s="1095">
        <f>HLOOKUP($C118,RA!$B$35:$O$39,F$111,0)</f>
        <v>0.4101825624667903</v>
      </c>
      <c r="G118" s="1099">
        <f t="shared" si="48"/>
        <v>1.0258123078270887</v>
      </c>
    </row>
    <row r="119" spans="3:7">
      <c r="C119" s="469" t="s">
        <v>31</v>
      </c>
      <c r="D119" s="1095">
        <f>HLOOKUP($C119,RA!$B$35:$O$39,D$111,0)</f>
        <v>1.2024498933618335E-2</v>
      </c>
      <c r="E119" s="1095">
        <f>HLOOKUP($C119,RA!$B$35:$O$39,E$111,0)</f>
        <v>0.31711433663587174</v>
      </c>
      <c r="F119" s="1095">
        <f>HLOOKUP($C119,RA!$B$35:$O$39,F$111,0)</f>
        <v>0.6027791200813164</v>
      </c>
      <c r="G119" s="1099">
        <f t="shared" si="48"/>
        <v>0.93191795565080648</v>
      </c>
    </row>
    <row r="120" spans="3:7">
      <c r="C120" s="469" t="s">
        <v>34</v>
      </c>
      <c r="D120" s="1095">
        <f>HLOOKUP($C120,RA!$B$35:$O$39,D$111,0)</f>
        <v>0.69205320221474054</v>
      </c>
      <c r="E120" s="1095">
        <f>HLOOKUP($C120,RA!$B$35:$O$39,E$111,0)</f>
        <v>0.10215019997737206</v>
      </c>
      <c r="F120" s="1095">
        <f>HLOOKUP($C120,RA!$B$35:$O$39,F$111,0)</f>
        <v>0.29103809058958607</v>
      </c>
      <c r="G120" s="1099">
        <f t="shared" si="48"/>
        <v>1.0852414927816987</v>
      </c>
    </row>
    <row r="121" spans="3:7">
      <c r="C121" s="469" t="s">
        <v>35</v>
      </c>
      <c r="D121" s="1095">
        <f>HLOOKUP($C121,RA!$B$35:$O$39,D$111,0)</f>
        <v>0.64010257654319191</v>
      </c>
      <c r="E121" s="1095">
        <f>HLOOKUP($C121,RA!$B$35:$O$39,E$111,0)</f>
        <v>0.10253350154253218</v>
      </c>
      <c r="F121" s="1095">
        <f>HLOOKUP($C121,RA!$B$35:$O$39,F$111,0)</f>
        <v>0.29066660034447145</v>
      </c>
      <c r="G121" s="1099">
        <f t="shared" si="48"/>
        <v>1.0333026784301955</v>
      </c>
    </row>
    <row r="122" spans="3:7">
      <c r="C122" s="469" t="s">
        <v>37</v>
      </c>
      <c r="D122" s="1095">
        <f>HLOOKUP($C122,RA!$B$35:$O$39,D$111,0)</f>
        <v>0.11304543390281097</v>
      </c>
      <c r="E122" s="1095">
        <f>HLOOKUP($C122,RA!$B$35:$O$39,E$111,0)</f>
        <v>0.2050891416703092</v>
      </c>
      <c r="F122" s="1095">
        <f>HLOOKUP($C122,RA!$B$35:$O$39,F$111,0)</f>
        <v>0.35856044318930835</v>
      </c>
      <c r="G122" s="1099">
        <f t="shared" si="48"/>
        <v>0.67669501876242855</v>
      </c>
    </row>
    <row r="123" spans="3:7">
      <c r="C123" s="469" t="s">
        <v>39</v>
      </c>
      <c r="D123" s="1095">
        <f>HLOOKUP($C123,RA!$B$35:$O$39,D$111,0)</f>
        <v>5.5834610878657667E-2</v>
      </c>
      <c r="E123" s="1095">
        <f>HLOOKUP($C123,RA!$B$35:$O$39,E$111,0)</f>
        <v>0.15866800937875902</v>
      </c>
      <c r="F123" s="1095">
        <f>HLOOKUP($C123,RA!$B$35:$O$39,F$111,0)</f>
        <v>0.37293372657268425</v>
      </c>
      <c r="G123" s="1099">
        <f t="shared" si="48"/>
        <v>0.58743634683010093</v>
      </c>
    </row>
    <row r="124" spans="3:7" ht="15" thickBot="1">
      <c r="C124" s="604" t="s">
        <v>41</v>
      </c>
      <c r="D124" s="1095">
        <f>HLOOKUP($C124,RA!$B$35:$O$39,D$111,0)</f>
        <v>1.5554374436157341</v>
      </c>
      <c r="E124" s="1095">
        <f>HLOOKUP($C124,RA!$B$35:$O$39,E$111,0)</f>
        <v>5.013342013229475E-2</v>
      </c>
      <c r="F124" s="1095">
        <f>HLOOKUP($C124,RA!$B$35:$O$39,F$111,0)</f>
        <v>0.37957282806403714</v>
      </c>
      <c r="G124" s="1100">
        <f t="shared" si="48"/>
        <v>1.985143691812066</v>
      </c>
    </row>
    <row r="125" spans="3:7" ht="15" thickBot="1">
      <c r="C125" s="610" t="s">
        <v>137</v>
      </c>
      <c r="D125" s="1025">
        <f>HLOOKUP($C125,RA!$B$35:$O$39,D$111,0)</f>
        <v>0.659225066114145</v>
      </c>
      <c r="E125" s="1025">
        <f>HLOOKUP($C125,RA!$B$35:$O$39,E$111,0)</f>
        <v>0.10399877016364051</v>
      </c>
      <c r="F125" s="1025">
        <f>HLOOKUP($C125,RA!$B$35:$O$39,F$111,0)</f>
        <v>0.31080859298881242</v>
      </c>
      <c r="G125" s="1101">
        <f t="shared" si="48"/>
        <v>1.0740324292665979</v>
      </c>
    </row>
    <row r="127" spans="3:7">
      <c r="D127" s="647" t="b">
        <f>D125=RA!O36</f>
        <v>1</v>
      </c>
      <c r="E127" s="647" t="b">
        <f>E125=RA!O37</f>
        <v>1</v>
      </c>
      <c r="F127" s="647" t="b">
        <f>F125=RA!O38</f>
        <v>1</v>
      </c>
    </row>
  </sheetData>
  <mergeCells count="12">
    <mergeCell ref="C112:G112"/>
    <mergeCell ref="S41:Y41"/>
    <mergeCell ref="C23:G23"/>
    <mergeCell ref="C5:G5"/>
    <mergeCell ref="J5:Q5"/>
    <mergeCell ref="J23:Q23"/>
    <mergeCell ref="J41:Q41"/>
    <mergeCell ref="C59:G59"/>
    <mergeCell ref="C41:G41"/>
    <mergeCell ref="C76:G76"/>
    <mergeCell ref="C94:G94"/>
    <mergeCell ref="S5:Z5"/>
  </mergeCells>
  <conditionalFormatting sqref="G7:G18">
    <cfRule type="cellIs" dxfId="6" priority="7" operator="greaterThan">
      <formula>1</formula>
    </cfRule>
  </conditionalFormatting>
  <conditionalFormatting sqref="G25:G36">
    <cfRule type="cellIs" dxfId="5" priority="6" operator="greaterThan">
      <formula>1</formula>
    </cfRule>
  </conditionalFormatting>
  <conditionalFormatting sqref="G43:G54">
    <cfRule type="cellIs" dxfId="4" priority="5" operator="greaterThan">
      <formula>1</formula>
    </cfRule>
  </conditionalFormatting>
  <conditionalFormatting sqref="G61:G72">
    <cfRule type="cellIs" dxfId="3" priority="4" operator="greaterThan">
      <formula>1</formula>
    </cfRule>
  </conditionalFormatting>
  <conditionalFormatting sqref="G78:G89">
    <cfRule type="cellIs" dxfId="2" priority="2" operator="greaterThan">
      <formula>1</formula>
    </cfRule>
  </conditionalFormatting>
  <conditionalFormatting sqref="G96:G107">
    <cfRule type="cellIs" dxfId="1" priority="3" operator="greaterThan">
      <formula>1</formula>
    </cfRule>
  </conditionalFormatting>
  <conditionalFormatting sqref="G114:G125">
    <cfRule type="cellIs" dxfId="0" priority="1" operator="greaterThan">
      <formu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DA55-19FF-46D3-A24C-BD7055609D1E}">
  <sheetPr codeName="Sheet4">
    <tabColor rgb="FFFFFF00"/>
  </sheetPr>
  <dimension ref="B3:U46"/>
  <sheetViews>
    <sheetView topLeftCell="Q7" workbookViewId="0">
      <selection activeCell="Q15" sqref="Q15"/>
    </sheetView>
  </sheetViews>
  <sheetFormatPr defaultColWidth="8.84375" defaultRowHeight="19.5" customHeight="1"/>
  <cols>
    <col min="1" max="1" width="8.84375" style="56"/>
    <col min="2" max="2" width="3" style="76" bestFit="1" customWidth="1"/>
    <col min="3" max="3" width="67.07421875" style="56" customWidth="1"/>
    <col min="4" max="4" width="44.07421875" style="56" customWidth="1"/>
    <col min="5" max="5" width="30.53515625" style="56" customWidth="1"/>
    <col min="6" max="6" width="3" style="56" bestFit="1" customWidth="1"/>
    <col min="7" max="7" width="72" style="56" customWidth="1"/>
    <col min="8" max="8" width="57.53515625" style="56" customWidth="1"/>
    <col min="9" max="13" width="8.84375" style="56"/>
    <col min="14" max="14" width="41.3046875" style="56" customWidth="1"/>
    <col min="15" max="15" width="46.3046875" style="56" customWidth="1"/>
    <col min="16" max="17" width="8.84375" style="56"/>
    <col min="18" max="18" width="3" style="56" bestFit="1" customWidth="1"/>
    <col min="19" max="19" width="3.765625" style="56" bestFit="1" customWidth="1"/>
    <col min="20" max="20" width="57.765625" style="56" customWidth="1"/>
    <col min="21" max="21" width="66.07421875" style="56" customWidth="1"/>
    <col min="22" max="16384" width="8.84375" style="56"/>
  </cols>
  <sheetData>
    <row r="3" spans="2:21" ht="19.5" customHeight="1">
      <c r="B3" s="56"/>
    </row>
    <row r="6" spans="2:21" ht="19.5" customHeight="1">
      <c r="B6" s="1427" t="s">
        <v>0</v>
      </c>
      <c r="C6" s="1427"/>
      <c r="D6" s="1427"/>
      <c r="F6" s="1427" t="s">
        <v>0</v>
      </c>
      <c r="G6" s="1427"/>
      <c r="H6" s="1427"/>
      <c r="M6" s="1415" t="s">
        <v>147</v>
      </c>
      <c r="N6" s="1416"/>
      <c r="O6" s="1417"/>
    </row>
    <row r="7" spans="2:21" ht="19.5" customHeight="1">
      <c r="B7" s="1427" t="s">
        <v>148</v>
      </c>
      <c r="C7" s="1427"/>
      <c r="D7" s="1427"/>
      <c r="F7" s="1427" t="s">
        <v>148</v>
      </c>
      <c r="G7" s="1427"/>
      <c r="H7" s="1427"/>
      <c r="M7" s="1415" t="s">
        <v>149</v>
      </c>
      <c r="N7" s="1416"/>
      <c r="O7" s="1417"/>
      <c r="S7" s="1415" t="s">
        <v>851</v>
      </c>
      <c r="T7" s="1416"/>
      <c r="U7" s="1417"/>
    </row>
    <row r="8" spans="2:21" ht="19.5" customHeight="1" thickBot="1">
      <c r="B8" s="1428" t="s">
        <v>150</v>
      </c>
      <c r="C8" s="1429"/>
      <c r="D8" s="358" t="s">
        <v>151</v>
      </c>
      <c r="F8" s="1428" t="s">
        <v>152</v>
      </c>
      <c r="G8" s="1429"/>
      <c r="H8" s="358" t="s">
        <v>151</v>
      </c>
      <c r="M8" s="1418" t="s">
        <v>153</v>
      </c>
      <c r="N8" s="1418"/>
      <c r="O8" s="500" t="s">
        <v>154</v>
      </c>
      <c r="S8" s="1415" t="s">
        <v>815</v>
      </c>
      <c r="T8" s="1416"/>
      <c r="U8" s="1417"/>
    </row>
    <row r="9" spans="2:21" ht="19.5" customHeight="1" thickBot="1">
      <c r="B9" s="1419">
        <v>1</v>
      </c>
      <c r="C9" s="336" t="s">
        <v>155</v>
      </c>
      <c r="D9" s="1422" t="s">
        <v>156</v>
      </c>
      <c r="F9" s="1419">
        <v>1</v>
      </c>
      <c r="G9" s="336" t="s">
        <v>157</v>
      </c>
      <c r="H9" s="1422" t="s">
        <v>158</v>
      </c>
      <c r="M9" s="501">
        <v>1</v>
      </c>
      <c r="N9" s="502" t="s">
        <v>157</v>
      </c>
      <c r="O9" s="1407" t="s">
        <v>159</v>
      </c>
      <c r="S9" s="1432" t="s">
        <v>817</v>
      </c>
      <c r="T9" s="1433"/>
      <c r="U9" s="1138" t="s">
        <v>816</v>
      </c>
    </row>
    <row r="10" spans="2:21" ht="19.5" customHeight="1" thickBot="1">
      <c r="B10" s="1421"/>
      <c r="C10" s="337" t="s">
        <v>160</v>
      </c>
      <c r="D10" s="1424"/>
      <c r="F10" s="1421"/>
      <c r="G10" s="337" t="s">
        <v>161</v>
      </c>
      <c r="H10" s="1424"/>
      <c r="M10" s="503" t="s">
        <v>162</v>
      </c>
      <c r="N10" s="504" t="s">
        <v>163</v>
      </c>
      <c r="O10" s="1408"/>
      <c r="S10" s="1430">
        <v>1</v>
      </c>
      <c r="T10" s="1139" t="s">
        <v>852</v>
      </c>
      <c r="U10" s="1404" t="s">
        <v>159</v>
      </c>
    </row>
    <row r="11" spans="2:21" ht="67.400000000000006" customHeight="1" thickBot="1">
      <c r="B11" s="1419">
        <v>2</v>
      </c>
      <c r="C11" s="336" t="s">
        <v>164</v>
      </c>
      <c r="D11" s="1422" t="s">
        <v>165</v>
      </c>
      <c r="F11" s="1419">
        <v>1</v>
      </c>
      <c r="G11" s="336" t="s">
        <v>155</v>
      </c>
      <c r="H11" s="1422" t="s">
        <v>166</v>
      </c>
      <c r="M11" s="505"/>
      <c r="N11" s="506"/>
      <c r="O11" s="1409"/>
      <c r="S11" s="1434"/>
      <c r="T11" s="496" t="s">
        <v>853</v>
      </c>
      <c r="U11" s="1406"/>
    </row>
    <row r="12" spans="2:21" ht="19.5" customHeight="1" thickBot="1">
      <c r="B12" s="1421"/>
      <c r="C12" s="337" t="s">
        <v>167</v>
      </c>
      <c r="D12" s="1424"/>
      <c r="F12" s="1421"/>
      <c r="G12" s="337" t="s">
        <v>160</v>
      </c>
      <c r="H12" s="1424"/>
      <c r="M12" s="508">
        <v>2</v>
      </c>
      <c r="N12" s="509" t="s">
        <v>155</v>
      </c>
      <c r="O12" s="1407" t="s">
        <v>168</v>
      </c>
      <c r="S12" s="1430">
        <v>2</v>
      </c>
      <c r="T12" s="502" t="s">
        <v>854</v>
      </c>
      <c r="U12" s="887"/>
    </row>
    <row r="13" spans="2:21" ht="70.400000000000006" customHeight="1" thickBot="1">
      <c r="B13" s="1419">
        <v>3</v>
      </c>
      <c r="C13" s="336" t="s">
        <v>169</v>
      </c>
      <c r="D13" s="1422" t="s">
        <v>170</v>
      </c>
      <c r="F13" s="1419">
        <v>2</v>
      </c>
      <c r="G13" s="336" t="s">
        <v>164</v>
      </c>
      <c r="H13" s="1422" t="s">
        <v>171</v>
      </c>
      <c r="M13" s="510" t="s">
        <v>162</v>
      </c>
      <c r="N13" s="504" t="s">
        <v>172</v>
      </c>
      <c r="O13" s="1408"/>
      <c r="S13" s="1431"/>
      <c r="T13" s="504" t="s">
        <v>855</v>
      </c>
      <c r="U13" s="887" t="s">
        <v>856</v>
      </c>
    </row>
    <row r="14" spans="2:21" ht="19.5" customHeight="1" thickBot="1">
      <c r="B14" s="1420"/>
      <c r="C14" s="338" t="s">
        <v>173</v>
      </c>
      <c r="D14" s="1423"/>
      <c r="F14" s="1421"/>
      <c r="G14" s="337" t="s">
        <v>174</v>
      </c>
      <c r="H14" s="1424"/>
      <c r="M14" s="510"/>
      <c r="N14" s="511" t="s">
        <v>175</v>
      </c>
      <c r="O14" s="1409"/>
      <c r="S14" s="501"/>
      <c r="T14" s="1142" t="s">
        <v>179</v>
      </c>
      <c r="U14" s="1404" t="s">
        <v>857</v>
      </c>
    </row>
    <row r="15" spans="2:21" ht="54" customHeight="1" thickBot="1">
      <c r="B15" s="1421"/>
      <c r="C15" s="337" t="s">
        <v>176</v>
      </c>
      <c r="D15" s="1424"/>
      <c r="F15" s="1419">
        <v>3</v>
      </c>
      <c r="G15" s="336" t="s">
        <v>169</v>
      </c>
      <c r="H15" s="1422" t="s">
        <v>177</v>
      </c>
      <c r="M15" s="501">
        <v>3</v>
      </c>
      <c r="N15" s="509" t="s">
        <v>164</v>
      </c>
      <c r="O15" s="1407" t="s">
        <v>178</v>
      </c>
      <c r="S15" s="1141" t="s">
        <v>858</v>
      </c>
      <c r="T15" s="887" t="s">
        <v>859</v>
      </c>
      <c r="U15" s="1405"/>
    </row>
    <row r="16" spans="2:21" ht="65.25" customHeight="1">
      <c r="B16" s="1419">
        <v>4</v>
      </c>
      <c r="C16" s="336" t="s">
        <v>179</v>
      </c>
      <c r="D16" s="1425" t="s">
        <v>180</v>
      </c>
      <c r="F16" s="1420"/>
      <c r="G16" s="338" t="s">
        <v>181</v>
      </c>
      <c r="H16" s="1423"/>
      <c r="M16" s="512" t="s">
        <v>182</v>
      </c>
      <c r="N16" s="504" t="s">
        <v>183</v>
      </c>
      <c r="O16" s="1408"/>
      <c r="S16" s="1141" t="s">
        <v>186</v>
      </c>
      <c r="T16" s="887" t="s">
        <v>860</v>
      </c>
      <c r="U16" s="1405"/>
    </row>
    <row r="17" spans="2:21" ht="56.25" customHeight="1" thickBot="1">
      <c r="B17" s="1421"/>
      <c r="C17" s="337" t="s">
        <v>184</v>
      </c>
      <c r="D17" s="1426"/>
      <c r="F17" s="1421"/>
      <c r="G17" s="337" t="s">
        <v>185</v>
      </c>
      <c r="H17" s="1424"/>
      <c r="M17" s="513" t="s">
        <v>186</v>
      </c>
      <c r="N17" s="514" t="s">
        <v>187</v>
      </c>
      <c r="O17" s="1409"/>
      <c r="S17" s="1140" t="s">
        <v>861</v>
      </c>
      <c r="T17" s="496" t="s">
        <v>862</v>
      </c>
      <c r="U17" s="1406"/>
    </row>
    <row r="18" spans="2:21" ht="19.5" customHeight="1">
      <c r="B18" s="1419">
        <v>5</v>
      </c>
      <c r="C18" s="336" t="s">
        <v>188</v>
      </c>
      <c r="D18" s="1422" t="s">
        <v>156</v>
      </c>
      <c r="F18" s="1419">
        <v>4</v>
      </c>
      <c r="G18" s="336" t="s">
        <v>189</v>
      </c>
      <c r="H18" s="1425" t="s">
        <v>190</v>
      </c>
      <c r="M18" s="501">
        <v>4</v>
      </c>
      <c r="N18" s="502" t="s">
        <v>169</v>
      </c>
      <c r="O18" s="1410" t="s">
        <v>191</v>
      </c>
      <c r="S18" s="501"/>
      <c r="T18" s="1139" t="s">
        <v>863</v>
      </c>
      <c r="U18" s="1404" t="s">
        <v>864</v>
      </c>
    </row>
    <row r="19" spans="2:21" ht="39" customHeight="1" thickBot="1">
      <c r="B19" s="1420"/>
      <c r="C19" s="338" t="s">
        <v>192</v>
      </c>
      <c r="D19" s="1423"/>
      <c r="F19" s="1421"/>
      <c r="G19" s="337" t="s">
        <v>193</v>
      </c>
      <c r="H19" s="1426"/>
      <c r="M19" s="503" t="s">
        <v>162</v>
      </c>
      <c r="N19" s="504" t="s">
        <v>194</v>
      </c>
      <c r="O19" s="1411"/>
      <c r="S19" s="1141" t="s">
        <v>865</v>
      </c>
      <c r="T19" s="887" t="s">
        <v>866</v>
      </c>
      <c r="U19" s="1405"/>
    </row>
    <row r="20" spans="2:21" ht="43.4" customHeight="1" thickBot="1">
      <c r="B20" s="1420"/>
      <c r="C20" s="338" t="s">
        <v>195</v>
      </c>
      <c r="D20" s="1423"/>
      <c r="F20" s="1419">
        <v>4</v>
      </c>
      <c r="G20" s="336" t="s">
        <v>179</v>
      </c>
      <c r="H20" s="1425" t="s">
        <v>196</v>
      </c>
      <c r="M20" s="515" t="s">
        <v>186</v>
      </c>
      <c r="N20" s="516" t="s">
        <v>197</v>
      </c>
      <c r="O20" s="1412"/>
      <c r="S20" s="1140" t="s">
        <v>186</v>
      </c>
      <c r="T20" s="496" t="s">
        <v>867</v>
      </c>
      <c r="U20" s="1406"/>
    </row>
    <row r="21" spans="2:21" ht="19.5" customHeight="1" thickBot="1">
      <c r="B21" s="1421"/>
      <c r="C21" s="337" t="s">
        <v>198</v>
      </c>
      <c r="D21" s="1424"/>
      <c r="F21" s="1421"/>
      <c r="G21" s="337" t="s">
        <v>199</v>
      </c>
      <c r="H21" s="1426"/>
      <c r="M21" s="1413">
        <v>5</v>
      </c>
      <c r="N21" s="509" t="s">
        <v>200</v>
      </c>
      <c r="O21" s="1407" t="s">
        <v>190</v>
      </c>
    </row>
    <row r="22" spans="2:21" ht="19.5" customHeight="1" thickBot="1">
      <c r="F22" s="1419">
        <v>5</v>
      </c>
      <c r="G22" s="336" t="s">
        <v>188</v>
      </c>
      <c r="H22" s="1422" t="s">
        <v>171</v>
      </c>
      <c r="M22" s="1414"/>
      <c r="N22" s="516" t="s">
        <v>201</v>
      </c>
      <c r="O22" s="1409"/>
    </row>
    <row r="23" spans="2:21" ht="19.5" customHeight="1">
      <c r="F23" s="1420"/>
      <c r="G23" s="338" t="s">
        <v>192</v>
      </c>
      <c r="H23" s="1423"/>
      <c r="M23" s="505">
        <v>6</v>
      </c>
      <c r="N23" s="509" t="s">
        <v>179</v>
      </c>
      <c r="O23" s="517"/>
    </row>
    <row r="24" spans="2:21" ht="19.5" customHeight="1" thickBot="1">
      <c r="F24" s="1420"/>
      <c r="G24" s="338" t="s">
        <v>195</v>
      </c>
      <c r="H24" s="1423"/>
      <c r="M24" s="503" t="s">
        <v>162</v>
      </c>
      <c r="N24" s="504" t="s">
        <v>202</v>
      </c>
      <c r="O24" s="507" t="s">
        <v>203</v>
      </c>
    </row>
    <row r="25" spans="2:21" ht="19.5" customHeight="1" thickBot="1">
      <c r="F25" s="1421"/>
      <c r="G25" s="337" t="s">
        <v>198</v>
      </c>
      <c r="H25" s="1424"/>
      <c r="M25" s="1413">
        <v>7</v>
      </c>
      <c r="N25" s="509" t="s">
        <v>204</v>
      </c>
      <c r="O25" s="1410" t="s">
        <v>205</v>
      </c>
    </row>
    <row r="26" spans="2:21" ht="19.5" customHeight="1" thickBot="1">
      <c r="M26" s="1414"/>
      <c r="N26" s="516" t="s">
        <v>206</v>
      </c>
      <c r="O26" s="1412"/>
    </row>
    <row r="31" spans="2:21" ht="19.5" customHeight="1">
      <c r="F31" s="1427" t="s">
        <v>0</v>
      </c>
      <c r="G31" s="1427"/>
      <c r="H31" s="1427"/>
    </row>
    <row r="32" spans="2:21" ht="19.5" customHeight="1">
      <c r="F32" s="1427" t="s">
        <v>148</v>
      </c>
      <c r="G32" s="1427"/>
      <c r="H32" s="1427"/>
    </row>
    <row r="33" spans="6:8" ht="19.5" customHeight="1" thickBot="1">
      <c r="F33" s="1428" t="s">
        <v>150</v>
      </c>
      <c r="G33" s="1429"/>
      <c r="H33" s="358" t="s">
        <v>207</v>
      </c>
    </row>
    <row r="34" spans="6:8" ht="19.5" customHeight="1">
      <c r="F34" s="1419">
        <v>1</v>
      </c>
      <c r="G34" s="336" t="s">
        <v>155</v>
      </c>
      <c r="H34" s="1422" t="s">
        <v>156</v>
      </c>
    </row>
    <row r="35" spans="6:8" ht="19.5" customHeight="1" thickBot="1">
      <c r="F35" s="1421"/>
      <c r="G35" s="337" t="s">
        <v>160</v>
      </c>
      <c r="H35" s="1424"/>
    </row>
    <row r="36" spans="6:8" ht="19.5" customHeight="1">
      <c r="F36" s="1419">
        <v>2</v>
      </c>
      <c r="G36" s="336" t="s">
        <v>164</v>
      </c>
      <c r="H36" s="1422" t="s">
        <v>165</v>
      </c>
    </row>
    <row r="37" spans="6:8" ht="19.5" customHeight="1" thickBot="1">
      <c r="F37" s="1421"/>
      <c r="G37" s="337" t="s">
        <v>208</v>
      </c>
      <c r="H37" s="1424"/>
    </row>
    <row r="38" spans="6:8" ht="19.5" customHeight="1">
      <c r="F38" s="1419">
        <v>3</v>
      </c>
      <c r="G38" s="336" t="s">
        <v>169</v>
      </c>
      <c r="H38" s="1422" t="s">
        <v>170</v>
      </c>
    </row>
    <row r="39" spans="6:8" ht="19.5" customHeight="1">
      <c r="F39" s="1420"/>
      <c r="G39" s="338" t="s">
        <v>173</v>
      </c>
      <c r="H39" s="1423"/>
    </row>
    <row r="40" spans="6:8" ht="19.5" customHeight="1" thickBot="1">
      <c r="F40" s="1421"/>
      <c r="G40" s="337" t="s">
        <v>176</v>
      </c>
      <c r="H40" s="1424"/>
    </row>
    <row r="41" spans="6:8" ht="19.5" customHeight="1">
      <c r="F41" s="1419">
        <v>4</v>
      </c>
      <c r="G41" s="336" t="s">
        <v>179</v>
      </c>
      <c r="H41" s="1425" t="s">
        <v>180</v>
      </c>
    </row>
    <row r="42" spans="6:8" ht="19.5" customHeight="1" thickBot="1">
      <c r="F42" s="1421"/>
      <c r="G42" s="337" t="s">
        <v>184</v>
      </c>
      <c r="H42" s="1426"/>
    </row>
    <row r="43" spans="6:8" ht="19.5" customHeight="1">
      <c r="F43" s="1419">
        <v>5</v>
      </c>
      <c r="G43" s="336" t="s">
        <v>188</v>
      </c>
      <c r="H43" s="1422" t="s">
        <v>156</v>
      </c>
    </row>
    <row r="44" spans="6:8" ht="19.5" customHeight="1">
      <c r="F44" s="1420"/>
      <c r="G44" s="338" t="s">
        <v>192</v>
      </c>
      <c r="H44" s="1423"/>
    </row>
    <row r="45" spans="6:8" ht="19.5" customHeight="1">
      <c r="F45" s="1420"/>
      <c r="G45" s="338" t="s">
        <v>195</v>
      </c>
      <c r="H45" s="1423"/>
    </row>
    <row r="46" spans="6:8" ht="19.5" customHeight="1" thickBot="1">
      <c r="F46" s="1421"/>
      <c r="G46" s="337" t="s">
        <v>198</v>
      </c>
      <c r="H46" s="1424"/>
    </row>
  </sheetData>
  <mergeCells count="62">
    <mergeCell ref="S12:S13"/>
    <mergeCell ref="U14:U17"/>
    <mergeCell ref="S7:U7"/>
    <mergeCell ref="S8:U8"/>
    <mergeCell ref="S9:T9"/>
    <mergeCell ref="S10:S11"/>
    <mergeCell ref="U10:U11"/>
    <mergeCell ref="B18:B21"/>
    <mergeCell ref="D18:D21"/>
    <mergeCell ref="B6:D6"/>
    <mergeCell ref="B7:D7"/>
    <mergeCell ref="B8:C8"/>
    <mergeCell ref="B9:B10"/>
    <mergeCell ref="D9:D10"/>
    <mergeCell ref="B11:B12"/>
    <mergeCell ref="D11:D12"/>
    <mergeCell ref="B13:B15"/>
    <mergeCell ref="D13:D15"/>
    <mergeCell ref="B16:B17"/>
    <mergeCell ref="D16:D17"/>
    <mergeCell ref="F6:H6"/>
    <mergeCell ref="F7:H7"/>
    <mergeCell ref="F8:G8"/>
    <mergeCell ref="F11:F12"/>
    <mergeCell ref="H11:H12"/>
    <mergeCell ref="F22:F25"/>
    <mergeCell ref="H22:H25"/>
    <mergeCell ref="F9:F10"/>
    <mergeCell ref="H9:H10"/>
    <mergeCell ref="F18:F19"/>
    <mergeCell ref="H18:H19"/>
    <mergeCell ref="F13:F14"/>
    <mergeCell ref="H13:H14"/>
    <mergeCell ref="F15:F17"/>
    <mergeCell ref="H15:H17"/>
    <mergeCell ref="F20:F21"/>
    <mergeCell ref="H20:H21"/>
    <mergeCell ref="F31:H31"/>
    <mergeCell ref="F32:H32"/>
    <mergeCell ref="F33:G33"/>
    <mergeCell ref="F34:F35"/>
    <mergeCell ref="H34:H35"/>
    <mergeCell ref="F43:F46"/>
    <mergeCell ref="H43:H46"/>
    <mergeCell ref="F36:F37"/>
    <mergeCell ref="H36:H37"/>
    <mergeCell ref="F38:F40"/>
    <mergeCell ref="H38:H40"/>
    <mergeCell ref="F41:F42"/>
    <mergeCell ref="H41:H42"/>
    <mergeCell ref="M25:M26"/>
    <mergeCell ref="O25:O26"/>
    <mergeCell ref="M6:O6"/>
    <mergeCell ref="M7:O7"/>
    <mergeCell ref="M8:N8"/>
    <mergeCell ref="O9:O11"/>
    <mergeCell ref="O12:O14"/>
    <mergeCell ref="U18:U20"/>
    <mergeCell ref="O15:O17"/>
    <mergeCell ref="O18:O20"/>
    <mergeCell ref="M21:M22"/>
    <mergeCell ref="O21:O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E7665-8E33-41A0-817D-C01BD934D14D}">
  <sheetPr codeName="Sheet12">
    <tabColor rgb="FF0137A6"/>
  </sheetPr>
  <dimension ref="B2:X76"/>
  <sheetViews>
    <sheetView tabSelected="1" topLeftCell="P12" zoomScale="94" workbookViewId="0">
      <selection activeCell="V18" sqref="V18"/>
    </sheetView>
  </sheetViews>
  <sheetFormatPr defaultColWidth="9.07421875" defaultRowHeight="12.9"/>
  <cols>
    <col min="1" max="1" width="9.07421875" style="56"/>
    <col min="2" max="2" width="13.84375" style="56" bestFit="1" customWidth="1"/>
    <col min="3" max="3" width="39" style="56" customWidth="1"/>
    <col min="4" max="4" width="14.53515625" style="56" bestFit="1" customWidth="1"/>
    <col min="5" max="5" width="20.07421875" style="56" customWidth="1"/>
    <col min="6" max="6" width="10.53515625" style="56" bestFit="1" customWidth="1"/>
    <col min="7" max="7" width="7.3046875" style="56" bestFit="1" customWidth="1"/>
    <col min="8" max="8" width="8.84375" style="56" bestFit="1" customWidth="1"/>
    <col min="9" max="9" width="18.3046875" style="56" customWidth="1"/>
    <col min="10" max="10" width="20.84375" style="56" customWidth="1"/>
    <col min="11" max="11" width="18.84375" style="56" bestFit="1" customWidth="1"/>
    <col min="12" max="12" width="12.3046875" style="56" customWidth="1"/>
    <col min="13" max="13" width="7.84375" style="56" bestFit="1" customWidth="1"/>
    <col min="14" max="14" width="18.3046875" style="56" customWidth="1"/>
    <col min="15" max="15" width="15.07421875" style="56" customWidth="1"/>
    <col min="16" max="16" width="41.3046875" style="56" customWidth="1"/>
    <col min="17" max="17" width="9.07421875" style="56"/>
    <col min="18" max="18" width="13.84375" style="56" customWidth="1"/>
    <col min="19" max="19" width="13" style="56" customWidth="1"/>
    <col min="20" max="20" width="11.84375" style="56" bestFit="1" customWidth="1"/>
    <col min="21" max="21" width="11.84375" style="56" customWidth="1"/>
    <col min="22" max="16384" width="9.07421875" style="56"/>
  </cols>
  <sheetData>
    <row r="2" spans="2:24" ht="20.6">
      <c r="B2" s="544" t="s">
        <v>209</v>
      </c>
    </row>
    <row r="5" spans="2:24" ht="14.6">
      <c r="C5" s="1161"/>
      <c r="D5" s="1161"/>
      <c r="E5" s="1161"/>
      <c r="F5"/>
      <c r="G5"/>
      <c r="H5"/>
      <c r="I5"/>
      <c r="J5"/>
      <c r="K5"/>
      <c r="L5"/>
    </row>
    <row r="6" spans="2:24" ht="14.6">
      <c r="C6" s="1162" t="s">
        <v>870</v>
      </c>
      <c r="D6" s="1161"/>
      <c r="E6" s="1161"/>
      <c r="F6"/>
      <c r="G6"/>
      <c r="H6"/>
      <c r="I6"/>
      <c r="J6"/>
      <c r="K6"/>
      <c r="L6"/>
    </row>
    <row r="7" spans="2:24" ht="15.45">
      <c r="C7" s="1162" t="s">
        <v>871</v>
      </c>
      <c r="D7" s="1163"/>
      <c r="E7" s="1161"/>
      <c r="F7"/>
      <c r="G7"/>
      <c r="H7"/>
      <c r="I7"/>
      <c r="J7"/>
      <c r="K7"/>
      <c r="L7"/>
    </row>
    <row r="8" spans="2:24" ht="14.6">
      <c r="C8" s="1164" t="s">
        <v>872</v>
      </c>
      <c r="D8" s="1165"/>
      <c r="E8" s="1161"/>
      <c r="F8"/>
      <c r="G8"/>
      <c r="H8"/>
      <c r="I8"/>
      <c r="J8"/>
      <c r="K8">
        <v>1000000</v>
      </c>
      <c r="L8"/>
    </row>
    <row r="9" spans="2:24" ht="14.6">
      <c r="C9" s="1166" t="s">
        <v>873</v>
      </c>
      <c r="D9" s="1167"/>
      <c r="E9" s="1168"/>
      <c r="F9"/>
      <c r="G9"/>
      <c r="H9"/>
      <c r="I9"/>
      <c r="J9"/>
      <c r="K9"/>
      <c r="L9"/>
    </row>
    <row r="10" spans="2:24" ht="15" thickBot="1">
      <c r="C10" s="1169"/>
      <c r="D10" s="1161"/>
      <c r="E10" s="1161"/>
      <c r="F10"/>
      <c r="G10"/>
      <c r="H10"/>
      <c r="I10"/>
      <c r="J10"/>
      <c r="K10"/>
      <c r="L10"/>
    </row>
    <row r="11" spans="2:24" ht="15" thickBot="1">
      <c r="C11" s="1435" t="s">
        <v>874</v>
      </c>
      <c r="D11" s="1437" t="s">
        <v>875</v>
      </c>
      <c r="E11" s="1170" t="s">
        <v>876</v>
      </c>
      <c r="F11"/>
      <c r="G11"/>
      <c r="H11"/>
      <c r="I11" s="1439" t="s">
        <v>877</v>
      </c>
      <c r="J11" s="1439"/>
      <c r="K11" s="1172">
        <v>45291</v>
      </c>
      <c r="L11"/>
      <c r="N11" s="1445" t="s">
        <v>0</v>
      </c>
      <c r="O11" s="1445"/>
      <c r="P11" s="1445"/>
      <c r="Q11" s="1445"/>
      <c r="R11" s="1445"/>
      <c r="S11" s="1445"/>
      <c r="T11" s="1445"/>
      <c r="U11" s="1445"/>
    </row>
    <row r="12" spans="2:24" ht="15" customHeight="1" thickBot="1">
      <c r="C12" s="1436"/>
      <c r="D12" s="1438"/>
      <c r="E12" s="1170" t="s">
        <v>878</v>
      </c>
      <c r="F12"/>
      <c r="G12"/>
      <c r="H12"/>
      <c r="I12" s="1173"/>
      <c r="J12" s="1174"/>
      <c r="K12" s="1174"/>
      <c r="L12"/>
      <c r="N12" s="1446" t="s">
        <v>944</v>
      </c>
      <c r="O12" s="1446"/>
      <c r="P12" s="1446"/>
      <c r="Q12" s="1446"/>
      <c r="R12" s="1446"/>
      <c r="S12" s="1446"/>
      <c r="T12" s="1446"/>
      <c r="U12" s="1446"/>
      <c r="W12" s="56">
        <f>U15/U20</f>
        <v>0.61224614943651934</v>
      </c>
    </row>
    <row r="13" spans="2:24" ht="15" thickBot="1">
      <c r="C13" s="1161"/>
      <c r="D13" s="1161"/>
      <c r="E13" s="1161"/>
      <c r="F13"/>
      <c r="G13"/>
      <c r="H13"/>
      <c r="I13" s="1173" t="s">
        <v>879</v>
      </c>
      <c r="J13" s="1174" t="s">
        <v>880</v>
      </c>
      <c r="K13" s="1175">
        <v>320.22894550799998</v>
      </c>
      <c r="L13"/>
      <c r="N13" s="1449" t="s">
        <v>945</v>
      </c>
      <c r="O13" s="1449"/>
      <c r="P13" s="1240">
        <v>43465</v>
      </c>
      <c r="Q13" s="1240">
        <v>43830</v>
      </c>
      <c r="R13" s="1240">
        <v>44196</v>
      </c>
      <c r="S13" s="1240">
        <v>44561</v>
      </c>
      <c r="T13" s="1240">
        <v>44926</v>
      </c>
      <c r="U13" s="1240">
        <v>45291</v>
      </c>
    </row>
    <row r="14" spans="2:24" ht="14.6">
      <c r="C14" s="1176" t="s">
        <v>881</v>
      </c>
      <c r="D14" s="1177">
        <v>10</v>
      </c>
      <c r="E14" s="1178">
        <v>1693560848</v>
      </c>
      <c r="F14"/>
      <c r="G14"/>
      <c r="H14"/>
      <c r="I14" s="1173" t="s">
        <v>882</v>
      </c>
      <c r="J14" s="1174" t="s">
        <v>883</v>
      </c>
      <c r="K14" s="1175">
        <v>199.41505940444748</v>
      </c>
      <c r="L14"/>
      <c r="N14" s="1220"/>
      <c r="O14" s="1221"/>
      <c r="P14" s="1215"/>
      <c r="Q14" s="1215"/>
      <c r="R14" s="1215"/>
      <c r="S14" s="1215"/>
      <c r="T14" s="1236"/>
      <c r="U14" s="1222"/>
    </row>
    <row r="15" spans="2:24" ht="14.6">
      <c r="C15" s="1176" t="s">
        <v>884</v>
      </c>
      <c r="D15" s="1177">
        <v>11</v>
      </c>
      <c r="E15" s="1178">
        <v>100000000</v>
      </c>
      <c r="F15"/>
      <c r="G15"/>
      <c r="H15"/>
      <c r="I15" s="1173" t="s">
        <v>885</v>
      </c>
      <c r="J15" s="1174" t="s">
        <v>886</v>
      </c>
      <c r="K15" s="1175">
        <v>139.86783259733014</v>
      </c>
      <c r="L15"/>
      <c r="N15" s="1220" t="s">
        <v>879</v>
      </c>
      <c r="O15" s="1221" t="s">
        <v>880</v>
      </c>
      <c r="P15" s="1221">
        <v>142</v>
      </c>
      <c r="Q15" s="1221">
        <v>192</v>
      </c>
      <c r="R15" s="1221">
        <v>128</v>
      </c>
      <c r="S15" s="1221">
        <v>192</v>
      </c>
      <c r="T15" s="1237">
        <v>184</v>
      </c>
      <c r="U15" s="1231">
        <f>K13</f>
        <v>320.22894550799998</v>
      </c>
      <c r="W15" s="56">
        <f>T15/SUM(T15:T18)</f>
        <v>0.30717863105175292</v>
      </c>
      <c r="X15" s="58">
        <f>U15/SUM(U15:U18)</f>
        <v>0.41043770686771724</v>
      </c>
    </row>
    <row r="16" spans="2:24" ht="14.6">
      <c r="C16" s="1176" t="s">
        <v>715</v>
      </c>
      <c r="D16" s="1177">
        <v>12</v>
      </c>
      <c r="E16" s="1178">
        <v>988077266</v>
      </c>
      <c r="F16"/>
      <c r="G16"/>
      <c r="H16"/>
      <c r="I16" s="1173" t="s">
        <v>887</v>
      </c>
      <c r="J16" s="1174" t="s">
        <v>888</v>
      </c>
      <c r="K16" s="1175">
        <v>120.70143273736551</v>
      </c>
      <c r="L16"/>
      <c r="N16" s="1220" t="s">
        <v>882</v>
      </c>
      <c r="O16" s="1221" t="s">
        <v>883</v>
      </c>
      <c r="P16" s="1221">
        <v>0</v>
      </c>
      <c r="Q16" s="1221">
        <v>90</v>
      </c>
      <c r="R16" s="1221">
        <v>114</v>
      </c>
      <c r="S16" s="1221">
        <v>116</v>
      </c>
      <c r="T16" s="1237">
        <v>133</v>
      </c>
      <c r="U16" s="1231">
        <f t="shared" ref="U16:U18" si="0">K14</f>
        <v>199.41505940444748</v>
      </c>
    </row>
    <row r="17" spans="3:21" ht="15" thickBot="1">
      <c r="C17" s="1179" t="s">
        <v>889</v>
      </c>
      <c r="D17" s="1177">
        <v>13</v>
      </c>
      <c r="E17" s="1178">
        <v>805483582</v>
      </c>
      <c r="F17"/>
      <c r="G17"/>
      <c r="H17"/>
      <c r="I17" s="1173" t="s">
        <v>890</v>
      </c>
      <c r="J17" s="1174" t="s">
        <v>891</v>
      </c>
      <c r="K17" s="1241">
        <v>-257.1737283852259</v>
      </c>
      <c r="L17"/>
      <c r="N17" s="1220" t="s">
        <v>885</v>
      </c>
      <c r="O17" s="1221" t="s">
        <v>886</v>
      </c>
      <c r="P17" s="1221">
        <v>21</v>
      </c>
      <c r="Q17" s="1221">
        <v>32</v>
      </c>
      <c r="R17" s="1221">
        <v>78</v>
      </c>
      <c r="S17" s="1221">
        <v>136</v>
      </c>
      <c r="T17" s="1237">
        <v>193</v>
      </c>
      <c r="U17" s="1231">
        <f t="shared" si="0"/>
        <v>139.86783259733014</v>
      </c>
    </row>
    <row r="18" spans="3:21" ht="15" thickBot="1">
      <c r="C18" s="1161"/>
      <c r="D18" s="1161"/>
      <c r="E18" s="1161"/>
      <c r="F18"/>
      <c r="G18"/>
      <c r="H18"/>
      <c r="I18" s="1171" t="s">
        <v>892</v>
      </c>
      <c r="J18" s="1180" t="s">
        <v>893</v>
      </c>
      <c r="K18" s="1181">
        <v>523.0395418619172</v>
      </c>
      <c r="L18"/>
      <c r="N18" s="1220" t="s">
        <v>887</v>
      </c>
      <c r="O18" s="1221" t="s">
        <v>888</v>
      </c>
      <c r="P18" s="1221">
        <v>43</v>
      </c>
      <c r="Q18" s="1221">
        <v>64</v>
      </c>
      <c r="R18" s="1221">
        <v>56</v>
      </c>
      <c r="S18" s="1221">
        <v>79</v>
      </c>
      <c r="T18" s="1237">
        <v>89</v>
      </c>
      <c r="U18" s="1231">
        <f t="shared" si="0"/>
        <v>120.70143273736551</v>
      </c>
    </row>
    <row r="19" spans="3:21" ht="15.45" thickBot="1">
      <c r="C19" s="1176" t="s">
        <v>894</v>
      </c>
      <c r="D19" s="1177">
        <v>14</v>
      </c>
      <c r="E19" s="1178">
        <v>600000000</v>
      </c>
      <c r="F19"/>
      <c r="G19"/>
      <c r="H19"/>
      <c r="I19" s="1173"/>
      <c r="J19" s="1174"/>
      <c r="K19" s="1174"/>
      <c r="L19"/>
      <c r="N19" s="1220" t="s">
        <v>890</v>
      </c>
      <c r="O19" s="1221" t="s">
        <v>891</v>
      </c>
      <c r="P19" s="1224">
        <v>-20</v>
      </c>
      <c r="Q19" s="1248">
        <v>-100</v>
      </c>
      <c r="R19" s="1248">
        <v>-132</v>
      </c>
      <c r="S19" s="1248">
        <v>-181</v>
      </c>
      <c r="T19" s="1251">
        <v>-212</v>
      </c>
      <c r="U19" s="1243">
        <f>K17</f>
        <v>-257.1737283852259</v>
      </c>
    </row>
    <row r="20" spans="3:21" ht="15.45" thickBot="1">
      <c r="C20" s="1176" t="s">
        <v>895</v>
      </c>
      <c r="D20" s="1177">
        <v>15</v>
      </c>
      <c r="E20" s="1178">
        <v>281309545.60000002</v>
      </c>
      <c r="F20"/>
      <c r="G20"/>
      <c r="H20"/>
      <c r="I20" s="1173"/>
      <c r="J20" s="1174"/>
      <c r="K20" s="1174"/>
      <c r="L20"/>
      <c r="N20" s="1217" t="s">
        <v>892</v>
      </c>
      <c r="O20" s="1225" t="s">
        <v>893</v>
      </c>
      <c r="P20" s="1225">
        <v>186</v>
      </c>
      <c r="Q20" s="1225">
        <v>279</v>
      </c>
      <c r="R20" s="1225">
        <v>245</v>
      </c>
      <c r="S20" s="1225">
        <v>341</v>
      </c>
      <c r="T20" s="1238">
        <v>387</v>
      </c>
      <c r="U20" s="1232">
        <f>K18</f>
        <v>523.0395418619172</v>
      </c>
    </row>
    <row r="21" spans="3:21" ht="15" thickBot="1">
      <c r="C21" s="1176" t="s">
        <v>896</v>
      </c>
      <c r="D21" s="1177">
        <v>16</v>
      </c>
      <c r="E21" s="1178">
        <v>523039541.86191726</v>
      </c>
      <c r="F21"/>
      <c r="G21"/>
      <c r="H21"/>
      <c r="I21" s="1439" t="s">
        <v>897</v>
      </c>
      <c r="J21" s="1439"/>
      <c r="K21" s="1172">
        <v>45291</v>
      </c>
      <c r="L21"/>
      <c r="N21" s="1220"/>
      <c r="O21" s="1221"/>
      <c r="P21" s="1215"/>
      <c r="Q21" s="1215"/>
      <c r="R21" s="1215"/>
      <c r="S21" s="1215"/>
      <c r="T21" s="1236"/>
      <c r="U21" s="1222"/>
    </row>
    <row r="22" spans="3:21" ht="15" thickBot="1">
      <c r="C22" s="1179" t="s">
        <v>898</v>
      </c>
      <c r="D22" s="1177">
        <v>17</v>
      </c>
      <c r="E22" s="1178">
        <v>600000000</v>
      </c>
      <c r="F22"/>
      <c r="G22"/>
      <c r="H22"/>
      <c r="I22" s="1173" t="s">
        <v>899</v>
      </c>
      <c r="J22" s="1174" t="s">
        <v>900</v>
      </c>
      <c r="K22" s="1174">
        <v>600</v>
      </c>
      <c r="L22"/>
      <c r="N22" s="1220"/>
      <c r="O22" s="1221"/>
      <c r="P22" s="1215"/>
      <c r="Q22" s="1215"/>
      <c r="R22" s="1215"/>
      <c r="S22" s="1215"/>
      <c r="T22" s="1236"/>
      <c r="U22" s="1222"/>
    </row>
    <row r="23" spans="3:21" ht="15" thickBot="1">
      <c r="C23" s="1161"/>
      <c r="D23" s="1161"/>
      <c r="E23" s="1161"/>
      <c r="F23"/>
      <c r="G23"/>
      <c r="H23"/>
      <c r="I23" s="1173" t="s">
        <v>901</v>
      </c>
      <c r="J23" s="1174" t="s">
        <v>951</v>
      </c>
      <c r="K23" s="1182">
        <v>281.30954560000004</v>
      </c>
      <c r="L23"/>
      <c r="N23" s="1450" t="s">
        <v>946</v>
      </c>
      <c r="O23" s="1450"/>
      <c r="P23" s="1218">
        <v>43465</v>
      </c>
      <c r="Q23" s="1218">
        <v>43830</v>
      </c>
      <c r="R23" s="1218">
        <v>44196</v>
      </c>
      <c r="S23" s="1218">
        <v>44561</v>
      </c>
      <c r="T23" s="1235">
        <v>44926</v>
      </c>
      <c r="U23" s="1219">
        <f>U13</f>
        <v>45291</v>
      </c>
    </row>
    <row r="24" spans="3:21" ht="15" thickBot="1">
      <c r="C24" s="1179" t="s">
        <v>871</v>
      </c>
      <c r="D24" s="1177">
        <v>18</v>
      </c>
      <c r="E24" s="1183">
        <f>IFERROR(E17/E22,"")</f>
        <v>1.3424726366666666</v>
      </c>
      <c r="F24"/>
      <c r="G24"/>
      <c r="H24"/>
      <c r="I24" s="1173" t="s">
        <v>902</v>
      </c>
      <c r="J24" s="1174" t="s">
        <v>903</v>
      </c>
      <c r="K24" s="1182">
        <v>523.0395418619172</v>
      </c>
      <c r="L24"/>
      <c r="N24" s="1220" t="s">
        <v>899</v>
      </c>
      <c r="O24" s="1221" t="s">
        <v>947</v>
      </c>
      <c r="P24" s="1221">
        <v>600</v>
      </c>
      <c r="Q24" s="1221">
        <v>600</v>
      </c>
      <c r="R24" s="1221">
        <v>600</v>
      </c>
      <c r="S24" s="1221">
        <v>600</v>
      </c>
      <c r="T24" s="1237">
        <v>600</v>
      </c>
      <c r="U24" s="1223">
        <f>K22</f>
        <v>600</v>
      </c>
    </row>
    <row r="25" spans="3:21" ht="15" thickBot="1">
      <c r="C25" s="1161"/>
      <c r="D25" s="1161"/>
      <c r="E25" s="1161"/>
      <c r="F25"/>
      <c r="G25"/>
      <c r="H25"/>
      <c r="I25" s="1171" t="s">
        <v>904</v>
      </c>
      <c r="J25" s="1180" t="s">
        <v>905</v>
      </c>
      <c r="K25" s="1308">
        <v>600</v>
      </c>
      <c r="L25"/>
      <c r="N25" s="1220" t="s">
        <v>901</v>
      </c>
      <c r="O25" s="1221" t="s">
        <v>948</v>
      </c>
      <c r="P25" s="1221">
        <v>36</v>
      </c>
      <c r="Q25" s="1221">
        <v>64</v>
      </c>
      <c r="R25" s="1221">
        <v>127</v>
      </c>
      <c r="S25" s="1221">
        <v>142</v>
      </c>
      <c r="T25" s="1237">
        <v>199</v>
      </c>
      <c r="U25" s="1233">
        <f>K23</f>
        <v>281.30954560000004</v>
      </c>
    </row>
    <row r="26" spans="3:21" ht="15" thickBot="1">
      <c r="C26" s="1184"/>
      <c r="D26" s="1161"/>
      <c r="E26" s="1161"/>
      <c r="F26"/>
      <c r="G26"/>
      <c r="H26"/>
      <c r="I26" s="1173"/>
      <c r="J26" s="1174"/>
      <c r="K26" s="1174"/>
      <c r="L26"/>
      <c r="N26" s="1220" t="s">
        <v>902</v>
      </c>
      <c r="O26" s="1221" t="s">
        <v>903</v>
      </c>
      <c r="P26" s="1221">
        <v>186</v>
      </c>
      <c r="Q26" s="1221">
        <v>279</v>
      </c>
      <c r="R26" s="1221">
        <v>245</v>
      </c>
      <c r="S26" s="1221">
        <v>341</v>
      </c>
      <c r="T26" s="1237">
        <v>387</v>
      </c>
      <c r="U26" s="1233">
        <f>K24</f>
        <v>523.0395418619172</v>
      </c>
    </row>
    <row r="27" spans="3:21" ht="15" thickBot="1">
      <c r="C27" s="1440" t="s">
        <v>906</v>
      </c>
      <c r="D27" s="1442" t="s">
        <v>875</v>
      </c>
      <c r="E27" s="1185" t="s">
        <v>876</v>
      </c>
      <c r="F27"/>
      <c r="G27"/>
      <c r="H27"/>
      <c r="I27" s="1173"/>
      <c r="J27" s="1174"/>
      <c r="K27" s="1174"/>
      <c r="L27"/>
      <c r="N27" s="1217" t="s">
        <v>949</v>
      </c>
      <c r="O27" s="1225" t="s">
        <v>905</v>
      </c>
      <c r="P27" s="1225">
        <v>600</v>
      </c>
      <c r="Q27" s="1225">
        <v>600</v>
      </c>
      <c r="R27" s="1225">
        <v>600</v>
      </c>
      <c r="S27" s="1225">
        <v>600</v>
      </c>
      <c r="T27" s="1238">
        <v>600</v>
      </c>
      <c r="U27" s="1226">
        <v>653</v>
      </c>
    </row>
    <row r="28" spans="3:21" ht="15" thickBot="1">
      <c r="C28" s="1441"/>
      <c r="D28" s="1443"/>
      <c r="E28" s="1185" t="s">
        <v>878</v>
      </c>
      <c r="F28"/>
      <c r="G28"/>
      <c r="H28"/>
      <c r="I28" s="1439" t="s">
        <v>907</v>
      </c>
      <c r="J28" s="1439"/>
      <c r="K28" s="1172">
        <v>45291</v>
      </c>
      <c r="L28"/>
      <c r="N28" s="1220"/>
      <c r="O28" s="1221"/>
      <c r="P28" s="1215"/>
      <c r="Q28" s="1215"/>
      <c r="R28" s="1215"/>
      <c r="S28" s="1215"/>
      <c r="T28" s="1236"/>
      <c r="U28" s="1222"/>
    </row>
    <row r="29" spans="3:21" ht="15" thickBot="1">
      <c r="C29" s="696"/>
      <c r="D29" s="696"/>
      <c r="E29" s="696"/>
      <c r="F29"/>
      <c r="G29"/>
      <c r="H29"/>
      <c r="I29" s="1173" t="s">
        <v>908</v>
      </c>
      <c r="J29" s="1174" t="s">
        <v>717</v>
      </c>
      <c r="K29" s="1186">
        <v>805.48358199999996</v>
      </c>
      <c r="L29"/>
      <c r="N29" s="1220"/>
      <c r="O29" s="1221"/>
      <c r="P29" s="1215"/>
      <c r="Q29" s="1215"/>
      <c r="R29" s="1215"/>
      <c r="S29" s="1215"/>
      <c r="T29" s="1236"/>
      <c r="U29" s="1222"/>
    </row>
    <row r="30" spans="3:21" ht="15" thickBot="1">
      <c r="C30" s="1187" t="s">
        <v>909</v>
      </c>
      <c r="D30" s="1188">
        <v>10</v>
      </c>
      <c r="E30" s="1189">
        <v>320228945.50799996</v>
      </c>
      <c r="F30"/>
      <c r="G30"/>
      <c r="H30"/>
      <c r="I30" s="1173" t="s">
        <v>910</v>
      </c>
      <c r="J30" s="1174" t="s">
        <v>911</v>
      </c>
      <c r="K30" s="1174">
        <v>600</v>
      </c>
      <c r="L30"/>
      <c r="N30" s="1450" t="s">
        <v>950</v>
      </c>
      <c r="O30" s="1450"/>
      <c r="P30" s="1218">
        <v>43465</v>
      </c>
      <c r="Q30" s="1218">
        <v>43830</v>
      </c>
      <c r="R30" s="1218">
        <v>44196</v>
      </c>
      <c r="S30" s="1218">
        <v>44561</v>
      </c>
      <c r="T30" s="1235">
        <v>44926</v>
      </c>
      <c r="U30" s="1219">
        <f>U23</f>
        <v>45291</v>
      </c>
    </row>
    <row r="31" spans="3:21" ht="15" thickBot="1">
      <c r="C31" s="1187" t="s">
        <v>912</v>
      </c>
      <c r="D31" s="1188">
        <v>11</v>
      </c>
      <c r="E31" s="1189">
        <v>199415059.40444747</v>
      </c>
      <c r="F31"/>
      <c r="G31"/>
      <c r="H31"/>
      <c r="I31" s="1171" t="s">
        <v>913</v>
      </c>
      <c r="J31" s="1180" t="s">
        <v>914</v>
      </c>
      <c r="K31" s="1190">
        <v>1.3424726366666666</v>
      </c>
      <c r="L31"/>
      <c r="N31" s="1220" t="s">
        <v>908</v>
      </c>
      <c r="O31" s="1221" t="s">
        <v>717</v>
      </c>
      <c r="P31" s="1221">
        <v>169</v>
      </c>
      <c r="Q31" s="1221">
        <v>483</v>
      </c>
      <c r="R31" s="1221">
        <v>610</v>
      </c>
      <c r="S31" s="1221">
        <v>611</v>
      </c>
      <c r="T31" s="1237">
        <v>681</v>
      </c>
      <c r="U31" s="1234">
        <f>K29</f>
        <v>805.48358199999996</v>
      </c>
    </row>
    <row r="32" spans="3:21" ht="15" thickBot="1">
      <c r="C32" s="1187" t="s">
        <v>915</v>
      </c>
      <c r="D32" s="1188">
        <v>12</v>
      </c>
      <c r="E32" s="1189">
        <v>139867832.59733012</v>
      </c>
      <c r="F32"/>
      <c r="G32"/>
      <c r="H32"/>
      <c r="I32" s="1173"/>
      <c r="J32" s="1174"/>
      <c r="K32" s="1174"/>
      <c r="L32"/>
      <c r="N32" s="1220" t="s">
        <v>910</v>
      </c>
      <c r="O32" s="1221" t="s">
        <v>911</v>
      </c>
      <c r="P32" s="1221">
        <v>600</v>
      </c>
      <c r="Q32" s="1221">
        <v>600</v>
      </c>
      <c r="R32" s="1221">
        <v>600</v>
      </c>
      <c r="S32" s="1221">
        <v>600</v>
      </c>
      <c r="T32" s="1237">
        <v>600</v>
      </c>
      <c r="U32" s="1223">
        <v>600</v>
      </c>
    </row>
    <row r="33" spans="3:21" ht="15" thickBot="1">
      <c r="C33" s="1187" t="s">
        <v>916</v>
      </c>
      <c r="D33" s="1188">
        <v>13</v>
      </c>
      <c r="E33" s="1189">
        <v>120701432.73736551</v>
      </c>
      <c r="F33"/>
      <c r="G33"/>
      <c r="H33"/>
      <c r="I33" s="1191" t="s">
        <v>917</v>
      </c>
      <c r="J33" s="1192" t="s">
        <v>918</v>
      </c>
      <c r="K33" s="1193">
        <v>205.48358199999996</v>
      </c>
      <c r="L33"/>
      <c r="N33" s="1217" t="s">
        <v>913</v>
      </c>
      <c r="O33" s="1225" t="s">
        <v>914</v>
      </c>
      <c r="P33" s="1227">
        <v>0.28000000000000003</v>
      </c>
      <c r="Q33" s="1227">
        <v>0.8</v>
      </c>
      <c r="R33" s="1227">
        <v>1.02</v>
      </c>
      <c r="S33" s="1227">
        <v>1.02</v>
      </c>
      <c r="T33" s="1239">
        <v>1.1299999999999999</v>
      </c>
      <c r="U33" s="1228">
        <f>K31</f>
        <v>1.3424726366666666</v>
      </c>
    </row>
    <row r="34" spans="3:21" ht="14.6">
      <c r="C34" s="696"/>
      <c r="D34" s="696"/>
      <c r="E34" s="696"/>
      <c r="F34"/>
      <c r="G34"/>
      <c r="H34"/>
      <c r="I34" s="1191" t="s">
        <v>919</v>
      </c>
      <c r="J34" s="1192" t="s">
        <v>920</v>
      </c>
      <c r="K34" s="1194">
        <v>-394.51641800000004</v>
      </c>
      <c r="L34"/>
      <c r="N34" s="1220"/>
      <c r="O34" s="1220"/>
      <c r="P34" s="1215"/>
      <c r="Q34" s="1215"/>
      <c r="R34" s="1215"/>
      <c r="S34" s="1215"/>
      <c r="T34" s="1236"/>
      <c r="U34" s="1222"/>
    </row>
    <row r="35" spans="3:21" ht="14.6">
      <c r="C35" s="1195" t="s">
        <v>921</v>
      </c>
      <c r="D35" s="1188">
        <v>19</v>
      </c>
      <c r="E35" s="1189">
        <f>E33+SQRT((E30^2)+(E31^2)+(E32^2))</f>
        <v>523039541.86191726</v>
      </c>
      <c r="F35"/>
      <c r="G35"/>
      <c r="H35"/>
      <c r="I35"/>
      <c r="J35"/>
      <c r="K35"/>
      <c r="L35"/>
      <c r="N35" s="1216" t="s">
        <v>917</v>
      </c>
      <c r="O35" s="1229" t="s">
        <v>918</v>
      </c>
      <c r="P35" s="1224">
        <v>-431</v>
      </c>
      <c r="Q35" s="1248">
        <v>-118</v>
      </c>
      <c r="R35" s="1249">
        <v>10</v>
      </c>
      <c r="S35" s="1249">
        <v>11</v>
      </c>
      <c r="T35" s="1250">
        <v>81</v>
      </c>
      <c r="U35" s="1242">
        <f>K33</f>
        <v>205.48358199999996</v>
      </c>
    </row>
    <row r="36" spans="3:21" ht="14.6">
      <c r="C36"/>
      <c r="D36"/>
      <c r="E36"/>
      <c r="F36"/>
      <c r="G36"/>
      <c r="H36"/>
      <c r="I36"/>
      <c r="J36"/>
      <c r="K36"/>
      <c r="L36"/>
      <c r="N36" s="1216" t="s">
        <v>919</v>
      </c>
      <c r="O36" s="1229" t="s">
        <v>920</v>
      </c>
      <c r="P36" s="1230">
        <v>-1031</v>
      </c>
      <c r="Q36" s="1248">
        <v>-718</v>
      </c>
      <c r="R36" s="1248">
        <v>-590</v>
      </c>
      <c r="S36" s="1248">
        <v>-589</v>
      </c>
      <c r="T36" s="1251">
        <v>-519</v>
      </c>
      <c r="U36" s="1243">
        <f>K34</f>
        <v>-394.51641800000004</v>
      </c>
    </row>
    <row r="37" spans="3:21" ht="14.6">
      <c r="C37"/>
      <c r="D37"/>
      <c r="E37"/>
      <c r="F37"/>
      <c r="G37"/>
      <c r="H37"/>
      <c r="I37"/>
      <c r="J37"/>
      <c r="K37"/>
      <c r="L37"/>
    </row>
    <row r="38" spans="3:21" ht="14.6">
      <c r="C38"/>
      <c r="D38"/>
      <c r="E38"/>
      <c r="F38"/>
      <c r="G38"/>
      <c r="H38"/>
      <c r="I38"/>
      <c r="J38"/>
      <c r="K38"/>
      <c r="L38"/>
    </row>
    <row r="39" spans="3:21" ht="14.6">
      <c r="C39"/>
      <c r="D39"/>
      <c r="E39"/>
      <c r="F39"/>
      <c r="G39"/>
      <c r="H39"/>
      <c r="I39"/>
      <c r="J39"/>
      <c r="K39"/>
      <c r="L39"/>
    </row>
    <row r="40" spans="3:21" ht="14.6">
      <c r="C40"/>
      <c r="D40"/>
      <c r="E40"/>
      <c r="F40"/>
      <c r="G40"/>
      <c r="H40"/>
      <c r="I40"/>
      <c r="J40"/>
      <c r="K40"/>
      <c r="L40"/>
    </row>
    <row r="41" spans="3:21" ht="14.6">
      <c r="C41" s="696"/>
      <c r="D41" s="696"/>
      <c r="E41" s="696"/>
      <c r="F41"/>
      <c r="G41"/>
      <c r="H41"/>
      <c r="I41"/>
      <c r="J41"/>
      <c r="K41"/>
      <c r="L41"/>
    </row>
    <row r="42" spans="3:21" ht="14.6">
      <c r="C42" s="1196" t="s">
        <v>922</v>
      </c>
      <c r="D42" s="696"/>
      <c r="E42" s="696"/>
      <c r="F42"/>
      <c r="G42"/>
      <c r="H42"/>
      <c r="I42"/>
      <c r="J42"/>
      <c r="K42"/>
      <c r="L42"/>
    </row>
    <row r="43" spans="3:21" ht="25.85" customHeight="1">
      <c r="C43" s="1196" t="s">
        <v>923</v>
      </c>
      <c r="D43" s="1197"/>
      <c r="E43" s="1198"/>
      <c r="F43"/>
      <c r="G43"/>
      <c r="H43"/>
      <c r="I43"/>
      <c r="J43"/>
      <c r="K43"/>
      <c r="L43"/>
      <c r="O43" s="1336" t="s">
        <v>0</v>
      </c>
      <c r="P43" s="1336"/>
      <c r="Q43" s="1336"/>
    </row>
    <row r="44" spans="3:21" ht="38.6" customHeight="1" thickBot="1">
      <c r="C44" s="1199" t="s">
        <v>872</v>
      </c>
      <c r="D44" s="1200"/>
      <c r="E44" s="1198"/>
      <c r="F44"/>
      <c r="G44"/>
      <c r="H44"/>
      <c r="I44"/>
      <c r="J44"/>
      <c r="K44"/>
      <c r="L44"/>
      <c r="O44" s="1341" t="s">
        <v>952</v>
      </c>
      <c r="P44" s="1341"/>
      <c r="Q44" s="1341"/>
    </row>
    <row r="45" spans="3:21" ht="15" thickBot="1">
      <c r="C45" s="1201" t="s">
        <v>873</v>
      </c>
      <c r="D45" s="1202"/>
      <c r="E45" s="1203"/>
      <c r="F45"/>
      <c r="G45"/>
      <c r="H45"/>
      <c r="I45"/>
      <c r="J45"/>
      <c r="K45"/>
      <c r="L45"/>
      <c r="O45" s="1451" t="s">
        <v>953</v>
      </c>
      <c r="P45" s="1451"/>
      <c r="Q45" s="630" t="s">
        <v>471</v>
      </c>
    </row>
    <row r="46" spans="3:21" ht="14.6">
      <c r="C46" s="696"/>
      <c r="D46" s="1204"/>
      <c r="E46" s="1198"/>
      <c r="F46"/>
      <c r="G46"/>
      <c r="H46"/>
      <c r="I46"/>
      <c r="J46"/>
      <c r="K46"/>
      <c r="L46"/>
      <c r="O46" s="555" t="s">
        <v>879</v>
      </c>
      <c r="P46" s="555" t="s">
        <v>880</v>
      </c>
      <c r="Q46" s="1244">
        <f>U15</f>
        <v>320.22894550799998</v>
      </c>
    </row>
    <row r="47" spans="3:21" ht="14.6">
      <c r="C47" s="696"/>
      <c r="D47" s="1447" t="s">
        <v>875</v>
      </c>
      <c r="E47" s="1185" t="s">
        <v>876</v>
      </c>
      <c r="F47"/>
      <c r="G47"/>
      <c r="H47"/>
      <c r="I47"/>
      <c r="J47"/>
      <c r="K47"/>
      <c r="L47"/>
      <c r="O47" s="555" t="s">
        <v>882</v>
      </c>
      <c r="P47" s="555" t="s">
        <v>883</v>
      </c>
      <c r="Q47" s="1244">
        <f t="shared" ref="Q47:Q50" si="1">U16</f>
        <v>199.41505940444748</v>
      </c>
      <c r="S47" s="58">
        <f>Q46/Q51</f>
        <v>0.61224614943651934</v>
      </c>
    </row>
    <row r="48" spans="3:21" ht="14.6">
      <c r="C48" s="1205" t="s">
        <v>924</v>
      </c>
      <c r="D48" s="1448"/>
      <c r="E48" s="1185" t="s">
        <v>878</v>
      </c>
      <c r="F48"/>
      <c r="G48"/>
      <c r="H48"/>
      <c r="I48"/>
      <c r="J48"/>
      <c r="K48"/>
      <c r="L48"/>
      <c r="O48" s="555" t="s">
        <v>885</v>
      </c>
      <c r="P48" s="555" t="s">
        <v>886</v>
      </c>
      <c r="Q48" s="1244">
        <f t="shared" si="1"/>
        <v>139.86783259733014</v>
      </c>
    </row>
    <row r="49" spans="3:18" ht="15" thickBot="1">
      <c r="C49" s="1206" t="s">
        <v>881</v>
      </c>
      <c r="D49" s="696"/>
      <c r="E49" s="696"/>
      <c r="F49"/>
      <c r="G49"/>
      <c r="H49"/>
      <c r="I49"/>
      <c r="J49"/>
      <c r="K49"/>
      <c r="L49"/>
      <c r="O49" s="555" t="s">
        <v>887</v>
      </c>
      <c r="P49" s="555" t="s">
        <v>888</v>
      </c>
      <c r="Q49" s="1244">
        <f t="shared" si="1"/>
        <v>120.70143273736551</v>
      </c>
    </row>
    <row r="50" spans="3:18" ht="15" thickBot="1">
      <c r="C50" s="1207" t="s">
        <v>925</v>
      </c>
      <c r="D50" s="1208">
        <v>10</v>
      </c>
      <c r="E50" s="1209">
        <v>600000000</v>
      </c>
      <c r="F50"/>
      <c r="G50"/>
      <c r="H50"/>
      <c r="I50"/>
      <c r="J50"/>
      <c r="K50"/>
      <c r="L50"/>
      <c r="O50" s="555" t="s">
        <v>890</v>
      </c>
      <c r="P50" s="555" t="s">
        <v>891</v>
      </c>
      <c r="Q50" s="1246">
        <f t="shared" si="1"/>
        <v>-257.1737283852259</v>
      </c>
    </row>
    <row r="51" spans="3:18" ht="15.45" thickTop="1" thickBot="1">
      <c r="C51" s="1210" t="s">
        <v>926</v>
      </c>
      <c r="D51" s="1211">
        <v>11</v>
      </c>
      <c r="E51" s="1209">
        <v>0</v>
      </c>
      <c r="F51"/>
      <c r="G51"/>
      <c r="H51"/>
      <c r="I51"/>
      <c r="J51"/>
      <c r="K51"/>
      <c r="L51"/>
      <c r="O51" s="598" t="s">
        <v>892</v>
      </c>
      <c r="P51" s="598" t="s">
        <v>893</v>
      </c>
      <c r="Q51" s="1245">
        <f>U20</f>
        <v>523.0395418619172</v>
      </c>
    </row>
    <row r="52" spans="3:18" ht="15.45" thickTop="1" thickBot="1">
      <c r="C52" s="1210" t="s">
        <v>927</v>
      </c>
      <c r="D52" s="1208">
        <v>12</v>
      </c>
      <c r="E52" s="1209">
        <v>1031184440</v>
      </c>
      <c r="F52"/>
      <c r="G52"/>
      <c r="H52"/>
      <c r="I52"/>
      <c r="J52"/>
      <c r="K52"/>
      <c r="L52"/>
    </row>
    <row r="53" spans="3:18" ht="15.45" thickTop="1" thickBot="1">
      <c r="C53" s="1210" t="s">
        <v>928</v>
      </c>
      <c r="D53" s="1211">
        <v>13</v>
      </c>
      <c r="E53" s="1212">
        <v>62376408</v>
      </c>
      <c r="F53"/>
      <c r="G53"/>
      <c r="H53"/>
      <c r="I53"/>
      <c r="J53"/>
      <c r="K53"/>
      <c r="L53"/>
    </row>
    <row r="54" spans="3:18" ht="15.45" thickTop="1" thickBot="1">
      <c r="C54" s="1213" t="s">
        <v>929</v>
      </c>
      <c r="D54" s="1211">
        <v>15</v>
      </c>
      <c r="E54" s="1189">
        <v>1693560848</v>
      </c>
      <c r="F54"/>
      <c r="G54"/>
      <c r="H54"/>
      <c r="I54"/>
      <c r="J54"/>
      <c r="K54"/>
      <c r="L54"/>
    </row>
    <row r="55" spans="3:18" ht="25.85" customHeight="1" thickBot="1">
      <c r="C55" s="696"/>
      <c r="D55" s="696"/>
      <c r="E55" s="696"/>
      <c r="F55"/>
      <c r="G55"/>
      <c r="H55"/>
      <c r="I55"/>
      <c r="J55"/>
      <c r="K55"/>
      <c r="L55"/>
      <c r="O55" s="1341" t="s">
        <v>952</v>
      </c>
      <c r="P55" s="1341"/>
      <c r="Q55" s="1341"/>
      <c r="R55" s="1341"/>
    </row>
    <row r="56" spans="3:18" ht="15" thickBot="1">
      <c r="C56" s="1206" t="s">
        <v>884</v>
      </c>
      <c r="D56" s="696"/>
      <c r="E56" s="696"/>
      <c r="F56"/>
      <c r="G56"/>
      <c r="H56"/>
      <c r="I56"/>
      <c r="J56"/>
      <c r="K56"/>
      <c r="L56"/>
      <c r="O56" s="1444" t="s">
        <v>954</v>
      </c>
      <c r="P56" s="1444"/>
      <c r="Q56" s="598" t="s">
        <v>471</v>
      </c>
      <c r="R56" s="598" t="s">
        <v>955</v>
      </c>
    </row>
    <row r="57" spans="3:18" ht="15" thickBot="1">
      <c r="C57" s="1207" t="s">
        <v>930</v>
      </c>
      <c r="D57" s="1208">
        <v>16</v>
      </c>
      <c r="E57" s="1307">
        <v>100000000</v>
      </c>
      <c r="F57"/>
      <c r="G57"/>
      <c r="H57"/>
      <c r="I57"/>
      <c r="J57"/>
      <c r="K57"/>
      <c r="L57"/>
      <c r="O57" s="1247" t="s">
        <v>883</v>
      </c>
      <c r="P57" s="1247" t="s">
        <v>222</v>
      </c>
      <c r="Q57" s="1269">
        <v>132.79247789999999</v>
      </c>
      <c r="R57" s="596">
        <v>0.22236047025412695</v>
      </c>
    </row>
    <row r="58" spans="3:18" ht="15.45" thickTop="1" thickBot="1">
      <c r="C58" s="1210" t="s">
        <v>931</v>
      </c>
      <c r="D58" s="1211">
        <v>17</v>
      </c>
      <c r="E58" s="1209">
        <v>0</v>
      </c>
      <c r="F58"/>
      <c r="G58"/>
      <c r="H58"/>
      <c r="I58"/>
      <c r="J58"/>
      <c r="K58"/>
      <c r="L58"/>
      <c r="O58" s="1247" t="s">
        <v>880</v>
      </c>
      <c r="P58" s="1247" t="s">
        <v>956</v>
      </c>
      <c r="Q58" s="1269">
        <v>0</v>
      </c>
      <c r="R58" s="596">
        <v>0</v>
      </c>
    </row>
    <row r="59" spans="3:18" ht="15.45" thickTop="1" thickBot="1">
      <c r="C59" s="1210" t="s">
        <v>932</v>
      </c>
      <c r="D59" s="1208">
        <v>18</v>
      </c>
      <c r="E59" s="1209">
        <v>0</v>
      </c>
      <c r="F59"/>
      <c r="G59"/>
      <c r="H59"/>
      <c r="I59"/>
      <c r="J59"/>
      <c r="K59"/>
      <c r="L59"/>
      <c r="O59" s="1247" t="s">
        <v>880</v>
      </c>
      <c r="P59" s="1247" t="s">
        <v>532</v>
      </c>
      <c r="Q59" s="1269">
        <v>9.9135496619154182</v>
      </c>
      <c r="R59" s="596">
        <v>1.6600199044189638E-2</v>
      </c>
    </row>
    <row r="60" spans="3:18" ht="15.45" thickTop="1" thickBot="1">
      <c r="C60" s="1210" t="s">
        <v>933</v>
      </c>
      <c r="D60" s="1211">
        <v>19</v>
      </c>
      <c r="E60" s="1209">
        <v>0</v>
      </c>
      <c r="F60"/>
      <c r="G60"/>
      <c r="H60"/>
      <c r="I60"/>
      <c r="J60"/>
      <c r="K60"/>
      <c r="L60"/>
      <c r="O60" s="1247" t="s">
        <v>880</v>
      </c>
      <c r="P60" s="1247" t="s">
        <v>957</v>
      </c>
      <c r="Q60" s="1269">
        <v>98.456440400000005</v>
      </c>
      <c r="R60" s="596">
        <v>0.16486491353356561</v>
      </c>
    </row>
    <row r="61" spans="3:18" ht="15.45" thickTop="1" thickBot="1">
      <c r="C61" s="1210" t="s">
        <v>934</v>
      </c>
      <c r="D61" s="1208">
        <v>20</v>
      </c>
      <c r="E61" s="1209">
        <v>0</v>
      </c>
      <c r="F61"/>
      <c r="G61"/>
      <c r="H61"/>
      <c r="I61"/>
      <c r="J61"/>
      <c r="K61"/>
      <c r="L61"/>
      <c r="O61" s="1247" t="s">
        <v>880</v>
      </c>
      <c r="P61" s="1247" t="s">
        <v>958</v>
      </c>
      <c r="Q61" s="1269">
        <v>0</v>
      </c>
      <c r="R61" s="596">
        <v>0</v>
      </c>
    </row>
    <row r="62" spans="3:18" ht="15.45" thickTop="1" thickBot="1">
      <c r="C62" s="1210" t="s">
        <v>935</v>
      </c>
      <c r="D62" s="1211">
        <v>21</v>
      </c>
      <c r="E62" s="1209">
        <v>0</v>
      </c>
      <c r="F62"/>
      <c r="G62"/>
      <c r="H62"/>
      <c r="I62"/>
      <c r="J62"/>
      <c r="K62"/>
      <c r="L62"/>
      <c r="O62" s="1247" t="s">
        <v>959</v>
      </c>
      <c r="P62" s="1247" t="s">
        <v>888</v>
      </c>
      <c r="Q62" s="1269">
        <v>122.23604479157585</v>
      </c>
      <c r="R62" s="596">
        <v>0.20468376546394224</v>
      </c>
    </row>
    <row r="63" spans="3:18" ht="15.45" thickTop="1" thickBot="1">
      <c r="C63" s="1210" t="s">
        <v>936</v>
      </c>
      <c r="D63" s="1208">
        <v>22</v>
      </c>
      <c r="E63" s="1209">
        <v>0</v>
      </c>
      <c r="F63"/>
      <c r="G63"/>
      <c r="H63"/>
      <c r="I63"/>
      <c r="J63"/>
      <c r="K63"/>
      <c r="L63"/>
      <c r="O63" s="1247" t="s">
        <v>886</v>
      </c>
      <c r="P63" s="1247" t="s">
        <v>960</v>
      </c>
      <c r="Q63" s="1269">
        <v>215.74472795943805</v>
      </c>
      <c r="R63" s="596">
        <v>0.36126367940837512</v>
      </c>
    </row>
    <row r="64" spans="3:18" ht="15.45" thickTop="1" thickBot="1">
      <c r="C64" s="1213" t="s">
        <v>929</v>
      </c>
      <c r="D64" s="1211">
        <v>23</v>
      </c>
      <c r="E64" s="1189">
        <v>100000000</v>
      </c>
      <c r="F64"/>
      <c r="G64"/>
      <c r="H64"/>
      <c r="I64"/>
      <c r="J64"/>
      <c r="K64"/>
      <c r="L64"/>
      <c r="O64" s="494" t="s">
        <v>886</v>
      </c>
      <c r="P64" s="494" t="s">
        <v>961</v>
      </c>
      <c r="Q64" s="1270">
        <v>18.051385419299834</v>
      </c>
      <c r="R64" s="620">
        <v>3.022697229580051E-2</v>
      </c>
    </row>
    <row r="65" spans="3:12" ht="14.6">
      <c r="C65" s="696"/>
      <c r="D65" s="696"/>
      <c r="E65" s="696"/>
      <c r="F65"/>
      <c r="G65"/>
      <c r="H65"/>
      <c r="I65"/>
      <c r="J65"/>
      <c r="K65"/>
      <c r="L65"/>
    </row>
    <row r="66" spans="3:12" ht="15" thickBot="1">
      <c r="C66" s="1206" t="s">
        <v>715</v>
      </c>
      <c r="D66" s="696"/>
      <c r="E66" s="696"/>
      <c r="F66"/>
      <c r="G66"/>
      <c r="H66"/>
      <c r="I66"/>
      <c r="J66"/>
      <c r="K66"/>
      <c r="L66"/>
    </row>
    <row r="67" spans="3:12" ht="15" thickBot="1">
      <c r="C67" s="1207" t="s">
        <v>937</v>
      </c>
      <c r="D67" s="1208">
        <v>24</v>
      </c>
      <c r="E67" s="1209">
        <v>0</v>
      </c>
      <c r="F67"/>
      <c r="G67"/>
      <c r="H67"/>
      <c r="I67"/>
      <c r="J67"/>
      <c r="K67"/>
      <c r="L67"/>
    </row>
    <row r="68" spans="3:12" ht="15.45" thickTop="1" thickBot="1">
      <c r="C68" s="1207" t="s">
        <v>938</v>
      </c>
      <c r="D68" s="1211">
        <v>25</v>
      </c>
      <c r="E68" s="1209">
        <v>46360080</v>
      </c>
      <c r="F68"/>
      <c r="G68"/>
      <c r="H68"/>
      <c r="I68"/>
      <c r="J68"/>
      <c r="K68"/>
      <c r="L68"/>
    </row>
    <row r="69" spans="3:12" ht="15.45" thickTop="1" thickBot="1">
      <c r="C69" s="1207" t="s">
        <v>939</v>
      </c>
      <c r="D69" s="1208">
        <v>26</v>
      </c>
      <c r="E69" s="1209"/>
      <c r="F69"/>
      <c r="G69"/>
      <c r="H69"/>
      <c r="I69"/>
      <c r="J69"/>
      <c r="K69"/>
      <c r="L69"/>
    </row>
    <row r="70" spans="3:12" ht="15.45" thickTop="1" thickBot="1">
      <c r="C70" s="1207" t="s">
        <v>940</v>
      </c>
      <c r="D70" s="1211">
        <v>27</v>
      </c>
      <c r="E70" s="1209">
        <v>0</v>
      </c>
      <c r="F70"/>
      <c r="G70"/>
      <c r="H70"/>
      <c r="I70"/>
      <c r="J70"/>
      <c r="K70"/>
      <c r="L70"/>
    </row>
    <row r="71" spans="3:12" ht="15.45" thickTop="1" thickBot="1">
      <c r="C71" s="1207" t="s">
        <v>941</v>
      </c>
      <c r="D71" s="1208">
        <v>28</v>
      </c>
      <c r="E71" s="1209">
        <v>9008176</v>
      </c>
      <c r="F71"/>
      <c r="G71"/>
      <c r="H71"/>
      <c r="I71"/>
      <c r="J71"/>
      <c r="K71"/>
      <c r="L71"/>
    </row>
    <row r="72" spans="3:12" ht="15.9" thickTop="1" thickBot="1">
      <c r="C72" s="1207" t="s">
        <v>942</v>
      </c>
      <c r="D72" s="1211">
        <v>29</v>
      </c>
      <c r="E72" s="1209">
        <v>12413417</v>
      </c>
      <c r="F72"/>
      <c r="G72"/>
      <c r="H72"/>
      <c r="I72"/>
      <c r="J72"/>
      <c r="K72"/>
      <c r="L72"/>
    </row>
    <row r="73" spans="3:12" ht="15.45" thickTop="1" thickBot="1">
      <c r="C73" s="1207" t="s">
        <v>943</v>
      </c>
      <c r="D73" s="1208">
        <v>30</v>
      </c>
      <c r="E73" s="1209">
        <v>920295593</v>
      </c>
      <c r="F73"/>
      <c r="G73"/>
      <c r="H73"/>
      <c r="I73"/>
      <c r="J73"/>
      <c r="K73"/>
      <c r="L73"/>
    </row>
    <row r="74" spans="3:12" ht="15.45" thickTop="1" thickBot="1">
      <c r="C74" s="1213" t="s">
        <v>929</v>
      </c>
      <c r="D74" s="1211">
        <v>31</v>
      </c>
      <c r="E74" s="1189">
        <f>SUM(E67:E73)</f>
        <v>988077266</v>
      </c>
      <c r="F74"/>
      <c r="G74"/>
      <c r="H74"/>
      <c r="I74"/>
      <c r="J74"/>
      <c r="K74"/>
      <c r="L74"/>
    </row>
    <row r="75" spans="3:12" ht="15" thickBot="1">
      <c r="C75" s="696"/>
      <c r="D75" s="696"/>
      <c r="E75" s="696"/>
      <c r="F75"/>
      <c r="G75"/>
      <c r="H75"/>
      <c r="I75"/>
      <c r="J75"/>
      <c r="K75"/>
      <c r="L75"/>
    </row>
    <row r="76" spans="3:12" ht="15.45" thickTop="1" thickBot="1">
      <c r="C76" s="1213" t="s">
        <v>923</v>
      </c>
      <c r="D76" s="1214">
        <v>32</v>
      </c>
      <c r="E76" s="1189">
        <f>E54+E64-E74</f>
        <v>805483582</v>
      </c>
      <c r="F76"/>
      <c r="G76"/>
      <c r="H76"/>
      <c r="I76"/>
      <c r="J76"/>
      <c r="K76"/>
      <c r="L76"/>
    </row>
  </sheetData>
  <protectedRanges>
    <protectedRange sqref="E50:E53 E58:E63 E67:E73" name="Range1"/>
    <protectedRange sqref="E57" name="Range1_1"/>
  </protectedRanges>
  <mergeCells count="18">
    <mergeCell ref="O55:R55"/>
    <mergeCell ref="O56:P56"/>
    <mergeCell ref="N11:U11"/>
    <mergeCell ref="N12:U12"/>
    <mergeCell ref="D47:D48"/>
    <mergeCell ref="N13:O13"/>
    <mergeCell ref="N23:O23"/>
    <mergeCell ref="N30:O30"/>
    <mergeCell ref="O43:Q43"/>
    <mergeCell ref="O44:Q44"/>
    <mergeCell ref="O45:P45"/>
    <mergeCell ref="C11:C12"/>
    <mergeCell ref="D11:D12"/>
    <mergeCell ref="I11:J11"/>
    <mergeCell ref="I21:J21"/>
    <mergeCell ref="C27:C28"/>
    <mergeCell ref="D27:D28"/>
    <mergeCell ref="I28:J28"/>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3DA91-CCC8-4264-B485-18649E88B890}">
  <sheetPr codeName="Sheet6">
    <tabColor theme="1"/>
  </sheetPr>
  <dimension ref="A1:P84"/>
  <sheetViews>
    <sheetView showGridLines="0" topLeftCell="A4" zoomScale="110" zoomScaleNormal="110" workbookViewId="0">
      <pane xSplit="1" ySplit="4" topLeftCell="F8" activePane="bottomRight" state="frozen"/>
      <selection activeCell="A4" sqref="A4"/>
      <selection pane="topRight" activeCell="B4" sqref="B4"/>
      <selection pane="bottomLeft" activeCell="A8" sqref="A8"/>
      <selection pane="bottomRight" activeCell="A4" sqref="A4:H4"/>
    </sheetView>
  </sheetViews>
  <sheetFormatPr defaultColWidth="9.07421875" defaultRowHeight="14.6"/>
  <cols>
    <col min="1" max="1" width="42.84375" style="56" bestFit="1" customWidth="1"/>
    <col min="2" max="7" width="16.3046875" style="56" customWidth="1"/>
    <col min="8" max="8" width="16.3046875" customWidth="1"/>
    <col min="9" max="9" width="12.3046875" style="56" bestFit="1" customWidth="1"/>
    <col min="10" max="10" width="46.84375" style="56" customWidth="1"/>
    <col min="11" max="11" width="21" style="56" customWidth="1"/>
    <col min="12" max="12" width="15.53515625" style="56" bestFit="1" customWidth="1"/>
    <col min="13" max="13" width="13.3046875" style="56" customWidth="1"/>
    <col min="14" max="14" width="13.3046875" style="56" bestFit="1" customWidth="1"/>
    <col min="15" max="15" width="10.84375" style="68" bestFit="1" customWidth="1"/>
    <col min="16" max="16384" width="9.07421875" style="56"/>
  </cols>
  <sheetData>
    <row r="1" spans="1:14">
      <c r="A1" s="62" t="s">
        <v>210</v>
      </c>
    </row>
    <row r="3" spans="1:14">
      <c r="A3" s="267"/>
    </row>
    <row r="4" spans="1:14" ht="28.5" customHeight="1">
      <c r="A4" s="1337" t="s">
        <v>211</v>
      </c>
      <c r="B4" s="1337"/>
      <c r="C4" s="1337"/>
      <c r="D4" s="1337"/>
      <c r="E4" s="1337"/>
      <c r="F4" s="1337"/>
      <c r="G4" s="1337"/>
      <c r="H4" s="1337"/>
      <c r="J4" s="1453" t="s">
        <v>212</v>
      </c>
      <c r="K4" s="1453"/>
      <c r="L4" s="1453"/>
      <c r="M4" s="1453"/>
      <c r="N4" s="1453"/>
    </row>
    <row r="5" spans="1:14" ht="25.75">
      <c r="A5" s="518"/>
      <c r="B5" s="519" t="s">
        <v>213</v>
      </c>
      <c r="C5" s="519" t="s">
        <v>214</v>
      </c>
      <c r="D5" s="519" t="s">
        <v>215</v>
      </c>
      <c r="E5" s="519" t="s">
        <v>216</v>
      </c>
      <c r="F5" s="519" t="s">
        <v>217</v>
      </c>
      <c r="G5" s="519" t="s">
        <v>218</v>
      </c>
      <c r="H5" s="519" t="s">
        <v>818</v>
      </c>
      <c r="J5" s="186"/>
      <c r="K5" s="186"/>
      <c r="L5" s="1452" t="s">
        <v>219</v>
      </c>
      <c r="M5" s="1452"/>
      <c r="N5" s="1452"/>
    </row>
    <row r="6" spans="1:14" ht="12.9">
      <c r="A6" s="520" t="s">
        <v>220</v>
      </c>
      <c r="B6" s="521"/>
      <c r="C6" s="522"/>
      <c r="D6" s="521"/>
      <c r="E6" s="521"/>
      <c r="F6" s="521"/>
      <c r="G6" s="521"/>
      <c r="H6" s="521"/>
      <c r="J6" s="186"/>
      <c r="K6" s="1291">
        <v>2023</v>
      </c>
      <c r="L6" s="345">
        <v>2022</v>
      </c>
      <c r="M6" s="345">
        <v>2021</v>
      </c>
      <c r="N6" s="345">
        <v>2020</v>
      </c>
    </row>
    <row r="7" spans="1:14" ht="12.9">
      <c r="A7" s="520"/>
      <c r="B7" s="521"/>
      <c r="C7" s="521"/>
      <c r="D7" s="521"/>
      <c r="E7" s="521"/>
      <c r="F7" s="521"/>
      <c r="G7" s="521"/>
      <c r="H7" s="521"/>
      <c r="J7" s="186"/>
      <c r="K7" s="1292" t="s">
        <v>221</v>
      </c>
      <c r="L7" s="156" t="s">
        <v>221</v>
      </c>
      <c r="M7" s="156" t="s">
        <v>221</v>
      </c>
      <c r="N7" s="156" t="s">
        <v>221</v>
      </c>
    </row>
    <row r="8" spans="1:14" ht="12.9">
      <c r="A8" s="523" t="s">
        <v>222</v>
      </c>
      <c r="B8" s="524">
        <v>0</v>
      </c>
      <c r="C8" s="524">
        <v>0</v>
      </c>
      <c r="D8" s="524">
        <v>300000000</v>
      </c>
      <c r="E8" s="524">
        <v>380000000</v>
      </c>
      <c r="F8" s="524">
        <v>385805800</v>
      </c>
      <c r="G8" s="559">
        <f>L24</f>
        <v>442641593</v>
      </c>
      <c r="H8" s="559">
        <f>K24</f>
        <v>442641593</v>
      </c>
      <c r="J8" s="186"/>
      <c r="K8" s="1293"/>
      <c r="L8" s="186"/>
      <c r="M8" s="186"/>
      <c r="N8" s="156"/>
    </row>
    <row r="9" spans="1:14" ht="12.9">
      <c r="A9" s="520" t="s">
        <v>223</v>
      </c>
      <c r="B9" s="524">
        <v>3366814</v>
      </c>
      <c r="C9" s="524">
        <v>7635287</v>
      </c>
      <c r="D9" s="524">
        <v>14359741</v>
      </c>
      <c r="E9" s="524">
        <v>13112431</v>
      </c>
      <c r="F9" s="524">
        <v>8936992</v>
      </c>
      <c r="G9" s="559">
        <f>L21</f>
        <v>8761597</v>
      </c>
      <c r="H9" s="559">
        <f>K21</f>
        <v>12413417</v>
      </c>
      <c r="J9" s="211" t="s">
        <v>224</v>
      </c>
      <c r="K9" s="1293"/>
      <c r="L9" s="186"/>
      <c r="M9" s="186"/>
      <c r="N9" s="186"/>
    </row>
    <row r="10" spans="1:14" ht="12.9">
      <c r="A10" s="520" t="s">
        <v>225</v>
      </c>
      <c r="B10" s="524">
        <v>18074613</v>
      </c>
      <c r="C10" s="524">
        <v>23329481</v>
      </c>
      <c r="D10" s="524">
        <v>18599593</v>
      </c>
      <c r="E10" s="524">
        <v>25388733</v>
      </c>
      <c r="F10" s="524">
        <v>21048193</v>
      </c>
      <c r="G10" s="559">
        <f>L22</f>
        <v>15483906</v>
      </c>
      <c r="H10" s="559">
        <f>K22</f>
        <v>12766367</v>
      </c>
      <c r="J10" s="186" t="s">
        <v>226</v>
      </c>
      <c r="K10" s="1293">
        <v>700000000</v>
      </c>
      <c r="L10" s="372">
        <v>700000000</v>
      </c>
      <c r="M10" s="372">
        <v>700000000</v>
      </c>
      <c r="N10" s="186">
        <v>700000000</v>
      </c>
    </row>
    <row r="11" spans="1:14" ht="12.9">
      <c r="A11" s="520" t="s">
        <v>227</v>
      </c>
      <c r="B11" s="524">
        <v>108636264</v>
      </c>
      <c r="C11" s="524">
        <v>135642016</v>
      </c>
      <c r="D11" s="524">
        <v>165321955</v>
      </c>
      <c r="E11" s="524">
        <v>140846064.61000001</v>
      </c>
      <c r="F11" s="524">
        <v>147241060.57999998</v>
      </c>
      <c r="G11" s="559">
        <f>L26</f>
        <v>195431609</v>
      </c>
      <c r="H11" s="559">
        <f>K25</f>
        <v>163562753</v>
      </c>
      <c r="J11" s="186" t="s">
        <v>228</v>
      </c>
      <c r="K11" s="1293"/>
      <c r="L11" s="372"/>
      <c r="M11" s="372"/>
      <c r="N11" s="186">
        <v>0</v>
      </c>
    </row>
    <row r="12" spans="1:14" ht="12.9">
      <c r="A12" s="520" t="s">
        <v>229</v>
      </c>
      <c r="B12" s="524">
        <v>73125064</v>
      </c>
      <c r="C12" s="524">
        <v>69177909</v>
      </c>
      <c r="D12" s="524">
        <v>130036556</v>
      </c>
      <c r="E12" s="524">
        <v>123242602</v>
      </c>
      <c r="F12" s="524">
        <v>222465372</v>
      </c>
      <c r="G12" s="559">
        <f>L27</f>
        <v>306351732</v>
      </c>
      <c r="H12" s="559">
        <f>K27</f>
        <v>362076347</v>
      </c>
      <c r="J12" s="186" t="s">
        <v>966</v>
      </c>
      <c r="K12" s="1293">
        <v>1031184440</v>
      </c>
      <c r="L12" s="372"/>
      <c r="M12" s="372"/>
      <c r="N12" s="186"/>
    </row>
    <row r="13" spans="1:14" ht="12.9">
      <c r="A13" s="520" t="s">
        <v>231</v>
      </c>
      <c r="B13" s="524">
        <v>18123305</v>
      </c>
      <c r="C13" s="524">
        <v>31156639</v>
      </c>
      <c r="D13" s="524">
        <v>43706151</v>
      </c>
      <c r="E13" s="524">
        <v>38250582</v>
      </c>
      <c r="F13" s="524">
        <v>59950515</v>
      </c>
      <c r="G13" s="559">
        <f>L28</f>
        <v>67790569</v>
      </c>
      <c r="H13" s="559">
        <f>K28</f>
        <v>0</v>
      </c>
      <c r="J13" s="186" t="s">
        <v>230</v>
      </c>
      <c r="K13" s="1294">
        <v>62376408</v>
      </c>
      <c r="L13" s="373">
        <v>36761184</v>
      </c>
      <c r="M13" s="373">
        <v>-20052637</v>
      </c>
      <c r="N13" s="268">
        <v>7472417</v>
      </c>
    </row>
    <row r="14" spans="1:14" ht="12.9">
      <c r="A14" s="520" t="s">
        <v>232</v>
      </c>
      <c r="B14" s="524">
        <v>24371864</v>
      </c>
      <c r="C14" s="524">
        <v>89106515</v>
      </c>
      <c r="D14" s="524">
        <v>105396569</v>
      </c>
      <c r="E14" s="524">
        <v>39993111</v>
      </c>
      <c r="F14" s="524">
        <v>140892839</v>
      </c>
      <c r="G14" s="559">
        <f>L29</f>
        <v>102284515</v>
      </c>
      <c r="H14" s="559">
        <f>K29</f>
        <v>228694681</v>
      </c>
      <c r="J14" s="186"/>
      <c r="K14" s="1295"/>
      <c r="L14" s="374"/>
      <c r="M14" s="374"/>
      <c r="N14" s="269"/>
    </row>
    <row r="15" spans="1:14" ht="13.3" thickBot="1">
      <c r="A15" s="520" t="s">
        <v>967</v>
      </c>
      <c r="B15" s="524"/>
      <c r="C15" s="524"/>
      <c r="D15" s="524"/>
      <c r="E15" s="524"/>
      <c r="F15" s="524"/>
      <c r="G15" s="559"/>
      <c r="H15" s="559">
        <f>K23</f>
        <v>1292220684</v>
      </c>
      <c r="J15" s="211" t="s">
        <v>233</v>
      </c>
      <c r="K15" s="1296">
        <f>SUM(K10:K13)</f>
        <v>1793560848</v>
      </c>
      <c r="L15" s="375">
        <f>SUM(L10:L13)</f>
        <v>736761184</v>
      </c>
      <c r="M15" s="375">
        <v>679947363</v>
      </c>
      <c r="N15" s="270">
        <f>SUM(N10:N13)</f>
        <v>707472417</v>
      </c>
    </row>
    <row r="16" spans="1:14" ht="13.3" thickTop="1">
      <c r="A16" s="520" t="s">
        <v>234</v>
      </c>
      <c r="B16" s="524">
        <v>0</v>
      </c>
      <c r="C16" s="524">
        <v>0</v>
      </c>
      <c r="D16" s="524">
        <v>13075624</v>
      </c>
      <c r="E16" s="524">
        <v>6529497</v>
      </c>
      <c r="F16" s="524">
        <v>6668510</v>
      </c>
      <c r="G16" s="559">
        <f t="shared" ref="G16:G21" si="0">L30</f>
        <v>9851593</v>
      </c>
      <c r="H16" s="559">
        <f t="shared" ref="H16:H21" si="1">K30</f>
        <v>26912670</v>
      </c>
      <c r="J16" s="211"/>
      <c r="K16" s="1297"/>
      <c r="L16" s="376"/>
      <c r="M16" s="376"/>
      <c r="N16" s="271"/>
    </row>
    <row r="17" spans="1:16" ht="12.9">
      <c r="A17" s="523" t="s">
        <v>235</v>
      </c>
      <c r="B17" s="524">
        <v>38008041</v>
      </c>
      <c r="C17" s="524">
        <v>69026318</v>
      </c>
      <c r="D17" s="524">
        <v>79265992</v>
      </c>
      <c r="E17" s="524">
        <v>188311093</v>
      </c>
      <c r="F17" s="524">
        <v>445261854</v>
      </c>
      <c r="G17" s="559">
        <f t="shared" si="0"/>
        <v>659147280</v>
      </c>
      <c r="H17" s="559">
        <f t="shared" si="1"/>
        <v>718914067</v>
      </c>
      <c r="J17" s="186"/>
      <c r="K17" s="1297"/>
      <c r="L17" s="376"/>
      <c r="M17" s="376"/>
      <c r="N17" s="271"/>
    </row>
    <row r="18" spans="1:16" ht="12.9">
      <c r="A18" s="523" t="s">
        <v>237</v>
      </c>
      <c r="B18" s="524">
        <v>623505807</v>
      </c>
      <c r="C18" s="524">
        <v>682543610</v>
      </c>
      <c r="D18" s="524">
        <v>390367619</v>
      </c>
      <c r="E18" s="524">
        <v>257822659</v>
      </c>
      <c r="F18" s="524">
        <v>252494469</v>
      </c>
      <c r="G18" s="559">
        <f t="shared" si="0"/>
        <v>179352203</v>
      </c>
      <c r="H18" s="559">
        <f>K32</f>
        <v>120339403</v>
      </c>
      <c r="J18" s="211" t="s">
        <v>236</v>
      </c>
      <c r="K18" s="1297"/>
      <c r="L18" s="376"/>
      <c r="M18" s="376"/>
      <c r="N18" s="271"/>
    </row>
    <row r="19" spans="1:16" ht="12.9">
      <c r="A19" s="520" t="s">
        <v>238</v>
      </c>
      <c r="B19" s="524">
        <v>138761514</v>
      </c>
      <c r="C19" s="524">
        <v>59194629</v>
      </c>
      <c r="D19" s="524">
        <v>137165443</v>
      </c>
      <c r="E19" s="524">
        <v>173140647</v>
      </c>
      <c r="F19" s="524">
        <v>149417025</v>
      </c>
      <c r="G19" s="559">
        <f t="shared" si="0"/>
        <v>187825695</v>
      </c>
      <c r="H19" s="559">
        <f t="shared" si="1"/>
        <v>292348848</v>
      </c>
      <c r="J19" s="211"/>
      <c r="K19" s="1297"/>
      <c r="L19" s="376"/>
      <c r="M19" s="376"/>
      <c r="N19" s="271"/>
    </row>
    <row r="20" spans="1:16" ht="12.9">
      <c r="A20" s="520" t="s">
        <v>240</v>
      </c>
      <c r="B20" s="524">
        <v>381476</v>
      </c>
      <c r="C20" s="524">
        <v>3417682</v>
      </c>
      <c r="D20" s="524">
        <v>5557363</v>
      </c>
      <c r="E20" s="524">
        <v>11363792</v>
      </c>
      <c r="F20" s="524">
        <v>13693349</v>
      </c>
      <c r="G20" s="559">
        <f t="shared" si="0"/>
        <v>15918627</v>
      </c>
      <c r="H20" s="559">
        <f t="shared" si="1"/>
        <v>23934603</v>
      </c>
      <c r="J20" s="211" t="s">
        <v>239</v>
      </c>
      <c r="K20" s="1297"/>
      <c r="L20" s="376"/>
      <c r="M20" s="376"/>
      <c r="N20" s="271"/>
    </row>
    <row r="21" spans="1:16" ht="12.9">
      <c r="A21" s="520" t="s">
        <v>242</v>
      </c>
      <c r="B21" s="524">
        <v>0</v>
      </c>
      <c r="C21" s="524">
        <v>10556713</v>
      </c>
      <c r="D21" s="524">
        <v>2267202</v>
      </c>
      <c r="E21" s="524">
        <v>13686192</v>
      </c>
      <c r="F21" s="524">
        <v>24720558</v>
      </c>
      <c r="G21" s="559">
        <f t="shared" si="0"/>
        <v>21763730</v>
      </c>
      <c r="H21" s="559">
        <f t="shared" si="1"/>
        <v>22425477</v>
      </c>
      <c r="J21" s="186" t="s">
        <v>241</v>
      </c>
      <c r="K21" s="1293">
        <v>12413417</v>
      </c>
      <c r="L21" s="372">
        <v>8761597</v>
      </c>
      <c r="M21" s="372">
        <v>8936992</v>
      </c>
      <c r="N21" s="186">
        <v>13112431</v>
      </c>
    </row>
    <row r="22" spans="1:16" ht="12.9">
      <c r="A22" s="520"/>
      <c r="B22" s="524"/>
      <c r="C22" s="524"/>
      <c r="D22" s="524"/>
      <c r="E22" s="524"/>
      <c r="F22" s="524"/>
      <c r="G22" s="524"/>
      <c r="H22" s="524"/>
      <c r="J22" s="186" t="s">
        <v>225</v>
      </c>
      <c r="K22" s="1293">
        <v>12766367</v>
      </c>
      <c r="L22" s="372">
        <v>15483906</v>
      </c>
      <c r="M22" s="372">
        <v>21048193</v>
      </c>
      <c r="N22" s="186">
        <v>25388733</v>
      </c>
    </row>
    <row r="23" spans="1:16" ht="12.9">
      <c r="A23" s="525" t="s">
        <v>244</v>
      </c>
      <c r="B23" s="526">
        <f>SUM(B8:B22)</f>
        <v>1046354762</v>
      </c>
      <c r="C23" s="526">
        <f>SUM(C8:C22)</f>
        <v>1180786799</v>
      </c>
      <c r="D23" s="526">
        <f>SUM(D8:D22)</f>
        <v>1405119808</v>
      </c>
      <c r="E23" s="526">
        <v>1411687403.6100001</v>
      </c>
      <c r="F23" s="526">
        <v>1878596536.5799999</v>
      </c>
      <c r="G23" s="526">
        <f>SUM(G8:G22)</f>
        <v>2212604649</v>
      </c>
      <c r="H23" s="526">
        <f>(SUM(H8:H22))</f>
        <v>3719250910</v>
      </c>
      <c r="I23" s="1077"/>
      <c r="J23" s="186" t="s">
        <v>967</v>
      </c>
      <c r="K23" s="1316">
        <v>1292220684</v>
      </c>
      <c r="L23" s="372"/>
      <c r="M23" s="372"/>
      <c r="N23" s="186"/>
      <c r="O23" s="230"/>
    </row>
    <row r="24" spans="1:16" ht="12.9">
      <c r="A24" s="520"/>
      <c r="B24" s="524"/>
      <c r="C24" s="524"/>
      <c r="D24" s="524"/>
      <c r="E24" s="524"/>
      <c r="F24" s="524"/>
      <c r="G24" s="524"/>
      <c r="H24" s="524"/>
      <c r="J24" s="372" t="s">
        <v>243</v>
      </c>
      <c r="K24" s="1316">
        <v>442641593</v>
      </c>
      <c r="L24" s="372">
        <v>442641593</v>
      </c>
      <c r="M24" s="372">
        <v>385805800</v>
      </c>
      <c r="N24" s="186">
        <v>380000000</v>
      </c>
      <c r="O24" s="230"/>
    </row>
    <row r="25" spans="1:16" ht="12.9">
      <c r="A25" s="520" t="s">
        <v>247</v>
      </c>
      <c r="B25" s="524"/>
      <c r="C25" s="524"/>
      <c r="D25" s="524"/>
      <c r="E25" s="524"/>
      <c r="F25" s="524"/>
      <c r="G25" s="524"/>
      <c r="H25" s="524"/>
      <c r="J25" s="186" t="s">
        <v>245</v>
      </c>
      <c r="K25" s="1317">
        <v>163562753</v>
      </c>
      <c r="L25" s="372"/>
      <c r="M25" s="372"/>
      <c r="N25" s="186"/>
      <c r="O25" s="230"/>
      <c r="P25" s="114"/>
    </row>
    <row r="26" spans="1:16" ht="12.9">
      <c r="A26" s="520"/>
      <c r="B26" s="524"/>
      <c r="C26" s="524"/>
      <c r="D26" s="524"/>
      <c r="E26" s="524"/>
      <c r="F26" s="524"/>
      <c r="G26" s="524"/>
      <c r="H26" s="524"/>
      <c r="J26" s="186" t="s">
        <v>246</v>
      </c>
      <c r="K26" s="1293"/>
      <c r="L26" s="372">
        <v>195431609</v>
      </c>
      <c r="M26" s="372">
        <v>147241060.57999998</v>
      </c>
      <c r="N26" s="186">
        <v>140846064.61000001</v>
      </c>
      <c r="O26" s="230"/>
    </row>
    <row r="27" spans="1:16" ht="12.9">
      <c r="A27" s="520" t="s">
        <v>226</v>
      </c>
      <c r="B27" s="524">
        <v>600000000</v>
      </c>
      <c r="C27" s="527">
        <v>600000000</v>
      </c>
      <c r="D27" s="527">
        <v>600000000</v>
      </c>
      <c r="E27" s="527">
        <v>700000000</v>
      </c>
      <c r="F27" s="527">
        <v>700000000</v>
      </c>
      <c r="G27" s="560">
        <f>L10</f>
        <v>700000000</v>
      </c>
      <c r="H27" s="560">
        <f>K10</f>
        <v>700000000</v>
      </c>
      <c r="J27" s="186" t="s">
        <v>229</v>
      </c>
      <c r="K27" s="1293">
        <v>362076347</v>
      </c>
      <c r="L27" s="372">
        <v>306351732</v>
      </c>
      <c r="M27" s="372">
        <v>222465372</v>
      </c>
      <c r="N27" s="272">
        <v>123242602</v>
      </c>
      <c r="O27" s="230"/>
    </row>
    <row r="28" spans="1:16" ht="12.9">
      <c r="A28" s="520" t="s">
        <v>230</v>
      </c>
      <c r="B28" s="524">
        <v>3143232</v>
      </c>
      <c r="C28" s="527">
        <v>-23513030</v>
      </c>
      <c r="D28" s="527">
        <v>-2411431</v>
      </c>
      <c r="E28" s="527">
        <v>7472417</v>
      </c>
      <c r="F28" s="527">
        <v>-20052637</v>
      </c>
      <c r="G28" s="560">
        <f>L13</f>
        <v>36761184</v>
      </c>
      <c r="H28" s="560">
        <f>K13</f>
        <v>62376408</v>
      </c>
      <c r="J28" s="186" t="s">
        <v>231</v>
      </c>
      <c r="K28" s="1293"/>
      <c r="L28" s="372">
        <v>67790569</v>
      </c>
      <c r="M28" s="372">
        <v>59950515</v>
      </c>
      <c r="N28" s="186">
        <v>38250582</v>
      </c>
      <c r="O28" s="230"/>
    </row>
    <row r="29" spans="1:16" ht="12.9">
      <c r="A29" s="520" t="s">
        <v>249</v>
      </c>
      <c r="B29" s="524">
        <v>0</v>
      </c>
      <c r="C29" s="527">
        <v>0</v>
      </c>
      <c r="D29" s="527">
        <v>100000000</v>
      </c>
      <c r="E29" s="527">
        <v>0</v>
      </c>
      <c r="F29" s="527">
        <v>0</v>
      </c>
      <c r="G29" s="560">
        <f>L11</f>
        <v>0</v>
      </c>
      <c r="H29" s="560">
        <f>K11</f>
        <v>0</v>
      </c>
      <c r="J29" s="937" t="s">
        <v>232</v>
      </c>
      <c r="K29" s="1293">
        <f>228524599+K55</f>
        <v>228694681</v>
      </c>
      <c r="L29" s="372">
        <v>102284515</v>
      </c>
      <c r="M29" s="372">
        <v>140892839</v>
      </c>
      <c r="N29" s="186">
        <v>39993111</v>
      </c>
      <c r="O29" s="230"/>
    </row>
    <row r="30" spans="1:16" ht="12.9">
      <c r="A30" s="520" t="s">
        <v>250</v>
      </c>
      <c r="B30" s="524"/>
      <c r="C30" s="527"/>
      <c r="D30" s="527"/>
      <c r="E30" s="527"/>
      <c r="F30" s="527"/>
      <c r="G30" s="527"/>
      <c r="H30" s="527"/>
      <c r="J30" s="186" t="s">
        <v>248</v>
      </c>
      <c r="K30" s="1293">
        <v>26912670</v>
      </c>
      <c r="L30" s="372">
        <v>9851593</v>
      </c>
      <c r="M30" s="372">
        <v>6668510</v>
      </c>
      <c r="N30" s="186">
        <v>6529497</v>
      </c>
      <c r="O30" s="230"/>
    </row>
    <row r="31" spans="1:16" ht="12.9">
      <c r="A31" s="520" t="s">
        <v>966</v>
      </c>
      <c r="B31" s="524"/>
      <c r="C31" s="524"/>
      <c r="D31" s="524"/>
      <c r="E31" s="524"/>
      <c r="F31" s="524"/>
      <c r="G31" s="524"/>
      <c r="H31" s="524">
        <f>K12</f>
        <v>1031184440</v>
      </c>
      <c r="J31" s="168" t="s">
        <v>235</v>
      </c>
      <c r="K31" s="1293">
        <v>718914067</v>
      </c>
      <c r="L31" s="372">
        <v>659147280</v>
      </c>
      <c r="M31" s="372">
        <v>445261854</v>
      </c>
      <c r="N31" s="186">
        <v>188311093</v>
      </c>
      <c r="O31" s="230"/>
    </row>
    <row r="32" spans="1:16" ht="12.9">
      <c r="A32" s="525" t="s">
        <v>251</v>
      </c>
      <c r="B32" s="526">
        <f t="shared" ref="B32:C32" si="2">SUM(B27:B29)</f>
        <v>603143232</v>
      </c>
      <c r="C32" s="526">
        <f t="shared" si="2"/>
        <v>576486970</v>
      </c>
      <c r="D32" s="526">
        <f>SUM(D27:D30)</f>
        <v>697588569</v>
      </c>
      <c r="E32" s="526">
        <v>707472417</v>
      </c>
      <c r="F32" s="526">
        <v>679947363</v>
      </c>
      <c r="G32" s="526">
        <f>SUM(G27:G30)</f>
        <v>736761184</v>
      </c>
      <c r="H32" s="526">
        <f>SUM(H27:H31)</f>
        <v>1793560848</v>
      </c>
      <c r="J32" s="168" t="s">
        <v>237</v>
      </c>
      <c r="K32" s="1293">
        <v>120339403</v>
      </c>
      <c r="L32" s="372">
        <v>179352203</v>
      </c>
      <c r="M32" s="372">
        <v>252494469</v>
      </c>
      <c r="N32" s="186">
        <v>257822659</v>
      </c>
      <c r="O32" s="230"/>
    </row>
    <row r="33" spans="1:15" ht="12.9">
      <c r="A33" s="520"/>
      <c r="B33" s="524"/>
      <c r="C33" s="524"/>
      <c r="D33" s="524"/>
      <c r="E33" s="524"/>
      <c r="F33" s="524"/>
      <c r="G33" s="524"/>
      <c r="H33" s="524"/>
      <c r="J33" s="168" t="s">
        <v>238</v>
      </c>
      <c r="K33" s="1293">
        <v>292348848</v>
      </c>
      <c r="L33" s="372">
        <v>187825695</v>
      </c>
      <c r="M33" s="372">
        <v>149417025</v>
      </c>
      <c r="N33" s="186">
        <v>173140647</v>
      </c>
      <c r="O33" s="230"/>
    </row>
    <row r="34" spans="1:15" ht="12.9">
      <c r="A34" s="520" t="s">
        <v>252</v>
      </c>
      <c r="B34" s="524"/>
      <c r="C34" s="524"/>
      <c r="D34" s="524"/>
      <c r="E34" s="524"/>
      <c r="F34" s="524"/>
      <c r="G34" s="524"/>
      <c r="H34" s="524"/>
      <c r="J34" s="273" t="s">
        <v>240</v>
      </c>
      <c r="K34" s="1293">
        <v>23934603</v>
      </c>
      <c r="L34" s="372">
        <v>15918627</v>
      </c>
      <c r="M34" s="372">
        <v>13693349</v>
      </c>
      <c r="N34" s="272">
        <v>11363792</v>
      </c>
      <c r="O34" s="230"/>
    </row>
    <row r="35" spans="1:15" ht="12.9">
      <c r="A35" s="520"/>
      <c r="B35" s="524"/>
      <c r="C35" s="524"/>
      <c r="D35" s="524"/>
      <c r="E35" s="524"/>
      <c r="F35" s="524"/>
      <c r="G35" s="524"/>
      <c r="H35" s="524"/>
      <c r="J35" s="180" t="s">
        <v>242</v>
      </c>
      <c r="K35" s="1293">
        <v>22425477</v>
      </c>
      <c r="L35" s="372">
        <v>21763730</v>
      </c>
      <c r="M35" s="372">
        <v>24720558</v>
      </c>
      <c r="N35" s="272">
        <v>13686192</v>
      </c>
      <c r="O35" s="230"/>
    </row>
    <row r="36" spans="1:15" ht="12.9">
      <c r="A36" s="520" t="s">
        <v>254</v>
      </c>
      <c r="B36" s="521">
        <v>47589498</v>
      </c>
      <c r="C36" s="524">
        <v>119994148</v>
      </c>
      <c r="D36" s="524">
        <v>233713139</v>
      </c>
      <c r="E36" s="524">
        <v>302904130</v>
      </c>
      <c r="F36" s="524">
        <v>556949447</v>
      </c>
      <c r="G36" s="559">
        <f>L41</f>
        <v>837024600</v>
      </c>
      <c r="H36" s="559">
        <f>K41</f>
        <v>1655123296</v>
      </c>
      <c r="J36" s="180"/>
      <c r="K36" s="1299"/>
      <c r="L36" s="377"/>
      <c r="M36" s="377"/>
      <c r="N36" s="182"/>
      <c r="O36" s="230"/>
    </row>
    <row r="37" spans="1:15" ht="12.9">
      <c r="A37" s="520" t="s">
        <v>255</v>
      </c>
      <c r="B37" s="524">
        <v>76235461</v>
      </c>
      <c r="C37" s="524">
        <v>9132447</v>
      </c>
      <c r="D37" s="524">
        <v>34799518</v>
      </c>
      <c r="E37" s="524">
        <v>52672060</v>
      </c>
      <c r="F37" s="524">
        <v>113728635</v>
      </c>
      <c r="G37" s="559">
        <f>L42</f>
        <v>68612216</v>
      </c>
      <c r="H37" s="559">
        <f>K42</f>
        <v>69542498</v>
      </c>
      <c r="J37" s="153" t="s">
        <v>253</v>
      </c>
      <c r="K37" s="1300">
        <f>SUM(K21:K35)</f>
        <v>3719250910</v>
      </c>
      <c r="L37" s="378">
        <f>SUM(L21:L35)</f>
        <v>2212604649</v>
      </c>
      <c r="M37" s="378">
        <v>1878596536.5799999</v>
      </c>
      <c r="N37" s="195">
        <f>SUM(N21:N35)</f>
        <v>1411687403.6100001</v>
      </c>
      <c r="O37" s="230"/>
    </row>
    <row r="38" spans="1:15" ht="12.9">
      <c r="A38" s="520" t="s">
        <v>257</v>
      </c>
      <c r="B38" s="524">
        <v>155650105</v>
      </c>
      <c r="C38" s="524">
        <v>274680598</v>
      </c>
      <c r="D38" s="524">
        <v>348079472</v>
      </c>
      <c r="E38" s="524">
        <v>311019072</v>
      </c>
      <c r="F38" s="524">
        <v>492706379</v>
      </c>
      <c r="G38" s="559">
        <f>L40</f>
        <v>542467979</v>
      </c>
      <c r="H38" s="559">
        <f>K40</f>
        <v>0</v>
      </c>
      <c r="J38" s="153"/>
      <c r="K38" s="1301"/>
      <c r="L38" s="936"/>
      <c r="M38" s="379"/>
      <c r="N38" s="180"/>
      <c r="O38" s="230"/>
    </row>
    <row r="39" spans="1:15" ht="12.9">
      <c r="A39" s="520" t="s">
        <v>258</v>
      </c>
      <c r="B39" s="524">
        <v>162160393</v>
      </c>
      <c r="C39" s="524">
        <v>148664270</v>
      </c>
      <c r="D39" s="524">
        <v>76685752</v>
      </c>
      <c r="E39" s="524">
        <v>29306952</v>
      </c>
      <c r="F39" s="524">
        <v>26790232</v>
      </c>
      <c r="G39" s="559">
        <f>L43</f>
        <v>16596512</v>
      </c>
      <c r="H39" s="559">
        <f>K43</f>
        <v>24952605</v>
      </c>
      <c r="J39" s="153" t="s">
        <v>256</v>
      </c>
      <c r="K39" s="1301"/>
      <c r="L39" s="379"/>
      <c r="M39" s="379"/>
      <c r="N39" s="180"/>
      <c r="O39" s="230"/>
    </row>
    <row r="40" spans="1:15" ht="12.9">
      <c r="A40" s="520" t="s">
        <v>259</v>
      </c>
      <c r="B40" s="524">
        <v>0</v>
      </c>
      <c r="C40" s="524">
        <v>0</v>
      </c>
      <c r="D40" s="524">
        <v>14253358</v>
      </c>
      <c r="E40" s="524">
        <v>8312773.1135013644</v>
      </c>
      <c r="F40" s="524">
        <v>8474480.1135013644</v>
      </c>
      <c r="G40" s="559">
        <f>L44</f>
        <v>11142158.113501363</v>
      </c>
      <c r="H40" s="559">
        <f>K44</f>
        <v>29391384.000000004</v>
      </c>
      <c r="J40" s="168" t="s">
        <v>257</v>
      </c>
      <c r="K40" s="1293">
        <v>0</v>
      </c>
      <c r="L40" s="372">
        <v>542467979</v>
      </c>
      <c r="M40" s="372">
        <v>492706379</v>
      </c>
      <c r="N40" s="186">
        <v>311019072</v>
      </c>
      <c r="O40" s="230"/>
    </row>
    <row r="41" spans="1:15" ht="12.9">
      <c r="A41" s="520" t="s">
        <v>260</v>
      </c>
      <c r="B41" s="524">
        <v>0</v>
      </c>
      <c r="C41" s="524">
        <v>51828366</v>
      </c>
      <c r="D41" s="524">
        <v>0</v>
      </c>
      <c r="E41" s="524">
        <v>0</v>
      </c>
      <c r="F41" s="524">
        <v>0</v>
      </c>
      <c r="G41" s="559">
        <f>L45</f>
        <v>0</v>
      </c>
      <c r="H41" s="559">
        <f>K45</f>
        <v>146680279</v>
      </c>
      <c r="J41" s="180" t="s">
        <v>254</v>
      </c>
      <c r="K41" s="1302">
        <v>1655123296</v>
      </c>
      <c r="L41" s="380">
        <v>837024600</v>
      </c>
      <c r="M41" s="380">
        <v>556949447</v>
      </c>
      <c r="N41" s="274">
        <v>302904130</v>
      </c>
      <c r="O41" s="230"/>
    </row>
    <row r="42" spans="1:15" ht="12.9">
      <c r="A42" s="520" t="s">
        <v>261</v>
      </c>
      <c r="B42" s="524">
        <v>1576073</v>
      </c>
      <c r="C42" s="524">
        <v>0</v>
      </c>
      <c r="D42" s="524">
        <v>0</v>
      </c>
      <c r="E42" s="524"/>
      <c r="F42" s="524"/>
      <c r="G42" s="559"/>
      <c r="H42" s="559"/>
      <c r="J42" s="168" t="s">
        <v>255</v>
      </c>
      <c r="K42" s="1293">
        <v>69542498</v>
      </c>
      <c r="L42" s="372">
        <v>68612216</v>
      </c>
      <c r="M42" s="372">
        <v>113728635</v>
      </c>
      <c r="N42" s="272">
        <v>52672060</v>
      </c>
      <c r="O42" s="230"/>
    </row>
    <row r="43" spans="1:15" ht="12.9">
      <c r="A43" s="520"/>
      <c r="B43" s="524"/>
      <c r="C43" s="524"/>
      <c r="D43" s="524"/>
      <c r="E43" s="524"/>
      <c r="F43" s="524"/>
      <c r="G43" s="524"/>
      <c r="H43" s="524"/>
      <c r="J43" s="180" t="s">
        <v>258</v>
      </c>
      <c r="K43" s="1293">
        <v>24952605</v>
      </c>
      <c r="L43" s="372">
        <v>16596512</v>
      </c>
      <c r="M43" s="372">
        <v>26790232</v>
      </c>
      <c r="N43" s="272">
        <v>29306952</v>
      </c>
      <c r="O43" s="230"/>
    </row>
    <row r="44" spans="1:15" ht="12.9">
      <c r="A44" s="525" t="s">
        <v>263</v>
      </c>
      <c r="B44" s="526">
        <f>SUM(B36:B42)</f>
        <v>443211530</v>
      </c>
      <c r="C44" s="526">
        <f>SUM(C36:C42)</f>
        <v>604299829</v>
      </c>
      <c r="D44" s="526">
        <f>SUM(D36:D42)</f>
        <v>707531239</v>
      </c>
      <c r="E44" s="526">
        <v>704214987.11350131</v>
      </c>
      <c r="F44" s="526">
        <v>1198649173.1135013</v>
      </c>
      <c r="G44" s="526">
        <f>SUM(G36:G42)</f>
        <v>1475843465.1135013</v>
      </c>
      <c r="H44" s="526">
        <f>SUM(H36:H42)</f>
        <v>1925690062</v>
      </c>
      <c r="J44" s="180" t="s">
        <v>262</v>
      </c>
      <c r="K44" s="1293">
        <v>29391384.000000004</v>
      </c>
      <c r="L44" s="372">
        <v>11142158.113501363</v>
      </c>
      <c r="M44" s="372">
        <v>8474480.1135013644</v>
      </c>
      <c r="N44" s="186">
        <v>8312773.1135013644</v>
      </c>
      <c r="O44" s="230"/>
    </row>
    <row r="45" spans="1:15" ht="12.9">
      <c r="A45" s="520"/>
      <c r="B45" s="524"/>
      <c r="C45" s="524"/>
      <c r="D45" s="524"/>
      <c r="E45" s="524"/>
      <c r="F45" s="524"/>
      <c r="G45" s="524"/>
      <c r="H45" s="524"/>
      <c r="J45" s="275" t="s">
        <v>260</v>
      </c>
      <c r="K45" s="1303">
        <v>146680279</v>
      </c>
      <c r="L45" s="381"/>
      <c r="M45" s="381"/>
      <c r="N45" s="276">
        <v>0</v>
      </c>
      <c r="O45" s="230"/>
    </row>
    <row r="46" spans="1:15" ht="12.9">
      <c r="A46" s="525" t="s">
        <v>265</v>
      </c>
      <c r="B46" s="528">
        <f>B32+B44</f>
        <v>1046354762</v>
      </c>
      <c r="C46" s="528">
        <f>C32+C44</f>
        <v>1180786799</v>
      </c>
      <c r="D46" s="526">
        <f>D32+D44</f>
        <v>1405119808</v>
      </c>
      <c r="E46" s="526">
        <v>1411687404.1135013</v>
      </c>
      <c r="F46" s="526">
        <v>1878596536.1135013</v>
      </c>
      <c r="G46" s="526">
        <f>G32+G44</f>
        <v>2212604649.1135015</v>
      </c>
      <c r="H46" s="526">
        <f>H32+H44</f>
        <v>3719250910</v>
      </c>
      <c r="J46" s="180"/>
      <c r="K46" s="1299"/>
      <c r="L46" s="377"/>
      <c r="M46" s="377"/>
      <c r="N46" s="182"/>
      <c r="O46" s="230"/>
    </row>
    <row r="47" spans="1:15" ht="12.9">
      <c r="B47" s="114">
        <f>B23-B46</f>
        <v>0</v>
      </c>
      <c r="C47" s="114">
        <f>C23-C46</f>
        <v>0</v>
      </c>
      <c r="D47" s="68">
        <f>D23-D46</f>
        <v>0</v>
      </c>
      <c r="E47" s="68"/>
      <c r="F47" s="68"/>
      <c r="G47" s="68">
        <f>G23-G46</f>
        <v>-0.11350154876708984</v>
      </c>
      <c r="H47" s="68">
        <f>H23-H46</f>
        <v>0</v>
      </c>
      <c r="J47" s="153" t="s">
        <v>264</v>
      </c>
      <c r="K47" s="1300">
        <f>SUM(K40:K45)</f>
        <v>1925690062</v>
      </c>
      <c r="L47" s="378">
        <f>SUM(L40:L45)</f>
        <v>1475843465.1135013</v>
      </c>
      <c r="M47" s="378">
        <v>1198649173.1135013</v>
      </c>
      <c r="N47" s="195">
        <v>704214987.11350131</v>
      </c>
      <c r="O47" s="230"/>
    </row>
    <row r="48" spans="1:15">
      <c r="J48" s="153"/>
      <c r="K48" s="1304"/>
      <c r="L48" s="382"/>
      <c r="M48" s="382"/>
      <c r="N48" s="277"/>
      <c r="O48" s="230"/>
    </row>
    <row r="49" spans="1:15" ht="15" thickBot="1">
      <c r="C49" s="114"/>
      <c r="J49" s="278" t="s">
        <v>266</v>
      </c>
      <c r="K49" s="1305">
        <f>K37-K47</f>
        <v>1793560848</v>
      </c>
      <c r="L49" s="383">
        <f>L37-L47</f>
        <v>736761183.88649869</v>
      </c>
      <c r="M49" s="383">
        <v>679947363.46649861</v>
      </c>
      <c r="N49" s="279">
        <f>N37-N47</f>
        <v>707472416.49649882</v>
      </c>
      <c r="O49" s="230"/>
    </row>
    <row r="50" spans="1:15" ht="15" thickTop="1">
      <c r="K50" s="1298"/>
      <c r="O50" s="230"/>
    </row>
    <row r="51" spans="1:15">
      <c r="K51" s="1306">
        <f>K47+K15</f>
        <v>3719250910</v>
      </c>
      <c r="L51" s="280">
        <f>L47+L15</f>
        <v>2212604649.1135015</v>
      </c>
      <c r="M51" s="280">
        <v>1878596536.1135013</v>
      </c>
      <c r="N51" s="280">
        <f>N47+N15</f>
        <v>1411687404.1135013</v>
      </c>
      <c r="O51" s="230"/>
    </row>
    <row r="52" spans="1:15">
      <c r="O52" s="230"/>
    </row>
    <row r="53" spans="1:15">
      <c r="N53" s="67"/>
      <c r="O53" s="230"/>
    </row>
    <row r="54" spans="1:15">
      <c r="N54" s="67"/>
      <c r="O54" s="230"/>
    </row>
    <row r="55" spans="1:15">
      <c r="K55" s="56">
        <v>170082</v>
      </c>
      <c r="N55" s="67"/>
      <c r="O55" s="230"/>
    </row>
    <row r="56" spans="1:15">
      <c r="N56" s="67"/>
      <c r="O56" s="230"/>
    </row>
    <row r="57" spans="1:15" ht="12.9">
      <c r="A57" s="346" t="s">
        <v>802</v>
      </c>
      <c r="B57" s="56">
        <v>2017</v>
      </c>
      <c r="C57" s="56">
        <v>2018</v>
      </c>
      <c r="D57" s="56">
        <v>2019</v>
      </c>
      <c r="E57" s="56">
        <v>2020</v>
      </c>
      <c r="F57" s="56">
        <v>2021</v>
      </c>
      <c r="G57" s="56">
        <v>2022</v>
      </c>
      <c r="H57" s="59">
        <v>2023</v>
      </c>
      <c r="N57" s="67"/>
      <c r="O57" s="230"/>
    </row>
    <row r="58" spans="1:15" ht="12.9">
      <c r="F58" s="67" t="s">
        <v>807</v>
      </c>
      <c r="G58" s="67" t="s">
        <v>807</v>
      </c>
      <c r="H58" s="1309" t="s">
        <v>807</v>
      </c>
      <c r="N58" s="67"/>
      <c r="O58" s="230"/>
    </row>
    <row r="59" spans="1:15" ht="12.9">
      <c r="A59" s="56" t="s">
        <v>803</v>
      </c>
      <c r="B59" s="79">
        <v>723505807</v>
      </c>
      <c r="C59" s="79">
        <v>724748918</v>
      </c>
      <c r="D59" s="79">
        <v>452984592</v>
      </c>
      <c r="E59" s="79">
        <v>420382493</v>
      </c>
      <c r="F59" s="79">
        <v>368448460</v>
      </c>
      <c r="G59" s="79">
        <v>326356432</v>
      </c>
      <c r="H59" s="81">
        <v>391972688</v>
      </c>
      <c r="N59" s="67"/>
      <c r="O59" s="230"/>
    </row>
    <row r="60" spans="1:15" ht="12.9">
      <c r="A60" s="56" t="s">
        <v>804</v>
      </c>
      <c r="B60" s="79">
        <v>-100000000</v>
      </c>
      <c r="C60" s="79">
        <v>-38800000</v>
      </c>
      <c r="D60" s="79">
        <v>-60266018</v>
      </c>
      <c r="E60" s="79">
        <v>-159169188</v>
      </c>
      <c r="F60" s="79">
        <v>-113415779</v>
      </c>
      <c r="G60" s="79">
        <v>-145078166</v>
      </c>
      <c r="H60" s="81">
        <v>-269697910</v>
      </c>
      <c r="N60" s="67"/>
      <c r="O60" s="230"/>
    </row>
    <row r="61" spans="1:15" ht="12.9">
      <c r="A61" s="56" t="s">
        <v>805</v>
      </c>
      <c r="B61" s="79"/>
      <c r="C61" s="79">
        <v>-3405308</v>
      </c>
      <c r="D61" s="79">
        <v>-2350955</v>
      </c>
      <c r="E61" s="79">
        <v>-3390646</v>
      </c>
      <c r="F61" s="79">
        <v>-2538212</v>
      </c>
      <c r="G61" s="79">
        <v>-1926063</v>
      </c>
      <c r="H61" s="81">
        <v>-1935375</v>
      </c>
      <c r="N61" s="67"/>
      <c r="O61" s="230"/>
    </row>
    <row r="62" spans="1:15" ht="12.9">
      <c r="B62" s="79"/>
      <c r="C62" s="79"/>
      <c r="D62" s="79"/>
      <c r="E62" s="79"/>
      <c r="F62" s="79"/>
      <c r="G62" s="79"/>
      <c r="H62" s="81"/>
      <c r="N62" s="67"/>
      <c r="O62" s="230"/>
    </row>
    <row r="63" spans="1:15" ht="13.3" thickBot="1">
      <c r="A63" s="56" t="s">
        <v>806</v>
      </c>
      <c r="B63" s="803">
        <f t="shared" ref="B63:E63" si="3">SUM(B59:B61)</f>
        <v>623505807</v>
      </c>
      <c r="C63" s="803">
        <f t="shared" si="3"/>
        <v>682543610</v>
      </c>
      <c r="D63" s="803">
        <f t="shared" si="3"/>
        <v>390367619</v>
      </c>
      <c r="E63" s="803">
        <f t="shared" si="3"/>
        <v>257822659</v>
      </c>
      <c r="F63" s="803">
        <f>SUM(F59:F61)</f>
        <v>252494469</v>
      </c>
      <c r="G63" s="803">
        <f>SUM(G59:G61)</f>
        <v>179352203</v>
      </c>
      <c r="H63" s="803">
        <f>SUM(H59:H61)</f>
        <v>120339403</v>
      </c>
      <c r="N63" s="67"/>
      <c r="O63" s="230"/>
    </row>
    <row r="64" spans="1:15" ht="13.3" thickTop="1">
      <c r="H64" s="56"/>
      <c r="N64" s="67"/>
      <c r="O64" s="230"/>
    </row>
    <row r="65" spans="2:15" ht="12.9">
      <c r="B65" s="114">
        <f>B18</f>
        <v>623505807</v>
      </c>
      <c r="C65" s="114">
        <f t="shared" ref="C65:G65" si="4">C18</f>
        <v>682543610</v>
      </c>
      <c r="D65" s="114">
        <f t="shared" si="4"/>
        <v>390367619</v>
      </c>
      <c r="E65" s="114">
        <f t="shared" si="4"/>
        <v>257822659</v>
      </c>
      <c r="F65" s="114">
        <f t="shared" si="4"/>
        <v>252494469</v>
      </c>
      <c r="G65" s="114">
        <f t="shared" si="4"/>
        <v>179352203</v>
      </c>
      <c r="H65" s="114">
        <f t="shared" ref="H65" si="5">H18</f>
        <v>120339403</v>
      </c>
      <c r="N65" s="67"/>
      <c r="O65" s="230"/>
    </row>
    <row r="66" spans="2:15">
      <c r="C66" s="79">
        <f>C63+-C61</f>
        <v>685948918</v>
      </c>
      <c r="N66" s="67"/>
      <c r="O66" s="230"/>
    </row>
    <row r="67" spans="2:15">
      <c r="N67" s="67"/>
      <c r="O67" s="230"/>
    </row>
    <row r="68" spans="2:15">
      <c r="N68" s="67"/>
      <c r="O68" s="230"/>
    </row>
    <row r="69" spans="2:15">
      <c r="N69" s="67"/>
      <c r="O69" s="230"/>
    </row>
    <row r="70" spans="2:15">
      <c r="N70" s="67"/>
      <c r="O70" s="230"/>
    </row>
    <row r="71" spans="2:15">
      <c r="N71" s="67"/>
      <c r="O71" s="230"/>
    </row>
    <row r="72" spans="2:15">
      <c r="N72" s="67"/>
      <c r="O72" s="230"/>
    </row>
    <row r="73" spans="2:15">
      <c r="N73" s="67"/>
      <c r="O73" s="230"/>
    </row>
    <row r="74" spans="2:15">
      <c r="N74" s="67"/>
      <c r="O74" s="230"/>
    </row>
    <row r="75" spans="2:15">
      <c r="N75" s="67"/>
      <c r="O75" s="230"/>
    </row>
    <row r="76" spans="2:15">
      <c r="N76" s="67"/>
      <c r="O76" s="230"/>
    </row>
    <row r="77" spans="2:15">
      <c r="N77" s="67"/>
      <c r="O77" s="230"/>
    </row>
    <row r="78" spans="2:15">
      <c r="N78" s="67"/>
      <c r="O78" s="230"/>
    </row>
    <row r="79" spans="2:15">
      <c r="N79" s="67"/>
      <c r="O79" s="230"/>
    </row>
    <row r="80" spans="2:15">
      <c r="N80" s="67"/>
      <c r="O80" s="230"/>
    </row>
    <row r="81" spans="14:15">
      <c r="N81" s="67"/>
      <c r="O81" s="230"/>
    </row>
    <row r="82" spans="14:15">
      <c r="N82" s="67"/>
      <c r="O82" s="230"/>
    </row>
    <row r="83" spans="14:15">
      <c r="N83" s="67"/>
    </row>
    <row r="84" spans="14:15">
      <c r="N84" s="67"/>
    </row>
  </sheetData>
  <mergeCells count="3">
    <mergeCell ref="L5:N5"/>
    <mergeCell ref="J4:N4"/>
    <mergeCell ref="A4:H4"/>
  </mergeCells>
  <phoneticPr fontId="8"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3D0B-D6B6-4C0C-AA0C-B0E4ABE0379D}">
  <sheetPr codeName="Sheet5">
    <tabColor theme="1"/>
  </sheetPr>
  <dimension ref="A4:AI248"/>
  <sheetViews>
    <sheetView showGridLines="0" topLeftCell="A4" zoomScale="96" zoomScaleNormal="96" workbookViewId="0">
      <pane xSplit="2" ySplit="5" topLeftCell="C106" activePane="bottomRight" state="frozen"/>
      <selection activeCell="A4" sqref="A4"/>
      <selection pane="topRight" activeCell="C4" sqref="C4"/>
      <selection pane="bottomLeft" activeCell="A9" sqref="A9"/>
      <selection pane="bottomRight" activeCell="G138" sqref="G138"/>
    </sheetView>
  </sheetViews>
  <sheetFormatPr defaultColWidth="9.07421875" defaultRowHeight="12"/>
  <cols>
    <col min="1" max="1" width="9.3046875" style="233" bestFit="1" customWidth="1"/>
    <col min="2" max="2" width="24.07421875" style="299" bestFit="1" customWidth="1"/>
    <col min="3" max="3" width="12.84375" style="299" customWidth="1"/>
    <col min="4" max="4" width="11.53515625" style="300" customWidth="1"/>
    <col min="5" max="5" width="10.07421875" style="301" customWidth="1"/>
    <col min="6" max="6" width="11.84375" style="301" customWidth="1"/>
    <col min="7" max="8" width="11.07421875" style="301" customWidth="1"/>
    <col min="9" max="9" width="12.07421875" style="301" customWidth="1"/>
    <col min="10" max="11" width="13.07421875" style="301" customWidth="1"/>
    <col min="12" max="12" width="10.84375" style="300" customWidth="1"/>
    <col min="13" max="13" width="20.53515625" style="300" bestFit="1" customWidth="1"/>
    <col min="14" max="14" width="15.3046875" style="300" customWidth="1"/>
    <col min="15" max="15" width="12.3046875" style="300" bestFit="1" customWidth="1"/>
    <col min="16" max="16" width="10.07421875" style="233" bestFit="1" customWidth="1"/>
    <col min="17" max="17" width="13.53515625" style="233" bestFit="1" customWidth="1"/>
    <col min="18" max="18" width="9.07421875" style="233"/>
    <col min="19" max="19" width="16.84375" style="233" bestFit="1" customWidth="1"/>
    <col min="20" max="22" width="13.3046875" style="233" bestFit="1" customWidth="1"/>
    <col min="23" max="23" width="13.84375" style="233" bestFit="1" customWidth="1"/>
    <col min="24" max="24" width="13.53515625" style="233" customWidth="1"/>
    <col min="25" max="16384" width="9.07421875" style="233"/>
  </cols>
  <sheetData>
    <row r="4" spans="1:17" ht="12.9">
      <c r="B4" s="586" t="s">
        <v>267</v>
      </c>
      <c r="C4" s="281"/>
      <c r="D4" s="282"/>
      <c r="E4" s="282"/>
      <c r="F4" s="282"/>
      <c r="G4" s="282"/>
      <c r="H4" s="282"/>
      <c r="I4" s="282"/>
      <c r="J4" s="282"/>
      <c r="K4" s="282"/>
      <c r="L4" s="282"/>
      <c r="M4" s="282"/>
      <c r="N4" s="282"/>
      <c r="O4" s="282"/>
    </row>
    <row r="5" spans="1:17" ht="12.9">
      <c r="B5" s="586" t="s">
        <v>268</v>
      </c>
      <c r="C5" s="281"/>
      <c r="D5" s="282"/>
      <c r="E5" s="282"/>
      <c r="F5" s="282"/>
      <c r="G5" s="282"/>
      <c r="H5" s="283"/>
      <c r="I5" s="283">
        <f>(I44+J44)/O44</f>
        <v>0.68708821121685182</v>
      </c>
      <c r="J5" s="282"/>
      <c r="K5" s="282"/>
      <c r="L5" s="282"/>
      <c r="M5" s="282"/>
      <c r="N5" s="283"/>
      <c r="O5" s="282"/>
    </row>
    <row r="6" spans="1:17" ht="12.9">
      <c r="B6" s="587" t="s">
        <v>812</v>
      </c>
      <c r="C6" s="371"/>
      <c r="D6" s="282"/>
      <c r="E6" s="282"/>
      <c r="F6" s="282"/>
      <c r="G6" s="282"/>
      <c r="H6" s="282"/>
      <c r="I6" s="282"/>
      <c r="J6" s="282"/>
      <c r="K6" s="282"/>
      <c r="L6" s="282"/>
      <c r="M6" s="282"/>
      <c r="N6" s="282"/>
      <c r="O6" s="282"/>
    </row>
    <row r="7" spans="1:17" ht="25.75">
      <c r="B7" s="588" t="s">
        <v>11</v>
      </c>
      <c r="C7" s="588"/>
      <c r="D7" s="589" t="s">
        <v>269</v>
      </c>
      <c r="E7" s="589" t="s">
        <v>270</v>
      </c>
      <c r="F7" s="589" t="s">
        <v>271</v>
      </c>
      <c r="G7" s="589" t="s">
        <v>272</v>
      </c>
      <c r="H7" s="589" t="s">
        <v>273</v>
      </c>
      <c r="I7" s="589" t="s">
        <v>274</v>
      </c>
      <c r="J7" s="589" t="s">
        <v>275</v>
      </c>
      <c r="K7" s="589" t="s">
        <v>276</v>
      </c>
      <c r="L7" s="589" t="s">
        <v>277</v>
      </c>
      <c r="M7" s="589" t="s">
        <v>278</v>
      </c>
      <c r="N7" s="589" t="s">
        <v>279</v>
      </c>
      <c r="O7" s="589" t="s">
        <v>43</v>
      </c>
    </row>
    <row r="8" spans="1:17" ht="12.9">
      <c r="A8" s="233">
        <v>1</v>
      </c>
      <c r="B8" s="818">
        <v>2023</v>
      </c>
      <c r="C8" s="772" t="s">
        <v>54</v>
      </c>
      <c r="D8" s="773" t="s">
        <v>13</v>
      </c>
      <c r="E8" s="774" t="s">
        <v>16</v>
      </c>
      <c r="F8" s="774" t="s">
        <v>20</v>
      </c>
      <c r="G8" s="774" t="s">
        <v>24</v>
      </c>
      <c r="H8" s="774" t="s">
        <v>28</v>
      </c>
      <c r="I8" s="774" t="s">
        <v>35</v>
      </c>
      <c r="J8" s="774" t="s">
        <v>34</v>
      </c>
      <c r="K8" s="774" t="s">
        <v>37</v>
      </c>
      <c r="L8" s="773" t="s">
        <v>39</v>
      </c>
      <c r="M8" s="773" t="s">
        <v>41</v>
      </c>
      <c r="N8" s="773" t="s">
        <v>31</v>
      </c>
      <c r="O8" s="775" t="s">
        <v>137</v>
      </c>
    </row>
    <row r="9" spans="1:17" ht="12.9">
      <c r="B9" s="590" t="s">
        <v>280</v>
      </c>
      <c r="C9" s="591"/>
      <c r="D9" s="591">
        <v>32682894</v>
      </c>
      <c r="E9" s="591">
        <v>10785848</v>
      </c>
      <c r="F9" s="591">
        <v>76255014</v>
      </c>
      <c r="G9" s="591">
        <v>39903688</v>
      </c>
      <c r="H9" s="591">
        <v>12032183</v>
      </c>
      <c r="I9" s="591">
        <v>915640011</v>
      </c>
      <c r="J9" s="591">
        <v>371117040</v>
      </c>
      <c r="K9" s="591">
        <v>9359638</v>
      </c>
      <c r="L9" s="591">
        <v>16957370</v>
      </c>
      <c r="M9" s="591">
        <v>105385636</v>
      </c>
      <c r="N9" s="591">
        <v>5450653</v>
      </c>
      <c r="O9" s="591">
        <v>1595569975</v>
      </c>
      <c r="P9" s="300"/>
    </row>
    <row r="10" spans="1:17" ht="12.9">
      <c r="B10" s="590" t="s">
        <v>281</v>
      </c>
      <c r="C10" s="591"/>
      <c r="D10" s="591">
        <v>-16143911.882997179</v>
      </c>
      <c r="E10" s="591">
        <v>-4135577.081959289</v>
      </c>
      <c r="F10" s="591">
        <v>-23677359.070646275</v>
      </c>
      <c r="G10" s="591">
        <v>-11939999.395035256</v>
      </c>
      <c r="H10" s="591">
        <v>-1223725.7564520391</v>
      </c>
      <c r="I10" s="591">
        <v>-296246020.46554595</v>
      </c>
      <c r="J10" s="591">
        <v>-106874397.05951267</v>
      </c>
      <c r="K10" s="591">
        <v>-2188534.7729174704</v>
      </c>
      <c r="L10" s="591">
        <v>-5580636.1899181111</v>
      </c>
      <c r="M10" s="591">
        <v>-72357818.986968026</v>
      </c>
      <c r="N10" s="591">
        <v>-2099997.8512353553</v>
      </c>
      <c r="O10" s="591">
        <v>-542467978.51318765</v>
      </c>
      <c r="P10" s="300"/>
    </row>
    <row r="11" spans="1:17" ht="12.9">
      <c r="B11" s="590" t="s">
        <v>282</v>
      </c>
      <c r="C11" s="591"/>
      <c r="D11" s="591">
        <v>-10245732.310610045</v>
      </c>
      <c r="E11" s="591">
        <v>-4465462.1307290625</v>
      </c>
      <c r="F11" s="591">
        <v>-34283460.578870639</v>
      </c>
      <c r="G11" s="591">
        <v>-16879343.353682574</v>
      </c>
      <c r="H11" s="591">
        <v>-3435533.7128379466</v>
      </c>
      <c r="I11" s="591">
        <v>-334714513.30794942</v>
      </c>
      <c r="J11" s="591">
        <v>-122998227.70147286</v>
      </c>
      <c r="K11" s="591">
        <v>-3161035.2435917039</v>
      </c>
      <c r="L11" s="591">
        <v>-6435019.491138313</v>
      </c>
      <c r="M11" s="591">
        <v>-43862823.844007969</v>
      </c>
      <c r="N11" s="591">
        <v>-2851496.2167181703</v>
      </c>
      <c r="O11" s="591">
        <v>-583332647.89160872</v>
      </c>
      <c r="P11" s="300"/>
    </row>
    <row r="12" spans="1:17" ht="12.9">
      <c r="B12" s="590" t="s">
        <v>283</v>
      </c>
      <c r="C12" s="591"/>
      <c r="D12" s="935">
        <v>-5898179.5723871347</v>
      </c>
      <c r="E12" s="591">
        <v>329885.04876977345</v>
      </c>
      <c r="F12" s="591">
        <v>10606101.508224364</v>
      </c>
      <c r="G12" s="591">
        <v>4939343.9586473182</v>
      </c>
      <c r="H12" s="591">
        <v>2211807.9563859077</v>
      </c>
      <c r="I12" s="591">
        <v>38468492.842403471</v>
      </c>
      <c r="J12" s="591">
        <v>16123830.641960189</v>
      </c>
      <c r="K12" s="591">
        <v>972500.47067423351</v>
      </c>
      <c r="L12" s="591">
        <v>854383.30122020189</v>
      </c>
      <c r="M12" s="591">
        <v>-28494995.142960057</v>
      </c>
      <c r="N12" s="591">
        <v>751498.36548281508</v>
      </c>
      <c r="O12" s="591">
        <v>40864669.378421091</v>
      </c>
      <c r="P12" s="300"/>
    </row>
    <row r="13" spans="1:17" ht="12.9">
      <c r="B13" s="590"/>
      <c r="C13" s="590"/>
      <c r="D13" s="591"/>
      <c r="E13" s="591"/>
      <c r="F13" s="591"/>
      <c r="G13" s="591"/>
      <c r="H13" s="591"/>
      <c r="I13" s="591"/>
      <c r="J13" s="591"/>
      <c r="K13" s="591"/>
      <c r="L13" s="591"/>
      <c r="M13" s="591"/>
      <c r="N13" s="591"/>
      <c r="O13" s="591"/>
      <c r="P13" s="300"/>
    </row>
    <row r="14" spans="1:17" ht="12.9">
      <c r="B14" s="590" t="s">
        <v>284</v>
      </c>
      <c r="C14" s="591"/>
      <c r="D14" s="591">
        <v>33029947.689389955</v>
      </c>
      <c r="E14" s="591">
        <v>10633061.869270938</v>
      </c>
      <c r="F14" s="591">
        <v>68236165.421129361</v>
      </c>
      <c r="G14" s="591">
        <v>34687471.646317422</v>
      </c>
      <c r="H14" s="591">
        <v>10738309.287162054</v>
      </c>
      <c r="I14" s="591">
        <v>877385715.69205058</v>
      </c>
      <c r="J14" s="591">
        <v>355172811.29852712</v>
      </c>
      <c r="K14" s="591">
        <v>8916891.7564082965</v>
      </c>
      <c r="L14" s="591">
        <v>16415973.508861687</v>
      </c>
      <c r="M14" s="591">
        <v>148129405.15599203</v>
      </c>
      <c r="N14" s="591">
        <v>3236633.7832818297</v>
      </c>
      <c r="O14" s="591">
        <v>1566582387.1083913</v>
      </c>
      <c r="P14" s="300"/>
      <c r="Q14" s="300"/>
    </row>
    <row r="15" spans="1:17" ht="12.9">
      <c r="B15" s="590" t="s">
        <v>285</v>
      </c>
      <c r="C15" s="591"/>
      <c r="D15" s="591">
        <v>10419991.308188416</v>
      </c>
      <c r="E15" s="591">
        <v>1309646.203757152</v>
      </c>
      <c r="F15" s="591">
        <v>44174431.129394412</v>
      </c>
      <c r="G15" s="591">
        <v>1934251.5971074156</v>
      </c>
      <c r="H15" s="591">
        <v>2621435.4069444831</v>
      </c>
      <c r="I15" s="591">
        <v>5717532.5575260231</v>
      </c>
      <c r="J15" s="591">
        <v>2328900.978389381</v>
      </c>
      <c r="K15" s="591">
        <v>1693881.3720683977</v>
      </c>
      <c r="L15" s="591">
        <v>3834010.6556285066</v>
      </c>
      <c r="M15" s="591">
        <v>71303467.690797523</v>
      </c>
      <c r="N15" s="591">
        <v>734492.10019829054</v>
      </c>
      <c r="O15" s="591">
        <v>146072041.00000003</v>
      </c>
      <c r="P15" s="300"/>
    </row>
    <row r="16" spans="1:17" ht="12.9">
      <c r="B16" s="590"/>
      <c r="C16" s="590"/>
      <c r="D16" s="591"/>
      <c r="E16" s="591"/>
      <c r="F16" s="591"/>
      <c r="G16" s="591"/>
      <c r="H16" s="591"/>
      <c r="I16" s="591"/>
      <c r="J16" s="591"/>
      <c r="K16" s="591"/>
      <c r="L16" s="591"/>
      <c r="M16" s="591"/>
      <c r="N16" s="591"/>
      <c r="O16" s="591"/>
      <c r="P16" s="300"/>
    </row>
    <row r="17" spans="2:17" ht="12.9">
      <c r="B17" s="590" t="s">
        <v>286</v>
      </c>
      <c r="C17" s="591"/>
      <c r="D17" s="591">
        <v>22609956.381201539</v>
      </c>
      <c r="E17" s="591">
        <v>9323415.6655137856</v>
      </c>
      <c r="F17" s="591">
        <v>24061734.291734949</v>
      </c>
      <c r="G17" s="591">
        <v>32753220.049210008</v>
      </c>
      <c r="H17" s="591">
        <v>8116873.8802175708</v>
      </c>
      <c r="I17" s="591">
        <v>871668183.13452458</v>
      </c>
      <c r="J17" s="591">
        <v>352843910.32013774</v>
      </c>
      <c r="K17" s="591">
        <v>7223010.3843398988</v>
      </c>
      <c r="L17" s="591">
        <v>12581962.853233181</v>
      </c>
      <c r="M17" s="591">
        <v>76825937.465194508</v>
      </c>
      <c r="N17" s="591">
        <v>2502141.6830835389</v>
      </c>
      <c r="O17" s="1143">
        <v>1420510346.108391</v>
      </c>
      <c r="P17" s="300"/>
    </row>
    <row r="18" spans="2:17" ht="12.9">
      <c r="B18" s="590"/>
      <c r="C18" s="590"/>
      <c r="D18" s="591"/>
      <c r="E18" s="591"/>
      <c r="F18" s="591"/>
      <c r="G18" s="591"/>
      <c r="H18" s="591"/>
      <c r="I18" s="591"/>
      <c r="J18" s="591"/>
      <c r="K18" s="591"/>
      <c r="L18" s="591"/>
      <c r="M18" s="591"/>
      <c r="N18" s="591"/>
      <c r="O18" s="591"/>
      <c r="P18" s="300"/>
    </row>
    <row r="19" spans="2:17" ht="12.9">
      <c r="B19" s="590" t="s">
        <v>287</v>
      </c>
      <c r="C19" s="591"/>
      <c r="D19" s="591">
        <v>1418131</v>
      </c>
      <c r="E19" s="591">
        <v>1842476</v>
      </c>
      <c r="F19" s="591">
        <v>32243776</v>
      </c>
      <c r="G19" s="591">
        <v>4746034</v>
      </c>
      <c r="H19" s="591">
        <v>3277913</v>
      </c>
      <c r="I19" s="591">
        <v>611465508</v>
      </c>
      <c r="J19" s="591">
        <v>290849318</v>
      </c>
      <c r="K19" s="591">
        <v>1250041</v>
      </c>
      <c r="L19" s="591">
        <v>702509</v>
      </c>
      <c r="M19" s="591">
        <v>64293934</v>
      </c>
      <c r="N19" s="591">
        <v>30087</v>
      </c>
      <c r="O19" s="591">
        <v>1012119727</v>
      </c>
      <c r="P19" s="300"/>
    </row>
    <row r="20" spans="2:17" ht="12.9">
      <c r="B20" s="590" t="s">
        <v>288</v>
      </c>
      <c r="C20" s="591"/>
      <c r="D20" s="591">
        <v>0</v>
      </c>
      <c r="E20" s="591">
        <v>0</v>
      </c>
      <c r="F20" s="591">
        <v>0</v>
      </c>
      <c r="G20" s="591">
        <v>0</v>
      </c>
      <c r="H20" s="591">
        <v>0</v>
      </c>
      <c r="I20" s="591">
        <v>0</v>
      </c>
      <c r="J20" s="591">
        <v>0</v>
      </c>
      <c r="K20" s="591">
        <v>0</v>
      </c>
      <c r="L20" s="591">
        <v>0</v>
      </c>
      <c r="M20" s="591">
        <v>0</v>
      </c>
      <c r="N20" s="591">
        <v>0</v>
      </c>
      <c r="O20" s="591">
        <v>0</v>
      </c>
      <c r="P20" s="300"/>
    </row>
    <row r="21" spans="2:17" ht="12.9">
      <c r="B21" s="590" t="s">
        <v>833</v>
      </c>
      <c r="C21" s="590"/>
      <c r="D21" s="591">
        <v>751918.03480700124</v>
      </c>
      <c r="E21" s="591">
        <v>28888.248896983387</v>
      </c>
      <c r="F21" s="591">
        <v>2054879.9130915282</v>
      </c>
      <c r="G21" s="591">
        <v>126089.58095501264</v>
      </c>
      <c r="H21" s="591">
        <v>62400</v>
      </c>
      <c r="I21" s="591">
        <v>10949879.915132063</v>
      </c>
      <c r="J21" s="591">
        <v>6490819.0190220363</v>
      </c>
      <c r="K21" s="591">
        <v>69556.34298221326</v>
      </c>
      <c r="L21" s="591">
        <v>0</v>
      </c>
      <c r="M21" s="591">
        <v>94980537.774244398</v>
      </c>
      <c r="N21" s="591">
        <v>0</v>
      </c>
      <c r="O21" s="591">
        <v>115514968.82913123</v>
      </c>
      <c r="P21" s="300"/>
    </row>
    <row r="22" spans="2:17" ht="12.9">
      <c r="B22" s="590" t="s">
        <v>290</v>
      </c>
      <c r="C22" s="591"/>
      <c r="D22" s="591">
        <v>-797950</v>
      </c>
      <c r="E22" s="591">
        <v>0</v>
      </c>
      <c r="F22" s="591">
        <v>-28519914</v>
      </c>
      <c r="G22" s="591">
        <v>0</v>
      </c>
      <c r="H22" s="591">
        <v>0</v>
      </c>
      <c r="I22" s="591">
        <v>-21259988</v>
      </c>
      <c r="J22" s="591">
        <v>-37072783</v>
      </c>
      <c r="K22" s="591">
        <v>-503069</v>
      </c>
      <c r="L22" s="591">
        <v>0</v>
      </c>
      <c r="M22" s="591">
        <v>-39776532</v>
      </c>
      <c r="N22" s="591">
        <v>0</v>
      </c>
      <c r="O22" s="591">
        <v>-127930236</v>
      </c>
      <c r="P22" s="300"/>
      <c r="Q22" s="1289"/>
    </row>
    <row r="23" spans="2:17" ht="12.9">
      <c r="B23" s="590"/>
      <c r="C23" s="590"/>
      <c r="D23" s="591"/>
      <c r="E23" s="591"/>
      <c r="F23" s="591"/>
      <c r="G23" s="591"/>
      <c r="H23" s="591"/>
      <c r="I23" s="591"/>
      <c r="J23" s="591"/>
      <c r="K23" s="591"/>
      <c r="L23" s="591"/>
      <c r="M23" s="591"/>
      <c r="N23" s="591"/>
      <c r="O23" s="591">
        <v>1012119727</v>
      </c>
      <c r="P23" s="300"/>
    </row>
    <row r="24" spans="2:17" ht="12.9">
      <c r="B24" s="590" t="s">
        <v>291</v>
      </c>
      <c r="C24" s="591"/>
      <c r="D24" s="591">
        <v>1372099.0348070012</v>
      </c>
      <c r="E24" s="591">
        <v>1871364.2488969835</v>
      </c>
      <c r="F24" s="591">
        <v>5547302.9130915282</v>
      </c>
      <c r="G24" s="591">
        <v>1114075.5809550127</v>
      </c>
      <c r="H24" s="591">
        <v>3340313</v>
      </c>
      <c r="I24" s="591">
        <v>557957049.91513205</v>
      </c>
      <c r="J24" s="591">
        <v>244186758.01902205</v>
      </c>
      <c r="K24" s="591">
        <v>816528.34298221325</v>
      </c>
      <c r="L24" s="591">
        <v>702509</v>
      </c>
      <c r="M24" s="591">
        <v>119497939.7742444</v>
      </c>
      <c r="N24" s="591">
        <v>30087</v>
      </c>
      <c r="O24" s="591">
        <v>936436026.82913113</v>
      </c>
      <c r="P24" s="300"/>
    </row>
    <row r="25" spans="2:17">
      <c r="B25" s="233"/>
    </row>
    <row r="26" spans="2:17" ht="12.9">
      <c r="B26" s="590" t="s">
        <v>292</v>
      </c>
      <c r="C26" s="591"/>
      <c r="D26" s="591">
        <v>-4791022</v>
      </c>
      <c r="E26" s="591">
        <v>-383051</v>
      </c>
      <c r="F26" s="591">
        <v>-14758027</v>
      </c>
      <c r="G26" s="591">
        <v>-798813</v>
      </c>
      <c r="H26" s="591">
        <v>-456333</v>
      </c>
      <c r="I26" s="591">
        <v>-452926</v>
      </c>
      <c r="J26" s="591">
        <v>-167579</v>
      </c>
      <c r="K26" s="591">
        <v>-339314</v>
      </c>
      <c r="L26" s="591">
        <v>-865402</v>
      </c>
      <c r="M26" s="591">
        <v>-17206177</v>
      </c>
      <c r="N26" s="591">
        <v>-127351</v>
      </c>
      <c r="O26" s="591">
        <v>-40345995</v>
      </c>
      <c r="P26" s="300"/>
    </row>
    <row r="27" spans="2:17" ht="12.9">
      <c r="B27" s="590" t="s">
        <v>293</v>
      </c>
      <c r="C27" s="591"/>
      <c r="D27" s="591">
        <v>7078207</v>
      </c>
      <c r="E27" s="591">
        <v>2042367</v>
      </c>
      <c r="F27" s="591">
        <v>19197066</v>
      </c>
      <c r="G27" s="591">
        <v>7889856</v>
      </c>
      <c r="H27" s="591">
        <v>2113009</v>
      </c>
      <c r="I27" s="591">
        <v>89828117</v>
      </c>
      <c r="J27" s="591">
        <v>36210655</v>
      </c>
      <c r="K27" s="591">
        <v>1820675</v>
      </c>
      <c r="L27" s="591">
        <v>2861757</v>
      </c>
      <c r="M27" s="591">
        <v>21057724</v>
      </c>
      <c r="N27" s="591">
        <v>920816</v>
      </c>
      <c r="O27" s="591">
        <v>188077324</v>
      </c>
      <c r="P27" s="300"/>
    </row>
    <row r="28" spans="2:17" ht="12.9">
      <c r="B28" s="590" t="s">
        <v>294</v>
      </c>
      <c r="C28" s="591"/>
      <c r="D28" s="591">
        <v>9043615.0653329175</v>
      </c>
      <c r="E28" s="591">
        <v>2984529.3830219232</v>
      </c>
      <c r="F28" s="591">
        <v>21100365.023292389</v>
      </c>
      <c r="G28" s="591">
        <v>11041665.831647111</v>
      </c>
      <c r="H28" s="591">
        <v>3329400.1274074023</v>
      </c>
      <c r="I28" s="591">
        <v>253364827.42015439</v>
      </c>
      <c r="J28" s="591">
        <v>102691017.93573603</v>
      </c>
      <c r="K28" s="591">
        <v>2589885.8045698907</v>
      </c>
      <c r="L28" s="591">
        <v>4692238.2944553336</v>
      </c>
      <c r="M28" s="591">
        <v>29161038.352334745</v>
      </c>
      <c r="N28" s="591">
        <v>1508238.7620478796</v>
      </c>
      <c r="O28" s="1143">
        <v>441506822</v>
      </c>
      <c r="P28" s="300"/>
    </row>
    <row r="29" spans="2:17" ht="12.9">
      <c r="B29" s="590"/>
      <c r="C29" s="590"/>
      <c r="D29" s="591"/>
      <c r="E29" s="591"/>
      <c r="F29" s="591"/>
      <c r="G29" s="591"/>
      <c r="H29" s="591"/>
      <c r="I29" s="591"/>
      <c r="J29" s="591"/>
      <c r="K29" s="591"/>
      <c r="L29" s="591"/>
      <c r="M29" s="591"/>
      <c r="N29" s="591"/>
      <c r="O29" s="591"/>
      <c r="P29" s="300"/>
    </row>
    <row r="30" spans="2:17" ht="12.9">
      <c r="B30" s="590" t="s">
        <v>295</v>
      </c>
      <c r="C30" s="591"/>
      <c r="D30" s="591">
        <v>11330800.065332917</v>
      </c>
      <c r="E30" s="591">
        <v>4643845.3830219228</v>
      </c>
      <c r="F30" s="591">
        <v>25539404.023292389</v>
      </c>
      <c r="G30" s="591">
        <v>18132708.831647113</v>
      </c>
      <c r="H30" s="591">
        <v>4986076.1274074018</v>
      </c>
      <c r="I30" s="591">
        <v>342740018.42015439</v>
      </c>
      <c r="J30" s="591">
        <v>138734093.93573603</v>
      </c>
      <c r="K30" s="591">
        <v>4071246.8045698907</v>
      </c>
      <c r="L30" s="591">
        <v>6688593.2944553336</v>
      </c>
      <c r="M30" s="591">
        <v>33012585.352334745</v>
      </c>
      <c r="N30" s="591">
        <v>2301703.7620478794</v>
      </c>
      <c r="O30" s="591">
        <v>592181076</v>
      </c>
      <c r="P30" s="300"/>
    </row>
    <row r="31" spans="2:17" ht="12.9">
      <c r="B31" s="590"/>
      <c r="C31" s="591"/>
      <c r="D31" s="591"/>
      <c r="E31" s="591"/>
      <c r="F31" s="591"/>
      <c r="G31" s="591"/>
      <c r="H31" s="591"/>
      <c r="I31" s="591"/>
      <c r="J31" s="591"/>
      <c r="K31" s="591"/>
      <c r="L31" s="591"/>
      <c r="M31" s="591"/>
      <c r="N31" s="591"/>
      <c r="O31" s="591"/>
      <c r="P31" s="300"/>
    </row>
    <row r="32" spans="2:17" ht="12.9">
      <c r="B32" s="592" t="s">
        <v>296</v>
      </c>
      <c r="C32" s="593"/>
      <c r="D32" s="591">
        <v>8594035.6035478581</v>
      </c>
      <c r="E32" s="591">
        <v>2879604.6972819814</v>
      </c>
      <c r="F32" s="591">
        <v>-4195456.9643860236</v>
      </c>
      <c r="G32" s="591">
        <v>14516283.786891731</v>
      </c>
      <c r="H32" s="591">
        <v>182329.89944804646</v>
      </c>
      <c r="I32" s="591">
        <v>-25324147.431372702</v>
      </c>
      <c r="J32" s="591">
        <v>-28618400.396618903</v>
      </c>
      <c r="K32" s="591">
        <v>2522580.5383091941</v>
      </c>
      <c r="L32" s="591">
        <v>5346092.8734889971</v>
      </c>
      <c r="M32" s="591">
        <v>-81419505.975918651</v>
      </c>
      <c r="N32" s="591">
        <v>352751.66977538564</v>
      </c>
      <c r="O32" s="591">
        <v>-105163831.699553</v>
      </c>
      <c r="P32" s="300"/>
    </row>
    <row r="33" spans="1:15" ht="12.9">
      <c r="B33" s="290"/>
      <c r="C33" s="290"/>
      <c r="D33" s="290"/>
      <c r="E33" s="290"/>
      <c r="F33" s="290"/>
      <c r="G33" s="290"/>
      <c r="H33" s="290"/>
      <c r="I33" s="290"/>
      <c r="J33" s="290"/>
      <c r="K33" s="290"/>
      <c r="L33" s="290"/>
      <c r="M33" s="290"/>
      <c r="N33" s="290"/>
      <c r="O33" s="290"/>
    </row>
    <row r="35" spans="1:15">
      <c r="B35" s="294" t="s">
        <v>297</v>
      </c>
      <c r="C35" s="295" t="s">
        <v>54</v>
      </c>
      <c r="D35" s="295" t="s">
        <v>13</v>
      </c>
      <c r="E35" s="296" t="s">
        <v>16</v>
      </c>
      <c r="F35" s="296" t="s">
        <v>20</v>
      </c>
      <c r="G35" s="296" t="s">
        <v>24</v>
      </c>
      <c r="H35" s="296" t="s">
        <v>28</v>
      </c>
      <c r="I35" s="296" t="s">
        <v>35</v>
      </c>
      <c r="J35" s="296" t="s">
        <v>34</v>
      </c>
      <c r="K35" s="296" t="s">
        <v>37</v>
      </c>
      <c r="L35" s="295" t="s">
        <v>39</v>
      </c>
      <c r="M35" s="295" t="s">
        <v>41</v>
      </c>
      <c r="N35" s="295" t="s">
        <v>31</v>
      </c>
      <c r="O35" s="295" t="s">
        <v>137</v>
      </c>
    </row>
    <row r="36" spans="1:15">
      <c r="B36" s="297" t="s">
        <v>141</v>
      </c>
      <c r="C36" s="298">
        <v>0</v>
      </c>
      <c r="D36" s="298">
        <f>D24/D17</f>
        <v>6.0685611757650151E-2</v>
      </c>
      <c r="E36" s="298">
        <f t="shared" ref="E36:H36" si="0">E24/E17</f>
        <v>0.20071659529446262</v>
      </c>
      <c r="F36" s="298">
        <f t="shared" si="0"/>
        <v>0.23054460022846279</v>
      </c>
      <c r="G36" s="298">
        <f t="shared" si="0"/>
        <v>3.4014230639954547E-2</v>
      </c>
      <c r="H36" s="298">
        <f t="shared" si="0"/>
        <v>0.41152702990014473</v>
      </c>
      <c r="I36" s="298">
        <f>I24/I17</f>
        <v>0.64010257654319191</v>
      </c>
      <c r="J36" s="298">
        <f t="shared" ref="J36:O36" si="1">J24/J17</f>
        <v>0.69205320221474054</v>
      </c>
      <c r="K36" s="298">
        <f t="shared" si="1"/>
        <v>0.11304543390281097</v>
      </c>
      <c r="L36" s="298">
        <f t="shared" si="1"/>
        <v>5.5834610878657667E-2</v>
      </c>
      <c r="M36" s="298">
        <f t="shared" si="1"/>
        <v>1.5554374436157341</v>
      </c>
      <c r="N36" s="298">
        <f t="shared" si="1"/>
        <v>1.2024498933618335E-2</v>
      </c>
      <c r="O36" s="298">
        <f t="shared" si="1"/>
        <v>0.659225066114145</v>
      </c>
    </row>
    <row r="37" spans="1:15">
      <c r="B37" s="297" t="s">
        <v>142</v>
      </c>
      <c r="C37" s="298">
        <v>0</v>
      </c>
      <c r="D37" s="298">
        <f>SUM(D26:D27)/D17</f>
        <v>0.10115831103069356</v>
      </c>
      <c r="E37" s="298">
        <f t="shared" ref="E37:O37" si="2">SUM(E26:E27)/E17</f>
        <v>0.17797297251667263</v>
      </c>
      <c r="F37" s="298">
        <f t="shared" si="2"/>
        <v>0.18448541348595895</v>
      </c>
      <c r="G37" s="298">
        <f t="shared" si="2"/>
        <v>0.21649911029651672</v>
      </c>
      <c r="H37" s="298">
        <f t="shared" si="2"/>
        <v>0.20410271546015363</v>
      </c>
      <c r="I37" s="298">
        <f t="shared" si="2"/>
        <v>0.10253350154253218</v>
      </c>
      <c r="J37" s="298">
        <f t="shared" si="2"/>
        <v>0.10215019997737206</v>
      </c>
      <c r="K37" s="298">
        <f t="shared" si="2"/>
        <v>0.2050891416703092</v>
      </c>
      <c r="L37" s="298">
        <f t="shared" si="2"/>
        <v>0.15866800937875902</v>
      </c>
      <c r="M37" s="298">
        <f t="shared" si="2"/>
        <v>5.013342013229475E-2</v>
      </c>
      <c r="N37" s="298">
        <f t="shared" si="2"/>
        <v>0.31711433663587174</v>
      </c>
      <c r="O37" s="298">
        <f t="shared" si="2"/>
        <v>0.10399877016364051</v>
      </c>
    </row>
    <row r="38" spans="1:15">
      <c r="B38" s="297" t="s">
        <v>298</v>
      </c>
      <c r="C38" s="298">
        <v>0</v>
      </c>
      <c r="D38" s="298">
        <f>D28/D17</f>
        <v>0.39998374666710973</v>
      </c>
      <c r="E38" s="298">
        <f t="shared" ref="E38:M38" si="3">E28/E17</f>
        <v>0.32011115776606908</v>
      </c>
      <c r="F38" s="298">
        <f t="shared" si="3"/>
        <v>0.87692619191378185</v>
      </c>
      <c r="G38" s="298">
        <f t="shared" si="3"/>
        <v>0.33711695567817707</v>
      </c>
      <c r="H38" s="298">
        <f t="shared" si="3"/>
        <v>0.4101825624667903</v>
      </c>
      <c r="I38" s="298">
        <f t="shared" si="3"/>
        <v>0.29066660034447145</v>
      </c>
      <c r="J38" s="298">
        <f t="shared" si="3"/>
        <v>0.29103809058958607</v>
      </c>
      <c r="K38" s="298">
        <f t="shared" si="3"/>
        <v>0.35856044318930835</v>
      </c>
      <c r="L38" s="298">
        <f t="shared" si="3"/>
        <v>0.37293372657268425</v>
      </c>
      <c r="M38" s="298">
        <f t="shared" si="3"/>
        <v>0.37957282806403714</v>
      </c>
      <c r="N38" s="298">
        <f>N28/N17</f>
        <v>0.6027791200813164</v>
      </c>
      <c r="O38" s="298">
        <f t="shared" ref="O38" si="4">O28/O17</f>
        <v>0.31080859298881242</v>
      </c>
    </row>
    <row r="39" spans="1:15">
      <c r="B39" s="297" t="s">
        <v>136</v>
      </c>
      <c r="C39" s="298">
        <f>SUM(C36:C38)</f>
        <v>0</v>
      </c>
      <c r="D39" s="298">
        <f>SUM(D36:D38)</f>
        <v>0.56182766945545337</v>
      </c>
      <c r="E39" s="298">
        <f t="shared" ref="E39:O39" si="5">SUM(E36:E38)</f>
        <v>0.69880072557720441</v>
      </c>
      <c r="F39" s="298">
        <f t="shared" si="5"/>
        <v>1.2919562056282037</v>
      </c>
      <c r="G39" s="298">
        <f t="shared" si="5"/>
        <v>0.58763029661464827</v>
      </c>
      <c r="H39" s="298">
        <f t="shared" si="5"/>
        <v>1.0258123078270887</v>
      </c>
      <c r="I39" s="298">
        <f t="shared" si="5"/>
        <v>1.0333026784301955</v>
      </c>
      <c r="J39" s="298">
        <f t="shared" si="5"/>
        <v>1.0852414927816987</v>
      </c>
      <c r="K39" s="298">
        <f t="shared" si="5"/>
        <v>0.67669501876242855</v>
      </c>
      <c r="L39" s="298">
        <f t="shared" si="5"/>
        <v>0.58743634683010093</v>
      </c>
      <c r="M39" s="298">
        <f t="shared" si="5"/>
        <v>1.985143691812066</v>
      </c>
      <c r="N39" s="298">
        <f t="shared" si="5"/>
        <v>0.93191795565080648</v>
      </c>
      <c r="O39" s="298">
        <f t="shared" si="5"/>
        <v>1.0740324292665979</v>
      </c>
    </row>
    <row r="40" spans="1:15" ht="12.9">
      <c r="B40" s="814"/>
      <c r="C40" s="814"/>
      <c r="D40" s="815"/>
      <c r="E40" s="816"/>
      <c r="F40" s="816"/>
      <c r="G40" s="816"/>
      <c r="H40" s="816"/>
      <c r="I40" s="816"/>
      <c r="J40" s="816"/>
      <c r="K40" s="816"/>
      <c r="L40" s="815"/>
      <c r="M40" s="815"/>
      <c r="N40" s="815"/>
      <c r="O40" s="817"/>
    </row>
    <row r="41" spans="1:15" ht="12.9">
      <c r="B41" s="814"/>
      <c r="C41" s="814"/>
      <c r="D41" s="815"/>
      <c r="E41" s="816"/>
      <c r="F41" s="816"/>
      <c r="G41" s="816"/>
      <c r="H41" s="816"/>
      <c r="I41" s="816"/>
      <c r="J41" s="816"/>
      <c r="K41" s="816"/>
      <c r="L41" s="815"/>
      <c r="M41" s="815"/>
      <c r="N41" s="815"/>
      <c r="O41" s="817"/>
    </row>
    <row r="42" spans="1:15" ht="25.75">
      <c r="B42" s="588" t="s">
        <v>11</v>
      </c>
      <c r="C42" s="588"/>
      <c r="D42" s="589" t="s">
        <v>269</v>
      </c>
      <c r="E42" s="589" t="s">
        <v>270</v>
      </c>
      <c r="F42" s="589" t="s">
        <v>271</v>
      </c>
      <c r="G42" s="589" t="s">
        <v>272</v>
      </c>
      <c r="H42" s="589" t="s">
        <v>273</v>
      </c>
      <c r="I42" s="589" t="s">
        <v>274</v>
      </c>
      <c r="J42" s="589" t="s">
        <v>275</v>
      </c>
      <c r="K42" s="589" t="s">
        <v>276</v>
      </c>
      <c r="L42" s="589" t="s">
        <v>277</v>
      </c>
      <c r="M42" s="589" t="s">
        <v>278</v>
      </c>
      <c r="N42" s="589" t="s">
        <v>279</v>
      </c>
      <c r="O42" s="589" t="s">
        <v>43</v>
      </c>
    </row>
    <row r="43" spans="1:15" ht="12.9">
      <c r="B43" s="772">
        <v>2022</v>
      </c>
      <c r="C43" s="772" t="s">
        <v>54</v>
      </c>
      <c r="D43" s="773" t="s">
        <v>13</v>
      </c>
      <c r="E43" s="774" t="s">
        <v>16</v>
      </c>
      <c r="F43" s="774" t="s">
        <v>20</v>
      </c>
      <c r="G43" s="774" t="s">
        <v>24</v>
      </c>
      <c r="H43" s="774" t="s">
        <v>28</v>
      </c>
      <c r="I43" s="774" t="s">
        <v>35</v>
      </c>
      <c r="J43" s="774" t="s">
        <v>34</v>
      </c>
      <c r="K43" s="774" t="s">
        <v>37</v>
      </c>
      <c r="L43" s="773" t="s">
        <v>39</v>
      </c>
      <c r="M43" s="773" t="s">
        <v>41</v>
      </c>
      <c r="N43" s="773" t="s">
        <v>31</v>
      </c>
      <c r="O43" s="775"/>
    </row>
    <row r="44" spans="1:15" ht="12.9">
      <c r="A44" s="233">
        <v>2</v>
      </c>
      <c r="B44" s="590" t="s">
        <v>280</v>
      </c>
      <c r="C44" s="591">
        <v>-111821</v>
      </c>
      <c r="D44" s="591">
        <v>40945277</v>
      </c>
      <c r="E44" s="591">
        <v>8873879</v>
      </c>
      <c r="F44" s="591">
        <v>78279579</v>
      </c>
      <c r="G44" s="591">
        <v>34436388</v>
      </c>
      <c r="H44" s="591">
        <v>12488935</v>
      </c>
      <c r="I44" s="591">
        <v>818548382</v>
      </c>
      <c r="J44" s="591">
        <v>305362726</v>
      </c>
      <c r="K44" s="591">
        <v>7134489</v>
      </c>
      <c r="L44" s="591">
        <v>14671830</v>
      </c>
      <c r="M44" s="591">
        <v>295958506</v>
      </c>
      <c r="N44" s="591">
        <v>19171387</v>
      </c>
      <c r="O44" s="591">
        <v>1635759557</v>
      </c>
    </row>
    <row r="45" spans="1:15" ht="12.9">
      <c r="A45" s="233">
        <v>3</v>
      </c>
      <c r="B45" s="590" t="s">
        <v>281</v>
      </c>
      <c r="C45" s="591">
        <v>36501</v>
      </c>
      <c r="D45" s="591">
        <v>4022297</v>
      </c>
      <c r="E45" s="591">
        <v>2949289</v>
      </c>
      <c r="F45" s="591">
        <v>5743029</v>
      </c>
      <c r="G45" s="591">
        <v>10442870</v>
      </c>
      <c r="H45" s="591">
        <v>1144553</v>
      </c>
      <c r="I45" s="591">
        <v>246265733</v>
      </c>
      <c r="J45" s="591">
        <v>97513211</v>
      </c>
      <c r="K45" s="591">
        <v>2110576</v>
      </c>
      <c r="L45" s="591">
        <v>4159649</v>
      </c>
      <c r="M45" s="591">
        <v>48318198</v>
      </c>
      <c r="N45" s="591">
        <v>5393216</v>
      </c>
      <c r="O45" s="591">
        <v>428099122</v>
      </c>
    </row>
    <row r="46" spans="1:15" ht="12.9">
      <c r="A46" s="233">
        <v>4</v>
      </c>
      <c r="B46" s="590" t="s">
        <v>282</v>
      </c>
      <c r="C46" s="591">
        <v>0</v>
      </c>
      <c r="D46" s="591">
        <v>-8460532</v>
      </c>
      <c r="E46" s="591">
        <v>-3755063</v>
      </c>
      <c r="F46" s="591">
        <v>-8679384</v>
      </c>
      <c r="G46" s="591">
        <v>-10703736</v>
      </c>
      <c r="H46" s="591">
        <v>-1121253</v>
      </c>
      <c r="I46" s="591">
        <v>-295381175</v>
      </c>
      <c r="J46" s="591">
        <v>-106631381</v>
      </c>
      <c r="K46" s="591">
        <v>-1895752</v>
      </c>
      <c r="L46" s="591">
        <v>-4678444</v>
      </c>
      <c r="M46" s="591">
        <v>-60178045</v>
      </c>
      <c r="N46" s="591">
        <v>-3641144</v>
      </c>
      <c r="O46" s="591">
        <v>-505125909</v>
      </c>
    </row>
    <row r="47" spans="1:15" ht="12.9">
      <c r="A47" s="233">
        <v>5</v>
      </c>
      <c r="B47" s="590" t="s">
        <v>283</v>
      </c>
      <c r="C47" s="591">
        <v>36501</v>
      </c>
      <c r="D47" s="591">
        <v>-4438236</v>
      </c>
      <c r="E47" s="591">
        <v>-805775</v>
      </c>
      <c r="F47" s="591">
        <v>-2936355</v>
      </c>
      <c r="G47" s="591">
        <v>-260866</v>
      </c>
      <c r="H47" s="591">
        <v>23300</v>
      </c>
      <c r="I47" s="591">
        <v>-49115442</v>
      </c>
      <c r="J47" s="591">
        <v>-9118169</v>
      </c>
      <c r="K47" s="591">
        <v>214824</v>
      </c>
      <c r="L47" s="591">
        <v>-518795</v>
      </c>
      <c r="M47" s="591">
        <v>-11859847</v>
      </c>
      <c r="N47" s="591">
        <v>1752073</v>
      </c>
      <c r="O47" s="591">
        <v>-77026787</v>
      </c>
    </row>
    <row r="48" spans="1:15" ht="12.9">
      <c r="A48" s="233">
        <v>6</v>
      </c>
      <c r="B48" s="590"/>
      <c r="C48" s="590"/>
      <c r="D48" s="591"/>
      <c r="E48" s="591"/>
      <c r="F48" s="591"/>
      <c r="G48" s="591"/>
      <c r="H48" s="591"/>
      <c r="I48" s="591"/>
      <c r="J48" s="591"/>
      <c r="K48" s="591"/>
      <c r="L48" s="591"/>
      <c r="M48" s="591"/>
      <c r="N48" s="591"/>
      <c r="O48" s="591"/>
    </row>
    <row r="49" spans="1:15" ht="12.9">
      <c r="A49" s="233">
        <v>7</v>
      </c>
      <c r="B49" s="590" t="s">
        <v>284</v>
      </c>
      <c r="C49" s="591">
        <v>-75320</v>
      </c>
      <c r="D49" s="591">
        <v>36507041</v>
      </c>
      <c r="E49" s="591">
        <v>8068104</v>
      </c>
      <c r="F49" s="591">
        <v>75343224</v>
      </c>
      <c r="G49" s="591">
        <v>34175522</v>
      </c>
      <c r="H49" s="591">
        <v>12512235</v>
      </c>
      <c r="I49" s="591">
        <v>769432940</v>
      </c>
      <c r="J49" s="591">
        <v>296244557</v>
      </c>
      <c r="K49" s="591">
        <v>7349313</v>
      </c>
      <c r="L49" s="591">
        <v>14153035</v>
      </c>
      <c r="M49" s="591">
        <v>284098659</v>
      </c>
      <c r="N49" s="591">
        <v>20923460</v>
      </c>
      <c r="O49" s="591">
        <v>1558732770</v>
      </c>
    </row>
    <row r="50" spans="1:15" ht="12.9">
      <c r="A50" s="233">
        <v>8</v>
      </c>
      <c r="B50" s="590" t="s">
        <v>285</v>
      </c>
      <c r="C50" s="591">
        <v>111821</v>
      </c>
      <c r="D50" s="591">
        <v>-21114752</v>
      </c>
      <c r="E50" s="591">
        <v>-2365468</v>
      </c>
      <c r="F50" s="591">
        <v>-56885899</v>
      </c>
      <c r="G50" s="591">
        <v>-3191826.2823079685</v>
      </c>
      <c r="H50" s="591">
        <v>-3302989.5928038196</v>
      </c>
      <c r="I50" s="591">
        <v>-10223350.705234453</v>
      </c>
      <c r="J50" s="591">
        <v>-3628201.6679745237</v>
      </c>
      <c r="K50" s="591">
        <v>-1006278.1828322961</v>
      </c>
      <c r="L50" s="591">
        <v>-3868369.6883788109</v>
      </c>
      <c r="M50" s="591">
        <v>-37255943.319134943</v>
      </c>
      <c r="N50" s="591">
        <v>-9453784.5613331832</v>
      </c>
      <c r="O50" s="591">
        <v>-152185042</v>
      </c>
    </row>
    <row r="51" spans="1:15" ht="12.9">
      <c r="A51" s="233">
        <v>9</v>
      </c>
      <c r="B51" s="590"/>
      <c r="C51" s="590"/>
      <c r="D51" s="591"/>
      <c r="E51" s="591"/>
      <c r="F51" s="591"/>
      <c r="G51" s="591"/>
      <c r="H51" s="591"/>
      <c r="I51" s="591"/>
      <c r="J51" s="591"/>
      <c r="K51" s="591"/>
      <c r="L51" s="591"/>
      <c r="M51" s="591"/>
      <c r="N51" s="591"/>
      <c r="O51" s="591"/>
    </row>
    <row r="52" spans="1:15" ht="12.9">
      <c r="A52" s="233">
        <v>10</v>
      </c>
      <c r="B52" s="590" t="s">
        <v>286</v>
      </c>
      <c r="C52" s="591">
        <v>36501</v>
      </c>
      <c r="D52" s="591">
        <v>15392289</v>
      </c>
      <c r="E52" s="591">
        <v>5702636</v>
      </c>
      <c r="F52" s="591">
        <v>18457325</v>
      </c>
      <c r="G52" s="591">
        <v>30983696</v>
      </c>
      <c r="H52" s="591">
        <v>9209245</v>
      </c>
      <c r="I52" s="591">
        <v>759209589</v>
      </c>
      <c r="J52" s="591">
        <v>292616355</v>
      </c>
      <c r="K52" s="591">
        <v>6343035</v>
      </c>
      <c r="L52" s="591">
        <v>10284665</v>
      </c>
      <c r="M52" s="591">
        <v>246842716</v>
      </c>
      <c r="N52" s="591">
        <v>11469675</v>
      </c>
      <c r="O52" s="1143">
        <v>1406547728</v>
      </c>
    </row>
    <row r="53" spans="1:15" ht="12.9">
      <c r="A53" s="233">
        <v>11</v>
      </c>
      <c r="B53" s="590"/>
      <c r="C53" s="590"/>
      <c r="D53" s="591"/>
      <c r="E53" s="591"/>
      <c r="F53" s="591"/>
      <c r="G53" s="591"/>
      <c r="H53" s="591"/>
      <c r="I53" s="591"/>
      <c r="J53" s="591"/>
      <c r="K53" s="591"/>
      <c r="L53" s="591"/>
      <c r="M53" s="591"/>
      <c r="N53" s="591"/>
      <c r="O53" s="591"/>
    </row>
    <row r="54" spans="1:15" ht="12.9">
      <c r="A54" s="233">
        <v>12</v>
      </c>
      <c r="B54" s="590" t="s">
        <v>287</v>
      </c>
      <c r="C54" s="591">
        <v>6090024</v>
      </c>
      <c r="D54" s="591">
        <v>3851902</v>
      </c>
      <c r="E54" s="591">
        <v>435021</v>
      </c>
      <c r="F54" s="591">
        <v>2535775</v>
      </c>
      <c r="G54" s="591">
        <v>3684013</v>
      </c>
      <c r="H54" s="591">
        <v>3262515</v>
      </c>
      <c r="I54" s="591">
        <v>527547701</v>
      </c>
      <c r="J54" s="591">
        <v>168089826</v>
      </c>
      <c r="K54" s="591">
        <v>506105</v>
      </c>
      <c r="L54" s="591">
        <v>600134</v>
      </c>
      <c r="M54" s="591">
        <v>18623238</v>
      </c>
      <c r="N54" s="591">
        <v>299905</v>
      </c>
      <c r="O54" s="591">
        <v>735526159</v>
      </c>
    </row>
    <row r="55" spans="1:15" ht="12.9">
      <c r="A55" s="233">
        <v>13</v>
      </c>
      <c r="B55" s="590" t="s">
        <v>288</v>
      </c>
      <c r="C55" s="591">
        <v>-7500000</v>
      </c>
      <c r="D55" s="591">
        <v>1727951</v>
      </c>
      <c r="E55" s="591">
        <v>234697</v>
      </c>
      <c r="F55" s="591">
        <v>8148580</v>
      </c>
      <c r="G55" s="591">
        <v>9592673</v>
      </c>
      <c r="H55" s="591">
        <v>-500000</v>
      </c>
      <c r="I55" s="591">
        <v>12439577</v>
      </c>
      <c r="J55" s="591">
        <v>-2508160</v>
      </c>
      <c r="K55" s="591">
        <v>647031</v>
      </c>
      <c r="L55" s="591">
        <v>-280449</v>
      </c>
      <c r="M55" s="591">
        <v>199125327</v>
      </c>
      <c r="N55" s="591">
        <v>133682</v>
      </c>
      <c r="O55" s="591">
        <v>221260909</v>
      </c>
    </row>
    <row r="56" spans="1:15" ht="12.9">
      <c r="A56" s="233">
        <v>14</v>
      </c>
      <c r="B56" s="590" t="s">
        <v>289</v>
      </c>
      <c r="C56" s="590"/>
      <c r="D56" s="591"/>
      <c r="E56" s="591"/>
      <c r="F56" s="591"/>
      <c r="G56" s="591"/>
      <c r="H56" s="591"/>
      <c r="I56" s="591"/>
      <c r="J56" s="591"/>
      <c r="K56" s="591"/>
      <c r="L56" s="591"/>
      <c r="M56" s="591"/>
      <c r="N56" s="591"/>
      <c r="O56" s="591"/>
    </row>
    <row r="57" spans="1:15" ht="12.9">
      <c r="A57" s="233">
        <v>15</v>
      </c>
      <c r="B57" s="590" t="s">
        <v>290</v>
      </c>
      <c r="C57" s="591">
        <v>1268978</v>
      </c>
      <c r="D57" s="591">
        <v>-870641</v>
      </c>
      <c r="E57" s="591">
        <v>-82569</v>
      </c>
      <c r="F57" s="591">
        <v>-7502262</v>
      </c>
      <c r="G57" s="591">
        <v>-460000</v>
      </c>
      <c r="H57" s="591">
        <v>-2069470</v>
      </c>
      <c r="I57" s="591">
        <v>-11376728</v>
      </c>
      <c r="J57" s="591">
        <v>-9402182</v>
      </c>
      <c r="K57" s="591">
        <v>-611341</v>
      </c>
      <c r="L57" s="591">
        <v>0</v>
      </c>
      <c r="M57" s="591">
        <v>-21684872</v>
      </c>
      <c r="N57" s="591">
        <v>0</v>
      </c>
      <c r="O57" s="591">
        <v>-52791087</v>
      </c>
    </row>
    <row r="58" spans="1:15" ht="12.9">
      <c r="A58" s="233">
        <v>16</v>
      </c>
      <c r="B58" s="590"/>
      <c r="C58" s="590"/>
      <c r="D58" s="591"/>
      <c r="E58" s="591"/>
      <c r="F58" s="591"/>
      <c r="G58" s="591"/>
      <c r="H58" s="591"/>
      <c r="I58" s="591"/>
      <c r="J58" s="591"/>
      <c r="K58" s="591"/>
      <c r="L58" s="591"/>
      <c r="M58" s="591"/>
      <c r="N58" s="591"/>
      <c r="O58" s="591">
        <f>SUM(O54:O55)</f>
        <v>956787068</v>
      </c>
    </row>
    <row r="59" spans="1:15" ht="12.9">
      <c r="A59" s="233">
        <v>17</v>
      </c>
      <c r="B59" s="590" t="s">
        <v>291</v>
      </c>
      <c r="C59" s="591">
        <v>-140998</v>
      </c>
      <c r="D59" s="591">
        <v>4709212</v>
      </c>
      <c r="E59" s="591">
        <v>587149</v>
      </c>
      <c r="F59" s="591">
        <v>3182093</v>
      </c>
      <c r="G59" s="591">
        <v>12816686</v>
      </c>
      <c r="H59" s="591">
        <v>693045</v>
      </c>
      <c r="I59" s="591">
        <v>528610550</v>
      </c>
      <c r="J59" s="591">
        <v>156179484</v>
      </c>
      <c r="K59" s="591">
        <v>541795</v>
      </c>
      <c r="L59" s="591">
        <v>319685</v>
      </c>
      <c r="M59" s="591">
        <v>196063693</v>
      </c>
      <c r="N59" s="591">
        <v>433587</v>
      </c>
      <c r="O59" s="591">
        <v>903995981</v>
      </c>
    </row>
    <row r="60" spans="1:15" ht="12.9">
      <c r="A60" s="233">
        <v>18</v>
      </c>
      <c r="B60" s="590"/>
      <c r="C60" s="590"/>
      <c r="D60" s="591"/>
      <c r="E60" s="591"/>
      <c r="F60" s="591"/>
      <c r="G60" s="591"/>
      <c r="H60" s="591"/>
      <c r="I60" s="591"/>
      <c r="J60" s="591"/>
      <c r="K60" s="591"/>
      <c r="L60" s="591"/>
      <c r="M60" s="591"/>
      <c r="N60" s="591"/>
      <c r="O60" s="591"/>
    </row>
    <row r="61" spans="1:15" ht="12.9">
      <c r="A61" s="233">
        <v>19</v>
      </c>
      <c r="B61" s="590" t="s">
        <v>292</v>
      </c>
      <c r="C61" s="591">
        <v>-240120</v>
      </c>
      <c r="D61" s="591">
        <v>-4787424</v>
      </c>
      <c r="E61" s="591">
        <v>-851666</v>
      </c>
      <c r="F61" s="591">
        <v>-18003397</v>
      </c>
      <c r="G61" s="591">
        <v>-717955</v>
      </c>
      <c r="H61" s="591">
        <v>-875711</v>
      </c>
      <c r="I61" s="591">
        <v>-324933</v>
      </c>
      <c r="J61" s="591">
        <v>-95895</v>
      </c>
      <c r="K61" s="591">
        <v>-434693</v>
      </c>
      <c r="L61" s="591">
        <v>-871780</v>
      </c>
      <c r="M61" s="591">
        <v>-10169829</v>
      </c>
      <c r="N61" s="591">
        <v>-9570788</v>
      </c>
      <c r="O61" s="591">
        <v>-46944191</v>
      </c>
    </row>
    <row r="62" spans="1:15" ht="12.9">
      <c r="A62" s="233">
        <v>20</v>
      </c>
      <c r="B62" s="590" t="s">
        <v>293</v>
      </c>
      <c r="C62" s="591">
        <v>136274</v>
      </c>
      <c r="D62" s="591">
        <v>8274345</v>
      </c>
      <c r="E62" s="591">
        <v>1790008</v>
      </c>
      <c r="F62" s="591">
        <v>18953524</v>
      </c>
      <c r="G62" s="591">
        <v>6714852</v>
      </c>
      <c r="H62" s="591">
        <v>2468854</v>
      </c>
      <c r="I62" s="591">
        <v>75558351</v>
      </c>
      <c r="J62" s="591">
        <v>29077168</v>
      </c>
      <c r="K62" s="591">
        <v>1540635</v>
      </c>
      <c r="L62" s="591">
        <v>2295049</v>
      </c>
      <c r="M62" s="591">
        <v>56011414</v>
      </c>
      <c r="N62" s="591">
        <v>18811649</v>
      </c>
      <c r="O62" s="591">
        <v>221632123</v>
      </c>
    </row>
    <row r="63" spans="1:15" ht="12.9">
      <c r="A63" s="233">
        <v>21</v>
      </c>
      <c r="B63" s="590" t="s">
        <v>294</v>
      </c>
      <c r="C63" s="591">
        <v>-24931.672858095979</v>
      </c>
      <c r="D63" s="591">
        <v>9129181.9179592524</v>
      </c>
      <c r="E63" s="591">
        <v>1978525.0374288179</v>
      </c>
      <c r="F63" s="591">
        <v>17453258.82524284</v>
      </c>
      <c r="G63" s="591">
        <v>7677956.3769816216</v>
      </c>
      <c r="H63" s="591">
        <v>2784539.9501526984</v>
      </c>
      <c r="I63" s="591">
        <v>182504006.21124637</v>
      </c>
      <c r="J63" s="591">
        <v>68083844.6060078</v>
      </c>
      <c r="K63" s="591">
        <v>1590709.667751892</v>
      </c>
      <c r="L63" s="591">
        <v>3271239.4433031213</v>
      </c>
      <c r="M63" s="591">
        <v>65987074.441856503</v>
      </c>
      <c r="N63" s="591">
        <v>4274463.1949271969</v>
      </c>
      <c r="O63" s="1143">
        <v>364709868.00000006</v>
      </c>
    </row>
    <row r="64" spans="1:15" ht="12.9">
      <c r="A64" s="233">
        <v>22</v>
      </c>
      <c r="B64" s="590"/>
      <c r="C64" s="590"/>
      <c r="D64" s="591"/>
      <c r="E64" s="591"/>
      <c r="F64" s="591"/>
      <c r="G64" s="591"/>
      <c r="H64" s="591"/>
      <c r="I64" s="591"/>
      <c r="J64" s="591"/>
      <c r="K64" s="591"/>
      <c r="L64" s="591"/>
      <c r="M64" s="591"/>
      <c r="N64" s="591"/>
      <c r="O64" s="591"/>
    </row>
    <row r="65" spans="1:15" ht="12.9">
      <c r="A65" s="233">
        <v>23</v>
      </c>
      <c r="B65" s="590" t="s">
        <v>295</v>
      </c>
      <c r="C65" s="591">
        <v>-128778</v>
      </c>
      <c r="D65" s="591">
        <v>12616103</v>
      </c>
      <c r="E65" s="591">
        <v>2916867</v>
      </c>
      <c r="F65" s="591">
        <v>18403386</v>
      </c>
      <c r="G65" s="591">
        <v>13674853</v>
      </c>
      <c r="H65" s="591">
        <v>4377683</v>
      </c>
      <c r="I65" s="591">
        <v>257737424</v>
      </c>
      <c r="J65" s="591">
        <v>97065118</v>
      </c>
      <c r="K65" s="591">
        <v>2696652</v>
      </c>
      <c r="L65" s="591">
        <v>4694508</v>
      </c>
      <c r="M65" s="591">
        <v>111828659</v>
      </c>
      <c r="N65" s="591">
        <v>13515324</v>
      </c>
      <c r="O65" s="591">
        <v>539397800</v>
      </c>
    </row>
    <row r="66" spans="1:15" ht="12.9">
      <c r="A66" s="233">
        <v>24</v>
      </c>
      <c r="B66" s="590"/>
      <c r="C66" s="591"/>
      <c r="D66" s="591"/>
      <c r="E66" s="591"/>
      <c r="F66" s="591"/>
      <c r="G66" s="591"/>
      <c r="H66" s="591"/>
      <c r="I66" s="591"/>
      <c r="J66" s="591"/>
      <c r="K66" s="591"/>
      <c r="L66" s="591"/>
      <c r="M66" s="591"/>
      <c r="N66" s="591"/>
      <c r="O66" s="591"/>
    </row>
    <row r="67" spans="1:15" ht="12.9">
      <c r="A67" s="233">
        <v>25</v>
      </c>
      <c r="B67" s="592" t="s">
        <v>296</v>
      </c>
      <c r="C67" s="593">
        <v>306277</v>
      </c>
      <c r="D67" s="593">
        <v>-1933026</v>
      </c>
      <c r="E67" s="593">
        <v>2198620</v>
      </c>
      <c r="F67" s="593">
        <v>-3128154</v>
      </c>
      <c r="G67" s="593">
        <v>4492157</v>
      </c>
      <c r="H67" s="593">
        <v>4138517</v>
      </c>
      <c r="I67" s="593">
        <v>-27138385</v>
      </c>
      <c r="J67" s="593">
        <v>39371753</v>
      </c>
      <c r="K67" s="593">
        <v>3104588</v>
      </c>
      <c r="L67" s="593">
        <v>5270472</v>
      </c>
      <c r="M67" s="593">
        <v>-61049636</v>
      </c>
      <c r="N67" s="593">
        <v>-2479236</v>
      </c>
      <c r="O67" s="591">
        <v>-36846053</v>
      </c>
    </row>
    <row r="68" spans="1:15" ht="12.9">
      <c r="B68" s="290"/>
      <c r="C68" s="290"/>
      <c r="D68" s="290"/>
      <c r="E68" s="290"/>
      <c r="F68" s="290"/>
      <c r="G68" s="290"/>
      <c r="H68" s="290"/>
      <c r="I68" s="290"/>
      <c r="J68" s="290"/>
      <c r="K68" s="290"/>
      <c r="L68" s="290"/>
      <c r="M68" s="290"/>
      <c r="N68" s="290"/>
      <c r="O68" s="290"/>
    </row>
    <row r="70" spans="1:15">
      <c r="B70" s="294" t="s">
        <v>297</v>
      </c>
      <c r="C70" s="295" t="s">
        <v>54</v>
      </c>
      <c r="D70" s="295" t="s">
        <v>13</v>
      </c>
      <c r="E70" s="296" t="s">
        <v>16</v>
      </c>
      <c r="F70" s="296" t="s">
        <v>20</v>
      </c>
      <c r="G70" s="296" t="s">
        <v>24</v>
      </c>
      <c r="H70" s="296" t="s">
        <v>28</v>
      </c>
      <c r="I70" s="296" t="s">
        <v>35</v>
      </c>
      <c r="J70" s="296" t="s">
        <v>34</v>
      </c>
      <c r="K70" s="296" t="s">
        <v>37</v>
      </c>
      <c r="L70" s="295" t="s">
        <v>39</v>
      </c>
      <c r="M70" s="295" t="s">
        <v>41</v>
      </c>
      <c r="N70" s="295" t="s">
        <v>31</v>
      </c>
      <c r="O70" s="295" t="s">
        <v>137</v>
      </c>
    </row>
    <row r="71" spans="1:15">
      <c r="B71" s="297" t="s">
        <v>141</v>
      </c>
      <c r="C71" s="298">
        <f>C59/C52</f>
        <v>-3.8628530725185612</v>
      </c>
      <c r="D71" s="298">
        <f>D59/D52</f>
        <v>0.30594617863528939</v>
      </c>
      <c r="E71" s="298">
        <f t="shared" ref="E71:O71" si="6">E59/E52</f>
        <v>0.10296098155309229</v>
      </c>
      <c r="F71" s="298">
        <f t="shared" si="6"/>
        <v>0.17240271816203051</v>
      </c>
      <c r="G71" s="298">
        <f t="shared" si="6"/>
        <v>0.41365904183929508</v>
      </c>
      <c r="H71" s="298">
        <f t="shared" si="6"/>
        <v>7.5255354809216177E-2</v>
      </c>
      <c r="I71" s="298">
        <f>I59/I52</f>
        <v>0.69626432234116575</v>
      </c>
      <c r="J71" s="298">
        <f t="shared" si="6"/>
        <v>0.53373463694467793</v>
      </c>
      <c r="K71" s="298">
        <f t="shared" si="6"/>
        <v>8.5415735527235775E-2</v>
      </c>
      <c r="L71" s="298">
        <f t="shared" si="6"/>
        <v>3.1083657075850306E-2</v>
      </c>
      <c r="M71" s="298">
        <f t="shared" si="6"/>
        <v>0.79428591686699801</v>
      </c>
      <c r="N71" s="298">
        <f t="shared" si="6"/>
        <v>3.7802902000274634E-2</v>
      </c>
      <c r="O71" s="298">
        <f t="shared" si="6"/>
        <v>0.64270551436275192</v>
      </c>
    </row>
    <row r="72" spans="1:15">
      <c r="B72" s="297" t="s">
        <v>142</v>
      </c>
      <c r="C72" s="298">
        <f>SUM(C61:C62)/C52</f>
        <v>-2.8450179447138435</v>
      </c>
      <c r="D72" s="298">
        <f>SUM(D61:D62)/D52</f>
        <v>0.22653687180639603</v>
      </c>
      <c r="E72" s="298">
        <f t="shared" ref="E72:O72" si="7">SUM(E61:E62)/E52</f>
        <v>0.16454530852048072</v>
      </c>
      <c r="F72" s="298">
        <f t="shared" si="7"/>
        <v>5.1476961043921583E-2</v>
      </c>
      <c r="G72" s="298">
        <f t="shared" si="7"/>
        <v>0.19355008518028322</v>
      </c>
      <c r="H72" s="298">
        <f t="shared" si="7"/>
        <v>0.17299387734825167</v>
      </c>
      <c r="I72" s="298">
        <f t="shared" si="7"/>
        <v>9.9094399082991558E-2</v>
      </c>
      <c r="J72" s="298">
        <f t="shared" si="7"/>
        <v>9.9041876862966186E-2</v>
      </c>
      <c r="K72" s="298">
        <f t="shared" si="7"/>
        <v>0.17435533620735183</v>
      </c>
      <c r="L72" s="298">
        <f t="shared" si="7"/>
        <v>0.13838749244627802</v>
      </c>
      <c r="M72" s="298">
        <f t="shared" si="7"/>
        <v>0.18571171855036631</v>
      </c>
      <c r="N72" s="298">
        <f t="shared" si="7"/>
        <v>0.80567766741429026</v>
      </c>
      <c r="O72" s="298">
        <f t="shared" si="7"/>
        <v>0.12419623488240422</v>
      </c>
    </row>
    <row r="73" spans="1:15">
      <c r="B73" s="297" t="s">
        <v>298</v>
      </c>
      <c r="C73" s="298">
        <f>C63/C52</f>
        <v>-0.68304081691175522</v>
      </c>
      <c r="D73" s="298">
        <f>D63/D52</f>
        <v>0.5931009947876662</v>
      </c>
      <c r="E73" s="298">
        <f t="shared" ref="E73:O73" si="8">E63/E52</f>
        <v>0.3469492068981464</v>
      </c>
      <c r="F73" s="298">
        <f t="shared" si="8"/>
        <v>0.9456006666861444</v>
      </c>
      <c r="G73" s="298">
        <f t="shared" si="8"/>
        <v>0.24780634230924617</v>
      </c>
      <c r="H73" s="298">
        <f t="shared" si="8"/>
        <v>0.3023635433906578</v>
      </c>
      <c r="I73" s="298">
        <f t="shared" si="8"/>
        <v>0.24038685608757027</v>
      </c>
      <c r="J73" s="298">
        <f t="shared" si="8"/>
        <v>0.23267272468761291</v>
      </c>
      <c r="K73" s="298">
        <f t="shared" si="8"/>
        <v>0.25078052820958613</v>
      </c>
      <c r="L73" s="298">
        <f t="shared" si="8"/>
        <v>0.31806961561734109</v>
      </c>
      <c r="M73" s="298">
        <f t="shared" si="8"/>
        <v>0.26732437363821787</v>
      </c>
      <c r="N73" s="298">
        <f>N63/N52</f>
        <v>0.37267517997913602</v>
      </c>
      <c r="O73" s="298">
        <f t="shared" si="8"/>
        <v>0.25929434226777981</v>
      </c>
    </row>
    <row r="74" spans="1:15">
      <c r="B74" s="297" t="s">
        <v>136</v>
      </c>
      <c r="C74" s="298">
        <f>SUM(C71:C73)</f>
        <v>-7.39091183414416</v>
      </c>
      <c r="D74" s="298">
        <f>SUM(D71:D73)</f>
        <v>1.1255840452293517</v>
      </c>
      <c r="E74" s="298">
        <f t="shared" ref="E74:O74" si="9">SUM(E71:E73)</f>
        <v>0.61445549697171942</v>
      </c>
      <c r="F74" s="298">
        <f t="shared" si="9"/>
        <v>1.1694803458920964</v>
      </c>
      <c r="G74" s="298">
        <f t="shared" si="9"/>
        <v>0.85501546932882444</v>
      </c>
      <c r="H74" s="298">
        <f t="shared" si="9"/>
        <v>0.5506127755481256</v>
      </c>
      <c r="I74" s="298">
        <f t="shared" si="9"/>
        <v>1.0357455775117277</v>
      </c>
      <c r="J74" s="298">
        <f t="shared" si="9"/>
        <v>0.86544923849525701</v>
      </c>
      <c r="K74" s="298">
        <f t="shared" si="9"/>
        <v>0.51055159994417365</v>
      </c>
      <c r="L74" s="298">
        <f t="shared" si="9"/>
        <v>0.48754076513946942</v>
      </c>
      <c r="M74" s="298">
        <f t="shared" si="9"/>
        <v>1.2473220090555821</v>
      </c>
      <c r="N74" s="298">
        <f t="shared" si="9"/>
        <v>1.216155749393701</v>
      </c>
      <c r="O74" s="298">
        <f t="shared" si="9"/>
        <v>1.026196091512936</v>
      </c>
    </row>
    <row r="75" spans="1:15">
      <c r="I75" s="302">
        <f>SUM(I59:J59)/SUM(I52:J52)</f>
        <v>0.65104881459360542</v>
      </c>
    </row>
    <row r="77" spans="1:15" ht="25.75">
      <c r="B77" s="284" t="s">
        <v>11</v>
      </c>
      <c r="C77" s="284"/>
      <c r="D77" s="285" t="s">
        <v>269</v>
      </c>
      <c r="E77" s="285" t="s">
        <v>270</v>
      </c>
      <c r="F77" s="285" t="s">
        <v>271</v>
      </c>
      <c r="G77" s="285" t="s">
        <v>272</v>
      </c>
      <c r="H77" s="285" t="s">
        <v>273</v>
      </c>
      <c r="I77" s="285" t="s">
        <v>274</v>
      </c>
      <c r="J77" s="285" t="s">
        <v>275</v>
      </c>
      <c r="K77" s="285" t="s">
        <v>276</v>
      </c>
      <c r="L77" s="285" t="s">
        <v>277</v>
      </c>
      <c r="M77" s="285" t="s">
        <v>278</v>
      </c>
      <c r="N77" s="285" t="s">
        <v>279</v>
      </c>
      <c r="O77" s="285" t="s">
        <v>43</v>
      </c>
    </row>
    <row r="78" spans="1:15" ht="12.9">
      <c r="B78" s="286">
        <v>2021</v>
      </c>
      <c r="C78" s="286" t="s">
        <v>54</v>
      </c>
      <c r="D78" s="287" t="s">
        <v>13</v>
      </c>
      <c r="E78" s="288" t="s">
        <v>16</v>
      </c>
      <c r="F78" s="288" t="s">
        <v>20</v>
      </c>
      <c r="G78" s="288" t="s">
        <v>24</v>
      </c>
      <c r="H78" s="288" t="s">
        <v>28</v>
      </c>
      <c r="I78" s="288" t="s">
        <v>35</v>
      </c>
      <c r="J78" s="288" t="s">
        <v>34</v>
      </c>
      <c r="K78" s="288" t="s">
        <v>37</v>
      </c>
      <c r="L78" s="287" t="s">
        <v>39</v>
      </c>
      <c r="M78" s="287" t="s">
        <v>41</v>
      </c>
      <c r="N78" s="287" t="s">
        <v>31</v>
      </c>
      <c r="O78" s="289"/>
    </row>
    <row r="79" spans="1:15" ht="12.9">
      <c r="B79" s="290" t="s">
        <v>280</v>
      </c>
      <c r="C79" s="291">
        <v>1898815</v>
      </c>
      <c r="D79" s="291">
        <v>19446301</v>
      </c>
      <c r="E79" s="291">
        <v>10013349</v>
      </c>
      <c r="F79" s="291">
        <v>58149488</v>
      </c>
      <c r="G79" s="291">
        <v>41785885</v>
      </c>
      <c r="H79" s="291">
        <v>33832956</v>
      </c>
      <c r="I79" s="291">
        <v>634983591</v>
      </c>
      <c r="J79" s="291">
        <v>241086140</v>
      </c>
      <c r="K79" s="291">
        <v>6504649</v>
      </c>
      <c r="L79" s="291">
        <v>16801809</v>
      </c>
      <c r="M79" s="291">
        <v>249244290</v>
      </c>
      <c r="N79" s="291">
        <v>89810994</v>
      </c>
      <c r="O79" s="291">
        <v>1403558267</v>
      </c>
    </row>
    <row r="80" spans="1:15" ht="12.9">
      <c r="B80" s="290" t="s">
        <v>281</v>
      </c>
      <c r="C80" s="291">
        <v>0</v>
      </c>
      <c r="D80" s="291">
        <v>7496745</v>
      </c>
      <c r="E80" s="291">
        <v>3966708</v>
      </c>
      <c r="F80" s="291">
        <v>9384890</v>
      </c>
      <c r="G80" s="291">
        <v>9836782</v>
      </c>
      <c r="H80" s="291">
        <v>290544</v>
      </c>
      <c r="I80" s="291">
        <v>166095657</v>
      </c>
      <c r="J80" s="291">
        <v>61181558</v>
      </c>
      <c r="K80" s="291">
        <v>-5569462</v>
      </c>
      <c r="L80" s="291">
        <v>2815620</v>
      </c>
      <c r="M80" s="291">
        <v>6630348</v>
      </c>
      <c r="N80" s="291">
        <v>1261880</v>
      </c>
      <c r="O80" s="291">
        <v>263391270</v>
      </c>
    </row>
    <row r="81" spans="2:15" ht="12.9">
      <c r="B81" s="290" t="s">
        <v>282</v>
      </c>
      <c r="C81" s="291">
        <v>-36501</v>
      </c>
      <c r="D81" s="291">
        <v>-4022297</v>
      </c>
      <c r="E81" s="291">
        <v>-2949289</v>
      </c>
      <c r="F81" s="291">
        <v>-5743029</v>
      </c>
      <c r="G81" s="291">
        <v>-10442870</v>
      </c>
      <c r="H81" s="291">
        <v>-1144553</v>
      </c>
      <c r="I81" s="291">
        <v>-246265733</v>
      </c>
      <c r="J81" s="291">
        <v>-97513211</v>
      </c>
      <c r="K81" s="291">
        <v>-2110576</v>
      </c>
      <c r="L81" s="291">
        <v>-4159649</v>
      </c>
      <c r="M81" s="291">
        <v>-48318198</v>
      </c>
      <c r="N81" s="291">
        <v>-5393216</v>
      </c>
      <c r="O81" s="291">
        <v>-428099122</v>
      </c>
    </row>
    <row r="82" spans="2:15" ht="12.9">
      <c r="B82" s="290" t="s">
        <v>283</v>
      </c>
      <c r="C82" s="291">
        <v>-36501</v>
      </c>
      <c r="D82" s="291">
        <v>3474448</v>
      </c>
      <c r="E82" s="291">
        <v>1017419</v>
      </c>
      <c r="F82" s="291">
        <v>3641861</v>
      </c>
      <c r="G82" s="291">
        <v>-606088</v>
      </c>
      <c r="H82" s="291">
        <v>-854009</v>
      </c>
      <c r="I82" s="291">
        <v>-80170076</v>
      </c>
      <c r="J82" s="291">
        <v>-36331653</v>
      </c>
      <c r="K82" s="291">
        <v>-7680038</v>
      </c>
      <c r="L82" s="291">
        <v>-1344029</v>
      </c>
      <c r="M82" s="291">
        <v>-41687850</v>
      </c>
      <c r="N82" s="291">
        <v>-4131336</v>
      </c>
      <c r="O82" s="291">
        <v>-164707852</v>
      </c>
    </row>
    <row r="83" spans="2:15" ht="12.9">
      <c r="B83" s="290"/>
      <c r="C83" s="290"/>
      <c r="D83" s="291"/>
      <c r="E83" s="291"/>
      <c r="F83" s="291"/>
      <c r="G83" s="291"/>
      <c r="H83" s="291"/>
      <c r="I83" s="291"/>
      <c r="J83" s="291"/>
      <c r="K83" s="291"/>
      <c r="L83" s="291"/>
      <c r="M83" s="291"/>
      <c r="N83" s="291"/>
      <c r="O83" s="291"/>
    </row>
    <row r="84" spans="2:15" ht="12.9">
      <c r="B84" s="290" t="s">
        <v>284</v>
      </c>
      <c r="C84" s="291">
        <v>1862314</v>
      </c>
      <c r="D84" s="291">
        <v>22920749</v>
      </c>
      <c r="E84" s="291">
        <v>11030768</v>
      </c>
      <c r="F84" s="291">
        <v>61791349</v>
      </c>
      <c r="G84" s="291">
        <v>41179797</v>
      </c>
      <c r="H84" s="291">
        <v>32978947</v>
      </c>
      <c r="I84" s="291">
        <v>554813515</v>
      </c>
      <c r="J84" s="291">
        <v>204754487</v>
      </c>
      <c r="K84" s="291">
        <v>-1175389</v>
      </c>
      <c r="L84" s="291">
        <v>15457780</v>
      </c>
      <c r="M84" s="291">
        <v>207556440</v>
      </c>
      <c r="N84" s="291">
        <v>85679658</v>
      </c>
      <c r="O84" s="291">
        <v>1238850415</v>
      </c>
    </row>
    <row r="85" spans="2:15" ht="12.9">
      <c r="B85" s="290" t="s">
        <v>285</v>
      </c>
      <c r="C85" s="291">
        <v>-1840890</v>
      </c>
      <c r="D85" s="291">
        <v>-11234259</v>
      </c>
      <c r="E85" s="291">
        <v>-4670714</v>
      </c>
      <c r="F85" s="291">
        <v>-44759903</v>
      </c>
      <c r="G85" s="291">
        <v>-7134499.0779144615</v>
      </c>
      <c r="H85" s="291">
        <v>-17553009.018259503</v>
      </c>
      <c r="I85" s="291">
        <v>-25708864.205442693</v>
      </c>
      <c r="J85" s="291">
        <v>-9292164.3486324362</v>
      </c>
      <c r="K85" s="291">
        <v>-875063.00377307308</v>
      </c>
      <c r="L85" s="291">
        <v>-1758017.1590919085</v>
      </c>
      <c r="M85" s="291">
        <v>-41984253.778640836</v>
      </c>
      <c r="N85" s="291">
        <v>-76168673.408245087</v>
      </c>
      <c r="O85" s="291">
        <v>-242980310</v>
      </c>
    </row>
    <row r="86" spans="2:15" ht="12.9">
      <c r="B86" s="290"/>
      <c r="C86" s="290"/>
      <c r="D86" s="291"/>
      <c r="E86" s="291"/>
      <c r="F86" s="291"/>
      <c r="G86" s="291"/>
      <c r="H86" s="291"/>
      <c r="I86" s="291"/>
      <c r="J86" s="291"/>
      <c r="K86" s="291"/>
      <c r="L86" s="291"/>
      <c r="M86" s="291"/>
      <c r="N86" s="291"/>
      <c r="O86" s="291"/>
    </row>
    <row r="87" spans="2:15" ht="12.9">
      <c r="B87" s="290" t="s">
        <v>286</v>
      </c>
      <c r="C87" s="291">
        <v>21424</v>
      </c>
      <c r="D87" s="291">
        <v>11686490</v>
      </c>
      <c r="E87" s="291">
        <v>6360054</v>
      </c>
      <c r="F87" s="291">
        <v>17031446</v>
      </c>
      <c r="G87" s="291">
        <v>34045298</v>
      </c>
      <c r="H87" s="291">
        <v>15425938</v>
      </c>
      <c r="I87" s="291">
        <v>529104651</v>
      </c>
      <c r="J87" s="291">
        <v>195462323</v>
      </c>
      <c r="K87" s="291">
        <v>-2050452</v>
      </c>
      <c r="L87" s="291">
        <v>13699763</v>
      </c>
      <c r="M87" s="291">
        <v>165572186</v>
      </c>
      <c r="N87" s="291">
        <v>9510985</v>
      </c>
      <c r="O87" s="291">
        <v>995870106</v>
      </c>
    </row>
    <row r="88" spans="2:15" ht="12.9">
      <c r="B88" s="290"/>
      <c r="C88" s="290"/>
      <c r="D88" s="291"/>
      <c r="E88" s="291"/>
      <c r="F88" s="291"/>
      <c r="G88" s="291"/>
      <c r="H88" s="291"/>
      <c r="I88" s="291"/>
      <c r="J88" s="291"/>
      <c r="K88" s="291"/>
      <c r="L88" s="291"/>
      <c r="M88" s="291"/>
      <c r="N88" s="291"/>
      <c r="O88" s="291"/>
    </row>
    <row r="89" spans="2:15" ht="12.9">
      <c r="B89" s="290" t="s">
        <v>287</v>
      </c>
      <c r="C89" s="291">
        <v>0</v>
      </c>
      <c r="D89" s="291">
        <v>4501917</v>
      </c>
      <c r="E89" s="291">
        <v>1095706</v>
      </c>
      <c r="F89" s="291">
        <v>2110499</v>
      </c>
      <c r="G89" s="291">
        <v>1234829</v>
      </c>
      <c r="H89" s="291">
        <v>383343</v>
      </c>
      <c r="I89" s="291">
        <v>395798468</v>
      </c>
      <c r="J89" s="291">
        <v>105660587</v>
      </c>
      <c r="K89" s="291">
        <v>1198206</v>
      </c>
      <c r="L89" s="291">
        <v>82650</v>
      </c>
      <c r="M89" s="291">
        <v>7736087</v>
      </c>
      <c r="N89" s="291">
        <v>441696</v>
      </c>
      <c r="O89" s="291">
        <v>520243988</v>
      </c>
    </row>
    <row r="90" spans="2:15" ht="12.9">
      <c r="B90" s="290" t="s">
        <v>288</v>
      </c>
      <c r="C90" s="291">
        <v>7500000</v>
      </c>
      <c r="D90" s="291">
        <v>-1598182</v>
      </c>
      <c r="E90" s="291">
        <v>-289535</v>
      </c>
      <c r="F90" s="291">
        <v>259465</v>
      </c>
      <c r="G90" s="291">
        <v>190169</v>
      </c>
      <c r="H90" s="291">
        <v>525035</v>
      </c>
      <c r="I90" s="291">
        <v>84068223</v>
      </c>
      <c r="J90" s="291">
        <v>40747878</v>
      </c>
      <c r="K90" s="291">
        <v>-343126</v>
      </c>
      <c r="L90" s="291">
        <v>608014</v>
      </c>
      <c r="M90" s="291">
        <v>78588410</v>
      </c>
      <c r="N90" s="291">
        <v>554012</v>
      </c>
      <c r="O90" s="291">
        <v>210810363</v>
      </c>
    </row>
    <row r="91" spans="2:15" ht="12.9">
      <c r="B91" s="290" t="s">
        <v>289</v>
      </c>
      <c r="C91" s="290"/>
      <c r="D91" s="291"/>
      <c r="E91" s="291"/>
      <c r="F91" s="291"/>
      <c r="G91" s="291"/>
      <c r="H91" s="291"/>
      <c r="I91" s="291"/>
      <c r="J91" s="291"/>
      <c r="K91" s="291"/>
      <c r="L91" s="291"/>
      <c r="M91" s="291"/>
      <c r="N91" s="291"/>
      <c r="O91" s="291"/>
    </row>
    <row r="92" spans="2:15" ht="12.9">
      <c r="B92" s="290" t="s">
        <v>290</v>
      </c>
      <c r="C92" s="291">
        <v>-6750000</v>
      </c>
      <c r="D92" s="291">
        <v>129976</v>
      </c>
      <c r="E92" s="291">
        <v>-29405</v>
      </c>
      <c r="F92" s="357">
        <v>-1911513</v>
      </c>
      <c r="G92" s="291">
        <v>709</v>
      </c>
      <c r="H92" s="291">
        <v>0</v>
      </c>
      <c r="I92" s="291">
        <v>-14009312</v>
      </c>
      <c r="J92" s="291">
        <v>-8243622</v>
      </c>
      <c r="K92" s="291">
        <v>24164</v>
      </c>
      <c r="L92" s="291">
        <v>0</v>
      </c>
      <c r="M92" s="291">
        <v>-5037682</v>
      </c>
      <c r="N92" s="291">
        <v>0</v>
      </c>
      <c r="O92" s="291">
        <v>-35826685</v>
      </c>
    </row>
    <row r="93" spans="2:15" ht="12.9">
      <c r="B93" s="290"/>
      <c r="C93" s="290"/>
      <c r="D93" s="291"/>
      <c r="E93" s="291"/>
      <c r="F93" s="291"/>
      <c r="G93" s="291"/>
      <c r="H93" s="291"/>
      <c r="I93" s="291"/>
      <c r="J93" s="291"/>
      <c r="K93" s="291"/>
      <c r="L93" s="291"/>
      <c r="M93" s="291"/>
      <c r="N93" s="291"/>
      <c r="O93" s="291">
        <f>SUM(O89:O90)</f>
        <v>731054351</v>
      </c>
    </row>
    <row r="94" spans="2:15" ht="12.9">
      <c r="B94" s="290" t="s">
        <v>291</v>
      </c>
      <c r="C94" s="291">
        <v>750000</v>
      </c>
      <c r="D94" s="291">
        <v>3033711</v>
      </c>
      <c r="E94" s="291">
        <v>776766</v>
      </c>
      <c r="F94" s="291">
        <v>458451</v>
      </c>
      <c r="G94" s="291">
        <v>1425707</v>
      </c>
      <c r="H94" s="291">
        <v>908378</v>
      </c>
      <c r="I94" s="291">
        <v>465857379</v>
      </c>
      <c r="J94" s="291">
        <v>138164843</v>
      </c>
      <c r="K94" s="291">
        <v>879244</v>
      </c>
      <c r="L94" s="291">
        <v>690664</v>
      </c>
      <c r="M94" s="291">
        <v>81286815</v>
      </c>
      <c r="N94" s="291">
        <v>995708</v>
      </c>
      <c r="O94" s="291">
        <v>695227666</v>
      </c>
    </row>
    <row r="95" spans="2:15" ht="12.9">
      <c r="B95" s="290"/>
      <c r="C95" s="290"/>
      <c r="D95" s="291"/>
      <c r="E95" s="291"/>
      <c r="F95" s="291"/>
      <c r="G95" s="291"/>
      <c r="H95" s="291"/>
      <c r="I95" s="291"/>
      <c r="J95" s="291"/>
      <c r="K95" s="291"/>
      <c r="L95" s="291"/>
      <c r="M95" s="291"/>
      <c r="N95" s="291"/>
      <c r="O95" s="291"/>
    </row>
    <row r="96" spans="2:15" ht="12.9">
      <c r="B96" s="290" t="s">
        <v>292</v>
      </c>
      <c r="C96" s="291">
        <v>-39319</v>
      </c>
      <c r="D96" s="291">
        <v>-5282518</v>
      </c>
      <c r="E96" s="291">
        <v>-847316</v>
      </c>
      <c r="F96" s="291">
        <v>-19866207</v>
      </c>
      <c r="G96" s="291">
        <v>-967149</v>
      </c>
      <c r="H96" s="291">
        <v>-6222262</v>
      </c>
      <c r="I96" s="291">
        <v>-867842</v>
      </c>
      <c r="J96" s="291">
        <v>-193050</v>
      </c>
      <c r="K96" s="291">
        <v>-5927440</v>
      </c>
      <c r="L96" s="291">
        <v>-244367</v>
      </c>
      <c r="M96" s="291">
        <v>-23699978</v>
      </c>
      <c r="N96" s="291">
        <v>-18992054</v>
      </c>
      <c r="O96" s="291">
        <v>-83149502</v>
      </c>
    </row>
    <row r="97" spans="2:15" ht="12.9">
      <c r="B97" s="290" t="s">
        <v>293</v>
      </c>
      <c r="C97" s="291">
        <v>42427</v>
      </c>
      <c r="D97" s="291">
        <v>4290900</v>
      </c>
      <c r="E97" s="291">
        <v>1755840</v>
      </c>
      <c r="F97" s="291">
        <v>15596057</v>
      </c>
      <c r="G97" s="291">
        <v>7739825</v>
      </c>
      <c r="H97" s="291">
        <v>6593356</v>
      </c>
      <c r="I97" s="291">
        <v>54822561</v>
      </c>
      <c r="J97" s="291">
        <v>20741769</v>
      </c>
      <c r="K97" s="291">
        <v>1177401</v>
      </c>
      <c r="L97" s="291">
        <v>2988064</v>
      </c>
      <c r="M97" s="291">
        <v>52471421</v>
      </c>
      <c r="N97" s="291">
        <v>6635991</v>
      </c>
      <c r="O97" s="291">
        <v>174855612</v>
      </c>
    </row>
    <row r="98" spans="2:15" ht="12.9">
      <c r="B98" s="290" t="s">
        <v>294</v>
      </c>
      <c r="C98" s="291">
        <v>413456.84600750526</v>
      </c>
      <c r="D98" s="291">
        <v>4234328.3984867381</v>
      </c>
      <c r="E98" s="291">
        <v>2180353.3759278324</v>
      </c>
      <c r="F98" s="291">
        <v>12661741.088748129</v>
      </c>
      <c r="G98" s="291">
        <v>9098653.7496977467</v>
      </c>
      <c r="H98" s="291">
        <v>7366945.8472103411</v>
      </c>
      <c r="I98" s="291">
        <v>138264292.62533724</v>
      </c>
      <c r="J98" s="291">
        <v>52495222.051923893</v>
      </c>
      <c r="K98" s="291">
        <v>1416352.6514830953</v>
      </c>
      <c r="L98" s="291">
        <v>3658504.3600142808</v>
      </c>
      <c r="M98" s="291">
        <v>54271615.733381078</v>
      </c>
      <c r="N98" s="291">
        <v>19555865.27178213</v>
      </c>
      <c r="O98" s="291">
        <v>305617332</v>
      </c>
    </row>
    <row r="99" spans="2:15" ht="12.9">
      <c r="B99" s="290"/>
      <c r="C99" s="290"/>
      <c r="D99" s="291"/>
      <c r="E99" s="291"/>
      <c r="F99" s="291"/>
      <c r="G99" s="291"/>
      <c r="H99" s="291"/>
      <c r="I99" s="291"/>
      <c r="J99" s="291"/>
      <c r="K99" s="291"/>
      <c r="L99" s="291"/>
      <c r="M99" s="291"/>
      <c r="N99" s="291"/>
      <c r="O99" s="291"/>
    </row>
    <row r="100" spans="2:15" ht="12.9">
      <c r="B100" s="290" t="s">
        <v>295</v>
      </c>
      <c r="C100" s="291">
        <v>416565</v>
      </c>
      <c r="D100" s="291">
        <v>3242710</v>
      </c>
      <c r="E100" s="291">
        <v>3088877</v>
      </c>
      <c r="F100" s="291">
        <v>8391591</v>
      </c>
      <c r="G100" s="291">
        <v>15871330</v>
      </c>
      <c r="H100" s="291">
        <v>7738040</v>
      </c>
      <c r="I100" s="291">
        <v>192219012</v>
      </c>
      <c r="J100" s="291">
        <v>73043941</v>
      </c>
      <c r="K100" s="291">
        <v>-3333686</v>
      </c>
      <c r="L100" s="291">
        <v>6402201</v>
      </c>
      <c r="M100" s="291">
        <v>83043059</v>
      </c>
      <c r="N100" s="291">
        <v>7199802</v>
      </c>
      <c r="O100" s="291">
        <v>397323442</v>
      </c>
    </row>
    <row r="101" spans="2:15" ht="12.9">
      <c r="B101" s="290"/>
      <c r="C101" s="291"/>
      <c r="D101" s="291"/>
      <c r="E101" s="291"/>
      <c r="F101" s="291"/>
      <c r="G101" s="291"/>
      <c r="H101" s="291"/>
      <c r="I101" s="291"/>
      <c r="J101" s="291"/>
      <c r="K101" s="291"/>
      <c r="L101" s="291"/>
      <c r="M101" s="291"/>
      <c r="N101" s="291"/>
      <c r="O101" s="291"/>
    </row>
    <row r="102" spans="2:15" ht="12.9">
      <c r="B102" s="292" t="s">
        <v>296</v>
      </c>
      <c r="C102" s="293">
        <v>-1145141</v>
      </c>
      <c r="D102" s="293">
        <v>5410069</v>
      </c>
      <c r="E102" s="293">
        <v>2494411</v>
      </c>
      <c r="F102" s="293">
        <v>8181404</v>
      </c>
      <c r="G102" s="293">
        <v>16748261</v>
      </c>
      <c r="H102" s="293">
        <v>6779520</v>
      </c>
      <c r="I102" s="293">
        <v>-128971740</v>
      </c>
      <c r="J102" s="293">
        <v>-15746461</v>
      </c>
      <c r="K102" s="293">
        <v>403990</v>
      </c>
      <c r="L102" s="293">
        <v>6606898</v>
      </c>
      <c r="M102" s="293">
        <v>1242312</v>
      </c>
      <c r="N102" s="293">
        <v>1315475</v>
      </c>
      <c r="O102" s="291">
        <v>-96681002</v>
      </c>
    </row>
    <row r="103" spans="2:15" ht="12.9">
      <c r="B103" s="290"/>
      <c r="C103" s="290"/>
      <c r="D103" s="290"/>
      <c r="E103" s="290"/>
      <c r="F103" s="290"/>
      <c r="G103" s="290"/>
      <c r="H103" s="290"/>
      <c r="I103" s="290"/>
      <c r="J103" s="290"/>
      <c r="K103" s="290"/>
      <c r="L103" s="290"/>
      <c r="M103" s="290"/>
      <c r="N103" s="290"/>
      <c r="O103" s="290"/>
    </row>
    <row r="105" spans="2:15">
      <c r="B105" s="294" t="s">
        <v>297</v>
      </c>
      <c r="C105" s="295" t="s">
        <v>54</v>
      </c>
      <c r="D105" s="295" t="s">
        <v>13</v>
      </c>
      <c r="E105" s="296" t="s">
        <v>16</v>
      </c>
      <c r="F105" s="296" t="s">
        <v>20</v>
      </c>
      <c r="G105" s="296" t="s">
        <v>24</v>
      </c>
      <c r="H105" s="296" t="s">
        <v>28</v>
      </c>
      <c r="I105" s="296" t="s">
        <v>35</v>
      </c>
      <c r="J105" s="296" t="s">
        <v>34</v>
      </c>
      <c r="K105" s="296" t="s">
        <v>37</v>
      </c>
      <c r="L105" s="295" t="s">
        <v>39</v>
      </c>
      <c r="M105" s="295" t="s">
        <v>41</v>
      </c>
      <c r="N105" s="295" t="s">
        <v>31</v>
      </c>
      <c r="O105" s="295" t="s">
        <v>137</v>
      </c>
    </row>
    <row r="106" spans="2:15">
      <c r="B106" s="297" t="s">
        <v>141</v>
      </c>
      <c r="C106" s="298">
        <v>35.007468259895447</v>
      </c>
      <c r="D106" s="298">
        <v>0.25959128874452464</v>
      </c>
      <c r="E106" s="298">
        <v>0.12213198189826691</v>
      </c>
      <c r="F106" s="298">
        <v>2.6917914074941141E-2</v>
      </c>
      <c r="G106" s="298">
        <v>4.1876766653650671E-2</v>
      </c>
      <c r="H106" s="298">
        <v>5.8886402888433755E-2</v>
      </c>
      <c r="I106" s="298">
        <v>0.88046358715527528</v>
      </c>
      <c r="J106" s="298">
        <v>0.70686176690942126</v>
      </c>
      <c r="K106" s="298">
        <v>-0.42880496592946338</v>
      </c>
      <c r="L106" s="298">
        <v>5.0414302787573771E-2</v>
      </c>
      <c r="M106" s="298">
        <v>0.49094486799854176</v>
      </c>
      <c r="N106" s="298">
        <v>0.10469031335871101</v>
      </c>
      <c r="O106" s="298">
        <v>0.69811078956114381</v>
      </c>
    </row>
    <row r="107" spans="2:15">
      <c r="B107" s="297" t="s">
        <v>142</v>
      </c>
      <c r="C107" s="298">
        <v>0.14507094846900673</v>
      </c>
      <c r="D107" s="298">
        <v>-8.4851653490483459E-2</v>
      </c>
      <c r="E107" s="298">
        <v>0.14284847267020059</v>
      </c>
      <c r="F107" s="298">
        <v>-0.25072151830208661</v>
      </c>
      <c r="G107" s="298">
        <v>0.19893131791650054</v>
      </c>
      <c r="H107" s="298">
        <v>2.4056494976188805E-2</v>
      </c>
      <c r="I107" s="298">
        <v>0.10197362449569547</v>
      </c>
      <c r="J107" s="298">
        <v>0.10512879763533763</v>
      </c>
      <c r="K107" s="298">
        <v>2.316581417170458</v>
      </c>
      <c r="L107" s="298">
        <v>0.20027331859682537</v>
      </c>
      <c r="M107" s="298">
        <v>0.17376978401432713</v>
      </c>
      <c r="N107" s="298">
        <v>-1.2991359990579314</v>
      </c>
      <c r="O107" s="298">
        <v>9.2086417141634735E-2</v>
      </c>
    </row>
    <row r="108" spans="2:15">
      <c r="B108" s="297" t="s">
        <v>298</v>
      </c>
      <c r="C108" s="298">
        <v>19.298769884592293</v>
      </c>
      <c r="D108" s="298">
        <v>0.36232678918021904</v>
      </c>
      <c r="E108" s="298">
        <v>0.34281994711488811</v>
      </c>
      <c r="F108" s="298">
        <v>0.74343312298604181</v>
      </c>
      <c r="G108" s="298">
        <v>0.26725140575058992</v>
      </c>
      <c r="H108" s="298">
        <v>0.47756874474734318</v>
      </c>
      <c r="I108" s="298">
        <v>0.26131747729682542</v>
      </c>
      <c r="J108" s="298">
        <v>0.26856951890377306</v>
      </c>
      <c r="K108" s="298">
        <v>-0.69075143016422491</v>
      </c>
      <c r="L108" s="298">
        <v>0.26704873361782105</v>
      </c>
      <c r="M108" s="298">
        <v>0.32778220209873338</v>
      </c>
      <c r="N108" s="298">
        <v>2.0561345929766612</v>
      </c>
      <c r="O108" s="298">
        <v>0.30688473341923972</v>
      </c>
    </row>
    <row r="109" spans="2:15">
      <c r="B109" s="297" t="s">
        <v>136</v>
      </c>
      <c r="C109" s="298">
        <v>54.451309092956748</v>
      </c>
      <c r="D109" s="298">
        <v>0.53706642443426023</v>
      </c>
      <c r="E109" s="298">
        <v>0.60780040168335558</v>
      </c>
      <c r="F109" s="298">
        <v>0.5196295187588964</v>
      </c>
      <c r="G109" s="298">
        <v>0.50805949032074116</v>
      </c>
      <c r="H109" s="298">
        <v>0.56051164261196573</v>
      </c>
      <c r="I109" s="298">
        <v>1.2437546889477962</v>
      </c>
      <c r="J109" s="298">
        <v>1.080560083448532</v>
      </c>
      <c r="K109" s="298">
        <v>1.1970250210767697</v>
      </c>
      <c r="L109" s="298">
        <v>0.51773635500222026</v>
      </c>
      <c r="M109" s="298">
        <v>0.99249685411160216</v>
      </c>
      <c r="N109" s="298">
        <v>0.86168890727744074</v>
      </c>
      <c r="O109" s="298">
        <v>1.0970819401220182</v>
      </c>
    </row>
    <row r="112" spans="2:15" ht="25.75">
      <c r="B112" s="284" t="s">
        <v>11</v>
      </c>
      <c r="C112" s="284"/>
      <c r="D112" s="285" t="s">
        <v>269</v>
      </c>
      <c r="E112" s="285" t="s">
        <v>270</v>
      </c>
      <c r="F112" s="285" t="s">
        <v>271</v>
      </c>
      <c r="G112" s="285" t="s">
        <v>272</v>
      </c>
      <c r="H112" s="285" t="s">
        <v>273</v>
      </c>
      <c r="I112" s="285" t="s">
        <v>274</v>
      </c>
      <c r="J112" s="285" t="s">
        <v>275</v>
      </c>
      <c r="K112" s="285" t="s">
        <v>276</v>
      </c>
      <c r="L112" s="285" t="s">
        <v>277</v>
      </c>
      <c r="M112" s="285" t="s">
        <v>278</v>
      </c>
      <c r="N112" s="285" t="s">
        <v>279</v>
      </c>
      <c r="O112" s="285" t="s">
        <v>43</v>
      </c>
    </row>
    <row r="113" spans="2:34" ht="12.9">
      <c r="B113" s="286">
        <v>2020</v>
      </c>
      <c r="C113" s="286"/>
      <c r="D113" s="287" t="s">
        <v>13</v>
      </c>
      <c r="E113" s="288" t="s">
        <v>16</v>
      </c>
      <c r="F113" s="288" t="s">
        <v>20</v>
      </c>
      <c r="G113" s="288" t="s">
        <v>24</v>
      </c>
      <c r="H113" s="288" t="s">
        <v>28</v>
      </c>
      <c r="I113" s="288" t="s">
        <v>35</v>
      </c>
      <c r="J113" s="288" t="s">
        <v>34</v>
      </c>
      <c r="K113" s="288" t="s">
        <v>37</v>
      </c>
      <c r="L113" s="287" t="s">
        <v>39</v>
      </c>
      <c r="M113" s="287" t="s">
        <v>41</v>
      </c>
      <c r="N113" s="287" t="s">
        <v>31</v>
      </c>
      <c r="O113" s="289"/>
    </row>
    <row r="114" spans="2:34">
      <c r="B114" s="310" t="s">
        <v>280</v>
      </c>
      <c r="C114" s="310"/>
      <c r="D114" s="311">
        <v>19023323</v>
      </c>
      <c r="E114" s="311">
        <v>8870728</v>
      </c>
      <c r="F114" s="311">
        <v>65626886</v>
      </c>
      <c r="G114" s="311">
        <v>35104960</v>
      </c>
      <c r="H114" s="311">
        <v>7009653</v>
      </c>
      <c r="I114" s="311">
        <v>455073607</v>
      </c>
      <c r="J114" s="311">
        <v>174755327</v>
      </c>
      <c r="K114" s="311">
        <v>6368504</v>
      </c>
      <c r="L114" s="311">
        <v>15657691</v>
      </c>
      <c r="M114" s="311">
        <v>50737276</v>
      </c>
      <c r="N114" s="311">
        <v>45588151</v>
      </c>
      <c r="O114" s="311">
        <v>883816106</v>
      </c>
      <c r="S114" s="133"/>
      <c r="T114" s="133"/>
      <c r="U114" s="133"/>
      <c r="V114" s="312"/>
      <c r="W114" s="133"/>
      <c r="X114" s="309"/>
      <c r="Y114" s="309"/>
      <c r="Z114" s="309"/>
      <c r="AA114" s="309"/>
      <c r="AB114" s="309"/>
      <c r="AC114" s="309"/>
      <c r="AD114" s="309"/>
      <c r="AE114" s="309"/>
      <c r="AF114" s="309"/>
      <c r="AG114" s="309"/>
      <c r="AH114" s="309"/>
    </row>
    <row r="115" spans="2:34">
      <c r="B115" s="313" t="s">
        <v>281</v>
      </c>
      <c r="C115" s="313"/>
      <c r="D115" s="314">
        <v>5819242</v>
      </c>
      <c r="E115" s="314">
        <v>6588922</v>
      </c>
      <c r="F115" s="314">
        <v>6002214</v>
      </c>
      <c r="G115" s="314">
        <v>12035019</v>
      </c>
      <c r="H115" s="314">
        <v>3002242</v>
      </c>
      <c r="I115" s="314">
        <v>169897377</v>
      </c>
      <c r="J115" s="314">
        <v>68094010</v>
      </c>
      <c r="K115" s="314">
        <v>1893320</v>
      </c>
      <c r="L115" s="314">
        <v>2849526</v>
      </c>
      <c r="M115" s="314">
        <v>17161391</v>
      </c>
      <c r="N115" s="314">
        <v>-415031</v>
      </c>
      <c r="O115" s="311">
        <v>292928232</v>
      </c>
      <c r="Q115" s="315"/>
      <c r="R115" s="315"/>
      <c r="S115" s="316"/>
      <c r="T115" s="316"/>
      <c r="U115" s="316"/>
      <c r="W115" s="317"/>
    </row>
    <row r="116" spans="2:34">
      <c r="B116" s="313" t="s">
        <v>282</v>
      </c>
      <c r="C116" s="313"/>
      <c r="D116" s="314">
        <v>-7496745</v>
      </c>
      <c r="E116" s="314">
        <v>-3966708</v>
      </c>
      <c r="F116" s="314">
        <v>-9384890</v>
      </c>
      <c r="G116" s="314">
        <v>-9836782</v>
      </c>
      <c r="H116" s="314">
        <v>-290544</v>
      </c>
      <c r="I116" s="314">
        <v>-166095657</v>
      </c>
      <c r="J116" s="314">
        <v>-61181558</v>
      </c>
      <c r="K116" s="314">
        <v>5569462</v>
      </c>
      <c r="L116" s="314">
        <v>-2815620</v>
      </c>
      <c r="M116" s="314">
        <v>-6630348</v>
      </c>
      <c r="N116" s="314">
        <v>-1261880</v>
      </c>
      <c r="O116" s="311">
        <v>-263391270</v>
      </c>
      <c r="Q116" s="315"/>
      <c r="R116" s="315"/>
      <c r="S116" s="316"/>
      <c r="T116" s="316"/>
      <c r="U116" s="316"/>
      <c r="W116" s="317"/>
    </row>
    <row r="117" spans="2:34">
      <c r="B117" s="318" t="s">
        <v>283</v>
      </c>
      <c r="C117" s="318"/>
      <c r="D117" s="314">
        <v>-1677503</v>
      </c>
      <c r="E117" s="314">
        <v>2622214</v>
      </c>
      <c r="F117" s="314">
        <v>-3382676</v>
      </c>
      <c r="G117" s="314">
        <v>2198237</v>
      </c>
      <c r="H117" s="314">
        <v>2711698</v>
      </c>
      <c r="I117" s="314">
        <v>3801720</v>
      </c>
      <c r="J117" s="314">
        <v>6912452</v>
      </c>
      <c r="K117" s="314">
        <v>7462782</v>
      </c>
      <c r="L117" s="314">
        <v>33906</v>
      </c>
      <c r="M117" s="314">
        <v>10531043</v>
      </c>
      <c r="N117" s="314">
        <v>-1676911</v>
      </c>
      <c r="O117" s="311">
        <v>29536962</v>
      </c>
      <c r="Q117" s="315"/>
      <c r="R117" s="315"/>
      <c r="S117" s="316"/>
      <c r="T117" s="316"/>
      <c r="U117" s="316"/>
      <c r="W117" s="317"/>
    </row>
    <row r="118" spans="2:34">
      <c r="B118" s="319"/>
      <c r="C118" s="319"/>
      <c r="D118" s="320"/>
      <c r="E118" s="320"/>
      <c r="F118" s="320"/>
      <c r="G118" s="320"/>
      <c r="H118" s="320"/>
      <c r="I118" s="320"/>
      <c r="J118" s="320"/>
      <c r="K118" s="320"/>
      <c r="L118" s="320"/>
      <c r="M118" s="320"/>
      <c r="N118" s="320"/>
      <c r="O118" s="320"/>
      <c r="Q118" s="315"/>
      <c r="R118" s="315"/>
      <c r="S118" s="316"/>
      <c r="T118" s="316"/>
      <c r="U118" s="316"/>
      <c r="W118" s="317"/>
    </row>
    <row r="119" spans="2:34">
      <c r="B119" s="99" t="s">
        <v>284</v>
      </c>
      <c r="C119" s="99"/>
      <c r="D119" s="321">
        <v>17345820</v>
      </c>
      <c r="E119" s="322">
        <v>11492942</v>
      </c>
      <c r="F119" s="322">
        <v>62244210</v>
      </c>
      <c r="G119" s="322">
        <v>37303197</v>
      </c>
      <c r="H119" s="322">
        <v>9721351</v>
      </c>
      <c r="I119" s="322">
        <v>458875327</v>
      </c>
      <c r="J119" s="322">
        <v>181667779</v>
      </c>
      <c r="K119" s="322">
        <v>13831286</v>
      </c>
      <c r="L119" s="321">
        <v>15691597</v>
      </c>
      <c r="M119" s="321">
        <v>61268319</v>
      </c>
      <c r="N119" s="321">
        <v>43911240</v>
      </c>
      <c r="O119" s="321">
        <v>913353068</v>
      </c>
      <c r="Q119" s="315"/>
      <c r="R119" s="315"/>
      <c r="S119" s="316"/>
      <c r="T119" s="316"/>
      <c r="U119" s="316"/>
      <c r="W119" s="317"/>
    </row>
    <row r="120" spans="2:34">
      <c r="B120" s="318" t="s">
        <v>285</v>
      </c>
      <c r="C120" s="318"/>
      <c r="D120" s="320">
        <v>-8531513</v>
      </c>
      <c r="E120" s="320">
        <v>-1237495</v>
      </c>
      <c r="F120" s="320">
        <v>-49023696</v>
      </c>
      <c r="G120" s="320">
        <v>-2828485</v>
      </c>
      <c r="H120" s="323">
        <v>-910933</v>
      </c>
      <c r="I120" s="323">
        <v>-27745087</v>
      </c>
      <c r="J120" s="323">
        <v>-35920980</v>
      </c>
      <c r="K120" s="320">
        <v>-2160672</v>
      </c>
      <c r="L120" s="320">
        <v>-185752</v>
      </c>
      <c r="M120" s="320">
        <v>-32732279</v>
      </c>
      <c r="N120" s="320">
        <v>-41842170</v>
      </c>
      <c r="O120" s="320">
        <v>-203119062</v>
      </c>
      <c r="Q120" s="315"/>
      <c r="R120" s="315"/>
      <c r="S120" s="316"/>
      <c r="T120" s="316"/>
      <c r="U120" s="316"/>
      <c r="W120" s="317"/>
    </row>
    <row r="121" spans="2:34" ht="12.45" thickBot="1">
      <c r="B121" s="319"/>
      <c r="C121" s="319"/>
      <c r="D121" s="320"/>
      <c r="E121" s="320"/>
      <c r="F121" s="320"/>
      <c r="G121" s="320"/>
      <c r="H121" s="320"/>
      <c r="I121" s="320"/>
      <c r="J121" s="320"/>
      <c r="K121" s="320"/>
      <c r="L121" s="320"/>
      <c r="M121" s="320"/>
      <c r="N121" s="320"/>
      <c r="O121" s="320"/>
      <c r="Q121" s="315"/>
      <c r="R121" s="315"/>
      <c r="S121" s="316"/>
      <c r="T121" s="316"/>
      <c r="U121" s="316"/>
      <c r="W121" s="317"/>
    </row>
    <row r="122" spans="2:34" ht="12.45" thickBot="1">
      <c r="B122" s="324" t="s">
        <v>286</v>
      </c>
      <c r="C122" s="324"/>
      <c r="D122" s="325">
        <v>8814307</v>
      </c>
      <c r="E122" s="326">
        <v>10255447</v>
      </c>
      <c r="F122" s="326">
        <v>13220514</v>
      </c>
      <c r="G122" s="326">
        <v>34474712</v>
      </c>
      <c r="H122" s="326">
        <v>8810418</v>
      </c>
      <c r="I122" s="326">
        <v>431130240</v>
      </c>
      <c r="J122" s="326">
        <v>145746799</v>
      </c>
      <c r="K122" s="326">
        <v>11670614</v>
      </c>
      <c r="L122" s="325">
        <v>15505845</v>
      </c>
      <c r="M122" s="325">
        <v>28536040</v>
      </c>
      <c r="N122" s="325">
        <v>2069070</v>
      </c>
      <c r="O122" s="325">
        <v>710234006</v>
      </c>
      <c r="Q122" s="315"/>
      <c r="R122" s="315"/>
      <c r="S122" s="316"/>
      <c r="T122" s="316"/>
      <c r="U122" s="316"/>
      <c r="W122" s="317"/>
    </row>
    <row r="123" spans="2:34">
      <c r="B123" s="319"/>
      <c r="C123" s="319"/>
      <c r="D123" s="320"/>
      <c r="E123" s="320"/>
      <c r="F123" s="320"/>
      <c r="G123" s="320"/>
      <c r="H123" s="320"/>
      <c r="I123" s="320"/>
      <c r="J123" s="320"/>
      <c r="K123" s="320"/>
      <c r="L123" s="320"/>
      <c r="M123" s="320"/>
      <c r="N123" s="320"/>
      <c r="O123" s="320"/>
      <c r="Q123" s="315"/>
      <c r="R123" s="315"/>
      <c r="S123" s="316"/>
      <c r="T123" s="316"/>
      <c r="U123" s="316"/>
      <c r="W123" s="317"/>
    </row>
    <row r="124" spans="2:34">
      <c r="B124" s="318" t="s">
        <v>287</v>
      </c>
      <c r="C124" s="318"/>
      <c r="D124" s="320">
        <v>499072</v>
      </c>
      <c r="E124" s="320">
        <v>680167</v>
      </c>
      <c r="F124" s="320">
        <v>12644048</v>
      </c>
      <c r="G124" s="320">
        <v>885260</v>
      </c>
      <c r="H124" s="320">
        <v>379436</v>
      </c>
      <c r="I124" s="320">
        <v>269685341</v>
      </c>
      <c r="J124" s="320">
        <v>79105331</v>
      </c>
      <c r="K124" s="320">
        <v>8265790</v>
      </c>
      <c r="L124" s="320">
        <v>40000</v>
      </c>
      <c r="M124" s="320">
        <v>26543951</v>
      </c>
      <c r="N124" s="320">
        <v>3926943</v>
      </c>
      <c r="O124" s="320">
        <v>402655339</v>
      </c>
      <c r="Q124" s="315"/>
      <c r="R124" s="315"/>
      <c r="S124" s="316"/>
      <c r="T124" s="316"/>
      <c r="U124" s="316"/>
      <c r="W124" s="317"/>
    </row>
    <row r="125" spans="2:34">
      <c r="B125" s="318" t="s">
        <v>288</v>
      </c>
      <c r="C125" s="318"/>
      <c r="D125" s="320">
        <v>2131583</v>
      </c>
      <c r="E125" s="320">
        <v>190858</v>
      </c>
      <c r="F125" s="320">
        <v>-2940270</v>
      </c>
      <c r="G125" s="320">
        <v>-2301886</v>
      </c>
      <c r="H125" s="320">
        <v>-2243557</v>
      </c>
      <c r="I125" s="320">
        <v>45756163</v>
      </c>
      <c r="J125" s="320">
        <v>26697305</v>
      </c>
      <c r="K125" s="320">
        <v>-11265499</v>
      </c>
      <c r="L125" s="320">
        <v>-132227</v>
      </c>
      <c r="M125" s="320">
        <v>-10104969</v>
      </c>
      <c r="N125" s="320">
        <v>-1675989</v>
      </c>
      <c r="O125" s="320">
        <v>44111512</v>
      </c>
      <c r="Q125" s="315"/>
      <c r="R125" s="315"/>
      <c r="S125" s="316"/>
      <c r="T125" s="316"/>
      <c r="U125" s="316"/>
      <c r="W125" s="317"/>
    </row>
    <row r="126" spans="2:34">
      <c r="B126" s="318" t="s">
        <v>289</v>
      </c>
      <c r="C126" s="318"/>
      <c r="D126" s="320"/>
      <c r="E126" s="320"/>
      <c r="F126" s="320"/>
      <c r="G126" s="320"/>
      <c r="H126" s="320"/>
      <c r="I126" s="320"/>
      <c r="J126" s="320"/>
      <c r="K126" s="320"/>
      <c r="L126" s="320"/>
      <c r="M126" s="320"/>
      <c r="N126" s="320"/>
      <c r="O126" s="320"/>
      <c r="S126" s="327"/>
      <c r="T126" s="327"/>
      <c r="U126" s="327"/>
      <c r="V126" s="327"/>
      <c r="W126" s="327"/>
    </row>
    <row r="127" spans="2:34">
      <c r="B127" s="318" t="s">
        <v>290</v>
      </c>
      <c r="C127" s="318"/>
      <c r="D127" s="328">
        <v>-374632</v>
      </c>
      <c r="E127" s="323">
        <v>-63039</v>
      </c>
      <c r="F127" s="320">
        <v>-4185233</v>
      </c>
      <c r="G127" s="328">
        <v>0</v>
      </c>
      <c r="H127" s="323">
        <v>57230</v>
      </c>
      <c r="I127" s="323">
        <v>-10530109</v>
      </c>
      <c r="J127" s="328">
        <v>-5720272</v>
      </c>
      <c r="K127" s="328">
        <v>-5287423</v>
      </c>
      <c r="L127" s="323">
        <v>0</v>
      </c>
      <c r="M127" s="328">
        <v>-1440141</v>
      </c>
      <c r="N127" s="328">
        <v>0</v>
      </c>
      <c r="O127" s="328">
        <v>-27543619</v>
      </c>
    </row>
    <row r="128" spans="2:34" ht="12.45" thickBot="1">
      <c r="B128" s="319"/>
      <c r="C128" s="319"/>
      <c r="D128" s="320"/>
      <c r="E128" s="320"/>
      <c r="F128" s="320"/>
      <c r="G128" s="320"/>
      <c r="H128" s="320"/>
      <c r="I128" s="320"/>
      <c r="J128" s="320"/>
      <c r="K128" s="320"/>
      <c r="L128" s="320"/>
      <c r="M128" s="320"/>
      <c r="N128" s="320"/>
      <c r="O128" s="329">
        <f>SUM(O124:O125)</f>
        <v>446766851</v>
      </c>
    </row>
    <row r="129" spans="2:22" ht="12.45" thickBot="1">
      <c r="B129" s="324" t="s">
        <v>291</v>
      </c>
      <c r="C129" s="324"/>
      <c r="D129" s="325">
        <v>2256023</v>
      </c>
      <c r="E129" s="326">
        <v>807986</v>
      </c>
      <c r="F129" s="326">
        <v>5518545</v>
      </c>
      <c r="G129" s="326">
        <v>-1416626</v>
      </c>
      <c r="H129" s="326">
        <v>-1806891</v>
      </c>
      <c r="I129" s="326">
        <v>304911395</v>
      </c>
      <c r="J129" s="326">
        <v>100082364</v>
      </c>
      <c r="K129" s="326">
        <v>-8287132</v>
      </c>
      <c r="L129" s="325">
        <v>-92227</v>
      </c>
      <c r="M129" s="325">
        <v>14998841</v>
      </c>
      <c r="N129" s="325">
        <v>2250954</v>
      </c>
      <c r="O129" s="325">
        <v>419223231</v>
      </c>
      <c r="S129" s="133"/>
      <c r="T129" s="133"/>
      <c r="U129" s="133"/>
      <c r="V129" s="312"/>
    </row>
    <row r="130" spans="2:22">
      <c r="B130" s="330"/>
      <c r="C130" s="330"/>
      <c r="D130" s="331"/>
      <c r="E130" s="331"/>
      <c r="F130" s="331"/>
      <c r="G130" s="331"/>
      <c r="H130" s="331"/>
      <c r="I130" s="331"/>
      <c r="J130" s="331"/>
      <c r="K130" s="331"/>
      <c r="L130" s="331"/>
      <c r="M130" s="331"/>
      <c r="N130" s="331"/>
      <c r="O130" s="331"/>
      <c r="R130" s="315"/>
    </row>
    <row r="131" spans="2:22">
      <c r="B131" s="332" t="s">
        <v>292</v>
      </c>
      <c r="C131" s="332"/>
      <c r="D131" s="320">
        <v>-3131751</v>
      </c>
      <c r="E131" s="320">
        <v>-722041</v>
      </c>
      <c r="F131" s="320">
        <v>-13401864</v>
      </c>
      <c r="G131" s="320">
        <v>-642735</v>
      </c>
      <c r="H131" s="323">
        <v>-358581</v>
      </c>
      <c r="I131" s="323">
        <v>-726682</v>
      </c>
      <c r="J131" s="323">
        <v>378791</v>
      </c>
      <c r="K131" s="320">
        <v>880377</v>
      </c>
      <c r="L131" s="320">
        <v>-19882</v>
      </c>
      <c r="M131" s="320">
        <v>-13125021</v>
      </c>
      <c r="N131" s="320">
        <v>-5974762</v>
      </c>
      <c r="O131" s="333">
        <v>-36844151</v>
      </c>
      <c r="R131" s="315"/>
    </row>
    <row r="132" spans="2:22" ht="12.45" thickBot="1">
      <c r="B132" s="318" t="s">
        <v>293</v>
      </c>
      <c r="C132" s="318"/>
      <c r="D132" s="320">
        <v>4121594</v>
      </c>
      <c r="E132" s="320">
        <v>1710893</v>
      </c>
      <c r="F132" s="320">
        <v>15875016</v>
      </c>
      <c r="G132" s="320">
        <v>6996642</v>
      </c>
      <c r="H132" s="320">
        <v>1273834</v>
      </c>
      <c r="I132" s="320">
        <v>44196269</v>
      </c>
      <c r="J132" s="320">
        <v>16349995</v>
      </c>
      <c r="K132" s="320">
        <v>1264369</v>
      </c>
      <c r="L132" s="320">
        <v>3027730</v>
      </c>
      <c r="M132" s="320">
        <v>10218526</v>
      </c>
      <c r="N132" s="320">
        <v>4865864</v>
      </c>
      <c r="O132" s="320">
        <v>109900732</v>
      </c>
      <c r="R132" s="315"/>
    </row>
    <row r="133" spans="2:22" ht="12.45" thickBot="1">
      <c r="B133" s="324" t="s">
        <v>294</v>
      </c>
      <c r="C133" s="324"/>
      <c r="D133" s="325">
        <v>5588180.5090742335</v>
      </c>
      <c r="E133" s="326">
        <v>2605813.3645157088</v>
      </c>
      <c r="F133" s="326">
        <v>19278171.601062376</v>
      </c>
      <c r="G133" s="326">
        <v>10312228.480998332</v>
      </c>
      <c r="H133" s="326">
        <v>2059114.817635895</v>
      </c>
      <c r="I133" s="326">
        <v>133679770.92285654</v>
      </c>
      <c r="J133" s="326">
        <v>51335106.500493854</v>
      </c>
      <c r="K133" s="326">
        <v>1870774.6235902789</v>
      </c>
      <c r="L133" s="325">
        <v>4599512.0654423544</v>
      </c>
      <c r="M133" s="325">
        <v>14904286.534309484</v>
      </c>
      <c r="N133" s="325">
        <v>13391709.580020959</v>
      </c>
      <c r="O133" s="325">
        <v>259624669</v>
      </c>
      <c r="R133" s="315"/>
    </row>
    <row r="134" spans="2:22" ht="12.45" thickBot="1">
      <c r="B134" s="324"/>
      <c r="C134" s="324"/>
      <c r="D134" s="325"/>
      <c r="E134" s="326"/>
      <c r="F134" s="326"/>
      <c r="G134" s="326"/>
      <c r="H134" s="326"/>
      <c r="I134" s="326"/>
      <c r="J134" s="326"/>
      <c r="K134" s="326"/>
      <c r="L134" s="325"/>
      <c r="M134" s="325"/>
      <c r="N134" s="325"/>
      <c r="O134" s="325"/>
      <c r="R134" s="315"/>
    </row>
    <row r="135" spans="2:22">
      <c r="B135" s="318" t="s">
        <v>295</v>
      </c>
      <c r="C135" s="318"/>
      <c r="D135" s="320">
        <v>6578024</v>
      </c>
      <c r="E135" s="320">
        <v>3594665</v>
      </c>
      <c r="F135" s="320">
        <v>21751324</v>
      </c>
      <c r="G135" s="320">
        <v>16666135</v>
      </c>
      <c r="H135" s="320">
        <v>2974368</v>
      </c>
      <c r="I135" s="320">
        <v>177149358</v>
      </c>
      <c r="J135" s="320">
        <v>68063893</v>
      </c>
      <c r="K135" s="320">
        <v>4015521</v>
      </c>
      <c r="L135" s="320">
        <v>7607360</v>
      </c>
      <c r="M135" s="320">
        <v>11997792</v>
      </c>
      <c r="N135" s="320">
        <v>12282812</v>
      </c>
      <c r="O135" s="320">
        <v>332681250</v>
      </c>
      <c r="R135" s="315"/>
    </row>
    <row r="136" spans="2:22">
      <c r="B136" s="99"/>
      <c r="C136" s="99"/>
      <c r="D136" s="321"/>
      <c r="E136" s="322"/>
      <c r="F136" s="322"/>
      <c r="G136" s="322"/>
      <c r="H136" s="322"/>
      <c r="I136" s="322"/>
      <c r="J136" s="322"/>
      <c r="K136" s="322"/>
      <c r="L136" s="321"/>
      <c r="M136" s="321"/>
      <c r="N136" s="321"/>
      <c r="O136" s="321"/>
      <c r="R136" s="315"/>
    </row>
    <row r="137" spans="2:22">
      <c r="B137" s="319" t="s">
        <v>296</v>
      </c>
      <c r="C137" s="319"/>
      <c r="D137" s="320">
        <v>-19740</v>
      </c>
      <c r="E137" s="320">
        <v>5852796</v>
      </c>
      <c r="F137" s="320">
        <v>-14049355</v>
      </c>
      <c r="G137" s="320">
        <v>19225203</v>
      </c>
      <c r="H137" s="320">
        <v>7642941</v>
      </c>
      <c r="I137" s="320">
        <v>-50930513</v>
      </c>
      <c r="J137" s="320">
        <v>-22399458</v>
      </c>
      <c r="K137" s="320">
        <v>15942225</v>
      </c>
      <c r="L137" s="320">
        <v>7990712</v>
      </c>
      <c r="M137" s="320">
        <v>1539407</v>
      </c>
      <c r="N137" s="320">
        <v>-12464696</v>
      </c>
      <c r="O137" s="320">
        <v>-41670475</v>
      </c>
      <c r="R137" s="315"/>
    </row>
    <row r="138" spans="2:22" ht="12.9">
      <c r="B138" s="290"/>
      <c r="C138" s="290"/>
      <c r="D138" s="290"/>
      <c r="E138" s="290"/>
      <c r="F138" s="290"/>
      <c r="G138" s="290"/>
      <c r="H138" s="290"/>
      <c r="I138" s="290"/>
      <c r="J138" s="290"/>
      <c r="K138" s="290"/>
      <c r="L138" s="290"/>
      <c r="M138" s="290"/>
      <c r="N138" s="290"/>
      <c r="O138" s="290"/>
    </row>
    <row r="140" spans="2:22">
      <c r="B140" s="294" t="s">
        <v>297</v>
      </c>
      <c r="C140" s="294"/>
      <c r="D140" s="295" t="s">
        <v>13</v>
      </c>
      <c r="E140" s="296" t="s">
        <v>16</v>
      </c>
      <c r="F140" s="296" t="s">
        <v>20</v>
      </c>
      <c r="G140" s="296" t="s">
        <v>24</v>
      </c>
      <c r="H140" s="296" t="s">
        <v>28</v>
      </c>
      <c r="I140" s="296" t="s">
        <v>35</v>
      </c>
      <c r="J140" s="296" t="s">
        <v>34</v>
      </c>
      <c r="K140" s="296" t="s">
        <v>37</v>
      </c>
      <c r="L140" s="295" t="s">
        <v>39</v>
      </c>
      <c r="M140" s="295" t="s">
        <v>41</v>
      </c>
      <c r="N140" s="295" t="s">
        <v>31</v>
      </c>
      <c r="O140" s="295" t="s">
        <v>137</v>
      </c>
    </row>
    <row r="141" spans="2:22">
      <c r="B141" s="297" t="s">
        <v>141</v>
      </c>
      <c r="C141" s="297"/>
      <c r="D141" s="298">
        <v>0.2559501274462076</v>
      </c>
      <c r="E141" s="298">
        <v>7.8786034387384574E-2</v>
      </c>
      <c r="F141" s="298">
        <v>0.41742287780944071</v>
      </c>
      <c r="G141" s="298">
        <v>-4.1091742840375284E-2</v>
      </c>
      <c r="H141" s="298">
        <v>-0.20508572919014739</v>
      </c>
      <c r="I141" s="298">
        <v>0.7072373188204103</v>
      </c>
      <c r="J141" s="298">
        <v>0.68668653230593424</v>
      </c>
      <c r="K141" s="298">
        <v>-0.71008534769464571</v>
      </c>
      <c r="L141" s="298">
        <v>-5.9478861035951285E-3</v>
      </c>
      <c r="M141" s="298">
        <v>0.52561045611093904</v>
      </c>
      <c r="N141" s="298">
        <v>1.0879061607388827</v>
      </c>
      <c r="O141" s="298">
        <v>0.59026071331200103</v>
      </c>
    </row>
    <row r="142" spans="2:22">
      <c r="B142" s="297" t="s">
        <v>142</v>
      </c>
      <c r="C142" s="297"/>
      <c r="D142" s="298">
        <v>0.11229958293941883</v>
      </c>
      <c r="E142" s="298">
        <v>9.6422125724992772E-2</v>
      </c>
      <c r="F142" s="298">
        <v>0.1870692773367208</v>
      </c>
      <c r="G142" s="298">
        <v>0.18430631124634195</v>
      </c>
      <c r="H142" s="298">
        <v>0.1038830393745223</v>
      </c>
      <c r="I142" s="298">
        <v>0.10082704242690098</v>
      </c>
      <c r="J142" s="298">
        <v>0.11477978325959666</v>
      </c>
      <c r="K142" s="298">
        <v>0.18377319308135801</v>
      </c>
      <c r="L142" s="298">
        <v>0.19398155985694426</v>
      </c>
      <c r="M142" s="298">
        <v>-0.1018534807212213</v>
      </c>
      <c r="N142" s="298">
        <v>-0.53594030168143181</v>
      </c>
      <c r="O142" s="298">
        <v>0.10286269086360812</v>
      </c>
    </row>
    <row r="143" spans="2:22">
      <c r="B143" s="297" t="s">
        <v>298</v>
      </c>
      <c r="C143" s="297"/>
      <c r="D143" s="298">
        <v>0.63398977470086226</v>
      </c>
      <c r="E143" s="298">
        <v>0.25409066660046203</v>
      </c>
      <c r="F143" s="298">
        <v>1.4582013680453254</v>
      </c>
      <c r="G143" s="298">
        <v>0.29912442723229515</v>
      </c>
      <c r="H143" s="298">
        <v>0.23371363511196575</v>
      </c>
      <c r="I143" s="298">
        <v>0.31006818478531345</v>
      </c>
      <c r="J143" s="298">
        <v>0.3522211592481963</v>
      </c>
      <c r="K143" s="298">
        <v>0.16029787495244713</v>
      </c>
      <c r="L143" s="298">
        <v>0.2966308553608239</v>
      </c>
      <c r="M143" s="298">
        <v>0.52229694569777319</v>
      </c>
      <c r="N143" s="298">
        <v>6.472332777538198</v>
      </c>
      <c r="O143" s="298">
        <v>0.36554806839254611</v>
      </c>
    </row>
    <row r="144" spans="2:22">
      <c r="B144" s="297" t="s">
        <v>136</v>
      </c>
      <c r="C144" s="297"/>
      <c r="D144" s="298">
        <v>1.0022394850864886</v>
      </c>
      <c r="E144" s="298">
        <v>0.42929882671283937</v>
      </c>
      <c r="F144" s="298">
        <v>2.0626935231914869</v>
      </c>
      <c r="G144" s="298">
        <v>0.44233899563826184</v>
      </c>
      <c r="H144" s="298">
        <v>0.13251094529634067</v>
      </c>
      <c r="I144" s="298">
        <v>1.1181325460326248</v>
      </c>
      <c r="J144" s="298">
        <v>1.1536874748137271</v>
      </c>
      <c r="K144" s="298">
        <v>-0.3660142796608406</v>
      </c>
      <c r="L144" s="298">
        <v>0.48466452911417301</v>
      </c>
      <c r="M144" s="298">
        <v>0.94605392108749098</v>
      </c>
      <c r="N144" s="298">
        <v>7.024298636595649</v>
      </c>
      <c r="O144" s="298">
        <v>1.0586714725681552</v>
      </c>
    </row>
    <row r="147" spans="2:35" ht="25.5" customHeight="1">
      <c r="B147" s="303" t="s">
        <v>11</v>
      </c>
      <c r="C147" s="303"/>
      <c r="D147" s="304" t="s">
        <v>269</v>
      </c>
      <c r="E147" s="304" t="s">
        <v>270</v>
      </c>
      <c r="F147" s="304" t="s">
        <v>271</v>
      </c>
      <c r="G147" s="304" t="s">
        <v>272</v>
      </c>
      <c r="H147" s="304" t="s">
        <v>273</v>
      </c>
      <c r="I147" s="304" t="s">
        <v>274</v>
      </c>
      <c r="J147" s="304" t="s">
        <v>275</v>
      </c>
      <c r="K147" s="304" t="s">
        <v>276</v>
      </c>
      <c r="L147" s="304" t="s">
        <v>277</v>
      </c>
      <c r="M147" s="304" t="s">
        <v>278</v>
      </c>
      <c r="N147" s="304" t="s">
        <v>279</v>
      </c>
      <c r="O147" s="304" t="s">
        <v>43</v>
      </c>
    </row>
    <row r="148" spans="2:35">
      <c r="B148" s="305">
        <v>2019</v>
      </c>
      <c r="C148" s="305"/>
      <c r="D148" s="306" t="s">
        <v>13</v>
      </c>
      <c r="E148" s="307" t="s">
        <v>16</v>
      </c>
      <c r="F148" s="307" t="s">
        <v>20</v>
      </c>
      <c r="G148" s="307" t="s">
        <v>24</v>
      </c>
      <c r="H148" s="307" t="s">
        <v>28</v>
      </c>
      <c r="I148" s="307" t="s">
        <v>35</v>
      </c>
      <c r="J148" s="307" t="s">
        <v>34</v>
      </c>
      <c r="K148" s="307" t="s">
        <v>37</v>
      </c>
      <c r="L148" s="306" t="s">
        <v>39</v>
      </c>
      <c r="M148" s="306" t="s">
        <v>41</v>
      </c>
      <c r="N148" s="306" t="s">
        <v>31</v>
      </c>
      <c r="O148" s="308"/>
      <c r="R148" s="233" t="s">
        <v>299</v>
      </c>
      <c r="X148" s="309"/>
      <c r="Y148" s="309"/>
      <c r="Z148" s="309"/>
      <c r="AA148" s="309"/>
      <c r="AB148" s="309"/>
      <c r="AC148" s="309"/>
      <c r="AD148" s="309"/>
      <c r="AE148" s="309"/>
      <c r="AF148" s="309"/>
      <c r="AG148" s="309"/>
      <c r="AH148" s="309"/>
    </row>
    <row r="149" spans="2:35">
      <c r="B149" s="310" t="s">
        <v>280</v>
      </c>
      <c r="C149" s="310"/>
      <c r="D149" s="311">
        <v>18890297</v>
      </c>
      <c r="E149" s="311">
        <v>11729006</v>
      </c>
      <c r="F149" s="311">
        <v>65453593</v>
      </c>
      <c r="G149" s="311">
        <v>44399645</v>
      </c>
      <c r="H149" s="311">
        <v>20873293</v>
      </c>
      <c r="I149" s="311">
        <v>390515593</v>
      </c>
      <c r="J149" s="311">
        <v>164986120</v>
      </c>
      <c r="K149" s="311">
        <v>34137545</v>
      </c>
      <c r="L149" s="311">
        <v>15523961</v>
      </c>
      <c r="M149" s="311">
        <v>37338889</v>
      </c>
      <c r="N149" s="311">
        <v>56645425</v>
      </c>
      <c r="O149" s="311">
        <f>SUM(D149:N149)</f>
        <v>860493367</v>
      </c>
      <c r="S149" s="133">
        <v>2017</v>
      </c>
      <c r="T149" s="133">
        <f>S149+1</f>
        <v>2018</v>
      </c>
      <c r="U149" s="133">
        <f t="shared" ref="U149" si="10">T149+1</f>
        <v>2019</v>
      </c>
      <c r="V149" s="312">
        <v>2020</v>
      </c>
      <c r="W149" s="312">
        <v>2021</v>
      </c>
      <c r="X149" s="133" t="s">
        <v>300</v>
      </c>
      <c r="Y149" s="309"/>
      <c r="Z149" s="309"/>
      <c r="AA149" s="309"/>
      <c r="AB149" s="309"/>
      <c r="AC149" s="309"/>
      <c r="AD149" s="309"/>
      <c r="AE149" s="309"/>
      <c r="AF149" s="309"/>
      <c r="AG149" s="309"/>
      <c r="AH149" s="309"/>
      <c r="AI149" s="309"/>
    </row>
    <row r="150" spans="2:35">
      <c r="B150" s="313" t="s">
        <v>301</v>
      </c>
      <c r="C150" s="313"/>
      <c r="D150" s="314">
        <v>5080438</v>
      </c>
      <c r="E150" s="314">
        <v>5654720</v>
      </c>
      <c r="F150" s="314">
        <v>7558592</v>
      </c>
      <c r="G150" s="314">
        <v>9058516</v>
      </c>
      <c r="H150" s="314">
        <v>1970800</v>
      </c>
      <c r="I150" s="314">
        <v>128510236</v>
      </c>
      <c r="J150" s="314">
        <v>57255721</v>
      </c>
      <c r="K150" s="314">
        <v>-4163667</v>
      </c>
      <c r="L150" s="314">
        <v>7904979</v>
      </c>
      <c r="M150" s="314">
        <v>14834835</v>
      </c>
      <c r="N150" s="314">
        <v>-1344953</v>
      </c>
      <c r="O150" s="311">
        <f t="shared" ref="O150:O152" si="11">SUM(D150:N150)</f>
        <v>232320217</v>
      </c>
      <c r="Q150" s="315"/>
      <c r="R150" s="315" t="s">
        <v>54</v>
      </c>
      <c r="S150" s="316"/>
      <c r="T150" s="316"/>
      <c r="U150" s="316"/>
      <c r="V150" s="316"/>
      <c r="W150" s="316">
        <f t="shared" ref="W150:W161" si="12">HLOOKUP($R150,$B$8:$O$74,2,FALSE)</f>
        <v>0</v>
      </c>
      <c r="X150" s="317">
        <f t="shared" ref="X150:X161" si="13">SUM(S150:W150)</f>
        <v>0</v>
      </c>
    </row>
    <row r="151" spans="2:35">
      <c r="B151" s="313" t="s">
        <v>302</v>
      </c>
      <c r="C151" s="313"/>
      <c r="D151" s="314">
        <v>-5819242</v>
      </c>
      <c r="E151" s="314">
        <v>-6588922</v>
      </c>
      <c r="F151" s="314">
        <v>-6002214</v>
      </c>
      <c r="G151" s="314">
        <v>-12035019</v>
      </c>
      <c r="H151" s="314">
        <v>-3002242</v>
      </c>
      <c r="I151" s="314">
        <v>-169897377</v>
      </c>
      <c r="J151" s="314">
        <v>-68094010</v>
      </c>
      <c r="K151" s="314">
        <v>-1893320</v>
      </c>
      <c r="L151" s="314">
        <v>-2849526</v>
      </c>
      <c r="M151" s="314">
        <v>-17161391</v>
      </c>
      <c r="N151" s="314">
        <v>415031</v>
      </c>
      <c r="O151" s="311">
        <f t="shared" si="11"/>
        <v>-292928232</v>
      </c>
      <c r="Q151" s="315"/>
      <c r="R151" s="315" t="s">
        <v>13</v>
      </c>
      <c r="S151" s="316">
        <v>14368391</v>
      </c>
      <c r="T151" s="316">
        <v>16296166</v>
      </c>
      <c r="U151" s="316">
        <v>18890297</v>
      </c>
      <c r="V151" s="316">
        <f>HLOOKUP($R151,$B$113:$O$144,2,FALSE)</f>
        <v>19023323</v>
      </c>
      <c r="W151" s="316">
        <f t="shared" si="12"/>
        <v>32682894</v>
      </c>
      <c r="X151" s="317">
        <f t="shared" si="13"/>
        <v>101261071</v>
      </c>
    </row>
    <row r="152" spans="2:35">
      <c r="B152" s="318" t="s">
        <v>283</v>
      </c>
      <c r="C152" s="318"/>
      <c r="D152" s="314">
        <v>-738804</v>
      </c>
      <c r="E152" s="314">
        <v>-934202</v>
      </c>
      <c r="F152" s="314">
        <v>1556378</v>
      </c>
      <c r="G152" s="314">
        <v>-2976503</v>
      </c>
      <c r="H152" s="314">
        <v>-1031442</v>
      </c>
      <c r="I152" s="314">
        <v>-41387141</v>
      </c>
      <c r="J152" s="314">
        <v>-10838289</v>
      </c>
      <c r="K152" s="314">
        <v>-6056987</v>
      </c>
      <c r="L152" s="314">
        <v>5055453</v>
      </c>
      <c r="M152" s="314">
        <v>-2326556</v>
      </c>
      <c r="N152" s="314">
        <v>-929922</v>
      </c>
      <c r="O152" s="311">
        <f t="shared" si="11"/>
        <v>-60608015</v>
      </c>
      <c r="Q152" s="315"/>
      <c r="R152" s="315" t="s">
        <v>16</v>
      </c>
      <c r="S152" s="316">
        <v>1856402</v>
      </c>
      <c r="T152" s="316">
        <v>10052130</v>
      </c>
      <c r="U152" s="316">
        <v>11729006</v>
      </c>
      <c r="V152" s="316">
        <f t="shared" ref="V152:V161" si="14">HLOOKUP($R152,$B$113:$O$144,2,FALSE)</f>
        <v>8870728</v>
      </c>
      <c r="W152" s="316">
        <f t="shared" si="12"/>
        <v>10785848</v>
      </c>
      <c r="X152" s="317">
        <f t="shared" si="13"/>
        <v>43294114</v>
      </c>
    </row>
    <row r="153" spans="2:35">
      <c r="B153" s="319"/>
      <c r="C153" s="319"/>
      <c r="D153" s="320"/>
      <c r="E153" s="320"/>
      <c r="F153" s="320"/>
      <c r="G153" s="320"/>
      <c r="H153" s="320"/>
      <c r="I153" s="320"/>
      <c r="J153" s="320"/>
      <c r="K153" s="320"/>
      <c r="L153" s="320"/>
      <c r="M153" s="320"/>
      <c r="N153" s="320"/>
      <c r="O153" s="320"/>
      <c r="Q153" s="315"/>
      <c r="R153" s="315" t="s">
        <v>20</v>
      </c>
      <c r="S153" s="316">
        <v>46293575</v>
      </c>
      <c r="T153" s="316">
        <v>57823692</v>
      </c>
      <c r="U153" s="316">
        <v>65453593</v>
      </c>
      <c r="V153" s="316">
        <f t="shared" si="14"/>
        <v>65626886</v>
      </c>
      <c r="W153" s="316">
        <f t="shared" si="12"/>
        <v>76255014</v>
      </c>
      <c r="X153" s="317">
        <f t="shared" si="13"/>
        <v>311452760</v>
      </c>
    </row>
    <row r="154" spans="2:35">
      <c r="B154" s="99" t="s">
        <v>284</v>
      </c>
      <c r="C154" s="99"/>
      <c r="D154" s="321">
        <f>D149+D152</f>
        <v>18151493</v>
      </c>
      <c r="E154" s="322">
        <f t="shared" ref="E154:O154" si="15">E149+E152</f>
        <v>10794804</v>
      </c>
      <c r="F154" s="322">
        <f t="shared" si="15"/>
        <v>67009971</v>
      </c>
      <c r="G154" s="322">
        <f t="shared" si="15"/>
        <v>41423142</v>
      </c>
      <c r="H154" s="322">
        <f t="shared" si="15"/>
        <v>19841851</v>
      </c>
      <c r="I154" s="322">
        <f t="shared" si="15"/>
        <v>349128452</v>
      </c>
      <c r="J154" s="322">
        <f t="shared" si="15"/>
        <v>154147831</v>
      </c>
      <c r="K154" s="322">
        <f t="shared" si="15"/>
        <v>28080558</v>
      </c>
      <c r="L154" s="321">
        <f t="shared" si="15"/>
        <v>20579414</v>
      </c>
      <c r="M154" s="321">
        <f t="shared" si="15"/>
        <v>35012333</v>
      </c>
      <c r="N154" s="321">
        <f t="shared" si="15"/>
        <v>55715503</v>
      </c>
      <c r="O154" s="321">
        <f t="shared" si="15"/>
        <v>799885352</v>
      </c>
      <c r="Q154" s="315"/>
      <c r="R154" s="315" t="s">
        <v>24</v>
      </c>
      <c r="S154" s="316">
        <v>14852294</v>
      </c>
      <c r="T154" s="316">
        <v>31057738</v>
      </c>
      <c r="U154" s="316">
        <v>44399645</v>
      </c>
      <c r="V154" s="316">
        <f t="shared" si="14"/>
        <v>35104960</v>
      </c>
      <c r="W154" s="316">
        <f t="shared" si="12"/>
        <v>39903688</v>
      </c>
      <c r="X154" s="317">
        <f t="shared" si="13"/>
        <v>165318325</v>
      </c>
    </row>
    <row r="155" spans="2:35">
      <c r="B155" s="318" t="s">
        <v>285</v>
      </c>
      <c r="C155" s="318"/>
      <c r="D155" s="320">
        <v>-8936895</v>
      </c>
      <c r="E155" s="320">
        <v>-2263227</v>
      </c>
      <c r="F155" s="320">
        <v>-55477921</v>
      </c>
      <c r="G155" s="320">
        <v>-13932336</v>
      </c>
      <c r="H155" s="323">
        <v>-11500895</v>
      </c>
      <c r="I155" s="323">
        <v>-1558725</v>
      </c>
      <c r="J155" s="323">
        <v>-1927215</v>
      </c>
      <c r="K155" s="320">
        <v>-19091129</v>
      </c>
      <c r="L155" s="320">
        <v>-318657</v>
      </c>
      <c r="M155" s="320">
        <v>-51944</v>
      </c>
      <c r="N155" s="320">
        <v>-52005493</v>
      </c>
      <c r="O155" s="320">
        <v>-167064437</v>
      </c>
      <c r="Q155" s="315"/>
      <c r="R155" s="315" t="s">
        <v>28</v>
      </c>
      <c r="S155" s="316">
        <v>52320818</v>
      </c>
      <c r="T155" s="316">
        <v>41084397</v>
      </c>
      <c r="U155" s="316">
        <v>20873293</v>
      </c>
      <c r="V155" s="316">
        <f t="shared" si="14"/>
        <v>7009653</v>
      </c>
      <c r="W155" s="316">
        <f t="shared" si="12"/>
        <v>12032183</v>
      </c>
      <c r="X155" s="317">
        <f t="shared" si="13"/>
        <v>133320344</v>
      </c>
    </row>
    <row r="156" spans="2:35" ht="12.45" thickBot="1">
      <c r="B156" s="319"/>
      <c r="C156" s="319"/>
      <c r="D156" s="320"/>
      <c r="E156" s="320"/>
      <c r="F156" s="320"/>
      <c r="G156" s="320"/>
      <c r="H156" s="320"/>
      <c r="I156" s="320"/>
      <c r="J156" s="320"/>
      <c r="K156" s="320"/>
      <c r="L156" s="320"/>
      <c r="M156" s="320"/>
      <c r="N156" s="320"/>
      <c r="O156" s="320">
        <f>O149+O155</f>
        <v>693428930</v>
      </c>
      <c r="Q156" s="315"/>
      <c r="R156" s="315" t="s">
        <v>35</v>
      </c>
      <c r="S156" s="316">
        <v>69118265</v>
      </c>
      <c r="T156" s="316">
        <v>222941811</v>
      </c>
      <c r="U156" s="316">
        <v>390515593</v>
      </c>
      <c r="V156" s="316">
        <f t="shared" si="14"/>
        <v>455073607</v>
      </c>
      <c r="W156" s="316">
        <f t="shared" si="12"/>
        <v>915640011</v>
      </c>
      <c r="X156" s="317">
        <f t="shared" si="13"/>
        <v>2053289287</v>
      </c>
    </row>
    <row r="157" spans="2:35" ht="12.45" thickBot="1">
      <c r="B157" s="324" t="s">
        <v>286</v>
      </c>
      <c r="C157" s="324"/>
      <c r="D157" s="325">
        <f>ROUND(SUM(D154:D155),0)</f>
        <v>9214598</v>
      </c>
      <c r="E157" s="326">
        <f t="shared" ref="E157:O157" si="16">ROUND(SUM(E154:E155),0)</f>
        <v>8531577</v>
      </c>
      <c r="F157" s="326">
        <f t="shared" si="16"/>
        <v>11532050</v>
      </c>
      <c r="G157" s="326">
        <f t="shared" si="16"/>
        <v>27490806</v>
      </c>
      <c r="H157" s="326">
        <f t="shared" si="16"/>
        <v>8340956</v>
      </c>
      <c r="I157" s="326">
        <f t="shared" si="16"/>
        <v>347569727</v>
      </c>
      <c r="J157" s="326">
        <f t="shared" si="16"/>
        <v>152220616</v>
      </c>
      <c r="K157" s="326">
        <f t="shared" si="16"/>
        <v>8989429</v>
      </c>
      <c r="L157" s="325">
        <f t="shared" si="16"/>
        <v>20260757</v>
      </c>
      <c r="M157" s="325">
        <f t="shared" si="16"/>
        <v>34960389</v>
      </c>
      <c r="N157" s="325">
        <f t="shared" si="16"/>
        <v>3710010</v>
      </c>
      <c r="O157" s="325">
        <f t="shared" si="16"/>
        <v>632820915</v>
      </c>
      <c r="Q157" s="315"/>
      <c r="R157" s="315" t="s">
        <v>34</v>
      </c>
      <c r="S157" s="316">
        <v>41901179</v>
      </c>
      <c r="T157" s="316">
        <v>115549717</v>
      </c>
      <c r="U157" s="316">
        <v>164986120</v>
      </c>
      <c r="V157" s="316">
        <f t="shared" si="14"/>
        <v>174755327</v>
      </c>
      <c r="W157" s="316">
        <f t="shared" si="12"/>
        <v>371117040</v>
      </c>
      <c r="X157" s="317">
        <f t="shared" si="13"/>
        <v>868309383</v>
      </c>
    </row>
    <row r="158" spans="2:35">
      <c r="B158" s="319"/>
      <c r="C158" s="319"/>
      <c r="D158" s="320"/>
      <c r="E158" s="320"/>
      <c r="F158" s="320"/>
      <c r="G158" s="320"/>
      <c r="H158" s="320"/>
      <c r="I158" s="320"/>
      <c r="J158" s="320"/>
      <c r="K158" s="320"/>
      <c r="L158" s="320"/>
      <c r="M158" s="320"/>
      <c r="N158" s="320"/>
      <c r="O158" s="320"/>
      <c r="Q158" s="315"/>
      <c r="R158" s="315" t="s">
        <v>37</v>
      </c>
      <c r="S158" s="316">
        <v>13713238</v>
      </c>
      <c r="T158" s="316">
        <v>32135189</v>
      </c>
      <c r="U158" s="316">
        <v>34137545</v>
      </c>
      <c r="V158" s="316">
        <f t="shared" si="14"/>
        <v>6368504</v>
      </c>
      <c r="W158" s="316">
        <f t="shared" si="12"/>
        <v>9359638</v>
      </c>
      <c r="X158" s="317">
        <f t="shared" si="13"/>
        <v>95714114</v>
      </c>
    </row>
    <row r="159" spans="2:35">
      <c r="B159" s="318" t="s">
        <v>287</v>
      </c>
      <c r="C159" s="318"/>
      <c r="D159" s="320">
        <v>89803</v>
      </c>
      <c r="E159" s="320">
        <v>1418301</v>
      </c>
      <c r="F159" s="320">
        <v>448417</v>
      </c>
      <c r="G159" s="320">
        <v>7076131</v>
      </c>
      <c r="H159" s="320">
        <v>10325954</v>
      </c>
      <c r="I159" s="320">
        <v>205537518</v>
      </c>
      <c r="J159" s="320">
        <v>76051853</v>
      </c>
      <c r="K159" s="320">
        <v>319478</v>
      </c>
      <c r="L159" s="320">
        <v>451987</v>
      </c>
      <c r="M159" s="320">
        <v>29309451</v>
      </c>
      <c r="N159" s="320">
        <v>2753407</v>
      </c>
      <c r="O159" s="320">
        <f t="shared" ref="O159:O162" si="17">SUM(D159:N159)</f>
        <v>333782300</v>
      </c>
      <c r="Q159" s="315"/>
      <c r="R159" s="315" t="s">
        <v>39</v>
      </c>
      <c r="S159" s="316">
        <v>3353895</v>
      </c>
      <c r="T159" s="316">
        <v>14204620</v>
      </c>
      <c r="U159" s="316">
        <v>15523961</v>
      </c>
      <c r="V159" s="316">
        <f t="shared" si="14"/>
        <v>15657691</v>
      </c>
      <c r="W159" s="316">
        <f t="shared" si="12"/>
        <v>16957370</v>
      </c>
      <c r="X159" s="317">
        <f t="shared" si="13"/>
        <v>65697537</v>
      </c>
    </row>
    <row r="160" spans="2:35">
      <c r="B160" s="318" t="s">
        <v>288</v>
      </c>
      <c r="C160" s="318"/>
      <c r="D160" s="320">
        <v>-171220</v>
      </c>
      <c r="E160" s="320">
        <v>124137</v>
      </c>
      <c r="F160" s="320">
        <v>3590774</v>
      </c>
      <c r="G160" s="320">
        <v>-2912154</v>
      </c>
      <c r="H160" s="320">
        <v>-6084177</v>
      </c>
      <c r="I160" s="320">
        <v>44931641</v>
      </c>
      <c r="J160" s="320">
        <v>19182445</v>
      </c>
      <c r="K160" s="320">
        <v>14079460</v>
      </c>
      <c r="L160" s="320">
        <v>227018</v>
      </c>
      <c r="M160" s="320">
        <v>24195172</v>
      </c>
      <c r="N160" s="320">
        <v>-2726922</v>
      </c>
      <c r="O160" s="320">
        <f t="shared" si="17"/>
        <v>94436174</v>
      </c>
      <c r="Q160" s="315"/>
      <c r="R160" s="315" t="s">
        <v>41</v>
      </c>
      <c r="S160" s="316">
        <v>17265425</v>
      </c>
      <c r="T160" s="316">
        <v>34318478</v>
      </c>
      <c r="U160" s="316">
        <v>37338889</v>
      </c>
      <c r="V160" s="316">
        <f>HLOOKUP($R160,$B$113:$O$144,2,FALSE)</f>
        <v>50737276</v>
      </c>
      <c r="W160" s="316">
        <f t="shared" si="12"/>
        <v>105385636</v>
      </c>
      <c r="X160" s="317">
        <f t="shared" si="13"/>
        <v>245045704</v>
      </c>
    </row>
    <row r="161" spans="2:24">
      <c r="B161" s="318" t="s">
        <v>289</v>
      </c>
      <c r="C161" s="318"/>
      <c r="D161" s="320"/>
      <c r="E161" s="320"/>
      <c r="F161" s="320"/>
      <c r="G161" s="320"/>
      <c r="H161" s="320"/>
      <c r="I161" s="320"/>
      <c r="J161" s="320"/>
      <c r="K161" s="320"/>
      <c r="L161" s="320"/>
      <c r="M161" s="320"/>
      <c r="N161" s="320"/>
      <c r="O161" s="320"/>
      <c r="Q161" s="315"/>
      <c r="R161" s="315" t="s">
        <v>31</v>
      </c>
      <c r="S161" s="316">
        <v>51253865</v>
      </c>
      <c r="T161" s="316">
        <v>16393128</v>
      </c>
      <c r="U161" s="316">
        <v>56645425</v>
      </c>
      <c r="V161" s="316">
        <f t="shared" si="14"/>
        <v>45588151</v>
      </c>
      <c r="W161" s="316">
        <f t="shared" si="12"/>
        <v>5450653</v>
      </c>
      <c r="X161" s="317">
        <f t="shared" si="13"/>
        <v>175331222</v>
      </c>
    </row>
    <row r="162" spans="2:24">
      <c r="B162" s="318" t="s">
        <v>290</v>
      </c>
      <c r="C162" s="318"/>
      <c r="D162" s="328">
        <v>-218463</v>
      </c>
      <c r="E162" s="323">
        <v>-279162</v>
      </c>
      <c r="F162" s="320">
        <v>-2195</v>
      </c>
      <c r="G162" s="328">
        <v>431623</v>
      </c>
      <c r="H162" s="323">
        <v>242368</v>
      </c>
      <c r="I162" s="323">
        <v>-7872671</v>
      </c>
      <c r="J162" s="328">
        <v>-12040603</v>
      </c>
      <c r="K162" s="328">
        <v>-10167611</v>
      </c>
      <c r="L162" s="323">
        <v>-10059</v>
      </c>
      <c r="M162" s="328">
        <v>-40150318</v>
      </c>
      <c r="N162" s="328">
        <v>-48051</v>
      </c>
      <c r="O162" s="328">
        <f t="shared" si="17"/>
        <v>-70115142</v>
      </c>
      <c r="R162" s="233" t="s">
        <v>137</v>
      </c>
      <c r="S162" s="327">
        <f t="shared" ref="S162:X162" si="18">SUM(S150:S161)</f>
        <v>326297347</v>
      </c>
      <c r="T162" s="327">
        <f t="shared" si="18"/>
        <v>591857066</v>
      </c>
      <c r="U162" s="327">
        <f t="shared" si="18"/>
        <v>860493367</v>
      </c>
      <c r="V162" s="327">
        <f t="shared" si="18"/>
        <v>883816106</v>
      </c>
      <c r="W162" s="327">
        <f t="shared" si="18"/>
        <v>1595569975</v>
      </c>
      <c r="X162" s="327">
        <f t="shared" si="18"/>
        <v>4258033861</v>
      </c>
    </row>
    <row r="163" spans="2:24" ht="12.45" thickBot="1">
      <c r="B163" s="319"/>
      <c r="C163" s="319"/>
      <c r="D163" s="320"/>
      <c r="E163" s="320"/>
      <c r="F163" s="320"/>
      <c r="G163" s="320"/>
      <c r="H163" s="320"/>
      <c r="I163" s="320"/>
      <c r="J163" s="320"/>
      <c r="K163" s="320"/>
      <c r="L163" s="320"/>
      <c r="M163" s="320"/>
      <c r="N163" s="320"/>
      <c r="O163" s="329">
        <f>SUM(O159:O160)</f>
        <v>428218474</v>
      </c>
    </row>
    <row r="164" spans="2:24" ht="12.45" thickBot="1">
      <c r="B164" s="324" t="s">
        <v>291</v>
      </c>
      <c r="C164" s="324"/>
      <c r="D164" s="325">
        <f>ROUND(SUM(D159:D162),0)</f>
        <v>-299880</v>
      </c>
      <c r="E164" s="326">
        <f t="shared" ref="E164:N164" si="19">ROUND(SUM(E159:E162),0)</f>
        <v>1263276</v>
      </c>
      <c r="F164" s="326">
        <f t="shared" si="19"/>
        <v>4036996</v>
      </c>
      <c r="G164" s="326">
        <f t="shared" si="19"/>
        <v>4595600</v>
      </c>
      <c r="H164" s="326">
        <f t="shared" si="19"/>
        <v>4484145</v>
      </c>
      <c r="I164" s="326">
        <f t="shared" si="19"/>
        <v>242596488</v>
      </c>
      <c r="J164" s="326">
        <f t="shared" si="19"/>
        <v>83193695</v>
      </c>
      <c r="K164" s="326">
        <f t="shared" si="19"/>
        <v>4231327</v>
      </c>
      <c r="L164" s="325">
        <f t="shared" si="19"/>
        <v>668946</v>
      </c>
      <c r="M164" s="325">
        <f t="shared" si="19"/>
        <v>13354305</v>
      </c>
      <c r="N164" s="325">
        <f t="shared" si="19"/>
        <v>-21566</v>
      </c>
      <c r="O164" s="325">
        <f>ROUND(SUM(O159:O162),0)-1</f>
        <v>358103331</v>
      </c>
      <c r="R164" s="233" t="s">
        <v>303</v>
      </c>
    </row>
    <row r="165" spans="2:24">
      <c r="B165" s="330"/>
      <c r="C165" s="330"/>
      <c r="D165" s="331"/>
      <c r="E165" s="331"/>
      <c r="F165" s="331"/>
      <c r="G165" s="331"/>
      <c r="H165" s="331"/>
      <c r="I165" s="331"/>
      <c r="J165" s="331"/>
      <c r="K165" s="331"/>
      <c r="L165" s="331"/>
      <c r="M165" s="331"/>
      <c r="N165" s="331"/>
      <c r="O165" s="331"/>
      <c r="S165" s="133">
        <v>2017</v>
      </c>
      <c r="T165" s="133">
        <f>S165+1</f>
        <v>2018</v>
      </c>
      <c r="U165" s="133">
        <f t="shared" ref="U165" si="20">T165+1</f>
        <v>2019</v>
      </c>
      <c r="V165" s="312">
        <v>2020</v>
      </c>
      <c r="W165" s="312">
        <v>2021</v>
      </c>
    </row>
    <row r="166" spans="2:24">
      <c r="B166" s="332" t="s">
        <v>292</v>
      </c>
      <c r="C166" s="332"/>
      <c r="D166" s="320">
        <v>-4425688</v>
      </c>
      <c r="E166" s="320">
        <v>-1137313</v>
      </c>
      <c r="F166" s="320">
        <v>-13659156</v>
      </c>
      <c r="G166" s="320">
        <v>-4353107</v>
      </c>
      <c r="H166" s="323">
        <v>-4100576</v>
      </c>
      <c r="I166" s="323">
        <v>-6107179</v>
      </c>
      <c r="J166" s="323">
        <v>-1814580</v>
      </c>
      <c r="K166" s="320">
        <v>-1197479</v>
      </c>
      <c r="L166" s="320">
        <v>815099</v>
      </c>
      <c r="M166" s="320">
        <v>-473642</v>
      </c>
      <c r="N166" s="320">
        <v>-14089732</v>
      </c>
      <c r="O166" s="333">
        <v>-50543353</v>
      </c>
      <c r="R166" s="315" t="s">
        <v>54</v>
      </c>
      <c r="S166" s="316"/>
      <c r="T166" s="316"/>
      <c r="U166" s="316"/>
      <c r="V166" s="316"/>
      <c r="W166" s="316">
        <f t="shared" ref="W166:W177" si="21">-HLOOKUP($R166,$B$8:$O$74,8,FALSE)</f>
        <v>0</v>
      </c>
    </row>
    <row r="167" spans="2:24" ht="12.45" thickBot="1">
      <c r="B167" s="318" t="s">
        <v>293</v>
      </c>
      <c r="C167" s="318"/>
      <c r="D167" s="320">
        <v>4048759</v>
      </c>
      <c r="E167" s="320">
        <v>1069684</v>
      </c>
      <c r="F167" s="320">
        <v>15960743</v>
      </c>
      <c r="G167" s="320">
        <v>8982045</v>
      </c>
      <c r="H167" s="320">
        <v>3621740</v>
      </c>
      <c r="I167" s="320">
        <v>38233104</v>
      </c>
      <c r="J167" s="320">
        <v>16161195</v>
      </c>
      <c r="K167" s="320">
        <v>6949962</v>
      </c>
      <c r="L167" s="320">
        <v>2935852</v>
      </c>
      <c r="M167" s="320">
        <v>7282154</v>
      </c>
      <c r="N167" s="320">
        <v>1475173</v>
      </c>
      <c r="O167" s="320">
        <v>106720411</v>
      </c>
      <c r="R167" s="315" t="s">
        <v>13</v>
      </c>
      <c r="S167" s="316">
        <v>11601083</v>
      </c>
      <c r="T167" s="316">
        <v>8943743</v>
      </c>
      <c r="U167" s="316">
        <v>8936895</v>
      </c>
      <c r="V167" s="316">
        <f t="shared" ref="V167:V176" si="22">-HLOOKUP($R167,$B$113:$O$144,8,FALSE)</f>
        <v>8531513</v>
      </c>
      <c r="W167" s="316">
        <f t="shared" si="21"/>
        <v>-10419991.308188416</v>
      </c>
    </row>
    <row r="168" spans="2:24" ht="12.45" thickBot="1">
      <c r="B168" s="324" t="s">
        <v>304</v>
      </c>
      <c r="C168" s="324"/>
      <c r="D168" s="325">
        <f>SUM(D166:D167)</f>
        <v>-376929</v>
      </c>
      <c r="E168" s="326">
        <f t="shared" ref="E168:O168" si="23">SUM(E166:E167)</f>
        <v>-67629</v>
      </c>
      <c r="F168" s="326">
        <f t="shared" si="23"/>
        <v>2301587</v>
      </c>
      <c r="G168" s="326">
        <f t="shared" si="23"/>
        <v>4628938</v>
      </c>
      <c r="H168" s="326">
        <f t="shared" si="23"/>
        <v>-478836</v>
      </c>
      <c r="I168" s="326">
        <f t="shared" si="23"/>
        <v>32125925</v>
      </c>
      <c r="J168" s="326">
        <f t="shared" si="23"/>
        <v>14346615</v>
      </c>
      <c r="K168" s="326">
        <f t="shared" si="23"/>
        <v>5752483</v>
      </c>
      <c r="L168" s="325">
        <f t="shared" si="23"/>
        <v>3750951</v>
      </c>
      <c r="M168" s="325">
        <f t="shared" si="23"/>
        <v>6808512</v>
      </c>
      <c r="N168" s="325">
        <f t="shared" si="23"/>
        <v>-12614559</v>
      </c>
      <c r="O168" s="325">
        <f t="shared" si="23"/>
        <v>56177058</v>
      </c>
      <c r="R168" s="315" t="s">
        <v>16</v>
      </c>
      <c r="S168" s="316">
        <v>454451</v>
      </c>
      <c r="T168" s="316">
        <v>3180710</v>
      </c>
      <c r="U168" s="316">
        <v>2263227</v>
      </c>
      <c r="V168" s="316">
        <f t="shared" si="22"/>
        <v>1237495</v>
      </c>
      <c r="W168" s="316">
        <f t="shared" si="21"/>
        <v>-1309646.203757152</v>
      </c>
    </row>
    <row r="169" spans="2:24" ht="12.45" thickBot="1">
      <c r="B169" s="324" t="s">
        <v>294</v>
      </c>
      <c r="C169" s="324"/>
      <c r="D169" s="325">
        <v>5245342.3053791774</v>
      </c>
      <c r="E169" s="326">
        <v>3256838.7554651052</v>
      </c>
      <c r="F169" s="326">
        <v>18174753.97035687</v>
      </c>
      <c r="G169" s="326">
        <v>12328622.269004934</v>
      </c>
      <c r="H169" s="326">
        <v>5795968.5242362814</v>
      </c>
      <c r="I169" s="326">
        <v>108435984.93306574</v>
      </c>
      <c r="J169" s="326">
        <v>45812338.209206857</v>
      </c>
      <c r="K169" s="326">
        <v>9479105.0130278748</v>
      </c>
      <c r="L169" s="325">
        <v>4310598.6835652422</v>
      </c>
      <c r="M169" s="325">
        <v>10368034.663910113</v>
      </c>
      <c r="N169" s="325">
        <v>15728955.672781816</v>
      </c>
      <c r="O169" s="325">
        <f t="shared" ref="O169" si="24">SUM(D169:N169)</f>
        <v>238936543</v>
      </c>
      <c r="R169" s="315" t="s">
        <v>20</v>
      </c>
      <c r="S169" s="316">
        <v>39634277</v>
      </c>
      <c r="T169" s="316">
        <v>45409337</v>
      </c>
      <c r="U169" s="316">
        <v>55477921</v>
      </c>
      <c r="V169" s="316">
        <f t="shared" si="22"/>
        <v>49023696</v>
      </c>
      <c r="W169" s="316">
        <f t="shared" si="21"/>
        <v>-44174431.129394412</v>
      </c>
    </row>
    <row r="170" spans="2:24">
      <c r="B170" s="318"/>
      <c r="C170" s="318"/>
      <c r="D170" s="320"/>
      <c r="E170" s="320"/>
      <c r="F170" s="320"/>
      <c r="G170" s="320"/>
      <c r="H170" s="320"/>
      <c r="I170" s="320"/>
      <c r="J170" s="320"/>
      <c r="K170" s="320"/>
      <c r="L170" s="320"/>
      <c r="M170" s="320"/>
      <c r="N170" s="320"/>
      <c r="O170" s="320"/>
      <c r="R170" s="315" t="s">
        <v>24</v>
      </c>
      <c r="S170" s="316">
        <v>9367546</v>
      </c>
      <c r="T170" s="316">
        <v>10328734.066578832</v>
      </c>
      <c r="U170" s="316">
        <v>13932336</v>
      </c>
      <c r="V170" s="316">
        <f t="shared" si="22"/>
        <v>2828485</v>
      </c>
      <c r="W170" s="316">
        <f t="shared" si="21"/>
        <v>-1934251.5971074156</v>
      </c>
    </row>
    <row r="171" spans="2:24">
      <c r="B171" s="99" t="s">
        <v>295</v>
      </c>
      <c r="C171" s="99"/>
      <c r="D171" s="321">
        <f>D168+D169</f>
        <v>4868413.3053791774</v>
      </c>
      <c r="E171" s="322">
        <f t="shared" ref="E171:O171" si="25">E168+E169</f>
        <v>3189209.7554651052</v>
      </c>
      <c r="F171" s="322">
        <f t="shared" si="25"/>
        <v>20476340.97035687</v>
      </c>
      <c r="G171" s="322">
        <f t="shared" si="25"/>
        <v>16957560.269004934</v>
      </c>
      <c r="H171" s="322">
        <f t="shared" si="25"/>
        <v>5317132.5242362814</v>
      </c>
      <c r="I171" s="322">
        <f t="shared" si="25"/>
        <v>140561909.93306574</v>
      </c>
      <c r="J171" s="322">
        <f t="shared" si="25"/>
        <v>60158953.209206857</v>
      </c>
      <c r="K171" s="322">
        <f t="shared" si="25"/>
        <v>15231588.013027875</v>
      </c>
      <c r="L171" s="321">
        <f t="shared" si="25"/>
        <v>8061549.6835652422</v>
      </c>
      <c r="M171" s="321">
        <f t="shared" si="25"/>
        <v>17176546.663910113</v>
      </c>
      <c r="N171" s="321">
        <f t="shared" si="25"/>
        <v>3114396.6727818158</v>
      </c>
      <c r="O171" s="321">
        <f t="shared" si="25"/>
        <v>295113601</v>
      </c>
      <c r="R171" s="315" t="s">
        <v>28</v>
      </c>
      <c r="S171" s="316">
        <v>44257877</v>
      </c>
      <c r="T171" s="316">
        <v>28377164</v>
      </c>
      <c r="U171" s="316">
        <v>11500895</v>
      </c>
      <c r="V171" s="316">
        <f t="shared" si="22"/>
        <v>910933</v>
      </c>
      <c r="W171" s="316">
        <f t="shared" si="21"/>
        <v>-2621435.4069444831</v>
      </c>
    </row>
    <row r="172" spans="2:24" ht="12.45" thickBot="1">
      <c r="B172" s="319"/>
      <c r="C172" s="319"/>
      <c r="D172" s="320"/>
      <c r="E172" s="320"/>
      <c r="F172" s="320"/>
      <c r="G172" s="320"/>
      <c r="H172" s="320"/>
      <c r="I172" s="320"/>
      <c r="J172" s="320"/>
      <c r="K172" s="320"/>
      <c r="L172" s="320"/>
      <c r="M172" s="320"/>
      <c r="N172" s="320"/>
      <c r="O172" s="320"/>
      <c r="R172" s="315" t="s">
        <v>35</v>
      </c>
      <c r="S172" s="316">
        <v>0</v>
      </c>
      <c r="T172" s="316">
        <v>12953619.022959024</v>
      </c>
      <c r="U172" s="316">
        <v>1558725</v>
      </c>
      <c r="V172" s="316">
        <f t="shared" si="22"/>
        <v>27745087</v>
      </c>
      <c r="W172" s="316">
        <f t="shared" si="21"/>
        <v>-5717532.5575260231</v>
      </c>
    </row>
    <row r="173" spans="2:24" ht="12.45" thickBot="1">
      <c r="B173" s="324" t="s">
        <v>296</v>
      </c>
      <c r="C173" s="324"/>
      <c r="D173" s="325">
        <f>D157-D164-D171</f>
        <v>4646064.6946208226</v>
      </c>
      <c r="E173" s="326">
        <f t="shared" ref="E173:O173" si="26">E157-E164-E171</f>
        <v>4079091.2445348948</v>
      </c>
      <c r="F173" s="326">
        <f t="shared" si="26"/>
        <v>-12981286.97035687</v>
      </c>
      <c r="G173" s="326">
        <f t="shared" si="26"/>
        <v>5937645.7309950665</v>
      </c>
      <c r="H173" s="326">
        <f t="shared" si="26"/>
        <v>-1460321.5242362814</v>
      </c>
      <c r="I173" s="326">
        <f t="shared" si="26"/>
        <v>-35588670.933065742</v>
      </c>
      <c r="J173" s="326">
        <f t="shared" si="26"/>
        <v>8867967.7907931432</v>
      </c>
      <c r="K173" s="326">
        <f t="shared" si="26"/>
        <v>-10473486.013027875</v>
      </c>
      <c r="L173" s="325">
        <f t="shared" si="26"/>
        <v>11530261.316434758</v>
      </c>
      <c r="M173" s="325">
        <f t="shared" si="26"/>
        <v>4429537.3360898867</v>
      </c>
      <c r="N173" s="325">
        <f t="shared" si="26"/>
        <v>617179.32721818425</v>
      </c>
      <c r="O173" s="325">
        <f t="shared" si="26"/>
        <v>-20396017</v>
      </c>
      <c r="R173" s="315" t="s">
        <v>34</v>
      </c>
      <c r="S173" s="316">
        <v>0</v>
      </c>
      <c r="T173" s="316">
        <v>6713801.2628269698</v>
      </c>
      <c r="U173" s="316">
        <v>1927215</v>
      </c>
      <c r="V173" s="316">
        <f t="shared" si="22"/>
        <v>35920980</v>
      </c>
      <c r="W173" s="316">
        <f t="shared" si="21"/>
        <v>-2328900.978389381</v>
      </c>
    </row>
    <row r="174" spans="2:24">
      <c r="E174" s="334"/>
      <c r="F174" s="334"/>
      <c r="G174" s="334"/>
      <c r="H174" s="334"/>
      <c r="I174" s="334"/>
      <c r="J174" s="334"/>
      <c r="K174" s="334"/>
      <c r="R174" s="315" t="s">
        <v>37</v>
      </c>
      <c r="S174" s="316">
        <v>2541911</v>
      </c>
      <c r="T174" s="316">
        <v>3628063.3517468451</v>
      </c>
      <c r="U174" s="316">
        <v>19091129</v>
      </c>
      <c r="V174" s="316">
        <f t="shared" si="22"/>
        <v>2160672</v>
      </c>
      <c r="W174" s="316">
        <f t="shared" si="21"/>
        <v>-1693881.3720683977</v>
      </c>
    </row>
    <row r="175" spans="2:24">
      <c r="R175" s="315" t="s">
        <v>39</v>
      </c>
      <c r="S175" s="316">
        <v>2844257</v>
      </c>
      <c r="T175" s="316">
        <v>8</v>
      </c>
      <c r="U175" s="316">
        <v>318657</v>
      </c>
      <c r="V175" s="316">
        <f t="shared" si="22"/>
        <v>185752</v>
      </c>
      <c r="W175" s="316">
        <f t="shared" si="21"/>
        <v>-3834010.6556285066</v>
      </c>
    </row>
    <row r="176" spans="2:24">
      <c r="B176" s="294" t="s">
        <v>297</v>
      </c>
      <c r="C176" s="294"/>
      <c r="D176" s="295" t="s">
        <v>13</v>
      </c>
      <c r="E176" s="296" t="s">
        <v>16</v>
      </c>
      <c r="F176" s="296" t="s">
        <v>20</v>
      </c>
      <c r="G176" s="296" t="s">
        <v>24</v>
      </c>
      <c r="H176" s="296" t="s">
        <v>28</v>
      </c>
      <c r="I176" s="296" t="s">
        <v>35</v>
      </c>
      <c r="J176" s="296" t="s">
        <v>34</v>
      </c>
      <c r="K176" s="296" t="s">
        <v>37</v>
      </c>
      <c r="L176" s="295" t="s">
        <v>39</v>
      </c>
      <c r="M176" s="295" t="s">
        <v>41</v>
      </c>
      <c r="N176" s="295" t="s">
        <v>31</v>
      </c>
      <c r="O176" s="295" t="s">
        <v>137</v>
      </c>
      <c r="R176" s="315" t="s">
        <v>41</v>
      </c>
      <c r="S176" s="316">
        <v>97721</v>
      </c>
      <c r="T176" s="316">
        <v>4356597.295888328</v>
      </c>
      <c r="U176" s="316">
        <v>51944</v>
      </c>
      <c r="V176" s="316">
        <f t="shared" si="22"/>
        <v>32732279</v>
      </c>
      <c r="W176" s="316">
        <f t="shared" si="21"/>
        <v>-71303467.690797523</v>
      </c>
    </row>
    <row r="177" spans="2:35">
      <c r="B177" s="297" t="s">
        <v>141</v>
      </c>
      <c r="C177" s="297"/>
      <c r="D177" s="298">
        <f>D164/D157</f>
        <v>-3.2544013314525493E-2</v>
      </c>
      <c r="E177" s="298">
        <f t="shared" ref="E177:O177" si="27">E164/E157</f>
        <v>0.14807063219379019</v>
      </c>
      <c r="F177" s="298">
        <f t="shared" si="27"/>
        <v>0.35006750751167398</v>
      </c>
      <c r="G177" s="298">
        <f t="shared" si="27"/>
        <v>0.16716861630030055</v>
      </c>
      <c r="H177" s="298">
        <f t="shared" si="27"/>
        <v>0.53760564136772815</v>
      </c>
      <c r="I177" s="298">
        <f t="shared" si="27"/>
        <v>0.69797933811421964</v>
      </c>
      <c r="J177" s="298">
        <f t="shared" si="27"/>
        <v>0.54653369028542098</v>
      </c>
      <c r="K177" s="298">
        <f t="shared" si="27"/>
        <v>0.47070030810633245</v>
      </c>
      <c r="L177" s="298">
        <f t="shared" si="27"/>
        <v>3.3016831503383609E-2</v>
      </c>
      <c r="M177" s="298">
        <f t="shared" si="27"/>
        <v>0.38198387895512259</v>
      </c>
      <c r="N177" s="298">
        <f t="shared" si="27"/>
        <v>-5.8129223371365573E-3</v>
      </c>
      <c r="O177" s="298">
        <f t="shared" si="27"/>
        <v>0.56588415855376717</v>
      </c>
      <c r="R177" s="315" t="s">
        <v>31</v>
      </c>
      <c r="S177" s="316">
        <v>35362693</v>
      </c>
      <c r="T177" s="316">
        <v>12125976</v>
      </c>
      <c r="U177" s="316">
        <v>52005493</v>
      </c>
      <c r="V177" s="316">
        <f>-HLOOKUP($R177,$B$113:$O$144,8,FALSE)</f>
        <v>41842170</v>
      </c>
      <c r="W177" s="316">
        <f t="shared" si="21"/>
        <v>-734492.10019829054</v>
      </c>
    </row>
    <row r="178" spans="2:35">
      <c r="B178" s="297" t="s">
        <v>142</v>
      </c>
      <c r="C178" s="297"/>
      <c r="D178" s="298">
        <f>D168/D157</f>
        <v>-4.0905636903530683E-2</v>
      </c>
      <c r="E178" s="298">
        <f t="shared" ref="E178:N178" si="28">E168/E157</f>
        <v>-7.926904955555111E-3</v>
      </c>
      <c r="F178" s="298">
        <f t="shared" si="28"/>
        <v>0.19958177427257079</v>
      </c>
      <c r="G178" s="298">
        <f t="shared" si="28"/>
        <v>0.16838131264685363</v>
      </c>
      <c r="H178" s="298">
        <f t="shared" si="28"/>
        <v>-5.7407807929930332E-2</v>
      </c>
      <c r="I178" s="298">
        <f t="shared" si="28"/>
        <v>9.2430158625408709E-2</v>
      </c>
      <c r="J178" s="298">
        <f t="shared" si="28"/>
        <v>9.4248830263569561E-2</v>
      </c>
      <c r="K178" s="298">
        <f t="shared" si="28"/>
        <v>0.63991639513477439</v>
      </c>
      <c r="L178" s="298">
        <f t="shared" si="28"/>
        <v>0.18513380324338324</v>
      </c>
      <c r="M178" s="298">
        <f t="shared" si="28"/>
        <v>0.19474932043805349</v>
      </c>
      <c r="N178" s="298">
        <f t="shared" si="28"/>
        <v>-3.4001415090525362</v>
      </c>
      <c r="O178" s="298">
        <f>O168/O157</f>
        <v>8.8772442042311453E-2</v>
      </c>
      <c r="R178" s="233" t="s">
        <v>137</v>
      </c>
      <c r="S178" s="327">
        <f>SUM(S166:S177)</f>
        <v>146161816</v>
      </c>
      <c r="T178" s="327">
        <f>SUM(T166:T177)</f>
        <v>136017753</v>
      </c>
      <c r="U178" s="327">
        <f>SUM(U166:U177)</f>
        <v>167064437</v>
      </c>
      <c r="V178" s="327">
        <f>SUM(V166:V177)</f>
        <v>203119062</v>
      </c>
      <c r="W178" s="327">
        <f>SUM(W166:W177)</f>
        <v>-146072041.00000003</v>
      </c>
    </row>
    <row r="179" spans="2:35">
      <c r="B179" s="297" t="s">
        <v>298</v>
      </c>
      <c r="C179" s="297"/>
      <c r="D179" s="298">
        <f>D169/D157</f>
        <v>0.56924266315027283</v>
      </c>
      <c r="E179" s="298">
        <f t="shared" ref="E179:O179" si="29">E169/E157</f>
        <v>0.3817393613707179</v>
      </c>
      <c r="F179" s="298">
        <f t="shared" si="29"/>
        <v>1.5760210864813169</v>
      </c>
      <c r="G179" s="298">
        <f t="shared" si="29"/>
        <v>0.44846347062377628</v>
      </c>
      <c r="H179" s="298">
        <f t="shared" si="29"/>
        <v>0.69488060172434452</v>
      </c>
      <c r="I179" s="298">
        <f t="shared" si="29"/>
        <v>0.31198339932829</v>
      </c>
      <c r="J179" s="298">
        <f t="shared" si="29"/>
        <v>0.30096014201655086</v>
      </c>
      <c r="K179" s="298">
        <f t="shared" si="29"/>
        <v>1.0544724267834893</v>
      </c>
      <c r="L179" s="298">
        <f t="shared" si="29"/>
        <v>0.21275605267686901</v>
      </c>
      <c r="M179" s="298">
        <f t="shared" si="29"/>
        <v>0.29656519736980369</v>
      </c>
      <c r="N179" s="298">
        <f t="shared" si="29"/>
        <v>4.239599265980905</v>
      </c>
      <c r="O179" s="298">
        <f t="shared" si="29"/>
        <v>0.37757371372594412</v>
      </c>
    </row>
    <row r="180" spans="2:35">
      <c r="B180" s="297" t="s">
        <v>136</v>
      </c>
      <c r="C180" s="297"/>
      <c r="D180" s="298">
        <f>SUM(D177:D179)</f>
        <v>0.49579301293221667</v>
      </c>
      <c r="E180" s="298">
        <f t="shared" ref="E180:O180" si="30">SUM(E177:E179)</f>
        <v>0.52188308860895294</v>
      </c>
      <c r="F180" s="298">
        <f t="shared" si="30"/>
        <v>2.1256703682655615</v>
      </c>
      <c r="G180" s="298">
        <f t="shared" si="30"/>
        <v>0.78401339957093041</v>
      </c>
      <c r="H180" s="298">
        <f t="shared" si="30"/>
        <v>1.1750784351621424</v>
      </c>
      <c r="I180" s="298">
        <f t="shared" si="30"/>
        <v>1.1023928960679183</v>
      </c>
      <c r="J180" s="298">
        <f t="shared" si="30"/>
        <v>0.9417426625655414</v>
      </c>
      <c r="K180" s="298">
        <f t="shared" si="30"/>
        <v>2.1650891300245965</v>
      </c>
      <c r="L180" s="298">
        <f t="shared" si="30"/>
        <v>0.43090668742363586</v>
      </c>
      <c r="M180" s="298">
        <f t="shared" si="30"/>
        <v>0.87329839676297982</v>
      </c>
      <c r="N180" s="298">
        <f t="shared" si="30"/>
        <v>0.83364483459123218</v>
      </c>
      <c r="O180" s="298">
        <f t="shared" si="30"/>
        <v>1.0322303143220228</v>
      </c>
      <c r="AE180" s="309"/>
      <c r="AF180" s="309"/>
      <c r="AG180" s="309"/>
      <c r="AH180" s="309"/>
      <c r="AI180" s="309"/>
    </row>
    <row r="181" spans="2:35">
      <c r="R181" s="133" t="s">
        <v>305</v>
      </c>
      <c r="AD181" s="309"/>
    </row>
    <row r="182" spans="2:35">
      <c r="S182" s="133">
        <v>2017</v>
      </c>
      <c r="T182" s="133">
        <f>S182+1</f>
        <v>2018</v>
      </c>
      <c r="U182" s="133">
        <f t="shared" ref="U182" si="31">T182+1</f>
        <v>2019</v>
      </c>
      <c r="V182" s="312">
        <v>2020</v>
      </c>
      <c r="W182" s="312">
        <v>2021</v>
      </c>
      <c r="Y182" s="309"/>
      <c r="Z182" s="309"/>
      <c r="AA182" s="309"/>
      <c r="AB182" s="309"/>
      <c r="AC182" s="309"/>
    </row>
    <row r="183" spans="2:35">
      <c r="B183" s="129"/>
      <c r="C183" s="129"/>
      <c r="R183" s="315" t="s">
        <v>54</v>
      </c>
      <c r="S183" s="316"/>
      <c r="T183" s="316"/>
      <c r="U183" s="316"/>
      <c r="V183" s="316"/>
      <c r="W183" s="316">
        <f t="shared" ref="W183:W194" si="32">HLOOKUP($R183,$B$8:$O$74,19,FALSE)</f>
        <v>0</v>
      </c>
    </row>
    <row r="184" spans="2:35">
      <c r="B184" s="335">
        <v>2018</v>
      </c>
      <c r="C184" s="335"/>
      <c r="D184" s="306" t="s">
        <v>13</v>
      </c>
      <c r="E184" s="307" t="s">
        <v>16</v>
      </c>
      <c r="F184" s="307" t="s">
        <v>20</v>
      </c>
      <c r="G184" s="307" t="s">
        <v>24</v>
      </c>
      <c r="H184" s="307" t="s">
        <v>28</v>
      </c>
      <c r="I184" s="307" t="s">
        <v>35</v>
      </c>
      <c r="J184" s="307" t="s">
        <v>34</v>
      </c>
      <c r="K184" s="307" t="s">
        <v>37</v>
      </c>
      <c r="L184" s="306" t="s">
        <v>39</v>
      </c>
      <c r="M184" s="306" t="s">
        <v>41</v>
      </c>
      <c r="N184" s="306" t="s">
        <v>31</v>
      </c>
      <c r="O184" s="306" t="s">
        <v>137</v>
      </c>
      <c r="R184" s="315" t="s">
        <v>13</v>
      </c>
      <c r="S184" s="316">
        <v>-1428395</v>
      </c>
      <c r="T184" s="316">
        <v>-5454646</v>
      </c>
      <c r="U184" s="316">
        <v>-4425688</v>
      </c>
      <c r="V184" s="316">
        <f>HLOOKUP($R184,$B$113:$O$144,19,FALSE)</f>
        <v>-3131751</v>
      </c>
      <c r="W184" s="316">
        <f t="shared" si="32"/>
        <v>-4791022</v>
      </c>
    </row>
    <row r="185" spans="2:35">
      <c r="B185" s="310" t="s">
        <v>280</v>
      </c>
      <c r="C185" s="310"/>
      <c r="D185" s="311">
        <v>16296166</v>
      </c>
      <c r="E185" s="311">
        <v>10052130</v>
      </c>
      <c r="F185" s="311">
        <v>57823692</v>
      </c>
      <c r="G185" s="311">
        <v>31057738</v>
      </c>
      <c r="H185" s="311">
        <v>41084397</v>
      </c>
      <c r="I185" s="311">
        <v>222941811</v>
      </c>
      <c r="J185" s="311">
        <v>115549717</v>
      </c>
      <c r="K185" s="311">
        <v>32135189</v>
      </c>
      <c r="L185" s="311">
        <v>14204620</v>
      </c>
      <c r="M185" s="311">
        <v>34318478</v>
      </c>
      <c r="N185" s="311">
        <v>16393128</v>
      </c>
      <c r="O185" s="311">
        <v>591857066</v>
      </c>
      <c r="R185" s="315" t="s">
        <v>16</v>
      </c>
      <c r="S185" s="316">
        <v>-74509</v>
      </c>
      <c r="T185" s="316">
        <v>-1115893</v>
      </c>
      <c r="U185" s="316">
        <v>-1137313</v>
      </c>
      <c r="V185" s="316">
        <f t="shared" ref="V185:V194" si="33">HLOOKUP($R185,$B$113:$O$144,19,FALSE)</f>
        <v>-722041</v>
      </c>
      <c r="W185" s="316">
        <f t="shared" si="32"/>
        <v>-383051</v>
      </c>
    </row>
    <row r="186" spans="2:35">
      <c r="B186" s="313" t="s">
        <v>301</v>
      </c>
      <c r="C186" s="313"/>
      <c r="D186" s="314">
        <v>-1466963</v>
      </c>
      <c r="E186" s="314">
        <v>-673437</v>
      </c>
      <c r="F186" s="314">
        <v>-2743685</v>
      </c>
      <c r="G186" s="314">
        <v>-2962100</v>
      </c>
      <c r="H186" s="314">
        <v>-676946</v>
      </c>
      <c r="I186" s="314">
        <v>-46074643</v>
      </c>
      <c r="J186" s="314">
        <v>-26240948</v>
      </c>
      <c r="K186" s="314">
        <v>-5596201</v>
      </c>
      <c r="L186" s="314">
        <v>-360419</v>
      </c>
      <c r="M186" s="314">
        <v>-7149431</v>
      </c>
      <c r="N186" s="314">
        <v>-2045565</v>
      </c>
      <c r="O186" s="314">
        <v>-95990338</v>
      </c>
      <c r="R186" s="315" t="s">
        <v>20</v>
      </c>
      <c r="S186" s="316">
        <v>-5852583</v>
      </c>
      <c r="T186" s="316">
        <v>-27701985</v>
      </c>
      <c r="U186" s="316">
        <v>-13659156</v>
      </c>
      <c r="V186" s="316">
        <f t="shared" si="33"/>
        <v>-13401864</v>
      </c>
      <c r="W186" s="316">
        <f t="shared" si="32"/>
        <v>-14758027</v>
      </c>
    </row>
    <row r="187" spans="2:35">
      <c r="B187" s="313" t="s">
        <v>302</v>
      </c>
      <c r="C187" s="313"/>
      <c r="D187" s="314">
        <v>-5080438</v>
      </c>
      <c r="E187" s="314">
        <v>-5654720</v>
      </c>
      <c r="F187" s="314">
        <v>-7558592</v>
      </c>
      <c r="G187" s="314">
        <v>-9058516</v>
      </c>
      <c r="H187" s="314">
        <v>-1970800</v>
      </c>
      <c r="I187" s="314">
        <v>-128510236</v>
      </c>
      <c r="J187" s="314">
        <v>-57255721</v>
      </c>
      <c r="K187" s="314">
        <v>4163667</v>
      </c>
      <c r="L187" s="314">
        <v>-7904979</v>
      </c>
      <c r="M187" s="314">
        <v>-14834835</v>
      </c>
      <c r="N187" s="314">
        <v>1344953</v>
      </c>
      <c r="O187" s="314">
        <v>-232320217</v>
      </c>
      <c r="R187" s="315" t="s">
        <v>24</v>
      </c>
      <c r="S187" s="316">
        <v>-466352</v>
      </c>
      <c r="T187" s="316">
        <v>-3761370</v>
      </c>
      <c r="U187" s="316">
        <v>-4353107</v>
      </c>
      <c r="V187" s="316">
        <f t="shared" si="33"/>
        <v>-642735</v>
      </c>
      <c r="W187" s="316">
        <f t="shared" si="32"/>
        <v>-798813</v>
      </c>
    </row>
    <row r="188" spans="2:35">
      <c r="B188" s="318" t="s">
        <v>283</v>
      </c>
      <c r="C188" s="318"/>
      <c r="D188" s="314">
        <v>-3613475</v>
      </c>
      <c r="E188" s="314">
        <v>-4981283</v>
      </c>
      <c r="F188" s="314">
        <v>-4814907</v>
      </c>
      <c r="G188" s="314">
        <v>-6096416</v>
      </c>
      <c r="H188" s="314">
        <v>-1293854</v>
      </c>
      <c r="I188" s="314">
        <v>-82435593</v>
      </c>
      <c r="J188" s="314">
        <v>-31014773</v>
      </c>
      <c r="K188" s="314">
        <v>9759868</v>
      </c>
      <c r="L188" s="314">
        <v>-7544560</v>
      </c>
      <c r="M188" s="314">
        <v>-7685404</v>
      </c>
      <c r="N188" s="314">
        <v>3390518</v>
      </c>
      <c r="O188" s="314">
        <v>-136329879</v>
      </c>
      <c r="R188" s="315" t="s">
        <v>28</v>
      </c>
      <c r="S188" s="316">
        <v>-13148109</v>
      </c>
      <c r="T188" s="316">
        <v>-12695301</v>
      </c>
      <c r="U188" s="316">
        <v>-4100576</v>
      </c>
      <c r="V188" s="316">
        <f t="shared" si="33"/>
        <v>-358581</v>
      </c>
      <c r="W188" s="316">
        <f t="shared" si="32"/>
        <v>-456333</v>
      </c>
    </row>
    <row r="189" spans="2:35">
      <c r="B189" s="319"/>
      <c r="C189" s="319"/>
      <c r="D189" s="320"/>
      <c r="E189" s="320"/>
      <c r="F189" s="320"/>
      <c r="G189" s="320"/>
      <c r="H189" s="320"/>
      <c r="I189" s="320"/>
      <c r="J189" s="320"/>
      <c r="K189" s="320"/>
      <c r="L189" s="320"/>
      <c r="M189" s="320"/>
      <c r="N189" s="320"/>
      <c r="O189" s="320"/>
      <c r="R189" s="315" t="s">
        <v>35</v>
      </c>
      <c r="S189" s="316">
        <v>0</v>
      </c>
      <c r="T189" s="316">
        <v>0</v>
      </c>
      <c r="U189" s="316">
        <v>-6107179</v>
      </c>
      <c r="V189" s="316">
        <f t="shared" si="33"/>
        <v>-726682</v>
      </c>
      <c r="W189" s="316">
        <f t="shared" si="32"/>
        <v>-452926</v>
      </c>
    </row>
    <row r="190" spans="2:35">
      <c r="B190" s="99" t="s">
        <v>284</v>
      </c>
      <c r="C190" s="99"/>
      <c r="D190" s="321">
        <v>12682691</v>
      </c>
      <c r="E190" s="322">
        <v>5070847</v>
      </c>
      <c r="F190" s="322">
        <v>53008785</v>
      </c>
      <c r="G190" s="322">
        <v>24961322</v>
      </c>
      <c r="H190" s="322">
        <v>39790543</v>
      </c>
      <c r="I190" s="322">
        <v>140506218</v>
      </c>
      <c r="J190" s="322">
        <v>84534944</v>
      </c>
      <c r="K190" s="322">
        <v>41895057</v>
      </c>
      <c r="L190" s="321">
        <v>6660060</v>
      </c>
      <c r="M190" s="321">
        <v>26633074</v>
      </c>
      <c r="N190" s="321">
        <v>19783646</v>
      </c>
      <c r="O190" s="321">
        <v>455527187</v>
      </c>
      <c r="R190" s="315" t="s">
        <v>34</v>
      </c>
      <c r="S190" s="316">
        <v>0</v>
      </c>
      <c r="T190" s="316">
        <v>0</v>
      </c>
      <c r="U190" s="316">
        <v>-1814580</v>
      </c>
      <c r="V190" s="316">
        <f t="shared" si="33"/>
        <v>378791</v>
      </c>
      <c r="W190" s="316">
        <f t="shared" si="32"/>
        <v>-167579</v>
      </c>
    </row>
    <row r="191" spans="2:35">
      <c r="B191" s="318" t="s">
        <v>285</v>
      </c>
      <c r="C191" s="318"/>
      <c r="D191" s="320">
        <v>-8943743</v>
      </c>
      <c r="E191" s="320">
        <v>-3180710</v>
      </c>
      <c r="F191" s="320">
        <v>-45409337</v>
      </c>
      <c r="G191" s="320">
        <v>-10328734.066578832</v>
      </c>
      <c r="H191" s="323">
        <v>-28377164</v>
      </c>
      <c r="I191" s="323">
        <v>-12953619.022959024</v>
      </c>
      <c r="J191" s="323">
        <v>-6713801.2628269698</v>
      </c>
      <c r="K191" s="320">
        <v>-3628063.3517468451</v>
      </c>
      <c r="L191" s="320">
        <v>-8</v>
      </c>
      <c r="M191" s="320">
        <v>-4356597.295888328</v>
      </c>
      <c r="N191" s="320">
        <v>-12125976</v>
      </c>
      <c r="O191" s="320">
        <v>-136017753</v>
      </c>
      <c r="R191" s="315" t="s">
        <v>37</v>
      </c>
      <c r="S191" s="316">
        <v>-762573</v>
      </c>
      <c r="T191" s="316">
        <v>-2051566</v>
      </c>
      <c r="U191" s="316">
        <v>-1197479</v>
      </c>
      <c r="V191" s="316">
        <f t="shared" si="33"/>
        <v>880377</v>
      </c>
      <c r="W191" s="316">
        <f t="shared" si="32"/>
        <v>-339314</v>
      </c>
    </row>
    <row r="192" spans="2:35" ht="12.45" thickBot="1">
      <c r="B192" s="319"/>
      <c r="C192" s="319"/>
      <c r="D192" s="320"/>
      <c r="E192" s="320"/>
      <c r="F192" s="320"/>
      <c r="G192" s="320"/>
      <c r="H192" s="320"/>
      <c r="I192" s="320"/>
      <c r="J192" s="320"/>
      <c r="K192" s="320"/>
      <c r="L192" s="320"/>
      <c r="M192" s="320"/>
      <c r="N192" s="320"/>
      <c r="O192" s="320"/>
      <c r="R192" s="315" t="s">
        <v>39</v>
      </c>
      <c r="S192" s="316">
        <v>-423326</v>
      </c>
      <c r="T192" s="316">
        <v>-1629453</v>
      </c>
      <c r="U192" s="316">
        <v>815099</v>
      </c>
      <c r="V192" s="316">
        <f t="shared" si="33"/>
        <v>-19882</v>
      </c>
      <c r="W192" s="316">
        <f t="shared" si="32"/>
        <v>-865402</v>
      </c>
    </row>
    <row r="193" spans="2:25" ht="12.45" thickBot="1">
      <c r="B193" s="324" t="s">
        <v>286</v>
      </c>
      <c r="C193" s="324"/>
      <c r="D193" s="325">
        <v>3738948</v>
      </c>
      <c r="E193" s="326">
        <v>1890137</v>
      </c>
      <c r="F193" s="326">
        <v>7599448</v>
      </c>
      <c r="G193" s="326">
        <v>14632588</v>
      </c>
      <c r="H193" s="326">
        <v>11413379</v>
      </c>
      <c r="I193" s="326">
        <v>127552599</v>
      </c>
      <c r="J193" s="326">
        <v>77821143</v>
      </c>
      <c r="K193" s="326">
        <v>38266994</v>
      </c>
      <c r="L193" s="325">
        <v>6660052</v>
      </c>
      <c r="M193" s="325">
        <v>22276477</v>
      </c>
      <c r="N193" s="325">
        <v>7657670</v>
      </c>
      <c r="O193" s="325">
        <v>319509434</v>
      </c>
      <c r="R193" s="315" t="s">
        <v>41</v>
      </c>
      <c r="S193" s="316">
        <v>-24332</v>
      </c>
      <c r="T193" s="316">
        <v>-1741199</v>
      </c>
      <c r="U193" s="316">
        <v>-473642</v>
      </c>
      <c r="V193" s="316">
        <f t="shared" si="33"/>
        <v>-13125021</v>
      </c>
      <c r="W193" s="316">
        <f t="shared" si="32"/>
        <v>-17206177</v>
      </c>
    </row>
    <row r="194" spans="2:25">
      <c r="B194" s="319"/>
      <c r="C194" s="319"/>
      <c r="D194" s="320"/>
      <c r="E194" s="320"/>
      <c r="F194" s="320"/>
      <c r="G194" s="320"/>
      <c r="H194" s="320"/>
      <c r="I194" s="320"/>
      <c r="J194" s="320"/>
      <c r="K194" s="320"/>
      <c r="L194" s="320"/>
      <c r="M194" s="320"/>
      <c r="N194" s="320"/>
      <c r="O194" s="320"/>
      <c r="R194" s="315" t="s">
        <v>31</v>
      </c>
      <c r="S194" s="316">
        <v>-6058479</v>
      </c>
      <c r="T194" s="316">
        <v>-5684173</v>
      </c>
      <c r="U194" s="316">
        <v>-14089732</v>
      </c>
      <c r="V194" s="316">
        <f t="shared" si="33"/>
        <v>-5974762</v>
      </c>
      <c r="W194" s="316">
        <f t="shared" si="32"/>
        <v>-127351</v>
      </c>
    </row>
    <row r="195" spans="2:25">
      <c r="B195" s="318" t="s">
        <v>287</v>
      </c>
      <c r="C195" s="318"/>
      <c r="D195" s="320">
        <v>2658453</v>
      </c>
      <c r="E195" s="320">
        <v>854449</v>
      </c>
      <c r="F195" s="320">
        <v>945578</v>
      </c>
      <c r="G195" s="320">
        <v>20401309</v>
      </c>
      <c r="H195" s="320">
        <v>28259836</v>
      </c>
      <c r="I195" s="320">
        <v>94489465</v>
      </c>
      <c r="J195" s="320">
        <v>43099594</v>
      </c>
      <c r="K195" s="320">
        <v>12179550</v>
      </c>
      <c r="L195" s="320">
        <v>130700</v>
      </c>
      <c r="M195" s="320">
        <v>144777</v>
      </c>
      <c r="N195" s="320">
        <v>19475</v>
      </c>
      <c r="O195" s="320">
        <v>203183186</v>
      </c>
      <c r="R195" s="233" t="s">
        <v>137</v>
      </c>
      <c r="S195" s="327">
        <f>SUM(S183:S194)</f>
        <v>-28238658</v>
      </c>
      <c r="T195" s="327">
        <f>SUM(T183:T194)</f>
        <v>-61835586</v>
      </c>
      <c r="U195" s="327">
        <f>SUM(U183:U194)</f>
        <v>-50543353</v>
      </c>
      <c r="V195" s="327">
        <f>SUM(V183:V194)</f>
        <v>-36844151</v>
      </c>
      <c r="W195" s="327">
        <f>SUM(W183:W194)</f>
        <v>-40345995</v>
      </c>
    </row>
    <row r="196" spans="2:25">
      <c r="B196" s="318" t="s">
        <v>288</v>
      </c>
      <c r="C196" s="318"/>
      <c r="D196" s="320">
        <v>-92652</v>
      </c>
      <c r="E196" s="320">
        <v>73409</v>
      </c>
      <c r="F196" s="320">
        <v>355441</v>
      </c>
      <c r="G196" s="320">
        <v>10268846</v>
      </c>
      <c r="H196" s="320">
        <v>7450516</v>
      </c>
      <c r="I196" s="320">
        <v>42333377</v>
      </c>
      <c r="J196" s="320">
        <v>13908249</v>
      </c>
      <c r="K196" s="320">
        <v>-11721755</v>
      </c>
      <c r="L196" s="320">
        <v>104926</v>
      </c>
      <c r="M196" s="320">
        <v>2086373</v>
      </c>
      <c r="N196" s="320">
        <v>5017224</v>
      </c>
      <c r="O196" s="320">
        <v>69783954</v>
      </c>
    </row>
    <row r="197" spans="2:25">
      <c r="B197" s="318" t="s">
        <v>289</v>
      </c>
      <c r="C197" s="318"/>
      <c r="D197" s="320"/>
      <c r="E197" s="320"/>
      <c r="F197" s="320"/>
      <c r="G197" s="320"/>
      <c r="H197" s="320"/>
      <c r="I197" s="320"/>
      <c r="J197" s="320"/>
      <c r="K197" s="320"/>
      <c r="L197" s="320"/>
      <c r="M197" s="320"/>
      <c r="N197" s="320"/>
      <c r="O197" s="320">
        <v>0</v>
      </c>
    </row>
    <row r="198" spans="2:25">
      <c r="B198" s="318" t="s">
        <v>290</v>
      </c>
      <c r="C198" s="318"/>
      <c r="D198" s="328">
        <v>458164</v>
      </c>
      <c r="E198" s="323">
        <v>73707</v>
      </c>
      <c r="F198" s="320">
        <v>-2016984</v>
      </c>
      <c r="G198" s="328">
        <v>-21761404</v>
      </c>
      <c r="H198" s="323">
        <v>-33020486</v>
      </c>
      <c r="I198" s="323">
        <v>-17853705</v>
      </c>
      <c r="J198" s="328">
        <v>-2020553</v>
      </c>
      <c r="K198" s="328">
        <v>1685948</v>
      </c>
      <c r="L198" s="323">
        <v>364623</v>
      </c>
      <c r="M198" s="328">
        <v>4783312</v>
      </c>
      <c r="N198" s="328">
        <v>-4026068</v>
      </c>
      <c r="O198" s="328">
        <v>-73333446</v>
      </c>
      <c r="R198" s="133" t="s">
        <v>306</v>
      </c>
    </row>
    <row r="199" spans="2:25" ht="12.45" thickBot="1">
      <c r="B199" s="319"/>
      <c r="C199" s="319"/>
      <c r="D199" s="320"/>
      <c r="E199" s="320"/>
      <c r="F199" s="320"/>
      <c r="G199" s="320"/>
      <c r="H199" s="320"/>
      <c r="I199" s="320"/>
      <c r="J199" s="320"/>
      <c r="K199" s="320"/>
      <c r="L199" s="320"/>
      <c r="M199" s="320"/>
      <c r="N199" s="320"/>
      <c r="O199" s="329">
        <f>SUM(O195:O196)</f>
        <v>272967140</v>
      </c>
      <c r="S199" s="133">
        <v>2017</v>
      </c>
      <c r="T199" s="133">
        <f>S199+1</f>
        <v>2018</v>
      </c>
      <c r="U199" s="133">
        <f t="shared" ref="U199" si="34">T199+1</f>
        <v>2019</v>
      </c>
      <c r="V199" s="312">
        <v>2020</v>
      </c>
      <c r="W199" s="312">
        <v>2021</v>
      </c>
      <c r="X199" s="133" t="s">
        <v>307</v>
      </c>
    </row>
    <row r="200" spans="2:25" ht="12.45" thickBot="1">
      <c r="B200" s="324" t="s">
        <v>291</v>
      </c>
      <c r="C200" s="324"/>
      <c r="D200" s="325">
        <v>3023965</v>
      </c>
      <c r="E200" s="326">
        <v>1001565</v>
      </c>
      <c r="F200" s="326">
        <v>-715965</v>
      </c>
      <c r="G200" s="326">
        <v>8908751</v>
      </c>
      <c r="H200" s="326">
        <v>2689866</v>
      </c>
      <c r="I200" s="326">
        <v>118969137</v>
      </c>
      <c r="J200" s="326">
        <v>54987290</v>
      </c>
      <c r="K200" s="326">
        <v>2143743</v>
      </c>
      <c r="L200" s="325">
        <v>600249</v>
      </c>
      <c r="M200" s="325">
        <v>7014462</v>
      </c>
      <c r="N200" s="325">
        <v>1010631</v>
      </c>
      <c r="O200" s="325">
        <v>199633693</v>
      </c>
      <c r="R200" s="315" t="s">
        <v>54</v>
      </c>
      <c r="S200" s="316">
        <f t="shared" ref="S200:W211" si="35">S166+S183</f>
        <v>0</v>
      </c>
      <c r="T200" s="316">
        <f t="shared" si="35"/>
        <v>0</v>
      </c>
      <c r="U200" s="316">
        <f t="shared" si="35"/>
        <v>0</v>
      </c>
      <c r="V200" s="316">
        <f t="shared" si="35"/>
        <v>0</v>
      </c>
      <c r="W200" s="316">
        <f t="shared" si="35"/>
        <v>0</v>
      </c>
      <c r="X200" s="317">
        <f t="shared" ref="X200:X211" si="36">SUM(S200:W200)</f>
        <v>0</v>
      </c>
      <c r="Y200" s="302" t="e">
        <f>X200/X150</f>
        <v>#DIV/0!</v>
      </c>
    </row>
    <row r="201" spans="2:25">
      <c r="B201" s="330"/>
      <c r="C201" s="330"/>
      <c r="D201" s="331"/>
      <c r="E201" s="331"/>
      <c r="F201" s="331"/>
      <c r="G201" s="331"/>
      <c r="H201" s="331"/>
      <c r="I201" s="331"/>
      <c r="J201" s="331"/>
      <c r="K201" s="331"/>
      <c r="L201" s="331"/>
      <c r="M201" s="331"/>
      <c r="N201" s="331"/>
      <c r="O201" s="331"/>
      <c r="R201" s="315" t="s">
        <v>13</v>
      </c>
      <c r="S201" s="316">
        <f t="shared" si="35"/>
        <v>10172688</v>
      </c>
      <c r="T201" s="316">
        <f t="shared" si="35"/>
        <v>3489097</v>
      </c>
      <c r="U201" s="316">
        <f t="shared" si="35"/>
        <v>4511207</v>
      </c>
      <c r="V201" s="316">
        <f t="shared" si="35"/>
        <v>5399762</v>
      </c>
      <c r="W201" s="316">
        <f t="shared" si="35"/>
        <v>-15211013.308188416</v>
      </c>
      <c r="X201" s="317">
        <f t="shared" si="36"/>
        <v>8361740.6918115839</v>
      </c>
      <c r="Y201" s="302">
        <f t="shared" ref="Y201:Y206" si="37">X201/X151</f>
        <v>8.2576064120550172E-2</v>
      </c>
    </row>
    <row r="202" spans="2:25">
      <c r="B202" s="332" t="s">
        <v>292</v>
      </c>
      <c r="C202" s="332"/>
      <c r="D202" s="320">
        <v>-5454646</v>
      </c>
      <c r="E202" s="320">
        <v>-1115893</v>
      </c>
      <c r="F202" s="320">
        <v>-27701985</v>
      </c>
      <c r="G202" s="320">
        <v>-3761370</v>
      </c>
      <c r="H202" s="323">
        <v>-12695301</v>
      </c>
      <c r="I202" s="323">
        <v>0</v>
      </c>
      <c r="J202" s="323">
        <v>0</v>
      </c>
      <c r="K202" s="320">
        <v>-2051566</v>
      </c>
      <c r="L202" s="320">
        <v>-1629453</v>
      </c>
      <c r="M202" s="320">
        <v>-1741199</v>
      </c>
      <c r="N202" s="320">
        <v>-5684173</v>
      </c>
      <c r="O202" s="333">
        <v>-61835586</v>
      </c>
      <c r="R202" s="315" t="s">
        <v>16</v>
      </c>
      <c r="S202" s="316">
        <f t="shared" si="35"/>
        <v>379942</v>
      </c>
      <c r="T202" s="316">
        <f t="shared" si="35"/>
        <v>2064817</v>
      </c>
      <c r="U202" s="316">
        <f t="shared" si="35"/>
        <v>1125914</v>
      </c>
      <c r="V202" s="316">
        <f t="shared" si="35"/>
        <v>515454</v>
      </c>
      <c r="W202" s="316">
        <f t="shared" si="35"/>
        <v>-1692697.203757152</v>
      </c>
      <c r="X202" s="317">
        <f t="shared" si="36"/>
        <v>2393429.796242848</v>
      </c>
      <c r="Y202" s="302">
        <f t="shared" si="37"/>
        <v>5.528302984195145E-2</v>
      </c>
    </row>
    <row r="203" spans="2:25" ht="12.45" thickBot="1">
      <c r="B203" s="318" t="s">
        <v>293</v>
      </c>
      <c r="C203" s="318"/>
      <c r="D203" s="320">
        <v>3281598</v>
      </c>
      <c r="E203" s="320">
        <v>799667</v>
      </c>
      <c r="F203" s="320">
        <v>11464925</v>
      </c>
      <c r="G203" s="320">
        <v>6326627</v>
      </c>
      <c r="H203" s="320">
        <v>7204525</v>
      </c>
      <c r="I203" s="320">
        <v>22371637</v>
      </c>
      <c r="J203" s="320">
        <v>11671159</v>
      </c>
      <c r="K203" s="320">
        <v>6149444</v>
      </c>
      <c r="L203" s="320">
        <v>2821649</v>
      </c>
      <c r="M203" s="320">
        <v>7199302</v>
      </c>
      <c r="N203" s="320">
        <v>1291921</v>
      </c>
      <c r="O203" s="320">
        <v>80582454</v>
      </c>
      <c r="R203" s="315" t="s">
        <v>20</v>
      </c>
      <c r="S203" s="316">
        <f t="shared" si="35"/>
        <v>33781694</v>
      </c>
      <c r="T203" s="316">
        <f t="shared" si="35"/>
        <v>17707352</v>
      </c>
      <c r="U203" s="316">
        <f t="shared" si="35"/>
        <v>41818765</v>
      </c>
      <c r="V203" s="316">
        <f t="shared" si="35"/>
        <v>35621832</v>
      </c>
      <c r="W203" s="316">
        <f t="shared" si="35"/>
        <v>-58932458.129394412</v>
      </c>
      <c r="X203" s="317">
        <f t="shared" si="36"/>
        <v>69997184.870605588</v>
      </c>
      <c r="Y203" s="302">
        <f t="shared" si="37"/>
        <v>0.22474414697948283</v>
      </c>
    </row>
    <row r="204" spans="2:25" ht="12.45" thickBot="1">
      <c r="B204" s="324" t="s">
        <v>304</v>
      </c>
      <c r="C204" s="324"/>
      <c r="D204" s="325">
        <f>SUM(D202:D203)</f>
        <v>-2173048</v>
      </c>
      <c r="E204" s="326">
        <f t="shared" ref="E204:O204" si="38">SUM(E202:E203)</f>
        <v>-316226</v>
      </c>
      <c r="F204" s="326">
        <f t="shared" si="38"/>
        <v>-16237060</v>
      </c>
      <c r="G204" s="326">
        <f t="shared" si="38"/>
        <v>2565257</v>
      </c>
      <c r="H204" s="326">
        <f t="shared" si="38"/>
        <v>-5490776</v>
      </c>
      <c r="I204" s="326">
        <f t="shared" si="38"/>
        <v>22371637</v>
      </c>
      <c r="J204" s="326">
        <f t="shared" si="38"/>
        <v>11671159</v>
      </c>
      <c r="K204" s="326">
        <f t="shared" si="38"/>
        <v>4097878</v>
      </c>
      <c r="L204" s="325">
        <f t="shared" si="38"/>
        <v>1192196</v>
      </c>
      <c r="M204" s="325">
        <f t="shared" si="38"/>
        <v>5458103</v>
      </c>
      <c r="N204" s="325">
        <f t="shared" si="38"/>
        <v>-4392252</v>
      </c>
      <c r="O204" s="325">
        <f t="shared" si="38"/>
        <v>18746868</v>
      </c>
      <c r="R204" s="315" t="s">
        <v>24</v>
      </c>
      <c r="S204" s="316">
        <f t="shared" si="35"/>
        <v>8901194</v>
      </c>
      <c r="T204" s="316">
        <f t="shared" si="35"/>
        <v>6567364.0665788315</v>
      </c>
      <c r="U204" s="316">
        <f t="shared" si="35"/>
        <v>9579229</v>
      </c>
      <c r="V204" s="316">
        <f t="shared" si="35"/>
        <v>2185750</v>
      </c>
      <c r="W204" s="316">
        <f t="shared" si="35"/>
        <v>-2733064.5971074156</v>
      </c>
      <c r="X204" s="317">
        <f t="shared" si="36"/>
        <v>24500472.469471417</v>
      </c>
      <c r="Y204" s="302">
        <f t="shared" si="37"/>
        <v>0.14820179474641676</v>
      </c>
    </row>
    <row r="205" spans="2:25" ht="12.45" thickBot="1">
      <c r="B205" s="324" t="s">
        <v>294</v>
      </c>
      <c r="C205" s="324"/>
      <c r="D205" s="325">
        <v>4858196.6385452328</v>
      </c>
      <c r="E205" s="326">
        <v>2996730.8983118907</v>
      </c>
      <c r="F205" s="326">
        <v>17238340.975581303</v>
      </c>
      <c r="G205" s="326">
        <v>9258901.6552984621</v>
      </c>
      <c r="H205" s="326">
        <v>12248039.16467578</v>
      </c>
      <c r="I205" s="326">
        <v>66463188.751966968</v>
      </c>
      <c r="J205" s="326">
        <v>34447565.563228369</v>
      </c>
      <c r="K205" s="326">
        <v>9580110.2651271317</v>
      </c>
      <c r="L205" s="325">
        <v>4234667.0459672771</v>
      </c>
      <c r="M205" s="325">
        <v>10230990.188709941</v>
      </c>
      <c r="N205" s="325">
        <v>4887102.8525876412</v>
      </c>
      <c r="O205" s="325">
        <v>176443834</v>
      </c>
      <c r="R205" s="315" t="s">
        <v>28</v>
      </c>
      <c r="S205" s="316">
        <f t="shared" si="35"/>
        <v>31109768</v>
      </c>
      <c r="T205" s="316">
        <f t="shared" si="35"/>
        <v>15681863</v>
      </c>
      <c r="U205" s="316">
        <f t="shared" si="35"/>
        <v>7400319</v>
      </c>
      <c r="V205" s="316">
        <f t="shared" si="35"/>
        <v>552352</v>
      </c>
      <c r="W205" s="316">
        <f t="shared" si="35"/>
        <v>-3077768.4069444831</v>
      </c>
      <c r="X205" s="317">
        <f t="shared" si="36"/>
        <v>51666533.593055516</v>
      </c>
      <c r="Y205" s="302">
        <f t="shared" si="37"/>
        <v>0.38753675577866431</v>
      </c>
    </row>
    <row r="206" spans="2:25">
      <c r="B206" s="318"/>
      <c r="C206" s="318"/>
      <c r="D206" s="320"/>
      <c r="E206" s="320"/>
      <c r="F206" s="320"/>
      <c r="G206" s="320"/>
      <c r="H206" s="320"/>
      <c r="I206" s="320"/>
      <c r="J206" s="320"/>
      <c r="K206" s="320"/>
      <c r="L206" s="320"/>
      <c r="M206" s="320"/>
      <c r="N206" s="320"/>
      <c r="O206" s="320"/>
      <c r="R206" s="315" t="s">
        <v>35</v>
      </c>
      <c r="S206" s="316">
        <f t="shared" si="35"/>
        <v>0</v>
      </c>
      <c r="T206" s="316">
        <f t="shared" si="35"/>
        <v>12953619.022959024</v>
      </c>
      <c r="U206" s="316">
        <f t="shared" si="35"/>
        <v>-4548454</v>
      </c>
      <c r="V206" s="316">
        <f t="shared" si="35"/>
        <v>27018405</v>
      </c>
      <c r="W206" s="316">
        <f t="shared" si="35"/>
        <v>-6170458.5575260231</v>
      </c>
      <c r="X206" s="317">
        <f t="shared" si="36"/>
        <v>29253111.465433002</v>
      </c>
      <c r="Y206" s="302">
        <f t="shared" si="37"/>
        <v>1.4246950807488921E-2</v>
      </c>
    </row>
    <row r="207" spans="2:25">
      <c r="B207" s="99" t="s">
        <v>295</v>
      </c>
      <c r="C207" s="99"/>
      <c r="D207" s="321">
        <v>2685149</v>
      </c>
      <c r="E207" s="322">
        <v>2680505</v>
      </c>
      <c r="F207" s="322">
        <v>1001281</v>
      </c>
      <c r="G207" s="322">
        <v>11824159</v>
      </c>
      <c r="H207" s="322">
        <v>6757263</v>
      </c>
      <c r="I207" s="322">
        <v>88834826</v>
      </c>
      <c r="J207" s="322">
        <v>46118725</v>
      </c>
      <c r="K207" s="322">
        <v>13677988</v>
      </c>
      <c r="L207" s="321">
        <v>5426863</v>
      </c>
      <c r="M207" s="321">
        <v>15689093</v>
      </c>
      <c r="N207" s="321">
        <v>494851</v>
      </c>
      <c r="O207" s="321">
        <v>195190702</v>
      </c>
      <c r="R207" s="315" t="s">
        <v>34</v>
      </c>
      <c r="S207" s="316">
        <f t="shared" si="35"/>
        <v>0</v>
      </c>
      <c r="T207" s="316">
        <f t="shared" si="35"/>
        <v>6713801.2628269698</v>
      </c>
      <c r="U207" s="316">
        <f t="shared" si="35"/>
        <v>112635</v>
      </c>
      <c r="V207" s="316">
        <f t="shared" si="35"/>
        <v>36299771</v>
      </c>
      <c r="W207" s="316">
        <f t="shared" si="35"/>
        <v>-2496479.978389381</v>
      </c>
      <c r="X207" s="317">
        <f t="shared" si="36"/>
        <v>40629727.284437589</v>
      </c>
      <c r="Y207" s="302">
        <f t="shared" ref="Y207:Y212" si="39">X207/X157</f>
        <v>4.6791763488795088E-2</v>
      </c>
    </row>
    <row r="208" spans="2:25" ht="12.45" thickBot="1">
      <c r="B208" s="319"/>
      <c r="C208" s="319"/>
      <c r="D208" s="320"/>
      <c r="E208" s="320"/>
      <c r="F208" s="320"/>
      <c r="G208" s="320"/>
      <c r="H208" s="320"/>
      <c r="I208" s="320"/>
      <c r="J208" s="320"/>
      <c r="K208" s="320"/>
      <c r="L208" s="320"/>
      <c r="M208" s="320"/>
      <c r="N208" s="320"/>
      <c r="O208" s="320"/>
      <c r="R208" s="315" t="s">
        <v>37</v>
      </c>
      <c r="S208" s="316">
        <f t="shared" si="35"/>
        <v>1779338</v>
      </c>
      <c r="T208" s="316">
        <f t="shared" si="35"/>
        <v>1576497.3517468451</v>
      </c>
      <c r="U208" s="316">
        <f t="shared" si="35"/>
        <v>17893650</v>
      </c>
      <c r="V208" s="316">
        <f t="shared" si="35"/>
        <v>3041049</v>
      </c>
      <c r="W208" s="316">
        <f t="shared" si="35"/>
        <v>-2033195.3720683977</v>
      </c>
      <c r="X208" s="317">
        <f t="shared" si="36"/>
        <v>22257338.979678448</v>
      </c>
      <c r="Y208" s="302">
        <f t="shared" si="39"/>
        <v>0.23253977965755865</v>
      </c>
    </row>
    <row r="209" spans="2:25" ht="12.45" thickBot="1">
      <c r="B209" s="324" t="s">
        <v>296</v>
      </c>
      <c r="C209" s="324"/>
      <c r="D209" s="325">
        <v>-1970166</v>
      </c>
      <c r="E209" s="326">
        <v>-1791933</v>
      </c>
      <c r="F209" s="326">
        <v>7314132</v>
      </c>
      <c r="G209" s="326">
        <v>-6100322</v>
      </c>
      <c r="H209" s="326">
        <v>1966250</v>
      </c>
      <c r="I209" s="326">
        <v>-80251364</v>
      </c>
      <c r="J209" s="326">
        <v>-23284872</v>
      </c>
      <c r="K209" s="326">
        <v>22445263</v>
      </c>
      <c r="L209" s="325">
        <v>632940</v>
      </c>
      <c r="M209" s="325">
        <v>-427078</v>
      </c>
      <c r="N209" s="325">
        <v>6152188</v>
      </c>
      <c r="O209" s="325">
        <v>-75314961</v>
      </c>
      <c r="R209" s="315" t="s">
        <v>39</v>
      </c>
      <c r="S209" s="316">
        <f t="shared" si="35"/>
        <v>2420931</v>
      </c>
      <c r="T209" s="316">
        <f t="shared" si="35"/>
        <v>-1629445</v>
      </c>
      <c r="U209" s="316">
        <f t="shared" si="35"/>
        <v>1133756</v>
      </c>
      <c r="V209" s="316">
        <f t="shared" si="35"/>
        <v>165870</v>
      </c>
      <c r="W209" s="316">
        <f t="shared" si="35"/>
        <v>-4699412.6556285061</v>
      </c>
      <c r="X209" s="317">
        <f t="shared" si="36"/>
        <v>-2608300.6556285061</v>
      </c>
      <c r="Y209" s="302">
        <f t="shared" si="39"/>
        <v>-3.9701650544806663E-2</v>
      </c>
    </row>
    <row r="210" spans="2:25">
      <c r="E210" s="334"/>
      <c r="F210" s="334"/>
      <c r="G210" s="334"/>
      <c r="H210" s="334"/>
      <c r="I210" s="334"/>
      <c r="J210" s="334"/>
      <c r="K210" s="334"/>
      <c r="R210" s="315" t="s">
        <v>41</v>
      </c>
      <c r="S210" s="316">
        <f t="shared" si="35"/>
        <v>73389</v>
      </c>
      <c r="T210" s="316">
        <f t="shared" si="35"/>
        <v>2615398.295888328</v>
      </c>
      <c r="U210" s="316">
        <f t="shared" si="35"/>
        <v>-421698</v>
      </c>
      <c r="V210" s="316">
        <f t="shared" si="35"/>
        <v>19607258</v>
      </c>
      <c r="W210" s="316">
        <f t="shared" si="35"/>
        <v>-88509644.690797523</v>
      </c>
      <c r="X210" s="317">
        <f t="shared" si="36"/>
        <v>-66635297.394909196</v>
      </c>
      <c r="Y210" s="302">
        <f t="shared" si="39"/>
        <v>-0.27193007796990065</v>
      </c>
    </row>
    <row r="211" spans="2:25">
      <c r="R211" s="315" t="s">
        <v>31</v>
      </c>
      <c r="S211" s="316">
        <f t="shared" si="35"/>
        <v>29304214</v>
      </c>
      <c r="T211" s="316">
        <f t="shared" si="35"/>
        <v>6441803</v>
      </c>
      <c r="U211" s="316">
        <f t="shared" si="35"/>
        <v>37915761</v>
      </c>
      <c r="V211" s="316">
        <f t="shared" si="35"/>
        <v>35867408</v>
      </c>
      <c r="W211" s="316">
        <f t="shared" si="35"/>
        <v>-861843.10019829054</v>
      </c>
      <c r="X211" s="317">
        <f t="shared" si="36"/>
        <v>108667342.89980172</v>
      </c>
      <c r="Y211" s="302">
        <f t="shared" si="39"/>
        <v>0.61978318328153625</v>
      </c>
    </row>
    <row r="212" spans="2:25">
      <c r="B212" s="294" t="s">
        <v>297</v>
      </c>
      <c r="C212" s="294"/>
      <c r="D212" s="295" t="s">
        <v>13</v>
      </c>
      <c r="E212" s="296" t="s">
        <v>16</v>
      </c>
      <c r="F212" s="296" t="s">
        <v>20</v>
      </c>
      <c r="G212" s="296" t="s">
        <v>24</v>
      </c>
      <c r="H212" s="296" t="s">
        <v>28</v>
      </c>
      <c r="I212" s="296" t="s">
        <v>35</v>
      </c>
      <c r="J212" s="296" t="s">
        <v>34</v>
      </c>
      <c r="K212" s="296" t="s">
        <v>37</v>
      </c>
      <c r="L212" s="295" t="s">
        <v>39</v>
      </c>
      <c r="M212" s="295" t="s">
        <v>41</v>
      </c>
      <c r="N212" s="295" t="s">
        <v>31</v>
      </c>
      <c r="O212" s="295" t="s">
        <v>137</v>
      </c>
      <c r="R212" s="233" t="s">
        <v>137</v>
      </c>
      <c r="S212" s="327">
        <f t="shared" ref="S212:X212" si="40">SUM(S200:S211)</f>
        <v>117923158</v>
      </c>
      <c r="T212" s="327">
        <f t="shared" si="40"/>
        <v>74182167</v>
      </c>
      <c r="U212" s="327">
        <f t="shared" si="40"/>
        <v>116521084</v>
      </c>
      <c r="V212" s="327">
        <f t="shared" si="40"/>
        <v>166274911</v>
      </c>
      <c r="W212" s="327">
        <f t="shared" si="40"/>
        <v>-186418036.00000003</v>
      </c>
      <c r="X212" s="327">
        <f t="shared" si="40"/>
        <v>288483284</v>
      </c>
      <c r="Y212" s="302">
        <f t="shared" si="39"/>
        <v>6.7750349907327798E-2</v>
      </c>
    </row>
    <row r="213" spans="2:25">
      <c r="B213" s="297" t="s">
        <v>141</v>
      </c>
      <c r="C213" s="297"/>
      <c r="D213" s="298">
        <f>D200/D193</f>
        <v>0.80877428624308223</v>
      </c>
      <c r="E213" s="298">
        <f t="shared" ref="E213:O213" si="41">E200/E193</f>
        <v>0.52989016140099898</v>
      </c>
      <c r="F213" s="298">
        <f t="shared" si="41"/>
        <v>-9.421276387442877E-2</v>
      </c>
      <c r="G213" s="298">
        <f t="shared" si="41"/>
        <v>0.6088294838889744</v>
      </c>
      <c r="H213" s="298">
        <f t="shared" si="41"/>
        <v>0.2356765687006451</v>
      </c>
      <c r="I213" s="298">
        <f t="shared" si="41"/>
        <v>0.93270649075523737</v>
      </c>
      <c r="J213" s="298">
        <f t="shared" si="41"/>
        <v>0.70658548410166633</v>
      </c>
      <c r="K213" s="298">
        <f t="shared" si="41"/>
        <v>5.6020679335303941E-2</v>
      </c>
      <c r="L213" s="298">
        <f t="shared" si="41"/>
        <v>9.0126773784949432E-2</v>
      </c>
      <c r="M213" s="298">
        <f t="shared" si="41"/>
        <v>0.31488201657739684</v>
      </c>
      <c r="N213" s="298">
        <f t="shared" si="41"/>
        <v>0.13197630610877722</v>
      </c>
      <c r="O213" s="298">
        <f t="shared" si="41"/>
        <v>0.62481314088522344</v>
      </c>
    </row>
    <row r="214" spans="2:25">
      <c r="B214" s="297" t="s">
        <v>142</v>
      </c>
      <c r="C214" s="297"/>
      <c r="D214" s="298">
        <f>D204/D193</f>
        <v>-0.58119235678057035</v>
      </c>
      <c r="E214" s="298">
        <f t="shared" ref="E214:O214" si="42">E204/E193</f>
        <v>-0.16730321664514267</v>
      </c>
      <c r="F214" s="298">
        <f t="shared" si="42"/>
        <v>-2.1366104485483683</v>
      </c>
      <c r="G214" s="298">
        <f t="shared" si="42"/>
        <v>0.17531122997517595</v>
      </c>
      <c r="H214" s="298">
        <f t="shared" si="42"/>
        <v>-0.48108242090269676</v>
      </c>
      <c r="I214" s="298">
        <f t="shared" si="42"/>
        <v>0.17539146340718623</v>
      </c>
      <c r="J214" s="298">
        <f t="shared" si="42"/>
        <v>0.14997414006113993</v>
      </c>
      <c r="K214" s="298">
        <f t="shared" si="42"/>
        <v>0.10708648816261868</v>
      </c>
      <c r="L214" s="298">
        <f t="shared" si="42"/>
        <v>0.17900701075607217</v>
      </c>
      <c r="M214" s="298">
        <f t="shared" si="42"/>
        <v>0.24501643594721015</v>
      </c>
      <c r="N214" s="298">
        <f t="shared" si="42"/>
        <v>-0.57357551317829047</v>
      </c>
      <c r="O214" s="298">
        <f t="shared" si="42"/>
        <v>5.8673910705246968E-2</v>
      </c>
      <c r="S214" s="133" t="s">
        <v>308</v>
      </c>
    </row>
    <row r="215" spans="2:25">
      <c r="B215" s="297" t="s">
        <v>298</v>
      </c>
      <c r="C215" s="297"/>
      <c r="D215" s="298">
        <f>D205/D193</f>
        <v>1.2993485436398775</v>
      </c>
      <c r="E215" s="298">
        <f t="shared" ref="E215:O215" si="43">E205/E193</f>
        <v>1.5854569792093858</v>
      </c>
      <c r="F215" s="298">
        <f t="shared" si="43"/>
        <v>2.2683675150591598</v>
      </c>
      <c r="G215" s="298">
        <f t="shared" si="43"/>
        <v>0.63275899350808362</v>
      </c>
      <c r="H215" s="298">
        <f t="shared" si="43"/>
        <v>1.0731299788323667</v>
      </c>
      <c r="I215" s="298">
        <f t="shared" si="43"/>
        <v>0.52106495103221662</v>
      </c>
      <c r="J215" s="298">
        <f t="shared" si="43"/>
        <v>0.44265047049268308</v>
      </c>
      <c r="K215" s="298">
        <f t="shared" si="43"/>
        <v>0.25034917206005602</v>
      </c>
      <c r="L215" s="298">
        <f t="shared" si="43"/>
        <v>0.63583092834219268</v>
      </c>
      <c r="M215" s="298">
        <f t="shared" si="43"/>
        <v>0.45927325890489512</v>
      </c>
      <c r="N215" s="298">
        <f t="shared" si="43"/>
        <v>0.63819710859669343</v>
      </c>
      <c r="O215" s="298">
        <f t="shared" si="43"/>
        <v>0.55223356566053694</v>
      </c>
      <c r="R215" s="315" t="s">
        <v>309</v>
      </c>
      <c r="S215" s="302" t="e">
        <f t="shared" ref="S215:S227" si="44">VLOOKUP(R215,$R$200:$Y$212,8,0)</f>
        <v>#DIV/0!</v>
      </c>
    </row>
    <row r="216" spans="2:25">
      <c r="B216" s="297" t="s">
        <v>136</v>
      </c>
      <c r="C216" s="297"/>
      <c r="D216" s="298">
        <f>SUM(D213:D215)</f>
        <v>1.5269304731023894</v>
      </c>
      <c r="E216" s="298">
        <f t="shared" ref="E216:O216" si="45">SUM(E213:E215)</f>
        <v>1.9480439239652421</v>
      </c>
      <c r="F216" s="298">
        <f t="shared" si="45"/>
        <v>3.7544302636362659E-2</v>
      </c>
      <c r="G216" s="298">
        <f t="shared" si="45"/>
        <v>1.416899707372234</v>
      </c>
      <c r="H216" s="298">
        <f t="shared" si="45"/>
        <v>0.82772412663031503</v>
      </c>
      <c r="I216" s="298">
        <f t="shared" si="45"/>
        <v>1.6291629051946401</v>
      </c>
      <c r="J216" s="298">
        <f t="shared" si="45"/>
        <v>1.2992100946554894</v>
      </c>
      <c r="K216" s="298">
        <f t="shared" si="45"/>
        <v>0.41345633955797867</v>
      </c>
      <c r="L216" s="298">
        <f t="shared" si="45"/>
        <v>0.90496471288321434</v>
      </c>
      <c r="M216" s="298">
        <f t="shared" si="45"/>
        <v>1.019171711429502</v>
      </c>
      <c r="N216" s="298">
        <f t="shared" si="45"/>
        <v>0.19659790152718015</v>
      </c>
      <c r="O216" s="298">
        <f t="shared" si="45"/>
        <v>1.2357206172510073</v>
      </c>
      <c r="R216" s="315" t="s">
        <v>269</v>
      </c>
      <c r="S216" s="302">
        <f t="shared" si="44"/>
        <v>8.2576064120550172E-2</v>
      </c>
    </row>
    <row r="217" spans="2:25">
      <c r="R217" s="315" t="s">
        <v>270</v>
      </c>
      <c r="S217" s="302">
        <f t="shared" si="44"/>
        <v>5.528302984195145E-2</v>
      </c>
    </row>
    <row r="218" spans="2:25">
      <c r="R218" s="315" t="s">
        <v>271</v>
      </c>
      <c r="S218" s="302">
        <f t="shared" si="44"/>
        <v>0.22474414697948283</v>
      </c>
    </row>
    <row r="219" spans="2:25">
      <c r="B219" s="305">
        <v>2017</v>
      </c>
      <c r="C219" s="305"/>
      <c r="D219" s="306" t="s">
        <v>13</v>
      </c>
      <c r="E219" s="307" t="s">
        <v>16</v>
      </c>
      <c r="F219" s="307" t="s">
        <v>20</v>
      </c>
      <c r="G219" s="307" t="s">
        <v>24</v>
      </c>
      <c r="H219" s="307" t="s">
        <v>28</v>
      </c>
      <c r="I219" s="307" t="s">
        <v>35</v>
      </c>
      <c r="J219" s="307" t="s">
        <v>34</v>
      </c>
      <c r="K219" s="307" t="s">
        <v>37</v>
      </c>
      <c r="L219" s="306" t="s">
        <v>39</v>
      </c>
      <c r="M219" s="306" t="s">
        <v>41</v>
      </c>
      <c r="N219" s="306" t="s">
        <v>31</v>
      </c>
      <c r="O219" s="308"/>
      <c r="R219" s="315" t="s">
        <v>272</v>
      </c>
      <c r="S219" s="302">
        <f t="shared" si="44"/>
        <v>0.14820179474641676</v>
      </c>
    </row>
    <row r="220" spans="2:25">
      <c r="B220" s="310" t="s">
        <v>280</v>
      </c>
      <c r="C220" s="310"/>
      <c r="D220" s="311">
        <v>14368391</v>
      </c>
      <c r="E220" s="311">
        <v>1856402</v>
      </c>
      <c r="F220" s="311">
        <v>46293575</v>
      </c>
      <c r="G220" s="311">
        <v>14852294</v>
      </c>
      <c r="H220" s="311">
        <v>52320818</v>
      </c>
      <c r="I220" s="311">
        <v>69118265</v>
      </c>
      <c r="J220" s="311">
        <v>41901179</v>
      </c>
      <c r="K220" s="311">
        <v>13713238</v>
      </c>
      <c r="L220" s="311">
        <v>3353895</v>
      </c>
      <c r="M220" s="311">
        <v>17265425</v>
      </c>
      <c r="N220" s="311">
        <v>51253865</v>
      </c>
      <c r="O220" s="311">
        <f>SUM(D220:N220)</f>
        <v>326297347</v>
      </c>
      <c r="R220" s="315" t="s">
        <v>273</v>
      </c>
      <c r="S220" s="302">
        <f t="shared" si="44"/>
        <v>0.38753675577866431</v>
      </c>
    </row>
    <row r="221" spans="2:25">
      <c r="B221" s="318" t="s">
        <v>283</v>
      </c>
      <c r="C221" s="318"/>
      <c r="D221" s="314">
        <v>-1466963</v>
      </c>
      <c r="E221" s="314">
        <v>-673437</v>
      </c>
      <c r="F221" s="314">
        <v>-2743685</v>
      </c>
      <c r="G221" s="314">
        <v>-2962100</v>
      </c>
      <c r="H221" s="314">
        <v>-676946</v>
      </c>
      <c r="I221" s="314">
        <v>-46074643</v>
      </c>
      <c r="J221" s="314">
        <v>-26240948</v>
      </c>
      <c r="K221" s="314">
        <v>-5596201</v>
      </c>
      <c r="L221" s="314">
        <v>-360419</v>
      </c>
      <c r="M221" s="314">
        <v>-7149431</v>
      </c>
      <c r="N221" s="314">
        <v>-2045565</v>
      </c>
      <c r="O221" s="314">
        <f>SUM(D221:N221)</f>
        <v>-95990338</v>
      </c>
      <c r="R221" s="315" t="s">
        <v>279</v>
      </c>
      <c r="S221" s="302">
        <f t="shared" si="44"/>
        <v>0.61978318328153625</v>
      </c>
    </row>
    <row r="222" spans="2:25">
      <c r="B222" s="319"/>
      <c r="C222" s="319"/>
      <c r="D222" s="320"/>
      <c r="E222" s="320"/>
      <c r="F222" s="320"/>
      <c r="G222" s="320"/>
      <c r="H222" s="320"/>
      <c r="I222" s="320"/>
      <c r="J222" s="320"/>
      <c r="K222" s="320"/>
      <c r="L222" s="320"/>
      <c r="M222" s="320"/>
      <c r="N222" s="320"/>
      <c r="O222" s="320"/>
      <c r="R222" s="315" t="s">
        <v>275</v>
      </c>
      <c r="S222" s="302">
        <f t="shared" si="44"/>
        <v>4.6791763488795088E-2</v>
      </c>
    </row>
    <row r="223" spans="2:25">
      <c r="B223" s="99" t="s">
        <v>284</v>
      </c>
      <c r="C223" s="99"/>
      <c r="D223" s="321">
        <f>SUM(D220:D221)</f>
        <v>12901428</v>
      </c>
      <c r="E223" s="321">
        <f t="shared" ref="E223:N223" si="46">SUM(E220:E221)</f>
        <v>1182965</v>
      </c>
      <c r="F223" s="321">
        <f t="shared" si="46"/>
        <v>43549890</v>
      </c>
      <c r="G223" s="321">
        <f t="shared" si="46"/>
        <v>11890194</v>
      </c>
      <c r="H223" s="321">
        <f t="shared" si="46"/>
        <v>51643872</v>
      </c>
      <c r="I223" s="321">
        <f t="shared" si="46"/>
        <v>23043622</v>
      </c>
      <c r="J223" s="321">
        <f t="shared" si="46"/>
        <v>15660231</v>
      </c>
      <c r="K223" s="321">
        <f t="shared" si="46"/>
        <v>8117037</v>
      </c>
      <c r="L223" s="321">
        <f t="shared" si="46"/>
        <v>2993476</v>
      </c>
      <c r="M223" s="321">
        <f t="shared" si="46"/>
        <v>10115994</v>
      </c>
      <c r="N223" s="321">
        <f t="shared" si="46"/>
        <v>49208300</v>
      </c>
      <c r="O223" s="321">
        <f>SUM(D223:N223)</f>
        <v>230307009</v>
      </c>
      <c r="R223" s="315" t="s">
        <v>274</v>
      </c>
      <c r="S223" s="302">
        <f t="shared" si="44"/>
        <v>1.4246950807488921E-2</v>
      </c>
    </row>
    <row r="224" spans="2:25">
      <c r="B224" s="318" t="s">
        <v>285</v>
      </c>
      <c r="C224" s="318"/>
      <c r="D224" s="320">
        <v>-11601083</v>
      </c>
      <c r="E224" s="320">
        <v>-454451</v>
      </c>
      <c r="F224" s="320">
        <v>-39634277</v>
      </c>
      <c r="G224" s="320">
        <v>-9367546</v>
      </c>
      <c r="H224" s="323">
        <v>-44257877</v>
      </c>
      <c r="I224" s="323">
        <v>0</v>
      </c>
      <c r="J224" s="323">
        <v>0</v>
      </c>
      <c r="K224" s="320">
        <v>-2541911</v>
      </c>
      <c r="L224" s="320">
        <v>-2844257</v>
      </c>
      <c r="M224" s="320">
        <v>-97721</v>
      </c>
      <c r="N224" s="320">
        <v>-35362693</v>
      </c>
      <c r="O224" s="320">
        <f>SUM(D224:N224)</f>
        <v>-146161816</v>
      </c>
      <c r="R224" s="315" t="s">
        <v>276</v>
      </c>
      <c r="S224" s="302">
        <f t="shared" si="44"/>
        <v>0.23253977965755865</v>
      </c>
    </row>
    <row r="225" spans="2:19" ht="12.45" thickBot="1">
      <c r="B225" s="319"/>
      <c r="C225" s="319"/>
      <c r="D225" s="320"/>
      <c r="E225" s="320"/>
      <c r="F225" s="320"/>
      <c r="G225" s="320"/>
      <c r="H225" s="320"/>
      <c r="I225" s="320"/>
      <c r="J225" s="320"/>
      <c r="K225" s="320"/>
      <c r="L225" s="320"/>
      <c r="M225" s="320"/>
      <c r="N225" s="320"/>
      <c r="O225" s="320"/>
      <c r="R225" s="315" t="s">
        <v>277</v>
      </c>
      <c r="S225" s="302">
        <f t="shared" si="44"/>
        <v>-3.9701650544806663E-2</v>
      </c>
    </row>
    <row r="226" spans="2:19" ht="12.45" thickBot="1">
      <c r="B226" s="324" t="s">
        <v>286</v>
      </c>
      <c r="C226" s="324"/>
      <c r="D226" s="325">
        <f>SUM(D223:D224)</f>
        <v>1300345</v>
      </c>
      <c r="E226" s="325">
        <f t="shared" ref="E226:N226" si="47">SUM(E223:E224)</f>
        <v>728514</v>
      </c>
      <c r="F226" s="325">
        <f t="shared" si="47"/>
        <v>3915613</v>
      </c>
      <c r="G226" s="325">
        <f t="shared" si="47"/>
        <v>2522648</v>
      </c>
      <c r="H226" s="325">
        <f t="shared" si="47"/>
        <v>7385995</v>
      </c>
      <c r="I226" s="325">
        <f t="shared" si="47"/>
        <v>23043622</v>
      </c>
      <c r="J226" s="325">
        <f t="shared" si="47"/>
        <v>15660231</v>
      </c>
      <c r="K226" s="325">
        <f t="shared" si="47"/>
        <v>5575126</v>
      </c>
      <c r="L226" s="325">
        <f t="shared" si="47"/>
        <v>149219</v>
      </c>
      <c r="M226" s="325">
        <f t="shared" si="47"/>
        <v>10018273</v>
      </c>
      <c r="N226" s="325">
        <f t="shared" si="47"/>
        <v>13845607</v>
      </c>
      <c r="O226" s="325">
        <f>SUM(D226:N226)</f>
        <v>84145193</v>
      </c>
      <c r="R226" s="315" t="s">
        <v>278</v>
      </c>
      <c r="S226" s="302">
        <f t="shared" si="44"/>
        <v>-0.27193007796990065</v>
      </c>
    </row>
    <row r="227" spans="2:19">
      <c r="B227" s="319"/>
      <c r="C227" s="319"/>
      <c r="D227" s="320"/>
      <c r="E227" s="320"/>
      <c r="F227" s="320"/>
      <c r="G227" s="320"/>
      <c r="H227" s="320"/>
      <c r="I227" s="320"/>
      <c r="J227" s="320"/>
      <c r="K227" s="320"/>
      <c r="L227" s="320"/>
      <c r="M227" s="320"/>
      <c r="N227" s="320"/>
      <c r="O227" s="320"/>
      <c r="R227" s="233" t="s">
        <v>137</v>
      </c>
      <c r="S227" s="302">
        <f t="shared" si="44"/>
        <v>6.7750349907327798E-2</v>
      </c>
    </row>
    <row r="228" spans="2:19">
      <c r="B228" s="318" t="s">
        <v>287</v>
      </c>
      <c r="C228" s="318"/>
      <c r="D228" s="320">
        <v>134400</v>
      </c>
      <c r="E228" s="320">
        <v>99100</v>
      </c>
      <c r="F228" s="320">
        <v>0</v>
      </c>
      <c r="G228" s="320">
        <v>18000</v>
      </c>
      <c r="H228" s="320">
        <v>1091284</v>
      </c>
      <c r="I228" s="320">
        <v>8100410</v>
      </c>
      <c r="J228" s="320">
        <v>6583372</v>
      </c>
      <c r="K228" s="320">
        <v>7500</v>
      </c>
      <c r="L228" s="320">
        <v>263400</v>
      </c>
      <c r="M228" s="320">
        <v>119074</v>
      </c>
      <c r="N228" s="320">
        <v>29350</v>
      </c>
      <c r="O228" s="320">
        <f t="shared" ref="O228:O241" si="48">SUM(D228:N228)</f>
        <v>16445890</v>
      </c>
    </row>
    <row r="229" spans="2:19">
      <c r="B229" s="318" t="s">
        <v>288</v>
      </c>
      <c r="C229" s="318"/>
      <c r="D229" s="320">
        <v>801906</v>
      </c>
      <c r="E229" s="320">
        <v>48020</v>
      </c>
      <c r="F229" s="320">
        <v>602958</v>
      </c>
      <c r="G229" s="320">
        <v>405940</v>
      </c>
      <c r="H229" s="320">
        <v>1833970</v>
      </c>
      <c r="I229" s="320">
        <v>10294993</v>
      </c>
      <c r="J229" s="320">
        <v>5281781</v>
      </c>
      <c r="K229" s="320">
        <v>12737566</v>
      </c>
      <c r="L229" s="320">
        <v>52680</v>
      </c>
      <c r="M229" s="320">
        <v>2188424</v>
      </c>
      <c r="N229" s="320">
        <v>2536389</v>
      </c>
      <c r="O229" s="320">
        <f t="shared" si="48"/>
        <v>36784627</v>
      </c>
    </row>
    <row r="230" spans="2:19">
      <c r="B230" s="318" t="s">
        <v>290</v>
      </c>
      <c r="C230" s="318"/>
      <c r="D230" s="328">
        <v>-492787</v>
      </c>
      <c r="E230" s="323">
        <v>0</v>
      </c>
      <c r="F230" s="320">
        <v>-139543</v>
      </c>
      <c r="G230" s="328">
        <v>-6429</v>
      </c>
      <c r="H230" s="323">
        <v>-1364012</v>
      </c>
      <c r="I230" s="323">
        <v>0</v>
      </c>
      <c r="J230" s="328">
        <v>-751003</v>
      </c>
      <c r="K230" s="328">
        <v>-11138453</v>
      </c>
      <c r="L230" s="323">
        <v>0</v>
      </c>
      <c r="M230" s="328">
        <v>-8563</v>
      </c>
      <c r="N230" s="328">
        <v>-35791</v>
      </c>
      <c r="O230" s="328">
        <f t="shared" si="48"/>
        <v>-13936581</v>
      </c>
    </row>
    <row r="231" spans="2:19" ht="12.45" thickBot="1">
      <c r="B231" s="319"/>
      <c r="C231" s="319"/>
      <c r="D231" s="320"/>
      <c r="E231" s="320"/>
      <c r="F231" s="320"/>
      <c r="G231" s="320"/>
      <c r="H231" s="320"/>
      <c r="I231" s="320"/>
      <c r="J231" s="320"/>
      <c r="K231" s="320"/>
      <c r="L231" s="320"/>
      <c r="M231" s="320"/>
      <c r="N231" s="320"/>
      <c r="O231" s="329">
        <f>SUM(O227:O228)</f>
        <v>16445890</v>
      </c>
    </row>
    <row r="232" spans="2:19" ht="12.45" thickBot="1">
      <c r="B232" s="324" t="s">
        <v>291</v>
      </c>
      <c r="C232" s="324"/>
      <c r="D232" s="325">
        <f>SUM(D228:D230)</f>
        <v>443519</v>
      </c>
      <c r="E232" s="325">
        <f t="shared" ref="E232:N232" si="49">SUM(E228:E230)</f>
        <v>147120</v>
      </c>
      <c r="F232" s="325">
        <f t="shared" si="49"/>
        <v>463415</v>
      </c>
      <c r="G232" s="325">
        <f t="shared" si="49"/>
        <v>417511</v>
      </c>
      <c r="H232" s="325">
        <f t="shared" si="49"/>
        <v>1561242</v>
      </c>
      <c r="I232" s="325">
        <f t="shared" si="49"/>
        <v>18395403</v>
      </c>
      <c r="J232" s="325">
        <f t="shared" si="49"/>
        <v>11114150</v>
      </c>
      <c r="K232" s="325">
        <f t="shared" si="49"/>
        <v>1606613</v>
      </c>
      <c r="L232" s="325">
        <f t="shared" si="49"/>
        <v>316080</v>
      </c>
      <c r="M232" s="325">
        <f t="shared" si="49"/>
        <v>2298935</v>
      </c>
      <c r="N232" s="325">
        <f t="shared" si="49"/>
        <v>2529948</v>
      </c>
      <c r="O232" s="325">
        <f t="shared" si="48"/>
        <v>39293936</v>
      </c>
    </row>
    <row r="233" spans="2:19">
      <c r="B233" s="330"/>
      <c r="C233" s="330"/>
      <c r="D233" s="331"/>
      <c r="E233" s="331"/>
      <c r="F233" s="331"/>
      <c r="G233" s="331"/>
      <c r="H233" s="331"/>
      <c r="I233" s="331"/>
      <c r="J233" s="331"/>
      <c r="K233" s="331"/>
      <c r="L233" s="331"/>
      <c r="M233" s="331"/>
      <c r="N233" s="331"/>
      <c r="O233" s="331">
        <f t="shared" si="48"/>
        <v>0</v>
      </c>
    </row>
    <row r="234" spans="2:19">
      <c r="B234" s="332" t="s">
        <v>292</v>
      </c>
      <c r="C234" s="332"/>
      <c r="D234" s="320">
        <v>-1428395</v>
      </c>
      <c r="E234" s="320">
        <v>-74509</v>
      </c>
      <c r="F234" s="320">
        <v>-5852583</v>
      </c>
      <c r="G234" s="320">
        <v>-466352</v>
      </c>
      <c r="H234" s="323">
        <v>-13148109</v>
      </c>
      <c r="I234" s="323">
        <v>0</v>
      </c>
      <c r="J234" s="323">
        <v>0</v>
      </c>
      <c r="K234" s="320">
        <v>-762573</v>
      </c>
      <c r="L234" s="320">
        <v>-423326</v>
      </c>
      <c r="M234" s="320">
        <v>-24332</v>
      </c>
      <c r="N234" s="320">
        <v>-6058479</v>
      </c>
      <c r="O234" s="333">
        <f t="shared" si="48"/>
        <v>-28238658</v>
      </c>
    </row>
    <row r="235" spans="2:19" ht="12.45" thickBot="1">
      <c r="B235" s="318" t="s">
        <v>293</v>
      </c>
      <c r="C235" s="318"/>
      <c r="D235" s="320">
        <v>1148600</v>
      </c>
      <c r="E235" s="320">
        <v>160850</v>
      </c>
      <c r="F235" s="320">
        <v>4481260</v>
      </c>
      <c r="G235" s="320">
        <v>1043382</v>
      </c>
      <c r="H235" s="320">
        <v>9580306</v>
      </c>
      <c r="I235" s="320">
        <v>3402862</v>
      </c>
      <c r="J235" s="320">
        <v>1570173</v>
      </c>
      <c r="K235" s="320">
        <v>1371293</v>
      </c>
      <c r="L235" s="320">
        <v>358578</v>
      </c>
      <c r="M235" s="320">
        <v>1397391</v>
      </c>
      <c r="N235" s="320">
        <v>3524822</v>
      </c>
      <c r="O235" s="320">
        <f t="shared" si="48"/>
        <v>28039517</v>
      </c>
    </row>
    <row r="236" spans="2:19" ht="12.45" thickBot="1">
      <c r="B236" s="324" t="s">
        <v>304</v>
      </c>
      <c r="C236" s="324"/>
      <c r="D236" s="325">
        <f>SUM(D234:D235)</f>
        <v>-279795</v>
      </c>
      <c r="E236" s="325">
        <f t="shared" ref="E236:N236" si="50">SUM(E234:E235)</f>
        <v>86341</v>
      </c>
      <c r="F236" s="325">
        <f t="shared" si="50"/>
        <v>-1371323</v>
      </c>
      <c r="G236" s="325">
        <f t="shared" si="50"/>
        <v>577030</v>
      </c>
      <c r="H236" s="325">
        <f t="shared" si="50"/>
        <v>-3567803</v>
      </c>
      <c r="I236" s="325">
        <f t="shared" si="50"/>
        <v>3402862</v>
      </c>
      <c r="J236" s="325">
        <f t="shared" si="50"/>
        <v>1570173</v>
      </c>
      <c r="K236" s="325">
        <f t="shared" si="50"/>
        <v>608720</v>
      </c>
      <c r="L236" s="325">
        <f t="shared" si="50"/>
        <v>-64748</v>
      </c>
      <c r="M236" s="325">
        <f t="shared" si="50"/>
        <v>1373059</v>
      </c>
      <c r="N236" s="325">
        <f t="shared" si="50"/>
        <v>-2533657</v>
      </c>
      <c r="O236" s="325">
        <f t="shared" si="48"/>
        <v>-199141</v>
      </c>
    </row>
    <row r="237" spans="2:19" ht="12.45" thickBot="1">
      <c r="B237" s="324" t="s">
        <v>294</v>
      </c>
      <c r="C237" s="324"/>
      <c r="D237" s="325">
        <v>979552</v>
      </c>
      <c r="E237" s="326">
        <v>2938657</v>
      </c>
      <c r="F237" s="326">
        <v>4897762</v>
      </c>
      <c r="G237" s="326">
        <v>1959105</v>
      </c>
      <c r="H237" s="326">
        <v>10775076</v>
      </c>
      <c r="I237" s="326">
        <v>50653168</v>
      </c>
      <c r="J237" s="326">
        <v>15672837</v>
      </c>
      <c r="K237" s="326">
        <v>1959105</v>
      </c>
      <c r="L237" s="325">
        <v>2938657</v>
      </c>
      <c r="M237" s="325">
        <v>1959105</v>
      </c>
      <c r="N237" s="325">
        <v>3918209</v>
      </c>
      <c r="O237" s="325">
        <f t="shared" si="48"/>
        <v>98651233</v>
      </c>
    </row>
    <row r="238" spans="2:19">
      <c r="B238" s="318"/>
      <c r="C238" s="318"/>
      <c r="D238" s="320"/>
      <c r="E238" s="320"/>
      <c r="F238" s="320"/>
      <c r="G238" s="320"/>
      <c r="H238" s="320"/>
      <c r="I238" s="320"/>
      <c r="J238" s="320"/>
      <c r="K238" s="320"/>
      <c r="L238" s="320"/>
      <c r="M238" s="320"/>
      <c r="N238" s="320"/>
      <c r="O238" s="320">
        <f t="shared" si="48"/>
        <v>0</v>
      </c>
    </row>
    <row r="239" spans="2:19">
      <c r="B239" s="99" t="s">
        <v>295</v>
      </c>
      <c r="C239" s="99"/>
      <c r="D239" s="321">
        <f>D237+D236</f>
        <v>699757</v>
      </c>
      <c r="E239" s="321">
        <f t="shared" ref="E239:N239" si="51">E237+E236</f>
        <v>3024998</v>
      </c>
      <c r="F239" s="321">
        <f t="shared" si="51"/>
        <v>3526439</v>
      </c>
      <c r="G239" s="321">
        <f t="shared" si="51"/>
        <v>2536135</v>
      </c>
      <c r="H239" s="321">
        <f t="shared" si="51"/>
        <v>7207273</v>
      </c>
      <c r="I239" s="321">
        <f t="shared" si="51"/>
        <v>54056030</v>
      </c>
      <c r="J239" s="321">
        <f t="shared" si="51"/>
        <v>17243010</v>
      </c>
      <c r="K239" s="321">
        <f t="shared" si="51"/>
        <v>2567825</v>
      </c>
      <c r="L239" s="321">
        <f t="shared" si="51"/>
        <v>2873909</v>
      </c>
      <c r="M239" s="321">
        <f t="shared" si="51"/>
        <v>3332164</v>
      </c>
      <c r="N239" s="321">
        <f t="shared" si="51"/>
        <v>1384552</v>
      </c>
      <c r="O239" s="321">
        <f t="shared" si="48"/>
        <v>98452092</v>
      </c>
    </row>
    <row r="240" spans="2:19" ht="12.45" thickBot="1">
      <c r="B240" s="319"/>
      <c r="C240" s="319"/>
      <c r="D240" s="320"/>
      <c r="E240" s="320"/>
      <c r="F240" s="320"/>
      <c r="G240" s="320"/>
      <c r="H240" s="320"/>
      <c r="I240" s="320"/>
      <c r="J240" s="320"/>
      <c r="K240" s="320"/>
      <c r="L240" s="320"/>
      <c r="M240" s="320"/>
      <c r="N240" s="320"/>
      <c r="O240" s="320">
        <f t="shared" si="48"/>
        <v>0</v>
      </c>
    </row>
    <row r="241" spans="2:15" ht="12.45" thickBot="1">
      <c r="B241" s="324" t="s">
        <v>296</v>
      </c>
      <c r="C241" s="324"/>
      <c r="D241" s="325">
        <f>D226-D232-D239</f>
        <v>157069</v>
      </c>
      <c r="E241" s="325">
        <f t="shared" ref="E241:N241" si="52">E226-E232-E239</f>
        <v>-2443604</v>
      </c>
      <c r="F241" s="325">
        <f t="shared" si="52"/>
        <v>-74241</v>
      </c>
      <c r="G241" s="325">
        <f t="shared" si="52"/>
        <v>-430998</v>
      </c>
      <c r="H241" s="325">
        <f t="shared" si="52"/>
        <v>-1382520</v>
      </c>
      <c r="I241" s="325">
        <f t="shared" si="52"/>
        <v>-49407811</v>
      </c>
      <c r="J241" s="325">
        <f t="shared" si="52"/>
        <v>-12696929</v>
      </c>
      <c r="K241" s="325">
        <f t="shared" si="52"/>
        <v>1400688</v>
      </c>
      <c r="L241" s="325">
        <f t="shared" si="52"/>
        <v>-3040770</v>
      </c>
      <c r="M241" s="325">
        <f t="shared" si="52"/>
        <v>4387174</v>
      </c>
      <c r="N241" s="325">
        <f t="shared" si="52"/>
        <v>9931107</v>
      </c>
      <c r="O241" s="325">
        <f t="shared" si="48"/>
        <v>-53600835</v>
      </c>
    </row>
    <row r="244" spans="2:15">
      <c r="B244" s="294" t="s">
        <v>297</v>
      </c>
      <c r="C244" s="294"/>
      <c r="D244" s="295" t="s">
        <v>13</v>
      </c>
      <c r="E244" s="296" t="s">
        <v>16</v>
      </c>
      <c r="F244" s="296" t="s">
        <v>20</v>
      </c>
      <c r="G244" s="296" t="s">
        <v>24</v>
      </c>
      <c r="H244" s="296" t="s">
        <v>28</v>
      </c>
      <c r="I244" s="296" t="s">
        <v>35</v>
      </c>
      <c r="J244" s="296" t="s">
        <v>34</v>
      </c>
      <c r="K244" s="296" t="s">
        <v>37</v>
      </c>
      <c r="L244" s="295" t="s">
        <v>39</v>
      </c>
      <c r="M244" s="295" t="s">
        <v>41</v>
      </c>
      <c r="N244" s="295" t="s">
        <v>31</v>
      </c>
      <c r="O244" s="295" t="s">
        <v>137</v>
      </c>
    </row>
    <row r="245" spans="2:15">
      <c r="B245" s="297" t="s">
        <v>141</v>
      </c>
      <c r="C245" s="297"/>
      <c r="D245" s="298">
        <f>D232/D226</f>
        <v>0.34107794469929137</v>
      </c>
      <c r="E245" s="298">
        <f t="shared" ref="E245:O245" si="53">E232/E226</f>
        <v>0.20194532980834959</v>
      </c>
      <c r="F245" s="298">
        <f t="shared" si="53"/>
        <v>0.11835056222359053</v>
      </c>
      <c r="G245" s="298">
        <f t="shared" si="53"/>
        <v>0.16550505659132783</v>
      </c>
      <c r="H245" s="298">
        <f t="shared" si="53"/>
        <v>0.21137869711528373</v>
      </c>
      <c r="I245" s="298">
        <f t="shared" si="53"/>
        <v>0.79828609408711881</v>
      </c>
      <c r="J245" s="298">
        <f t="shared" si="53"/>
        <v>0.70970536769221348</v>
      </c>
      <c r="K245" s="298">
        <f t="shared" si="53"/>
        <v>0.28817519101810435</v>
      </c>
      <c r="L245" s="298">
        <f t="shared" si="53"/>
        <v>2.1182289118677917</v>
      </c>
      <c r="M245" s="298">
        <f t="shared" si="53"/>
        <v>0.22947418182754653</v>
      </c>
      <c r="N245" s="298">
        <f t="shared" si="53"/>
        <v>0.18272568331601496</v>
      </c>
      <c r="O245" s="298">
        <f t="shared" si="53"/>
        <v>0.46697778683566632</v>
      </c>
    </row>
    <row r="246" spans="2:15">
      <c r="B246" s="297" t="s">
        <v>142</v>
      </c>
      <c r="C246" s="297"/>
      <c r="D246" s="298">
        <f>D236/D226</f>
        <v>-0.21516982031691589</v>
      </c>
      <c r="E246" s="298">
        <f t="shared" ref="E246:O246" si="54">E236/E226</f>
        <v>0.11851659679841431</v>
      </c>
      <c r="F246" s="298">
        <f t="shared" si="54"/>
        <v>-0.350219237703011</v>
      </c>
      <c r="G246" s="298">
        <f t="shared" si="54"/>
        <v>0.22873980040021438</v>
      </c>
      <c r="H246" s="298">
        <f t="shared" si="54"/>
        <v>-0.48304974482111074</v>
      </c>
      <c r="I246" s="298">
        <f t="shared" si="54"/>
        <v>0.14767044868206916</v>
      </c>
      <c r="J246" s="298">
        <f t="shared" si="54"/>
        <v>0.10026499609105383</v>
      </c>
      <c r="K246" s="298">
        <f t="shared" si="54"/>
        <v>0.10918497626780094</v>
      </c>
      <c r="L246" s="298">
        <f t="shared" si="54"/>
        <v>-0.43391257145537765</v>
      </c>
      <c r="M246" s="298">
        <f t="shared" si="54"/>
        <v>0.13705545856057227</v>
      </c>
      <c r="N246" s="298">
        <f t="shared" si="54"/>
        <v>-0.18299356611811962</v>
      </c>
      <c r="O246" s="298">
        <f t="shared" si="54"/>
        <v>-2.3666354892073276E-3</v>
      </c>
    </row>
    <row r="247" spans="2:15">
      <c r="B247" s="297" t="s">
        <v>298</v>
      </c>
      <c r="C247" s="297"/>
      <c r="D247" s="298">
        <f>D237/D226</f>
        <v>0.75330162379983778</v>
      </c>
      <c r="E247" s="298">
        <f t="shared" ref="E247:O247" si="55">E237/E226</f>
        <v>4.0337687402026594</v>
      </c>
      <c r="F247" s="298">
        <f t="shared" si="55"/>
        <v>1.2508289251261553</v>
      </c>
      <c r="G247" s="298">
        <f t="shared" si="55"/>
        <v>0.77660656579911269</v>
      </c>
      <c r="H247" s="298">
        <f t="shared" si="55"/>
        <v>1.4588523279531058</v>
      </c>
      <c r="I247" s="298">
        <f t="shared" si="55"/>
        <v>2.1981426357366911</v>
      </c>
      <c r="J247" s="298">
        <f t="shared" si="55"/>
        <v>1.0008049689688485</v>
      </c>
      <c r="K247" s="298">
        <f t="shared" si="55"/>
        <v>0.35140102663150574</v>
      </c>
      <c r="L247" s="298">
        <f t="shared" si="55"/>
        <v>19.693584597135754</v>
      </c>
      <c r="M247" s="298">
        <f t="shared" si="55"/>
        <v>0.19555316570031581</v>
      </c>
      <c r="N247" s="298">
        <f t="shared" si="55"/>
        <v>0.28299293775996964</v>
      </c>
      <c r="O247" s="298">
        <f t="shared" si="55"/>
        <v>1.1723929731791096</v>
      </c>
    </row>
    <row r="248" spans="2:15">
      <c r="B248" s="297" t="s">
        <v>136</v>
      </c>
      <c r="C248" s="297"/>
      <c r="D248" s="298">
        <f>SUM(D245:D247)</f>
        <v>0.8792097481822132</v>
      </c>
      <c r="E248" s="298">
        <f t="shared" ref="E248:O248" si="56">SUM(E245:E247)</f>
        <v>4.3542306668094231</v>
      </c>
      <c r="F248" s="298">
        <f t="shared" si="56"/>
        <v>1.0189602496467347</v>
      </c>
      <c r="G248" s="298">
        <f t="shared" si="56"/>
        <v>1.1708514227906548</v>
      </c>
      <c r="H248" s="298">
        <f t="shared" si="56"/>
        <v>1.1871812802472788</v>
      </c>
      <c r="I248" s="298">
        <f t="shared" si="56"/>
        <v>3.1440991785058792</v>
      </c>
      <c r="J248" s="298">
        <f t="shared" si="56"/>
        <v>1.8107753327521159</v>
      </c>
      <c r="K248" s="298">
        <f t="shared" si="56"/>
        <v>0.74876119391741103</v>
      </c>
      <c r="L248" s="298">
        <f t="shared" si="56"/>
        <v>21.377900937548169</v>
      </c>
      <c r="M248" s="298">
        <f t="shared" si="56"/>
        <v>0.56208280608843464</v>
      </c>
      <c r="N248" s="298">
        <f t="shared" si="56"/>
        <v>0.28272505495786499</v>
      </c>
      <c r="O248" s="298">
        <f t="shared" si="56"/>
        <v>1.6370041245255686</v>
      </c>
    </row>
  </sheetData>
  <pageMargins left="0.7" right="0.7" top="0.75" bottom="0.75" header="0.3" footer="0.3"/>
  <pageSetup paperSize="9" orientation="portrait" r:id="rId1"/>
  <ignoredErrors>
    <ignoredError sqref="O199" formulaRange="1"/>
    <ignoredError sqref="O23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81E6-8209-4FC9-9C10-F3404F8D2CBA}">
  <sheetPr>
    <tabColor rgb="FF0137A6"/>
  </sheetPr>
  <dimension ref="A1:BL239"/>
  <sheetViews>
    <sheetView showGridLines="0" zoomScale="89" zoomScaleNormal="60" workbookViewId="0">
      <selection activeCell="I27" sqref="I27"/>
    </sheetView>
  </sheetViews>
  <sheetFormatPr defaultColWidth="8.69140625" defaultRowHeight="14.6"/>
  <cols>
    <col min="1" max="1" width="8.69140625" style="148"/>
    <col min="2" max="2" width="31" style="148" customWidth="1"/>
    <col min="3" max="7" width="16.69140625" style="148" customWidth="1"/>
    <col min="8" max="8" width="14.4609375" style="148" bestFit="1" customWidth="1"/>
    <col min="9" max="9" width="12.07421875" style="148" customWidth="1"/>
    <col min="10" max="10" width="11.07421875" style="148" bestFit="1" customWidth="1"/>
    <col min="11" max="11" width="21.07421875" style="148" customWidth="1"/>
    <col min="12" max="12" width="13.3046875" style="148" bestFit="1" customWidth="1"/>
    <col min="13" max="13" width="14.07421875" style="148" bestFit="1" customWidth="1"/>
    <col min="14" max="14" width="14.4609375" style="148" bestFit="1" customWidth="1"/>
    <col min="15" max="15" width="14.07421875" style="148" bestFit="1" customWidth="1"/>
    <col min="16" max="16" width="16.53515625" style="148" customWidth="1"/>
    <col min="17" max="19" width="8.69140625" style="148"/>
    <col min="20" max="20" width="20.3046875" style="148" customWidth="1"/>
    <col min="21" max="24" width="8.69140625" style="148"/>
    <col min="27" max="30" width="8.69140625" style="148"/>
    <col min="31" max="31" width="0" style="148" hidden="1" customWidth="1"/>
    <col min="33" max="33" width="9" style="148" customWidth="1"/>
    <col min="34" max="34" width="19" style="148" customWidth="1"/>
    <col min="35" max="37" width="13" style="148" bestFit="1" customWidth="1"/>
    <col min="38" max="38" width="12.3046875" style="148" customWidth="1"/>
    <col min="39" max="39" width="12.07421875" style="148" bestFit="1" customWidth="1"/>
    <col min="40" max="41" width="8.69140625" style="148"/>
    <col min="42" max="42" width="19.3046875" style="148" customWidth="1"/>
    <col min="43" max="46" width="13.3046875" style="148" customWidth="1"/>
    <col min="47" max="55" width="8.69140625" style="148"/>
    <col min="56" max="56" width="13.69140625" style="148" customWidth="1"/>
    <col min="57" max="16384" width="8.69140625" style="148"/>
  </cols>
  <sheetData>
    <row r="1" spans="2:46">
      <c r="AH1" s="644" t="s">
        <v>310</v>
      </c>
    </row>
    <row r="2" spans="2:46">
      <c r="B2" s="645" t="s">
        <v>311</v>
      </c>
      <c r="C2" s="71"/>
      <c r="D2" s="71"/>
      <c r="E2" s="71"/>
      <c r="F2" s="71"/>
      <c r="G2" s="71"/>
      <c r="AH2" s="646" t="s">
        <v>312</v>
      </c>
    </row>
    <row r="3" spans="2:46">
      <c r="B3" s="71"/>
      <c r="C3" s="71"/>
      <c r="D3" s="71"/>
      <c r="E3" s="71"/>
      <c r="F3" s="71"/>
      <c r="G3" s="71"/>
      <c r="AH3" s="647" t="s">
        <v>311</v>
      </c>
      <c r="AI3" s="71"/>
      <c r="AJ3" s="71"/>
      <c r="AK3" s="71"/>
      <c r="AL3" s="71"/>
      <c r="AO3" s="71"/>
      <c r="AP3" s="71"/>
      <c r="AQ3" s="71"/>
      <c r="AR3" s="71"/>
      <c r="AS3" s="71"/>
      <c r="AT3" s="71"/>
    </row>
    <row r="4" spans="2:46">
      <c r="B4" s="648" t="s">
        <v>313</v>
      </c>
      <c r="C4" s="71"/>
      <c r="D4" s="71"/>
      <c r="E4" s="71"/>
      <c r="F4" s="71"/>
      <c r="G4" s="71"/>
      <c r="AH4" s="71"/>
      <c r="AI4" s="71"/>
      <c r="AJ4" s="71"/>
      <c r="AK4" s="71"/>
      <c r="AL4" s="71"/>
      <c r="AO4" s="71"/>
      <c r="AP4" s="71"/>
      <c r="AQ4" s="71"/>
      <c r="AR4" s="71"/>
      <c r="AS4" s="71"/>
      <c r="AT4" s="71"/>
    </row>
    <row r="5" spans="2:46" ht="42" customHeight="1" thickBot="1">
      <c r="B5" s="1455" t="s">
        <v>314</v>
      </c>
      <c r="C5" s="1455"/>
      <c r="D5" s="1455"/>
      <c r="E5" s="1455"/>
      <c r="F5" s="1455"/>
      <c r="G5" s="1455"/>
      <c r="H5" s="1455"/>
      <c r="K5" s="1454" t="s">
        <v>314</v>
      </c>
      <c r="L5" s="1454"/>
      <c r="M5" s="1454"/>
      <c r="N5" s="1454"/>
      <c r="O5" s="1454"/>
      <c r="T5" s="1454" t="s">
        <v>315</v>
      </c>
      <c r="U5" s="1454"/>
      <c r="V5" s="1454"/>
      <c r="W5" s="1454"/>
      <c r="X5" s="1337"/>
      <c r="AA5" s="1454" t="s">
        <v>316</v>
      </c>
      <c r="AB5" s="1454" t="s">
        <v>317</v>
      </c>
      <c r="AC5" s="1454"/>
      <c r="AD5" s="1454"/>
      <c r="AE5" s="641"/>
      <c r="AH5" s="1454" t="s">
        <v>318</v>
      </c>
      <c r="AI5" s="1454"/>
      <c r="AJ5" s="1454"/>
      <c r="AK5" s="1454"/>
      <c r="AL5" s="1454"/>
      <c r="AO5" s="71"/>
      <c r="AP5" s="1454" t="s">
        <v>318</v>
      </c>
      <c r="AQ5" s="1454"/>
      <c r="AR5" s="1454"/>
      <c r="AS5" s="1454"/>
      <c r="AT5" s="1454"/>
    </row>
    <row r="6" spans="2:46" ht="13.5" customHeight="1" thickBot="1">
      <c r="B6" s="994" t="s">
        <v>12</v>
      </c>
      <c r="C6" s="995">
        <v>2018</v>
      </c>
      <c r="D6" s="995">
        <f>C6+1</f>
        <v>2019</v>
      </c>
      <c r="E6" s="995">
        <f>D6+1</f>
        <v>2020</v>
      </c>
      <c r="F6" s="995">
        <f>E6+1</f>
        <v>2021</v>
      </c>
      <c r="G6" s="995">
        <v>2022</v>
      </c>
      <c r="H6" s="995" t="s">
        <v>832</v>
      </c>
      <c r="I6"/>
      <c r="K6" s="649"/>
      <c r="L6" s="650" t="s">
        <v>827</v>
      </c>
      <c r="M6" s="651" t="s">
        <v>828</v>
      </c>
      <c r="N6" s="651" t="s">
        <v>829</v>
      </c>
      <c r="O6" s="651" t="s">
        <v>831</v>
      </c>
      <c r="P6" s="652" t="s">
        <v>322</v>
      </c>
      <c r="T6" s="649" t="s">
        <v>12</v>
      </c>
      <c r="U6" s="650" t="s">
        <v>323</v>
      </c>
      <c r="V6" s="651" t="s">
        <v>324</v>
      </c>
      <c r="W6" s="649" t="s">
        <v>325</v>
      </c>
      <c r="X6" s="653" t="s">
        <v>326</v>
      </c>
      <c r="Z6" s="651">
        <v>2022</v>
      </c>
      <c r="AA6" s="651">
        <v>2021</v>
      </c>
      <c r="AB6" s="651">
        <v>2020</v>
      </c>
      <c r="AC6" s="651">
        <v>2019</v>
      </c>
      <c r="AD6" s="651">
        <v>2018</v>
      </c>
      <c r="AE6" s="651">
        <v>2017</v>
      </c>
      <c r="AH6" s="654" t="s">
        <v>12</v>
      </c>
      <c r="AI6" s="655" t="s">
        <v>327</v>
      </c>
      <c r="AJ6" s="656" t="s">
        <v>328</v>
      </c>
      <c r="AK6" s="656" t="s">
        <v>329</v>
      </c>
      <c r="AL6" s="656" t="s">
        <v>330</v>
      </c>
      <c r="AO6" s="71"/>
      <c r="AP6" s="654" t="s">
        <v>12</v>
      </c>
      <c r="AQ6" s="655" t="s">
        <v>331</v>
      </c>
      <c r="AR6" s="656" t="s">
        <v>332</v>
      </c>
      <c r="AS6" s="656" t="s">
        <v>333</v>
      </c>
      <c r="AT6" s="656" t="s">
        <v>334</v>
      </c>
    </row>
    <row r="7" spans="2:46">
      <c r="B7" s="643" t="s">
        <v>54</v>
      </c>
      <c r="C7" s="996">
        <v>2134254</v>
      </c>
      <c r="D7" s="996">
        <v>2109320</v>
      </c>
      <c r="E7" s="996">
        <v>2963413</v>
      </c>
      <c r="F7" s="996">
        <v>3094410</v>
      </c>
      <c r="G7" s="997">
        <v>3564550</v>
      </c>
      <c r="H7" s="996">
        <f>_xlfn.XLOOKUP(B7,$K$7:$K$19,$O$7:$O$19)</f>
        <v>5251175.244454477</v>
      </c>
      <c r="I7" s="657"/>
      <c r="J7" s="658"/>
      <c r="K7" s="659" t="s">
        <v>54</v>
      </c>
      <c r="L7" s="660">
        <v>1229480</v>
      </c>
      <c r="M7" s="661">
        <v>2608203</v>
      </c>
      <c r="N7" s="932">
        <v>3849383</v>
      </c>
      <c r="O7" s="661">
        <f>N7*(1+$P7)</f>
        <v>5251175.244454477</v>
      </c>
      <c r="P7" s="72">
        <f t="shared" ref="P7:P20" si="0">X7</f>
        <v>0.36416024190226748</v>
      </c>
      <c r="T7" s="659" t="s">
        <v>54</v>
      </c>
      <c r="U7" s="662">
        <f t="shared" ref="U7:U20" si="1">IFERROR((M7-L7)/L7,0)</f>
        <v>1.1213870904772749</v>
      </c>
      <c r="V7" s="663">
        <f t="shared" ref="V7:V20" si="2">IFERROR((N7-M7)/M7,0)</f>
        <v>0.47587553576159525</v>
      </c>
      <c r="W7" s="663">
        <f t="shared" ref="W7:W20" si="3">IFERROR((O7-N7)/N7,0)</f>
        <v>0.3641602419022677</v>
      </c>
      <c r="X7" s="663">
        <f>AVERAGE(Z7:AD7)</f>
        <v>0.36416024190226748</v>
      </c>
      <c r="Z7" s="664">
        <f>(AT46/AS46)-1</f>
        <v>0.30291052820697084</v>
      </c>
      <c r="AA7" s="664">
        <f>(AL46/AK46)-1</f>
        <v>0.29239327239079627</v>
      </c>
      <c r="AB7" s="664">
        <f t="shared" ref="AB7:AB20" si="4">(AT27/AS27)-1</f>
        <v>0.42826790719360819</v>
      </c>
      <c r="AC7" s="664">
        <f t="shared" ref="AC7:AC20" si="5">(AL27/AK27)-1</f>
        <v>0.28845051600239913</v>
      </c>
      <c r="AD7" s="664">
        <f t="shared" ref="AD7:AD20" si="6">(AT7/AS7)-1</f>
        <v>0.50877898571756308</v>
      </c>
      <c r="AE7" s="664">
        <f>(AL7/AK7)-1</f>
        <v>0.35758364196665249</v>
      </c>
      <c r="AH7" s="665" t="s">
        <v>54</v>
      </c>
      <c r="AI7" s="666">
        <v>496.976</v>
      </c>
      <c r="AJ7" s="667">
        <v>852.89300000000003</v>
      </c>
      <c r="AK7" s="667">
        <v>1217.8969669999999</v>
      </c>
      <c r="AL7" s="667">
        <v>1653.3969999999999</v>
      </c>
      <c r="AO7" s="71"/>
      <c r="AP7" s="665" t="s">
        <v>54</v>
      </c>
      <c r="AQ7" s="666">
        <v>497.00700000000001</v>
      </c>
      <c r="AR7" s="667">
        <v>1256.67</v>
      </c>
      <c r="AS7" s="667">
        <v>1447.0920000000001</v>
      </c>
      <c r="AT7" s="667">
        <v>2183.3420000000001</v>
      </c>
    </row>
    <row r="8" spans="2:46">
      <c r="B8" s="643" t="s">
        <v>13</v>
      </c>
      <c r="C8" s="996">
        <v>3691508</v>
      </c>
      <c r="D8" s="996">
        <v>3502268</v>
      </c>
      <c r="E8" s="996">
        <v>3250661</v>
      </c>
      <c r="F8" s="996">
        <v>4283167</v>
      </c>
      <c r="G8" s="997">
        <v>5064942</v>
      </c>
      <c r="H8" s="996">
        <f t="shared" ref="H8:H19" si="7">_xlfn.XLOOKUP(B8,$K$7:$K$19,$O$7:$O$19)</f>
        <v>4994202.7453926001</v>
      </c>
      <c r="I8" s="657"/>
      <c r="J8" s="658"/>
      <c r="K8" s="668" t="s">
        <v>13</v>
      </c>
      <c r="L8" s="669">
        <v>1649360</v>
      </c>
      <c r="M8" s="670">
        <v>2563482</v>
      </c>
      <c r="N8" s="933">
        <v>4147670</v>
      </c>
      <c r="O8" s="670">
        <f t="shared" ref="O8:O20" si="8">N8*(1+$P8)</f>
        <v>4994202.7453926001</v>
      </c>
      <c r="P8" s="72">
        <f t="shared" si="0"/>
        <v>0.20409838424768606</v>
      </c>
      <c r="T8" s="668" t="s">
        <v>13</v>
      </c>
      <c r="U8" s="671">
        <f t="shared" si="1"/>
        <v>0.55422830673715862</v>
      </c>
      <c r="V8" s="672">
        <f t="shared" si="2"/>
        <v>0.61798288421763836</v>
      </c>
      <c r="W8" s="672">
        <f t="shared" si="3"/>
        <v>0.20409838424768606</v>
      </c>
      <c r="X8" s="672">
        <f t="shared" ref="X8:X20" si="9">AVERAGE(Z8:AD8)</f>
        <v>0.20409838424768606</v>
      </c>
      <c r="Z8" s="673">
        <f>(AT47/AS47)-1</f>
        <v>0.1244937113621829</v>
      </c>
      <c r="AA8" s="673">
        <f t="shared" ref="AA8:AA20" si="10">(AL47/AK47)-1</f>
        <v>0.18657249388830954</v>
      </c>
      <c r="AB8" s="673">
        <f t="shared" si="4"/>
        <v>0.24354574480411006</v>
      </c>
      <c r="AC8" s="673">
        <f t="shared" si="5"/>
        <v>0.22650787009403928</v>
      </c>
      <c r="AD8" s="673">
        <f t="shared" si="6"/>
        <v>0.23937210108978846</v>
      </c>
      <c r="AE8" s="673">
        <f t="shared" ref="AE8:AE20" si="11">(AL8/AK8)-1</f>
        <v>0.18113372275919915</v>
      </c>
      <c r="AH8" s="556" t="s">
        <v>13</v>
      </c>
      <c r="AI8" s="674">
        <v>1111.1500000000001</v>
      </c>
      <c r="AJ8" s="675">
        <v>2085.7579999999998</v>
      </c>
      <c r="AK8" s="675">
        <v>3608.7387209999997</v>
      </c>
      <c r="AL8" s="675">
        <v>4262.4030000000002</v>
      </c>
      <c r="AO8" s="71"/>
      <c r="AP8" s="556" t="s">
        <v>13</v>
      </c>
      <c r="AQ8" s="674">
        <v>1076.5509999999999</v>
      </c>
      <c r="AR8" s="675">
        <v>2066.6959999999999</v>
      </c>
      <c r="AS8" s="675">
        <v>3099.2249999999999</v>
      </c>
      <c r="AT8" s="675">
        <v>3841.0929999999998</v>
      </c>
    </row>
    <row r="9" spans="2:46">
      <c r="B9" s="643" t="s">
        <v>16</v>
      </c>
      <c r="C9" s="996">
        <v>1595804</v>
      </c>
      <c r="D9" s="996">
        <v>1672639</v>
      </c>
      <c r="E9" s="996">
        <v>1759941</v>
      </c>
      <c r="F9" s="996">
        <v>1770893</v>
      </c>
      <c r="G9" s="997">
        <v>1815381</v>
      </c>
      <c r="H9" s="996">
        <f t="shared" si="7"/>
        <v>2061651.219356217</v>
      </c>
      <c r="I9" s="657"/>
      <c r="J9" s="658"/>
      <c r="K9" s="668" t="s">
        <v>16</v>
      </c>
      <c r="L9" s="669">
        <v>680608</v>
      </c>
      <c r="M9" s="670">
        <v>1128076</v>
      </c>
      <c r="N9" s="933">
        <v>1641782</v>
      </c>
      <c r="O9" s="670">
        <f t="shared" si="8"/>
        <v>2061651.219356217</v>
      </c>
      <c r="P9" s="72">
        <f t="shared" si="0"/>
        <v>0.25573993341151069</v>
      </c>
      <c r="T9" s="668" t="s">
        <v>16</v>
      </c>
      <c r="U9" s="671">
        <f t="shared" si="1"/>
        <v>0.65745333584089516</v>
      </c>
      <c r="V9" s="672">
        <f t="shared" si="2"/>
        <v>0.4553824387718558</v>
      </c>
      <c r="W9" s="672">
        <f t="shared" si="3"/>
        <v>0.25573993341151074</v>
      </c>
      <c r="X9" s="672">
        <f t="shared" si="9"/>
        <v>0.25573993341151069</v>
      </c>
      <c r="Z9" s="673">
        <f t="shared" ref="Z9:Z20" si="12">(AT48/AS48)-1</f>
        <v>0.23533424283765347</v>
      </c>
      <c r="AA9" s="673">
        <f t="shared" si="10"/>
        <v>0.25320909859262608</v>
      </c>
      <c r="AB9" s="673">
        <f t="shared" si="4"/>
        <v>0.25705187910734839</v>
      </c>
      <c r="AC9" s="673">
        <f t="shared" si="5"/>
        <v>0.27478717647121664</v>
      </c>
      <c r="AD9" s="673">
        <f t="shared" si="6"/>
        <v>0.25831727004870886</v>
      </c>
      <c r="AE9" s="673">
        <f t="shared" si="11"/>
        <v>0.26259720815296683</v>
      </c>
      <c r="AH9" s="556" t="s">
        <v>16</v>
      </c>
      <c r="AI9" s="674">
        <v>567.12099999999998</v>
      </c>
      <c r="AJ9" s="675">
        <v>891.81299999999999</v>
      </c>
      <c r="AK9" s="675">
        <v>1255.782913</v>
      </c>
      <c r="AL9" s="675">
        <v>1585.548</v>
      </c>
      <c r="AO9" s="71"/>
      <c r="AP9" s="556" t="s">
        <v>16</v>
      </c>
      <c r="AQ9" s="674">
        <v>567.05899999999997</v>
      </c>
      <c r="AR9" s="675">
        <v>909.45100000000002</v>
      </c>
      <c r="AS9" s="675">
        <v>1272.0519999999999</v>
      </c>
      <c r="AT9" s="675">
        <v>1600.645</v>
      </c>
    </row>
    <row r="10" spans="2:46">
      <c r="B10" s="643" t="s">
        <v>20</v>
      </c>
      <c r="C10" s="996">
        <v>10824386</v>
      </c>
      <c r="D10" s="996">
        <v>10870577</v>
      </c>
      <c r="E10" s="996">
        <v>10817704</v>
      </c>
      <c r="F10" s="996">
        <v>12949770</v>
      </c>
      <c r="G10" s="997">
        <v>16828541</v>
      </c>
      <c r="H10" s="996">
        <f t="shared" si="7"/>
        <v>20404972.437071916</v>
      </c>
      <c r="I10" s="657"/>
      <c r="J10" s="658"/>
      <c r="K10" s="668" t="s">
        <v>20</v>
      </c>
      <c r="L10" s="669">
        <v>7389065</v>
      </c>
      <c r="M10" s="670">
        <v>11302519</v>
      </c>
      <c r="N10" s="933">
        <v>16915976</v>
      </c>
      <c r="O10" s="670">
        <f t="shared" si="8"/>
        <v>20404972.437071916</v>
      </c>
      <c r="P10" s="72">
        <f t="shared" si="0"/>
        <v>0.2062545156763001</v>
      </c>
      <c r="T10" s="668" t="s">
        <v>20</v>
      </c>
      <c r="U10" s="671">
        <f t="shared" si="1"/>
        <v>0.52962776751862384</v>
      </c>
      <c r="V10" s="672">
        <f t="shared" si="2"/>
        <v>0.49665539159898781</v>
      </c>
      <c r="W10" s="672">
        <f t="shared" si="3"/>
        <v>0.20625451567630007</v>
      </c>
      <c r="X10" s="672">
        <f t="shared" si="9"/>
        <v>0.2062545156763001</v>
      </c>
      <c r="Z10" s="673">
        <f t="shared" si="12"/>
        <v>0.1699411258847654</v>
      </c>
      <c r="AA10" s="673">
        <f t="shared" si="10"/>
        <v>0.1961013264745286</v>
      </c>
      <c r="AB10" s="673">
        <f t="shared" si="4"/>
        <v>0.20532340760338585</v>
      </c>
      <c r="AC10" s="673">
        <f t="shared" si="5"/>
        <v>0.20854477066977672</v>
      </c>
      <c r="AD10" s="673">
        <f t="shared" si="6"/>
        <v>0.25136194774904386</v>
      </c>
      <c r="AE10" s="673">
        <f t="shared" si="11"/>
        <v>0.19565792182228869</v>
      </c>
      <c r="AH10" s="556" t="s">
        <v>20</v>
      </c>
      <c r="AI10" s="674">
        <v>3844.5079999999998</v>
      </c>
      <c r="AJ10" s="675">
        <v>6027.5050000000001</v>
      </c>
      <c r="AK10" s="675">
        <v>9596.2681220000013</v>
      </c>
      <c r="AL10" s="675">
        <v>11473.853999999999</v>
      </c>
      <c r="AO10" s="71"/>
      <c r="AP10" s="556" t="s">
        <v>20</v>
      </c>
      <c r="AQ10" s="674">
        <v>4119.4319999999998</v>
      </c>
      <c r="AR10" s="675">
        <v>6146.5219999999999</v>
      </c>
      <c r="AS10" s="675">
        <v>9022.1890000000003</v>
      </c>
      <c r="AT10" s="675">
        <v>11290.023999999999</v>
      </c>
    </row>
    <row r="11" spans="2:46">
      <c r="B11" s="643" t="s">
        <v>24</v>
      </c>
      <c r="C11" s="996">
        <v>2728902</v>
      </c>
      <c r="D11" s="996">
        <v>3124267</v>
      </c>
      <c r="E11" s="996">
        <v>3124239</v>
      </c>
      <c r="F11" s="996">
        <v>3358022</v>
      </c>
      <c r="G11" s="997">
        <v>3723336</v>
      </c>
      <c r="H11" s="996">
        <f t="shared" si="7"/>
        <v>4713308.10744082</v>
      </c>
      <c r="I11" s="657"/>
      <c r="J11" s="658"/>
      <c r="K11" s="668" t="s">
        <v>24</v>
      </c>
      <c r="L11" s="669">
        <v>1622451</v>
      </c>
      <c r="M11" s="670">
        <v>2803166</v>
      </c>
      <c r="N11" s="933">
        <v>3983862</v>
      </c>
      <c r="O11" s="670">
        <f t="shared" si="8"/>
        <v>4713308.10744082</v>
      </c>
      <c r="P11" s="72">
        <f t="shared" si="0"/>
        <v>0.18310024479784187</v>
      </c>
      <c r="T11" s="668" t="s">
        <v>24</v>
      </c>
      <c r="U11" s="671">
        <f t="shared" si="1"/>
        <v>0.7277353830716613</v>
      </c>
      <c r="V11" s="672">
        <f t="shared" si="2"/>
        <v>0.42120088499931863</v>
      </c>
      <c r="W11" s="672">
        <f t="shared" si="3"/>
        <v>0.18310024479784187</v>
      </c>
      <c r="X11" s="672">
        <f t="shared" si="9"/>
        <v>0.18310024479784187</v>
      </c>
      <c r="Z11" s="673">
        <f t="shared" si="12"/>
        <v>0.17925107427869857</v>
      </c>
      <c r="AA11" s="673">
        <f t="shared" si="10"/>
        <v>0.20371310150719513</v>
      </c>
      <c r="AB11" s="673">
        <f t="shared" si="4"/>
        <v>0.18490742928037696</v>
      </c>
      <c r="AC11" s="673">
        <f t="shared" si="5"/>
        <v>0.1758673818143679</v>
      </c>
      <c r="AD11" s="673">
        <f t="shared" si="6"/>
        <v>0.17176223710857075</v>
      </c>
      <c r="AE11" s="673">
        <f t="shared" si="11"/>
        <v>0.18228361647435198</v>
      </c>
      <c r="AH11" s="556" t="s">
        <v>24</v>
      </c>
      <c r="AI11" s="674">
        <v>966.096</v>
      </c>
      <c r="AJ11" s="675">
        <v>1416.912</v>
      </c>
      <c r="AK11" s="675">
        <v>2370.312809</v>
      </c>
      <c r="AL11" s="675">
        <v>2802.3820000000001</v>
      </c>
      <c r="AO11" s="71"/>
      <c r="AP11" s="556" t="s">
        <v>24</v>
      </c>
      <c r="AQ11" s="674">
        <v>966.61</v>
      </c>
      <c r="AR11" s="675">
        <v>1535.194</v>
      </c>
      <c r="AS11" s="675">
        <v>2332.1889999999999</v>
      </c>
      <c r="AT11" s="675">
        <v>2732.7710000000002</v>
      </c>
    </row>
    <row r="12" spans="2:46">
      <c r="B12" s="643" t="s">
        <v>28</v>
      </c>
      <c r="C12" s="996">
        <v>3370608</v>
      </c>
      <c r="D12" s="996">
        <v>3188714</v>
      </c>
      <c r="E12" s="996">
        <v>3062526</v>
      </c>
      <c r="F12" s="996">
        <v>3637910</v>
      </c>
      <c r="G12" s="997">
        <v>4054753</v>
      </c>
      <c r="H12" s="996">
        <f t="shared" si="7"/>
        <v>4422532.7931116316</v>
      </c>
      <c r="I12" s="657"/>
      <c r="J12" s="658"/>
      <c r="K12" s="668" t="s">
        <v>28</v>
      </c>
      <c r="L12" s="669">
        <v>1427892</v>
      </c>
      <c r="M12" s="670">
        <v>2388070</v>
      </c>
      <c r="N12" s="933">
        <v>3475770</v>
      </c>
      <c r="O12" s="670">
        <f t="shared" si="8"/>
        <v>4422532.7931116316</v>
      </c>
      <c r="P12" s="72">
        <f t="shared" si="0"/>
        <v>0.27238936785564971</v>
      </c>
      <c r="T12" s="668" t="s">
        <v>28</v>
      </c>
      <c r="U12" s="671">
        <f t="shared" si="1"/>
        <v>0.67244441456356641</v>
      </c>
      <c r="V12" s="672">
        <f t="shared" si="2"/>
        <v>0.45547241077522854</v>
      </c>
      <c r="W12" s="672">
        <f t="shared" si="3"/>
        <v>0.27238936785564971</v>
      </c>
      <c r="X12" s="672">
        <f t="shared" si="9"/>
        <v>0.27238936785564971</v>
      </c>
      <c r="Z12" s="673">
        <f t="shared" si="12"/>
        <v>0.23737821080602295</v>
      </c>
      <c r="AA12" s="673">
        <f t="shared" si="10"/>
        <v>0.2958965764644137</v>
      </c>
      <c r="AB12" s="673">
        <f t="shared" si="4"/>
        <v>0.28945441521585424</v>
      </c>
      <c r="AC12" s="673">
        <f t="shared" si="5"/>
        <v>0.31436829850265924</v>
      </c>
      <c r="AD12" s="673">
        <f t="shared" si="6"/>
        <v>0.22484933828929843</v>
      </c>
      <c r="AE12" s="673">
        <f t="shared" si="11"/>
        <v>0.30236789042001755</v>
      </c>
      <c r="AH12" s="556" t="s">
        <v>28</v>
      </c>
      <c r="AI12" s="674">
        <v>1037.377</v>
      </c>
      <c r="AJ12" s="675">
        <v>1835.2940000000001</v>
      </c>
      <c r="AK12" s="675">
        <v>2787.3452859999998</v>
      </c>
      <c r="AL12" s="675">
        <v>3630.1489999999999</v>
      </c>
      <c r="AO12" s="71"/>
      <c r="AP12" s="556" t="s">
        <v>28</v>
      </c>
      <c r="AQ12" s="674">
        <v>1127.989</v>
      </c>
      <c r="AR12" s="675">
        <v>2007.4259999999999</v>
      </c>
      <c r="AS12" s="675">
        <v>2864.6959999999999</v>
      </c>
      <c r="AT12" s="675">
        <v>3508.8209999999999</v>
      </c>
    </row>
    <row r="13" spans="2:46">
      <c r="B13" s="643" t="s">
        <v>35</v>
      </c>
      <c r="C13" s="996">
        <v>22495605</v>
      </c>
      <c r="D13" s="996">
        <v>23431002</v>
      </c>
      <c r="E13" s="996">
        <v>23438810</v>
      </c>
      <c r="F13" s="996">
        <v>24626670</v>
      </c>
      <c r="G13" s="997">
        <v>27855160</v>
      </c>
      <c r="H13" s="996">
        <f t="shared" si="7"/>
        <v>29261433.58627547</v>
      </c>
      <c r="I13" s="657"/>
      <c r="J13" s="658"/>
      <c r="K13" s="668" t="s">
        <v>35</v>
      </c>
      <c r="L13" s="669">
        <v>8208941</v>
      </c>
      <c r="M13" s="670">
        <v>14682933</v>
      </c>
      <c r="N13" s="933">
        <v>22133362</v>
      </c>
      <c r="O13" s="670">
        <f t="shared" si="8"/>
        <v>29261433.58627547</v>
      </c>
      <c r="P13" s="72">
        <f t="shared" si="0"/>
        <v>0.32205100997649938</v>
      </c>
      <c r="T13" s="668" t="s">
        <v>35</v>
      </c>
      <c r="U13" s="671">
        <f t="shared" si="1"/>
        <v>0.78865130106307257</v>
      </c>
      <c r="V13" s="672">
        <f t="shared" si="2"/>
        <v>0.50742103093435076</v>
      </c>
      <c r="W13" s="672">
        <f t="shared" si="3"/>
        <v>0.32205100997649927</v>
      </c>
      <c r="X13" s="672">
        <f t="shared" si="9"/>
        <v>0.32205100997649938</v>
      </c>
      <c r="Z13" s="673">
        <f t="shared" si="12"/>
        <v>0.36613746178877826</v>
      </c>
      <c r="AA13" s="673">
        <f t="shared" si="10"/>
        <v>0.32661777391701174</v>
      </c>
      <c r="AB13" s="673">
        <f t="shared" si="4"/>
        <v>0.2900837527874367</v>
      </c>
      <c r="AC13" s="673">
        <f t="shared" si="5"/>
        <v>0.3006876564930332</v>
      </c>
      <c r="AD13" s="673">
        <f t="shared" si="6"/>
        <v>0.32672840489623711</v>
      </c>
      <c r="AE13" s="673">
        <f t="shared" si="11"/>
        <v>0.31786192491882548</v>
      </c>
      <c r="AH13" s="556" t="s">
        <v>35</v>
      </c>
      <c r="AI13" s="674">
        <v>6100.2839999999997</v>
      </c>
      <c r="AJ13" s="675">
        <v>10558.339</v>
      </c>
      <c r="AK13" s="675">
        <v>15975.963492000001</v>
      </c>
      <c r="AL13" s="675">
        <v>21054.114000000001</v>
      </c>
      <c r="AO13" s="71"/>
      <c r="AP13" s="556" t="s">
        <v>35</v>
      </c>
      <c r="AQ13" s="674">
        <v>6449.4139999999998</v>
      </c>
      <c r="AR13" s="675">
        <v>11382.726000000001</v>
      </c>
      <c r="AS13" s="675">
        <v>17053.830999999998</v>
      </c>
      <c r="AT13" s="675">
        <v>22625.802</v>
      </c>
    </row>
    <row r="14" spans="2:46">
      <c r="B14" s="643" t="s">
        <v>34</v>
      </c>
      <c r="C14" s="996">
        <v>23593081</v>
      </c>
      <c r="D14" s="996">
        <v>23049684</v>
      </c>
      <c r="E14" s="996">
        <v>21289589</v>
      </c>
      <c r="F14" s="996">
        <v>24279823</v>
      </c>
      <c r="G14" s="997">
        <v>26132363</v>
      </c>
      <c r="H14" s="996">
        <f t="shared" si="7"/>
        <v>26342102.217009015</v>
      </c>
      <c r="I14" s="657"/>
      <c r="J14" s="658"/>
      <c r="K14" s="668" t="s">
        <v>34</v>
      </c>
      <c r="L14" s="669">
        <v>8141577</v>
      </c>
      <c r="M14" s="670">
        <v>14194172</v>
      </c>
      <c r="N14" s="933">
        <v>20610762</v>
      </c>
      <c r="O14" s="670">
        <f t="shared" si="8"/>
        <v>26342102.217009015</v>
      </c>
      <c r="P14" s="72">
        <f t="shared" si="0"/>
        <v>0.27807512487937208</v>
      </c>
      <c r="T14" s="668" t="s">
        <v>34</v>
      </c>
      <c r="U14" s="671">
        <f t="shared" si="1"/>
        <v>0.74341801348805026</v>
      </c>
      <c r="V14" s="672">
        <f t="shared" si="2"/>
        <v>0.45205807003043219</v>
      </c>
      <c r="W14" s="672">
        <f t="shared" si="3"/>
        <v>0.27807512487937203</v>
      </c>
      <c r="X14" s="672">
        <f t="shared" si="9"/>
        <v>0.27807512487937208</v>
      </c>
      <c r="Z14" s="673">
        <f t="shared" si="12"/>
        <v>0.36002702281349053</v>
      </c>
      <c r="AA14" s="673">
        <f t="shared" si="10"/>
        <v>0.1058585060019499</v>
      </c>
      <c r="AB14" s="673">
        <f t="shared" si="4"/>
        <v>0.22016264910601957</v>
      </c>
      <c r="AC14" s="673">
        <f t="shared" si="5"/>
        <v>0.420775907285863</v>
      </c>
      <c r="AD14" s="673">
        <f t="shared" si="6"/>
        <v>0.28355153918953735</v>
      </c>
      <c r="AE14" s="673">
        <f t="shared" si="11"/>
        <v>0.25437046336361968</v>
      </c>
      <c r="AH14" s="556" t="s">
        <v>34</v>
      </c>
      <c r="AI14" s="674">
        <v>6570.8850000000002</v>
      </c>
      <c r="AJ14" s="675">
        <v>12305.544999999998</v>
      </c>
      <c r="AK14" s="675">
        <v>18117.257751000001</v>
      </c>
      <c r="AL14" s="675">
        <v>22725.753000000001</v>
      </c>
      <c r="AO14" s="71"/>
      <c r="AP14" s="556" t="s">
        <v>34</v>
      </c>
      <c r="AQ14" s="674">
        <v>6750.9570000000003</v>
      </c>
      <c r="AR14" s="675">
        <v>12542.326000000001</v>
      </c>
      <c r="AS14" s="675">
        <v>18419.304</v>
      </c>
      <c r="AT14" s="675">
        <v>23642.126000000004</v>
      </c>
    </row>
    <row r="15" spans="2:46">
      <c r="B15" s="643" t="s">
        <v>37</v>
      </c>
      <c r="C15" s="996">
        <v>3157233</v>
      </c>
      <c r="D15" s="996">
        <v>3283857</v>
      </c>
      <c r="E15" s="996">
        <v>2362117</v>
      </c>
      <c r="F15" s="996">
        <v>2400674</v>
      </c>
      <c r="G15" s="997">
        <v>2331266</v>
      </c>
      <c r="H15" s="996">
        <f t="shared" si="7"/>
        <v>3105840.8406551159</v>
      </c>
      <c r="I15" s="657"/>
      <c r="J15" s="658"/>
      <c r="K15" s="668" t="s">
        <v>37</v>
      </c>
      <c r="L15" s="669">
        <v>972667</v>
      </c>
      <c r="M15" s="670">
        <v>1590036</v>
      </c>
      <c r="N15" s="933">
        <v>2545112</v>
      </c>
      <c r="O15" s="670">
        <f t="shared" si="8"/>
        <v>3105840.8406551159</v>
      </c>
      <c r="P15" s="72">
        <f t="shared" si="0"/>
        <v>0.22031597849333001</v>
      </c>
      <c r="T15" s="668" t="s">
        <v>37</v>
      </c>
      <c r="U15" s="671">
        <f t="shared" si="1"/>
        <v>0.63471773998706649</v>
      </c>
      <c r="V15" s="672">
        <f t="shared" si="2"/>
        <v>0.60066312963983204</v>
      </c>
      <c r="W15" s="672">
        <f t="shared" si="3"/>
        <v>0.22031597849332993</v>
      </c>
      <c r="X15" s="672">
        <f t="shared" si="9"/>
        <v>0.22031597849333001</v>
      </c>
      <c r="Z15" s="673">
        <f t="shared" si="12"/>
        <v>0.23206333498268195</v>
      </c>
      <c r="AA15" s="673">
        <f t="shared" si="10"/>
        <v>0.20675201162497925</v>
      </c>
      <c r="AB15" s="673">
        <f t="shared" si="4"/>
        <v>0.24825518877906716</v>
      </c>
      <c r="AC15" s="673">
        <f t="shared" si="5"/>
        <v>0.20714328599022691</v>
      </c>
      <c r="AD15" s="673">
        <f t="shared" si="6"/>
        <v>0.20736607108969474</v>
      </c>
      <c r="AE15" s="673">
        <f t="shared" si="11"/>
        <v>0.24730550603846235</v>
      </c>
      <c r="AH15" s="556" t="s">
        <v>37</v>
      </c>
      <c r="AI15" s="674">
        <v>1498.569</v>
      </c>
      <c r="AJ15" s="675">
        <v>2269.1390000000001</v>
      </c>
      <c r="AK15" s="675">
        <v>2907.9643939999996</v>
      </c>
      <c r="AL15" s="675">
        <v>3627.12</v>
      </c>
      <c r="AO15" s="71"/>
      <c r="AP15" s="556" t="s">
        <v>37</v>
      </c>
      <c r="AQ15" s="674">
        <v>1279.2570000000001</v>
      </c>
      <c r="AR15" s="675">
        <v>2005.617</v>
      </c>
      <c r="AS15" s="675">
        <v>2634.7559999999999</v>
      </c>
      <c r="AT15" s="675">
        <v>3181.1149999999998</v>
      </c>
    </row>
    <row r="16" spans="2:46">
      <c r="B16" s="643" t="s">
        <v>39</v>
      </c>
      <c r="C16" s="996">
        <v>3863654</v>
      </c>
      <c r="D16" s="996">
        <v>3835945</v>
      </c>
      <c r="E16" s="996">
        <v>3845254</v>
      </c>
      <c r="F16" s="996">
        <v>3992205</v>
      </c>
      <c r="G16" s="997">
        <v>4119725</v>
      </c>
      <c r="H16" s="996">
        <f t="shared" si="7"/>
        <v>5020706.6679858752</v>
      </c>
      <c r="I16" s="657"/>
      <c r="J16" s="658"/>
      <c r="K16" s="668" t="s">
        <v>39</v>
      </c>
      <c r="L16" s="669">
        <v>2189085</v>
      </c>
      <c r="M16" s="670">
        <v>2899977</v>
      </c>
      <c r="N16" s="933">
        <v>4387108</v>
      </c>
      <c r="O16" s="670">
        <f t="shared" si="8"/>
        <v>5020706.6679858752</v>
      </c>
      <c r="P16" s="72">
        <f t="shared" si="0"/>
        <v>0.14442285623829515</v>
      </c>
      <c r="T16" s="668" t="s">
        <v>39</v>
      </c>
      <c r="U16" s="671">
        <f t="shared" si="1"/>
        <v>0.32474389984856689</v>
      </c>
      <c r="V16" s="672">
        <f t="shared" si="2"/>
        <v>0.51280786020027058</v>
      </c>
      <c r="W16" s="672">
        <f t="shared" si="3"/>
        <v>0.14442285623829529</v>
      </c>
      <c r="X16" s="672">
        <f t="shared" si="9"/>
        <v>0.14442285623829515</v>
      </c>
      <c r="Z16" s="673">
        <f t="shared" si="12"/>
        <v>0.16524373450839991</v>
      </c>
      <c r="AA16" s="673">
        <f t="shared" si="10"/>
        <v>0.14965816873179771</v>
      </c>
      <c r="AB16" s="673">
        <f t="shared" si="4"/>
        <v>0.14529485859347302</v>
      </c>
      <c r="AC16" s="673">
        <f t="shared" si="5"/>
        <v>0.13304496324918458</v>
      </c>
      <c r="AD16" s="673">
        <f t="shared" si="6"/>
        <v>0.12887255610862058</v>
      </c>
      <c r="AE16" s="673">
        <f t="shared" si="11"/>
        <v>0.16880437118061264</v>
      </c>
      <c r="AH16" s="556" t="s">
        <v>39</v>
      </c>
      <c r="AI16" s="674">
        <v>1820.249</v>
      </c>
      <c r="AJ16" s="675">
        <v>2482.3000000000002</v>
      </c>
      <c r="AK16" s="675">
        <v>3250.8083420000003</v>
      </c>
      <c r="AL16" s="675">
        <v>3799.5590000000002</v>
      </c>
      <c r="AO16" s="71"/>
      <c r="AP16" s="556" t="s">
        <v>39</v>
      </c>
      <c r="AQ16" s="674">
        <v>1874.7850000000001</v>
      </c>
      <c r="AR16" s="675">
        <v>2621.0929999999998</v>
      </c>
      <c r="AS16" s="675">
        <v>3429.7759999999998</v>
      </c>
      <c r="AT16" s="675">
        <v>3871.78</v>
      </c>
    </row>
    <row r="17" spans="2:64">
      <c r="B17" s="643" t="s">
        <v>41</v>
      </c>
      <c r="C17" s="996">
        <v>6225354</v>
      </c>
      <c r="D17" s="996">
        <v>6358473</v>
      </c>
      <c r="E17" s="996">
        <v>6234247</v>
      </c>
      <c r="F17" s="996">
        <v>10659325</v>
      </c>
      <c r="G17" s="997">
        <v>11712076</v>
      </c>
      <c r="H17" s="996">
        <f t="shared" si="7"/>
        <v>12976447.960023915</v>
      </c>
      <c r="I17" s="657"/>
      <c r="J17" s="658"/>
      <c r="K17" s="668" t="s">
        <v>41</v>
      </c>
      <c r="L17" s="669">
        <v>5234620</v>
      </c>
      <c r="M17" s="670">
        <v>7770426</v>
      </c>
      <c r="N17" s="933">
        <v>11127974</v>
      </c>
      <c r="O17" s="670">
        <f t="shared" si="8"/>
        <v>12976447.960023915</v>
      </c>
      <c r="P17" s="72">
        <f t="shared" si="0"/>
        <v>0.16611055705413375</v>
      </c>
      <c r="T17" s="668" t="s">
        <v>41</v>
      </c>
      <c r="U17" s="671">
        <f t="shared" si="1"/>
        <v>0.48442981534476237</v>
      </c>
      <c r="V17" s="672">
        <f t="shared" si="2"/>
        <v>0.43209316966663092</v>
      </c>
      <c r="W17" s="672">
        <f t="shared" si="3"/>
        <v>0.16611055705413361</v>
      </c>
      <c r="X17" s="672">
        <f t="shared" si="9"/>
        <v>0.16611055705413375</v>
      </c>
      <c r="Z17" s="673">
        <f t="shared" si="12"/>
        <v>0.14609768816269764</v>
      </c>
      <c r="AA17" s="673">
        <f t="shared" si="10"/>
        <v>0.11387972669873903</v>
      </c>
      <c r="AB17" s="673">
        <f t="shared" si="4"/>
        <v>0.16291506036057313</v>
      </c>
      <c r="AC17" s="673">
        <f t="shared" si="5"/>
        <v>0.18843616628699511</v>
      </c>
      <c r="AD17" s="673">
        <f t="shared" si="6"/>
        <v>0.21922414376166377</v>
      </c>
      <c r="AE17" s="673">
        <f t="shared" si="11"/>
        <v>0.13626382597731679</v>
      </c>
      <c r="AH17" s="556" t="s">
        <v>41</v>
      </c>
      <c r="AI17" s="674">
        <v>2231.098</v>
      </c>
      <c r="AJ17" s="675">
        <v>3480.3879999999999</v>
      </c>
      <c r="AK17" s="675">
        <v>5060.7208190000001</v>
      </c>
      <c r="AL17" s="675">
        <v>5750.3140000000003</v>
      </c>
      <c r="AO17" s="71"/>
      <c r="AP17" s="556" t="s">
        <v>41</v>
      </c>
      <c r="AQ17" s="674">
        <v>2326.1999999999998</v>
      </c>
      <c r="AR17" s="675">
        <v>3570.1840000000002</v>
      </c>
      <c r="AS17" s="675">
        <v>5293.0940000000001</v>
      </c>
      <c r="AT17" s="675">
        <v>6453.4679999999998</v>
      </c>
    </row>
    <row r="18" spans="2:64">
      <c r="B18" s="643" t="s">
        <v>335</v>
      </c>
      <c r="C18" s="996">
        <v>40195984</v>
      </c>
      <c r="D18" s="996">
        <v>42348102</v>
      </c>
      <c r="E18" s="996">
        <v>45061539</v>
      </c>
      <c r="F18" s="996">
        <v>47586164</v>
      </c>
      <c r="G18" s="997">
        <v>54839172</v>
      </c>
      <c r="H18" s="996">
        <f t="shared" si="7"/>
        <v>67912070.661153719</v>
      </c>
      <c r="I18" s="657"/>
      <c r="J18" s="658"/>
      <c r="K18" s="668" t="s">
        <v>335</v>
      </c>
      <c r="L18" s="669">
        <v>22212326</v>
      </c>
      <c r="M18" s="670">
        <v>37717733</v>
      </c>
      <c r="N18" s="933">
        <v>54152914</v>
      </c>
      <c r="O18" s="670">
        <f t="shared" si="8"/>
        <v>67912070.661153719</v>
      </c>
      <c r="P18" s="72">
        <f t="shared" si="0"/>
        <v>0.25407970956380521</v>
      </c>
      <c r="T18" s="668" t="s">
        <v>335</v>
      </c>
      <c r="U18" s="671">
        <f t="shared" si="1"/>
        <v>0.6980541794677424</v>
      </c>
      <c r="V18" s="672">
        <f t="shared" si="2"/>
        <v>0.43574148531143164</v>
      </c>
      <c r="W18" s="672">
        <f t="shared" si="3"/>
        <v>0.25407970956380516</v>
      </c>
      <c r="X18" s="672">
        <f t="shared" si="9"/>
        <v>0.25407970956380521</v>
      </c>
      <c r="Z18" s="673">
        <f t="shared" si="12"/>
        <v>0.24635575132827747</v>
      </c>
      <c r="AA18" s="673">
        <f t="shared" si="10"/>
        <v>0.25872871625743343</v>
      </c>
      <c r="AB18" s="673">
        <f t="shared" si="4"/>
        <v>0.2405122728355944</v>
      </c>
      <c r="AC18" s="673">
        <f t="shared" si="5"/>
        <v>0.26037799727533195</v>
      </c>
      <c r="AD18" s="673">
        <f t="shared" si="6"/>
        <v>0.2644238101223888</v>
      </c>
      <c r="AE18" s="673">
        <f t="shared" si="11"/>
        <v>0.24647704828213768</v>
      </c>
      <c r="AH18" s="556" t="s">
        <v>335</v>
      </c>
      <c r="AI18" s="674">
        <v>14288.674000000001</v>
      </c>
      <c r="AJ18" s="675">
        <v>21811.657999999999</v>
      </c>
      <c r="AK18" s="675">
        <v>30836.145</v>
      </c>
      <c r="AL18" s="675">
        <v>38436.546999999999</v>
      </c>
      <c r="AO18" s="71"/>
      <c r="AP18" s="556" t="s">
        <v>335</v>
      </c>
      <c r="AQ18" s="674">
        <v>15313.231</v>
      </c>
      <c r="AR18" s="675">
        <v>23053.96</v>
      </c>
      <c r="AS18" s="675">
        <v>31861.154999999999</v>
      </c>
      <c r="AT18" s="675">
        <v>40286.002999999997</v>
      </c>
    </row>
    <row r="19" spans="2:64" ht="15" thickBot="1">
      <c r="B19" s="676" t="s">
        <v>31</v>
      </c>
      <c r="C19" s="996">
        <v>3635343</v>
      </c>
      <c r="D19" s="996">
        <v>3741207</v>
      </c>
      <c r="E19" s="996">
        <v>3847218</v>
      </c>
      <c r="F19" s="996">
        <v>4142108</v>
      </c>
      <c r="G19" s="997">
        <v>3698214</v>
      </c>
      <c r="H19" s="996">
        <f t="shared" si="7"/>
        <v>6554087.4925596723</v>
      </c>
      <c r="I19" s="657"/>
      <c r="J19" s="658"/>
      <c r="K19" s="677" t="s">
        <v>31</v>
      </c>
      <c r="L19" s="678">
        <v>1558557</v>
      </c>
      <c r="M19" s="679">
        <v>3394023</v>
      </c>
      <c r="N19" s="933">
        <v>4750625</v>
      </c>
      <c r="O19" s="679">
        <f t="shared" si="8"/>
        <v>6554087.4925596723</v>
      </c>
      <c r="P19" s="72">
        <f t="shared" si="0"/>
        <v>0.3796263633858013</v>
      </c>
      <c r="T19" s="677" t="s">
        <v>31</v>
      </c>
      <c r="U19" s="680">
        <f t="shared" si="1"/>
        <v>1.1776701140862991</v>
      </c>
      <c r="V19" s="681">
        <f t="shared" si="2"/>
        <v>0.39970324302457583</v>
      </c>
      <c r="W19" s="681">
        <f t="shared" si="3"/>
        <v>0.3796263633858013</v>
      </c>
      <c r="X19" s="672">
        <f t="shared" si="9"/>
        <v>0.3796263633858013</v>
      </c>
      <c r="Z19" s="673">
        <f t="shared" si="12"/>
        <v>0.27695914266577359</v>
      </c>
      <c r="AA19" s="682">
        <f t="shared" si="10"/>
        <v>0.41845481954015962</v>
      </c>
      <c r="AB19" s="682">
        <f t="shared" si="4"/>
        <v>0.44296945495890871</v>
      </c>
      <c r="AC19" s="682">
        <f t="shared" si="5"/>
        <v>0.36580306382805938</v>
      </c>
      <c r="AD19" s="682">
        <f t="shared" si="6"/>
        <v>0.39394533593610515</v>
      </c>
      <c r="AE19" s="682">
        <f t="shared" si="11"/>
        <v>0.41186544374371614</v>
      </c>
      <c r="AH19" s="683" t="s">
        <v>31</v>
      </c>
      <c r="AI19" s="684">
        <v>1026.085</v>
      </c>
      <c r="AJ19" s="685">
        <v>1914.298</v>
      </c>
      <c r="AK19" s="685">
        <v>2767.8827449999999</v>
      </c>
      <c r="AL19" s="685">
        <v>3907.8780000000002</v>
      </c>
      <c r="AO19" s="71"/>
      <c r="AP19" s="683" t="s">
        <v>31</v>
      </c>
      <c r="AQ19" s="684">
        <v>959.12699999999995</v>
      </c>
      <c r="AR19" s="685">
        <v>1900.201</v>
      </c>
      <c r="AS19" s="685">
        <v>2733.4960000000001</v>
      </c>
      <c r="AT19" s="685">
        <v>3810.3440000000001</v>
      </c>
    </row>
    <row r="20" spans="2:64" ht="15" thickBot="1">
      <c r="B20" s="686"/>
      <c r="C20" s="998">
        <f t="shared" ref="C20:H20" si="13">SUM(C7:C19)</f>
        <v>127511716</v>
      </c>
      <c r="D20" s="998">
        <f t="shared" si="13"/>
        <v>130516055</v>
      </c>
      <c r="E20" s="998">
        <f t="shared" si="13"/>
        <v>131057258</v>
      </c>
      <c r="F20" s="998">
        <f t="shared" si="13"/>
        <v>146781141</v>
      </c>
      <c r="G20" s="998">
        <f>SUM(G7:G19)</f>
        <v>165739479</v>
      </c>
      <c r="H20" s="998">
        <f t="shared" si="13"/>
        <v>193020531.97249043</v>
      </c>
      <c r="I20" s="894"/>
      <c r="J20" s="658"/>
      <c r="K20" s="688"/>
      <c r="L20" s="689">
        <f>SUM(L7:L19)</f>
        <v>62516629</v>
      </c>
      <c r="M20" s="689">
        <f>SUM(M7:M19)</f>
        <v>105042816</v>
      </c>
      <c r="N20" s="689">
        <f>SUM(N7:N19)</f>
        <v>153722300</v>
      </c>
      <c r="O20" s="689">
        <f t="shared" si="8"/>
        <v>193029994.72782049</v>
      </c>
      <c r="P20" s="72">
        <f t="shared" si="0"/>
        <v>0.25570587174287973</v>
      </c>
      <c r="T20" s="688"/>
      <c r="U20" s="690">
        <f t="shared" si="1"/>
        <v>0.68023800515539634</v>
      </c>
      <c r="V20" s="690">
        <f t="shared" si="2"/>
        <v>0.46342516179307303</v>
      </c>
      <c r="W20" s="690">
        <f t="shared" si="3"/>
        <v>0.25570587174287979</v>
      </c>
      <c r="X20" s="690">
        <f t="shared" si="9"/>
        <v>0.25570587174287973</v>
      </c>
      <c r="Z20" s="691">
        <f t="shared" si="12"/>
        <v>0.2567459992709038</v>
      </c>
      <c r="AA20" s="691">
        <f t="shared" si="10"/>
        <v>0.22241832051670563</v>
      </c>
      <c r="AB20" s="691">
        <f t="shared" si="4"/>
        <v>0.24489050710476201</v>
      </c>
      <c r="AC20" s="691">
        <f t="shared" si="5"/>
        <v>0.2828038893982554</v>
      </c>
      <c r="AD20" s="691">
        <f t="shared" si="6"/>
        <v>0.27167064242377181</v>
      </c>
      <c r="AE20" s="691">
        <f t="shared" si="11"/>
        <v>0.25017702508480832</v>
      </c>
      <c r="AG20" s="658"/>
      <c r="AH20" s="692"/>
      <c r="AI20" s="693">
        <f>SUM(AI7:AI19)</f>
        <v>41559.072</v>
      </c>
      <c r="AJ20" s="693">
        <f>SUM(AJ7:AJ19)</f>
        <v>67931.842000000004</v>
      </c>
      <c r="AK20" s="693">
        <f>SUM(AK7:AK19)</f>
        <v>99753.087360999998</v>
      </c>
      <c r="AL20" s="693">
        <f>SUM(AL7:AL19)</f>
        <v>124709.01799999998</v>
      </c>
      <c r="AO20" s="71"/>
      <c r="AP20" s="692"/>
      <c r="AQ20" s="693">
        <f>SUM(AQ7:AQ19)</f>
        <v>43307.618999999999</v>
      </c>
      <c r="AR20" s="693">
        <f>SUM(AR7:AR19)</f>
        <v>70998.065999999992</v>
      </c>
      <c r="AS20" s="693">
        <f>SUM(AS7:AS19)</f>
        <v>101462.855</v>
      </c>
      <c r="AT20" s="693">
        <f>SUM(AT7:AT19)</f>
        <v>129027.334</v>
      </c>
    </row>
    <row r="21" spans="2:64">
      <c r="B21" s="694" t="s">
        <v>336</v>
      </c>
      <c r="N21" s="695">
        <f>SUM(N7:N19)</f>
        <v>153722300</v>
      </c>
      <c r="O21" s="695">
        <f>O20-N20</f>
        <v>39307694.727820486</v>
      </c>
      <c r="W21" s="148">
        <f>IFERROR((O21-N21)/N21,0)</f>
        <v>-0.74429412825712027</v>
      </c>
    </row>
    <row r="22" spans="2:64">
      <c r="B22" s="694"/>
      <c r="C22" s="934">
        <f>D20/C20-1</f>
        <v>2.3561278086791759E-2</v>
      </c>
      <c r="D22" s="934">
        <f t="shared" ref="D22:H22" si="14">E20/D20-1</f>
        <v>4.1466392774436311E-3</v>
      </c>
      <c r="E22" s="934">
        <f t="shared" si="14"/>
        <v>0.11997720111006749</v>
      </c>
      <c r="F22" s="934">
        <f>G20/F20-1</f>
        <v>0.12916058473751746</v>
      </c>
      <c r="G22" s="934">
        <f>H20/G20-1</f>
        <v>0.16460201960988674</v>
      </c>
      <c r="H22" s="934">
        <f t="shared" si="14"/>
        <v>-1</v>
      </c>
    </row>
    <row r="23" spans="2:64">
      <c r="B23" s="696"/>
    </row>
    <row r="24" spans="2:64">
      <c r="B24" s="696"/>
    </row>
    <row r="25" spans="2:64" ht="45" customHeight="1">
      <c r="B25" s="696"/>
      <c r="T25" s="71"/>
      <c r="U25" s="71"/>
      <c r="V25" s="71"/>
      <c r="W25" s="71"/>
      <c r="X25" s="71"/>
      <c r="AH25" s="1454" t="s">
        <v>318</v>
      </c>
      <c r="AI25" s="1454"/>
      <c r="AJ25" s="1454"/>
      <c r="AK25" s="1454"/>
      <c r="AL25" s="1454"/>
      <c r="AO25" s="71"/>
      <c r="AP25" s="1454" t="s">
        <v>318</v>
      </c>
      <c r="AQ25" s="1454"/>
      <c r="AR25" s="1454"/>
      <c r="AS25" s="1454"/>
      <c r="AT25" s="1454"/>
      <c r="AU25" s="71"/>
      <c r="AV25" s="71"/>
      <c r="AW25" s="71"/>
      <c r="AX25" s="71"/>
      <c r="AY25" s="71"/>
      <c r="AZ25" s="71"/>
      <c r="BA25" s="71"/>
      <c r="BB25" s="71"/>
      <c r="BC25" s="71"/>
      <c r="BD25" s="71"/>
      <c r="BE25" s="71"/>
      <c r="BF25" s="71"/>
      <c r="BG25" s="71"/>
      <c r="BH25" s="71"/>
      <c r="BI25" s="71"/>
      <c r="BJ25" s="71"/>
      <c r="BK25" s="71"/>
      <c r="BL25" s="71"/>
    </row>
    <row r="26" spans="2:64" ht="15" thickBot="1">
      <c r="B26" s="696"/>
      <c r="J26" s="71"/>
      <c r="K26" s="71"/>
      <c r="L26" s="71"/>
      <c r="M26" s="71"/>
      <c r="N26" s="71"/>
      <c r="O26" s="71"/>
      <c r="P26" s="71"/>
      <c r="Q26" s="71"/>
      <c r="R26" s="71"/>
      <c r="S26" s="71"/>
      <c r="T26" s="71"/>
      <c r="U26" s="71"/>
      <c r="V26" s="71"/>
      <c r="W26" s="71"/>
      <c r="X26" s="71"/>
      <c r="AB26" s="71"/>
      <c r="AC26" s="71"/>
      <c r="AD26" s="71"/>
      <c r="AE26" s="71"/>
      <c r="AG26" s="71"/>
      <c r="AH26" s="654"/>
      <c r="AI26" s="655" t="s">
        <v>337</v>
      </c>
      <c r="AJ26" s="656" t="s">
        <v>338</v>
      </c>
      <c r="AK26" s="656" t="s">
        <v>339</v>
      </c>
      <c r="AL26" s="656" t="s">
        <v>340</v>
      </c>
      <c r="AO26" s="71"/>
      <c r="AP26" s="654"/>
      <c r="AQ26" s="655" t="s">
        <v>341</v>
      </c>
      <c r="AR26" s="656" t="s">
        <v>342</v>
      </c>
      <c r="AS26" s="656" t="s">
        <v>343</v>
      </c>
      <c r="AT26" s="656" t="s">
        <v>344</v>
      </c>
      <c r="AU26" s="71"/>
      <c r="AV26" s="71"/>
      <c r="AW26" s="71"/>
      <c r="AX26" s="71"/>
      <c r="AY26" s="71"/>
      <c r="AZ26" s="71"/>
      <c r="BA26" s="71"/>
      <c r="BB26" s="71"/>
      <c r="BC26" s="71"/>
      <c r="BD26" s="71"/>
      <c r="BE26" s="71"/>
      <c r="BF26" s="71"/>
      <c r="BG26" s="71"/>
      <c r="BH26" s="71"/>
      <c r="BI26" s="71"/>
      <c r="BJ26" s="71"/>
      <c r="BK26" s="71"/>
      <c r="BL26" s="71"/>
    </row>
    <row r="27" spans="2:64">
      <c r="B27" s="696"/>
      <c r="J27" s="71"/>
      <c r="K27" s="71"/>
      <c r="L27" s="71"/>
      <c r="M27" s="71"/>
      <c r="N27" s="71"/>
      <c r="O27" s="71"/>
      <c r="P27" s="71"/>
      <c r="Q27" s="71"/>
      <c r="R27" s="71"/>
      <c r="S27" s="71"/>
      <c r="T27" s="72"/>
      <c r="U27" s="72"/>
      <c r="V27" s="72"/>
      <c r="W27" s="72"/>
      <c r="X27" s="72"/>
      <c r="AB27" s="71"/>
      <c r="AC27" s="71"/>
      <c r="AD27" s="71"/>
      <c r="AE27" s="71"/>
      <c r="AG27" s="72"/>
      <c r="AH27" s="665" t="s">
        <v>54</v>
      </c>
      <c r="AI27" s="666">
        <v>382.32299999999998</v>
      </c>
      <c r="AJ27" s="667">
        <v>931.38599999999997</v>
      </c>
      <c r="AK27" s="667">
        <v>1652.221</v>
      </c>
      <c r="AL27" s="667">
        <v>2128.8049999999998</v>
      </c>
      <c r="AO27" s="71"/>
      <c r="AP27" s="665" t="s">
        <v>54</v>
      </c>
      <c r="AQ27" s="666">
        <v>767.97299999999996</v>
      </c>
      <c r="AR27" s="667">
        <v>1556.87</v>
      </c>
      <c r="AS27" s="667">
        <v>2076.107</v>
      </c>
      <c r="AT27" s="667">
        <v>2965.2370000000001</v>
      </c>
      <c r="AU27" s="71"/>
      <c r="AV27" s="71"/>
      <c r="AW27" s="71"/>
      <c r="AX27" s="71"/>
      <c r="AY27" s="71"/>
      <c r="AZ27" s="71"/>
      <c r="BA27" s="71"/>
      <c r="BB27" s="71"/>
      <c r="BC27" s="71"/>
      <c r="BD27" s="71"/>
      <c r="BE27" s="71"/>
      <c r="BF27" s="71"/>
      <c r="BG27" s="71"/>
      <c r="BH27" s="71"/>
      <c r="BI27" s="71"/>
      <c r="BJ27" s="71"/>
      <c r="BK27" s="71"/>
      <c r="BL27" s="71"/>
    </row>
    <row r="28" spans="2:64" ht="27.75" customHeight="1">
      <c r="B28" s="696"/>
      <c r="J28" s="72"/>
      <c r="K28" s="72"/>
      <c r="L28" s="72"/>
      <c r="M28" s="72"/>
      <c r="N28" s="72"/>
      <c r="O28" s="72"/>
      <c r="P28" s="72"/>
      <c r="Q28" s="72"/>
      <c r="R28" s="72"/>
      <c r="S28" s="72"/>
      <c r="T28" s="72"/>
      <c r="U28" s="72"/>
      <c r="V28" s="72"/>
      <c r="W28" s="72"/>
      <c r="X28" s="72"/>
      <c r="AB28" s="72"/>
      <c r="AC28" s="72"/>
      <c r="AD28" s="72"/>
      <c r="AE28" s="72"/>
      <c r="AG28" s="72"/>
      <c r="AH28" s="556" t="s">
        <v>13</v>
      </c>
      <c r="AI28" s="674">
        <v>1091.626</v>
      </c>
      <c r="AJ28" s="675">
        <v>2007.48</v>
      </c>
      <c r="AK28" s="675">
        <v>3025.7579999999998</v>
      </c>
      <c r="AL28" s="675">
        <v>3711.116</v>
      </c>
      <c r="AO28" s="71"/>
      <c r="AP28" s="556" t="s">
        <v>13</v>
      </c>
      <c r="AQ28" s="674">
        <v>1056.039</v>
      </c>
      <c r="AR28" s="675">
        <v>1722.9090000000001</v>
      </c>
      <c r="AS28" s="675">
        <v>2727.348</v>
      </c>
      <c r="AT28" s="675">
        <v>3391.5819999999999</v>
      </c>
      <c r="AU28" s="697"/>
      <c r="AV28" s="697"/>
      <c r="AW28" s="71"/>
      <c r="AX28" s="71"/>
      <c r="AY28" s="71"/>
      <c r="AZ28" s="71"/>
      <c r="BA28" s="71"/>
      <c r="BB28" s="71"/>
      <c r="BC28" s="71"/>
      <c r="BL28" s="71"/>
    </row>
    <row r="29" spans="2:64">
      <c r="B29" s="696"/>
      <c r="J29" s="72"/>
      <c r="K29" s="72"/>
      <c r="L29" s="72"/>
      <c r="M29" s="72"/>
      <c r="N29" s="72"/>
      <c r="O29" s="72"/>
      <c r="P29" s="72"/>
      <c r="Q29" s="72"/>
      <c r="R29" s="72"/>
      <c r="S29" s="72"/>
      <c r="T29" s="72"/>
      <c r="U29" s="72"/>
      <c r="V29" s="72"/>
      <c r="W29" s="72"/>
      <c r="X29" s="72"/>
      <c r="AB29" s="72"/>
      <c r="AC29" s="72"/>
      <c r="AD29" s="72"/>
      <c r="AE29" s="72"/>
      <c r="AG29" s="72"/>
      <c r="AH29" s="556" t="s">
        <v>16</v>
      </c>
      <c r="AI29" s="674">
        <v>542.39200000000005</v>
      </c>
      <c r="AJ29" s="675">
        <v>943.14800000000002</v>
      </c>
      <c r="AK29" s="675">
        <v>1310.123</v>
      </c>
      <c r="AL29" s="675">
        <v>1670.1279999999999</v>
      </c>
      <c r="AP29" s="556" t="s">
        <v>16</v>
      </c>
      <c r="AQ29" s="674">
        <v>582.00800000000004</v>
      </c>
      <c r="AR29" s="675">
        <v>993.05100000000004</v>
      </c>
      <c r="AS29" s="675">
        <v>1387.1479999999999</v>
      </c>
      <c r="AT29" s="675">
        <v>1743.7170000000001</v>
      </c>
      <c r="AW29" s="71"/>
      <c r="BL29" s="71"/>
    </row>
    <row r="30" spans="2:64">
      <c r="B30" s="696"/>
      <c r="J30" s="72"/>
      <c r="K30" s="72"/>
      <c r="L30" s="72"/>
      <c r="M30" s="72"/>
      <c r="N30" s="72"/>
      <c r="O30" s="72"/>
      <c r="P30" s="72"/>
      <c r="Q30" s="72"/>
      <c r="R30" s="72"/>
      <c r="S30" s="72"/>
      <c r="T30" s="72"/>
      <c r="U30" s="72"/>
      <c r="V30" s="72"/>
      <c r="W30" s="72"/>
      <c r="X30" s="72"/>
      <c r="AB30" s="72"/>
      <c r="AC30" s="72"/>
      <c r="AD30" s="72"/>
      <c r="AE30" s="72"/>
      <c r="AG30" s="72"/>
      <c r="AH30" s="556" t="s">
        <v>20</v>
      </c>
      <c r="AI30" s="674">
        <v>4242.6310000000003</v>
      </c>
      <c r="AJ30" s="675">
        <v>6411.1260000000002</v>
      </c>
      <c r="AK30" s="675">
        <v>9448.82</v>
      </c>
      <c r="AL30" s="675">
        <v>11419.322</v>
      </c>
      <c r="AP30" s="556" t="s">
        <v>20</v>
      </c>
      <c r="AQ30" s="674">
        <v>4086.0219999999999</v>
      </c>
      <c r="AR30" s="675">
        <v>6678.6620000000003</v>
      </c>
      <c r="AS30" s="675">
        <v>9484.0380000000005</v>
      </c>
      <c r="AT30" s="675">
        <v>11431.333000000001</v>
      </c>
      <c r="AW30" s="71"/>
      <c r="BL30" s="71"/>
    </row>
    <row r="31" spans="2:64">
      <c r="B31" s="696"/>
      <c r="J31" s="72"/>
      <c r="K31" s="72"/>
      <c r="L31" s="72"/>
      <c r="M31" s="72"/>
      <c r="N31" s="72"/>
      <c r="O31" s="72"/>
      <c r="P31" s="72"/>
      <c r="Q31" s="72"/>
      <c r="R31" s="72"/>
      <c r="S31" s="72"/>
      <c r="T31" s="72"/>
      <c r="U31" s="72"/>
      <c r="V31" s="72"/>
      <c r="W31" s="72"/>
      <c r="X31" s="72"/>
      <c r="AB31" s="72"/>
      <c r="AC31" s="72"/>
      <c r="AD31" s="72"/>
      <c r="AE31" s="72"/>
      <c r="AG31" s="72"/>
      <c r="AH31" s="556" t="s">
        <v>24</v>
      </c>
      <c r="AI31" s="674">
        <v>1213.2</v>
      </c>
      <c r="AJ31" s="675">
        <v>1924.423</v>
      </c>
      <c r="AK31" s="675">
        <v>2764.93</v>
      </c>
      <c r="AL31" s="675">
        <v>3251.1909999999998</v>
      </c>
      <c r="AP31" s="556" t="s">
        <v>24</v>
      </c>
      <c r="AQ31" s="674">
        <v>1245.8900000000001</v>
      </c>
      <c r="AR31" s="675">
        <v>1914.385</v>
      </c>
      <c r="AS31" s="675">
        <v>2705.0129999999999</v>
      </c>
      <c r="AT31" s="675">
        <v>3205.19</v>
      </c>
      <c r="AW31" s="71"/>
      <c r="BL31" s="71"/>
    </row>
    <row r="32" spans="2:64">
      <c r="B32" s="696"/>
      <c r="J32" s="72"/>
      <c r="K32" s="72"/>
      <c r="L32" s="72"/>
      <c r="M32" s="72"/>
      <c r="N32" s="72"/>
      <c r="O32" s="72"/>
      <c r="P32" s="72"/>
      <c r="Q32" s="72"/>
      <c r="R32" s="72"/>
      <c r="S32" s="72"/>
      <c r="T32" s="72"/>
      <c r="U32" s="72"/>
      <c r="V32" s="72"/>
      <c r="W32" s="72"/>
      <c r="X32" s="72"/>
      <c r="AB32" s="72"/>
      <c r="AC32" s="72"/>
      <c r="AD32" s="72"/>
      <c r="AE32" s="72"/>
      <c r="AG32" s="72"/>
      <c r="AH32" s="556" t="s">
        <v>28</v>
      </c>
      <c r="AI32" s="674">
        <v>953.36400000000003</v>
      </c>
      <c r="AJ32" s="675">
        <v>1686.692</v>
      </c>
      <c r="AK32" s="675">
        <v>2498.2289999999998</v>
      </c>
      <c r="AL32" s="675">
        <v>3283.5929999999998</v>
      </c>
      <c r="AP32" s="556" t="s">
        <v>28</v>
      </c>
      <c r="AQ32" s="674">
        <v>1022.39</v>
      </c>
      <c r="AR32" s="675">
        <v>1720.27</v>
      </c>
      <c r="AS32" s="675">
        <v>2451.4430000000002</v>
      </c>
      <c r="AT32" s="675">
        <v>3161.0239999999999</v>
      </c>
      <c r="AW32" s="71"/>
      <c r="BL32" s="71"/>
    </row>
    <row r="33" spans="2:64">
      <c r="B33" s="696"/>
      <c r="J33" s="72"/>
      <c r="K33" s="72"/>
      <c r="L33" s="72"/>
      <c r="M33" s="72"/>
      <c r="N33" s="72"/>
      <c r="O33" s="72"/>
      <c r="P33" s="72"/>
      <c r="Q33" s="72"/>
      <c r="R33" s="72"/>
      <c r="S33" s="72"/>
      <c r="T33" s="72"/>
      <c r="U33" s="72"/>
      <c r="V33" s="72"/>
      <c r="W33" s="72"/>
      <c r="X33" s="72"/>
      <c r="AB33" s="72"/>
      <c r="AC33" s="72"/>
      <c r="AD33" s="72"/>
      <c r="AE33" s="72"/>
      <c r="AG33" s="72"/>
      <c r="AH33" s="556" t="s">
        <v>35</v>
      </c>
      <c r="AI33" s="674">
        <v>6550.2020000000002</v>
      </c>
      <c r="AJ33" s="675">
        <v>11992.405000000001</v>
      </c>
      <c r="AK33" s="675">
        <v>17965.655999999999</v>
      </c>
      <c r="AL33" s="675">
        <v>23367.706999999999</v>
      </c>
      <c r="AP33" s="556" t="s">
        <v>35</v>
      </c>
      <c r="AQ33" s="674">
        <v>6571.6459999999997</v>
      </c>
      <c r="AR33" s="675">
        <v>11579.041999999999</v>
      </c>
      <c r="AS33" s="675">
        <v>17773.498</v>
      </c>
      <c r="AT33" s="675">
        <v>22929.300999999999</v>
      </c>
      <c r="AW33" s="71"/>
      <c r="BL33" s="71"/>
    </row>
    <row r="34" spans="2:64">
      <c r="B34" s="696"/>
      <c r="J34" s="72"/>
      <c r="K34" s="72"/>
      <c r="L34" s="72"/>
      <c r="M34" s="72"/>
      <c r="N34" s="72"/>
      <c r="O34" s="72"/>
      <c r="P34" s="72"/>
      <c r="Q34" s="72"/>
      <c r="R34" s="72"/>
      <c r="S34" s="72"/>
      <c r="T34" s="72"/>
      <c r="U34" s="72"/>
      <c r="V34" s="72"/>
      <c r="W34" s="72"/>
      <c r="X34" s="72"/>
      <c r="AB34" s="72"/>
      <c r="AC34" s="72"/>
      <c r="AD34" s="72"/>
      <c r="AE34" s="72"/>
      <c r="AG34" s="72"/>
      <c r="AH34" s="556" t="s">
        <v>34</v>
      </c>
      <c r="AI34" s="674">
        <v>6916.44</v>
      </c>
      <c r="AJ34" s="675">
        <v>12382.902</v>
      </c>
      <c r="AK34" s="675">
        <v>18331.184999999998</v>
      </c>
      <c r="AL34" s="675">
        <v>26044.506000000001</v>
      </c>
      <c r="AP34" s="556" t="s">
        <v>34</v>
      </c>
      <c r="AQ34" s="674">
        <v>6641.2979999999998</v>
      </c>
      <c r="AR34" s="675">
        <v>10966.491</v>
      </c>
      <c r="AS34" s="675">
        <v>16582.077000000001</v>
      </c>
      <c r="AT34" s="675">
        <v>20232.830999999998</v>
      </c>
      <c r="AW34" s="71"/>
      <c r="BL34" s="71"/>
    </row>
    <row r="35" spans="2:64">
      <c r="B35" s="696"/>
      <c r="J35" s="72"/>
      <c r="K35" s="72"/>
      <c r="L35" s="72"/>
      <c r="M35" s="72"/>
      <c r="N35" s="72"/>
      <c r="O35" s="72"/>
      <c r="P35" s="72"/>
      <c r="Q35" s="72"/>
      <c r="R35" s="72"/>
      <c r="S35" s="72"/>
      <c r="T35" s="72"/>
      <c r="U35" s="72"/>
      <c r="V35" s="72"/>
      <c r="W35" s="72"/>
      <c r="X35" s="72"/>
      <c r="AB35" s="72"/>
      <c r="AC35" s="72"/>
      <c r="AD35" s="72"/>
      <c r="AE35" s="72"/>
      <c r="AG35" s="72"/>
      <c r="AH35" s="556" t="s">
        <v>37</v>
      </c>
      <c r="AI35" s="674">
        <v>1242.0820000000001</v>
      </c>
      <c r="AJ35" s="675">
        <v>2116.21</v>
      </c>
      <c r="AK35" s="675">
        <v>2898.134</v>
      </c>
      <c r="AL35" s="675">
        <v>3498.4630000000002</v>
      </c>
      <c r="AP35" s="556" t="s">
        <v>37</v>
      </c>
      <c r="AQ35" s="674">
        <v>999.43299999999999</v>
      </c>
      <c r="AR35" s="675">
        <v>1445.424</v>
      </c>
      <c r="AS35" s="675">
        <v>1861.806</v>
      </c>
      <c r="AT35" s="675">
        <v>2324.009</v>
      </c>
      <c r="AW35" s="71"/>
      <c r="BL35" s="71"/>
    </row>
    <row r="36" spans="2:64">
      <c r="B36" s="696"/>
      <c r="J36" s="72"/>
      <c r="K36" s="72"/>
      <c r="L36" s="72"/>
      <c r="M36" s="72"/>
      <c r="N36" s="72"/>
      <c r="O36" s="72"/>
      <c r="P36" s="72"/>
      <c r="Q36" s="72"/>
      <c r="R36" s="72"/>
      <c r="S36" s="72"/>
      <c r="T36" s="72"/>
      <c r="U36" s="72"/>
      <c r="V36" s="72"/>
      <c r="W36" s="72"/>
      <c r="X36" s="72"/>
      <c r="AB36" s="72"/>
      <c r="AC36" s="72"/>
      <c r="AD36" s="72"/>
      <c r="AE36" s="72"/>
      <c r="AG36" s="72"/>
      <c r="AH36" s="556" t="s">
        <v>39</v>
      </c>
      <c r="AI36" s="674">
        <v>1928.6510000000001</v>
      </c>
      <c r="AJ36" s="675">
        <v>2598.19</v>
      </c>
      <c r="AK36" s="675">
        <v>3451.3519999999999</v>
      </c>
      <c r="AL36" s="675">
        <v>3910.5369999999998</v>
      </c>
      <c r="AP36" s="556" t="s">
        <v>39</v>
      </c>
      <c r="AQ36" s="674">
        <v>1931.4639999999999</v>
      </c>
      <c r="AR36" s="675">
        <v>2570.3040000000001</v>
      </c>
      <c r="AS36" s="675">
        <v>3305.788</v>
      </c>
      <c r="AT36" s="675">
        <v>3786.1019999999999</v>
      </c>
      <c r="AW36" s="71"/>
      <c r="BL36" s="71"/>
    </row>
    <row r="37" spans="2:64">
      <c r="B37" s="696"/>
      <c r="J37" s="72"/>
      <c r="K37" s="72"/>
      <c r="L37" s="72"/>
      <c r="M37" s="72"/>
      <c r="N37" s="72"/>
      <c r="O37" s="72"/>
      <c r="P37" s="72"/>
      <c r="Q37" s="72"/>
      <c r="R37" s="72"/>
      <c r="S37" s="72"/>
      <c r="T37" s="72"/>
      <c r="U37" s="72"/>
      <c r="V37" s="72"/>
      <c r="W37" s="72"/>
      <c r="X37" s="72"/>
      <c r="AB37" s="72"/>
      <c r="AC37" s="72"/>
      <c r="AD37" s="72"/>
      <c r="AE37" s="72"/>
      <c r="AG37" s="72"/>
      <c r="AH37" s="556" t="s">
        <v>41</v>
      </c>
      <c r="AI37" s="674">
        <v>2792.9180000000001</v>
      </c>
      <c r="AJ37" s="675">
        <v>3653.0250000000001</v>
      </c>
      <c r="AK37" s="675">
        <v>5368.2370000000001</v>
      </c>
      <c r="AL37" s="675">
        <v>6379.8069999999998</v>
      </c>
      <c r="AP37" s="556" t="s">
        <v>41</v>
      </c>
      <c r="AQ37" s="674">
        <v>2455.777</v>
      </c>
      <c r="AR37" s="675">
        <v>3683.77</v>
      </c>
      <c r="AS37" s="675">
        <v>5565.3050000000003</v>
      </c>
      <c r="AT37" s="675">
        <v>6471.9769999999999</v>
      </c>
      <c r="AW37" s="71"/>
      <c r="BL37" s="71"/>
    </row>
    <row r="38" spans="2:64">
      <c r="B38" s="696"/>
      <c r="J38" s="72"/>
      <c r="K38" s="72"/>
      <c r="L38" s="72"/>
      <c r="M38" s="72"/>
      <c r="N38" s="72"/>
      <c r="O38" s="72"/>
      <c r="P38" s="72"/>
      <c r="Q38" s="72"/>
      <c r="R38" s="72"/>
      <c r="S38" s="72"/>
      <c r="T38" s="72"/>
      <c r="U38" s="72"/>
      <c r="V38" s="72"/>
      <c r="W38" s="72"/>
      <c r="X38" s="72"/>
      <c r="AB38" s="72"/>
      <c r="AC38" s="72"/>
      <c r="AD38" s="72"/>
      <c r="AE38" s="72"/>
      <c r="AG38" s="72"/>
      <c r="AH38" s="556" t="s">
        <v>335</v>
      </c>
      <c r="AI38" s="674">
        <v>15666.953</v>
      </c>
      <c r="AJ38" s="675">
        <v>24425.128000000001</v>
      </c>
      <c r="AK38" s="675">
        <v>33660.612999999998</v>
      </c>
      <c r="AL38" s="675">
        <v>42425.095999999998</v>
      </c>
      <c r="AP38" s="556" t="s">
        <v>335</v>
      </c>
      <c r="AQ38" s="674">
        <v>16823.293000000001</v>
      </c>
      <c r="AR38" s="675">
        <v>26514.901000000002</v>
      </c>
      <c r="AS38" s="675">
        <v>36255.68</v>
      </c>
      <c r="AT38" s="675">
        <v>44975.616000000002</v>
      </c>
      <c r="AW38" s="71"/>
      <c r="BL38" s="71"/>
    </row>
    <row r="39" spans="2:64" ht="15" thickBot="1">
      <c r="B39" s="696"/>
      <c r="J39" s="72"/>
      <c r="K39" s="72"/>
      <c r="L39" s="72"/>
      <c r="M39" s="72"/>
      <c r="N39" s="72"/>
      <c r="O39" s="72"/>
      <c r="P39" s="72"/>
      <c r="Q39" s="72"/>
      <c r="R39" s="72"/>
      <c r="S39" s="72"/>
      <c r="T39" s="72"/>
      <c r="U39" s="72"/>
      <c r="V39" s="72"/>
      <c r="W39" s="72"/>
      <c r="X39" s="72"/>
      <c r="AB39" s="72"/>
      <c r="AC39" s="72"/>
      <c r="AD39" s="72"/>
      <c r="AE39" s="72"/>
      <c r="AG39" s="72"/>
      <c r="AH39" s="683" t="s">
        <v>31</v>
      </c>
      <c r="AI39" s="684">
        <v>1057.7739999999999</v>
      </c>
      <c r="AJ39" s="685">
        <v>1957.847</v>
      </c>
      <c r="AK39" s="685">
        <v>2856.7530000000002</v>
      </c>
      <c r="AL39" s="685">
        <v>3901.7620000000002</v>
      </c>
      <c r="AP39" s="683" t="s">
        <v>31</v>
      </c>
      <c r="AQ39" s="684">
        <v>1064.173</v>
      </c>
      <c r="AR39" s="685">
        <v>1835.1769999999999</v>
      </c>
      <c r="AS39" s="685">
        <v>2923.4859999999999</v>
      </c>
      <c r="AT39" s="685">
        <v>4218.5010000000002</v>
      </c>
      <c r="AW39" s="71"/>
      <c r="BL39" s="71"/>
    </row>
    <row r="40" spans="2:64" ht="15" thickBot="1">
      <c r="B40" s="696"/>
      <c r="J40" s="72"/>
      <c r="K40" s="72"/>
      <c r="L40" s="72"/>
      <c r="M40" s="72"/>
      <c r="N40" s="72"/>
      <c r="O40" s="72"/>
      <c r="P40" s="72"/>
      <c r="Q40" s="72"/>
      <c r="R40" s="72"/>
      <c r="S40" s="72"/>
      <c r="T40" s="72"/>
      <c r="U40" s="72"/>
      <c r="V40" s="72"/>
      <c r="W40" s="72"/>
      <c r="X40" s="72"/>
      <c r="AB40" s="72"/>
      <c r="AC40" s="72"/>
      <c r="AD40" s="72"/>
      <c r="AE40" s="72"/>
      <c r="AG40" s="72"/>
      <c r="AH40" s="692"/>
      <c r="AI40" s="693">
        <f>SUM(AI27:AI39)</f>
        <v>44580.555999999997</v>
      </c>
      <c r="AJ40" s="693">
        <f>SUM(AJ27:AJ39)</f>
        <v>73029.962</v>
      </c>
      <c r="AK40" s="693">
        <f>SUM(AK27:AK39)</f>
        <v>105232.01099999998</v>
      </c>
      <c r="AL40" s="693">
        <f>SUM(AL27:AL39)</f>
        <v>134992.03299999997</v>
      </c>
      <c r="AP40" s="692"/>
      <c r="AQ40" s="693">
        <f>SUM(AQ27:AQ39)</f>
        <v>45247.40600000001</v>
      </c>
      <c r="AR40" s="693">
        <f>SUM(AR27:AR39)</f>
        <v>73181.255999999994</v>
      </c>
      <c r="AS40" s="693">
        <f>SUM(AS27:AS39)</f>
        <v>105098.73699999999</v>
      </c>
      <c r="AT40" s="693">
        <f>SUM(AT27:AT39)</f>
        <v>130836.42</v>
      </c>
      <c r="AW40" s="71"/>
      <c r="BL40" s="71"/>
    </row>
    <row r="41" spans="2:64">
      <c r="B41" s="696"/>
      <c r="J41" s="72"/>
      <c r="K41" s="72"/>
      <c r="L41" s="72"/>
      <c r="M41" s="72"/>
      <c r="N41" s="72"/>
      <c r="O41" s="72"/>
      <c r="P41" s="72"/>
      <c r="Q41" s="72"/>
      <c r="R41" s="72"/>
      <c r="S41" s="72"/>
      <c r="AB41" s="72"/>
      <c r="AC41" s="72"/>
      <c r="AD41" s="72"/>
      <c r="AE41" s="72"/>
      <c r="AH41" s="698"/>
      <c r="AI41" s="695"/>
      <c r="AJ41" s="695"/>
      <c r="AK41" s="695"/>
      <c r="AL41" s="695"/>
      <c r="AQ41" s="699"/>
      <c r="AW41" s="71"/>
      <c r="BL41" s="71"/>
    </row>
    <row r="42" spans="2:64">
      <c r="B42" s="696"/>
      <c r="AH42" s="698"/>
      <c r="AQ42" s="699"/>
      <c r="AR42" s="699"/>
      <c r="AS42" s="699"/>
      <c r="AT42" s="699"/>
      <c r="AW42" s="71"/>
      <c r="BL42" s="71"/>
    </row>
    <row r="43" spans="2:64">
      <c r="B43" s="696"/>
      <c r="AH43" s="698"/>
      <c r="AQ43" s="71"/>
      <c r="AW43" s="71"/>
      <c r="BL43" s="71"/>
    </row>
    <row r="44" spans="2:64" ht="43.5" customHeight="1">
      <c r="B44" s="696"/>
      <c r="AH44" s="1454" t="s">
        <v>318</v>
      </c>
      <c r="AI44" s="1454"/>
      <c r="AJ44" s="1454"/>
      <c r="AK44" s="1454"/>
      <c r="AL44" s="1454"/>
      <c r="AP44" s="1454" t="s">
        <v>318</v>
      </c>
      <c r="AQ44" s="1454"/>
      <c r="AR44" s="1454"/>
      <c r="AS44" s="1454"/>
      <c r="AT44" s="1454"/>
    </row>
    <row r="45" spans="2:64" ht="15" thickBot="1">
      <c r="B45" s="696"/>
      <c r="AH45" s="654"/>
      <c r="AI45" s="655" t="s">
        <v>345</v>
      </c>
      <c r="AJ45" s="656" t="s">
        <v>346</v>
      </c>
      <c r="AK45" s="656" t="s">
        <v>347</v>
      </c>
      <c r="AL45" s="656" t="s">
        <v>348</v>
      </c>
      <c r="AP45" s="654"/>
      <c r="AQ45" s="655" t="s">
        <v>319</v>
      </c>
      <c r="AR45" s="656" t="s">
        <v>320</v>
      </c>
      <c r="AS45" s="656" t="s">
        <v>321</v>
      </c>
      <c r="AT45" s="656" t="s">
        <v>826</v>
      </c>
    </row>
    <row r="46" spans="2:64">
      <c r="B46" s="696"/>
      <c r="AH46" s="665" t="s">
        <v>54</v>
      </c>
      <c r="AI46" s="666">
        <v>1180.0419999999999</v>
      </c>
      <c r="AJ46" s="667">
        <v>1985.82</v>
      </c>
      <c r="AK46" s="667">
        <v>2398.6529999999998</v>
      </c>
      <c r="AL46" s="667">
        <v>3100.0030000000002</v>
      </c>
      <c r="AM46" s="700"/>
      <c r="AP46" s="665" t="s">
        <v>54</v>
      </c>
      <c r="AQ46" s="666">
        <v>990</v>
      </c>
      <c r="AR46" s="667">
        <v>2151</v>
      </c>
      <c r="AS46" s="667">
        <v>2783</v>
      </c>
      <c r="AT46" s="667">
        <v>3626</v>
      </c>
    </row>
    <row r="47" spans="2:64">
      <c r="B47" s="696"/>
      <c r="AH47" s="556" t="s">
        <v>13</v>
      </c>
      <c r="AI47" s="674">
        <v>1442.61</v>
      </c>
      <c r="AJ47" s="675">
        <v>2200.009</v>
      </c>
      <c r="AK47" s="675">
        <v>3766.5520000000001</v>
      </c>
      <c r="AL47" s="675">
        <v>4469.2870000000003</v>
      </c>
      <c r="AM47" s="700"/>
      <c r="AP47" s="556" t="s">
        <v>13</v>
      </c>
      <c r="AQ47" s="674">
        <v>1652</v>
      </c>
      <c r="AR47" s="675">
        <v>2346</v>
      </c>
      <c r="AS47" s="675">
        <v>4691</v>
      </c>
      <c r="AT47" s="675">
        <v>5275</v>
      </c>
    </row>
    <row r="48" spans="2:64">
      <c r="B48" s="696"/>
      <c r="AH48" s="556" t="s">
        <v>16</v>
      </c>
      <c r="AI48" s="674">
        <v>615.52099999999996</v>
      </c>
      <c r="AJ48" s="675">
        <v>999.178</v>
      </c>
      <c r="AK48" s="675">
        <v>1412.702</v>
      </c>
      <c r="AL48" s="675">
        <v>1770.4110000000001</v>
      </c>
      <c r="AM48" s="700"/>
      <c r="AP48" s="556" t="s">
        <v>16</v>
      </c>
      <c r="AQ48" s="674">
        <v>692</v>
      </c>
      <c r="AR48" s="675">
        <v>1031</v>
      </c>
      <c r="AS48" s="675">
        <v>1466</v>
      </c>
      <c r="AT48" s="675">
        <v>1811</v>
      </c>
    </row>
    <row r="49" spans="2:46">
      <c r="B49" s="696"/>
      <c r="AH49" s="556" t="s">
        <v>20</v>
      </c>
      <c r="AI49" s="674">
        <v>4574.2060000000001</v>
      </c>
      <c r="AJ49" s="675">
        <v>7583.7089999999998</v>
      </c>
      <c r="AK49" s="675">
        <v>11547.978999999999</v>
      </c>
      <c r="AL49" s="675">
        <v>13812.553</v>
      </c>
      <c r="AM49" s="700"/>
      <c r="AP49" s="556" t="s">
        <v>20</v>
      </c>
      <c r="AQ49" s="674">
        <v>6379</v>
      </c>
      <c r="AR49" s="675">
        <v>9775</v>
      </c>
      <c r="AS49" s="675">
        <v>15117</v>
      </c>
      <c r="AT49" s="675">
        <v>17686</v>
      </c>
    </row>
    <row r="50" spans="2:46">
      <c r="B50" s="696"/>
      <c r="AH50" s="556" t="s">
        <v>24</v>
      </c>
      <c r="AI50" s="674">
        <v>1407.27</v>
      </c>
      <c r="AJ50" s="675">
        <v>2164.9780000000001</v>
      </c>
      <c r="AK50" s="675">
        <v>2839.5129999999999</v>
      </c>
      <c r="AL50" s="675">
        <v>3417.9589999999998</v>
      </c>
      <c r="AM50" s="700"/>
      <c r="AP50" s="556" t="s">
        <v>24</v>
      </c>
      <c r="AQ50" s="674">
        <v>1509</v>
      </c>
      <c r="AR50" s="675">
        <v>2490</v>
      </c>
      <c r="AS50" s="675">
        <v>3258</v>
      </c>
      <c r="AT50" s="675">
        <v>3842</v>
      </c>
    </row>
    <row r="51" spans="2:46">
      <c r="B51" s="696"/>
      <c r="AH51" s="556" t="s">
        <v>28</v>
      </c>
      <c r="AI51" s="674">
        <v>1129.6990000000001</v>
      </c>
      <c r="AJ51" s="675">
        <v>1974.174</v>
      </c>
      <c r="AK51" s="675">
        <v>2959.0169999999998</v>
      </c>
      <c r="AL51" s="675">
        <v>3834.58</v>
      </c>
      <c r="AM51" s="700"/>
      <c r="AP51" s="556" t="s">
        <v>28</v>
      </c>
      <c r="AQ51" s="674">
        <v>1316</v>
      </c>
      <c r="AR51" s="675">
        <v>2302</v>
      </c>
      <c r="AS51" s="675">
        <v>3387</v>
      </c>
      <c r="AT51" s="675">
        <v>4191</v>
      </c>
    </row>
    <row r="52" spans="2:46">
      <c r="B52" s="696"/>
      <c r="AH52" s="556" t="s">
        <v>35</v>
      </c>
      <c r="AI52" s="674">
        <v>6875.1369999999997</v>
      </c>
      <c r="AJ52" s="675">
        <v>12021.282999999999</v>
      </c>
      <c r="AK52" s="675">
        <v>18222.061000000002</v>
      </c>
      <c r="AL52" s="675">
        <v>24173.71</v>
      </c>
      <c r="AM52" s="700"/>
      <c r="AP52" s="556" t="s">
        <v>35</v>
      </c>
      <c r="AQ52" s="674">
        <v>7518</v>
      </c>
      <c r="AR52" s="675">
        <v>13041</v>
      </c>
      <c r="AS52" s="675">
        <v>20282</v>
      </c>
      <c r="AT52" s="675">
        <v>27708</v>
      </c>
    </row>
    <row r="53" spans="2:46">
      <c r="B53" s="696"/>
      <c r="AH53" s="556" t="s">
        <v>34</v>
      </c>
      <c r="AI53" s="674">
        <v>7744.9750000000004</v>
      </c>
      <c r="AJ53" s="675">
        <v>13623.446</v>
      </c>
      <c r="AK53" s="675">
        <v>20855.556</v>
      </c>
      <c r="AL53" s="657">
        <v>23063.294000000002</v>
      </c>
      <c r="AM53" s="700"/>
      <c r="AP53" s="556" t="s">
        <v>34</v>
      </c>
      <c r="AQ53" s="674">
        <v>7340</v>
      </c>
      <c r="AR53" s="675">
        <v>12913</v>
      </c>
      <c r="AS53" s="675">
        <v>19243</v>
      </c>
      <c r="AT53" s="657">
        <v>26171</v>
      </c>
    </row>
    <row r="54" spans="2:46">
      <c r="B54" s="696"/>
      <c r="AH54" s="556" t="s">
        <v>37</v>
      </c>
      <c r="AI54" s="674">
        <v>888.88199999999995</v>
      </c>
      <c r="AJ54" s="675">
        <v>1373.0160000000001</v>
      </c>
      <c r="AK54" s="675">
        <v>2116.8209999999999</v>
      </c>
      <c r="AL54" s="675">
        <v>2554.4780000000001</v>
      </c>
      <c r="AM54" s="700"/>
      <c r="AP54" s="556" t="s">
        <v>37</v>
      </c>
      <c r="AQ54" s="674">
        <v>1071</v>
      </c>
      <c r="AR54" s="675">
        <v>1502</v>
      </c>
      <c r="AS54" s="675">
        <v>2021</v>
      </c>
      <c r="AT54" s="675">
        <v>2490</v>
      </c>
    </row>
    <row r="55" spans="2:46">
      <c r="B55" s="696"/>
      <c r="AH55" s="556" t="s">
        <v>39</v>
      </c>
      <c r="AI55" s="674">
        <v>2044.807</v>
      </c>
      <c r="AJ55" s="675">
        <v>2607.4859999999999</v>
      </c>
      <c r="AK55" s="675">
        <v>3563.4540000000002</v>
      </c>
      <c r="AL55" s="675">
        <v>4096.7539999999999</v>
      </c>
      <c r="AM55" s="700"/>
      <c r="AP55" s="556" t="s">
        <v>39</v>
      </c>
      <c r="AQ55" s="674">
        <v>1820</v>
      </c>
      <c r="AR55" s="675">
        <v>2819</v>
      </c>
      <c r="AS55" s="675">
        <v>3631</v>
      </c>
      <c r="AT55" s="675">
        <v>4231</v>
      </c>
    </row>
    <row r="56" spans="2:46">
      <c r="B56" s="696"/>
      <c r="AH56" s="556" t="s">
        <v>41</v>
      </c>
      <c r="AI56" s="674">
        <v>2586.1669999999999</v>
      </c>
      <c r="AJ56" s="675">
        <v>9309.4179999999997</v>
      </c>
      <c r="AK56" s="675">
        <v>11028.415999999999</v>
      </c>
      <c r="AL56" s="675">
        <v>12284.329</v>
      </c>
      <c r="AM56" s="700"/>
      <c r="AP56" s="556" t="s">
        <v>41</v>
      </c>
      <c r="AQ56" s="674">
        <v>3190</v>
      </c>
      <c r="AR56" s="675">
        <v>8344</v>
      </c>
      <c r="AS56" s="675">
        <v>11506</v>
      </c>
      <c r="AT56" s="675">
        <v>13187</v>
      </c>
    </row>
    <row r="57" spans="2:46">
      <c r="B57" s="696"/>
      <c r="AH57" s="556" t="s">
        <v>335</v>
      </c>
      <c r="AI57" s="674">
        <v>17693.671999999999</v>
      </c>
      <c r="AJ57" s="675">
        <v>29457.594000000001</v>
      </c>
      <c r="AK57" s="675">
        <v>40851.368000000002</v>
      </c>
      <c r="AL57" s="675">
        <v>51420.79</v>
      </c>
      <c r="AM57" s="700"/>
      <c r="AP57" s="556" t="s">
        <v>335</v>
      </c>
      <c r="AQ57" s="674">
        <v>19356</v>
      </c>
      <c r="AR57" s="675">
        <v>31841</v>
      </c>
      <c r="AS57" s="675">
        <v>44042</v>
      </c>
      <c r="AT57" s="675">
        <v>54892</v>
      </c>
    </row>
    <row r="58" spans="2:46" ht="15" thickBot="1">
      <c r="B58"/>
      <c r="AH58" s="683" t="s">
        <v>31</v>
      </c>
      <c r="AI58" s="684">
        <v>1213.347</v>
      </c>
      <c r="AJ58" s="685">
        <v>2002.2929999999999</v>
      </c>
      <c r="AK58" s="685">
        <v>3068.7159999999999</v>
      </c>
      <c r="AL58" s="685">
        <v>4352.835</v>
      </c>
      <c r="AM58" s="700"/>
      <c r="AP58" s="683" t="s">
        <v>31</v>
      </c>
      <c r="AQ58" s="684">
        <v>1085</v>
      </c>
      <c r="AR58" s="685">
        <v>1843</v>
      </c>
      <c r="AS58" s="685">
        <v>2986</v>
      </c>
      <c r="AT58" s="685">
        <v>3813</v>
      </c>
    </row>
    <row r="59" spans="2:46" ht="15" thickBot="1">
      <c r="B59"/>
      <c r="AH59" s="692"/>
      <c r="AI59" s="693">
        <f>SUM(AI46:AI58)</f>
        <v>49396.334999999999</v>
      </c>
      <c r="AJ59" s="693">
        <f>SUM(AJ46:AJ58)</f>
        <v>87302.403999999995</v>
      </c>
      <c r="AK59" s="693">
        <f t="shared" ref="AK59" si="15">SUM(AK46:AK58)</f>
        <v>124630.80799999999</v>
      </c>
      <c r="AL59" s="693">
        <f>SUM(AL46:AL58)</f>
        <v>152350.98299999998</v>
      </c>
      <c r="AM59" s="700"/>
      <c r="AP59" s="692"/>
      <c r="AQ59" s="916">
        <f>SUM(AQ46:AQ58)</f>
        <v>53918</v>
      </c>
      <c r="AR59" s="916">
        <f>SUM(AR46:AR58)</f>
        <v>92398</v>
      </c>
      <c r="AS59" s="916">
        <f>SUM(AS46:AS58)</f>
        <v>134413</v>
      </c>
      <c r="AT59" s="916">
        <f>SUM(AT46:AT58)</f>
        <v>168923</v>
      </c>
    </row>
    <row r="60" spans="2:46">
      <c r="B60" s="701"/>
      <c r="AI60" s="695"/>
    </row>
    <row r="61" spans="2:46">
      <c r="B61" s="702"/>
      <c r="C61" s="703"/>
      <c r="D61" s="703"/>
      <c r="E61" s="703"/>
      <c r="F61" s="703"/>
      <c r="G61" s="704"/>
      <c r="H61" s="704"/>
      <c r="I61" s="704"/>
      <c r="AI61" s="695"/>
      <c r="AJ61" s="695"/>
      <c r="AK61" s="695"/>
      <c r="AL61" s="695"/>
    </row>
    <row r="62" spans="2:46" ht="12" customHeight="1">
      <c r="B62" s="702"/>
      <c r="C62" s="703"/>
      <c r="D62" s="703"/>
      <c r="E62" s="703"/>
      <c r="F62" s="703"/>
      <c r="G62" s="704"/>
      <c r="H62" s="704"/>
      <c r="I62" s="704"/>
    </row>
    <row r="63" spans="2:46">
      <c r="B63" s="702"/>
      <c r="C63" s="703"/>
      <c r="D63" s="703"/>
      <c r="E63" s="703"/>
      <c r="F63" s="703"/>
      <c r="G63" s="704"/>
      <c r="H63" s="704"/>
      <c r="I63" s="704"/>
    </row>
    <row r="64" spans="2:46" ht="43.4" customHeight="1">
      <c r="AH64" s="1454" t="s">
        <v>318</v>
      </c>
      <c r="AI64" s="1454"/>
      <c r="AJ64" s="1454"/>
      <c r="AK64" s="1454"/>
      <c r="AL64" s="1454"/>
    </row>
    <row r="65" spans="34:38" ht="15" thickBot="1">
      <c r="AH65" s="917"/>
      <c r="AI65" s="918" t="s">
        <v>827</v>
      </c>
      <c r="AJ65" s="919" t="s">
        <v>828</v>
      </c>
      <c r="AK65" s="919" t="s">
        <v>829</v>
      </c>
      <c r="AL65" s="919" t="s">
        <v>830</v>
      </c>
    </row>
    <row r="66" spans="34:38">
      <c r="AH66" s="665" t="s">
        <v>54</v>
      </c>
      <c r="AI66" s="920">
        <v>1229</v>
      </c>
      <c r="AJ66" s="921">
        <v>2608</v>
      </c>
      <c r="AK66" s="921">
        <v>3849.3829999999998</v>
      </c>
      <c r="AL66" s="921"/>
    </row>
    <row r="67" spans="34:38">
      <c r="AH67" s="556" t="s">
        <v>13</v>
      </c>
      <c r="AI67" s="922">
        <v>1649</v>
      </c>
      <c r="AJ67" s="923">
        <v>2563</v>
      </c>
      <c r="AK67" s="923">
        <v>4147.67</v>
      </c>
      <c r="AL67" s="923"/>
    </row>
    <row r="68" spans="34:38">
      <c r="AH68" s="556" t="s">
        <v>16</v>
      </c>
      <c r="AI68" s="922">
        <v>681</v>
      </c>
      <c r="AJ68" s="923">
        <v>1128</v>
      </c>
      <c r="AK68" s="923">
        <v>1641.7819999999999</v>
      </c>
      <c r="AL68" s="923"/>
    </row>
    <row r="69" spans="34:38">
      <c r="AH69" s="556" t="s">
        <v>20</v>
      </c>
      <c r="AI69" s="922">
        <v>7389</v>
      </c>
      <c r="AJ69" s="923">
        <v>11303</v>
      </c>
      <c r="AK69" s="923">
        <v>16915.975999999999</v>
      </c>
      <c r="AL69" s="923"/>
    </row>
    <row r="70" spans="34:38">
      <c r="AH70" s="556" t="s">
        <v>24</v>
      </c>
      <c r="AI70" s="922">
        <v>1622</v>
      </c>
      <c r="AJ70" s="923">
        <v>2803</v>
      </c>
      <c r="AK70" s="923">
        <v>3983.8620000000001</v>
      </c>
      <c r="AL70" s="923"/>
    </row>
    <row r="71" spans="34:38">
      <c r="AH71" s="556" t="s">
        <v>28</v>
      </c>
      <c r="AI71" s="922">
        <v>1428</v>
      </c>
      <c r="AJ71" s="923">
        <v>2388</v>
      </c>
      <c r="AK71" s="923">
        <v>3475.77</v>
      </c>
      <c r="AL71" s="923"/>
    </row>
    <row r="72" spans="34:38">
      <c r="AH72" s="556" t="s">
        <v>35</v>
      </c>
      <c r="AI72" s="922">
        <v>8209</v>
      </c>
      <c r="AJ72" s="923">
        <v>14683</v>
      </c>
      <c r="AK72" s="923">
        <v>22133.362000000001</v>
      </c>
      <c r="AL72" s="923"/>
    </row>
    <row r="73" spans="34:38">
      <c r="AH73" s="556" t="s">
        <v>34</v>
      </c>
      <c r="AI73" s="922">
        <v>8142</v>
      </c>
      <c r="AJ73" s="923">
        <v>14194</v>
      </c>
      <c r="AK73" s="923">
        <v>20610.761999999999</v>
      </c>
      <c r="AL73" s="924"/>
    </row>
    <row r="74" spans="34:38">
      <c r="AH74" s="556" t="s">
        <v>37</v>
      </c>
      <c r="AI74" s="922">
        <v>973</v>
      </c>
      <c r="AJ74" s="923">
        <v>1590</v>
      </c>
      <c r="AK74" s="923">
        <v>2545.1120000000001</v>
      </c>
      <c r="AL74" s="923"/>
    </row>
    <row r="75" spans="34:38">
      <c r="AH75" s="556" t="s">
        <v>39</v>
      </c>
      <c r="AI75" s="922">
        <v>2189</v>
      </c>
      <c r="AJ75" s="923">
        <v>2900</v>
      </c>
      <c r="AK75" s="923">
        <v>4387.1080000000002</v>
      </c>
      <c r="AL75" s="923"/>
    </row>
    <row r="76" spans="34:38">
      <c r="AH76" s="556" t="s">
        <v>41</v>
      </c>
      <c r="AI76" s="922">
        <v>5235</v>
      </c>
      <c r="AJ76" s="923">
        <v>7770</v>
      </c>
      <c r="AK76" s="923">
        <v>11127.974</v>
      </c>
      <c r="AL76" s="923"/>
    </row>
    <row r="77" spans="34:38">
      <c r="AH77" s="556" t="s">
        <v>335</v>
      </c>
      <c r="AI77" s="922">
        <v>22212</v>
      </c>
      <c r="AJ77" s="923">
        <v>37718</v>
      </c>
      <c r="AK77" s="923">
        <v>54152.913999999997</v>
      </c>
      <c r="AL77" s="923"/>
    </row>
    <row r="78" spans="34:38" ht="15" thickBot="1">
      <c r="AH78" s="683" t="s">
        <v>31</v>
      </c>
      <c r="AI78" s="925">
        <v>1559</v>
      </c>
      <c r="AJ78" s="926">
        <v>3394</v>
      </c>
      <c r="AK78" s="926">
        <v>4750.625</v>
      </c>
      <c r="AL78" s="926"/>
    </row>
    <row r="79" spans="34:38" ht="15" thickBot="1">
      <c r="AH79" s="927"/>
      <c r="AI79" s="928">
        <f>SUM(AI66:AI78)</f>
        <v>62517</v>
      </c>
      <c r="AJ79" s="928">
        <f t="shared" ref="AJ79:AL79" si="16">SUM(AJ66:AJ78)</f>
        <v>105042</v>
      </c>
      <c r="AK79" s="928">
        <f t="shared" si="16"/>
        <v>153722.29999999999</v>
      </c>
      <c r="AL79" s="928">
        <f t="shared" si="16"/>
        <v>0</v>
      </c>
    </row>
    <row r="84" spans="2:2">
      <c r="B84"/>
    </row>
    <row r="112" spans="2:2">
      <c r="B112"/>
    </row>
    <row r="113" spans="2:2">
      <c r="B113"/>
    </row>
    <row r="114" spans="2:2">
      <c r="B114" s="701"/>
    </row>
    <row r="142" spans="2:2">
      <c r="B142"/>
    </row>
    <row r="170" spans="2:2">
      <c r="B170"/>
    </row>
    <row r="198" spans="1:4">
      <c r="B198"/>
    </row>
    <row r="199" spans="1:4">
      <c r="A199"/>
      <c r="B199"/>
      <c r="C199"/>
      <c r="D199"/>
    </row>
    <row r="200" spans="1:4">
      <c r="A200"/>
      <c r="B200"/>
      <c r="C200"/>
      <c r="D200"/>
    </row>
    <row r="201" spans="1:4">
      <c r="A201"/>
      <c r="B201"/>
      <c r="C201"/>
      <c r="D201"/>
    </row>
    <row r="202" spans="1:4">
      <c r="A202"/>
      <c r="B202"/>
      <c r="C202"/>
      <c r="D202"/>
    </row>
    <row r="203" spans="1:4">
      <c r="A203"/>
      <c r="B203"/>
      <c r="C203"/>
      <c r="D203"/>
    </row>
    <row r="204" spans="1:4">
      <c r="A204"/>
      <c r="B204"/>
      <c r="C204"/>
      <c r="D204"/>
    </row>
    <row r="205" spans="1:4">
      <c r="A205"/>
      <c r="B205"/>
      <c r="C205"/>
      <c r="D205"/>
    </row>
    <row r="206" spans="1:4">
      <c r="A206"/>
      <c r="B206"/>
      <c r="C206"/>
      <c r="D206"/>
    </row>
    <row r="207" spans="1:4">
      <c r="A207"/>
      <c r="B207"/>
      <c r="C207"/>
      <c r="D207"/>
    </row>
    <row r="208" spans="1:4">
      <c r="A208"/>
      <c r="B208"/>
      <c r="C208"/>
      <c r="D208"/>
    </row>
    <row r="209" spans="1:4">
      <c r="A209"/>
      <c r="B209"/>
      <c r="C209"/>
      <c r="D209"/>
    </row>
    <row r="210" spans="1:4">
      <c r="A210"/>
      <c r="B210"/>
      <c r="C210"/>
      <c r="D210"/>
    </row>
    <row r="211" spans="1:4">
      <c r="A211"/>
      <c r="B211"/>
      <c r="C211"/>
      <c r="D211"/>
    </row>
    <row r="212" spans="1:4">
      <c r="A212"/>
      <c r="B212"/>
      <c r="C212"/>
      <c r="D212"/>
    </row>
    <row r="213" spans="1:4">
      <c r="A213"/>
      <c r="B213"/>
      <c r="C213"/>
      <c r="D213"/>
    </row>
    <row r="214" spans="1:4">
      <c r="A214"/>
      <c r="B214"/>
      <c r="C214"/>
      <c r="D214"/>
    </row>
    <row r="215" spans="1:4">
      <c r="A215"/>
      <c r="B215"/>
      <c r="C215"/>
      <c r="D215"/>
    </row>
    <row r="216" spans="1:4">
      <c r="A216"/>
      <c r="B216"/>
      <c r="C216"/>
      <c r="D216"/>
    </row>
    <row r="217" spans="1:4">
      <c r="A217"/>
      <c r="B217"/>
      <c r="C217"/>
      <c r="D217"/>
    </row>
    <row r="218" spans="1:4">
      <c r="A218"/>
      <c r="B218"/>
      <c r="C218"/>
      <c r="D218"/>
    </row>
    <row r="219" spans="1:4">
      <c r="A219"/>
      <c r="B219"/>
      <c r="C219"/>
      <c r="D219"/>
    </row>
    <row r="220" spans="1:4">
      <c r="A220"/>
      <c r="B220"/>
      <c r="C220"/>
      <c r="D220"/>
    </row>
    <row r="221" spans="1:4">
      <c r="A221"/>
      <c r="B221"/>
      <c r="C221"/>
      <c r="D221"/>
    </row>
    <row r="222" spans="1:4">
      <c r="A222"/>
      <c r="B222"/>
      <c r="C222"/>
      <c r="D222"/>
    </row>
    <row r="223" spans="1:4">
      <c r="A223"/>
      <c r="B223"/>
      <c r="C223"/>
      <c r="D223"/>
    </row>
    <row r="224" spans="1:4">
      <c r="A224"/>
      <c r="B224"/>
      <c r="C224"/>
      <c r="D224"/>
    </row>
    <row r="225" spans="1:4">
      <c r="A225"/>
      <c r="B225"/>
      <c r="C225"/>
      <c r="D225"/>
    </row>
    <row r="226" spans="1:4">
      <c r="A226"/>
      <c r="B226"/>
      <c r="C226"/>
      <c r="D226"/>
    </row>
    <row r="227" spans="1:4">
      <c r="A227"/>
      <c r="B227"/>
      <c r="C227"/>
      <c r="D227"/>
    </row>
    <row r="228" spans="1:4">
      <c r="A228"/>
      <c r="B228"/>
      <c r="C228"/>
      <c r="D228"/>
    </row>
    <row r="229" spans="1:4">
      <c r="A229"/>
      <c r="B229"/>
      <c r="C229"/>
      <c r="D229"/>
    </row>
    <row r="230" spans="1:4">
      <c r="A230"/>
      <c r="B230"/>
      <c r="C230"/>
      <c r="D230"/>
    </row>
    <row r="231" spans="1:4">
      <c r="A231"/>
      <c r="B231"/>
      <c r="C231"/>
      <c r="D231"/>
    </row>
    <row r="232" spans="1:4">
      <c r="A232"/>
      <c r="B232"/>
      <c r="C232"/>
      <c r="D232"/>
    </row>
    <row r="233" spans="1:4">
      <c r="A233"/>
      <c r="B233"/>
      <c r="C233"/>
      <c r="D233"/>
    </row>
    <row r="234" spans="1:4">
      <c r="A234"/>
      <c r="B234"/>
      <c r="C234"/>
      <c r="D234"/>
    </row>
    <row r="235" spans="1:4">
      <c r="A235"/>
      <c r="B235"/>
      <c r="C235"/>
      <c r="D235"/>
    </row>
    <row r="236" spans="1:4">
      <c r="A236"/>
      <c r="B236"/>
      <c r="C236"/>
      <c r="D236"/>
    </row>
    <row r="237" spans="1:4">
      <c r="A237"/>
      <c r="B237"/>
      <c r="C237"/>
      <c r="D237"/>
    </row>
    <row r="238" spans="1:4">
      <c r="A238"/>
      <c r="B238"/>
      <c r="C238"/>
      <c r="D238"/>
    </row>
    <row r="239" spans="1:4">
      <c r="A239"/>
      <c r="B239"/>
      <c r="C239"/>
      <c r="D239"/>
    </row>
  </sheetData>
  <mergeCells count="11">
    <mergeCell ref="AH64:AL64"/>
    <mergeCell ref="AP44:AT44"/>
    <mergeCell ref="B5:H5"/>
    <mergeCell ref="AH25:AL25"/>
    <mergeCell ref="AP25:AT25"/>
    <mergeCell ref="AH44:AL44"/>
    <mergeCell ref="K5:O5"/>
    <mergeCell ref="T5:X5"/>
    <mergeCell ref="AA5:AD5"/>
    <mergeCell ref="AH5:AL5"/>
    <mergeCell ref="AP5:AT5"/>
  </mergeCells>
  <phoneticPr fontId="8"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3323E-290A-4E1E-80FF-3B1A6C0AD125}">
  <sheetPr codeName="Sheet10">
    <tabColor rgb="FF0137A6"/>
  </sheetPr>
  <dimension ref="A1:IXI89"/>
  <sheetViews>
    <sheetView showGridLines="0" zoomScale="90" zoomScaleNormal="90" workbookViewId="0">
      <selection activeCell="AJ29" sqref="AJ29"/>
    </sheetView>
  </sheetViews>
  <sheetFormatPr defaultColWidth="8.84375" defaultRowHeight="12.9"/>
  <cols>
    <col min="1" max="1" width="14.3046875" style="56" customWidth="1"/>
    <col min="2" max="2" width="18.765625" style="56" customWidth="1"/>
    <col min="3" max="3" width="8.84375" style="56" hidden="1" customWidth="1"/>
    <col min="4" max="4" width="5.84375" style="56" hidden="1" customWidth="1"/>
    <col min="5" max="6" width="5.84375" style="56" customWidth="1"/>
    <col min="7" max="9" width="6.3046875" style="56" customWidth="1"/>
    <col min="10" max="11" width="8.07421875" style="56" hidden="1" customWidth="1"/>
    <col min="12" max="16" width="8.07421875" style="56" customWidth="1"/>
    <col min="17" max="17" width="5.3046875" style="56" hidden="1" customWidth="1"/>
    <col min="18" max="19" width="5.3046875" style="56" bestFit="1" customWidth="1"/>
    <col min="20" max="21" width="5.3046875" style="56" customWidth="1"/>
    <col min="22" max="22" width="5.84375" style="56" customWidth="1"/>
    <col min="23" max="23" width="4.3046875" style="56" hidden="1" customWidth="1"/>
    <col min="24" max="24" width="4.53515625" style="56" bestFit="1" customWidth="1"/>
    <col min="25" max="25" width="4.3046875" style="56" bestFit="1" customWidth="1"/>
    <col min="26" max="28" width="4.53515625" style="56" bestFit="1" customWidth="1"/>
    <col min="29" max="29" width="17.53515625" style="56" customWidth="1"/>
    <col min="30" max="30" width="20.07421875" style="56" customWidth="1"/>
    <col min="31" max="31" width="8.3046875" style="56" hidden="1" customWidth="1"/>
    <col min="32" max="32" width="6.3046875" style="56" hidden="1" customWidth="1"/>
    <col min="33" max="37" width="6.3046875" style="56" customWidth="1"/>
    <col min="38" max="39" width="6.3046875" style="56" hidden="1" customWidth="1"/>
    <col min="40" max="44" width="6.3046875" style="56" customWidth="1"/>
    <col min="45" max="46" width="6.3046875" style="56" hidden="1" customWidth="1"/>
    <col min="47" max="51" width="6.3046875" style="56" customWidth="1"/>
    <col min="52" max="56" width="8.84375" style="56" customWidth="1"/>
    <col min="57" max="57" width="26.07421875" style="56" customWidth="1"/>
    <col min="58" max="58" width="8.84375" style="56" customWidth="1"/>
    <col min="59" max="59" width="7.07421875" style="56" customWidth="1"/>
    <col min="60" max="63" width="8.84375" style="56" customWidth="1"/>
    <col min="64" max="64" width="39.84375" style="56" customWidth="1"/>
    <col min="65" max="65" width="13.53515625" style="56" customWidth="1"/>
    <col min="66" max="66" width="14.07421875" style="56" customWidth="1"/>
    <col min="67" max="67" width="10.53515625" style="56" customWidth="1"/>
    <col min="68" max="68" width="10.3046875" style="56" customWidth="1"/>
    <col min="69" max="69" width="20.84375" style="56" customWidth="1"/>
    <col min="70" max="70" width="14.07421875" style="56" customWidth="1"/>
    <col min="71" max="71" width="14.3046875" style="56" customWidth="1"/>
    <col min="72" max="72" width="10.53515625" style="56" customWidth="1"/>
    <col min="73" max="73" width="11.3046875" style="56" customWidth="1"/>
    <col min="74" max="74" width="20.84375" style="56" customWidth="1"/>
    <col min="75" max="75" width="14.3046875" style="56" customWidth="1"/>
    <col min="76" max="76" width="14.07421875" style="56" customWidth="1"/>
    <col min="77" max="77" width="10.53515625" style="56" customWidth="1"/>
    <col min="78" max="79" width="10.3046875" style="56" customWidth="1"/>
    <col min="80" max="82" width="14.07421875" style="56" customWidth="1"/>
    <col min="83" max="85" width="10.3046875" style="56" customWidth="1"/>
    <col min="86" max="86" width="20.84375" style="56" customWidth="1"/>
    <col min="87" max="88" width="14.3046875" style="56" customWidth="1"/>
    <col min="89" max="90" width="12.3046875" style="59" customWidth="1"/>
    <col min="91" max="91" width="12.53515625" style="56" customWidth="1"/>
    <col min="92" max="92" width="15.3046875" style="56" customWidth="1"/>
    <col min="93" max="93" width="12.3046875" style="56" customWidth="1"/>
    <col min="94" max="94" width="17.3046875" style="56" customWidth="1"/>
    <col min="95" max="95" width="14.84375" style="56" customWidth="1"/>
    <col min="96" max="97" width="8.84375" style="56" customWidth="1"/>
    <col min="98" max="98" width="13.3046875" style="56" customWidth="1"/>
    <col min="99" max="99" width="12.3046875" style="56" customWidth="1"/>
    <col min="100" max="100" width="20.84375" style="56" customWidth="1"/>
    <col min="101" max="105" width="13.53515625" style="56" customWidth="1"/>
    <col min="106" max="106" width="12.3046875" style="56" customWidth="1"/>
    <col min="107" max="110" width="8.84375" style="56" customWidth="1"/>
    <col min="111" max="16384" width="8.84375" style="56"/>
  </cols>
  <sheetData>
    <row r="1" spans="1:6717">
      <c r="CU1" s="346"/>
    </row>
    <row r="2" spans="1:6717">
      <c r="CQ2" s="76">
        <v>2017</v>
      </c>
      <c r="CR2" s="76">
        <v>2018</v>
      </c>
      <c r="CS2" s="76">
        <v>2019</v>
      </c>
      <c r="CT2" s="76">
        <v>2020</v>
      </c>
      <c r="CU2" s="347">
        <v>2021</v>
      </c>
    </row>
    <row r="3" spans="1:6717">
      <c r="M3" s="56">
        <v>1000</v>
      </c>
      <c r="CP3" s="67" t="s">
        <v>299</v>
      </c>
      <c r="CQ3" s="77">
        <f>C22</f>
        <v>326.297347</v>
      </c>
      <c r="CR3" s="77">
        <f>D22</f>
        <v>591.85706599999992</v>
      </c>
      <c r="CS3" s="77">
        <f>E22</f>
        <v>860.49336700000003</v>
      </c>
      <c r="CT3" s="77">
        <f>F22</f>
        <v>883.81610599999999</v>
      </c>
      <c r="CU3" s="348">
        <f>H22</f>
        <v>1635.7595570000001</v>
      </c>
    </row>
    <row r="4" spans="1:6717" ht="20.6">
      <c r="B4" s="544" t="s">
        <v>349</v>
      </c>
      <c r="AD4" s="544" t="s">
        <v>350</v>
      </c>
      <c r="CH4" s="56">
        <v>1000</v>
      </c>
      <c r="CP4" s="67" t="s">
        <v>350</v>
      </c>
      <c r="CQ4" s="78">
        <f>AE22</f>
        <v>4.0165901292609045E-3</v>
      </c>
      <c r="CR4" s="78">
        <f>AF22</f>
        <v>6.7783554285498057E-3</v>
      </c>
      <c r="CS4" s="78">
        <f>AG22</f>
        <v>9.7597067610268769E-3</v>
      </c>
      <c r="CT4" s="78">
        <f>AH22</f>
        <v>1.0277443066671724E-2</v>
      </c>
      <c r="CU4" s="349">
        <f>AJ22</f>
        <v>1.4749819917090038E-2</v>
      </c>
    </row>
    <row r="5" spans="1:6717" ht="17.600000000000001" customHeight="1">
      <c r="X5" s="79"/>
      <c r="Y5" s="79"/>
      <c r="Z5" s="79"/>
      <c r="AA5" s="79"/>
      <c r="AB5" s="79"/>
      <c r="AC5" s="79"/>
      <c r="AD5" s="79"/>
      <c r="AE5" s="79"/>
      <c r="AF5" s="79"/>
      <c r="AG5" s="79"/>
      <c r="AH5" s="79"/>
      <c r="AI5" s="79"/>
      <c r="AJ5" s="79"/>
      <c r="AK5" s="79"/>
      <c r="BL5" s="80" t="s">
        <v>351</v>
      </c>
      <c r="BT5" s="79"/>
      <c r="BU5" s="79"/>
      <c r="BV5" s="79"/>
      <c r="BW5" s="79"/>
      <c r="BX5" s="79"/>
      <c r="BY5" s="81"/>
      <c r="CN5" s="80"/>
      <c r="CU5" s="346"/>
      <c r="CV5" s="79"/>
      <c r="CW5" s="79"/>
      <c r="CX5" s="79"/>
      <c r="CY5" s="79"/>
      <c r="CZ5" s="79"/>
      <c r="DA5" s="79"/>
      <c r="DB5" s="79"/>
    </row>
    <row r="6" spans="1:6717" ht="14.6" customHeight="1" thickBot="1">
      <c r="C6" s="56">
        <v>2</v>
      </c>
      <c r="D6" s="56">
        <v>3</v>
      </c>
      <c r="E6" s="56">
        <v>4</v>
      </c>
      <c r="F6" s="56">
        <v>5</v>
      </c>
      <c r="I6" s="56">
        <v>6</v>
      </c>
      <c r="BL6" s="1460">
        <v>2017</v>
      </c>
      <c r="BM6" s="1460"/>
      <c r="BN6" s="1460"/>
      <c r="BO6" s="1460"/>
      <c r="BP6" s="76"/>
      <c r="BQ6" s="1460">
        <v>2018</v>
      </c>
      <c r="BR6" s="1460"/>
      <c r="BS6" s="1460"/>
      <c r="BT6" s="1460"/>
      <c r="BU6" s="76"/>
      <c r="BV6" s="1460">
        <v>2019</v>
      </c>
      <c r="BW6" s="1460"/>
      <c r="BX6" s="1460"/>
      <c r="BY6" s="1460"/>
      <c r="BZ6" s="76"/>
      <c r="CA6" s="1460">
        <v>2020</v>
      </c>
      <c r="CB6" s="1460"/>
      <c r="CC6" s="1460"/>
      <c r="CD6" s="369"/>
      <c r="CE6" s="76"/>
      <c r="CF6" s="76"/>
      <c r="CG6" s="76"/>
      <c r="CH6" s="1460">
        <v>2021</v>
      </c>
      <c r="CI6" s="1460"/>
      <c r="CJ6" s="1460"/>
      <c r="CK6" s="82"/>
      <c r="CL6" s="82"/>
      <c r="CN6" s="83" t="s">
        <v>352</v>
      </c>
      <c r="CP6" s="56" t="s">
        <v>353</v>
      </c>
      <c r="CQ6" s="76">
        <v>2017</v>
      </c>
      <c r="CR6" s="76">
        <f>CQ6+1</f>
        <v>2018</v>
      </c>
      <c r="CS6" s="76">
        <f>CR6+1</f>
        <v>2019</v>
      </c>
      <c r="CT6" s="76">
        <f>CS6+1</f>
        <v>2020</v>
      </c>
      <c r="CU6" s="347">
        <f>CT6+1</f>
        <v>2021</v>
      </c>
    </row>
    <row r="7" spans="1:6717" ht="23.25" customHeight="1" thickBot="1">
      <c r="B7" s="1462" t="s">
        <v>354</v>
      </c>
      <c r="C7" s="1463"/>
      <c r="D7" s="1463"/>
      <c r="E7" s="1463"/>
      <c r="F7" s="1463"/>
      <c r="G7" s="1463"/>
      <c r="H7" s="1463"/>
      <c r="I7" s="1463"/>
      <c r="J7" s="1463"/>
      <c r="K7" s="1463"/>
      <c r="L7" s="1463"/>
      <c r="M7" s="1463"/>
      <c r="N7" s="1463"/>
      <c r="O7" s="1463"/>
      <c r="P7" s="1463"/>
      <c r="Q7" s="1463"/>
      <c r="R7" s="1463"/>
      <c r="S7" s="1463"/>
      <c r="T7" s="1463"/>
      <c r="U7" s="1463"/>
      <c r="V7" s="1463"/>
      <c r="W7" s="1463"/>
      <c r="X7" s="1463"/>
      <c r="Y7" s="1463"/>
      <c r="Z7" s="1463"/>
      <c r="AA7" s="1463"/>
      <c r="AB7" s="1463"/>
      <c r="AD7" s="1468" t="s">
        <v>964</v>
      </c>
      <c r="AE7" s="1337"/>
      <c r="AF7" s="1337"/>
      <c r="AG7" s="1337"/>
      <c r="AH7" s="1337"/>
      <c r="AI7" s="1337"/>
      <c r="AJ7" s="1337"/>
      <c r="AK7" s="1337"/>
      <c r="AL7" s="1337"/>
      <c r="AM7" s="1337"/>
      <c r="AN7" s="1337"/>
      <c r="AO7" s="1337"/>
      <c r="AP7" s="1337"/>
      <c r="AQ7" s="1337"/>
      <c r="AR7" s="1337"/>
      <c r="AS7" s="1337"/>
      <c r="AT7" s="1337"/>
      <c r="AU7" s="1337"/>
      <c r="AV7" s="1337"/>
      <c r="AW7" s="1337"/>
      <c r="AX7" s="1337"/>
      <c r="AY7" s="641"/>
      <c r="BE7" s="1461" t="s">
        <v>355</v>
      </c>
      <c r="BF7" s="1461"/>
      <c r="BG7" s="1461"/>
      <c r="BH7" s="1461"/>
      <c r="BL7" s="84" t="s">
        <v>356</v>
      </c>
      <c r="BM7" s="84" t="s">
        <v>324</v>
      </c>
      <c r="BN7" s="84" t="s">
        <v>325</v>
      </c>
      <c r="BO7" s="84" t="s">
        <v>357</v>
      </c>
      <c r="BP7" s="76"/>
      <c r="BQ7" s="84" t="s">
        <v>356</v>
      </c>
      <c r="BR7" s="84" t="s">
        <v>324</v>
      </c>
      <c r="BS7" s="84" t="s">
        <v>325</v>
      </c>
      <c r="BT7" s="84" t="s">
        <v>357</v>
      </c>
      <c r="BV7" s="84" t="s">
        <v>356</v>
      </c>
      <c r="BW7" s="84" t="s">
        <v>324</v>
      </c>
      <c r="BX7" s="84" t="s">
        <v>325</v>
      </c>
      <c r="BY7" s="84" t="s">
        <v>357</v>
      </c>
      <c r="BZ7" s="76"/>
      <c r="CA7" s="84" t="s">
        <v>356</v>
      </c>
      <c r="CB7" s="84" t="s">
        <v>324</v>
      </c>
      <c r="CC7" s="84" t="s">
        <v>358</v>
      </c>
      <c r="CD7" s="84" t="s">
        <v>357</v>
      </c>
      <c r="CE7" s="76"/>
      <c r="CF7" s="370" t="s">
        <v>359</v>
      </c>
      <c r="CG7" s="76"/>
      <c r="CH7" s="84" t="s">
        <v>356</v>
      </c>
      <c r="CI7" s="84" t="s">
        <v>324</v>
      </c>
      <c r="CJ7" s="84" t="s">
        <v>358</v>
      </c>
      <c r="CK7" s="85"/>
      <c r="CL7" s="85"/>
      <c r="CM7" s="76">
        <v>2021</v>
      </c>
      <c r="CN7" s="353">
        <v>429793092.68000001</v>
      </c>
      <c r="CP7" s="67" t="s">
        <v>360</v>
      </c>
      <c r="CQ7" s="68">
        <v>52761.578000000001</v>
      </c>
      <c r="CR7" s="87">
        <f>CN10/A_Thousand</f>
        <v>300164.54219999997</v>
      </c>
      <c r="CS7" s="87">
        <f>CN9/A_Thousand</f>
        <v>422676.54100000003</v>
      </c>
      <c r="CT7" s="87">
        <f>CN8/A_Thousand</f>
        <v>429793.09268</v>
      </c>
      <c r="CU7" s="350">
        <f>CO7/A_Thousand</f>
        <v>0</v>
      </c>
    </row>
    <row r="8" spans="1:6717" ht="14.6" customHeight="1">
      <c r="B8" s="1040"/>
      <c r="C8" s="1464" t="s">
        <v>361</v>
      </c>
      <c r="D8" s="1464"/>
      <c r="E8" s="1464"/>
      <c r="F8" s="1464"/>
      <c r="G8" s="1464"/>
      <c r="H8" s="1464"/>
      <c r="I8" s="1464"/>
      <c r="J8" s="1464" t="s">
        <v>362</v>
      </c>
      <c r="K8" s="1464"/>
      <c r="L8" s="1464"/>
      <c r="M8" s="1464"/>
      <c r="N8" s="1464"/>
      <c r="O8" s="1464"/>
      <c r="P8" s="1464"/>
      <c r="Q8" s="1464" t="s">
        <v>363</v>
      </c>
      <c r="R8" s="1464"/>
      <c r="S8" s="1464"/>
      <c r="T8" s="1464"/>
      <c r="U8" s="1464"/>
      <c r="V8" s="1464"/>
      <c r="W8" s="1464" t="s">
        <v>364</v>
      </c>
      <c r="X8" s="1464"/>
      <c r="Y8" s="1464"/>
      <c r="Z8" s="1464"/>
      <c r="AA8" s="1464"/>
      <c r="AB8" s="1464"/>
      <c r="AD8" s="1043"/>
      <c r="AE8" s="1465" t="s">
        <v>365</v>
      </c>
      <c r="AF8" s="1465"/>
      <c r="AG8" s="1465"/>
      <c r="AH8" s="1465"/>
      <c r="AI8" s="1465"/>
      <c r="AJ8" s="1465"/>
      <c r="AK8" s="1466"/>
      <c r="AL8" s="1467" t="s">
        <v>366</v>
      </c>
      <c r="AM8" s="1465"/>
      <c r="AN8" s="1465"/>
      <c r="AO8" s="1465"/>
      <c r="AP8" s="1465"/>
      <c r="AQ8" s="1465"/>
      <c r="AR8" s="1466"/>
      <c r="AS8" s="1469" t="s">
        <v>367</v>
      </c>
      <c r="AT8" s="1470"/>
      <c r="AU8" s="1470"/>
      <c r="AV8" s="1470"/>
      <c r="AW8" s="1470"/>
      <c r="AX8" s="1470"/>
      <c r="AY8" s="1470"/>
      <c r="BE8" s="88"/>
      <c r="BF8" s="89" t="s">
        <v>368</v>
      </c>
      <c r="BG8" s="89" t="s">
        <v>369</v>
      </c>
      <c r="BH8" s="90" t="s">
        <v>370</v>
      </c>
      <c r="BL8" s="91" t="s">
        <v>54</v>
      </c>
      <c r="BM8" s="92">
        <v>1217896.9669999999</v>
      </c>
      <c r="BN8" s="92">
        <v>1653397</v>
      </c>
      <c r="BO8" s="93">
        <f>(BN8-BM8)/BM8</f>
        <v>0.35758364196665254</v>
      </c>
      <c r="BQ8" s="91" t="s">
        <v>54</v>
      </c>
      <c r="BR8" s="92">
        <v>1447092</v>
      </c>
      <c r="BS8" s="92">
        <v>2183342</v>
      </c>
      <c r="BT8" s="93">
        <f>(BS8-BR8)/BR8</f>
        <v>0.50877898571756319</v>
      </c>
      <c r="BV8" s="94" t="s">
        <v>54</v>
      </c>
      <c r="BW8" s="92">
        <v>1652221</v>
      </c>
      <c r="BX8" s="92">
        <v>2109320</v>
      </c>
      <c r="BY8" s="93">
        <f>(BX8-BW8)/BW8</f>
        <v>0.27665729947749118</v>
      </c>
      <c r="CA8" s="94" t="s">
        <v>54</v>
      </c>
      <c r="CB8" s="95">
        <v>2076107</v>
      </c>
      <c r="CC8" s="95">
        <v>2965237</v>
      </c>
      <c r="CD8" s="93">
        <f>(CC8-CB8)/CB8</f>
        <v>0.42826790719360802</v>
      </c>
      <c r="CF8" s="72">
        <v>0.40849913630452345</v>
      </c>
      <c r="CH8" s="94" t="s">
        <v>54</v>
      </c>
      <c r="CI8" s="95">
        <v>2398653</v>
      </c>
      <c r="CJ8" s="95">
        <f>CI8*(1+CF8)</f>
        <v>3378500.6787942541</v>
      </c>
      <c r="CK8" s="96"/>
      <c r="CL8" s="96"/>
      <c r="CM8" s="76">
        <v>2020</v>
      </c>
      <c r="CN8" s="86">
        <v>429793092.68000001</v>
      </c>
      <c r="CP8" s="67" t="s">
        <v>371</v>
      </c>
      <c r="CQ8" s="98">
        <v>8.8780013204072403E-2</v>
      </c>
      <c r="CR8" s="98">
        <v>6.9495469580524064E-2</v>
      </c>
      <c r="CS8" s="98">
        <v>8.1088807996343451E-2</v>
      </c>
      <c r="CT8" s="98">
        <v>7.8281085350952601E-2</v>
      </c>
      <c r="CU8" s="351">
        <v>7.8281085350952601E-2</v>
      </c>
    </row>
    <row r="9" spans="1:6717" s="76" customFormat="1" ht="14.6" customHeight="1" thickBot="1">
      <c r="B9" s="1041" t="s">
        <v>11</v>
      </c>
      <c r="C9" s="1042">
        <v>2017</v>
      </c>
      <c r="D9" s="1042">
        <f t="shared" ref="D9:F9" si="0">C9+1</f>
        <v>2018</v>
      </c>
      <c r="E9" s="1042">
        <f t="shared" si="0"/>
        <v>2019</v>
      </c>
      <c r="F9" s="1042">
        <f t="shared" si="0"/>
        <v>2020</v>
      </c>
      <c r="G9" s="1042">
        <v>2021</v>
      </c>
      <c r="H9" s="1042">
        <v>2022</v>
      </c>
      <c r="I9" s="1041">
        <v>2023</v>
      </c>
      <c r="J9" s="1042">
        <v>2017</v>
      </c>
      <c r="K9" s="1042">
        <v>2018</v>
      </c>
      <c r="L9" s="1042">
        <v>2019</v>
      </c>
      <c r="M9" s="1042">
        <v>2020</v>
      </c>
      <c r="N9" s="1042">
        <v>2021</v>
      </c>
      <c r="O9" s="1042">
        <v>2022</v>
      </c>
      <c r="P9" s="1041">
        <v>2023</v>
      </c>
      <c r="Q9" s="1042">
        <v>2018</v>
      </c>
      <c r="R9" s="1042">
        <f>Q9+1</f>
        <v>2019</v>
      </c>
      <c r="S9" s="1042">
        <f>R9+1</f>
        <v>2020</v>
      </c>
      <c r="T9" s="1042">
        <v>2021</v>
      </c>
      <c r="U9" s="1042">
        <v>2022</v>
      </c>
      <c r="V9" s="1041">
        <v>2023</v>
      </c>
      <c r="W9" s="1042">
        <v>2018</v>
      </c>
      <c r="X9" s="1042">
        <v>2019</v>
      </c>
      <c r="Y9" s="1042">
        <v>2020</v>
      </c>
      <c r="Z9" s="1042">
        <v>2021</v>
      </c>
      <c r="AA9" s="1042">
        <v>2022</v>
      </c>
      <c r="AB9" s="1042">
        <v>2023</v>
      </c>
      <c r="AC9" s="56"/>
      <c r="AD9" s="1044" t="s">
        <v>11</v>
      </c>
      <c r="AE9" s="1045">
        <v>2017</v>
      </c>
      <c r="AF9" s="1045">
        <f t="shared" ref="AF9:AH9" si="1">AE9+1</f>
        <v>2018</v>
      </c>
      <c r="AG9" s="1045">
        <f t="shared" si="1"/>
        <v>2019</v>
      </c>
      <c r="AH9" s="1045">
        <f t="shared" si="1"/>
        <v>2020</v>
      </c>
      <c r="AI9" s="1045">
        <v>2021</v>
      </c>
      <c r="AJ9" s="1045">
        <v>2022</v>
      </c>
      <c r="AK9" s="1044">
        <v>2023</v>
      </c>
      <c r="AL9" s="1074">
        <v>2017</v>
      </c>
      <c r="AM9" s="1045">
        <f t="shared" ref="AM9:AO9" si="2">AL9+1</f>
        <v>2018</v>
      </c>
      <c r="AN9" s="1045">
        <f t="shared" si="2"/>
        <v>2019</v>
      </c>
      <c r="AO9" s="1045">
        <f t="shared" si="2"/>
        <v>2020</v>
      </c>
      <c r="AP9" s="1045">
        <v>2021</v>
      </c>
      <c r="AQ9" s="1045">
        <v>2022</v>
      </c>
      <c r="AR9" s="1044">
        <v>2023</v>
      </c>
      <c r="AS9" s="1045">
        <v>2017</v>
      </c>
      <c r="AT9" s="1045">
        <v>2018</v>
      </c>
      <c r="AU9" s="1045">
        <v>2019</v>
      </c>
      <c r="AV9" s="1045">
        <v>2020</v>
      </c>
      <c r="AW9" s="1045">
        <v>2021</v>
      </c>
      <c r="AX9" s="1045">
        <v>2022</v>
      </c>
      <c r="AY9" s="1045">
        <v>2023</v>
      </c>
      <c r="AZ9" s="56"/>
      <c r="BE9" s="100" t="s">
        <v>66</v>
      </c>
      <c r="BF9" s="101">
        <v>0.96</v>
      </c>
      <c r="BG9" s="101">
        <v>1.42</v>
      </c>
      <c r="BH9" s="102">
        <v>2.37</v>
      </c>
      <c r="BI9" s="56"/>
      <c r="BJ9" s="56"/>
      <c r="BK9" s="56"/>
      <c r="BL9" s="91" t="s">
        <v>13</v>
      </c>
      <c r="BM9" s="92">
        <v>3608738.7209999999</v>
      </c>
      <c r="BN9" s="92">
        <v>4262403</v>
      </c>
      <c r="BO9" s="93">
        <f>(BN9-BM9)/BM9</f>
        <v>0.18113372275919892</v>
      </c>
      <c r="BQ9" s="91" t="s">
        <v>13</v>
      </c>
      <c r="BR9" s="92">
        <v>3099225</v>
      </c>
      <c r="BS9" s="92">
        <v>3841093</v>
      </c>
      <c r="BT9" s="93">
        <f>(BS9-BR9)/BR9</f>
        <v>0.23937210108978857</v>
      </c>
      <c r="BU9" s="56"/>
      <c r="BV9" s="94" t="s">
        <v>13</v>
      </c>
      <c r="BW9" s="103">
        <v>3025758</v>
      </c>
      <c r="BX9" s="103">
        <v>3502268</v>
      </c>
      <c r="BY9" s="93">
        <f t="shared" ref="BY9:BY22" si="3">(BX9-BW9)/BW9</f>
        <v>0.1574845047092332</v>
      </c>
      <c r="CA9" s="94" t="s">
        <v>13</v>
      </c>
      <c r="CB9" s="104">
        <v>2727348</v>
      </c>
      <c r="CC9" s="104">
        <v>3391582</v>
      </c>
      <c r="CD9" s="93">
        <f t="shared" ref="CD9:CD22" si="4">(CC9-CB9)/CB9</f>
        <v>0.24354574480411006</v>
      </c>
      <c r="CF9" s="72">
        <v>0.23647523866264594</v>
      </c>
      <c r="CH9" s="94" t="s">
        <v>13</v>
      </c>
      <c r="CI9" s="104">
        <v>3766552</v>
      </c>
      <c r="CJ9" s="95">
        <f t="shared" ref="CJ9:CJ21" si="5">CI9*(1+CF9)</f>
        <v>4657248.283135266</v>
      </c>
      <c r="CK9" s="96"/>
      <c r="CL9" s="96"/>
      <c r="CM9" s="76">
        <f>CM8-1</f>
        <v>2019</v>
      </c>
      <c r="CN9" s="97">
        <v>422676541</v>
      </c>
      <c r="CO9" s="56"/>
      <c r="CT9" s="56"/>
      <c r="CU9" s="346"/>
      <c r="CV9" s="106">
        <f>SUM(CV11:CV12)</f>
        <v>0.6455618768296677</v>
      </c>
      <c r="CW9" s="106">
        <f>SUM(CW11:CW12)</f>
        <v>0.71262441329622017</v>
      </c>
      <c r="CX9" s="106">
        <f>SUM(CX11:CX12)</f>
        <v>0.68708821121685171</v>
      </c>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c r="IX9" s="56"/>
      <c r="IY9" s="56"/>
      <c r="IZ9" s="56"/>
      <c r="JA9" s="56"/>
      <c r="JB9" s="56"/>
      <c r="JC9" s="56"/>
      <c r="JD9" s="56"/>
      <c r="JE9" s="56"/>
      <c r="JF9" s="56"/>
      <c r="JG9" s="56"/>
      <c r="JH9" s="56"/>
      <c r="JI9" s="56"/>
      <c r="JJ9" s="56"/>
      <c r="JK9" s="56"/>
      <c r="JL9" s="56"/>
      <c r="JM9" s="56"/>
      <c r="JN9" s="56"/>
      <c r="JO9" s="56"/>
      <c r="JP9" s="56"/>
      <c r="JQ9" s="56"/>
      <c r="JR9" s="56"/>
      <c r="JS9" s="56"/>
      <c r="JT9" s="56"/>
      <c r="JU9" s="56"/>
      <c r="JV9" s="56"/>
      <c r="JW9" s="56"/>
      <c r="JX9" s="56"/>
      <c r="JY9" s="56"/>
      <c r="JZ9" s="56"/>
      <c r="KA9" s="56"/>
      <c r="KB9" s="56"/>
      <c r="KC9" s="56"/>
      <c r="KD9" s="56"/>
      <c r="KE9" s="56"/>
      <c r="KF9" s="56"/>
      <c r="KG9" s="56"/>
      <c r="KH9" s="56"/>
      <c r="KI9" s="56"/>
      <c r="KJ9" s="56"/>
      <c r="KK9" s="56"/>
      <c r="KL9" s="56"/>
      <c r="KM9" s="56"/>
      <c r="KN9" s="56"/>
      <c r="KO9" s="56"/>
      <c r="KP9" s="56"/>
      <c r="KQ9" s="56"/>
      <c r="KR9" s="56"/>
      <c r="KS9" s="56"/>
      <c r="KT9" s="56"/>
      <c r="KU9" s="56"/>
      <c r="KV9" s="56"/>
      <c r="KW9" s="56"/>
      <c r="KX9" s="56"/>
      <c r="KY9" s="56"/>
      <c r="KZ9" s="56"/>
      <c r="LA9" s="56"/>
      <c r="LB9" s="56"/>
      <c r="LC9" s="56"/>
      <c r="LD9" s="56"/>
      <c r="LE9" s="56"/>
      <c r="LF9" s="56"/>
      <c r="LG9" s="56"/>
      <c r="LH9" s="56"/>
      <c r="LI9" s="56"/>
      <c r="LJ9" s="56"/>
      <c r="LK9" s="56"/>
      <c r="LL9" s="56"/>
      <c r="LM9" s="56"/>
      <c r="LN9" s="56"/>
      <c r="LO9" s="56"/>
      <c r="LP9" s="56"/>
      <c r="LQ9" s="56"/>
      <c r="LR9" s="56"/>
      <c r="LS9" s="56"/>
      <c r="LT9" s="56"/>
      <c r="LU9" s="56"/>
      <c r="LV9" s="56"/>
      <c r="LW9" s="56"/>
      <c r="LX9" s="56"/>
      <c r="LY9" s="56"/>
      <c r="LZ9" s="56"/>
      <c r="MA9" s="56"/>
      <c r="MB9" s="56"/>
      <c r="MC9" s="56"/>
      <c r="MD9" s="56"/>
      <c r="ME9" s="56"/>
      <c r="MF9" s="56"/>
      <c r="MG9" s="56"/>
      <c r="MH9" s="56"/>
      <c r="MI9" s="56"/>
      <c r="MJ9" s="56"/>
      <c r="MK9" s="56"/>
      <c r="ML9" s="56"/>
      <c r="MM9" s="56"/>
      <c r="MN9" s="56"/>
      <c r="MO9" s="56"/>
      <c r="MP9" s="56"/>
      <c r="MQ9" s="56"/>
      <c r="MR9" s="56"/>
      <c r="MS9" s="56"/>
      <c r="MT9" s="56"/>
      <c r="MU9" s="56"/>
      <c r="MV9" s="56"/>
      <c r="MW9" s="56"/>
      <c r="MX9" s="56"/>
      <c r="MY9" s="56"/>
      <c r="MZ9" s="56"/>
      <c r="NA9" s="56"/>
      <c r="NB9" s="56"/>
      <c r="NC9" s="56"/>
      <c r="ND9" s="56"/>
      <c r="NE9" s="56"/>
      <c r="NF9" s="56"/>
      <c r="NG9" s="56"/>
      <c r="NH9" s="56"/>
      <c r="NI9" s="56"/>
      <c r="NJ9" s="56"/>
      <c r="NK9" s="56"/>
      <c r="NL9" s="56"/>
      <c r="NM9" s="56"/>
      <c r="NN9" s="56"/>
      <c r="NO9" s="56"/>
      <c r="NP9" s="56"/>
      <c r="NQ9" s="56"/>
      <c r="NR9" s="56"/>
      <c r="NS9" s="56"/>
      <c r="NT9" s="56"/>
      <c r="NU9" s="56"/>
      <c r="NV9" s="56"/>
      <c r="NW9" s="56"/>
      <c r="NX9" s="56"/>
      <c r="NY9" s="56"/>
      <c r="NZ9" s="56"/>
      <c r="OA9" s="56"/>
      <c r="OB9" s="56"/>
      <c r="OC9" s="56"/>
      <c r="OD9" s="56"/>
      <c r="OE9" s="56"/>
      <c r="OF9" s="56"/>
      <c r="OG9" s="56"/>
      <c r="OH9" s="56"/>
      <c r="OI9" s="56"/>
      <c r="OJ9" s="56"/>
      <c r="OK9" s="56"/>
      <c r="OL9" s="56"/>
      <c r="OM9" s="56"/>
      <c r="ON9" s="56"/>
      <c r="OO9" s="56"/>
      <c r="OP9" s="56"/>
      <c r="OQ9" s="56"/>
      <c r="OR9" s="56"/>
      <c r="OS9" s="56"/>
      <c r="OT9" s="56"/>
      <c r="OU9" s="56"/>
      <c r="OV9" s="56"/>
      <c r="OW9" s="56"/>
      <c r="OX9" s="56"/>
      <c r="OY9" s="56"/>
      <c r="OZ9" s="56"/>
      <c r="PA9" s="56"/>
      <c r="PB9" s="56"/>
      <c r="PC9" s="56"/>
      <c r="PD9" s="56"/>
      <c r="PE9" s="56"/>
      <c r="PF9" s="56"/>
      <c r="PG9" s="56"/>
      <c r="PH9" s="56"/>
      <c r="PI9" s="56"/>
      <c r="PJ9" s="56"/>
      <c r="PK9" s="56"/>
      <c r="PL9" s="56"/>
      <c r="PM9" s="56"/>
      <c r="PN9" s="56"/>
      <c r="PO9" s="56"/>
      <c r="PP9" s="56"/>
      <c r="PQ9" s="56"/>
      <c r="PR9" s="56"/>
      <c r="PS9" s="56"/>
      <c r="PT9" s="56"/>
      <c r="PU9" s="56"/>
      <c r="PV9" s="56"/>
      <c r="PW9" s="56"/>
      <c r="PX9" s="56"/>
      <c r="PY9" s="56"/>
      <c r="PZ9" s="56"/>
      <c r="QA9" s="56"/>
      <c r="QB9" s="56"/>
      <c r="QC9" s="56"/>
      <c r="QD9" s="56"/>
      <c r="QE9" s="56"/>
      <c r="QF9" s="56"/>
      <c r="QG9" s="56"/>
      <c r="QH9" s="56"/>
      <c r="QI9" s="56"/>
      <c r="QJ9" s="56"/>
      <c r="QK9" s="56"/>
      <c r="QL9" s="56"/>
      <c r="QM9" s="56"/>
      <c r="QN9" s="56"/>
      <c r="QO9" s="56"/>
      <c r="QP9" s="56"/>
      <c r="QQ9" s="56"/>
      <c r="QR9" s="56"/>
      <c r="QS9" s="56"/>
      <c r="QT9" s="56"/>
      <c r="QU9" s="56"/>
      <c r="QV9" s="56"/>
      <c r="QW9" s="56"/>
      <c r="QX9" s="56"/>
      <c r="QY9" s="56"/>
      <c r="QZ9" s="56"/>
      <c r="RA9" s="56"/>
      <c r="RB9" s="56"/>
      <c r="RC9" s="56"/>
      <c r="RD9" s="56"/>
      <c r="RE9" s="56"/>
      <c r="RF9" s="56"/>
      <c r="RG9" s="56"/>
      <c r="RH9" s="56"/>
      <c r="RI9" s="56"/>
      <c r="RJ9" s="56"/>
      <c r="RK9" s="56"/>
      <c r="RL9" s="56"/>
      <c r="RM9" s="56"/>
      <c r="RN9" s="56"/>
      <c r="RO9" s="56"/>
      <c r="RP9" s="56"/>
      <c r="RQ9" s="56"/>
      <c r="RR9" s="56"/>
      <c r="RS9" s="56"/>
      <c r="RT9" s="56"/>
      <c r="RU9" s="56"/>
      <c r="RV9" s="56"/>
      <c r="RW9" s="56"/>
      <c r="RX9" s="56"/>
      <c r="RY9" s="56"/>
      <c r="RZ9" s="56"/>
      <c r="SA9" s="56"/>
      <c r="SB9" s="56"/>
      <c r="SC9" s="56"/>
      <c r="SD9" s="56"/>
      <c r="SE9" s="56"/>
      <c r="SF9" s="56"/>
      <c r="SG9" s="56"/>
      <c r="SH9" s="56"/>
      <c r="SI9" s="56"/>
      <c r="SJ9" s="56"/>
      <c r="SK9" s="56"/>
      <c r="SL9" s="56"/>
      <c r="SM9" s="56"/>
      <c r="SN9" s="56"/>
      <c r="SO9" s="56"/>
      <c r="SP9" s="56"/>
      <c r="SQ9" s="56"/>
      <c r="SR9" s="56"/>
      <c r="SS9" s="56"/>
      <c r="ST9" s="56"/>
      <c r="SU9" s="56"/>
      <c r="SV9" s="56"/>
      <c r="SW9" s="56"/>
      <c r="SX9" s="56"/>
      <c r="SY9" s="56"/>
      <c r="SZ9" s="56"/>
      <c r="TA9" s="56"/>
      <c r="TB9" s="56"/>
      <c r="TC9" s="56"/>
      <c r="TD9" s="56"/>
      <c r="TE9" s="56"/>
      <c r="TF9" s="56"/>
      <c r="TG9" s="56"/>
      <c r="TH9" s="56"/>
      <c r="TI9" s="56"/>
      <c r="TJ9" s="56"/>
      <c r="TK9" s="56"/>
      <c r="TL9" s="56"/>
      <c r="TM9" s="56"/>
      <c r="TN9" s="56"/>
      <c r="TO9" s="56"/>
      <c r="TP9" s="56"/>
      <c r="TQ9" s="56"/>
      <c r="TR9" s="56"/>
      <c r="TS9" s="56"/>
      <c r="TT9" s="56"/>
      <c r="TU9" s="56"/>
      <c r="TV9" s="56"/>
      <c r="TW9" s="56"/>
      <c r="TX9" s="56"/>
      <c r="TY9" s="56"/>
      <c r="TZ9" s="56"/>
      <c r="UA9" s="56"/>
      <c r="UB9" s="56"/>
      <c r="UC9" s="56"/>
      <c r="UD9" s="56"/>
      <c r="UE9" s="56"/>
      <c r="UF9" s="56"/>
      <c r="UG9" s="56"/>
      <c r="UH9" s="56"/>
      <c r="UI9" s="56"/>
      <c r="UJ9" s="56"/>
      <c r="UK9" s="56"/>
      <c r="UL9" s="56"/>
      <c r="UM9" s="56"/>
      <c r="UN9" s="56"/>
      <c r="UO9" s="56"/>
      <c r="UP9" s="56"/>
      <c r="UQ9" s="56"/>
      <c r="UR9" s="56"/>
      <c r="US9" s="56"/>
      <c r="UT9" s="56"/>
      <c r="UU9" s="56"/>
      <c r="UV9" s="56"/>
      <c r="UW9" s="56"/>
      <c r="UX9" s="56"/>
      <c r="UY9" s="56"/>
      <c r="UZ9" s="56"/>
      <c r="VA9" s="56"/>
      <c r="VB9" s="56"/>
      <c r="VC9" s="56"/>
      <c r="VD9" s="56"/>
      <c r="VE9" s="56"/>
      <c r="VF9" s="56"/>
      <c r="VG9" s="56"/>
      <c r="VH9" s="56"/>
      <c r="VI9" s="56"/>
      <c r="VJ9" s="56"/>
      <c r="VK9" s="56"/>
      <c r="VL9" s="56"/>
      <c r="VM9" s="56"/>
      <c r="VN9" s="56"/>
      <c r="VO9" s="56"/>
      <c r="VP9" s="56"/>
      <c r="VQ9" s="56"/>
      <c r="VR9" s="56"/>
      <c r="VS9" s="56"/>
      <c r="VT9" s="56"/>
      <c r="VU9" s="56"/>
      <c r="VV9" s="56"/>
      <c r="VW9" s="56"/>
      <c r="VX9" s="56"/>
      <c r="VY9" s="56"/>
      <c r="VZ9" s="56"/>
      <c r="WA9" s="56"/>
      <c r="WB9" s="56"/>
      <c r="WC9" s="56"/>
      <c r="WD9" s="56"/>
      <c r="WE9" s="56"/>
      <c r="WF9" s="56"/>
      <c r="WG9" s="56"/>
      <c r="WH9" s="56"/>
      <c r="WI9" s="56"/>
      <c r="WJ9" s="56"/>
      <c r="WK9" s="56"/>
      <c r="WL9" s="56"/>
      <c r="WM9" s="56"/>
      <c r="WN9" s="56"/>
      <c r="WO9" s="56"/>
      <c r="WP9" s="56"/>
      <c r="WQ9" s="56"/>
      <c r="WR9" s="56"/>
      <c r="WS9" s="56"/>
      <c r="WT9" s="56"/>
      <c r="WU9" s="56"/>
      <c r="WV9" s="56"/>
      <c r="WW9" s="56"/>
      <c r="WX9" s="56"/>
      <c r="WY9" s="56"/>
      <c r="WZ9" s="56"/>
      <c r="XA9" s="56"/>
      <c r="XB9" s="56"/>
      <c r="XC9" s="56"/>
      <c r="XD9" s="56"/>
      <c r="XE9" s="56"/>
      <c r="XF9" s="56"/>
      <c r="XG9" s="56"/>
      <c r="XH9" s="56"/>
      <c r="XI9" s="56"/>
      <c r="XJ9" s="56"/>
      <c r="XK9" s="56"/>
      <c r="XL9" s="56"/>
      <c r="XM9" s="56"/>
      <c r="XN9" s="56"/>
      <c r="XO9" s="56"/>
      <c r="XP9" s="56"/>
      <c r="XQ9" s="56"/>
      <c r="XR9" s="56"/>
      <c r="XS9" s="56"/>
      <c r="XT9" s="56"/>
      <c r="XU9" s="56"/>
      <c r="XV9" s="56"/>
      <c r="XW9" s="56"/>
      <c r="XX9" s="56"/>
      <c r="XY9" s="56"/>
      <c r="XZ9" s="56"/>
      <c r="YA9" s="56"/>
      <c r="YB9" s="56"/>
      <c r="YC9" s="56"/>
      <c r="YD9" s="56"/>
      <c r="YE9" s="56"/>
      <c r="YF9" s="56"/>
      <c r="YG9" s="56"/>
      <c r="YH9" s="56"/>
      <c r="YI9" s="56"/>
      <c r="YJ9" s="56"/>
      <c r="YK9" s="56"/>
      <c r="YL9" s="56"/>
      <c r="YM9" s="56"/>
      <c r="YN9" s="56"/>
      <c r="YO9" s="56"/>
      <c r="YP9" s="56"/>
      <c r="YQ9" s="56"/>
      <c r="YR9" s="56"/>
      <c r="YS9" s="56"/>
      <c r="YT9" s="56"/>
      <c r="YU9" s="56"/>
      <c r="YV9" s="56"/>
      <c r="YW9" s="56"/>
      <c r="YX9" s="56"/>
      <c r="YY9" s="56"/>
      <c r="YZ9" s="56"/>
      <c r="ZA9" s="56"/>
      <c r="ZB9" s="56"/>
      <c r="ZC9" s="56"/>
      <c r="ZD9" s="56"/>
      <c r="ZE9" s="56"/>
      <c r="ZF9" s="56"/>
      <c r="ZG9" s="56"/>
      <c r="ZH9" s="56"/>
      <c r="ZI9" s="56"/>
      <c r="ZJ9" s="56"/>
      <c r="ZK9" s="56"/>
      <c r="ZL9" s="56"/>
      <c r="ZM9" s="56"/>
      <c r="ZN9" s="56"/>
      <c r="ZO9" s="56"/>
      <c r="ZP9" s="56"/>
      <c r="ZQ9" s="56"/>
      <c r="ZR9" s="56"/>
      <c r="ZS9" s="56"/>
      <c r="ZT9" s="56"/>
      <c r="ZU9" s="56"/>
      <c r="ZV9" s="56"/>
      <c r="ZW9" s="56"/>
      <c r="ZX9" s="56"/>
      <c r="ZY9" s="56"/>
      <c r="ZZ9" s="56"/>
      <c r="AAA9" s="56"/>
      <c r="AAB9" s="56"/>
      <c r="AAC9" s="56"/>
      <c r="AAD9" s="56"/>
      <c r="AAE9" s="56"/>
      <c r="AAF9" s="56"/>
      <c r="AAG9" s="56"/>
      <c r="AAH9" s="56"/>
      <c r="AAI9" s="56"/>
      <c r="AAJ9" s="56"/>
      <c r="AAK9" s="56"/>
      <c r="AAL9" s="56"/>
      <c r="AAM9" s="56"/>
      <c r="AAN9" s="56"/>
      <c r="AAO9" s="56"/>
      <c r="AAP9" s="56"/>
      <c r="AAQ9" s="56"/>
      <c r="AAR9" s="56"/>
      <c r="AAS9" s="56"/>
      <c r="AAT9" s="56"/>
      <c r="AAU9" s="56"/>
      <c r="AAV9" s="56"/>
      <c r="AAW9" s="56"/>
      <c r="AAX9" s="56"/>
      <c r="AAY9" s="56"/>
      <c r="AAZ9" s="56"/>
      <c r="ABA9" s="56"/>
      <c r="ABB9" s="56"/>
      <c r="ABC9" s="56"/>
      <c r="ABD9" s="56"/>
      <c r="ABE9" s="56"/>
      <c r="ABF9" s="56"/>
      <c r="ABG9" s="56"/>
      <c r="ABH9" s="56"/>
      <c r="ABI9" s="56"/>
      <c r="ABJ9" s="56"/>
      <c r="ABK9" s="56"/>
      <c r="ABL9" s="56"/>
      <c r="ABM9" s="56"/>
      <c r="ABN9" s="56"/>
      <c r="ABO9" s="56"/>
      <c r="ABP9" s="56"/>
      <c r="ABQ9" s="56"/>
      <c r="ABR9" s="56"/>
      <c r="ABS9" s="56"/>
      <c r="ABT9" s="56"/>
      <c r="ABU9" s="56"/>
      <c r="ABV9" s="56"/>
      <c r="ABW9" s="56"/>
      <c r="ABX9" s="56"/>
      <c r="ABY9" s="56"/>
      <c r="ABZ9" s="56"/>
      <c r="ACA9" s="56"/>
      <c r="ACB9" s="56"/>
      <c r="ACC9" s="56"/>
      <c r="ACD9" s="56"/>
      <c r="ACE9" s="56"/>
      <c r="ACF9" s="56"/>
      <c r="ACG9" s="56"/>
      <c r="ACH9" s="56"/>
      <c r="ACI9" s="56"/>
      <c r="ACJ9" s="56"/>
      <c r="ACK9" s="56"/>
      <c r="ACL9" s="56"/>
      <c r="ACM9" s="56"/>
      <c r="ACN9" s="56"/>
      <c r="ACO9" s="56"/>
      <c r="ACP9" s="56"/>
      <c r="ACQ9" s="56"/>
      <c r="ACR9" s="56"/>
      <c r="ACS9" s="56"/>
      <c r="ACT9" s="56"/>
      <c r="ACU9" s="56"/>
      <c r="ACV9" s="56"/>
      <c r="ACW9" s="56"/>
      <c r="ACX9" s="56"/>
      <c r="ACY9" s="56"/>
      <c r="ACZ9" s="56"/>
      <c r="ADA9" s="56"/>
      <c r="ADB9" s="56"/>
      <c r="ADC9" s="56"/>
      <c r="ADD9" s="56"/>
      <c r="ADE9" s="56"/>
      <c r="ADF9" s="56"/>
      <c r="ADG9" s="56"/>
      <c r="ADH9" s="56"/>
      <c r="ADI9" s="56"/>
      <c r="ADJ9" s="56"/>
      <c r="ADK9" s="56"/>
      <c r="ADL9" s="56"/>
      <c r="ADM9" s="56"/>
      <c r="ADN9" s="56"/>
      <c r="ADO9" s="56"/>
      <c r="ADP9" s="56"/>
      <c r="ADQ9" s="56"/>
      <c r="ADR9" s="56"/>
      <c r="ADS9" s="56"/>
      <c r="ADT9" s="56"/>
      <c r="ADU9" s="56"/>
      <c r="ADV9" s="56"/>
      <c r="ADW9" s="56"/>
      <c r="ADX9" s="56"/>
      <c r="ADY9" s="56"/>
      <c r="ADZ9" s="56"/>
      <c r="AEA9" s="56"/>
      <c r="AEB9" s="56"/>
      <c r="AEC9" s="56"/>
      <c r="AED9" s="56"/>
      <c r="AEE9" s="56"/>
      <c r="AEF9" s="56"/>
      <c r="AEG9" s="56"/>
      <c r="AEH9" s="56"/>
      <c r="AEI9" s="56"/>
      <c r="AEJ9" s="56"/>
      <c r="AEK9" s="56"/>
      <c r="AEL9" s="56"/>
      <c r="AEM9" s="56"/>
      <c r="AEN9" s="56"/>
      <c r="AEO9" s="56"/>
      <c r="AEP9" s="56"/>
      <c r="AEQ9" s="56"/>
      <c r="AER9" s="56"/>
      <c r="AES9" s="56"/>
      <c r="AET9" s="56"/>
      <c r="AEU9" s="56"/>
      <c r="AEV9" s="56"/>
      <c r="AEW9" s="56"/>
      <c r="AEX9" s="56"/>
      <c r="AEY9" s="56"/>
      <c r="AEZ9" s="56"/>
      <c r="AFA9" s="56"/>
      <c r="AFB9" s="56"/>
      <c r="AFC9" s="56"/>
      <c r="AFD9" s="56"/>
      <c r="AFE9" s="56"/>
      <c r="AFF9" s="56"/>
      <c r="AFG9" s="56"/>
      <c r="AFH9" s="56"/>
      <c r="AFI9" s="56"/>
      <c r="AFJ9" s="56"/>
      <c r="AFK9" s="56"/>
      <c r="AFL9" s="56"/>
      <c r="AFM9" s="56"/>
      <c r="AFN9" s="56"/>
      <c r="AFO9" s="56"/>
      <c r="AFP9" s="56"/>
      <c r="AFQ9" s="56"/>
      <c r="AFR9" s="56"/>
      <c r="AFS9" s="56"/>
      <c r="AFT9" s="56"/>
      <c r="AFU9" s="56"/>
      <c r="AFV9" s="56"/>
      <c r="AFW9" s="56"/>
      <c r="AFX9" s="56"/>
      <c r="AFY9" s="56"/>
      <c r="AFZ9" s="56"/>
      <c r="AGA9" s="56"/>
      <c r="AGB9" s="56"/>
      <c r="AGC9" s="56"/>
      <c r="AGD9" s="56"/>
      <c r="AGE9" s="56"/>
      <c r="AGF9" s="56"/>
      <c r="AGG9" s="56"/>
      <c r="AGH9" s="56"/>
      <c r="AGI9" s="56"/>
      <c r="AGJ9" s="56"/>
      <c r="AGK9" s="56"/>
      <c r="AGL9" s="56"/>
      <c r="AGM9" s="56"/>
      <c r="AGN9" s="56"/>
      <c r="AGO9" s="56"/>
      <c r="AGP9" s="56"/>
      <c r="AGQ9" s="56"/>
      <c r="AGR9" s="56"/>
      <c r="AGS9" s="56"/>
      <c r="AGT9" s="56"/>
      <c r="AGU9" s="56"/>
      <c r="AGV9" s="56"/>
      <c r="AGW9" s="56"/>
      <c r="AGX9" s="56"/>
      <c r="AGY9" s="56"/>
      <c r="AGZ9" s="56"/>
      <c r="AHA9" s="56"/>
      <c r="AHB9" s="56"/>
      <c r="AHC9" s="56"/>
      <c r="AHD9" s="56"/>
      <c r="AHE9" s="56"/>
      <c r="AHF9" s="56"/>
      <c r="AHG9" s="56"/>
      <c r="AHH9" s="56"/>
      <c r="AHI9" s="56"/>
      <c r="AHJ9" s="56"/>
      <c r="AHK9" s="56"/>
      <c r="AHL9" s="56"/>
      <c r="AHM9" s="56"/>
      <c r="AHN9" s="56"/>
      <c r="AHO9" s="56"/>
      <c r="AHP9" s="56"/>
      <c r="AHQ9" s="56"/>
      <c r="AHR9" s="56"/>
      <c r="AHS9" s="56"/>
      <c r="AHT9" s="56"/>
      <c r="AHU9" s="56"/>
      <c r="AHV9" s="56"/>
      <c r="AHW9" s="56"/>
      <c r="AHX9" s="56"/>
      <c r="AHY9" s="56"/>
      <c r="AHZ9" s="56"/>
      <c r="AIA9" s="56"/>
      <c r="AIB9" s="56"/>
      <c r="AIC9" s="56"/>
      <c r="AID9" s="56"/>
      <c r="AIE9" s="56"/>
      <c r="AIF9" s="56"/>
      <c r="AIG9" s="56"/>
      <c r="AIH9" s="56"/>
      <c r="AII9" s="56"/>
      <c r="AIJ9" s="56"/>
      <c r="AIK9" s="56"/>
      <c r="AIL9" s="56"/>
      <c r="AIM9" s="56"/>
      <c r="AIN9" s="56"/>
      <c r="AIO9" s="56"/>
      <c r="AIP9" s="56"/>
      <c r="AIQ9" s="56"/>
      <c r="AIR9" s="56"/>
      <c r="AIS9" s="56"/>
      <c r="AIT9" s="56"/>
      <c r="AIU9" s="56"/>
      <c r="AIV9" s="56"/>
      <c r="AIW9" s="56"/>
      <c r="AIX9" s="56"/>
      <c r="AIY9" s="56"/>
      <c r="AIZ9" s="56"/>
      <c r="AJA9" s="56"/>
      <c r="AJB9" s="56"/>
      <c r="AJC9" s="56"/>
      <c r="AJD9" s="56"/>
      <c r="AJE9" s="56"/>
      <c r="AJF9" s="56"/>
      <c r="AJG9" s="56"/>
      <c r="AJH9" s="56"/>
      <c r="AJI9" s="56"/>
      <c r="AJJ9" s="56"/>
      <c r="AJK9" s="56"/>
      <c r="AJL9" s="56"/>
      <c r="AJM9" s="56"/>
      <c r="AJN9" s="56"/>
      <c r="AJO9" s="56"/>
      <c r="AJP9" s="56"/>
      <c r="AJQ9" s="56"/>
      <c r="AJR9" s="56"/>
      <c r="AJS9" s="56"/>
      <c r="AJT9" s="56"/>
      <c r="AJU9" s="56"/>
      <c r="AJV9" s="56"/>
      <c r="AJW9" s="56"/>
      <c r="AJX9" s="56"/>
      <c r="AJY9" s="56"/>
      <c r="AJZ9" s="56"/>
      <c r="AKA9" s="56"/>
      <c r="AKB9" s="56"/>
      <c r="AKC9" s="56"/>
      <c r="AKD9" s="56"/>
      <c r="AKE9" s="56"/>
      <c r="AKF9" s="56"/>
      <c r="AKG9" s="56"/>
      <c r="AKH9" s="56"/>
      <c r="AKI9" s="56"/>
      <c r="AKJ9" s="56"/>
      <c r="AKK9" s="56"/>
      <c r="AKL9" s="56"/>
      <c r="AKM9" s="56"/>
      <c r="AKN9" s="56"/>
      <c r="AKO9" s="56"/>
      <c r="AKP9" s="56"/>
      <c r="AKQ9" s="56"/>
      <c r="AKR9" s="56"/>
      <c r="AKS9" s="56"/>
      <c r="AKT9" s="56"/>
      <c r="AKU9" s="56"/>
      <c r="AKV9" s="56"/>
      <c r="AKW9" s="56"/>
      <c r="AKX9" s="56"/>
      <c r="AKY9" s="56"/>
      <c r="AKZ9" s="56"/>
      <c r="ALA9" s="56"/>
      <c r="ALB9" s="56"/>
      <c r="ALC9" s="56"/>
      <c r="ALD9" s="56"/>
      <c r="ALE9" s="56"/>
      <c r="ALF9" s="56"/>
      <c r="ALG9" s="56"/>
      <c r="ALH9" s="56"/>
      <c r="ALI9" s="56"/>
      <c r="ALJ9" s="56"/>
      <c r="ALK9" s="56"/>
      <c r="ALL9" s="56"/>
      <c r="ALM9" s="56"/>
      <c r="ALN9" s="56"/>
      <c r="ALO9" s="56"/>
      <c r="ALP9" s="56"/>
      <c r="ALQ9" s="56"/>
      <c r="ALR9" s="56"/>
      <c r="ALS9" s="56"/>
      <c r="ALT9" s="56"/>
      <c r="ALU9" s="56"/>
      <c r="ALV9" s="56"/>
      <c r="ALW9" s="56"/>
      <c r="ALX9" s="56"/>
      <c r="ALY9" s="56"/>
      <c r="ALZ9" s="56"/>
      <c r="AMA9" s="56"/>
      <c r="AMB9" s="56"/>
      <c r="AMC9" s="56"/>
      <c r="AMD9" s="56"/>
      <c r="AME9" s="56"/>
      <c r="AMF9" s="56"/>
      <c r="AMG9" s="56"/>
      <c r="AMH9" s="56"/>
      <c r="AMI9" s="56"/>
      <c r="AMJ9" s="56"/>
      <c r="AMK9" s="56"/>
      <c r="AML9" s="56"/>
      <c r="AMM9" s="56"/>
      <c r="AMN9" s="56"/>
      <c r="AMO9" s="56"/>
      <c r="AMP9" s="56"/>
      <c r="AMQ9" s="56"/>
      <c r="AMR9" s="56"/>
      <c r="AMS9" s="56"/>
      <c r="AMT9" s="56"/>
      <c r="AMU9" s="56"/>
      <c r="AMV9" s="56"/>
      <c r="AMW9" s="56"/>
      <c r="AMX9" s="56"/>
      <c r="AMY9" s="56"/>
      <c r="AMZ9" s="56"/>
      <c r="ANA9" s="56"/>
      <c r="ANB9" s="56"/>
      <c r="ANC9" s="56"/>
      <c r="AND9" s="56"/>
      <c r="ANE9" s="56"/>
      <c r="ANF9" s="56"/>
      <c r="ANG9" s="56"/>
      <c r="ANH9" s="56"/>
      <c r="ANI9" s="56"/>
      <c r="ANJ9" s="56"/>
      <c r="ANK9" s="56"/>
      <c r="ANL9" s="56"/>
      <c r="ANM9" s="56"/>
      <c r="ANN9" s="56"/>
      <c r="ANO9" s="56"/>
      <c r="ANP9" s="56"/>
      <c r="ANQ9" s="56"/>
      <c r="ANR9" s="56"/>
      <c r="ANS9" s="56"/>
      <c r="ANT9" s="56"/>
      <c r="ANU9" s="56"/>
      <c r="ANV9" s="56"/>
      <c r="ANW9" s="56"/>
      <c r="ANX9" s="56"/>
      <c r="ANY9" s="56"/>
      <c r="ANZ9" s="56"/>
      <c r="AOA9" s="56"/>
      <c r="AOB9" s="56"/>
      <c r="AOC9" s="56"/>
      <c r="AOD9" s="56"/>
      <c r="AOE9" s="56"/>
      <c r="AOF9" s="56"/>
      <c r="AOG9" s="56"/>
      <c r="AOH9" s="56"/>
      <c r="AOI9" s="56"/>
      <c r="AOJ9" s="56"/>
      <c r="AOK9" s="56"/>
      <c r="AOL9" s="56"/>
      <c r="AOM9" s="56"/>
      <c r="AON9" s="56"/>
      <c r="AOO9" s="56"/>
      <c r="AOP9" s="56"/>
      <c r="AOQ9" s="56"/>
      <c r="AOR9" s="56"/>
      <c r="AOS9" s="56"/>
      <c r="AOT9" s="56"/>
      <c r="AOU9" s="56"/>
      <c r="AOV9" s="56"/>
      <c r="AOW9" s="56"/>
      <c r="AOX9" s="56"/>
      <c r="AOY9" s="56"/>
      <c r="AOZ9" s="56"/>
      <c r="APA9" s="56"/>
      <c r="APB9" s="56"/>
      <c r="APC9" s="56"/>
      <c r="APD9" s="56"/>
      <c r="APE9" s="56"/>
      <c r="APF9" s="56"/>
      <c r="APG9" s="56"/>
      <c r="APH9" s="56"/>
      <c r="API9" s="56"/>
      <c r="APJ9" s="56"/>
      <c r="APK9" s="56"/>
      <c r="APL9" s="56"/>
      <c r="APM9" s="56"/>
      <c r="APN9" s="56"/>
      <c r="APO9" s="56"/>
      <c r="APP9" s="56"/>
      <c r="APQ9" s="56"/>
      <c r="APR9" s="56"/>
      <c r="APS9" s="56"/>
      <c r="APT9" s="56"/>
      <c r="APU9" s="56"/>
      <c r="APV9" s="56"/>
      <c r="APW9" s="56"/>
      <c r="APX9" s="56"/>
      <c r="APY9" s="56"/>
      <c r="APZ9" s="56"/>
      <c r="AQA9" s="56"/>
      <c r="AQB9" s="56"/>
      <c r="AQC9" s="56"/>
      <c r="AQD9" s="56"/>
      <c r="AQE9" s="56"/>
      <c r="AQF9" s="56"/>
      <c r="AQG9" s="56"/>
      <c r="AQH9" s="56"/>
      <c r="AQI9" s="56"/>
      <c r="AQJ9" s="56"/>
      <c r="AQK9" s="56"/>
      <c r="AQL9" s="56"/>
      <c r="AQM9" s="56"/>
      <c r="AQN9" s="56"/>
      <c r="AQO9" s="56"/>
      <c r="AQP9" s="56"/>
      <c r="AQQ9" s="56"/>
      <c r="AQR9" s="56"/>
      <c r="AQS9" s="56"/>
      <c r="AQT9" s="56"/>
      <c r="AQU9" s="56"/>
      <c r="AQV9" s="56"/>
      <c r="AQW9" s="56"/>
      <c r="AQX9" s="56"/>
      <c r="AQY9" s="56"/>
      <c r="AQZ9" s="56"/>
      <c r="ARA9" s="56"/>
      <c r="ARB9" s="56"/>
      <c r="ARC9" s="56"/>
      <c r="ARD9" s="56"/>
      <c r="ARE9" s="56"/>
      <c r="ARF9" s="56"/>
      <c r="ARG9" s="56"/>
      <c r="ARH9" s="56"/>
      <c r="ARI9" s="56"/>
      <c r="ARJ9" s="56"/>
      <c r="ARK9" s="56"/>
      <c r="ARL9" s="56"/>
      <c r="ARM9" s="56"/>
      <c r="ARN9" s="56"/>
      <c r="ARO9" s="56"/>
      <c r="ARP9" s="56"/>
      <c r="ARQ9" s="56"/>
      <c r="ARR9" s="56"/>
      <c r="ARS9" s="56"/>
      <c r="ART9" s="56"/>
      <c r="ARU9" s="56"/>
      <c r="ARV9" s="56"/>
      <c r="ARW9" s="56"/>
      <c r="ARX9" s="56"/>
      <c r="ARY9" s="56"/>
      <c r="ARZ9" s="56"/>
      <c r="ASA9" s="56"/>
      <c r="ASB9" s="56"/>
      <c r="ASC9" s="56"/>
      <c r="ASD9" s="56"/>
      <c r="ASE9" s="56"/>
      <c r="ASF9" s="56"/>
      <c r="ASG9" s="56"/>
      <c r="ASH9" s="56"/>
      <c r="ASI9" s="56"/>
      <c r="ASJ9" s="56"/>
      <c r="ASK9" s="56"/>
      <c r="ASL9" s="56"/>
      <c r="ASM9" s="56"/>
      <c r="ASN9" s="56"/>
      <c r="ASO9" s="56"/>
      <c r="ASP9" s="56"/>
      <c r="ASQ9" s="56"/>
      <c r="ASR9" s="56"/>
      <c r="ASS9" s="56"/>
      <c r="AST9" s="56"/>
      <c r="ASU9" s="56"/>
      <c r="ASV9" s="56"/>
      <c r="ASW9" s="56"/>
      <c r="ASX9" s="56"/>
      <c r="ASY9" s="56"/>
      <c r="ASZ9" s="56"/>
      <c r="ATA9" s="56"/>
      <c r="ATB9" s="56"/>
      <c r="ATC9" s="56"/>
      <c r="ATD9" s="56"/>
      <c r="ATE9" s="56"/>
      <c r="ATF9" s="56"/>
      <c r="ATG9" s="56"/>
      <c r="ATH9" s="56"/>
      <c r="ATI9" s="56"/>
      <c r="ATJ9" s="56"/>
      <c r="ATK9" s="56"/>
      <c r="ATL9" s="56"/>
      <c r="ATM9" s="56"/>
      <c r="ATN9" s="56"/>
      <c r="ATO9" s="56"/>
      <c r="ATP9" s="56"/>
      <c r="ATQ9" s="56"/>
      <c r="ATR9" s="56"/>
      <c r="ATS9" s="56"/>
      <c r="ATT9" s="56"/>
      <c r="ATU9" s="56"/>
      <c r="ATV9" s="56"/>
      <c r="ATW9" s="56"/>
      <c r="ATX9" s="56"/>
      <c r="ATY9" s="56"/>
      <c r="ATZ9" s="56"/>
      <c r="AUA9" s="56"/>
      <c r="AUB9" s="56"/>
      <c r="AUC9" s="56"/>
      <c r="AUD9" s="56"/>
      <c r="AUE9" s="56"/>
      <c r="AUF9" s="56"/>
      <c r="AUG9" s="56"/>
      <c r="AUH9" s="56"/>
      <c r="AUI9" s="56"/>
      <c r="AUJ9" s="56"/>
      <c r="AUK9" s="56"/>
      <c r="AUL9" s="56"/>
      <c r="AUM9" s="56"/>
      <c r="AUN9" s="56"/>
      <c r="AUO9" s="56"/>
      <c r="AUP9" s="56"/>
      <c r="AUQ9" s="56"/>
      <c r="AUR9" s="56"/>
      <c r="AUS9" s="56"/>
      <c r="AUT9" s="56"/>
      <c r="AUU9" s="56"/>
      <c r="AUV9" s="56"/>
      <c r="AUW9" s="56"/>
      <c r="AUX9" s="56"/>
      <c r="AUY9" s="56"/>
      <c r="AUZ9" s="56"/>
      <c r="AVA9" s="56"/>
      <c r="AVB9" s="56"/>
      <c r="AVC9" s="56"/>
      <c r="AVD9" s="56"/>
      <c r="AVE9" s="56"/>
      <c r="AVF9" s="56"/>
      <c r="AVG9" s="56"/>
      <c r="AVH9" s="56"/>
      <c r="AVI9" s="56"/>
      <c r="AVJ9" s="56"/>
      <c r="AVK9" s="56"/>
      <c r="AVL9" s="56"/>
      <c r="AVM9" s="56"/>
      <c r="AVN9" s="56"/>
      <c r="AVO9" s="56"/>
      <c r="AVP9" s="56"/>
      <c r="AVQ9" s="56"/>
      <c r="AVR9" s="56"/>
      <c r="AVS9" s="56"/>
      <c r="AVT9" s="56"/>
      <c r="AVU9" s="56"/>
      <c r="AVV9" s="56"/>
      <c r="AVW9" s="56"/>
      <c r="AVX9" s="56"/>
      <c r="AVY9" s="56"/>
      <c r="AVZ9" s="56"/>
      <c r="AWA9" s="56"/>
      <c r="AWB9" s="56"/>
      <c r="AWC9" s="56"/>
      <c r="AWD9" s="56"/>
      <c r="AWE9" s="56"/>
      <c r="AWF9" s="56"/>
      <c r="AWG9" s="56"/>
      <c r="AWH9" s="56"/>
      <c r="AWI9" s="56"/>
      <c r="AWJ9" s="56"/>
      <c r="AWK9" s="56"/>
      <c r="AWL9" s="56"/>
      <c r="AWM9" s="56"/>
      <c r="AWN9" s="56"/>
      <c r="AWO9" s="56"/>
      <c r="AWP9" s="56"/>
      <c r="AWQ9" s="56"/>
      <c r="AWR9" s="56"/>
      <c r="AWS9" s="56"/>
      <c r="AWT9" s="56"/>
      <c r="AWU9" s="56"/>
      <c r="AWV9" s="56"/>
      <c r="AWW9" s="56"/>
      <c r="AWX9" s="56"/>
      <c r="AWY9" s="56"/>
      <c r="AWZ9" s="56"/>
      <c r="AXA9" s="56"/>
      <c r="AXB9" s="56"/>
      <c r="AXC9" s="56"/>
      <c r="AXD9" s="56"/>
      <c r="AXE9" s="56"/>
      <c r="AXF9" s="56"/>
      <c r="AXG9" s="56"/>
      <c r="AXH9" s="56"/>
      <c r="AXI9" s="56"/>
      <c r="AXJ9" s="56"/>
      <c r="AXK9" s="56"/>
      <c r="AXL9" s="56"/>
      <c r="AXM9" s="56"/>
      <c r="AXN9" s="56"/>
      <c r="AXO9" s="56"/>
      <c r="AXP9" s="56"/>
      <c r="AXQ9" s="56"/>
      <c r="AXR9" s="56"/>
      <c r="AXS9" s="56"/>
      <c r="AXT9" s="56"/>
      <c r="AXU9" s="56"/>
      <c r="AXV9" s="56"/>
      <c r="AXW9" s="56"/>
      <c r="AXX9" s="56"/>
      <c r="AXY9" s="56"/>
      <c r="AXZ9" s="56"/>
      <c r="AYA9" s="56"/>
      <c r="AYB9" s="56"/>
      <c r="AYC9" s="56"/>
      <c r="AYD9" s="56"/>
      <c r="AYE9" s="56"/>
      <c r="AYF9" s="56"/>
      <c r="AYG9" s="56"/>
      <c r="AYH9" s="56"/>
      <c r="AYI9" s="56"/>
      <c r="AYJ9" s="56"/>
      <c r="AYK9" s="56"/>
      <c r="AYL9" s="56"/>
      <c r="AYM9" s="56"/>
      <c r="AYN9" s="56"/>
      <c r="AYO9" s="56"/>
      <c r="AYP9" s="56"/>
      <c r="AYQ9" s="56"/>
      <c r="AYR9" s="56"/>
      <c r="AYS9" s="56"/>
      <c r="AYT9" s="56"/>
      <c r="AYU9" s="56"/>
      <c r="AYV9" s="56"/>
      <c r="AYW9" s="56"/>
      <c r="AYX9" s="56"/>
      <c r="AYY9" s="56"/>
      <c r="AYZ9" s="56"/>
      <c r="AZA9" s="56"/>
      <c r="AZB9" s="56"/>
      <c r="AZC9" s="56"/>
      <c r="AZD9" s="56"/>
      <c r="AZE9" s="56"/>
      <c r="AZF9" s="56"/>
      <c r="AZG9" s="56"/>
      <c r="AZH9" s="56"/>
      <c r="AZI9" s="56"/>
      <c r="AZJ9" s="56"/>
      <c r="AZK9" s="56"/>
      <c r="AZL9" s="56"/>
      <c r="AZM9" s="56"/>
      <c r="AZN9" s="56"/>
      <c r="AZO9" s="56"/>
      <c r="AZP9" s="56"/>
      <c r="AZQ9" s="56"/>
      <c r="AZR9" s="56"/>
      <c r="AZS9" s="56"/>
      <c r="AZT9" s="56"/>
      <c r="AZU9" s="56"/>
      <c r="AZV9" s="56"/>
      <c r="AZW9" s="56"/>
      <c r="AZX9" s="56"/>
      <c r="AZY9" s="56"/>
      <c r="AZZ9" s="56"/>
      <c r="BAA9" s="56"/>
      <c r="BAB9" s="56"/>
      <c r="BAC9" s="56"/>
      <c r="BAD9" s="56"/>
      <c r="BAE9" s="56"/>
      <c r="BAF9" s="56"/>
      <c r="BAG9" s="56"/>
      <c r="BAH9" s="56"/>
      <c r="BAI9" s="56"/>
      <c r="BAJ9" s="56"/>
      <c r="BAK9" s="56"/>
      <c r="BAL9" s="56"/>
      <c r="BAM9" s="56"/>
      <c r="BAN9" s="56"/>
      <c r="BAO9" s="56"/>
      <c r="BAP9" s="56"/>
      <c r="BAQ9" s="56"/>
      <c r="BAR9" s="56"/>
      <c r="BAS9" s="56"/>
      <c r="BAT9" s="56"/>
      <c r="BAU9" s="56"/>
      <c r="BAV9" s="56"/>
      <c r="BAW9" s="56"/>
      <c r="BAX9" s="56"/>
      <c r="BAY9" s="56"/>
      <c r="BAZ9" s="56"/>
      <c r="BBA9" s="56"/>
      <c r="BBB9" s="56"/>
      <c r="BBC9" s="56"/>
      <c r="BBD9" s="56"/>
      <c r="BBE9" s="56"/>
      <c r="BBF9" s="56"/>
      <c r="BBG9" s="56"/>
      <c r="BBH9" s="56"/>
      <c r="BBI9" s="56"/>
      <c r="BBJ9" s="56"/>
      <c r="BBK9" s="56"/>
      <c r="BBL9" s="56"/>
      <c r="BBM9" s="56"/>
      <c r="BBN9" s="56"/>
      <c r="BBO9" s="56"/>
      <c r="BBP9" s="56"/>
      <c r="BBQ9" s="56"/>
      <c r="BBR9" s="56"/>
      <c r="BBS9" s="56"/>
      <c r="BBT9" s="56"/>
      <c r="BBU9" s="56"/>
      <c r="BBV9" s="56"/>
      <c r="BBW9" s="56"/>
      <c r="BBX9" s="56"/>
      <c r="BBY9" s="56"/>
      <c r="BBZ9" s="56"/>
      <c r="BCA9" s="56"/>
      <c r="BCB9" s="56"/>
      <c r="BCC9" s="56"/>
      <c r="BCD9" s="56"/>
      <c r="BCE9" s="56"/>
      <c r="BCF9" s="56"/>
      <c r="BCG9" s="56"/>
      <c r="BCH9" s="56"/>
      <c r="BCI9" s="56"/>
      <c r="BCJ9" s="56"/>
      <c r="BCK9" s="56"/>
      <c r="BCL9" s="56"/>
      <c r="BCM9" s="56"/>
      <c r="BCN9" s="56"/>
      <c r="BCO9" s="56"/>
      <c r="BCP9" s="56"/>
      <c r="BCQ9" s="56"/>
      <c r="BCR9" s="56"/>
      <c r="BCS9" s="56"/>
      <c r="BCT9" s="56"/>
      <c r="BCU9" s="56"/>
      <c r="BCV9" s="56"/>
      <c r="BCW9" s="56"/>
      <c r="BCX9" s="56"/>
      <c r="BCY9" s="56"/>
      <c r="BCZ9" s="56"/>
      <c r="BDA9" s="56"/>
      <c r="BDB9" s="56"/>
      <c r="BDC9" s="56"/>
      <c r="BDD9" s="56"/>
      <c r="BDE9" s="56"/>
      <c r="BDF9" s="56"/>
      <c r="BDG9" s="56"/>
      <c r="BDH9" s="56"/>
      <c r="BDI9" s="56"/>
      <c r="BDJ9" s="56"/>
      <c r="BDK9" s="56"/>
      <c r="BDL9" s="56"/>
      <c r="BDM9" s="56"/>
      <c r="BDN9" s="56"/>
      <c r="BDO9" s="56"/>
      <c r="BDP9" s="56"/>
      <c r="BDQ9" s="56"/>
      <c r="BDR9" s="56"/>
      <c r="BDS9" s="56"/>
      <c r="BDT9" s="56"/>
      <c r="BDU9" s="56"/>
      <c r="BDV9" s="56"/>
      <c r="BDW9" s="56"/>
      <c r="BDX9" s="56"/>
      <c r="BDY9" s="56"/>
      <c r="BDZ9" s="56"/>
      <c r="BEA9" s="56"/>
      <c r="BEB9" s="56"/>
      <c r="BEC9" s="56"/>
      <c r="BED9" s="56"/>
      <c r="BEE9" s="56"/>
      <c r="BEF9" s="56"/>
      <c r="BEG9" s="56"/>
      <c r="BEH9" s="56"/>
      <c r="BEI9" s="56"/>
      <c r="BEJ9" s="56"/>
      <c r="BEK9" s="56"/>
      <c r="BEL9" s="56"/>
      <c r="BEM9" s="56"/>
      <c r="BEN9" s="56"/>
      <c r="BEO9" s="56"/>
      <c r="BEP9" s="56"/>
      <c r="BEQ9" s="56"/>
      <c r="BER9" s="56"/>
      <c r="BES9" s="56"/>
      <c r="BET9" s="56"/>
      <c r="BEU9" s="56"/>
      <c r="BEV9" s="56"/>
      <c r="BEW9" s="56"/>
      <c r="BEX9" s="56"/>
      <c r="BEY9" s="56"/>
      <c r="BEZ9" s="56"/>
      <c r="BFA9" s="56"/>
      <c r="BFB9" s="56"/>
      <c r="BFC9" s="56"/>
      <c r="BFD9" s="56"/>
      <c r="BFE9" s="56"/>
      <c r="BFF9" s="56"/>
      <c r="BFG9" s="56"/>
      <c r="BFH9" s="56"/>
      <c r="BFI9" s="56"/>
      <c r="BFJ9" s="56"/>
      <c r="BFK9" s="56"/>
      <c r="BFL9" s="56"/>
      <c r="BFM9" s="56"/>
      <c r="BFN9" s="56"/>
      <c r="BFO9" s="56"/>
      <c r="BFP9" s="56"/>
      <c r="BFQ9" s="56"/>
      <c r="BFR9" s="56"/>
      <c r="BFS9" s="56"/>
      <c r="BFT9" s="56"/>
      <c r="BFU9" s="56"/>
      <c r="BFV9" s="56"/>
      <c r="BFW9" s="56"/>
      <c r="BFX9" s="56"/>
      <c r="BFY9" s="56"/>
      <c r="BFZ9" s="56"/>
      <c r="BGA9" s="56"/>
      <c r="BGB9" s="56"/>
      <c r="BGC9" s="56"/>
      <c r="BGD9" s="56"/>
      <c r="BGE9" s="56"/>
      <c r="BGF9" s="56"/>
      <c r="BGG9" s="56"/>
      <c r="BGH9" s="56"/>
      <c r="BGI9" s="56"/>
      <c r="BGJ9" s="56"/>
      <c r="BGK9" s="56"/>
      <c r="BGL9" s="56"/>
      <c r="BGM9" s="56"/>
      <c r="BGN9" s="56"/>
      <c r="BGO9" s="56"/>
      <c r="BGP9" s="56"/>
      <c r="BGQ9" s="56"/>
      <c r="BGR9" s="56"/>
      <c r="BGS9" s="56"/>
      <c r="BGT9" s="56"/>
      <c r="BGU9" s="56"/>
      <c r="BGV9" s="56"/>
      <c r="BGW9" s="56"/>
      <c r="BGX9" s="56"/>
      <c r="BGY9" s="56"/>
      <c r="BGZ9" s="56"/>
      <c r="BHA9" s="56"/>
      <c r="BHB9" s="56"/>
      <c r="BHC9" s="56"/>
      <c r="BHD9" s="56"/>
      <c r="BHE9" s="56"/>
      <c r="BHF9" s="56"/>
      <c r="BHG9" s="56"/>
      <c r="BHH9" s="56"/>
      <c r="BHI9" s="56"/>
      <c r="BHJ9" s="56"/>
      <c r="BHK9" s="56"/>
      <c r="BHL9" s="56"/>
      <c r="BHM9" s="56"/>
      <c r="BHN9" s="56"/>
      <c r="BHO9" s="56"/>
      <c r="BHP9" s="56"/>
      <c r="BHQ9" s="56"/>
      <c r="BHR9" s="56"/>
      <c r="BHS9" s="56"/>
      <c r="BHT9" s="56"/>
      <c r="BHU9" s="56"/>
      <c r="BHV9" s="56"/>
      <c r="BHW9" s="56"/>
      <c r="BHX9" s="56"/>
      <c r="BHY9" s="56"/>
      <c r="BHZ9" s="56"/>
      <c r="BIA9" s="56"/>
      <c r="BIB9" s="56"/>
      <c r="BIC9" s="56"/>
      <c r="BID9" s="56"/>
      <c r="BIE9" s="56"/>
      <c r="BIF9" s="56"/>
      <c r="BIG9" s="56"/>
      <c r="BIH9" s="56"/>
      <c r="BII9" s="56"/>
      <c r="BIJ9" s="56"/>
      <c r="BIK9" s="56"/>
      <c r="BIL9" s="56"/>
      <c r="BIM9" s="56"/>
      <c r="BIN9" s="56"/>
      <c r="BIO9" s="56"/>
      <c r="BIP9" s="56"/>
      <c r="BIQ9" s="56"/>
      <c r="BIR9" s="56"/>
      <c r="BIS9" s="56"/>
      <c r="BIT9" s="56"/>
      <c r="BIU9" s="56"/>
      <c r="BIV9" s="56"/>
      <c r="BIW9" s="56"/>
      <c r="BIX9" s="56"/>
      <c r="BIY9" s="56"/>
      <c r="BIZ9" s="56"/>
      <c r="BJA9" s="56"/>
      <c r="BJB9" s="56"/>
      <c r="BJC9" s="56"/>
      <c r="BJD9" s="56"/>
      <c r="BJE9" s="56"/>
      <c r="BJF9" s="56"/>
      <c r="BJG9" s="56"/>
      <c r="BJH9" s="56"/>
      <c r="BJI9" s="56"/>
      <c r="BJJ9" s="56"/>
      <c r="BJK9" s="56"/>
      <c r="BJL9" s="56"/>
      <c r="BJM9" s="56"/>
      <c r="BJN9" s="56"/>
      <c r="BJO9" s="56"/>
      <c r="BJP9" s="56"/>
      <c r="BJQ9" s="56"/>
      <c r="BJR9" s="56"/>
      <c r="BJS9" s="56"/>
      <c r="BJT9" s="56"/>
      <c r="BJU9" s="56"/>
      <c r="BJV9" s="56"/>
      <c r="BJW9" s="56"/>
      <c r="BJX9" s="56"/>
      <c r="BJY9" s="56"/>
      <c r="BJZ9" s="56"/>
      <c r="BKA9" s="56"/>
      <c r="BKB9" s="56"/>
      <c r="BKC9" s="56"/>
      <c r="BKD9" s="56"/>
      <c r="BKE9" s="56"/>
      <c r="BKF9" s="56"/>
      <c r="BKG9" s="56"/>
      <c r="BKH9" s="56"/>
      <c r="BKI9" s="56"/>
      <c r="BKJ9" s="56"/>
      <c r="BKK9" s="56"/>
      <c r="BKL9" s="56"/>
      <c r="BKM9" s="56"/>
      <c r="BKN9" s="56"/>
      <c r="BKO9" s="56"/>
      <c r="BKP9" s="56"/>
      <c r="BKQ9" s="56"/>
      <c r="BKR9" s="56"/>
      <c r="BKS9" s="56"/>
      <c r="BKT9" s="56"/>
      <c r="BKU9" s="56"/>
      <c r="BKV9" s="56"/>
      <c r="BKW9" s="56"/>
      <c r="BKX9" s="56"/>
      <c r="BKY9" s="56"/>
      <c r="BKZ9" s="56"/>
      <c r="BLA9" s="56"/>
      <c r="BLB9" s="56"/>
      <c r="BLC9" s="56"/>
      <c r="BLD9" s="56"/>
      <c r="BLE9" s="56"/>
      <c r="BLF9" s="56"/>
      <c r="BLG9" s="56"/>
      <c r="BLH9" s="56"/>
      <c r="BLI9" s="56"/>
      <c r="BLJ9" s="56"/>
      <c r="BLK9" s="56"/>
      <c r="BLL9" s="56"/>
      <c r="BLM9" s="56"/>
      <c r="BLN9" s="56"/>
      <c r="BLO9" s="56"/>
      <c r="BLP9" s="56"/>
      <c r="BLQ9" s="56"/>
      <c r="BLR9" s="56"/>
      <c r="BLS9" s="56"/>
      <c r="BLT9" s="56"/>
      <c r="BLU9" s="56"/>
      <c r="BLV9" s="56"/>
      <c r="BLW9" s="56"/>
      <c r="BLX9" s="56"/>
      <c r="BLY9" s="56"/>
      <c r="BLZ9" s="56"/>
      <c r="BMA9" s="56"/>
      <c r="BMB9" s="56"/>
      <c r="BMC9" s="56"/>
      <c r="BMD9" s="56"/>
      <c r="BME9" s="56"/>
      <c r="BMF9" s="56"/>
      <c r="BMG9" s="56"/>
      <c r="BMH9" s="56"/>
      <c r="BMI9" s="56"/>
      <c r="BMJ9" s="56"/>
      <c r="BMK9" s="56"/>
      <c r="BML9" s="56"/>
      <c r="BMM9" s="56"/>
      <c r="BMN9" s="56"/>
      <c r="BMO9" s="56"/>
      <c r="BMP9" s="56"/>
      <c r="BMQ9" s="56"/>
      <c r="BMR9" s="56"/>
      <c r="BMS9" s="56"/>
      <c r="BMT9" s="56"/>
      <c r="BMU9" s="56"/>
      <c r="BMV9" s="56"/>
      <c r="BMW9" s="56"/>
      <c r="BMX9" s="56"/>
      <c r="BMY9" s="56"/>
      <c r="BMZ9" s="56"/>
      <c r="BNA9" s="56"/>
      <c r="BNB9" s="56"/>
      <c r="BNC9" s="56"/>
      <c r="BND9" s="56"/>
      <c r="BNE9" s="56"/>
      <c r="BNF9" s="56"/>
      <c r="BNG9" s="56"/>
      <c r="BNH9" s="56"/>
      <c r="BNI9" s="56"/>
      <c r="BNJ9" s="56"/>
      <c r="BNK9" s="56"/>
      <c r="BNL9" s="56"/>
      <c r="BNM9" s="56"/>
      <c r="BNN9" s="56"/>
      <c r="BNO9" s="56"/>
      <c r="BNP9" s="56"/>
      <c r="BNQ9" s="56"/>
      <c r="BNR9" s="56"/>
      <c r="BNS9" s="56"/>
      <c r="BNT9" s="56"/>
      <c r="BNU9" s="56"/>
      <c r="BNV9" s="56"/>
      <c r="BNW9" s="56"/>
      <c r="BNX9" s="56"/>
      <c r="BNY9" s="56"/>
      <c r="BNZ9" s="56"/>
      <c r="BOA9" s="56"/>
      <c r="BOB9" s="56"/>
      <c r="BOC9" s="56"/>
      <c r="BOD9" s="56"/>
      <c r="BOE9" s="56"/>
      <c r="BOF9" s="56"/>
      <c r="BOG9" s="56"/>
      <c r="BOH9" s="56"/>
      <c r="BOI9" s="56"/>
      <c r="BOJ9" s="56"/>
      <c r="BOK9" s="56"/>
      <c r="BOL9" s="56"/>
      <c r="BOM9" s="56"/>
      <c r="BON9" s="56"/>
      <c r="BOO9" s="56"/>
      <c r="BOP9" s="56"/>
      <c r="BOQ9" s="56"/>
      <c r="BOR9" s="56"/>
      <c r="BOS9" s="56"/>
      <c r="BOT9" s="56"/>
      <c r="BOU9" s="56"/>
      <c r="BOV9" s="56"/>
      <c r="BOW9" s="56"/>
      <c r="BOX9" s="56"/>
      <c r="BOY9" s="56"/>
      <c r="BOZ9" s="56"/>
      <c r="BPA9" s="56"/>
      <c r="BPB9" s="56"/>
      <c r="BPC9" s="56"/>
      <c r="BPD9" s="56"/>
      <c r="BPE9" s="56"/>
      <c r="BPF9" s="56"/>
      <c r="BPG9" s="56"/>
      <c r="BPH9" s="56"/>
      <c r="BPI9" s="56"/>
      <c r="BPJ9" s="56"/>
      <c r="BPK9" s="56"/>
      <c r="BPL9" s="56"/>
      <c r="BPM9" s="56"/>
      <c r="BPN9" s="56"/>
      <c r="BPO9" s="56"/>
      <c r="BPP9" s="56"/>
      <c r="BPQ9" s="56"/>
      <c r="BPR9" s="56"/>
      <c r="BPS9" s="56"/>
      <c r="BPT9" s="56"/>
      <c r="BPU9" s="56"/>
      <c r="BPV9" s="56"/>
      <c r="BPW9" s="56"/>
      <c r="BPX9" s="56"/>
      <c r="BPY9" s="56"/>
      <c r="BPZ9" s="56"/>
      <c r="BQA9" s="56"/>
      <c r="BQB9" s="56"/>
      <c r="BQC9" s="56"/>
      <c r="BQD9" s="56"/>
      <c r="BQE9" s="56"/>
      <c r="BQF9" s="56"/>
      <c r="BQG9" s="56"/>
      <c r="BQH9" s="56"/>
      <c r="BQI9" s="56"/>
      <c r="BQJ9" s="56"/>
      <c r="BQK9" s="56"/>
      <c r="BQL9" s="56"/>
      <c r="BQM9" s="56"/>
      <c r="BQN9" s="56"/>
      <c r="BQO9" s="56"/>
      <c r="BQP9" s="56"/>
      <c r="BQQ9" s="56"/>
      <c r="BQR9" s="56"/>
      <c r="BQS9" s="56"/>
      <c r="BQT9" s="56"/>
      <c r="BQU9" s="56"/>
      <c r="BQV9" s="56"/>
      <c r="BQW9" s="56"/>
      <c r="BQX9" s="56"/>
      <c r="BQY9" s="56"/>
      <c r="BQZ9" s="56"/>
      <c r="BRA9" s="56"/>
      <c r="BRB9" s="56"/>
      <c r="BRC9" s="56"/>
      <c r="BRD9" s="56"/>
      <c r="BRE9" s="56"/>
      <c r="BRF9" s="56"/>
      <c r="BRG9" s="56"/>
      <c r="BRH9" s="56"/>
      <c r="BRI9" s="56"/>
      <c r="BRJ9" s="56"/>
      <c r="BRK9" s="56"/>
      <c r="BRL9" s="56"/>
      <c r="BRM9" s="56"/>
      <c r="BRN9" s="56"/>
      <c r="BRO9" s="56"/>
      <c r="BRP9" s="56"/>
      <c r="BRQ9" s="56"/>
      <c r="BRR9" s="56"/>
      <c r="BRS9" s="56"/>
      <c r="BRT9" s="56"/>
      <c r="BRU9" s="56"/>
      <c r="BRV9" s="56"/>
      <c r="BRW9" s="56"/>
      <c r="BRX9" s="56"/>
      <c r="BRY9" s="56"/>
      <c r="BRZ9" s="56"/>
      <c r="BSA9" s="56"/>
      <c r="BSB9" s="56"/>
      <c r="BSC9" s="56"/>
      <c r="BSD9" s="56"/>
      <c r="BSE9" s="56"/>
      <c r="BSF9" s="56"/>
      <c r="BSG9" s="56"/>
      <c r="BSH9" s="56"/>
      <c r="BSI9" s="56"/>
      <c r="BSJ9" s="56"/>
      <c r="BSK9" s="56"/>
      <c r="BSL9" s="56"/>
      <c r="BSM9" s="56"/>
      <c r="BSN9" s="56"/>
      <c r="BSO9" s="56"/>
      <c r="BSP9" s="56"/>
      <c r="BSQ9" s="56"/>
      <c r="BSR9" s="56"/>
      <c r="BSS9" s="56"/>
      <c r="BST9" s="56"/>
      <c r="BSU9" s="56"/>
      <c r="BSV9" s="56"/>
      <c r="BSW9" s="56"/>
      <c r="BSX9" s="56"/>
      <c r="BSY9" s="56"/>
      <c r="BSZ9" s="56"/>
      <c r="BTA9" s="56"/>
      <c r="BTB9" s="56"/>
      <c r="BTC9" s="56"/>
      <c r="BTD9" s="56"/>
      <c r="BTE9" s="56"/>
      <c r="BTF9" s="56"/>
      <c r="BTG9" s="56"/>
      <c r="BTH9" s="56"/>
      <c r="BTI9" s="56"/>
      <c r="BTJ9" s="56"/>
      <c r="BTK9" s="56"/>
      <c r="BTL9" s="56"/>
      <c r="BTM9" s="56"/>
      <c r="BTN9" s="56"/>
      <c r="BTO9" s="56"/>
      <c r="BTP9" s="56"/>
      <c r="BTQ9" s="56"/>
      <c r="BTR9" s="56"/>
      <c r="BTS9" s="56"/>
      <c r="BTT9" s="56"/>
      <c r="BTU9" s="56"/>
      <c r="BTV9" s="56"/>
      <c r="BTW9" s="56"/>
      <c r="BTX9" s="56"/>
      <c r="BTY9" s="56"/>
      <c r="BTZ9" s="56"/>
      <c r="BUA9" s="56"/>
      <c r="BUB9" s="56"/>
      <c r="BUC9" s="56"/>
      <c r="BUD9" s="56"/>
      <c r="BUE9" s="56"/>
      <c r="BUF9" s="56"/>
      <c r="BUG9" s="56"/>
      <c r="BUH9" s="56"/>
      <c r="BUI9" s="56"/>
      <c r="BUJ9" s="56"/>
      <c r="BUK9" s="56"/>
      <c r="BUL9" s="56"/>
      <c r="BUM9" s="56"/>
      <c r="BUN9" s="56"/>
      <c r="BUO9" s="56"/>
      <c r="BUP9" s="56"/>
      <c r="BUQ9" s="56"/>
      <c r="BUR9" s="56"/>
      <c r="BUS9" s="56"/>
      <c r="BUT9" s="56"/>
      <c r="BUU9" s="56"/>
      <c r="BUV9" s="56"/>
      <c r="BUW9" s="56"/>
      <c r="BUX9" s="56"/>
      <c r="BUY9" s="56"/>
      <c r="BUZ9" s="56"/>
      <c r="BVA9" s="56"/>
      <c r="BVB9" s="56"/>
      <c r="BVC9" s="56"/>
      <c r="BVD9" s="56"/>
      <c r="BVE9" s="56"/>
      <c r="BVF9" s="56"/>
      <c r="BVG9" s="56"/>
      <c r="BVH9" s="56"/>
      <c r="BVI9" s="56"/>
      <c r="BVJ9" s="56"/>
      <c r="BVK9" s="56"/>
      <c r="BVL9" s="56"/>
      <c r="BVM9" s="56"/>
      <c r="BVN9" s="56"/>
      <c r="BVO9" s="56"/>
      <c r="BVP9" s="56"/>
      <c r="BVQ9" s="56"/>
      <c r="BVR9" s="56"/>
      <c r="BVS9" s="56"/>
      <c r="BVT9" s="56"/>
      <c r="BVU9" s="56"/>
      <c r="BVV9" s="56"/>
      <c r="BVW9" s="56"/>
      <c r="BVX9" s="56"/>
      <c r="BVY9" s="56"/>
      <c r="BVZ9" s="56"/>
      <c r="BWA9" s="56"/>
      <c r="BWB9" s="56"/>
      <c r="BWC9" s="56"/>
      <c r="BWD9" s="56"/>
      <c r="BWE9" s="56"/>
      <c r="BWF9" s="56"/>
      <c r="BWG9" s="56"/>
      <c r="BWH9" s="56"/>
      <c r="BWI9" s="56"/>
      <c r="BWJ9" s="56"/>
      <c r="BWK9" s="56"/>
      <c r="BWL9" s="56"/>
      <c r="BWM9" s="56"/>
      <c r="BWN9" s="56"/>
      <c r="BWO9" s="56"/>
      <c r="BWP9" s="56"/>
      <c r="BWQ9" s="56"/>
      <c r="BWR9" s="56"/>
      <c r="BWS9" s="56"/>
      <c r="BWT9" s="56"/>
      <c r="BWU9" s="56"/>
      <c r="BWV9" s="56"/>
      <c r="BWW9" s="56"/>
      <c r="BWX9" s="56"/>
      <c r="BWY9" s="56"/>
      <c r="BWZ9" s="56"/>
      <c r="BXA9" s="56"/>
      <c r="BXB9" s="56"/>
      <c r="BXC9" s="56"/>
      <c r="BXD9" s="56"/>
      <c r="BXE9" s="56"/>
      <c r="BXF9" s="56"/>
      <c r="BXG9" s="56"/>
      <c r="BXH9" s="56"/>
      <c r="BXI9" s="56"/>
      <c r="BXJ9" s="56"/>
      <c r="BXK9" s="56"/>
      <c r="BXL9" s="56"/>
      <c r="BXM9" s="56"/>
      <c r="BXN9" s="56"/>
      <c r="BXO9" s="56"/>
      <c r="BXP9" s="56"/>
      <c r="BXQ9" s="56"/>
      <c r="BXR9" s="56"/>
      <c r="BXS9" s="56"/>
      <c r="BXT9" s="56"/>
      <c r="BXU9" s="56"/>
      <c r="BXV9" s="56"/>
      <c r="BXW9" s="56"/>
      <c r="BXX9" s="56"/>
      <c r="BXY9" s="56"/>
      <c r="BXZ9" s="56"/>
      <c r="BYA9" s="56"/>
      <c r="BYB9" s="56"/>
      <c r="BYC9" s="56"/>
      <c r="BYD9" s="56"/>
      <c r="BYE9" s="56"/>
      <c r="BYF9" s="56"/>
      <c r="BYG9" s="56"/>
      <c r="BYH9" s="56"/>
      <c r="BYI9" s="56"/>
      <c r="BYJ9" s="56"/>
      <c r="BYK9" s="56"/>
      <c r="BYL9" s="56"/>
      <c r="BYM9" s="56"/>
      <c r="BYN9" s="56"/>
      <c r="BYO9" s="56"/>
      <c r="BYP9" s="56"/>
      <c r="BYQ9" s="56"/>
      <c r="BYR9" s="56"/>
      <c r="BYS9" s="56"/>
      <c r="BYT9" s="56"/>
      <c r="BYU9" s="56"/>
      <c r="BYV9" s="56"/>
      <c r="BYW9" s="56"/>
      <c r="BYX9" s="56"/>
      <c r="BYY9" s="56"/>
      <c r="BYZ9" s="56"/>
      <c r="BZA9" s="56"/>
      <c r="BZB9" s="56"/>
      <c r="BZC9" s="56"/>
      <c r="BZD9" s="56"/>
      <c r="BZE9" s="56"/>
      <c r="BZF9" s="56"/>
      <c r="BZG9" s="56"/>
      <c r="BZH9" s="56"/>
      <c r="BZI9" s="56"/>
      <c r="BZJ9" s="56"/>
      <c r="BZK9" s="56"/>
      <c r="BZL9" s="56"/>
      <c r="BZM9" s="56"/>
      <c r="BZN9" s="56"/>
      <c r="BZO9" s="56"/>
      <c r="BZP9" s="56"/>
      <c r="BZQ9" s="56"/>
      <c r="BZR9" s="56"/>
      <c r="BZS9" s="56"/>
      <c r="BZT9" s="56"/>
      <c r="BZU9" s="56"/>
      <c r="BZV9" s="56"/>
      <c r="BZW9" s="56"/>
      <c r="BZX9" s="56"/>
      <c r="BZY9" s="56"/>
      <c r="BZZ9" s="56"/>
      <c r="CAA9" s="56"/>
      <c r="CAB9" s="56"/>
      <c r="CAC9" s="56"/>
      <c r="CAD9" s="56"/>
      <c r="CAE9" s="56"/>
      <c r="CAF9" s="56"/>
      <c r="CAG9" s="56"/>
      <c r="CAH9" s="56"/>
      <c r="CAI9" s="56"/>
      <c r="CAJ9" s="56"/>
      <c r="CAK9" s="56"/>
      <c r="CAL9" s="56"/>
      <c r="CAM9" s="56"/>
      <c r="CAN9" s="56"/>
      <c r="CAO9" s="56"/>
      <c r="CAP9" s="56"/>
      <c r="CAQ9" s="56"/>
      <c r="CAR9" s="56"/>
      <c r="CAS9" s="56"/>
      <c r="CAT9" s="56"/>
      <c r="CAU9" s="56"/>
      <c r="CAV9" s="56"/>
      <c r="CAW9" s="56"/>
      <c r="CAX9" s="56"/>
      <c r="CAY9" s="56"/>
      <c r="CAZ9" s="56"/>
      <c r="CBA9" s="56"/>
      <c r="CBB9" s="56"/>
      <c r="CBC9" s="56"/>
      <c r="CBD9" s="56"/>
      <c r="CBE9" s="56"/>
      <c r="CBF9" s="56"/>
      <c r="CBG9" s="56"/>
      <c r="CBH9" s="56"/>
      <c r="CBI9" s="56"/>
      <c r="CBJ9" s="56"/>
      <c r="CBK9" s="56"/>
      <c r="CBL9" s="56"/>
      <c r="CBM9" s="56"/>
      <c r="CBN9" s="56"/>
      <c r="CBO9" s="56"/>
      <c r="CBP9" s="56"/>
      <c r="CBQ9" s="56"/>
      <c r="CBR9" s="56"/>
      <c r="CBS9" s="56"/>
      <c r="CBT9" s="56"/>
      <c r="CBU9" s="56"/>
      <c r="CBV9" s="56"/>
      <c r="CBW9" s="56"/>
      <c r="CBX9" s="56"/>
      <c r="CBY9" s="56"/>
      <c r="CBZ9" s="56"/>
      <c r="CCA9" s="56"/>
      <c r="CCB9" s="56"/>
      <c r="CCC9" s="56"/>
      <c r="CCD9" s="56"/>
      <c r="CCE9" s="56"/>
      <c r="CCF9" s="56"/>
      <c r="CCG9" s="56"/>
      <c r="CCH9" s="56"/>
      <c r="CCI9" s="56"/>
      <c r="CCJ9" s="56"/>
      <c r="CCK9" s="56"/>
      <c r="CCL9" s="56"/>
      <c r="CCM9" s="56"/>
      <c r="CCN9" s="56"/>
      <c r="CCO9" s="56"/>
      <c r="CCP9" s="56"/>
      <c r="CCQ9" s="56"/>
      <c r="CCR9" s="56"/>
      <c r="CCS9" s="56"/>
      <c r="CCT9" s="56"/>
      <c r="CCU9" s="56"/>
      <c r="CCV9" s="56"/>
      <c r="CCW9" s="56"/>
      <c r="CCX9" s="56"/>
      <c r="CCY9" s="56"/>
      <c r="CCZ9" s="56"/>
      <c r="CDA9" s="56"/>
      <c r="CDB9" s="56"/>
      <c r="CDC9" s="56"/>
      <c r="CDD9" s="56"/>
      <c r="CDE9" s="56"/>
      <c r="CDF9" s="56"/>
      <c r="CDG9" s="56"/>
      <c r="CDH9" s="56"/>
      <c r="CDI9" s="56"/>
      <c r="CDJ9" s="56"/>
      <c r="CDK9" s="56"/>
      <c r="CDL9" s="56"/>
      <c r="CDM9" s="56"/>
      <c r="CDN9" s="56"/>
      <c r="CDO9" s="56"/>
      <c r="CDP9" s="56"/>
      <c r="CDQ9" s="56"/>
      <c r="CDR9" s="56"/>
      <c r="CDS9" s="56"/>
      <c r="CDT9" s="56"/>
      <c r="CDU9" s="56"/>
      <c r="CDV9" s="56"/>
      <c r="CDW9" s="56"/>
      <c r="CDX9" s="56"/>
      <c r="CDY9" s="56"/>
      <c r="CDZ9" s="56"/>
      <c r="CEA9" s="56"/>
      <c r="CEB9" s="56"/>
      <c r="CEC9" s="56"/>
      <c r="CED9" s="56"/>
      <c r="CEE9" s="56"/>
      <c r="CEF9" s="56"/>
      <c r="CEG9" s="56"/>
      <c r="CEH9" s="56"/>
      <c r="CEI9" s="56"/>
      <c r="CEJ9" s="56"/>
      <c r="CEK9" s="56"/>
      <c r="CEL9" s="56"/>
      <c r="CEM9" s="56"/>
      <c r="CEN9" s="56"/>
      <c r="CEO9" s="56"/>
      <c r="CEP9" s="56"/>
      <c r="CEQ9" s="56"/>
      <c r="CER9" s="56"/>
      <c r="CES9" s="56"/>
      <c r="CET9" s="56"/>
      <c r="CEU9" s="56"/>
      <c r="CEV9" s="56"/>
      <c r="CEW9" s="56"/>
      <c r="CEX9" s="56"/>
      <c r="CEY9" s="56"/>
      <c r="CEZ9" s="56"/>
      <c r="CFA9" s="56"/>
      <c r="CFB9" s="56"/>
      <c r="CFC9" s="56"/>
      <c r="CFD9" s="56"/>
      <c r="CFE9" s="56"/>
      <c r="CFF9" s="56"/>
      <c r="CFG9" s="56"/>
      <c r="CFH9" s="56"/>
      <c r="CFI9" s="56"/>
      <c r="CFJ9" s="56"/>
      <c r="CFK9" s="56"/>
      <c r="CFL9" s="56"/>
      <c r="CFM9" s="56"/>
      <c r="CFN9" s="56"/>
      <c r="CFO9" s="56"/>
      <c r="CFP9" s="56"/>
      <c r="CFQ9" s="56"/>
      <c r="CFR9" s="56"/>
      <c r="CFS9" s="56"/>
      <c r="CFT9" s="56"/>
      <c r="CFU9" s="56"/>
      <c r="CFV9" s="56"/>
      <c r="CFW9" s="56"/>
      <c r="CFX9" s="56"/>
      <c r="CFY9" s="56"/>
      <c r="CFZ9" s="56"/>
      <c r="CGA9" s="56"/>
      <c r="CGB9" s="56"/>
      <c r="CGC9" s="56"/>
      <c r="CGD9" s="56"/>
      <c r="CGE9" s="56"/>
      <c r="CGF9" s="56"/>
      <c r="CGG9" s="56"/>
      <c r="CGH9" s="56"/>
      <c r="CGI9" s="56"/>
      <c r="CGJ9" s="56"/>
      <c r="CGK9" s="56"/>
      <c r="CGL9" s="56"/>
      <c r="CGM9" s="56"/>
      <c r="CGN9" s="56"/>
      <c r="CGO9" s="56"/>
      <c r="CGP9" s="56"/>
      <c r="CGQ9" s="56"/>
      <c r="CGR9" s="56"/>
      <c r="CGS9" s="56"/>
      <c r="CGT9" s="56"/>
      <c r="CGU9" s="56"/>
      <c r="CGV9" s="56"/>
      <c r="CGW9" s="56"/>
      <c r="CGX9" s="56"/>
      <c r="CGY9" s="56"/>
      <c r="CGZ9" s="56"/>
      <c r="CHA9" s="56"/>
      <c r="CHB9" s="56"/>
      <c r="CHC9" s="56"/>
      <c r="CHD9" s="56"/>
      <c r="CHE9" s="56"/>
      <c r="CHF9" s="56"/>
      <c r="CHG9" s="56"/>
      <c r="CHH9" s="56"/>
      <c r="CHI9" s="56"/>
      <c r="CHJ9" s="56"/>
      <c r="CHK9" s="56"/>
      <c r="CHL9" s="56"/>
      <c r="CHM9" s="56"/>
      <c r="CHN9" s="56"/>
      <c r="CHO9" s="56"/>
      <c r="CHP9" s="56"/>
      <c r="CHQ9" s="56"/>
      <c r="CHR9" s="56"/>
      <c r="CHS9" s="56"/>
      <c r="CHT9" s="56"/>
      <c r="CHU9" s="56"/>
      <c r="CHV9" s="56"/>
      <c r="CHW9" s="56"/>
      <c r="CHX9" s="56"/>
      <c r="CHY9" s="56"/>
      <c r="CHZ9" s="56"/>
      <c r="CIA9" s="56"/>
      <c r="CIB9" s="56"/>
      <c r="CIC9" s="56"/>
      <c r="CID9" s="56"/>
      <c r="CIE9" s="56"/>
      <c r="CIF9" s="56"/>
      <c r="CIG9" s="56"/>
      <c r="CIH9" s="56"/>
      <c r="CII9" s="56"/>
      <c r="CIJ9" s="56"/>
      <c r="CIK9" s="56"/>
      <c r="CIL9" s="56"/>
      <c r="CIM9" s="56"/>
      <c r="CIN9" s="56"/>
      <c r="CIO9" s="56"/>
      <c r="CIP9" s="56"/>
      <c r="CIQ9" s="56"/>
      <c r="CIR9" s="56"/>
      <c r="CIS9" s="56"/>
      <c r="CIT9" s="56"/>
      <c r="CIU9" s="56"/>
      <c r="CIV9" s="56"/>
      <c r="CIW9" s="56"/>
      <c r="CIX9" s="56"/>
      <c r="CIY9" s="56"/>
      <c r="CIZ9" s="56"/>
      <c r="CJA9" s="56"/>
      <c r="CJB9" s="56"/>
      <c r="CJC9" s="56"/>
      <c r="CJD9" s="56"/>
      <c r="CJE9" s="56"/>
      <c r="CJF9" s="56"/>
      <c r="CJG9" s="56"/>
      <c r="CJH9" s="56"/>
      <c r="CJI9" s="56"/>
      <c r="CJJ9" s="56"/>
      <c r="CJK9" s="56"/>
      <c r="CJL9" s="56"/>
      <c r="CJM9" s="56"/>
      <c r="CJN9" s="56"/>
      <c r="CJO9" s="56"/>
      <c r="CJP9" s="56"/>
      <c r="CJQ9" s="56"/>
      <c r="CJR9" s="56"/>
      <c r="CJS9" s="56"/>
      <c r="CJT9" s="56"/>
      <c r="CJU9" s="56"/>
      <c r="CJV9" s="56"/>
      <c r="CJW9" s="56"/>
      <c r="CJX9" s="56"/>
      <c r="CJY9" s="56"/>
      <c r="CJZ9" s="56"/>
      <c r="CKA9" s="56"/>
      <c r="CKB9" s="56"/>
      <c r="CKC9" s="56"/>
      <c r="CKD9" s="56"/>
      <c r="CKE9" s="56"/>
      <c r="CKF9" s="56"/>
      <c r="CKG9" s="56"/>
      <c r="CKH9" s="56"/>
      <c r="CKI9" s="56"/>
      <c r="CKJ9" s="56"/>
      <c r="CKK9" s="56"/>
      <c r="CKL9" s="56"/>
      <c r="CKM9" s="56"/>
      <c r="CKN9" s="56"/>
      <c r="CKO9" s="56"/>
      <c r="CKP9" s="56"/>
      <c r="CKQ9" s="56"/>
      <c r="CKR9" s="56"/>
      <c r="CKS9" s="56"/>
      <c r="CKT9" s="56"/>
      <c r="CKU9" s="56"/>
      <c r="CKV9" s="56"/>
      <c r="CKW9" s="56"/>
      <c r="CKX9" s="56"/>
      <c r="CKY9" s="56"/>
      <c r="CKZ9" s="56"/>
      <c r="CLA9" s="56"/>
      <c r="CLB9" s="56"/>
      <c r="CLC9" s="56"/>
      <c r="CLD9" s="56"/>
      <c r="CLE9" s="56"/>
      <c r="CLF9" s="56"/>
      <c r="CLG9" s="56"/>
      <c r="CLH9" s="56"/>
      <c r="CLI9" s="56"/>
      <c r="CLJ9" s="56"/>
      <c r="CLK9" s="56"/>
      <c r="CLL9" s="56"/>
      <c r="CLM9" s="56"/>
      <c r="CLN9" s="56"/>
      <c r="CLO9" s="56"/>
      <c r="CLP9" s="56"/>
      <c r="CLQ9" s="56"/>
      <c r="CLR9" s="56"/>
      <c r="CLS9" s="56"/>
      <c r="CLT9" s="56"/>
      <c r="CLU9" s="56"/>
      <c r="CLV9" s="56"/>
      <c r="CLW9" s="56"/>
      <c r="CLX9" s="56"/>
      <c r="CLY9" s="56"/>
      <c r="CLZ9" s="56"/>
      <c r="CMA9" s="56"/>
      <c r="CMB9" s="56"/>
      <c r="CMC9" s="56"/>
      <c r="CMD9" s="56"/>
      <c r="CME9" s="56"/>
      <c r="CMF9" s="56"/>
      <c r="CMG9" s="56"/>
      <c r="CMH9" s="56"/>
      <c r="CMI9" s="56"/>
      <c r="CMJ9" s="56"/>
      <c r="CMK9" s="56"/>
      <c r="CML9" s="56"/>
      <c r="CMM9" s="56"/>
      <c r="CMN9" s="56"/>
      <c r="CMO9" s="56"/>
      <c r="CMP9" s="56"/>
      <c r="CMQ9" s="56"/>
      <c r="CMR9" s="56"/>
      <c r="CMS9" s="56"/>
      <c r="CMT9" s="56"/>
      <c r="CMU9" s="56"/>
      <c r="CMV9" s="56"/>
      <c r="CMW9" s="56"/>
      <c r="CMX9" s="56"/>
      <c r="CMY9" s="56"/>
      <c r="CMZ9" s="56"/>
      <c r="CNA9" s="56"/>
      <c r="CNB9" s="56"/>
      <c r="CNC9" s="56"/>
      <c r="CND9" s="56"/>
      <c r="CNE9" s="56"/>
      <c r="CNF9" s="56"/>
      <c r="CNG9" s="56"/>
      <c r="CNH9" s="56"/>
      <c r="CNI9" s="56"/>
      <c r="CNJ9" s="56"/>
      <c r="CNK9" s="56"/>
      <c r="CNL9" s="56"/>
      <c r="CNM9" s="56"/>
      <c r="CNN9" s="56"/>
      <c r="CNO9" s="56"/>
      <c r="CNP9" s="56"/>
      <c r="CNQ9" s="56"/>
      <c r="CNR9" s="56"/>
      <c r="CNS9" s="56"/>
      <c r="CNT9" s="56"/>
      <c r="CNU9" s="56"/>
      <c r="CNV9" s="56"/>
      <c r="CNW9" s="56"/>
      <c r="CNX9" s="56"/>
      <c r="CNY9" s="56"/>
      <c r="CNZ9" s="56"/>
      <c r="COA9" s="56"/>
      <c r="COB9" s="56"/>
      <c r="COC9" s="56"/>
      <c r="COD9" s="56"/>
      <c r="COE9" s="56"/>
      <c r="COF9" s="56"/>
      <c r="COG9" s="56"/>
      <c r="COH9" s="56"/>
      <c r="COI9" s="56"/>
      <c r="COJ9" s="56"/>
      <c r="COK9" s="56"/>
      <c r="COL9" s="56"/>
      <c r="COM9" s="56"/>
      <c r="CON9" s="56"/>
      <c r="COO9" s="56"/>
      <c r="COP9" s="56"/>
      <c r="COQ9" s="56"/>
      <c r="COR9" s="56"/>
      <c r="COS9" s="56"/>
      <c r="COT9" s="56"/>
      <c r="COU9" s="56"/>
      <c r="COV9" s="56"/>
      <c r="COW9" s="56"/>
      <c r="COX9" s="56"/>
      <c r="COY9" s="56"/>
      <c r="COZ9" s="56"/>
      <c r="CPA9" s="56"/>
      <c r="CPB9" s="56"/>
      <c r="CPC9" s="56"/>
      <c r="CPD9" s="56"/>
      <c r="CPE9" s="56"/>
      <c r="CPF9" s="56"/>
      <c r="CPG9" s="56"/>
      <c r="CPH9" s="56"/>
      <c r="CPI9" s="56"/>
      <c r="CPJ9" s="56"/>
      <c r="CPK9" s="56"/>
      <c r="CPL9" s="56"/>
      <c r="CPM9" s="56"/>
      <c r="CPN9" s="56"/>
      <c r="CPO9" s="56"/>
      <c r="CPP9" s="56"/>
      <c r="CPQ9" s="56"/>
      <c r="CPR9" s="56"/>
      <c r="CPS9" s="56"/>
      <c r="CPT9" s="56"/>
      <c r="CPU9" s="56"/>
      <c r="CPV9" s="56"/>
      <c r="CPW9" s="56"/>
      <c r="CPX9" s="56"/>
      <c r="CPY9" s="56"/>
      <c r="CPZ9" s="56"/>
      <c r="CQA9" s="56"/>
      <c r="CQB9" s="56"/>
      <c r="CQC9" s="56"/>
      <c r="CQD9" s="56"/>
      <c r="CQE9" s="56"/>
      <c r="CQF9" s="56"/>
      <c r="CQG9" s="56"/>
      <c r="CQH9" s="56"/>
      <c r="CQI9" s="56"/>
      <c r="CQJ9" s="56"/>
      <c r="CQK9" s="56"/>
      <c r="CQL9" s="56"/>
      <c r="CQM9" s="56"/>
      <c r="CQN9" s="56"/>
      <c r="CQO9" s="56"/>
      <c r="CQP9" s="56"/>
      <c r="CQQ9" s="56"/>
      <c r="CQR9" s="56"/>
      <c r="CQS9" s="56"/>
      <c r="CQT9" s="56"/>
      <c r="CQU9" s="56"/>
      <c r="CQV9" s="56"/>
      <c r="CQW9" s="56"/>
      <c r="CQX9" s="56"/>
      <c r="CQY9" s="56"/>
      <c r="CQZ9" s="56"/>
      <c r="CRA9" s="56"/>
      <c r="CRB9" s="56"/>
      <c r="CRC9" s="56"/>
      <c r="CRD9" s="56"/>
      <c r="CRE9" s="56"/>
      <c r="CRF9" s="56"/>
      <c r="CRG9" s="56"/>
      <c r="CRH9" s="56"/>
      <c r="CRI9" s="56"/>
      <c r="CRJ9" s="56"/>
      <c r="CRK9" s="56"/>
      <c r="CRL9" s="56"/>
      <c r="CRM9" s="56"/>
      <c r="CRN9" s="56"/>
      <c r="CRO9" s="56"/>
      <c r="CRP9" s="56"/>
      <c r="CRQ9" s="56"/>
      <c r="CRR9" s="56"/>
      <c r="CRS9" s="56"/>
      <c r="CRT9" s="56"/>
      <c r="CRU9" s="56"/>
      <c r="CRV9" s="56"/>
      <c r="CRW9" s="56"/>
      <c r="CRX9" s="56"/>
      <c r="CRY9" s="56"/>
      <c r="CRZ9" s="56"/>
      <c r="CSA9" s="56"/>
      <c r="CSB9" s="56"/>
      <c r="CSC9" s="56"/>
      <c r="CSD9" s="56"/>
      <c r="CSE9" s="56"/>
      <c r="CSF9" s="56"/>
      <c r="CSG9" s="56"/>
      <c r="CSH9" s="56"/>
      <c r="CSI9" s="56"/>
      <c r="CSJ9" s="56"/>
      <c r="CSK9" s="56"/>
      <c r="CSL9" s="56"/>
      <c r="CSM9" s="56"/>
      <c r="CSN9" s="56"/>
      <c r="CSO9" s="56"/>
      <c r="CSP9" s="56"/>
      <c r="CSQ9" s="56"/>
      <c r="CSR9" s="56"/>
      <c r="CSS9" s="56"/>
      <c r="CST9" s="56"/>
      <c r="CSU9" s="56"/>
      <c r="CSV9" s="56"/>
      <c r="CSW9" s="56"/>
      <c r="CSX9" s="56"/>
      <c r="CSY9" s="56"/>
      <c r="CSZ9" s="56"/>
      <c r="CTA9" s="56"/>
      <c r="CTB9" s="56"/>
      <c r="CTC9" s="56"/>
      <c r="CTD9" s="56"/>
      <c r="CTE9" s="56"/>
      <c r="CTF9" s="56"/>
      <c r="CTG9" s="56"/>
      <c r="CTH9" s="56"/>
      <c r="CTI9" s="56"/>
      <c r="CTJ9" s="56"/>
      <c r="CTK9" s="56"/>
      <c r="CTL9" s="56"/>
      <c r="CTM9" s="56"/>
      <c r="CTN9" s="56"/>
      <c r="CTO9" s="56"/>
      <c r="CTP9" s="56"/>
      <c r="CTQ9" s="56"/>
      <c r="CTR9" s="56"/>
      <c r="CTS9" s="56"/>
      <c r="CTT9" s="56"/>
      <c r="CTU9" s="56"/>
      <c r="CTV9" s="56"/>
      <c r="CTW9" s="56"/>
      <c r="CTX9" s="56"/>
      <c r="CTY9" s="56"/>
      <c r="CTZ9" s="56"/>
      <c r="CUA9" s="56"/>
      <c r="CUB9" s="56"/>
      <c r="CUC9" s="56"/>
      <c r="CUD9" s="56"/>
      <c r="CUE9" s="56"/>
      <c r="CUF9" s="56"/>
      <c r="CUG9" s="56"/>
      <c r="CUH9" s="56"/>
      <c r="CUI9" s="56"/>
      <c r="CUJ9" s="56"/>
      <c r="CUK9" s="56"/>
      <c r="CUL9" s="56"/>
      <c r="CUM9" s="56"/>
      <c r="CUN9" s="56"/>
      <c r="CUO9" s="56"/>
      <c r="CUP9" s="56"/>
      <c r="CUQ9" s="56"/>
      <c r="CUR9" s="56"/>
      <c r="CUS9" s="56"/>
      <c r="CUT9" s="56"/>
      <c r="CUU9" s="56"/>
      <c r="CUV9" s="56"/>
      <c r="CUW9" s="56"/>
      <c r="CUX9" s="56"/>
      <c r="CUY9" s="56"/>
      <c r="CUZ9" s="56"/>
      <c r="CVA9" s="56"/>
      <c r="CVB9" s="56"/>
      <c r="CVC9" s="56"/>
      <c r="CVD9" s="56"/>
      <c r="CVE9" s="56"/>
      <c r="CVF9" s="56"/>
      <c r="CVG9" s="56"/>
      <c r="CVH9" s="56"/>
      <c r="CVI9" s="56"/>
      <c r="CVJ9" s="56"/>
      <c r="CVK9" s="56"/>
      <c r="CVL9" s="56"/>
      <c r="CVM9" s="56"/>
      <c r="CVN9" s="56"/>
      <c r="CVO9" s="56"/>
      <c r="CVP9" s="56"/>
      <c r="CVQ9" s="56"/>
      <c r="CVR9" s="56"/>
      <c r="CVS9" s="56"/>
      <c r="CVT9" s="56"/>
      <c r="CVU9" s="56"/>
      <c r="CVV9" s="56"/>
      <c r="CVW9" s="56"/>
      <c r="CVX9" s="56"/>
      <c r="CVY9" s="56"/>
      <c r="CVZ9" s="56"/>
      <c r="CWA9" s="56"/>
      <c r="CWB9" s="56"/>
      <c r="CWC9" s="56"/>
      <c r="CWD9" s="56"/>
      <c r="CWE9" s="56"/>
      <c r="CWF9" s="56"/>
      <c r="CWG9" s="56"/>
      <c r="CWH9" s="56"/>
      <c r="CWI9" s="56"/>
      <c r="CWJ9" s="56"/>
      <c r="CWK9" s="56"/>
      <c r="CWL9" s="56"/>
      <c r="CWM9" s="56"/>
      <c r="CWN9" s="56"/>
      <c r="CWO9" s="56"/>
      <c r="CWP9" s="56"/>
      <c r="CWQ9" s="56"/>
      <c r="CWR9" s="56"/>
      <c r="CWS9" s="56"/>
      <c r="CWT9" s="56"/>
      <c r="CWU9" s="56"/>
      <c r="CWV9" s="56"/>
      <c r="CWW9" s="56"/>
      <c r="CWX9" s="56"/>
      <c r="CWY9" s="56"/>
      <c r="CWZ9" s="56"/>
      <c r="CXA9" s="56"/>
      <c r="CXB9" s="56"/>
      <c r="CXC9" s="56"/>
      <c r="CXD9" s="56"/>
      <c r="CXE9" s="56"/>
      <c r="CXF9" s="56"/>
      <c r="CXG9" s="56"/>
      <c r="CXH9" s="56"/>
      <c r="CXI9" s="56"/>
      <c r="CXJ9" s="56"/>
      <c r="CXK9" s="56"/>
      <c r="CXL9" s="56"/>
      <c r="CXM9" s="56"/>
      <c r="CXN9" s="56"/>
      <c r="CXO9" s="56"/>
      <c r="CXP9" s="56"/>
      <c r="CXQ9" s="56"/>
      <c r="CXR9" s="56"/>
      <c r="CXS9" s="56"/>
      <c r="CXT9" s="56"/>
      <c r="CXU9" s="56"/>
      <c r="CXV9" s="56"/>
      <c r="CXW9" s="56"/>
      <c r="CXX9" s="56"/>
      <c r="CXY9" s="56"/>
      <c r="CXZ9" s="56"/>
      <c r="CYA9" s="56"/>
      <c r="CYB9" s="56"/>
      <c r="CYC9" s="56"/>
      <c r="CYD9" s="56"/>
      <c r="CYE9" s="56"/>
      <c r="CYF9" s="56"/>
      <c r="CYG9" s="56"/>
      <c r="CYH9" s="56"/>
      <c r="CYI9" s="56"/>
      <c r="CYJ9" s="56"/>
      <c r="CYK9" s="56"/>
      <c r="CYL9" s="56"/>
      <c r="CYM9" s="56"/>
      <c r="CYN9" s="56"/>
      <c r="CYO9" s="56"/>
      <c r="CYP9" s="56"/>
      <c r="CYQ9" s="56"/>
      <c r="CYR9" s="56"/>
      <c r="CYS9" s="56"/>
      <c r="CYT9" s="56"/>
      <c r="CYU9" s="56"/>
      <c r="CYV9" s="56"/>
      <c r="CYW9" s="56"/>
      <c r="CYX9" s="56"/>
      <c r="CYY9" s="56"/>
      <c r="CYZ9" s="56"/>
      <c r="CZA9" s="56"/>
      <c r="CZB9" s="56"/>
      <c r="CZC9" s="56"/>
      <c r="CZD9" s="56"/>
      <c r="CZE9" s="56"/>
      <c r="CZF9" s="56"/>
      <c r="CZG9" s="56"/>
      <c r="CZH9" s="56"/>
      <c r="CZI9" s="56"/>
      <c r="CZJ9" s="56"/>
      <c r="CZK9" s="56"/>
      <c r="CZL9" s="56"/>
      <c r="CZM9" s="56"/>
      <c r="CZN9" s="56"/>
      <c r="CZO9" s="56"/>
      <c r="CZP9" s="56"/>
      <c r="CZQ9" s="56"/>
      <c r="CZR9" s="56"/>
      <c r="CZS9" s="56"/>
      <c r="CZT9" s="56"/>
      <c r="CZU9" s="56"/>
      <c r="CZV9" s="56"/>
      <c r="CZW9" s="56"/>
      <c r="CZX9" s="56"/>
      <c r="CZY9" s="56"/>
      <c r="CZZ9" s="56"/>
      <c r="DAA9" s="56"/>
      <c r="DAB9" s="56"/>
      <c r="DAC9" s="56"/>
      <c r="DAD9" s="56"/>
      <c r="DAE9" s="56"/>
      <c r="DAF9" s="56"/>
      <c r="DAG9" s="56"/>
      <c r="DAH9" s="56"/>
      <c r="DAI9" s="56"/>
      <c r="DAJ9" s="56"/>
      <c r="DAK9" s="56"/>
      <c r="DAL9" s="56"/>
      <c r="DAM9" s="56"/>
      <c r="DAN9" s="56"/>
      <c r="DAO9" s="56"/>
      <c r="DAP9" s="56"/>
      <c r="DAQ9" s="56"/>
      <c r="DAR9" s="56"/>
      <c r="DAS9" s="56"/>
      <c r="DAT9" s="56"/>
      <c r="DAU9" s="56"/>
      <c r="DAV9" s="56"/>
      <c r="DAW9" s="56"/>
      <c r="DAX9" s="56"/>
      <c r="DAY9" s="56"/>
      <c r="DAZ9" s="56"/>
      <c r="DBA9" s="56"/>
      <c r="DBB9" s="56"/>
      <c r="DBC9" s="56"/>
      <c r="DBD9" s="56"/>
      <c r="DBE9" s="56"/>
      <c r="DBF9" s="56"/>
      <c r="DBG9" s="56"/>
      <c r="DBH9" s="56"/>
      <c r="DBI9" s="56"/>
      <c r="DBJ9" s="56"/>
      <c r="DBK9" s="56"/>
      <c r="DBL9" s="56"/>
      <c r="DBM9" s="56"/>
      <c r="DBN9" s="56"/>
      <c r="DBO9" s="56"/>
      <c r="DBP9" s="56"/>
      <c r="DBQ9" s="56"/>
      <c r="DBR9" s="56"/>
      <c r="DBS9" s="56"/>
      <c r="DBT9" s="56"/>
      <c r="DBU9" s="56"/>
      <c r="DBV9" s="56"/>
      <c r="DBW9" s="56"/>
      <c r="DBX9" s="56"/>
      <c r="DBY9" s="56"/>
      <c r="DBZ9" s="56"/>
      <c r="DCA9" s="56"/>
      <c r="DCB9" s="56"/>
      <c r="DCC9" s="56"/>
      <c r="DCD9" s="56"/>
      <c r="DCE9" s="56"/>
      <c r="DCF9" s="56"/>
      <c r="DCG9" s="56"/>
      <c r="DCH9" s="56"/>
      <c r="DCI9" s="56"/>
      <c r="DCJ9" s="56"/>
      <c r="DCK9" s="56"/>
      <c r="DCL9" s="56"/>
      <c r="DCM9" s="56"/>
      <c r="DCN9" s="56"/>
      <c r="DCO9" s="56"/>
      <c r="DCP9" s="56"/>
      <c r="DCQ9" s="56"/>
      <c r="DCR9" s="56"/>
      <c r="DCS9" s="56"/>
      <c r="DCT9" s="56"/>
      <c r="DCU9" s="56"/>
      <c r="DCV9" s="56"/>
      <c r="DCW9" s="56"/>
      <c r="DCX9" s="56"/>
      <c r="DCY9" s="56"/>
      <c r="DCZ9" s="56"/>
      <c r="DDA9" s="56"/>
      <c r="DDB9" s="56"/>
      <c r="DDC9" s="56"/>
      <c r="DDD9" s="56"/>
      <c r="DDE9" s="56"/>
      <c r="DDF9" s="56"/>
      <c r="DDG9" s="56"/>
      <c r="DDH9" s="56"/>
      <c r="DDI9" s="56"/>
      <c r="DDJ9" s="56"/>
      <c r="DDK9" s="56"/>
      <c r="DDL9" s="56"/>
      <c r="DDM9" s="56"/>
      <c r="DDN9" s="56"/>
      <c r="DDO9" s="56"/>
      <c r="DDP9" s="56"/>
      <c r="DDQ9" s="56"/>
      <c r="DDR9" s="56"/>
      <c r="DDS9" s="56"/>
      <c r="DDT9" s="56"/>
      <c r="DDU9" s="56"/>
      <c r="DDV9" s="56"/>
      <c r="DDW9" s="56"/>
      <c r="DDX9" s="56"/>
      <c r="DDY9" s="56"/>
      <c r="DDZ9" s="56"/>
      <c r="DEA9" s="56"/>
      <c r="DEB9" s="56"/>
      <c r="DEC9" s="56"/>
      <c r="DED9" s="56"/>
      <c r="DEE9" s="56"/>
      <c r="DEF9" s="56"/>
      <c r="DEG9" s="56"/>
      <c r="DEH9" s="56"/>
      <c r="DEI9" s="56"/>
      <c r="DEJ9" s="56"/>
      <c r="DEK9" s="56"/>
      <c r="DEL9" s="56"/>
      <c r="DEM9" s="56"/>
      <c r="DEN9" s="56"/>
      <c r="DEO9" s="56"/>
      <c r="DEP9" s="56"/>
      <c r="DEQ9" s="56"/>
      <c r="DER9" s="56"/>
      <c r="DES9" s="56"/>
      <c r="DET9" s="56"/>
      <c r="DEU9" s="56"/>
      <c r="DEV9" s="56"/>
      <c r="DEW9" s="56"/>
      <c r="DEX9" s="56"/>
      <c r="DEY9" s="56"/>
      <c r="DEZ9" s="56"/>
      <c r="DFA9" s="56"/>
      <c r="DFB9" s="56"/>
      <c r="DFC9" s="56"/>
      <c r="DFD9" s="56"/>
      <c r="DFE9" s="56"/>
      <c r="DFF9" s="56"/>
      <c r="DFG9" s="56"/>
      <c r="DFH9" s="56"/>
      <c r="DFI9" s="56"/>
      <c r="DFJ9" s="56"/>
      <c r="DFK9" s="56"/>
      <c r="DFL9" s="56"/>
      <c r="DFM9" s="56"/>
      <c r="DFN9" s="56"/>
      <c r="DFO9" s="56"/>
      <c r="DFP9" s="56"/>
      <c r="DFQ9" s="56"/>
      <c r="DFR9" s="56"/>
      <c r="DFS9" s="56"/>
      <c r="DFT9" s="56"/>
      <c r="DFU9" s="56"/>
      <c r="DFV9" s="56"/>
      <c r="DFW9" s="56"/>
      <c r="DFX9" s="56"/>
      <c r="DFY9" s="56"/>
      <c r="DFZ9" s="56"/>
      <c r="DGA9" s="56"/>
      <c r="DGB9" s="56"/>
      <c r="DGC9" s="56"/>
      <c r="DGD9" s="56"/>
      <c r="DGE9" s="56"/>
      <c r="DGF9" s="56"/>
      <c r="DGG9" s="56"/>
      <c r="DGH9" s="56"/>
      <c r="DGI9" s="56"/>
      <c r="DGJ9" s="56"/>
      <c r="DGK9" s="56"/>
      <c r="DGL9" s="56"/>
      <c r="DGM9" s="56"/>
      <c r="DGN9" s="56"/>
      <c r="DGO9" s="56"/>
      <c r="DGP9" s="56"/>
      <c r="DGQ9" s="56"/>
      <c r="DGR9" s="56"/>
      <c r="DGS9" s="56"/>
      <c r="DGT9" s="56"/>
      <c r="DGU9" s="56"/>
      <c r="DGV9" s="56"/>
      <c r="DGW9" s="56"/>
      <c r="DGX9" s="56"/>
      <c r="DGY9" s="56"/>
      <c r="DGZ9" s="56"/>
      <c r="DHA9" s="56"/>
      <c r="DHB9" s="56"/>
      <c r="DHC9" s="56"/>
      <c r="DHD9" s="56"/>
      <c r="DHE9" s="56"/>
      <c r="DHF9" s="56"/>
      <c r="DHG9" s="56"/>
      <c r="DHH9" s="56"/>
      <c r="DHI9" s="56"/>
      <c r="DHJ9" s="56"/>
      <c r="DHK9" s="56"/>
      <c r="DHL9" s="56"/>
      <c r="DHM9" s="56"/>
      <c r="DHN9" s="56"/>
      <c r="DHO9" s="56"/>
      <c r="DHP9" s="56"/>
      <c r="DHQ9" s="56"/>
      <c r="DHR9" s="56"/>
      <c r="DHS9" s="56"/>
      <c r="DHT9" s="56"/>
      <c r="DHU9" s="56"/>
      <c r="DHV9" s="56"/>
      <c r="DHW9" s="56"/>
      <c r="DHX9" s="56"/>
      <c r="DHY9" s="56"/>
      <c r="DHZ9" s="56"/>
      <c r="DIA9" s="56"/>
      <c r="DIB9" s="56"/>
      <c r="DIC9" s="56"/>
      <c r="DID9" s="56"/>
      <c r="DIE9" s="56"/>
      <c r="DIF9" s="56"/>
      <c r="DIG9" s="56"/>
      <c r="DIH9" s="56"/>
      <c r="DII9" s="56"/>
      <c r="DIJ9" s="56"/>
      <c r="DIK9" s="56"/>
      <c r="DIL9" s="56"/>
      <c r="DIM9" s="56"/>
      <c r="DIN9" s="56"/>
      <c r="DIO9" s="56"/>
      <c r="DIP9" s="56"/>
      <c r="DIQ9" s="56"/>
      <c r="DIR9" s="56"/>
      <c r="DIS9" s="56"/>
      <c r="DIT9" s="56"/>
      <c r="DIU9" s="56"/>
      <c r="DIV9" s="56"/>
      <c r="DIW9" s="56"/>
      <c r="DIX9" s="56"/>
      <c r="DIY9" s="56"/>
      <c r="DIZ9" s="56"/>
      <c r="DJA9" s="56"/>
      <c r="DJB9" s="56"/>
      <c r="DJC9" s="56"/>
      <c r="DJD9" s="56"/>
      <c r="DJE9" s="56"/>
      <c r="DJF9" s="56"/>
      <c r="DJG9" s="56"/>
      <c r="DJH9" s="56"/>
      <c r="DJI9" s="56"/>
      <c r="DJJ9" s="56"/>
      <c r="DJK9" s="56"/>
      <c r="DJL9" s="56"/>
      <c r="DJM9" s="56"/>
      <c r="DJN9" s="56"/>
      <c r="DJO9" s="56"/>
      <c r="DJP9" s="56"/>
      <c r="DJQ9" s="56"/>
      <c r="DJR9" s="56"/>
      <c r="DJS9" s="56"/>
      <c r="DJT9" s="56"/>
      <c r="DJU9" s="56"/>
      <c r="DJV9" s="56"/>
      <c r="DJW9" s="56"/>
      <c r="DJX9" s="56"/>
      <c r="DJY9" s="56"/>
      <c r="DJZ9" s="56"/>
      <c r="DKA9" s="56"/>
      <c r="DKB9" s="56"/>
      <c r="DKC9" s="56"/>
      <c r="DKD9" s="56"/>
      <c r="DKE9" s="56"/>
      <c r="DKF9" s="56"/>
      <c r="DKG9" s="56"/>
      <c r="DKH9" s="56"/>
      <c r="DKI9" s="56"/>
      <c r="DKJ9" s="56"/>
      <c r="DKK9" s="56"/>
      <c r="DKL9" s="56"/>
      <c r="DKM9" s="56"/>
      <c r="DKN9" s="56"/>
      <c r="DKO9" s="56"/>
      <c r="DKP9" s="56"/>
      <c r="DKQ9" s="56"/>
      <c r="DKR9" s="56"/>
      <c r="DKS9" s="56"/>
      <c r="DKT9" s="56"/>
      <c r="DKU9" s="56"/>
      <c r="DKV9" s="56"/>
      <c r="DKW9" s="56"/>
      <c r="DKX9" s="56"/>
      <c r="DKY9" s="56"/>
      <c r="DKZ9" s="56"/>
      <c r="DLA9" s="56"/>
      <c r="DLB9" s="56"/>
      <c r="DLC9" s="56"/>
      <c r="DLD9" s="56"/>
      <c r="DLE9" s="56"/>
      <c r="DLF9" s="56"/>
      <c r="DLG9" s="56"/>
      <c r="DLH9" s="56"/>
      <c r="DLI9" s="56"/>
      <c r="DLJ9" s="56"/>
      <c r="DLK9" s="56"/>
      <c r="DLL9" s="56"/>
      <c r="DLM9" s="56"/>
      <c r="DLN9" s="56"/>
      <c r="DLO9" s="56"/>
      <c r="DLP9" s="56"/>
      <c r="DLQ9" s="56"/>
      <c r="DLR9" s="56"/>
      <c r="DLS9" s="56"/>
      <c r="DLT9" s="56"/>
      <c r="DLU9" s="56"/>
      <c r="DLV9" s="56"/>
      <c r="DLW9" s="56"/>
      <c r="DLX9" s="56"/>
      <c r="DLY9" s="56"/>
      <c r="DLZ9" s="56"/>
      <c r="DMA9" s="56"/>
      <c r="DMB9" s="56"/>
      <c r="DMC9" s="56"/>
      <c r="DMD9" s="56"/>
      <c r="DME9" s="56"/>
      <c r="DMF9" s="56"/>
      <c r="DMG9" s="56"/>
      <c r="DMH9" s="56"/>
      <c r="DMI9" s="56"/>
      <c r="DMJ9" s="56"/>
      <c r="DMK9" s="56"/>
      <c r="DML9" s="56"/>
      <c r="DMM9" s="56"/>
      <c r="DMN9" s="56"/>
      <c r="DMO9" s="56"/>
      <c r="DMP9" s="56"/>
      <c r="DMQ9" s="56"/>
      <c r="DMR9" s="56"/>
      <c r="DMS9" s="56"/>
      <c r="DMT9" s="56"/>
      <c r="DMU9" s="56"/>
      <c r="DMV9" s="56"/>
      <c r="DMW9" s="56"/>
      <c r="DMX9" s="56"/>
      <c r="DMY9" s="56"/>
      <c r="DMZ9" s="56"/>
      <c r="DNA9" s="56"/>
      <c r="DNB9" s="56"/>
      <c r="DNC9" s="56"/>
      <c r="DND9" s="56"/>
      <c r="DNE9" s="56"/>
      <c r="DNF9" s="56"/>
      <c r="DNG9" s="56"/>
      <c r="DNH9" s="56"/>
      <c r="DNI9" s="56"/>
      <c r="DNJ9" s="56"/>
      <c r="DNK9" s="56"/>
      <c r="DNL9" s="56"/>
      <c r="DNM9" s="56"/>
      <c r="DNN9" s="56"/>
      <c r="DNO9" s="56"/>
      <c r="DNP9" s="56"/>
      <c r="DNQ9" s="56"/>
      <c r="DNR9" s="56"/>
      <c r="DNS9" s="56"/>
      <c r="DNT9" s="56"/>
      <c r="DNU9" s="56"/>
      <c r="DNV9" s="56"/>
      <c r="DNW9" s="56"/>
      <c r="DNX9" s="56"/>
      <c r="DNY9" s="56"/>
      <c r="DNZ9" s="56"/>
      <c r="DOA9" s="56"/>
      <c r="DOB9" s="56"/>
      <c r="DOC9" s="56"/>
      <c r="DOD9" s="56"/>
      <c r="DOE9" s="56"/>
      <c r="DOF9" s="56"/>
      <c r="DOG9" s="56"/>
      <c r="DOH9" s="56"/>
      <c r="DOI9" s="56"/>
      <c r="DOJ9" s="56"/>
      <c r="DOK9" s="56"/>
      <c r="DOL9" s="56"/>
      <c r="DOM9" s="56"/>
      <c r="DON9" s="56"/>
      <c r="DOO9" s="56"/>
      <c r="DOP9" s="56"/>
      <c r="DOQ9" s="56"/>
      <c r="DOR9" s="56"/>
      <c r="DOS9" s="56"/>
      <c r="DOT9" s="56"/>
      <c r="DOU9" s="56"/>
      <c r="DOV9" s="56"/>
      <c r="DOW9" s="56"/>
      <c r="DOX9" s="56"/>
      <c r="DOY9" s="56"/>
      <c r="DOZ9" s="56"/>
      <c r="DPA9" s="56"/>
      <c r="DPB9" s="56"/>
      <c r="DPC9" s="56"/>
      <c r="DPD9" s="56"/>
      <c r="DPE9" s="56"/>
      <c r="DPF9" s="56"/>
      <c r="DPG9" s="56"/>
      <c r="DPH9" s="56"/>
      <c r="DPI9" s="56"/>
      <c r="DPJ9" s="56"/>
      <c r="DPK9" s="56"/>
      <c r="DPL9" s="56"/>
      <c r="DPM9" s="56"/>
      <c r="DPN9" s="56"/>
      <c r="DPO9" s="56"/>
      <c r="DPP9" s="56"/>
      <c r="DPQ9" s="56"/>
      <c r="DPR9" s="56"/>
      <c r="DPS9" s="56"/>
      <c r="DPT9" s="56"/>
      <c r="DPU9" s="56"/>
      <c r="DPV9" s="56"/>
      <c r="DPW9" s="56"/>
      <c r="DPX9" s="56"/>
      <c r="DPY9" s="56"/>
      <c r="DPZ9" s="56"/>
      <c r="DQA9" s="56"/>
      <c r="DQB9" s="56"/>
      <c r="DQC9" s="56"/>
      <c r="DQD9" s="56"/>
      <c r="DQE9" s="56"/>
      <c r="DQF9" s="56"/>
      <c r="DQG9" s="56"/>
      <c r="DQH9" s="56"/>
      <c r="DQI9" s="56"/>
      <c r="DQJ9" s="56"/>
      <c r="DQK9" s="56"/>
      <c r="DQL9" s="56"/>
      <c r="DQM9" s="56"/>
      <c r="DQN9" s="56"/>
      <c r="DQO9" s="56"/>
      <c r="DQP9" s="56"/>
      <c r="DQQ9" s="56"/>
      <c r="DQR9" s="56"/>
      <c r="DQS9" s="56"/>
      <c r="DQT9" s="56"/>
      <c r="DQU9" s="56"/>
      <c r="DQV9" s="56"/>
      <c r="DQW9" s="56"/>
      <c r="DQX9" s="56"/>
      <c r="DQY9" s="56"/>
      <c r="DQZ9" s="56"/>
      <c r="DRA9" s="56"/>
      <c r="DRB9" s="56"/>
      <c r="DRC9" s="56"/>
      <c r="DRD9" s="56"/>
      <c r="DRE9" s="56"/>
      <c r="DRF9" s="56"/>
      <c r="DRG9" s="56"/>
      <c r="DRH9" s="56"/>
      <c r="DRI9" s="56"/>
      <c r="DRJ9" s="56"/>
      <c r="DRK9" s="56"/>
      <c r="DRL9" s="56"/>
      <c r="DRM9" s="56"/>
      <c r="DRN9" s="56"/>
      <c r="DRO9" s="56"/>
      <c r="DRP9" s="56"/>
      <c r="DRQ9" s="56"/>
      <c r="DRR9" s="56"/>
      <c r="DRS9" s="56"/>
      <c r="DRT9" s="56"/>
      <c r="DRU9" s="56"/>
      <c r="DRV9" s="56"/>
      <c r="DRW9" s="56"/>
      <c r="DRX9" s="56"/>
      <c r="DRY9" s="56"/>
      <c r="DRZ9" s="56"/>
      <c r="DSA9" s="56"/>
      <c r="DSB9" s="56"/>
      <c r="DSC9" s="56"/>
      <c r="DSD9" s="56"/>
      <c r="DSE9" s="56"/>
      <c r="DSF9" s="56"/>
      <c r="DSG9" s="56"/>
      <c r="DSH9" s="56"/>
      <c r="DSI9" s="56"/>
      <c r="DSJ9" s="56"/>
      <c r="DSK9" s="56"/>
      <c r="DSL9" s="56"/>
      <c r="DSM9" s="56"/>
      <c r="DSN9" s="56"/>
      <c r="DSO9" s="56"/>
      <c r="DSP9" s="56"/>
      <c r="DSQ9" s="56"/>
      <c r="DSR9" s="56"/>
      <c r="DSS9" s="56"/>
      <c r="DST9" s="56"/>
      <c r="DSU9" s="56"/>
      <c r="DSV9" s="56"/>
      <c r="DSW9" s="56"/>
      <c r="DSX9" s="56"/>
      <c r="DSY9" s="56"/>
      <c r="DSZ9" s="56"/>
      <c r="DTA9" s="56"/>
      <c r="DTB9" s="56"/>
      <c r="DTC9" s="56"/>
      <c r="DTD9" s="56"/>
      <c r="DTE9" s="56"/>
      <c r="DTF9" s="56"/>
      <c r="DTG9" s="56"/>
      <c r="DTH9" s="56"/>
      <c r="DTI9" s="56"/>
      <c r="DTJ9" s="56"/>
      <c r="DTK9" s="56"/>
      <c r="DTL9" s="56"/>
      <c r="DTM9" s="56"/>
      <c r="DTN9" s="56"/>
      <c r="DTO9" s="56"/>
      <c r="DTP9" s="56"/>
      <c r="DTQ9" s="56"/>
      <c r="DTR9" s="56"/>
      <c r="DTS9" s="56"/>
      <c r="DTT9" s="56"/>
      <c r="DTU9" s="56"/>
      <c r="DTV9" s="56"/>
      <c r="DTW9" s="56"/>
      <c r="DTX9" s="56"/>
      <c r="DTY9" s="56"/>
      <c r="DTZ9" s="56"/>
      <c r="DUA9" s="56"/>
      <c r="DUB9" s="56"/>
      <c r="DUC9" s="56"/>
      <c r="DUD9" s="56"/>
      <c r="DUE9" s="56"/>
      <c r="DUF9" s="56"/>
      <c r="DUG9" s="56"/>
      <c r="DUH9" s="56"/>
      <c r="DUI9" s="56"/>
      <c r="DUJ9" s="56"/>
      <c r="DUK9" s="56"/>
      <c r="DUL9" s="56"/>
      <c r="DUM9" s="56"/>
      <c r="DUN9" s="56"/>
      <c r="DUO9" s="56"/>
      <c r="DUP9" s="56"/>
      <c r="DUQ9" s="56"/>
      <c r="DUR9" s="56"/>
      <c r="DUS9" s="56"/>
      <c r="DUT9" s="56"/>
      <c r="DUU9" s="56"/>
      <c r="DUV9" s="56"/>
      <c r="DUW9" s="56"/>
      <c r="DUX9" s="56"/>
      <c r="DUY9" s="56"/>
      <c r="DUZ9" s="56"/>
      <c r="DVA9" s="56"/>
      <c r="DVB9" s="56"/>
      <c r="DVC9" s="56"/>
      <c r="DVD9" s="56"/>
      <c r="DVE9" s="56"/>
      <c r="DVF9" s="56"/>
      <c r="DVG9" s="56"/>
      <c r="DVH9" s="56"/>
      <c r="DVI9" s="56"/>
      <c r="DVJ9" s="56"/>
      <c r="DVK9" s="56"/>
      <c r="DVL9" s="56"/>
      <c r="DVM9" s="56"/>
      <c r="DVN9" s="56"/>
      <c r="DVO9" s="56"/>
      <c r="DVP9" s="56"/>
      <c r="DVQ9" s="56"/>
      <c r="DVR9" s="56"/>
      <c r="DVS9" s="56"/>
      <c r="DVT9" s="56"/>
      <c r="DVU9" s="56"/>
      <c r="DVV9" s="56"/>
      <c r="DVW9" s="56"/>
      <c r="DVX9" s="56"/>
      <c r="DVY9" s="56"/>
      <c r="DVZ9" s="56"/>
      <c r="DWA9" s="56"/>
      <c r="DWB9" s="56"/>
      <c r="DWC9" s="56"/>
      <c r="DWD9" s="56"/>
      <c r="DWE9" s="56"/>
      <c r="DWF9" s="56"/>
      <c r="DWG9" s="56"/>
      <c r="DWH9" s="56"/>
      <c r="DWI9" s="56"/>
      <c r="DWJ9" s="56"/>
      <c r="DWK9" s="56"/>
      <c r="DWL9" s="56"/>
      <c r="DWM9" s="56"/>
      <c r="DWN9" s="56"/>
      <c r="DWO9" s="56"/>
      <c r="DWP9" s="56"/>
      <c r="DWQ9" s="56"/>
      <c r="DWR9" s="56"/>
      <c r="DWS9" s="56"/>
      <c r="DWT9" s="56"/>
      <c r="DWU9" s="56"/>
      <c r="DWV9" s="56"/>
      <c r="DWW9" s="56"/>
      <c r="DWX9" s="56"/>
      <c r="DWY9" s="56"/>
      <c r="DWZ9" s="56"/>
      <c r="DXA9" s="56"/>
      <c r="DXB9" s="56"/>
      <c r="DXC9" s="56"/>
      <c r="DXD9" s="56"/>
      <c r="DXE9" s="56"/>
      <c r="DXF9" s="56"/>
      <c r="DXG9" s="56"/>
      <c r="DXH9" s="56"/>
      <c r="DXI9" s="56"/>
      <c r="DXJ9" s="56"/>
      <c r="DXK9" s="56"/>
      <c r="DXL9" s="56"/>
      <c r="DXM9" s="56"/>
      <c r="DXN9" s="56"/>
      <c r="DXO9" s="56"/>
      <c r="DXP9" s="56"/>
      <c r="DXQ9" s="56"/>
      <c r="DXR9" s="56"/>
      <c r="DXS9" s="56"/>
      <c r="DXT9" s="56"/>
      <c r="DXU9" s="56"/>
      <c r="DXV9" s="56"/>
      <c r="DXW9" s="56"/>
      <c r="DXX9" s="56"/>
      <c r="DXY9" s="56"/>
      <c r="DXZ9" s="56"/>
      <c r="DYA9" s="56"/>
      <c r="DYB9" s="56"/>
      <c r="DYC9" s="56"/>
      <c r="DYD9" s="56"/>
      <c r="DYE9" s="56"/>
      <c r="DYF9" s="56"/>
      <c r="DYG9" s="56"/>
      <c r="DYH9" s="56"/>
      <c r="DYI9" s="56"/>
      <c r="DYJ9" s="56"/>
      <c r="DYK9" s="56"/>
      <c r="DYL9" s="56"/>
      <c r="DYM9" s="56"/>
      <c r="DYN9" s="56"/>
      <c r="DYO9" s="56"/>
      <c r="DYP9" s="56"/>
      <c r="DYQ9" s="56"/>
      <c r="DYR9" s="56"/>
      <c r="DYS9" s="56"/>
      <c r="DYT9" s="56"/>
      <c r="DYU9" s="56"/>
      <c r="DYV9" s="56"/>
      <c r="DYW9" s="56"/>
      <c r="DYX9" s="56"/>
      <c r="DYY9" s="56"/>
      <c r="DYZ9" s="56"/>
      <c r="DZA9" s="56"/>
      <c r="DZB9" s="56"/>
      <c r="DZC9" s="56"/>
      <c r="DZD9" s="56"/>
      <c r="DZE9" s="56"/>
      <c r="DZF9" s="56"/>
      <c r="DZG9" s="56"/>
      <c r="DZH9" s="56"/>
      <c r="DZI9" s="56"/>
      <c r="DZJ9" s="56"/>
      <c r="DZK9" s="56"/>
      <c r="DZL9" s="56"/>
      <c r="DZM9" s="56"/>
      <c r="DZN9" s="56"/>
      <c r="DZO9" s="56"/>
      <c r="DZP9" s="56"/>
      <c r="DZQ9" s="56"/>
      <c r="DZR9" s="56"/>
      <c r="DZS9" s="56"/>
      <c r="DZT9" s="56"/>
      <c r="DZU9" s="56"/>
      <c r="DZV9" s="56"/>
      <c r="DZW9" s="56"/>
      <c r="DZX9" s="56"/>
      <c r="DZY9" s="56"/>
      <c r="DZZ9" s="56"/>
      <c r="EAA9" s="56"/>
      <c r="EAB9" s="56"/>
      <c r="EAC9" s="56"/>
      <c r="EAD9" s="56"/>
      <c r="EAE9" s="56"/>
      <c r="EAF9" s="56"/>
      <c r="EAG9" s="56"/>
      <c r="EAH9" s="56"/>
      <c r="EAI9" s="56"/>
      <c r="EAJ9" s="56"/>
      <c r="EAK9" s="56"/>
      <c r="EAL9" s="56"/>
      <c r="EAM9" s="56"/>
      <c r="EAN9" s="56"/>
      <c r="EAO9" s="56"/>
      <c r="EAP9" s="56"/>
      <c r="EAQ9" s="56"/>
      <c r="EAR9" s="56"/>
      <c r="EAS9" s="56"/>
      <c r="EAT9" s="56"/>
      <c r="EAU9" s="56"/>
      <c r="EAV9" s="56"/>
      <c r="EAW9" s="56"/>
      <c r="EAX9" s="56"/>
      <c r="EAY9" s="56"/>
      <c r="EAZ9" s="56"/>
      <c r="EBA9" s="56"/>
      <c r="EBB9" s="56"/>
      <c r="EBC9" s="56"/>
      <c r="EBD9" s="56"/>
      <c r="EBE9" s="56"/>
      <c r="EBF9" s="56"/>
      <c r="EBG9" s="56"/>
      <c r="EBH9" s="56"/>
      <c r="EBI9" s="56"/>
      <c r="EBJ9" s="56"/>
      <c r="EBK9" s="56"/>
      <c r="EBL9" s="56"/>
      <c r="EBM9" s="56"/>
      <c r="EBN9" s="56"/>
      <c r="EBO9" s="56"/>
      <c r="EBP9" s="56"/>
      <c r="EBQ9" s="56"/>
      <c r="EBR9" s="56"/>
      <c r="EBS9" s="56"/>
      <c r="EBT9" s="56"/>
      <c r="EBU9" s="56"/>
      <c r="EBV9" s="56"/>
      <c r="EBW9" s="56"/>
      <c r="EBX9" s="56"/>
      <c r="EBY9" s="56"/>
      <c r="EBZ9" s="56"/>
      <c r="ECA9" s="56"/>
      <c r="ECB9" s="56"/>
      <c r="ECC9" s="56"/>
      <c r="ECD9" s="56"/>
      <c r="ECE9" s="56"/>
      <c r="ECF9" s="56"/>
      <c r="ECG9" s="56"/>
      <c r="ECH9" s="56"/>
      <c r="ECI9" s="56"/>
      <c r="ECJ9" s="56"/>
      <c r="ECK9" s="56"/>
      <c r="ECL9" s="56"/>
      <c r="ECM9" s="56"/>
      <c r="ECN9" s="56"/>
      <c r="ECO9" s="56"/>
      <c r="ECP9" s="56"/>
      <c r="ECQ9" s="56"/>
      <c r="ECR9" s="56"/>
      <c r="ECS9" s="56"/>
      <c r="ECT9" s="56"/>
      <c r="ECU9" s="56"/>
      <c r="ECV9" s="56"/>
      <c r="ECW9" s="56"/>
      <c r="ECX9" s="56"/>
      <c r="ECY9" s="56"/>
      <c r="ECZ9" s="56"/>
      <c r="EDA9" s="56"/>
      <c r="EDB9" s="56"/>
      <c r="EDC9" s="56"/>
      <c r="EDD9" s="56"/>
      <c r="EDE9" s="56"/>
      <c r="EDF9" s="56"/>
      <c r="EDG9" s="56"/>
      <c r="EDH9" s="56"/>
      <c r="EDI9" s="56"/>
      <c r="EDJ9" s="56"/>
      <c r="EDK9" s="56"/>
      <c r="EDL9" s="56"/>
      <c r="EDM9" s="56"/>
      <c r="EDN9" s="56"/>
      <c r="EDO9" s="56"/>
      <c r="EDP9" s="56"/>
      <c r="EDQ9" s="56"/>
      <c r="EDR9" s="56"/>
      <c r="EDS9" s="56"/>
      <c r="EDT9" s="56"/>
      <c r="EDU9" s="56"/>
      <c r="EDV9" s="56"/>
      <c r="EDW9" s="56"/>
      <c r="EDX9" s="56"/>
      <c r="EDY9" s="56"/>
      <c r="EDZ9" s="56"/>
      <c r="EEA9" s="56"/>
      <c r="EEB9" s="56"/>
      <c r="EEC9" s="56"/>
      <c r="EED9" s="56"/>
      <c r="EEE9" s="56"/>
      <c r="EEF9" s="56"/>
      <c r="EEG9" s="56"/>
      <c r="EEH9" s="56"/>
      <c r="EEI9" s="56"/>
      <c r="EEJ9" s="56"/>
      <c r="EEK9" s="56"/>
      <c r="EEL9" s="56"/>
      <c r="EEM9" s="56"/>
      <c r="EEN9" s="56"/>
      <c r="EEO9" s="56"/>
      <c r="EEP9" s="56"/>
      <c r="EEQ9" s="56"/>
      <c r="EER9" s="56"/>
      <c r="EES9" s="56"/>
      <c r="EET9" s="56"/>
      <c r="EEU9" s="56"/>
      <c r="EEV9" s="56"/>
      <c r="EEW9" s="56"/>
      <c r="EEX9" s="56"/>
      <c r="EEY9" s="56"/>
      <c r="EEZ9" s="56"/>
      <c r="EFA9" s="56"/>
      <c r="EFB9" s="56"/>
      <c r="EFC9" s="56"/>
      <c r="EFD9" s="56"/>
      <c r="EFE9" s="56"/>
      <c r="EFF9" s="56"/>
      <c r="EFG9" s="56"/>
      <c r="EFH9" s="56"/>
      <c r="EFI9" s="56"/>
      <c r="EFJ9" s="56"/>
      <c r="EFK9" s="56"/>
      <c r="EFL9" s="56"/>
      <c r="EFM9" s="56"/>
      <c r="EFN9" s="56"/>
      <c r="EFO9" s="56"/>
      <c r="EFP9" s="56"/>
      <c r="EFQ9" s="56"/>
      <c r="EFR9" s="56"/>
      <c r="EFS9" s="56"/>
      <c r="EFT9" s="56"/>
      <c r="EFU9" s="56"/>
      <c r="EFV9" s="56"/>
      <c r="EFW9" s="56"/>
      <c r="EFX9" s="56"/>
      <c r="EFY9" s="56"/>
      <c r="EFZ9" s="56"/>
      <c r="EGA9" s="56"/>
      <c r="EGB9" s="56"/>
      <c r="EGC9" s="56"/>
      <c r="EGD9" s="56"/>
      <c r="EGE9" s="56"/>
      <c r="EGF9" s="56"/>
      <c r="EGG9" s="56"/>
      <c r="EGH9" s="56"/>
      <c r="EGI9" s="56"/>
      <c r="EGJ9" s="56"/>
      <c r="EGK9" s="56"/>
      <c r="EGL9" s="56"/>
      <c r="EGM9" s="56"/>
      <c r="EGN9" s="56"/>
      <c r="EGO9" s="56"/>
      <c r="EGP9" s="56"/>
      <c r="EGQ9" s="56"/>
      <c r="EGR9" s="56"/>
      <c r="EGS9" s="56"/>
      <c r="EGT9" s="56"/>
      <c r="EGU9" s="56"/>
      <c r="EGV9" s="56"/>
      <c r="EGW9" s="56"/>
      <c r="EGX9" s="56"/>
      <c r="EGY9" s="56"/>
      <c r="EGZ9" s="56"/>
      <c r="EHA9" s="56"/>
      <c r="EHB9" s="56"/>
      <c r="EHC9" s="56"/>
      <c r="EHD9" s="56"/>
      <c r="EHE9" s="56"/>
      <c r="EHF9" s="56"/>
      <c r="EHG9" s="56"/>
      <c r="EHH9" s="56"/>
      <c r="EHI9" s="56"/>
      <c r="EHJ9" s="56"/>
      <c r="EHK9" s="56"/>
      <c r="EHL9" s="56"/>
      <c r="EHM9" s="56"/>
      <c r="EHN9" s="56"/>
      <c r="EHO9" s="56"/>
      <c r="EHP9" s="56"/>
      <c r="EHQ9" s="56"/>
      <c r="EHR9" s="56"/>
      <c r="EHS9" s="56"/>
      <c r="EHT9" s="56"/>
      <c r="EHU9" s="56"/>
      <c r="EHV9" s="56"/>
      <c r="EHW9" s="56"/>
      <c r="EHX9" s="56"/>
      <c r="EHY9" s="56"/>
      <c r="EHZ9" s="56"/>
      <c r="EIA9" s="56"/>
      <c r="EIB9" s="56"/>
      <c r="EIC9" s="56"/>
      <c r="EID9" s="56"/>
      <c r="EIE9" s="56"/>
      <c r="EIF9" s="56"/>
      <c r="EIG9" s="56"/>
      <c r="EIH9" s="56"/>
      <c r="EII9" s="56"/>
      <c r="EIJ9" s="56"/>
      <c r="EIK9" s="56"/>
      <c r="EIL9" s="56"/>
      <c r="EIM9" s="56"/>
      <c r="EIN9" s="56"/>
      <c r="EIO9" s="56"/>
      <c r="EIP9" s="56"/>
      <c r="EIQ9" s="56"/>
      <c r="EIR9" s="56"/>
      <c r="EIS9" s="56"/>
      <c r="EIT9" s="56"/>
      <c r="EIU9" s="56"/>
      <c r="EIV9" s="56"/>
      <c r="EIW9" s="56"/>
      <c r="EIX9" s="56"/>
      <c r="EIY9" s="56"/>
      <c r="EIZ9" s="56"/>
      <c r="EJA9" s="56"/>
      <c r="EJB9" s="56"/>
      <c r="EJC9" s="56"/>
      <c r="EJD9" s="56"/>
      <c r="EJE9" s="56"/>
      <c r="EJF9" s="56"/>
      <c r="EJG9" s="56"/>
      <c r="EJH9" s="56"/>
      <c r="EJI9" s="56"/>
      <c r="EJJ9" s="56"/>
      <c r="EJK9" s="56"/>
      <c r="EJL9" s="56"/>
      <c r="EJM9" s="56"/>
      <c r="EJN9" s="56"/>
      <c r="EJO9" s="56"/>
      <c r="EJP9" s="56"/>
      <c r="EJQ9" s="56"/>
      <c r="EJR9" s="56"/>
      <c r="EJS9" s="56"/>
      <c r="EJT9" s="56"/>
      <c r="EJU9" s="56"/>
      <c r="EJV9" s="56"/>
      <c r="EJW9" s="56"/>
      <c r="EJX9" s="56"/>
      <c r="EJY9" s="56"/>
      <c r="EJZ9" s="56"/>
      <c r="EKA9" s="56"/>
      <c r="EKB9" s="56"/>
      <c r="EKC9" s="56"/>
      <c r="EKD9" s="56"/>
      <c r="EKE9" s="56"/>
      <c r="EKF9" s="56"/>
      <c r="EKG9" s="56"/>
      <c r="EKH9" s="56"/>
      <c r="EKI9" s="56"/>
      <c r="EKJ9" s="56"/>
      <c r="EKK9" s="56"/>
      <c r="EKL9" s="56"/>
      <c r="EKM9" s="56"/>
      <c r="EKN9" s="56"/>
      <c r="EKO9" s="56"/>
      <c r="EKP9" s="56"/>
      <c r="EKQ9" s="56"/>
      <c r="EKR9" s="56"/>
      <c r="EKS9" s="56"/>
      <c r="EKT9" s="56"/>
      <c r="EKU9" s="56"/>
      <c r="EKV9" s="56"/>
      <c r="EKW9" s="56"/>
      <c r="EKX9" s="56"/>
      <c r="EKY9" s="56"/>
      <c r="EKZ9" s="56"/>
      <c r="ELA9" s="56"/>
      <c r="ELB9" s="56"/>
      <c r="ELC9" s="56"/>
      <c r="ELD9" s="56"/>
      <c r="ELE9" s="56"/>
      <c r="ELF9" s="56"/>
      <c r="ELG9" s="56"/>
      <c r="ELH9" s="56"/>
      <c r="ELI9" s="56"/>
      <c r="ELJ9" s="56"/>
      <c r="ELK9" s="56"/>
      <c r="ELL9" s="56"/>
      <c r="ELM9" s="56"/>
      <c r="ELN9" s="56"/>
      <c r="ELO9" s="56"/>
      <c r="ELP9" s="56"/>
      <c r="ELQ9" s="56"/>
      <c r="ELR9" s="56"/>
      <c r="ELS9" s="56"/>
      <c r="ELT9" s="56"/>
      <c r="ELU9" s="56"/>
      <c r="ELV9" s="56"/>
      <c r="ELW9" s="56"/>
      <c r="ELX9" s="56"/>
      <c r="ELY9" s="56"/>
      <c r="ELZ9" s="56"/>
      <c r="EMA9" s="56"/>
      <c r="EMB9" s="56"/>
      <c r="EMC9" s="56"/>
      <c r="EMD9" s="56"/>
      <c r="EME9" s="56"/>
      <c r="EMF9" s="56"/>
      <c r="EMG9" s="56"/>
      <c r="EMH9" s="56"/>
      <c r="EMI9" s="56"/>
      <c r="EMJ9" s="56"/>
      <c r="EMK9" s="56"/>
      <c r="EML9" s="56"/>
      <c r="EMM9" s="56"/>
      <c r="EMN9" s="56"/>
      <c r="EMO9" s="56"/>
      <c r="EMP9" s="56"/>
      <c r="EMQ9" s="56"/>
      <c r="EMR9" s="56"/>
      <c r="EMS9" s="56"/>
      <c r="EMT9" s="56"/>
      <c r="EMU9" s="56"/>
      <c r="EMV9" s="56"/>
      <c r="EMW9" s="56"/>
      <c r="EMX9" s="56"/>
      <c r="EMY9" s="56"/>
      <c r="EMZ9" s="56"/>
      <c r="ENA9" s="56"/>
      <c r="ENB9" s="56"/>
      <c r="ENC9" s="56"/>
      <c r="END9" s="56"/>
      <c r="ENE9" s="56"/>
      <c r="ENF9" s="56"/>
      <c r="ENG9" s="56"/>
      <c r="ENH9" s="56"/>
      <c r="ENI9" s="56"/>
      <c r="ENJ9" s="56"/>
      <c r="ENK9" s="56"/>
      <c r="ENL9" s="56"/>
      <c r="ENM9" s="56"/>
      <c r="ENN9" s="56"/>
      <c r="ENO9" s="56"/>
      <c r="ENP9" s="56"/>
      <c r="ENQ9" s="56"/>
      <c r="ENR9" s="56"/>
      <c r="ENS9" s="56"/>
      <c r="ENT9" s="56"/>
      <c r="ENU9" s="56"/>
      <c r="ENV9" s="56"/>
      <c r="ENW9" s="56"/>
      <c r="ENX9" s="56"/>
      <c r="ENY9" s="56"/>
      <c r="ENZ9" s="56"/>
      <c r="EOA9" s="56"/>
      <c r="EOB9" s="56"/>
      <c r="EOC9" s="56"/>
      <c r="EOD9" s="56"/>
      <c r="EOE9" s="56"/>
      <c r="EOF9" s="56"/>
      <c r="EOG9" s="56"/>
      <c r="EOH9" s="56"/>
      <c r="EOI9" s="56"/>
      <c r="EOJ9" s="56"/>
      <c r="EOK9" s="56"/>
      <c r="EOL9" s="56"/>
      <c r="EOM9" s="56"/>
      <c r="EON9" s="56"/>
      <c r="EOO9" s="56"/>
      <c r="EOP9" s="56"/>
      <c r="EOQ9" s="56"/>
      <c r="EOR9" s="56"/>
      <c r="EOS9" s="56"/>
      <c r="EOT9" s="56"/>
      <c r="EOU9" s="56"/>
      <c r="EOV9" s="56"/>
      <c r="EOW9" s="56"/>
      <c r="EOX9" s="56"/>
      <c r="EOY9" s="56"/>
      <c r="EOZ9" s="56"/>
      <c r="EPA9" s="56"/>
      <c r="EPB9" s="56"/>
      <c r="EPC9" s="56"/>
      <c r="EPD9" s="56"/>
      <c r="EPE9" s="56"/>
      <c r="EPF9" s="56"/>
      <c r="EPG9" s="56"/>
      <c r="EPH9" s="56"/>
      <c r="EPI9" s="56"/>
      <c r="EPJ9" s="56"/>
      <c r="EPK9" s="56"/>
      <c r="EPL9" s="56"/>
      <c r="EPM9" s="56"/>
      <c r="EPN9" s="56"/>
      <c r="EPO9" s="56"/>
      <c r="EPP9" s="56"/>
      <c r="EPQ9" s="56"/>
      <c r="EPR9" s="56"/>
      <c r="EPS9" s="56"/>
      <c r="EPT9" s="56"/>
      <c r="EPU9" s="56"/>
      <c r="EPV9" s="56"/>
      <c r="EPW9" s="56"/>
      <c r="EPX9" s="56"/>
      <c r="EPY9" s="56"/>
      <c r="EPZ9" s="56"/>
      <c r="EQA9" s="56"/>
      <c r="EQB9" s="56"/>
      <c r="EQC9" s="56"/>
      <c r="EQD9" s="56"/>
      <c r="EQE9" s="56"/>
      <c r="EQF9" s="56"/>
      <c r="EQG9" s="56"/>
      <c r="EQH9" s="56"/>
      <c r="EQI9" s="56"/>
      <c r="EQJ9" s="56"/>
      <c r="EQK9" s="56"/>
      <c r="EQL9" s="56"/>
      <c r="EQM9" s="56"/>
      <c r="EQN9" s="56"/>
      <c r="EQO9" s="56"/>
      <c r="EQP9" s="56"/>
      <c r="EQQ9" s="56"/>
      <c r="EQR9" s="56"/>
      <c r="EQS9" s="56"/>
      <c r="EQT9" s="56"/>
      <c r="EQU9" s="56"/>
      <c r="EQV9" s="56"/>
      <c r="EQW9" s="56"/>
      <c r="EQX9" s="56"/>
      <c r="EQY9" s="56"/>
      <c r="EQZ9" s="56"/>
      <c r="ERA9" s="56"/>
      <c r="ERB9" s="56"/>
      <c r="ERC9" s="56"/>
      <c r="ERD9" s="56"/>
      <c r="ERE9" s="56"/>
      <c r="ERF9" s="56"/>
      <c r="ERG9" s="56"/>
      <c r="ERH9" s="56"/>
      <c r="ERI9" s="56"/>
      <c r="ERJ9" s="56"/>
      <c r="ERK9" s="56"/>
      <c r="ERL9" s="56"/>
      <c r="ERM9" s="56"/>
      <c r="ERN9" s="56"/>
      <c r="ERO9" s="56"/>
      <c r="ERP9" s="56"/>
      <c r="ERQ9" s="56"/>
      <c r="ERR9" s="56"/>
      <c r="ERS9" s="56"/>
      <c r="ERT9" s="56"/>
      <c r="ERU9" s="56"/>
      <c r="ERV9" s="56"/>
      <c r="ERW9" s="56"/>
      <c r="ERX9" s="56"/>
      <c r="ERY9" s="56"/>
      <c r="ERZ9" s="56"/>
      <c r="ESA9" s="56"/>
      <c r="ESB9" s="56"/>
      <c r="ESC9" s="56"/>
      <c r="ESD9" s="56"/>
      <c r="ESE9" s="56"/>
      <c r="ESF9" s="56"/>
      <c r="ESG9" s="56"/>
      <c r="ESH9" s="56"/>
      <c r="ESI9" s="56"/>
      <c r="ESJ9" s="56"/>
      <c r="ESK9" s="56"/>
      <c r="ESL9" s="56"/>
      <c r="ESM9" s="56"/>
      <c r="ESN9" s="56"/>
      <c r="ESO9" s="56"/>
      <c r="ESP9" s="56"/>
      <c r="ESQ9" s="56"/>
      <c r="ESR9" s="56"/>
      <c r="ESS9" s="56"/>
      <c r="EST9" s="56"/>
      <c r="ESU9" s="56"/>
      <c r="ESV9" s="56"/>
      <c r="ESW9" s="56"/>
      <c r="ESX9" s="56"/>
      <c r="ESY9" s="56"/>
      <c r="ESZ9" s="56"/>
      <c r="ETA9" s="56"/>
      <c r="ETB9" s="56"/>
      <c r="ETC9" s="56"/>
      <c r="ETD9" s="56"/>
      <c r="ETE9" s="56"/>
      <c r="ETF9" s="56"/>
      <c r="ETG9" s="56"/>
      <c r="ETH9" s="56"/>
      <c r="ETI9" s="56"/>
      <c r="ETJ9" s="56"/>
      <c r="ETK9" s="56"/>
      <c r="ETL9" s="56"/>
      <c r="ETM9" s="56"/>
      <c r="ETN9" s="56"/>
      <c r="ETO9" s="56"/>
      <c r="ETP9" s="56"/>
      <c r="ETQ9" s="56"/>
      <c r="ETR9" s="56"/>
      <c r="ETS9" s="56"/>
      <c r="ETT9" s="56"/>
      <c r="ETU9" s="56"/>
      <c r="ETV9" s="56"/>
      <c r="ETW9" s="56"/>
      <c r="ETX9" s="56"/>
      <c r="ETY9" s="56"/>
      <c r="ETZ9" s="56"/>
      <c r="EUA9" s="56"/>
      <c r="EUB9" s="56"/>
      <c r="EUC9" s="56"/>
      <c r="EUD9" s="56"/>
      <c r="EUE9" s="56"/>
      <c r="EUF9" s="56"/>
      <c r="EUG9" s="56"/>
      <c r="EUH9" s="56"/>
      <c r="EUI9" s="56"/>
      <c r="EUJ9" s="56"/>
      <c r="EUK9" s="56"/>
      <c r="EUL9" s="56"/>
      <c r="EUM9" s="56"/>
      <c r="EUN9" s="56"/>
      <c r="EUO9" s="56"/>
      <c r="EUP9" s="56"/>
      <c r="EUQ9" s="56"/>
      <c r="EUR9" s="56"/>
      <c r="EUS9" s="56"/>
      <c r="EUT9" s="56"/>
      <c r="EUU9" s="56"/>
      <c r="EUV9" s="56"/>
      <c r="EUW9" s="56"/>
      <c r="EUX9" s="56"/>
      <c r="EUY9" s="56"/>
      <c r="EUZ9" s="56"/>
      <c r="EVA9" s="56"/>
      <c r="EVB9" s="56"/>
      <c r="EVC9" s="56"/>
      <c r="EVD9" s="56"/>
      <c r="EVE9" s="56"/>
      <c r="EVF9" s="56"/>
      <c r="EVG9" s="56"/>
      <c r="EVH9" s="56"/>
      <c r="EVI9" s="56"/>
      <c r="EVJ9" s="56"/>
      <c r="EVK9" s="56"/>
      <c r="EVL9" s="56"/>
      <c r="EVM9" s="56"/>
      <c r="EVN9" s="56"/>
      <c r="EVO9" s="56"/>
      <c r="EVP9" s="56"/>
      <c r="EVQ9" s="56"/>
      <c r="EVR9" s="56"/>
      <c r="EVS9" s="56"/>
      <c r="EVT9" s="56"/>
      <c r="EVU9" s="56"/>
      <c r="EVV9" s="56"/>
      <c r="EVW9" s="56"/>
      <c r="EVX9" s="56"/>
      <c r="EVY9" s="56"/>
      <c r="EVZ9" s="56"/>
      <c r="EWA9" s="56"/>
      <c r="EWB9" s="56"/>
      <c r="EWC9" s="56"/>
      <c r="EWD9" s="56"/>
      <c r="EWE9" s="56"/>
      <c r="EWF9" s="56"/>
      <c r="EWG9" s="56"/>
      <c r="EWH9" s="56"/>
      <c r="EWI9" s="56"/>
      <c r="EWJ9" s="56"/>
      <c r="EWK9" s="56"/>
      <c r="EWL9" s="56"/>
      <c r="EWM9" s="56"/>
      <c r="EWN9" s="56"/>
      <c r="EWO9" s="56"/>
      <c r="EWP9" s="56"/>
      <c r="EWQ9" s="56"/>
      <c r="EWR9" s="56"/>
      <c r="EWS9" s="56"/>
      <c r="EWT9" s="56"/>
      <c r="EWU9" s="56"/>
      <c r="EWV9" s="56"/>
      <c r="EWW9" s="56"/>
      <c r="EWX9" s="56"/>
      <c r="EWY9" s="56"/>
      <c r="EWZ9" s="56"/>
      <c r="EXA9" s="56"/>
      <c r="EXB9" s="56"/>
      <c r="EXC9" s="56"/>
      <c r="EXD9" s="56"/>
      <c r="EXE9" s="56"/>
      <c r="EXF9" s="56"/>
      <c r="EXG9" s="56"/>
      <c r="EXH9" s="56"/>
      <c r="EXI9" s="56"/>
      <c r="EXJ9" s="56"/>
      <c r="EXK9" s="56"/>
      <c r="EXL9" s="56"/>
      <c r="EXM9" s="56"/>
      <c r="EXN9" s="56"/>
      <c r="EXO9" s="56"/>
      <c r="EXP9" s="56"/>
      <c r="EXQ9" s="56"/>
      <c r="EXR9" s="56"/>
      <c r="EXS9" s="56"/>
      <c r="EXT9" s="56"/>
      <c r="EXU9" s="56"/>
      <c r="EXV9" s="56"/>
      <c r="EXW9" s="56"/>
      <c r="EXX9" s="56"/>
      <c r="EXY9" s="56"/>
      <c r="EXZ9" s="56"/>
      <c r="EYA9" s="56"/>
      <c r="EYB9" s="56"/>
      <c r="EYC9" s="56"/>
      <c r="EYD9" s="56"/>
      <c r="EYE9" s="56"/>
      <c r="EYF9" s="56"/>
      <c r="EYG9" s="56"/>
      <c r="EYH9" s="56"/>
      <c r="EYI9" s="56"/>
      <c r="EYJ9" s="56"/>
      <c r="EYK9" s="56"/>
      <c r="EYL9" s="56"/>
      <c r="EYM9" s="56"/>
      <c r="EYN9" s="56"/>
      <c r="EYO9" s="56"/>
      <c r="EYP9" s="56"/>
      <c r="EYQ9" s="56"/>
      <c r="EYR9" s="56"/>
      <c r="EYS9" s="56"/>
      <c r="EYT9" s="56"/>
      <c r="EYU9" s="56"/>
      <c r="EYV9" s="56"/>
      <c r="EYW9" s="56"/>
      <c r="EYX9" s="56"/>
      <c r="EYY9" s="56"/>
      <c r="EYZ9" s="56"/>
      <c r="EZA9" s="56"/>
      <c r="EZB9" s="56"/>
      <c r="EZC9" s="56"/>
      <c r="EZD9" s="56"/>
      <c r="EZE9" s="56"/>
      <c r="EZF9" s="56"/>
      <c r="EZG9" s="56"/>
      <c r="EZH9" s="56"/>
      <c r="EZI9" s="56"/>
      <c r="EZJ9" s="56"/>
      <c r="EZK9" s="56"/>
      <c r="EZL9" s="56"/>
      <c r="EZM9" s="56"/>
      <c r="EZN9" s="56"/>
      <c r="EZO9" s="56"/>
      <c r="EZP9" s="56"/>
      <c r="EZQ9" s="56"/>
      <c r="EZR9" s="56"/>
      <c r="EZS9" s="56"/>
      <c r="EZT9" s="56"/>
      <c r="EZU9" s="56"/>
      <c r="EZV9" s="56"/>
      <c r="EZW9" s="56"/>
      <c r="EZX9" s="56"/>
      <c r="EZY9" s="56"/>
      <c r="EZZ9" s="56"/>
      <c r="FAA9" s="56"/>
      <c r="FAB9" s="56"/>
      <c r="FAC9" s="56"/>
      <c r="FAD9" s="56"/>
      <c r="FAE9" s="56"/>
      <c r="FAF9" s="56"/>
      <c r="FAG9" s="56"/>
      <c r="FAH9" s="56"/>
      <c r="FAI9" s="56"/>
      <c r="FAJ9" s="56"/>
      <c r="FAK9" s="56"/>
      <c r="FAL9" s="56"/>
      <c r="FAM9" s="56"/>
      <c r="FAN9" s="56"/>
      <c r="FAO9" s="56"/>
      <c r="FAP9" s="56"/>
      <c r="FAQ9" s="56"/>
      <c r="FAR9" s="56"/>
      <c r="FAS9" s="56"/>
      <c r="FAT9" s="56"/>
      <c r="FAU9" s="56"/>
      <c r="FAV9" s="56"/>
      <c r="FAW9" s="56"/>
      <c r="FAX9" s="56"/>
      <c r="FAY9" s="56"/>
      <c r="FAZ9" s="56"/>
      <c r="FBA9" s="56"/>
      <c r="FBB9" s="56"/>
      <c r="FBC9" s="56"/>
      <c r="FBD9" s="56"/>
      <c r="FBE9" s="56"/>
      <c r="FBF9" s="56"/>
      <c r="FBG9" s="56"/>
      <c r="FBH9" s="56"/>
      <c r="FBI9" s="56"/>
      <c r="FBJ9" s="56"/>
      <c r="FBK9" s="56"/>
      <c r="FBL9" s="56"/>
      <c r="FBM9" s="56"/>
      <c r="FBN9" s="56"/>
      <c r="FBO9" s="56"/>
      <c r="FBP9" s="56"/>
      <c r="FBQ9" s="56"/>
      <c r="FBR9" s="56"/>
      <c r="FBS9" s="56"/>
      <c r="FBT9" s="56"/>
      <c r="FBU9" s="56"/>
      <c r="FBV9" s="56"/>
      <c r="FBW9" s="56"/>
      <c r="FBX9" s="56"/>
      <c r="FBY9" s="56"/>
      <c r="FBZ9" s="56"/>
      <c r="FCA9" s="56"/>
      <c r="FCB9" s="56"/>
      <c r="FCC9" s="56"/>
      <c r="FCD9" s="56"/>
      <c r="FCE9" s="56"/>
      <c r="FCF9" s="56"/>
      <c r="FCG9" s="56"/>
      <c r="FCH9" s="56"/>
      <c r="FCI9" s="56"/>
      <c r="FCJ9" s="56"/>
      <c r="FCK9" s="56"/>
      <c r="FCL9" s="56"/>
      <c r="FCM9" s="56"/>
      <c r="FCN9" s="56"/>
      <c r="FCO9" s="56"/>
      <c r="FCP9" s="56"/>
      <c r="FCQ9" s="56"/>
      <c r="FCR9" s="56"/>
      <c r="FCS9" s="56"/>
      <c r="FCT9" s="56"/>
      <c r="FCU9" s="56"/>
      <c r="FCV9" s="56"/>
      <c r="FCW9" s="56"/>
      <c r="FCX9" s="56"/>
      <c r="FCY9" s="56"/>
      <c r="FCZ9" s="56"/>
      <c r="FDA9" s="56"/>
      <c r="FDB9" s="56"/>
      <c r="FDC9" s="56"/>
      <c r="FDD9" s="56"/>
      <c r="FDE9" s="56"/>
      <c r="FDF9" s="56"/>
      <c r="FDG9" s="56"/>
      <c r="FDH9" s="56"/>
      <c r="FDI9" s="56"/>
      <c r="FDJ9" s="56"/>
      <c r="FDK9" s="56"/>
      <c r="FDL9" s="56"/>
      <c r="FDM9" s="56"/>
      <c r="FDN9" s="56"/>
      <c r="FDO9" s="56"/>
      <c r="FDP9" s="56"/>
      <c r="FDQ9" s="56"/>
      <c r="FDR9" s="56"/>
      <c r="FDS9" s="56"/>
      <c r="FDT9" s="56"/>
      <c r="FDU9" s="56"/>
      <c r="FDV9" s="56"/>
      <c r="FDW9" s="56"/>
      <c r="FDX9" s="56"/>
      <c r="FDY9" s="56"/>
      <c r="FDZ9" s="56"/>
      <c r="FEA9" s="56"/>
      <c r="FEB9" s="56"/>
      <c r="FEC9" s="56"/>
      <c r="FED9" s="56"/>
      <c r="FEE9" s="56"/>
      <c r="FEF9" s="56"/>
      <c r="FEG9" s="56"/>
      <c r="FEH9" s="56"/>
      <c r="FEI9" s="56"/>
      <c r="FEJ9" s="56"/>
      <c r="FEK9" s="56"/>
      <c r="FEL9" s="56"/>
      <c r="FEM9" s="56"/>
      <c r="FEN9" s="56"/>
      <c r="FEO9" s="56"/>
      <c r="FEP9" s="56"/>
      <c r="FEQ9" s="56"/>
      <c r="FER9" s="56"/>
      <c r="FES9" s="56"/>
      <c r="FET9" s="56"/>
      <c r="FEU9" s="56"/>
      <c r="FEV9" s="56"/>
      <c r="FEW9" s="56"/>
      <c r="FEX9" s="56"/>
      <c r="FEY9" s="56"/>
      <c r="FEZ9" s="56"/>
      <c r="FFA9" s="56"/>
      <c r="FFB9" s="56"/>
      <c r="FFC9" s="56"/>
      <c r="FFD9" s="56"/>
      <c r="FFE9" s="56"/>
      <c r="FFF9" s="56"/>
      <c r="FFG9" s="56"/>
      <c r="FFH9" s="56"/>
      <c r="FFI9" s="56"/>
      <c r="FFJ9" s="56"/>
      <c r="FFK9" s="56"/>
      <c r="FFL9" s="56"/>
      <c r="FFM9" s="56"/>
      <c r="FFN9" s="56"/>
      <c r="FFO9" s="56"/>
      <c r="FFP9" s="56"/>
      <c r="FFQ9" s="56"/>
      <c r="FFR9" s="56"/>
      <c r="FFS9" s="56"/>
      <c r="FFT9" s="56"/>
      <c r="FFU9" s="56"/>
      <c r="FFV9" s="56"/>
      <c r="FFW9" s="56"/>
      <c r="FFX9" s="56"/>
      <c r="FFY9" s="56"/>
      <c r="FFZ9" s="56"/>
      <c r="FGA9" s="56"/>
      <c r="FGB9" s="56"/>
      <c r="FGC9" s="56"/>
      <c r="FGD9" s="56"/>
      <c r="FGE9" s="56"/>
      <c r="FGF9" s="56"/>
      <c r="FGG9" s="56"/>
      <c r="FGH9" s="56"/>
      <c r="FGI9" s="56"/>
      <c r="FGJ9" s="56"/>
      <c r="FGK9" s="56"/>
      <c r="FGL9" s="56"/>
      <c r="FGM9" s="56"/>
      <c r="FGN9" s="56"/>
      <c r="FGO9" s="56"/>
      <c r="FGP9" s="56"/>
      <c r="FGQ9" s="56"/>
      <c r="FGR9" s="56"/>
      <c r="FGS9" s="56"/>
      <c r="FGT9" s="56"/>
      <c r="FGU9" s="56"/>
      <c r="FGV9" s="56"/>
      <c r="FGW9" s="56"/>
      <c r="FGX9" s="56"/>
      <c r="FGY9" s="56"/>
      <c r="FGZ9" s="56"/>
      <c r="FHA9" s="56"/>
      <c r="FHB9" s="56"/>
      <c r="FHC9" s="56"/>
      <c r="FHD9" s="56"/>
      <c r="FHE9" s="56"/>
      <c r="FHF9" s="56"/>
      <c r="FHG9" s="56"/>
      <c r="FHH9" s="56"/>
      <c r="FHI9" s="56"/>
      <c r="FHJ9" s="56"/>
      <c r="FHK9" s="56"/>
      <c r="FHL9" s="56"/>
      <c r="FHM9" s="56"/>
      <c r="FHN9" s="56"/>
      <c r="FHO9" s="56"/>
      <c r="FHP9" s="56"/>
      <c r="FHQ9" s="56"/>
      <c r="FHR9" s="56"/>
      <c r="FHS9" s="56"/>
      <c r="FHT9" s="56"/>
      <c r="FHU9" s="56"/>
      <c r="FHV9" s="56"/>
      <c r="FHW9" s="56"/>
      <c r="FHX9" s="56"/>
      <c r="FHY9" s="56"/>
      <c r="FHZ9" s="56"/>
      <c r="FIA9" s="56"/>
      <c r="FIB9" s="56"/>
      <c r="FIC9" s="56"/>
      <c r="FID9" s="56"/>
      <c r="FIE9" s="56"/>
      <c r="FIF9" s="56"/>
      <c r="FIG9" s="56"/>
      <c r="FIH9" s="56"/>
      <c r="FII9" s="56"/>
      <c r="FIJ9" s="56"/>
      <c r="FIK9" s="56"/>
      <c r="FIL9" s="56"/>
      <c r="FIM9" s="56"/>
      <c r="FIN9" s="56"/>
      <c r="FIO9" s="56"/>
      <c r="FIP9" s="56"/>
      <c r="FIQ9" s="56"/>
      <c r="FIR9" s="56"/>
      <c r="FIS9" s="56"/>
      <c r="FIT9" s="56"/>
      <c r="FIU9" s="56"/>
      <c r="FIV9" s="56"/>
      <c r="FIW9" s="56"/>
      <c r="FIX9" s="56"/>
      <c r="FIY9" s="56"/>
      <c r="FIZ9" s="56"/>
      <c r="FJA9" s="56"/>
      <c r="FJB9" s="56"/>
      <c r="FJC9" s="56"/>
      <c r="FJD9" s="56"/>
      <c r="FJE9" s="56"/>
      <c r="FJF9" s="56"/>
      <c r="FJG9" s="56"/>
      <c r="FJH9" s="56"/>
      <c r="FJI9" s="56"/>
      <c r="FJJ9" s="56"/>
      <c r="FJK9" s="56"/>
      <c r="FJL9" s="56"/>
      <c r="FJM9" s="56"/>
      <c r="FJN9" s="56"/>
      <c r="FJO9" s="56"/>
      <c r="FJP9" s="56"/>
      <c r="FJQ9" s="56"/>
      <c r="FJR9" s="56"/>
      <c r="FJS9" s="56"/>
      <c r="FJT9" s="56"/>
      <c r="FJU9" s="56"/>
      <c r="FJV9" s="56"/>
      <c r="FJW9" s="56"/>
      <c r="FJX9" s="56"/>
      <c r="FJY9" s="56"/>
      <c r="FJZ9" s="56"/>
      <c r="FKA9" s="56"/>
      <c r="FKB9" s="56"/>
      <c r="FKC9" s="56"/>
      <c r="FKD9" s="56"/>
      <c r="FKE9" s="56"/>
      <c r="FKF9" s="56"/>
      <c r="FKG9" s="56"/>
      <c r="FKH9" s="56"/>
      <c r="FKI9" s="56"/>
      <c r="FKJ9" s="56"/>
      <c r="FKK9" s="56"/>
      <c r="FKL9" s="56"/>
      <c r="FKM9" s="56"/>
      <c r="FKN9" s="56"/>
      <c r="FKO9" s="56"/>
      <c r="FKP9" s="56"/>
      <c r="FKQ9" s="56"/>
      <c r="FKR9" s="56"/>
      <c r="FKS9" s="56"/>
      <c r="FKT9" s="56"/>
      <c r="FKU9" s="56"/>
      <c r="FKV9" s="56"/>
      <c r="FKW9" s="56"/>
      <c r="FKX9" s="56"/>
      <c r="FKY9" s="56"/>
      <c r="FKZ9" s="56"/>
      <c r="FLA9" s="56"/>
      <c r="FLB9" s="56"/>
      <c r="FLC9" s="56"/>
      <c r="FLD9" s="56"/>
      <c r="FLE9" s="56"/>
      <c r="FLF9" s="56"/>
      <c r="FLG9" s="56"/>
      <c r="FLH9" s="56"/>
      <c r="FLI9" s="56"/>
      <c r="FLJ9" s="56"/>
      <c r="FLK9" s="56"/>
      <c r="FLL9" s="56"/>
      <c r="FLM9" s="56"/>
      <c r="FLN9" s="56"/>
      <c r="FLO9" s="56"/>
      <c r="FLP9" s="56"/>
      <c r="FLQ9" s="56"/>
      <c r="FLR9" s="56"/>
      <c r="FLS9" s="56"/>
      <c r="FLT9" s="56"/>
      <c r="FLU9" s="56"/>
      <c r="FLV9" s="56"/>
      <c r="FLW9" s="56"/>
      <c r="FLX9" s="56"/>
      <c r="FLY9" s="56"/>
      <c r="FLZ9" s="56"/>
      <c r="FMA9" s="56"/>
      <c r="FMB9" s="56"/>
      <c r="FMC9" s="56"/>
      <c r="FMD9" s="56"/>
      <c r="FME9" s="56"/>
      <c r="FMF9" s="56"/>
      <c r="FMG9" s="56"/>
      <c r="FMH9" s="56"/>
      <c r="FMI9" s="56"/>
      <c r="FMJ9" s="56"/>
      <c r="FMK9" s="56"/>
      <c r="FML9" s="56"/>
      <c r="FMM9" s="56"/>
      <c r="FMN9" s="56"/>
      <c r="FMO9" s="56"/>
      <c r="FMP9" s="56"/>
      <c r="FMQ9" s="56"/>
      <c r="FMR9" s="56"/>
      <c r="FMS9" s="56"/>
      <c r="FMT9" s="56"/>
      <c r="FMU9" s="56"/>
      <c r="FMV9" s="56"/>
      <c r="FMW9" s="56"/>
      <c r="FMX9" s="56"/>
      <c r="FMY9" s="56"/>
      <c r="FMZ9" s="56"/>
      <c r="FNA9" s="56"/>
      <c r="FNB9" s="56"/>
      <c r="FNC9" s="56"/>
      <c r="FND9" s="56"/>
      <c r="FNE9" s="56"/>
      <c r="FNF9" s="56"/>
      <c r="FNG9" s="56"/>
      <c r="FNH9" s="56"/>
      <c r="FNI9" s="56"/>
      <c r="FNJ9" s="56"/>
      <c r="FNK9" s="56"/>
      <c r="FNL9" s="56"/>
      <c r="FNM9" s="56"/>
      <c r="FNN9" s="56"/>
      <c r="FNO9" s="56"/>
      <c r="FNP9" s="56"/>
      <c r="FNQ9" s="56"/>
      <c r="FNR9" s="56"/>
      <c r="FNS9" s="56"/>
      <c r="FNT9" s="56"/>
      <c r="FNU9" s="56"/>
      <c r="FNV9" s="56"/>
      <c r="FNW9" s="56"/>
      <c r="FNX9" s="56"/>
      <c r="FNY9" s="56"/>
      <c r="FNZ9" s="56"/>
      <c r="FOA9" s="56"/>
      <c r="FOB9" s="56"/>
      <c r="FOC9" s="56"/>
      <c r="FOD9" s="56"/>
      <c r="FOE9" s="56"/>
      <c r="FOF9" s="56"/>
      <c r="FOG9" s="56"/>
      <c r="FOH9" s="56"/>
      <c r="FOI9" s="56"/>
      <c r="FOJ9" s="56"/>
      <c r="FOK9" s="56"/>
      <c r="FOL9" s="56"/>
      <c r="FOM9" s="56"/>
      <c r="FON9" s="56"/>
      <c r="FOO9" s="56"/>
      <c r="FOP9" s="56"/>
      <c r="FOQ9" s="56"/>
      <c r="FOR9" s="56"/>
      <c r="FOS9" s="56"/>
      <c r="FOT9" s="56"/>
      <c r="FOU9" s="56"/>
      <c r="FOV9" s="56"/>
      <c r="FOW9" s="56"/>
      <c r="FOX9" s="56"/>
      <c r="FOY9" s="56"/>
      <c r="FOZ9" s="56"/>
      <c r="FPA9" s="56"/>
      <c r="FPB9" s="56"/>
      <c r="FPC9" s="56"/>
      <c r="FPD9" s="56"/>
      <c r="FPE9" s="56"/>
      <c r="FPF9" s="56"/>
      <c r="FPG9" s="56"/>
      <c r="FPH9" s="56"/>
      <c r="FPI9" s="56"/>
      <c r="FPJ9" s="56"/>
      <c r="FPK9" s="56"/>
      <c r="FPL9" s="56"/>
      <c r="FPM9" s="56"/>
      <c r="FPN9" s="56"/>
      <c r="FPO9" s="56"/>
      <c r="FPP9" s="56"/>
      <c r="FPQ9" s="56"/>
      <c r="FPR9" s="56"/>
      <c r="FPS9" s="56"/>
      <c r="FPT9" s="56"/>
      <c r="FPU9" s="56"/>
      <c r="FPV9" s="56"/>
      <c r="FPW9" s="56"/>
      <c r="FPX9" s="56"/>
      <c r="FPY9" s="56"/>
      <c r="FPZ9" s="56"/>
      <c r="FQA9" s="56"/>
      <c r="FQB9" s="56"/>
      <c r="FQC9" s="56"/>
      <c r="FQD9" s="56"/>
      <c r="FQE9" s="56"/>
      <c r="FQF9" s="56"/>
      <c r="FQG9" s="56"/>
      <c r="FQH9" s="56"/>
      <c r="FQI9" s="56"/>
      <c r="FQJ9" s="56"/>
      <c r="FQK9" s="56"/>
      <c r="FQL9" s="56"/>
      <c r="FQM9" s="56"/>
      <c r="FQN9" s="56"/>
      <c r="FQO9" s="56"/>
      <c r="FQP9" s="56"/>
      <c r="FQQ9" s="56"/>
      <c r="FQR9" s="56"/>
      <c r="FQS9" s="56"/>
      <c r="FQT9" s="56"/>
      <c r="FQU9" s="56"/>
      <c r="FQV9" s="56"/>
      <c r="FQW9" s="56"/>
      <c r="FQX9" s="56"/>
      <c r="FQY9" s="56"/>
      <c r="FQZ9" s="56"/>
      <c r="FRA9" s="56"/>
      <c r="FRB9" s="56"/>
      <c r="FRC9" s="56"/>
      <c r="FRD9" s="56"/>
      <c r="FRE9" s="56"/>
      <c r="FRF9" s="56"/>
      <c r="FRG9" s="56"/>
      <c r="FRH9" s="56"/>
      <c r="FRI9" s="56"/>
      <c r="FRJ9" s="56"/>
      <c r="FRK9" s="56"/>
      <c r="FRL9" s="56"/>
      <c r="FRM9" s="56"/>
      <c r="FRN9" s="56"/>
      <c r="FRO9" s="56"/>
      <c r="FRP9" s="56"/>
      <c r="FRQ9" s="56"/>
      <c r="FRR9" s="56"/>
      <c r="FRS9" s="56"/>
      <c r="FRT9" s="56"/>
      <c r="FRU9" s="56"/>
      <c r="FRV9" s="56"/>
      <c r="FRW9" s="56"/>
      <c r="FRX9" s="56"/>
      <c r="FRY9" s="56"/>
      <c r="FRZ9" s="56"/>
      <c r="FSA9" s="56"/>
      <c r="FSB9" s="56"/>
      <c r="FSC9" s="56"/>
      <c r="FSD9" s="56"/>
      <c r="FSE9" s="56"/>
      <c r="FSF9" s="56"/>
      <c r="FSG9" s="56"/>
      <c r="FSH9" s="56"/>
      <c r="FSI9" s="56"/>
      <c r="FSJ9" s="56"/>
      <c r="FSK9" s="56"/>
      <c r="FSL9" s="56"/>
      <c r="FSM9" s="56"/>
      <c r="FSN9" s="56"/>
      <c r="FSO9" s="56"/>
      <c r="FSP9" s="56"/>
      <c r="FSQ9" s="56"/>
      <c r="FSR9" s="56"/>
      <c r="FSS9" s="56"/>
      <c r="FST9" s="56"/>
      <c r="FSU9" s="56"/>
      <c r="FSV9" s="56"/>
      <c r="FSW9" s="56"/>
      <c r="FSX9" s="56"/>
      <c r="FSY9" s="56"/>
      <c r="FSZ9" s="56"/>
      <c r="FTA9" s="56"/>
      <c r="FTB9" s="56"/>
      <c r="FTC9" s="56"/>
      <c r="FTD9" s="56"/>
      <c r="FTE9" s="56"/>
      <c r="FTF9" s="56"/>
      <c r="FTG9" s="56"/>
      <c r="FTH9" s="56"/>
      <c r="FTI9" s="56"/>
      <c r="FTJ9" s="56"/>
      <c r="FTK9" s="56"/>
      <c r="FTL9" s="56"/>
      <c r="FTM9" s="56"/>
      <c r="FTN9" s="56"/>
      <c r="FTO9" s="56"/>
      <c r="FTP9" s="56"/>
      <c r="FTQ9" s="56"/>
      <c r="FTR9" s="56"/>
      <c r="FTS9" s="56"/>
      <c r="FTT9" s="56"/>
      <c r="FTU9" s="56"/>
      <c r="FTV9" s="56"/>
      <c r="FTW9" s="56"/>
      <c r="FTX9" s="56"/>
      <c r="FTY9" s="56"/>
      <c r="FTZ9" s="56"/>
      <c r="FUA9" s="56"/>
      <c r="FUB9" s="56"/>
      <c r="FUC9" s="56"/>
      <c r="FUD9" s="56"/>
      <c r="FUE9" s="56"/>
      <c r="FUF9" s="56"/>
      <c r="FUG9" s="56"/>
      <c r="FUH9" s="56"/>
      <c r="FUI9" s="56"/>
      <c r="FUJ9" s="56"/>
      <c r="FUK9" s="56"/>
      <c r="FUL9" s="56"/>
      <c r="FUM9" s="56"/>
      <c r="FUN9" s="56"/>
      <c r="FUO9" s="56"/>
      <c r="FUP9" s="56"/>
      <c r="FUQ9" s="56"/>
      <c r="FUR9" s="56"/>
      <c r="FUS9" s="56"/>
      <c r="FUT9" s="56"/>
      <c r="FUU9" s="56"/>
      <c r="FUV9" s="56"/>
      <c r="FUW9" s="56"/>
      <c r="FUX9" s="56"/>
      <c r="FUY9" s="56"/>
      <c r="FUZ9" s="56"/>
      <c r="FVA9" s="56"/>
      <c r="FVB9" s="56"/>
      <c r="FVC9" s="56"/>
      <c r="FVD9" s="56"/>
      <c r="FVE9" s="56"/>
      <c r="FVF9" s="56"/>
      <c r="FVG9" s="56"/>
      <c r="FVH9" s="56"/>
      <c r="FVI9" s="56"/>
      <c r="FVJ9" s="56"/>
      <c r="FVK9" s="56"/>
      <c r="FVL9" s="56"/>
      <c r="FVM9" s="56"/>
      <c r="FVN9" s="56"/>
      <c r="FVO9" s="56"/>
      <c r="FVP9" s="56"/>
      <c r="FVQ9" s="56"/>
      <c r="FVR9" s="56"/>
      <c r="FVS9" s="56"/>
      <c r="FVT9" s="56"/>
      <c r="FVU9" s="56"/>
      <c r="FVV9" s="56"/>
      <c r="FVW9" s="56"/>
      <c r="FVX9" s="56"/>
      <c r="FVY9" s="56"/>
      <c r="FVZ9" s="56"/>
      <c r="FWA9" s="56"/>
      <c r="FWB9" s="56"/>
      <c r="FWC9" s="56"/>
      <c r="FWD9" s="56"/>
      <c r="FWE9" s="56"/>
      <c r="FWF9" s="56"/>
      <c r="FWG9" s="56"/>
      <c r="FWH9" s="56"/>
      <c r="FWI9" s="56"/>
      <c r="FWJ9" s="56"/>
      <c r="FWK9" s="56"/>
      <c r="FWL9" s="56"/>
      <c r="FWM9" s="56"/>
      <c r="FWN9" s="56"/>
      <c r="FWO9" s="56"/>
      <c r="FWP9" s="56"/>
      <c r="FWQ9" s="56"/>
      <c r="FWR9" s="56"/>
      <c r="FWS9" s="56"/>
      <c r="FWT9" s="56"/>
      <c r="FWU9" s="56"/>
      <c r="FWV9" s="56"/>
      <c r="FWW9" s="56"/>
      <c r="FWX9" s="56"/>
      <c r="FWY9" s="56"/>
      <c r="FWZ9" s="56"/>
      <c r="FXA9" s="56"/>
      <c r="FXB9" s="56"/>
      <c r="FXC9" s="56"/>
      <c r="FXD9" s="56"/>
      <c r="FXE9" s="56"/>
      <c r="FXF9" s="56"/>
      <c r="FXG9" s="56"/>
      <c r="FXH9" s="56"/>
      <c r="FXI9" s="56"/>
      <c r="FXJ9" s="56"/>
      <c r="FXK9" s="56"/>
      <c r="FXL9" s="56"/>
      <c r="FXM9" s="56"/>
      <c r="FXN9" s="56"/>
      <c r="FXO9" s="56"/>
      <c r="FXP9" s="56"/>
      <c r="FXQ9" s="56"/>
      <c r="FXR9" s="56"/>
      <c r="FXS9" s="56"/>
      <c r="FXT9" s="56"/>
      <c r="FXU9" s="56"/>
      <c r="FXV9" s="56"/>
      <c r="FXW9" s="56"/>
      <c r="FXX9" s="56"/>
      <c r="FXY9" s="56"/>
      <c r="FXZ9" s="56"/>
      <c r="FYA9" s="56"/>
      <c r="FYB9" s="56"/>
      <c r="FYC9" s="56"/>
      <c r="FYD9" s="56"/>
      <c r="FYE9" s="56"/>
      <c r="FYF9" s="56"/>
      <c r="FYG9" s="56"/>
      <c r="FYH9" s="56"/>
      <c r="FYI9" s="56"/>
      <c r="FYJ9" s="56"/>
      <c r="FYK9" s="56"/>
      <c r="FYL9" s="56"/>
      <c r="FYM9" s="56"/>
      <c r="FYN9" s="56"/>
      <c r="FYO9" s="56"/>
      <c r="FYP9" s="56"/>
      <c r="FYQ9" s="56"/>
      <c r="FYR9" s="56"/>
      <c r="FYS9" s="56"/>
      <c r="FYT9" s="56"/>
      <c r="FYU9" s="56"/>
      <c r="FYV9" s="56"/>
      <c r="FYW9" s="56"/>
      <c r="FYX9" s="56"/>
      <c r="FYY9" s="56"/>
      <c r="FYZ9" s="56"/>
      <c r="FZA9" s="56"/>
      <c r="FZB9" s="56"/>
      <c r="FZC9" s="56"/>
      <c r="FZD9" s="56"/>
      <c r="FZE9" s="56"/>
      <c r="FZF9" s="56"/>
      <c r="FZG9" s="56"/>
      <c r="FZH9" s="56"/>
      <c r="FZI9" s="56"/>
      <c r="FZJ9" s="56"/>
      <c r="FZK9" s="56"/>
      <c r="FZL9" s="56"/>
      <c r="FZM9" s="56"/>
      <c r="FZN9" s="56"/>
      <c r="FZO9" s="56"/>
      <c r="FZP9" s="56"/>
      <c r="FZQ9" s="56"/>
      <c r="FZR9" s="56"/>
      <c r="FZS9" s="56"/>
      <c r="FZT9" s="56"/>
      <c r="FZU9" s="56"/>
      <c r="FZV9" s="56"/>
      <c r="FZW9" s="56"/>
      <c r="FZX9" s="56"/>
      <c r="FZY9" s="56"/>
      <c r="FZZ9" s="56"/>
      <c r="GAA9" s="56"/>
      <c r="GAB9" s="56"/>
      <c r="GAC9" s="56"/>
      <c r="GAD9" s="56"/>
      <c r="GAE9" s="56"/>
      <c r="GAF9" s="56"/>
      <c r="GAG9" s="56"/>
      <c r="GAH9" s="56"/>
      <c r="GAI9" s="56"/>
      <c r="GAJ9" s="56"/>
      <c r="GAK9" s="56"/>
      <c r="GAL9" s="56"/>
      <c r="GAM9" s="56"/>
      <c r="GAN9" s="56"/>
      <c r="GAO9" s="56"/>
      <c r="GAP9" s="56"/>
      <c r="GAQ9" s="56"/>
      <c r="GAR9" s="56"/>
      <c r="GAS9" s="56"/>
      <c r="GAT9" s="56"/>
      <c r="GAU9" s="56"/>
      <c r="GAV9" s="56"/>
      <c r="GAW9" s="56"/>
      <c r="GAX9" s="56"/>
      <c r="GAY9" s="56"/>
      <c r="GAZ9" s="56"/>
      <c r="GBA9" s="56"/>
      <c r="GBB9" s="56"/>
      <c r="GBC9" s="56"/>
      <c r="GBD9" s="56"/>
      <c r="GBE9" s="56"/>
      <c r="GBF9" s="56"/>
      <c r="GBG9" s="56"/>
      <c r="GBH9" s="56"/>
      <c r="GBI9" s="56"/>
      <c r="GBJ9" s="56"/>
      <c r="GBK9" s="56"/>
      <c r="GBL9" s="56"/>
      <c r="GBM9" s="56"/>
      <c r="GBN9" s="56"/>
      <c r="GBO9" s="56"/>
      <c r="GBP9" s="56"/>
      <c r="GBQ9" s="56"/>
      <c r="GBR9" s="56"/>
      <c r="GBS9" s="56"/>
      <c r="GBT9" s="56"/>
      <c r="GBU9" s="56"/>
      <c r="GBV9" s="56"/>
      <c r="GBW9" s="56"/>
      <c r="GBX9" s="56"/>
      <c r="GBY9" s="56"/>
      <c r="GBZ9" s="56"/>
      <c r="GCA9" s="56"/>
      <c r="GCB9" s="56"/>
      <c r="GCC9" s="56"/>
      <c r="GCD9" s="56"/>
      <c r="GCE9" s="56"/>
      <c r="GCF9" s="56"/>
      <c r="GCG9" s="56"/>
      <c r="GCH9" s="56"/>
      <c r="GCI9" s="56"/>
      <c r="GCJ9" s="56"/>
      <c r="GCK9" s="56"/>
      <c r="GCL9" s="56"/>
      <c r="GCM9" s="56"/>
      <c r="GCN9" s="56"/>
      <c r="GCO9" s="56"/>
      <c r="GCP9" s="56"/>
      <c r="GCQ9" s="56"/>
      <c r="GCR9" s="56"/>
      <c r="GCS9" s="56"/>
      <c r="GCT9" s="56"/>
      <c r="GCU9" s="56"/>
      <c r="GCV9" s="56"/>
      <c r="GCW9" s="56"/>
      <c r="GCX9" s="56"/>
      <c r="GCY9" s="56"/>
      <c r="GCZ9" s="56"/>
      <c r="GDA9" s="56"/>
      <c r="GDB9" s="56"/>
      <c r="GDC9" s="56"/>
      <c r="GDD9" s="56"/>
      <c r="GDE9" s="56"/>
      <c r="GDF9" s="56"/>
      <c r="GDG9" s="56"/>
      <c r="GDH9" s="56"/>
      <c r="GDI9" s="56"/>
      <c r="GDJ9" s="56"/>
      <c r="GDK9" s="56"/>
      <c r="GDL9" s="56"/>
      <c r="GDM9" s="56"/>
      <c r="GDN9" s="56"/>
      <c r="GDO9" s="56"/>
      <c r="GDP9" s="56"/>
      <c r="GDQ9" s="56"/>
      <c r="GDR9" s="56"/>
      <c r="GDS9" s="56"/>
      <c r="GDT9" s="56"/>
      <c r="GDU9" s="56"/>
      <c r="GDV9" s="56"/>
      <c r="GDW9" s="56"/>
      <c r="GDX9" s="56"/>
      <c r="GDY9" s="56"/>
      <c r="GDZ9" s="56"/>
      <c r="GEA9" s="56"/>
      <c r="GEB9" s="56"/>
      <c r="GEC9" s="56"/>
      <c r="GED9" s="56"/>
      <c r="GEE9" s="56"/>
      <c r="GEF9" s="56"/>
      <c r="GEG9" s="56"/>
      <c r="GEH9" s="56"/>
      <c r="GEI9" s="56"/>
      <c r="GEJ9" s="56"/>
      <c r="GEK9" s="56"/>
      <c r="GEL9" s="56"/>
      <c r="GEM9" s="56"/>
      <c r="GEN9" s="56"/>
      <c r="GEO9" s="56"/>
      <c r="GEP9" s="56"/>
      <c r="GEQ9" s="56"/>
      <c r="GER9" s="56"/>
      <c r="GES9" s="56"/>
      <c r="GET9" s="56"/>
      <c r="GEU9" s="56"/>
      <c r="GEV9" s="56"/>
      <c r="GEW9" s="56"/>
      <c r="GEX9" s="56"/>
      <c r="GEY9" s="56"/>
      <c r="GEZ9" s="56"/>
      <c r="GFA9" s="56"/>
      <c r="GFB9" s="56"/>
      <c r="GFC9" s="56"/>
      <c r="GFD9" s="56"/>
      <c r="GFE9" s="56"/>
      <c r="GFF9" s="56"/>
      <c r="GFG9" s="56"/>
      <c r="GFH9" s="56"/>
      <c r="GFI9" s="56"/>
      <c r="GFJ9" s="56"/>
      <c r="GFK9" s="56"/>
      <c r="GFL9" s="56"/>
      <c r="GFM9" s="56"/>
      <c r="GFN9" s="56"/>
      <c r="GFO9" s="56"/>
      <c r="GFP9" s="56"/>
      <c r="GFQ9" s="56"/>
      <c r="GFR9" s="56"/>
      <c r="GFS9" s="56"/>
      <c r="GFT9" s="56"/>
      <c r="GFU9" s="56"/>
      <c r="GFV9" s="56"/>
      <c r="GFW9" s="56"/>
      <c r="GFX9" s="56"/>
      <c r="GFY9" s="56"/>
      <c r="GFZ9" s="56"/>
      <c r="GGA9" s="56"/>
      <c r="GGB9" s="56"/>
      <c r="GGC9" s="56"/>
      <c r="GGD9" s="56"/>
      <c r="GGE9" s="56"/>
      <c r="GGF9" s="56"/>
      <c r="GGG9" s="56"/>
      <c r="GGH9" s="56"/>
      <c r="GGI9" s="56"/>
      <c r="GGJ9" s="56"/>
      <c r="GGK9" s="56"/>
      <c r="GGL9" s="56"/>
      <c r="GGM9" s="56"/>
      <c r="GGN9" s="56"/>
      <c r="GGO9" s="56"/>
      <c r="GGP9" s="56"/>
      <c r="GGQ9" s="56"/>
      <c r="GGR9" s="56"/>
      <c r="GGS9" s="56"/>
      <c r="GGT9" s="56"/>
      <c r="GGU9" s="56"/>
      <c r="GGV9" s="56"/>
      <c r="GGW9" s="56"/>
      <c r="GGX9" s="56"/>
      <c r="GGY9" s="56"/>
      <c r="GGZ9" s="56"/>
      <c r="GHA9" s="56"/>
      <c r="GHB9" s="56"/>
      <c r="GHC9" s="56"/>
      <c r="GHD9" s="56"/>
      <c r="GHE9" s="56"/>
      <c r="GHF9" s="56"/>
      <c r="GHG9" s="56"/>
      <c r="GHH9" s="56"/>
      <c r="GHI9" s="56"/>
      <c r="GHJ9" s="56"/>
      <c r="GHK9" s="56"/>
      <c r="GHL9" s="56"/>
      <c r="GHM9" s="56"/>
      <c r="GHN9" s="56"/>
      <c r="GHO9" s="56"/>
      <c r="GHP9" s="56"/>
      <c r="GHQ9" s="56"/>
      <c r="GHR9" s="56"/>
      <c r="GHS9" s="56"/>
      <c r="GHT9" s="56"/>
      <c r="GHU9" s="56"/>
      <c r="GHV9" s="56"/>
      <c r="GHW9" s="56"/>
      <c r="GHX9" s="56"/>
      <c r="GHY9" s="56"/>
      <c r="GHZ9" s="56"/>
      <c r="GIA9" s="56"/>
      <c r="GIB9" s="56"/>
      <c r="GIC9" s="56"/>
      <c r="GID9" s="56"/>
      <c r="GIE9" s="56"/>
      <c r="GIF9" s="56"/>
      <c r="GIG9" s="56"/>
      <c r="GIH9" s="56"/>
      <c r="GII9" s="56"/>
      <c r="GIJ9" s="56"/>
      <c r="GIK9" s="56"/>
      <c r="GIL9" s="56"/>
      <c r="GIM9" s="56"/>
      <c r="GIN9" s="56"/>
      <c r="GIO9" s="56"/>
      <c r="GIP9" s="56"/>
      <c r="GIQ9" s="56"/>
      <c r="GIR9" s="56"/>
      <c r="GIS9" s="56"/>
      <c r="GIT9" s="56"/>
      <c r="GIU9" s="56"/>
      <c r="GIV9" s="56"/>
      <c r="GIW9" s="56"/>
      <c r="GIX9" s="56"/>
      <c r="GIY9" s="56"/>
      <c r="GIZ9" s="56"/>
      <c r="GJA9" s="56"/>
      <c r="GJB9" s="56"/>
      <c r="GJC9" s="56"/>
      <c r="GJD9" s="56"/>
      <c r="GJE9" s="56"/>
      <c r="GJF9" s="56"/>
      <c r="GJG9" s="56"/>
      <c r="GJH9" s="56"/>
      <c r="GJI9" s="56"/>
      <c r="GJJ9" s="56"/>
      <c r="GJK9" s="56"/>
      <c r="GJL9" s="56"/>
      <c r="GJM9" s="56"/>
      <c r="GJN9" s="56"/>
      <c r="GJO9" s="56"/>
      <c r="GJP9" s="56"/>
      <c r="GJQ9" s="56"/>
      <c r="GJR9" s="56"/>
      <c r="GJS9" s="56"/>
      <c r="GJT9" s="56"/>
      <c r="GJU9" s="56"/>
      <c r="GJV9" s="56"/>
      <c r="GJW9" s="56"/>
      <c r="GJX9" s="56"/>
      <c r="GJY9" s="56"/>
      <c r="GJZ9" s="56"/>
      <c r="GKA9" s="56"/>
      <c r="GKB9" s="56"/>
      <c r="GKC9" s="56"/>
      <c r="GKD9" s="56"/>
      <c r="GKE9" s="56"/>
      <c r="GKF9" s="56"/>
      <c r="GKG9" s="56"/>
      <c r="GKH9" s="56"/>
      <c r="GKI9" s="56"/>
      <c r="GKJ9" s="56"/>
      <c r="GKK9" s="56"/>
      <c r="GKL9" s="56"/>
      <c r="GKM9" s="56"/>
      <c r="GKN9" s="56"/>
      <c r="GKO9" s="56"/>
      <c r="GKP9" s="56"/>
      <c r="GKQ9" s="56"/>
      <c r="GKR9" s="56"/>
      <c r="GKS9" s="56"/>
      <c r="GKT9" s="56"/>
      <c r="GKU9" s="56"/>
      <c r="GKV9" s="56"/>
      <c r="GKW9" s="56"/>
      <c r="GKX9" s="56"/>
      <c r="GKY9" s="56"/>
      <c r="GKZ9" s="56"/>
      <c r="GLA9" s="56"/>
      <c r="GLB9" s="56"/>
      <c r="GLC9" s="56"/>
      <c r="GLD9" s="56"/>
      <c r="GLE9" s="56"/>
      <c r="GLF9" s="56"/>
      <c r="GLG9" s="56"/>
      <c r="GLH9" s="56"/>
      <c r="GLI9" s="56"/>
      <c r="GLJ9" s="56"/>
      <c r="GLK9" s="56"/>
      <c r="GLL9" s="56"/>
      <c r="GLM9" s="56"/>
      <c r="GLN9" s="56"/>
      <c r="GLO9" s="56"/>
      <c r="GLP9" s="56"/>
      <c r="GLQ9" s="56"/>
      <c r="GLR9" s="56"/>
      <c r="GLS9" s="56"/>
      <c r="GLT9" s="56"/>
      <c r="GLU9" s="56"/>
      <c r="GLV9" s="56"/>
      <c r="GLW9" s="56"/>
      <c r="GLX9" s="56"/>
      <c r="GLY9" s="56"/>
      <c r="GLZ9" s="56"/>
      <c r="GMA9" s="56"/>
      <c r="GMB9" s="56"/>
      <c r="GMC9" s="56"/>
      <c r="GMD9" s="56"/>
      <c r="GME9" s="56"/>
      <c r="GMF9" s="56"/>
      <c r="GMG9" s="56"/>
      <c r="GMH9" s="56"/>
      <c r="GMI9" s="56"/>
      <c r="GMJ9" s="56"/>
      <c r="GMK9" s="56"/>
      <c r="GML9" s="56"/>
      <c r="GMM9" s="56"/>
      <c r="GMN9" s="56"/>
      <c r="GMO9" s="56"/>
      <c r="GMP9" s="56"/>
      <c r="GMQ9" s="56"/>
      <c r="GMR9" s="56"/>
      <c r="GMS9" s="56"/>
      <c r="GMT9" s="56"/>
      <c r="GMU9" s="56"/>
      <c r="GMV9" s="56"/>
      <c r="GMW9" s="56"/>
      <c r="GMX9" s="56"/>
      <c r="GMY9" s="56"/>
      <c r="GMZ9" s="56"/>
      <c r="GNA9" s="56"/>
      <c r="GNB9" s="56"/>
      <c r="GNC9" s="56"/>
      <c r="GND9" s="56"/>
      <c r="GNE9" s="56"/>
      <c r="GNF9" s="56"/>
      <c r="GNG9" s="56"/>
      <c r="GNH9" s="56"/>
      <c r="GNI9" s="56"/>
      <c r="GNJ9" s="56"/>
      <c r="GNK9" s="56"/>
      <c r="GNL9" s="56"/>
      <c r="GNM9" s="56"/>
      <c r="GNN9" s="56"/>
      <c r="GNO9" s="56"/>
      <c r="GNP9" s="56"/>
      <c r="GNQ9" s="56"/>
      <c r="GNR9" s="56"/>
      <c r="GNS9" s="56"/>
      <c r="GNT9" s="56"/>
      <c r="GNU9" s="56"/>
      <c r="GNV9" s="56"/>
      <c r="GNW9" s="56"/>
      <c r="GNX9" s="56"/>
      <c r="GNY9" s="56"/>
      <c r="GNZ9" s="56"/>
      <c r="GOA9" s="56"/>
      <c r="GOB9" s="56"/>
      <c r="GOC9" s="56"/>
      <c r="GOD9" s="56"/>
      <c r="GOE9" s="56"/>
      <c r="GOF9" s="56"/>
      <c r="GOG9" s="56"/>
      <c r="GOH9" s="56"/>
      <c r="GOI9" s="56"/>
      <c r="GOJ9" s="56"/>
      <c r="GOK9" s="56"/>
      <c r="GOL9" s="56"/>
      <c r="GOM9" s="56"/>
      <c r="GON9" s="56"/>
      <c r="GOO9" s="56"/>
      <c r="GOP9" s="56"/>
      <c r="GOQ9" s="56"/>
      <c r="GOR9" s="56"/>
      <c r="GOS9" s="56"/>
      <c r="GOT9" s="56"/>
      <c r="GOU9" s="56"/>
      <c r="GOV9" s="56"/>
      <c r="GOW9" s="56"/>
      <c r="GOX9" s="56"/>
      <c r="GOY9" s="56"/>
      <c r="GOZ9" s="56"/>
      <c r="GPA9" s="56"/>
      <c r="GPB9" s="56"/>
      <c r="GPC9" s="56"/>
      <c r="GPD9" s="56"/>
      <c r="GPE9" s="56"/>
      <c r="GPF9" s="56"/>
      <c r="GPG9" s="56"/>
      <c r="GPH9" s="56"/>
      <c r="GPI9" s="56"/>
      <c r="GPJ9" s="56"/>
      <c r="GPK9" s="56"/>
      <c r="GPL9" s="56"/>
      <c r="GPM9" s="56"/>
      <c r="GPN9" s="56"/>
      <c r="GPO9" s="56"/>
      <c r="GPP9" s="56"/>
      <c r="GPQ9" s="56"/>
      <c r="GPR9" s="56"/>
      <c r="GPS9" s="56"/>
      <c r="GPT9" s="56"/>
      <c r="GPU9" s="56"/>
      <c r="GPV9" s="56"/>
      <c r="GPW9" s="56"/>
      <c r="GPX9" s="56"/>
      <c r="GPY9" s="56"/>
      <c r="GPZ9" s="56"/>
      <c r="GQA9" s="56"/>
      <c r="GQB9" s="56"/>
      <c r="GQC9" s="56"/>
      <c r="GQD9" s="56"/>
      <c r="GQE9" s="56"/>
      <c r="GQF9" s="56"/>
      <c r="GQG9" s="56"/>
      <c r="GQH9" s="56"/>
      <c r="GQI9" s="56"/>
      <c r="GQJ9" s="56"/>
      <c r="GQK9" s="56"/>
      <c r="GQL9" s="56"/>
      <c r="GQM9" s="56"/>
      <c r="GQN9" s="56"/>
      <c r="GQO9" s="56"/>
      <c r="GQP9" s="56"/>
      <c r="GQQ9" s="56"/>
      <c r="GQR9" s="56"/>
      <c r="GQS9" s="56"/>
      <c r="GQT9" s="56"/>
      <c r="GQU9" s="56"/>
      <c r="GQV9" s="56"/>
      <c r="GQW9" s="56"/>
      <c r="GQX9" s="56"/>
      <c r="GQY9" s="56"/>
      <c r="GQZ9" s="56"/>
      <c r="GRA9" s="56"/>
      <c r="GRB9" s="56"/>
      <c r="GRC9" s="56"/>
      <c r="GRD9" s="56"/>
      <c r="GRE9" s="56"/>
      <c r="GRF9" s="56"/>
      <c r="GRG9" s="56"/>
      <c r="GRH9" s="56"/>
      <c r="GRI9" s="56"/>
      <c r="GRJ9" s="56"/>
      <c r="GRK9" s="56"/>
      <c r="GRL9" s="56"/>
      <c r="GRM9" s="56"/>
      <c r="GRN9" s="56"/>
      <c r="GRO9" s="56"/>
      <c r="GRP9" s="56"/>
      <c r="GRQ9" s="56"/>
      <c r="GRR9" s="56"/>
      <c r="GRS9" s="56"/>
      <c r="GRT9" s="56"/>
      <c r="GRU9" s="56"/>
      <c r="GRV9" s="56"/>
      <c r="GRW9" s="56"/>
      <c r="GRX9" s="56"/>
      <c r="GRY9" s="56"/>
      <c r="GRZ9" s="56"/>
      <c r="GSA9" s="56"/>
      <c r="GSB9" s="56"/>
      <c r="GSC9" s="56"/>
      <c r="GSD9" s="56"/>
      <c r="GSE9" s="56"/>
      <c r="GSF9" s="56"/>
      <c r="GSG9" s="56"/>
      <c r="GSH9" s="56"/>
      <c r="GSI9" s="56"/>
      <c r="GSJ9" s="56"/>
      <c r="GSK9" s="56"/>
      <c r="GSL9" s="56"/>
      <c r="GSM9" s="56"/>
      <c r="GSN9" s="56"/>
      <c r="GSO9" s="56"/>
      <c r="GSP9" s="56"/>
      <c r="GSQ9" s="56"/>
      <c r="GSR9" s="56"/>
      <c r="GSS9" s="56"/>
      <c r="GST9" s="56"/>
      <c r="GSU9" s="56"/>
      <c r="GSV9" s="56"/>
      <c r="GSW9" s="56"/>
      <c r="GSX9" s="56"/>
      <c r="GSY9" s="56"/>
      <c r="GSZ9" s="56"/>
      <c r="GTA9" s="56"/>
      <c r="GTB9" s="56"/>
      <c r="GTC9" s="56"/>
      <c r="GTD9" s="56"/>
      <c r="GTE9" s="56"/>
      <c r="GTF9" s="56"/>
      <c r="GTG9" s="56"/>
      <c r="GTH9" s="56"/>
      <c r="GTI9" s="56"/>
      <c r="GTJ9" s="56"/>
      <c r="GTK9" s="56"/>
      <c r="GTL9" s="56"/>
      <c r="GTM9" s="56"/>
      <c r="GTN9" s="56"/>
      <c r="GTO9" s="56"/>
      <c r="GTP9" s="56"/>
      <c r="GTQ9" s="56"/>
      <c r="GTR9" s="56"/>
      <c r="GTS9" s="56"/>
      <c r="GTT9" s="56"/>
      <c r="GTU9" s="56"/>
      <c r="GTV9" s="56"/>
      <c r="GTW9" s="56"/>
      <c r="GTX9" s="56"/>
      <c r="GTY9" s="56"/>
      <c r="GTZ9" s="56"/>
      <c r="GUA9" s="56"/>
      <c r="GUB9" s="56"/>
      <c r="GUC9" s="56"/>
      <c r="GUD9" s="56"/>
      <c r="GUE9" s="56"/>
      <c r="GUF9" s="56"/>
      <c r="GUG9" s="56"/>
      <c r="GUH9" s="56"/>
      <c r="GUI9" s="56"/>
      <c r="GUJ9" s="56"/>
      <c r="GUK9" s="56"/>
      <c r="GUL9" s="56"/>
      <c r="GUM9" s="56"/>
      <c r="GUN9" s="56"/>
      <c r="GUO9" s="56"/>
      <c r="GUP9" s="56"/>
      <c r="GUQ9" s="56"/>
      <c r="GUR9" s="56"/>
      <c r="GUS9" s="56"/>
      <c r="GUT9" s="56"/>
      <c r="GUU9" s="56"/>
      <c r="GUV9" s="56"/>
      <c r="GUW9" s="56"/>
      <c r="GUX9" s="56"/>
      <c r="GUY9" s="56"/>
      <c r="GUZ9" s="56"/>
      <c r="GVA9" s="56"/>
      <c r="GVB9" s="56"/>
      <c r="GVC9" s="56"/>
      <c r="GVD9" s="56"/>
      <c r="GVE9" s="56"/>
      <c r="GVF9" s="56"/>
      <c r="GVG9" s="56"/>
      <c r="GVH9" s="56"/>
      <c r="GVI9" s="56"/>
      <c r="GVJ9" s="56"/>
      <c r="GVK9" s="56"/>
      <c r="GVL9" s="56"/>
      <c r="GVM9" s="56"/>
      <c r="GVN9" s="56"/>
      <c r="GVO9" s="56"/>
      <c r="GVP9" s="56"/>
      <c r="GVQ9" s="56"/>
      <c r="GVR9" s="56"/>
      <c r="GVS9" s="56"/>
      <c r="GVT9" s="56"/>
      <c r="GVU9" s="56"/>
      <c r="GVV9" s="56"/>
      <c r="GVW9" s="56"/>
      <c r="GVX9" s="56"/>
      <c r="GVY9" s="56"/>
      <c r="GVZ9" s="56"/>
      <c r="GWA9" s="56"/>
      <c r="GWB9" s="56"/>
      <c r="GWC9" s="56"/>
      <c r="GWD9" s="56"/>
      <c r="GWE9" s="56"/>
      <c r="GWF9" s="56"/>
      <c r="GWG9" s="56"/>
      <c r="GWH9" s="56"/>
      <c r="GWI9" s="56"/>
      <c r="GWJ9" s="56"/>
      <c r="GWK9" s="56"/>
      <c r="GWL9" s="56"/>
      <c r="GWM9" s="56"/>
      <c r="GWN9" s="56"/>
      <c r="GWO9" s="56"/>
      <c r="GWP9" s="56"/>
      <c r="GWQ9" s="56"/>
      <c r="GWR9" s="56"/>
      <c r="GWS9" s="56"/>
      <c r="GWT9" s="56"/>
      <c r="GWU9" s="56"/>
      <c r="GWV9" s="56"/>
      <c r="GWW9" s="56"/>
      <c r="GWX9" s="56"/>
      <c r="GWY9" s="56"/>
      <c r="GWZ9" s="56"/>
      <c r="GXA9" s="56"/>
      <c r="GXB9" s="56"/>
      <c r="GXC9" s="56"/>
      <c r="GXD9" s="56"/>
      <c r="GXE9" s="56"/>
      <c r="GXF9" s="56"/>
      <c r="GXG9" s="56"/>
      <c r="GXH9" s="56"/>
      <c r="GXI9" s="56"/>
      <c r="GXJ9" s="56"/>
      <c r="GXK9" s="56"/>
      <c r="GXL9" s="56"/>
      <c r="GXM9" s="56"/>
      <c r="GXN9" s="56"/>
      <c r="GXO9" s="56"/>
      <c r="GXP9" s="56"/>
      <c r="GXQ9" s="56"/>
      <c r="GXR9" s="56"/>
      <c r="GXS9" s="56"/>
      <c r="GXT9" s="56"/>
      <c r="GXU9" s="56"/>
      <c r="GXV9" s="56"/>
      <c r="GXW9" s="56"/>
      <c r="GXX9" s="56"/>
      <c r="GXY9" s="56"/>
      <c r="GXZ9" s="56"/>
      <c r="GYA9" s="56"/>
      <c r="GYB9" s="56"/>
      <c r="GYC9" s="56"/>
      <c r="GYD9" s="56"/>
      <c r="GYE9" s="56"/>
      <c r="GYF9" s="56"/>
      <c r="GYG9" s="56"/>
      <c r="GYH9" s="56"/>
      <c r="GYI9" s="56"/>
      <c r="GYJ9" s="56"/>
      <c r="GYK9" s="56"/>
      <c r="GYL9" s="56"/>
      <c r="GYM9" s="56"/>
      <c r="GYN9" s="56"/>
      <c r="GYO9" s="56"/>
      <c r="GYP9" s="56"/>
      <c r="GYQ9" s="56"/>
      <c r="GYR9" s="56"/>
      <c r="GYS9" s="56"/>
      <c r="GYT9" s="56"/>
      <c r="GYU9" s="56"/>
      <c r="GYV9" s="56"/>
      <c r="GYW9" s="56"/>
      <c r="GYX9" s="56"/>
      <c r="GYY9" s="56"/>
      <c r="GYZ9" s="56"/>
      <c r="GZA9" s="56"/>
      <c r="GZB9" s="56"/>
      <c r="GZC9" s="56"/>
      <c r="GZD9" s="56"/>
      <c r="GZE9" s="56"/>
      <c r="GZF9" s="56"/>
      <c r="GZG9" s="56"/>
      <c r="GZH9" s="56"/>
      <c r="GZI9" s="56"/>
      <c r="GZJ9" s="56"/>
      <c r="GZK9" s="56"/>
      <c r="GZL9" s="56"/>
      <c r="GZM9" s="56"/>
      <c r="GZN9" s="56"/>
      <c r="GZO9" s="56"/>
      <c r="GZP9" s="56"/>
      <c r="GZQ9" s="56"/>
      <c r="GZR9" s="56"/>
      <c r="GZS9" s="56"/>
      <c r="GZT9" s="56"/>
      <c r="GZU9" s="56"/>
      <c r="GZV9" s="56"/>
      <c r="GZW9" s="56"/>
      <c r="GZX9" s="56"/>
      <c r="GZY9" s="56"/>
      <c r="GZZ9" s="56"/>
      <c r="HAA9" s="56"/>
      <c r="HAB9" s="56"/>
      <c r="HAC9" s="56"/>
      <c r="HAD9" s="56"/>
      <c r="HAE9" s="56"/>
      <c r="HAF9" s="56"/>
      <c r="HAG9" s="56"/>
      <c r="HAH9" s="56"/>
      <c r="HAI9" s="56"/>
      <c r="HAJ9" s="56"/>
      <c r="HAK9" s="56"/>
      <c r="HAL9" s="56"/>
      <c r="HAM9" s="56"/>
      <c r="HAN9" s="56"/>
      <c r="HAO9" s="56"/>
      <c r="HAP9" s="56"/>
      <c r="HAQ9" s="56"/>
      <c r="HAR9" s="56"/>
      <c r="HAS9" s="56"/>
      <c r="HAT9" s="56"/>
      <c r="HAU9" s="56"/>
      <c r="HAV9" s="56"/>
      <c r="HAW9" s="56"/>
      <c r="HAX9" s="56"/>
      <c r="HAY9" s="56"/>
      <c r="HAZ9" s="56"/>
      <c r="HBA9" s="56"/>
      <c r="HBB9" s="56"/>
      <c r="HBC9" s="56"/>
      <c r="HBD9" s="56"/>
      <c r="HBE9" s="56"/>
      <c r="HBF9" s="56"/>
      <c r="HBG9" s="56"/>
      <c r="HBH9" s="56"/>
      <c r="HBI9" s="56"/>
      <c r="HBJ9" s="56"/>
      <c r="HBK9" s="56"/>
      <c r="HBL9" s="56"/>
      <c r="HBM9" s="56"/>
      <c r="HBN9" s="56"/>
      <c r="HBO9" s="56"/>
      <c r="HBP9" s="56"/>
      <c r="HBQ9" s="56"/>
      <c r="HBR9" s="56"/>
      <c r="HBS9" s="56"/>
      <c r="HBT9" s="56"/>
      <c r="HBU9" s="56"/>
      <c r="HBV9" s="56"/>
      <c r="HBW9" s="56"/>
      <c r="HBX9" s="56"/>
      <c r="HBY9" s="56"/>
      <c r="HBZ9" s="56"/>
      <c r="HCA9" s="56"/>
      <c r="HCB9" s="56"/>
      <c r="HCC9" s="56"/>
      <c r="HCD9" s="56"/>
      <c r="HCE9" s="56"/>
      <c r="HCF9" s="56"/>
      <c r="HCG9" s="56"/>
      <c r="HCH9" s="56"/>
      <c r="HCI9" s="56"/>
      <c r="HCJ9" s="56"/>
      <c r="HCK9" s="56"/>
      <c r="HCL9" s="56"/>
      <c r="HCM9" s="56"/>
      <c r="HCN9" s="56"/>
      <c r="HCO9" s="56"/>
      <c r="HCP9" s="56"/>
      <c r="HCQ9" s="56"/>
      <c r="HCR9" s="56"/>
      <c r="HCS9" s="56"/>
      <c r="HCT9" s="56"/>
      <c r="HCU9" s="56"/>
      <c r="HCV9" s="56"/>
      <c r="HCW9" s="56"/>
      <c r="HCX9" s="56"/>
      <c r="HCY9" s="56"/>
      <c r="HCZ9" s="56"/>
      <c r="HDA9" s="56"/>
      <c r="HDB9" s="56"/>
      <c r="HDC9" s="56"/>
      <c r="HDD9" s="56"/>
      <c r="HDE9" s="56"/>
      <c r="HDF9" s="56"/>
      <c r="HDG9" s="56"/>
      <c r="HDH9" s="56"/>
      <c r="HDI9" s="56"/>
      <c r="HDJ9" s="56"/>
      <c r="HDK9" s="56"/>
      <c r="HDL9" s="56"/>
      <c r="HDM9" s="56"/>
      <c r="HDN9" s="56"/>
      <c r="HDO9" s="56"/>
      <c r="HDP9" s="56"/>
      <c r="HDQ9" s="56"/>
      <c r="HDR9" s="56"/>
      <c r="HDS9" s="56"/>
      <c r="HDT9" s="56"/>
      <c r="HDU9" s="56"/>
      <c r="HDV9" s="56"/>
      <c r="HDW9" s="56"/>
      <c r="HDX9" s="56"/>
      <c r="HDY9" s="56"/>
      <c r="HDZ9" s="56"/>
      <c r="HEA9" s="56"/>
      <c r="HEB9" s="56"/>
      <c r="HEC9" s="56"/>
      <c r="HED9" s="56"/>
      <c r="HEE9" s="56"/>
      <c r="HEF9" s="56"/>
      <c r="HEG9" s="56"/>
      <c r="HEH9" s="56"/>
      <c r="HEI9" s="56"/>
      <c r="HEJ9" s="56"/>
      <c r="HEK9" s="56"/>
      <c r="HEL9" s="56"/>
      <c r="HEM9" s="56"/>
      <c r="HEN9" s="56"/>
      <c r="HEO9" s="56"/>
      <c r="HEP9" s="56"/>
      <c r="HEQ9" s="56"/>
      <c r="HER9" s="56"/>
      <c r="HES9" s="56"/>
      <c r="HET9" s="56"/>
      <c r="HEU9" s="56"/>
      <c r="HEV9" s="56"/>
      <c r="HEW9" s="56"/>
      <c r="HEX9" s="56"/>
      <c r="HEY9" s="56"/>
      <c r="HEZ9" s="56"/>
      <c r="HFA9" s="56"/>
      <c r="HFB9" s="56"/>
      <c r="HFC9" s="56"/>
      <c r="HFD9" s="56"/>
      <c r="HFE9" s="56"/>
      <c r="HFF9" s="56"/>
      <c r="HFG9" s="56"/>
      <c r="HFH9" s="56"/>
      <c r="HFI9" s="56"/>
      <c r="HFJ9" s="56"/>
      <c r="HFK9" s="56"/>
      <c r="HFL9" s="56"/>
      <c r="HFM9" s="56"/>
      <c r="HFN9" s="56"/>
      <c r="HFO9" s="56"/>
      <c r="HFP9" s="56"/>
      <c r="HFQ9" s="56"/>
      <c r="HFR9" s="56"/>
      <c r="HFS9" s="56"/>
      <c r="HFT9" s="56"/>
      <c r="HFU9" s="56"/>
      <c r="HFV9" s="56"/>
      <c r="HFW9" s="56"/>
      <c r="HFX9" s="56"/>
      <c r="HFY9" s="56"/>
      <c r="HFZ9" s="56"/>
      <c r="HGA9" s="56"/>
      <c r="HGB9" s="56"/>
      <c r="HGC9" s="56"/>
      <c r="HGD9" s="56"/>
      <c r="HGE9" s="56"/>
      <c r="HGF9" s="56"/>
      <c r="HGG9" s="56"/>
      <c r="HGH9" s="56"/>
      <c r="HGI9" s="56"/>
      <c r="HGJ9" s="56"/>
      <c r="HGK9" s="56"/>
      <c r="HGL9" s="56"/>
      <c r="HGM9" s="56"/>
      <c r="HGN9" s="56"/>
      <c r="HGO9" s="56"/>
      <c r="HGP9" s="56"/>
      <c r="HGQ9" s="56"/>
      <c r="HGR9" s="56"/>
      <c r="HGS9" s="56"/>
      <c r="HGT9" s="56"/>
      <c r="HGU9" s="56"/>
      <c r="HGV9" s="56"/>
      <c r="HGW9" s="56"/>
      <c r="HGX9" s="56"/>
      <c r="HGY9" s="56"/>
      <c r="HGZ9" s="56"/>
      <c r="HHA9" s="56"/>
      <c r="HHB9" s="56"/>
      <c r="HHC9" s="56"/>
      <c r="HHD9" s="56"/>
      <c r="HHE9" s="56"/>
      <c r="HHF9" s="56"/>
      <c r="HHG9" s="56"/>
      <c r="HHH9" s="56"/>
      <c r="HHI9" s="56"/>
      <c r="HHJ9" s="56"/>
      <c r="HHK9" s="56"/>
      <c r="HHL9" s="56"/>
      <c r="HHM9" s="56"/>
      <c r="HHN9" s="56"/>
      <c r="HHO9" s="56"/>
      <c r="HHP9" s="56"/>
      <c r="HHQ9" s="56"/>
      <c r="HHR9" s="56"/>
      <c r="HHS9" s="56"/>
      <c r="HHT9" s="56"/>
      <c r="HHU9" s="56"/>
      <c r="HHV9" s="56"/>
      <c r="HHW9" s="56"/>
      <c r="HHX9" s="56"/>
      <c r="HHY9" s="56"/>
      <c r="HHZ9" s="56"/>
      <c r="HIA9" s="56"/>
      <c r="HIB9" s="56"/>
      <c r="HIC9" s="56"/>
      <c r="HID9" s="56"/>
      <c r="HIE9" s="56"/>
      <c r="HIF9" s="56"/>
      <c r="HIG9" s="56"/>
      <c r="HIH9" s="56"/>
      <c r="HII9" s="56"/>
      <c r="HIJ9" s="56"/>
      <c r="HIK9" s="56"/>
      <c r="HIL9" s="56"/>
      <c r="HIM9" s="56"/>
      <c r="HIN9" s="56"/>
      <c r="HIO9" s="56"/>
      <c r="HIP9" s="56"/>
      <c r="HIQ9" s="56"/>
      <c r="HIR9" s="56"/>
      <c r="HIS9" s="56"/>
      <c r="HIT9" s="56"/>
      <c r="HIU9" s="56"/>
      <c r="HIV9" s="56"/>
      <c r="HIW9" s="56"/>
      <c r="HIX9" s="56"/>
      <c r="HIY9" s="56"/>
      <c r="HIZ9" s="56"/>
      <c r="HJA9" s="56"/>
      <c r="HJB9" s="56"/>
      <c r="HJC9" s="56"/>
      <c r="HJD9" s="56"/>
      <c r="HJE9" s="56"/>
      <c r="HJF9" s="56"/>
      <c r="HJG9" s="56"/>
      <c r="HJH9" s="56"/>
      <c r="HJI9" s="56"/>
      <c r="HJJ9" s="56"/>
      <c r="HJK9" s="56"/>
      <c r="HJL9" s="56"/>
      <c r="HJM9" s="56"/>
      <c r="HJN9" s="56"/>
      <c r="HJO9" s="56"/>
      <c r="HJP9" s="56"/>
      <c r="HJQ9" s="56"/>
      <c r="HJR9" s="56"/>
      <c r="HJS9" s="56"/>
      <c r="HJT9" s="56"/>
      <c r="HJU9" s="56"/>
      <c r="HJV9" s="56"/>
      <c r="HJW9" s="56"/>
      <c r="HJX9" s="56"/>
      <c r="HJY9" s="56"/>
      <c r="HJZ9" s="56"/>
      <c r="HKA9" s="56"/>
      <c r="HKB9" s="56"/>
      <c r="HKC9" s="56"/>
      <c r="HKD9" s="56"/>
      <c r="HKE9" s="56"/>
      <c r="HKF9" s="56"/>
      <c r="HKG9" s="56"/>
      <c r="HKH9" s="56"/>
      <c r="HKI9" s="56"/>
      <c r="HKJ9" s="56"/>
      <c r="HKK9" s="56"/>
      <c r="HKL9" s="56"/>
      <c r="HKM9" s="56"/>
      <c r="HKN9" s="56"/>
      <c r="HKO9" s="56"/>
      <c r="HKP9" s="56"/>
      <c r="HKQ9" s="56"/>
      <c r="HKR9" s="56"/>
      <c r="HKS9" s="56"/>
      <c r="HKT9" s="56"/>
      <c r="HKU9" s="56"/>
      <c r="HKV9" s="56"/>
      <c r="HKW9" s="56"/>
      <c r="HKX9" s="56"/>
      <c r="HKY9" s="56"/>
      <c r="HKZ9" s="56"/>
      <c r="HLA9" s="56"/>
      <c r="HLB9" s="56"/>
      <c r="HLC9" s="56"/>
      <c r="HLD9" s="56"/>
      <c r="HLE9" s="56"/>
      <c r="HLF9" s="56"/>
      <c r="HLG9" s="56"/>
      <c r="HLH9" s="56"/>
      <c r="HLI9" s="56"/>
      <c r="HLJ9" s="56"/>
      <c r="HLK9" s="56"/>
      <c r="HLL9" s="56"/>
      <c r="HLM9" s="56"/>
      <c r="HLN9" s="56"/>
      <c r="HLO9" s="56"/>
      <c r="HLP9" s="56"/>
      <c r="HLQ9" s="56"/>
      <c r="HLR9" s="56"/>
      <c r="HLS9" s="56"/>
      <c r="HLT9" s="56"/>
      <c r="HLU9" s="56"/>
      <c r="HLV9" s="56"/>
      <c r="HLW9" s="56"/>
      <c r="HLX9" s="56"/>
      <c r="HLY9" s="56"/>
      <c r="HLZ9" s="56"/>
      <c r="HMA9" s="56"/>
      <c r="HMB9" s="56"/>
      <c r="HMC9" s="56"/>
      <c r="HMD9" s="56"/>
      <c r="HME9" s="56"/>
      <c r="HMF9" s="56"/>
      <c r="HMG9" s="56"/>
      <c r="HMH9" s="56"/>
      <c r="HMI9" s="56"/>
      <c r="HMJ9" s="56"/>
      <c r="HMK9" s="56"/>
      <c r="HML9" s="56"/>
      <c r="HMM9" s="56"/>
      <c r="HMN9" s="56"/>
      <c r="HMO9" s="56"/>
      <c r="HMP9" s="56"/>
      <c r="HMQ9" s="56"/>
      <c r="HMR9" s="56"/>
      <c r="HMS9" s="56"/>
      <c r="HMT9" s="56"/>
      <c r="HMU9" s="56"/>
      <c r="HMV9" s="56"/>
      <c r="HMW9" s="56"/>
      <c r="HMX9" s="56"/>
      <c r="HMY9" s="56"/>
      <c r="HMZ9" s="56"/>
      <c r="HNA9" s="56"/>
      <c r="HNB9" s="56"/>
      <c r="HNC9" s="56"/>
      <c r="HND9" s="56"/>
      <c r="HNE9" s="56"/>
      <c r="HNF9" s="56"/>
      <c r="HNG9" s="56"/>
      <c r="HNH9" s="56"/>
      <c r="HNI9" s="56"/>
      <c r="HNJ9" s="56"/>
      <c r="HNK9" s="56"/>
      <c r="HNL9" s="56"/>
      <c r="HNM9" s="56"/>
      <c r="HNN9" s="56"/>
      <c r="HNO9" s="56"/>
      <c r="HNP9" s="56"/>
      <c r="HNQ9" s="56"/>
      <c r="HNR9" s="56"/>
      <c r="HNS9" s="56"/>
      <c r="HNT9" s="56"/>
      <c r="HNU9" s="56"/>
      <c r="HNV9" s="56"/>
      <c r="HNW9" s="56"/>
      <c r="HNX9" s="56"/>
      <c r="HNY9" s="56"/>
      <c r="HNZ9" s="56"/>
      <c r="HOA9" s="56"/>
      <c r="HOB9" s="56"/>
      <c r="HOC9" s="56"/>
      <c r="HOD9" s="56"/>
      <c r="HOE9" s="56"/>
      <c r="HOF9" s="56"/>
      <c r="HOG9" s="56"/>
      <c r="HOH9" s="56"/>
      <c r="HOI9" s="56"/>
      <c r="HOJ9" s="56"/>
      <c r="HOK9" s="56"/>
      <c r="HOL9" s="56"/>
      <c r="HOM9" s="56"/>
      <c r="HON9" s="56"/>
      <c r="HOO9" s="56"/>
      <c r="HOP9" s="56"/>
      <c r="HOQ9" s="56"/>
      <c r="HOR9" s="56"/>
      <c r="HOS9" s="56"/>
      <c r="HOT9" s="56"/>
      <c r="HOU9" s="56"/>
      <c r="HOV9" s="56"/>
      <c r="HOW9" s="56"/>
      <c r="HOX9" s="56"/>
      <c r="HOY9" s="56"/>
      <c r="HOZ9" s="56"/>
      <c r="HPA9" s="56"/>
      <c r="HPB9" s="56"/>
      <c r="HPC9" s="56"/>
      <c r="HPD9" s="56"/>
      <c r="HPE9" s="56"/>
      <c r="HPF9" s="56"/>
      <c r="HPG9" s="56"/>
      <c r="HPH9" s="56"/>
      <c r="HPI9" s="56"/>
      <c r="HPJ9" s="56"/>
      <c r="HPK9" s="56"/>
      <c r="HPL9" s="56"/>
      <c r="HPM9" s="56"/>
      <c r="HPN9" s="56"/>
      <c r="HPO9" s="56"/>
      <c r="HPP9" s="56"/>
      <c r="HPQ9" s="56"/>
      <c r="HPR9" s="56"/>
      <c r="HPS9" s="56"/>
      <c r="HPT9" s="56"/>
      <c r="HPU9" s="56"/>
      <c r="HPV9" s="56"/>
      <c r="HPW9" s="56"/>
      <c r="HPX9" s="56"/>
      <c r="HPY9" s="56"/>
      <c r="HPZ9" s="56"/>
      <c r="HQA9" s="56"/>
      <c r="HQB9" s="56"/>
      <c r="HQC9" s="56"/>
      <c r="HQD9" s="56"/>
      <c r="HQE9" s="56"/>
      <c r="HQF9" s="56"/>
      <c r="HQG9" s="56"/>
      <c r="HQH9" s="56"/>
      <c r="HQI9" s="56"/>
      <c r="HQJ9" s="56"/>
      <c r="HQK9" s="56"/>
      <c r="HQL9" s="56"/>
      <c r="HQM9" s="56"/>
      <c r="HQN9" s="56"/>
      <c r="HQO9" s="56"/>
      <c r="HQP9" s="56"/>
      <c r="HQQ9" s="56"/>
      <c r="HQR9" s="56"/>
      <c r="HQS9" s="56"/>
      <c r="HQT9" s="56"/>
      <c r="HQU9" s="56"/>
      <c r="HQV9" s="56"/>
      <c r="HQW9" s="56"/>
      <c r="HQX9" s="56"/>
      <c r="HQY9" s="56"/>
      <c r="HQZ9" s="56"/>
      <c r="HRA9" s="56"/>
      <c r="HRB9" s="56"/>
      <c r="HRC9" s="56"/>
      <c r="HRD9" s="56"/>
      <c r="HRE9" s="56"/>
      <c r="HRF9" s="56"/>
      <c r="HRG9" s="56"/>
      <c r="HRH9" s="56"/>
      <c r="HRI9" s="56"/>
      <c r="HRJ9" s="56"/>
      <c r="HRK9" s="56"/>
      <c r="HRL9" s="56"/>
      <c r="HRM9" s="56"/>
      <c r="HRN9" s="56"/>
      <c r="HRO9" s="56"/>
      <c r="HRP9" s="56"/>
      <c r="HRQ9" s="56"/>
      <c r="HRR9" s="56"/>
      <c r="HRS9" s="56"/>
      <c r="HRT9" s="56"/>
      <c r="HRU9" s="56"/>
      <c r="HRV9" s="56"/>
      <c r="HRW9" s="56"/>
      <c r="HRX9" s="56"/>
      <c r="HRY9" s="56"/>
      <c r="HRZ9" s="56"/>
      <c r="HSA9" s="56"/>
      <c r="HSB9" s="56"/>
      <c r="HSC9" s="56"/>
      <c r="HSD9" s="56"/>
      <c r="HSE9" s="56"/>
      <c r="HSF9" s="56"/>
      <c r="HSG9" s="56"/>
      <c r="HSH9" s="56"/>
      <c r="HSI9" s="56"/>
      <c r="HSJ9" s="56"/>
      <c r="HSK9" s="56"/>
      <c r="HSL9" s="56"/>
      <c r="HSM9" s="56"/>
      <c r="HSN9" s="56"/>
      <c r="HSO9" s="56"/>
      <c r="HSP9" s="56"/>
      <c r="HSQ9" s="56"/>
      <c r="HSR9" s="56"/>
      <c r="HSS9" s="56"/>
      <c r="HST9" s="56"/>
      <c r="HSU9" s="56"/>
      <c r="HSV9" s="56"/>
      <c r="HSW9" s="56"/>
      <c r="HSX9" s="56"/>
      <c r="HSY9" s="56"/>
      <c r="HSZ9" s="56"/>
      <c r="HTA9" s="56"/>
      <c r="HTB9" s="56"/>
      <c r="HTC9" s="56"/>
      <c r="HTD9" s="56"/>
      <c r="HTE9" s="56"/>
      <c r="HTF9" s="56"/>
      <c r="HTG9" s="56"/>
      <c r="HTH9" s="56"/>
      <c r="HTI9" s="56"/>
      <c r="HTJ9" s="56"/>
      <c r="HTK9" s="56"/>
      <c r="HTL9" s="56"/>
      <c r="HTM9" s="56"/>
      <c r="HTN9" s="56"/>
      <c r="HTO9" s="56"/>
      <c r="HTP9" s="56"/>
      <c r="HTQ9" s="56"/>
      <c r="HTR9" s="56"/>
      <c r="HTS9" s="56"/>
      <c r="HTT9" s="56"/>
      <c r="HTU9" s="56"/>
      <c r="HTV9" s="56"/>
      <c r="HTW9" s="56"/>
      <c r="HTX9" s="56"/>
      <c r="HTY9" s="56"/>
      <c r="HTZ9" s="56"/>
      <c r="HUA9" s="56"/>
      <c r="HUB9" s="56"/>
      <c r="HUC9" s="56"/>
      <c r="HUD9" s="56"/>
      <c r="HUE9" s="56"/>
      <c r="HUF9" s="56"/>
      <c r="HUG9" s="56"/>
      <c r="HUH9" s="56"/>
      <c r="HUI9" s="56"/>
      <c r="HUJ9" s="56"/>
      <c r="HUK9" s="56"/>
      <c r="HUL9" s="56"/>
      <c r="HUM9" s="56"/>
      <c r="HUN9" s="56"/>
      <c r="HUO9" s="56"/>
      <c r="HUP9" s="56"/>
      <c r="HUQ9" s="56"/>
      <c r="HUR9" s="56"/>
      <c r="HUS9" s="56"/>
      <c r="HUT9" s="56"/>
      <c r="HUU9" s="56"/>
      <c r="HUV9" s="56"/>
      <c r="HUW9" s="56"/>
      <c r="HUX9" s="56"/>
      <c r="HUY9" s="56"/>
      <c r="HUZ9" s="56"/>
      <c r="HVA9" s="56"/>
      <c r="HVB9" s="56"/>
      <c r="HVC9" s="56"/>
      <c r="HVD9" s="56"/>
      <c r="HVE9" s="56"/>
      <c r="HVF9" s="56"/>
      <c r="HVG9" s="56"/>
      <c r="HVH9" s="56"/>
      <c r="HVI9" s="56"/>
      <c r="HVJ9" s="56"/>
      <c r="HVK9" s="56"/>
      <c r="HVL9" s="56"/>
      <c r="HVM9" s="56"/>
      <c r="HVN9" s="56"/>
      <c r="HVO9" s="56"/>
      <c r="HVP9" s="56"/>
      <c r="HVQ9" s="56"/>
      <c r="HVR9" s="56"/>
      <c r="HVS9" s="56"/>
      <c r="HVT9" s="56"/>
      <c r="HVU9" s="56"/>
      <c r="HVV9" s="56"/>
      <c r="HVW9" s="56"/>
      <c r="HVX9" s="56"/>
      <c r="HVY9" s="56"/>
      <c r="HVZ9" s="56"/>
      <c r="HWA9" s="56"/>
      <c r="HWB9" s="56"/>
      <c r="HWC9" s="56"/>
      <c r="HWD9" s="56"/>
      <c r="HWE9" s="56"/>
      <c r="HWF9" s="56"/>
      <c r="HWG9" s="56"/>
      <c r="HWH9" s="56"/>
      <c r="HWI9" s="56"/>
      <c r="HWJ9" s="56"/>
      <c r="HWK9" s="56"/>
      <c r="HWL9" s="56"/>
      <c r="HWM9" s="56"/>
      <c r="HWN9" s="56"/>
      <c r="HWO9" s="56"/>
      <c r="HWP9" s="56"/>
      <c r="HWQ9" s="56"/>
      <c r="HWR9" s="56"/>
      <c r="HWS9" s="56"/>
      <c r="HWT9" s="56"/>
      <c r="HWU9" s="56"/>
      <c r="HWV9" s="56"/>
      <c r="HWW9" s="56"/>
      <c r="HWX9" s="56"/>
      <c r="HWY9" s="56"/>
      <c r="HWZ9" s="56"/>
      <c r="HXA9" s="56"/>
      <c r="HXB9" s="56"/>
      <c r="HXC9" s="56"/>
      <c r="HXD9" s="56"/>
      <c r="HXE9" s="56"/>
      <c r="HXF9" s="56"/>
      <c r="HXG9" s="56"/>
      <c r="HXH9" s="56"/>
      <c r="HXI9" s="56"/>
      <c r="HXJ9" s="56"/>
      <c r="HXK9" s="56"/>
      <c r="HXL9" s="56"/>
      <c r="HXM9" s="56"/>
      <c r="HXN9" s="56"/>
      <c r="HXO9" s="56"/>
      <c r="HXP9" s="56"/>
      <c r="HXQ9" s="56"/>
      <c r="HXR9" s="56"/>
      <c r="HXS9" s="56"/>
      <c r="HXT9" s="56"/>
      <c r="HXU9" s="56"/>
      <c r="HXV9" s="56"/>
      <c r="HXW9" s="56"/>
      <c r="HXX9" s="56"/>
      <c r="HXY9" s="56"/>
      <c r="HXZ9" s="56"/>
      <c r="HYA9" s="56"/>
      <c r="HYB9" s="56"/>
      <c r="HYC9" s="56"/>
      <c r="HYD9" s="56"/>
      <c r="HYE9" s="56"/>
      <c r="HYF9" s="56"/>
      <c r="HYG9" s="56"/>
      <c r="HYH9" s="56"/>
      <c r="HYI9" s="56"/>
      <c r="HYJ9" s="56"/>
      <c r="HYK9" s="56"/>
      <c r="HYL9" s="56"/>
      <c r="HYM9" s="56"/>
      <c r="HYN9" s="56"/>
      <c r="HYO9" s="56"/>
      <c r="HYP9" s="56"/>
      <c r="HYQ9" s="56"/>
      <c r="HYR9" s="56"/>
      <c r="HYS9" s="56"/>
      <c r="HYT9" s="56"/>
      <c r="HYU9" s="56"/>
      <c r="HYV9" s="56"/>
      <c r="HYW9" s="56"/>
      <c r="HYX9" s="56"/>
      <c r="HYY9" s="56"/>
      <c r="HYZ9" s="56"/>
      <c r="HZA9" s="56"/>
      <c r="HZB9" s="56"/>
      <c r="HZC9" s="56"/>
      <c r="HZD9" s="56"/>
      <c r="HZE9" s="56"/>
      <c r="HZF9" s="56"/>
      <c r="HZG9" s="56"/>
      <c r="HZH9" s="56"/>
      <c r="HZI9" s="56"/>
      <c r="HZJ9" s="56"/>
      <c r="HZK9" s="56"/>
      <c r="HZL9" s="56"/>
      <c r="HZM9" s="56"/>
      <c r="HZN9" s="56"/>
      <c r="HZO9" s="56"/>
      <c r="HZP9" s="56"/>
      <c r="HZQ9" s="56"/>
      <c r="HZR9" s="56"/>
      <c r="HZS9" s="56"/>
      <c r="HZT9" s="56"/>
      <c r="HZU9" s="56"/>
      <c r="HZV9" s="56"/>
      <c r="HZW9" s="56"/>
      <c r="HZX9" s="56"/>
      <c r="HZY9" s="56"/>
      <c r="HZZ9" s="56"/>
      <c r="IAA9" s="56"/>
      <c r="IAB9" s="56"/>
      <c r="IAC9" s="56"/>
      <c r="IAD9" s="56"/>
      <c r="IAE9" s="56"/>
      <c r="IAF9" s="56"/>
      <c r="IAG9" s="56"/>
      <c r="IAH9" s="56"/>
      <c r="IAI9" s="56"/>
      <c r="IAJ9" s="56"/>
      <c r="IAK9" s="56"/>
      <c r="IAL9" s="56"/>
      <c r="IAM9" s="56"/>
      <c r="IAN9" s="56"/>
      <c r="IAO9" s="56"/>
      <c r="IAP9" s="56"/>
      <c r="IAQ9" s="56"/>
      <c r="IAR9" s="56"/>
      <c r="IAS9" s="56"/>
      <c r="IAT9" s="56"/>
      <c r="IAU9" s="56"/>
      <c r="IAV9" s="56"/>
      <c r="IAW9" s="56"/>
      <c r="IAX9" s="56"/>
      <c r="IAY9" s="56"/>
      <c r="IAZ9" s="56"/>
      <c r="IBA9" s="56"/>
      <c r="IBB9" s="56"/>
      <c r="IBC9" s="56"/>
      <c r="IBD9" s="56"/>
      <c r="IBE9" s="56"/>
      <c r="IBF9" s="56"/>
      <c r="IBG9" s="56"/>
      <c r="IBH9" s="56"/>
      <c r="IBI9" s="56"/>
      <c r="IBJ9" s="56"/>
      <c r="IBK9" s="56"/>
      <c r="IBL9" s="56"/>
      <c r="IBM9" s="56"/>
      <c r="IBN9" s="56"/>
      <c r="IBO9" s="56"/>
      <c r="IBP9" s="56"/>
      <c r="IBQ9" s="56"/>
      <c r="IBR9" s="56"/>
      <c r="IBS9" s="56"/>
      <c r="IBT9" s="56"/>
      <c r="IBU9" s="56"/>
      <c r="IBV9" s="56"/>
      <c r="IBW9" s="56"/>
      <c r="IBX9" s="56"/>
      <c r="IBY9" s="56"/>
      <c r="IBZ9" s="56"/>
      <c r="ICA9" s="56"/>
      <c r="ICB9" s="56"/>
      <c r="ICC9" s="56"/>
      <c r="ICD9" s="56"/>
      <c r="ICE9" s="56"/>
      <c r="ICF9" s="56"/>
      <c r="ICG9" s="56"/>
      <c r="ICH9" s="56"/>
      <c r="ICI9" s="56"/>
      <c r="ICJ9" s="56"/>
      <c r="ICK9" s="56"/>
      <c r="ICL9" s="56"/>
      <c r="ICM9" s="56"/>
      <c r="ICN9" s="56"/>
      <c r="ICO9" s="56"/>
      <c r="ICP9" s="56"/>
      <c r="ICQ9" s="56"/>
      <c r="ICR9" s="56"/>
      <c r="ICS9" s="56"/>
      <c r="ICT9" s="56"/>
      <c r="ICU9" s="56"/>
      <c r="ICV9" s="56"/>
      <c r="ICW9" s="56"/>
      <c r="ICX9" s="56"/>
      <c r="ICY9" s="56"/>
      <c r="ICZ9" s="56"/>
      <c r="IDA9" s="56"/>
      <c r="IDB9" s="56"/>
      <c r="IDC9" s="56"/>
      <c r="IDD9" s="56"/>
      <c r="IDE9" s="56"/>
      <c r="IDF9" s="56"/>
      <c r="IDG9" s="56"/>
      <c r="IDH9" s="56"/>
      <c r="IDI9" s="56"/>
      <c r="IDJ9" s="56"/>
      <c r="IDK9" s="56"/>
      <c r="IDL9" s="56"/>
      <c r="IDM9" s="56"/>
      <c r="IDN9" s="56"/>
      <c r="IDO9" s="56"/>
      <c r="IDP9" s="56"/>
      <c r="IDQ9" s="56"/>
      <c r="IDR9" s="56"/>
      <c r="IDS9" s="56"/>
      <c r="IDT9" s="56"/>
      <c r="IDU9" s="56"/>
      <c r="IDV9" s="56"/>
      <c r="IDW9" s="56"/>
      <c r="IDX9" s="56"/>
      <c r="IDY9" s="56"/>
      <c r="IDZ9" s="56"/>
      <c r="IEA9" s="56"/>
      <c r="IEB9" s="56"/>
      <c r="IEC9" s="56"/>
      <c r="IED9" s="56"/>
      <c r="IEE9" s="56"/>
      <c r="IEF9" s="56"/>
      <c r="IEG9" s="56"/>
      <c r="IEH9" s="56"/>
      <c r="IEI9" s="56"/>
      <c r="IEJ9" s="56"/>
      <c r="IEK9" s="56"/>
      <c r="IEL9" s="56"/>
      <c r="IEM9" s="56"/>
      <c r="IEN9" s="56"/>
      <c r="IEO9" s="56"/>
      <c r="IEP9" s="56"/>
      <c r="IEQ9" s="56"/>
      <c r="IER9" s="56"/>
      <c r="IES9" s="56"/>
      <c r="IET9" s="56"/>
      <c r="IEU9" s="56"/>
      <c r="IEV9" s="56"/>
      <c r="IEW9" s="56"/>
      <c r="IEX9" s="56"/>
      <c r="IEY9" s="56"/>
      <c r="IEZ9" s="56"/>
      <c r="IFA9" s="56"/>
      <c r="IFB9" s="56"/>
      <c r="IFC9" s="56"/>
      <c r="IFD9" s="56"/>
      <c r="IFE9" s="56"/>
      <c r="IFF9" s="56"/>
      <c r="IFG9" s="56"/>
      <c r="IFH9" s="56"/>
      <c r="IFI9" s="56"/>
      <c r="IFJ9" s="56"/>
      <c r="IFK9" s="56"/>
      <c r="IFL9" s="56"/>
      <c r="IFM9" s="56"/>
      <c r="IFN9" s="56"/>
      <c r="IFO9" s="56"/>
      <c r="IFP9" s="56"/>
      <c r="IFQ9" s="56"/>
      <c r="IFR9" s="56"/>
      <c r="IFS9" s="56"/>
      <c r="IFT9" s="56"/>
      <c r="IFU9" s="56"/>
      <c r="IFV9" s="56"/>
      <c r="IFW9" s="56"/>
      <c r="IFX9" s="56"/>
      <c r="IFY9" s="56"/>
      <c r="IFZ9" s="56"/>
      <c r="IGA9" s="56"/>
      <c r="IGB9" s="56"/>
      <c r="IGC9" s="56"/>
      <c r="IGD9" s="56"/>
      <c r="IGE9" s="56"/>
      <c r="IGF9" s="56"/>
      <c r="IGG9" s="56"/>
      <c r="IGH9" s="56"/>
      <c r="IGI9" s="56"/>
      <c r="IGJ9" s="56"/>
      <c r="IGK9" s="56"/>
      <c r="IGL9" s="56"/>
      <c r="IGM9" s="56"/>
      <c r="IGN9" s="56"/>
      <c r="IGO9" s="56"/>
      <c r="IGP9" s="56"/>
      <c r="IGQ9" s="56"/>
      <c r="IGR9" s="56"/>
      <c r="IGS9" s="56"/>
      <c r="IGT9" s="56"/>
      <c r="IGU9" s="56"/>
      <c r="IGV9" s="56"/>
      <c r="IGW9" s="56"/>
      <c r="IGX9" s="56"/>
      <c r="IGY9" s="56"/>
      <c r="IGZ9" s="56"/>
      <c r="IHA9" s="56"/>
      <c r="IHB9" s="56"/>
      <c r="IHC9" s="56"/>
      <c r="IHD9" s="56"/>
      <c r="IHE9" s="56"/>
      <c r="IHF9" s="56"/>
      <c r="IHG9" s="56"/>
      <c r="IHH9" s="56"/>
      <c r="IHI9" s="56"/>
      <c r="IHJ9" s="56"/>
      <c r="IHK9" s="56"/>
      <c r="IHL9" s="56"/>
      <c r="IHM9" s="56"/>
      <c r="IHN9" s="56"/>
      <c r="IHO9" s="56"/>
      <c r="IHP9" s="56"/>
      <c r="IHQ9" s="56"/>
      <c r="IHR9" s="56"/>
      <c r="IHS9" s="56"/>
      <c r="IHT9" s="56"/>
      <c r="IHU9" s="56"/>
      <c r="IHV9" s="56"/>
      <c r="IHW9" s="56"/>
      <c r="IHX9" s="56"/>
      <c r="IHY9" s="56"/>
      <c r="IHZ9" s="56"/>
      <c r="IIA9" s="56"/>
      <c r="IIB9" s="56"/>
      <c r="IIC9" s="56"/>
      <c r="IID9" s="56"/>
      <c r="IIE9" s="56"/>
      <c r="IIF9" s="56"/>
      <c r="IIG9" s="56"/>
      <c r="IIH9" s="56"/>
      <c r="III9" s="56"/>
      <c r="IIJ9" s="56"/>
      <c r="IIK9" s="56"/>
      <c r="IIL9" s="56"/>
      <c r="IIM9" s="56"/>
      <c r="IIN9" s="56"/>
      <c r="IIO9" s="56"/>
      <c r="IIP9" s="56"/>
      <c r="IIQ9" s="56"/>
      <c r="IIR9" s="56"/>
      <c r="IIS9" s="56"/>
      <c r="IIT9" s="56"/>
      <c r="IIU9" s="56"/>
      <c r="IIV9" s="56"/>
      <c r="IIW9" s="56"/>
      <c r="IIX9" s="56"/>
      <c r="IIY9" s="56"/>
      <c r="IIZ9" s="56"/>
      <c r="IJA9" s="56"/>
      <c r="IJB9" s="56"/>
      <c r="IJC9" s="56"/>
      <c r="IJD9" s="56"/>
      <c r="IJE9" s="56"/>
      <c r="IJF9" s="56"/>
      <c r="IJG9" s="56"/>
      <c r="IJH9" s="56"/>
      <c r="IJI9" s="56"/>
      <c r="IJJ9" s="56"/>
      <c r="IJK9" s="56"/>
      <c r="IJL9" s="56"/>
      <c r="IJM9" s="56"/>
      <c r="IJN9" s="56"/>
      <c r="IJO9" s="56"/>
      <c r="IJP9" s="56"/>
      <c r="IJQ9" s="56"/>
      <c r="IJR9" s="56"/>
      <c r="IJS9" s="56"/>
      <c r="IJT9" s="56"/>
      <c r="IJU9" s="56"/>
      <c r="IJV9" s="56"/>
      <c r="IJW9" s="56"/>
      <c r="IJX9" s="56"/>
      <c r="IJY9" s="56"/>
      <c r="IJZ9" s="56"/>
      <c r="IKA9" s="56"/>
      <c r="IKB9" s="56"/>
      <c r="IKC9" s="56"/>
      <c r="IKD9" s="56"/>
      <c r="IKE9" s="56"/>
      <c r="IKF9" s="56"/>
      <c r="IKG9" s="56"/>
      <c r="IKH9" s="56"/>
      <c r="IKI9" s="56"/>
      <c r="IKJ9" s="56"/>
      <c r="IKK9" s="56"/>
      <c r="IKL9" s="56"/>
      <c r="IKM9" s="56"/>
      <c r="IKN9" s="56"/>
      <c r="IKO9" s="56"/>
      <c r="IKP9" s="56"/>
      <c r="IKQ9" s="56"/>
      <c r="IKR9" s="56"/>
      <c r="IKS9" s="56"/>
      <c r="IKT9" s="56"/>
      <c r="IKU9" s="56"/>
      <c r="IKV9" s="56"/>
      <c r="IKW9" s="56"/>
      <c r="IKX9" s="56"/>
      <c r="IKY9" s="56"/>
      <c r="IKZ9" s="56"/>
      <c r="ILA9" s="56"/>
      <c r="ILB9" s="56"/>
      <c r="ILC9" s="56"/>
      <c r="ILD9" s="56"/>
      <c r="ILE9" s="56"/>
      <c r="ILF9" s="56"/>
      <c r="ILG9" s="56"/>
      <c r="ILH9" s="56"/>
      <c r="ILI9" s="56"/>
      <c r="ILJ9" s="56"/>
      <c r="ILK9" s="56"/>
      <c r="ILL9" s="56"/>
      <c r="ILM9" s="56"/>
      <c r="ILN9" s="56"/>
      <c r="ILO9" s="56"/>
      <c r="ILP9" s="56"/>
      <c r="ILQ9" s="56"/>
      <c r="ILR9" s="56"/>
      <c r="ILS9" s="56"/>
      <c r="ILT9" s="56"/>
      <c r="ILU9" s="56"/>
      <c r="ILV9" s="56"/>
      <c r="ILW9" s="56"/>
      <c r="ILX9" s="56"/>
      <c r="ILY9" s="56"/>
      <c r="ILZ9" s="56"/>
      <c r="IMA9" s="56"/>
      <c r="IMB9" s="56"/>
      <c r="IMC9" s="56"/>
      <c r="IMD9" s="56"/>
      <c r="IME9" s="56"/>
      <c r="IMF9" s="56"/>
      <c r="IMG9" s="56"/>
      <c r="IMH9" s="56"/>
      <c r="IMI9" s="56"/>
      <c r="IMJ9" s="56"/>
      <c r="IMK9" s="56"/>
      <c r="IML9" s="56"/>
      <c r="IMM9" s="56"/>
      <c r="IMN9" s="56"/>
      <c r="IMO9" s="56"/>
      <c r="IMP9" s="56"/>
      <c r="IMQ9" s="56"/>
      <c r="IMR9" s="56"/>
      <c r="IMS9" s="56"/>
      <c r="IMT9" s="56"/>
      <c r="IMU9" s="56"/>
      <c r="IMV9" s="56"/>
      <c r="IMW9" s="56"/>
      <c r="IMX9" s="56"/>
      <c r="IMY9" s="56"/>
      <c r="IMZ9" s="56"/>
      <c r="INA9" s="56"/>
      <c r="INB9" s="56"/>
      <c r="INC9" s="56"/>
      <c r="IND9" s="56"/>
      <c r="INE9" s="56"/>
      <c r="INF9" s="56"/>
      <c r="ING9" s="56"/>
      <c r="INH9" s="56"/>
      <c r="INI9" s="56"/>
      <c r="INJ9" s="56"/>
      <c r="INK9" s="56"/>
      <c r="INL9" s="56"/>
      <c r="INM9" s="56"/>
      <c r="INN9" s="56"/>
      <c r="INO9" s="56"/>
      <c r="INP9" s="56"/>
      <c r="INQ9" s="56"/>
      <c r="INR9" s="56"/>
      <c r="INS9" s="56"/>
      <c r="INT9" s="56"/>
      <c r="INU9" s="56"/>
      <c r="INV9" s="56"/>
      <c r="INW9" s="56"/>
      <c r="INX9" s="56"/>
      <c r="INY9" s="56"/>
      <c r="INZ9" s="56"/>
      <c r="IOA9" s="56"/>
      <c r="IOB9" s="56"/>
      <c r="IOC9" s="56"/>
      <c r="IOD9" s="56"/>
      <c r="IOE9" s="56"/>
      <c r="IOF9" s="56"/>
      <c r="IOG9" s="56"/>
      <c r="IOH9" s="56"/>
      <c r="IOI9" s="56"/>
      <c r="IOJ9" s="56"/>
      <c r="IOK9" s="56"/>
      <c r="IOL9" s="56"/>
      <c r="IOM9" s="56"/>
      <c r="ION9" s="56"/>
      <c r="IOO9" s="56"/>
      <c r="IOP9" s="56"/>
      <c r="IOQ9" s="56"/>
      <c r="IOR9" s="56"/>
      <c r="IOS9" s="56"/>
      <c r="IOT9" s="56"/>
      <c r="IOU9" s="56"/>
      <c r="IOV9" s="56"/>
      <c r="IOW9" s="56"/>
      <c r="IOX9" s="56"/>
      <c r="IOY9" s="56"/>
      <c r="IOZ9" s="56"/>
      <c r="IPA9" s="56"/>
      <c r="IPB9" s="56"/>
      <c r="IPC9" s="56"/>
      <c r="IPD9" s="56"/>
      <c r="IPE9" s="56"/>
      <c r="IPF9" s="56"/>
      <c r="IPG9" s="56"/>
      <c r="IPH9" s="56"/>
      <c r="IPI9" s="56"/>
      <c r="IPJ9" s="56"/>
      <c r="IPK9" s="56"/>
      <c r="IPL9" s="56"/>
      <c r="IPM9" s="56"/>
      <c r="IPN9" s="56"/>
      <c r="IPO9" s="56"/>
      <c r="IPP9" s="56"/>
      <c r="IPQ9" s="56"/>
      <c r="IPR9" s="56"/>
      <c r="IPS9" s="56"/>
      <c r="IPT9" s="56"/>
      <c r="IPU9" s="56"/>
      <c r="IPV9" s="56"/>
      <c r="IPW9" s="56"/>
      <c r="IPX9" s="56"/>
      <c r="IPY9" s="56"/>
      <c r="IPZ9" s="56"/>
      <c r="IQA9" s="56"/>
      <c r="IQB9" s="56"/>
      <c r="IQC9" s="56"/>
      <c r="IQD9" s="56"/>
      <c r="IQE9" s="56"/>
      <c r="IQF9" s="56"/>
      <c r="IQG9" s="56"/>
      <c r="IQH9" s="56"/>
      <c r="IQI9" s="56"/>
      <c r="IQJ9" s="56"/>
      <c r="IQK9" s="56"/>
      <c r="IQL9" s="56"/>
      <c r="IQM9" s="56"/>
      <c r="IQN9" s="56"/>
      <c r="IQO9" s="56"/>
      <c r="IQP9" s="56"/>
      <c r="IQQ9" s="56"/>
      <c r="IQR9" s="56"/>
      <c r="IQS9" s="56"/>
      <c r="IQT9" s="56"/>
      <c r="IQU9" s="56"/>
      <c r="IQV9" s="56"/>
      <c r="IQW9" s="56"/>
      <c r="IQX9" s="56"/>
      <c r="IQY9" s="56"/>
      <c r="IQZ9" s="56"/>
      <c r="IRA9" s="56"/>
      <c r="IRB9" s="56"/>
      <c r="IRC9" s="56"/>
      <c r="IRD9" s="56"/>
      <c r="IRE9" s="56"/>
      <c r="IRF9" s="56"/>
      <c r="IRG9" s="56"/>
      <c r="IRH9" s="56"/>
      <c r="IRI9" s="56"/>
      <c r="IRJ9" s="56"/>
      <c r="IRK9" s="56"/>
      <c r="IRL9" s="56"/>
      <c r="IRM9" s="56"/>
      <c r="IRN9" s="56"/>
      <c r="IRO9" s="56"/>
      <c r="IRP9" s="56"/>
      <c r="IRQ9" s="56"/>
      <c r="IRR9" s="56"/>
      <c r="IRS9" s="56"/>
      <c r="IRT9" s="56"/>
      <c r="IRU9" s="56"/>
      <c r="IRV9" s="56"/>
      <c r="IRW9" s="56"/>
      <c r="IRX9" s="56"/>
      <c r="IRY9" s="56"/>
      <c r="IRZ9" s="56"/>
      <c r="ISA9" s="56"/>
      <c r="ISB9" s="56"/>
      <c r="ISC9" s="56"/>
      <c r="ISD9" s="56"/>
      <c r="ISE9" s="56"/>
      <c r="ISF9" s="56"/>
      <c r="ISG9" s="56"/>
      <c r="ISH9" s="56"/>
      <c r="ISI9" s="56"/>
      <c r="ISJ9" s="56"/>
      <c r="ISK9" s="56"/>
      <c r="ISL9" s="56"/>
      <c r="ISM9" s="56"/>
      <c r="ISN9" s="56"/>
      <c r="ISO9" s="56"/>
      <c r="ISP9" s="56"/>
      <c r="ISQ9" s="56"/>
      <c r="ISR9" s="56"/>
      <c r="ISS9" s="56"/>
      <c r="IST9" s="56"/>
      <c r="ISU9" s="56"/>
      <c r="ISV9" s="56"/>
      <c r="ISW9" s="56"/>
      <c r="ISX9" s="56"/>
      <c r="ISY9" s="56"/>
      <c r="ISZ9" s="56"/>
      <c r="ITA9" s="56"/>
      <c r="ITB9" s="56"/>
      <c r="ITC9" s="56"/>
      <c r="ITD9" s="56"/>
      <c r="ITE9" s="56"/>
      <c r="ITF9" s="56"/>
      <c r="ITG9" s="56"/>
      <c r="ITH9" s="56"/>
      <c r="ITI9" s="56"/>
      <c r="ITJ9" s="56"/>
      <c r="ITK9" s="56"/>
      <c r="ITL9" s="56"/>
      <c r="ITM9" s="56"/>
      <c r="ITN9" s="56"/>
      <c r="ITO9" s="56"/>
      <c r="ITP9" s="56"/>
      <c r="ITQ9" s="56"/>
      <c r="ITR9" s="56"/>
      <c r="ITS9" s="56"/>
      <c r="ITT9" s="56"/>
      <c r="ITU9" s="56"/>
      <c r="ITV9" s="56"/>
      <c r="ITW9" s="56"/>
      <c r="ITX9" s="56"/>
      <c r="ITY9" s="56"/>
      <c r="ITZ9" s="56"/>
      <c r="IUA9" s="56"/>
      <c r="IUB9" s="56"/>
      <c r="IUC9" s="56"/>
      <c r="IUD9" s="56"/>
      <c r="IUE9" s="56"/>
      <c r="IUF9" s="56"/>
      <c r="IUG9" s="56"/>
      <c r="IUH9" s="56"/>
      <c r="IUI9" s="56"/>
      <c r="IUJ9" s="56"/>
      <c r="IUK9" s="56"/>
      <c r="IUL9" s="56"/>
      <c r="IUM9" s="56"/>
      <c r="IUN9" s="56"/>
      <c r="IUO9" s="56"/>
      <c r="IUP9" s="56"/>
      <c r="IUQ9" s="56"/>
      <c r="IUR9" s="56"/>
      <c r="IUS9" s="56"/>
      <c r="IUT9" s="56"/>
      <c r="IUU9" s="56"/>
      <c r="IUV9" s="56"/>
      <c r="IUW9" s="56"/>
      <c r="IUX9" s="56"/>
      <c r="IUY9" s="56"/>
      <c r="IUZ9" s="56"/>
      <c r="IVA9" s="56"/>
      <c r="IVB9" s="56"/>
      <c r="IVC9" s="56"/>
      <c r="IVD9" s="56"/>
      <c r="IVE9" s="56"/>
      <c r="IVF9" s="56"/>
      <c r="IVG9" s="56"/>
      <c r="IVH9" s="56"/>
      <c r="IVI9" s="56"/>
      <c r="IVJ9" s="56"/>
      <c r="IVK9" s="56"/>
      <c r="IVL9" s="56"/>
      <c r="IVM9" s="56"/>
      <c r="IVN9" s="56"/>
      <c r="IVO9" s="56"/>
      <c r="IVP9" s="56"/>
      <c r="IVQ9" s="56"/>
      <c r="IVR9" s="56"/>
      <c r="IVS9" s="56"/>
      <c r="IVT9" s="56"/>
      <c r="IVU9" s="56"/>
      <c r="IVV9" s="56"/>
      <c r="IVW9" s="56"/>
      <c r="IVX9" s="56"/>
      <c r="IVY9" s="56"/>
      <c r="IVZ9" s="56"/>
      <c r="IWA9" s="56"/>
      <c r="IWB9" s="56"/>
      <c r="IWC9" s="56"/>
      <c r="IWD9" s="56"/>
      <c r="IWE9" s="56"/>
      <c r="IWF9" s="56"/>
      <c r="IWG9" s="56"/>
      <c r="IWH9" s="56"/>
      <c r="IWI9" s="56"/>
      <c r="IWJ9" s="56"/>
      <c r="IWK9" s="56"/>
      <c r="IWL9" s="56"/>
      <c r="IWM9" s="56"/>
      <c r="IWN9" s="56"/>
      <c r="IWO9" s="56"/>
      <c r="IWP9" s="56"/>
      <c r="IWQ9" s="56"/>
      <c r="IWR9" s="56"/>
      <c r="IWS9" s="56"/>
      <c r="IWT9" s="56"/>
      <c r="IWU9" s="56"/>
      <c r="IWV9" s="56"/>
      <c r="IWW9" s="56"/>
      <c r="IWX9" s="56"/>
      <c r="IWY9" s="56"/>
      <c r="IWZ9" s="56"/>
      <c r="IXA9" s="56"/>
      <c r="IXB9" s="56"/>
      <c r="IXC9" s="56"/>
      <c r="IXD9" s="56"/>
      <c r="IXE9" s="56"/>
      <c r="IXF9" s="56"/>
      <c r="IXG9" s="56"/>
      <c r="IXH9" s="56"/>
      <c r="IXI9" s="56"/>
    </row>
    <row r="10" spans="1:6717" ht="14.6" customHeight="1" thickBot="1">
      <c r="A10" s="56" t="s">
        <v>54</v>
      </c>
      <c r="B10" s="542" t="s">
        <v>54</v>
      </c>
      <c r="C10" s="543"/>
      <c r="D10" s="958"/>
      <c r="E10" s="958"/>
      <c r="F10" s="958"/>
      <c r="G10" s="958">
        <f>_xlfn.XLOOKUP(B10,RA!$C$78:$N$78,RA!$C$79:$N$79)/A_Million</f>
        <v>1.8988149999999999</v>
      </c>
      <c r="H10" s="958">
        <f>_xlfn.XLOOKUP(B10,RA!$C$43:$N$43,RA!$C$44:$N$44)/A_Million</f>
        <v>-0.111821</v>
      </c>
      <c r="I10" s="959">
        <f>_xlfn.XLOOKUP(B10,RA!$C$8:$N$8,RA!$C$9:$N$9)/A_Million</f>
        <v>0</v>
      </c>
      <c r="J10" s="958">
        <v>1653.3969999999999</v>
      </c>
      <c r="K10" s="958">
        <f>(_xlfn.XLOOKUP($A10,Industry_Results!$B$7:$B$19,Industry_Results!C$7:C$19))/A_Thousand</f>
        <v>2134.2539999999999</v>
      </c>
      <c r="L10" s="958">
        <f>(_xlfn.XLOOKUP($A10,Industry_Results!$B$7:$B$19,Industry_Results!D$7:D$19))/A_Thousand</f>
        <v>2109.3200000000002</v>
      </c>
      <c r="M10" s="958">
        <f>(_xlfn.XLOOKUP($A10,Industry_Results!$B$7:$B$19,Industry_Results!E$7:E$19))/A_Thousand</f>
        <v>2963.413</v>
      </c>
      <c r="N10" s="958">
        <f>(_xlfn.XLOOKUP($A10,Industry_Results!$B$7:$B$19,Industry_Results!F$7:F$19))/A_Thousand</f>
        <v>3094.41</v>
      </c>
      <c r="O10" s="960">
        <f>(_xlfn.XLOOKUP($A10,Industry_Results!$B$7:$B$19,Industry_Results!G$7:G$19))/A_Thousand</f>
        <v>3564.55</v>
      </c>
      <c r="P10" s="961">
        <f>(_xlfn.XLOOKUP($A10,Industry_Results!$B$7:$B$19,Industry_Results!H$7:H$19))/A_Thousand</f>
        <v>5251.1752444544773</v>
      </c>
      <c r="Q10" s="963">
        <f t="shared" ref="Q10:Q22" si="6">IFERROR((D10-C10)/C10,0)</f>
        <v>0</v>
      </c>
      <c r="R10" s="963">
        <f t="shared" ref="R10:R22" si="7">IFERROR((E10-D10)/D10,0)</f>
        <v>0</v>
      </c>
      <c r="S10" s="963">
        <f t="shared" ref="S10:S22" si="8">IFERROR((F10-E10)/E10,0)</f>
        <v>0</v>
      </c>
      <c r="T10" s="963">
        <f t="shared" ref="T10:V22" si="9">IFERROR((G10-F10)/F10,0)</f>
        <v>0</v>
      </c>
      <c r="U10" s="964">
        <f t="shared" ref="U10:U22" si="10">IFERROR((H10-G10)/G10,0)</f>
        <v>-1.058889886587161</v>
      </c>
      <c r="V10" s="965">
        <f t="shared" si="9"/>
        <v>-1</v>
      </c>
      <c r="W10" s="963">
        <f>IFERROR((K10-J10)/J10,0)</f>
        <v>0.29082972812942082</v>
      </c>
      <c r="X10" s="963">
        <f t="shared" ref="X10:X22" si="11">IFERROR((L10-K10)/K10,0)</f>
        <v>-1.1682770654289387E-2</v>
      </c>
      <c r="Y10" s="963">
        <f t="shared" ref="Y10:Y22" si="12">IFERROR((M10-L10)/L10,0)</f>
        <v>0.40491390590332421</v>
      </c>
      <c r="Z10" s="963">
        <f t="shared" ref="Z10:AB22" si="13">IFERROR((N10-M10)/M10,0)</f>
        <v>4.4204773347488131E-2</v>
      </c>
      <c r="AA10" s="966">
        <f t="shared" ref="AA10:AA22" si="14">IFERROR((O10-N10)/N10,0)</f>
        <v>0.15193203227755867</v>
      </c>
      <c r="AB10" s="967">
        <f t="shared" si="13"/>
        <v>0.47316638690843921</v>
      </c>
      <c r="AD10" s="542" t="s">
        <v>54</v>
      </c>
      <c r="AE10" s="547">
        <f t="shared" ref="AE10:AE22" si="15">IFERROR(C10/J10,0)</f>
        <v>0</v>
      </c>
      <c r="AF10" s="1046">
        <f t="shared" ref="AF10:AF22" si="16">IFERROR(D10/K10,0)</f>
        <v>0</v>
      </c>
      <c r="AG10" s="1046">
        <f t="shared" ref="AG10:AG22" si="17">IFERROR(E10/L10,0)</f>
        <v>0</v>
      </c>
      <c r="AH10" s="1046">
        <f t="shared" ref="AH10:AH22" si="18">IFERROR(F10/M10,0)</f>
        <v>0</v>
      </c>
      <c r="AI10" s="1046">
        <f t="shared" ref="AI10:AK22" si="19">IFERROR(G10/N10,0)</f>
        <v>6.1362747664336654E-4</v>
      </c>
      <c r="AJ10" s="1047">
        <f t="shared" ref="AJ10:AJ22" si="20">IFERROR(H10/O10,0)</f>
        <v>-3.1370299196251981E-5</v>
      </c>
      <c r="AK10" s="1048">
        <f t="shared" si="19"/>
        <v>0</v>
      </c>
      <c r="AL10" s="1049">
        <f t="shared" ref="AL10:AL22" si="21">IFERROR(C10/C$22,0)</f>
        <v>0</v>
      </c>
      <c r="AM10" s="1049">
        <f t="shared" ref="AM10:AM22" si="22">IFERROR(D10/D$22,0)</f>
        <v>0</v>
      </c>
      <c r="AN10" s="1049">
        <f t="shared" ref="AN10:AN22" si="23">IFERROR(E10/E$22,0)</f>
        <v>0</v>
      </c>
      <c r="AO10" s="1049">
        <f t="shared" ref="AO10:AO22" si="24">IFERROR(F10/F$22,0)</f>
        <v>0</v>
      </c>
      <c r="AP10" s="1049">
        <f t="shared" ref="AP10:AR22" si="25">IFERROR(G10/G$22,0)</f>
        <v>1.3528579786420793E-3</v>
      </c>
      <c r="AQ10" s="1050">
        <f t="shared" ref="AQ10:AQ22" si="26">IFERROR(H10/H$22,0)</f>
        <v>-6.8360291414149447E-5</v>
      </c>
      <c r="AR10" s="1051">
        <f t="shared" si="25"/>
        <v>0</v>
      </c>
      <c r="AS10" s="1049">
        <f>IFERROR(J10/J$22,0)</f>
        <v>2.0352657264938141E-2</v>
      </c>
      <c r="AT10" s="1049">
        <f t="shared" ref="AT10:AT22" si="27">IFERROR(K10/K$22,0)</f>
        <v>2.4442949181254073E-2</v>
      </c>
      <c r="AU10" s="1049">
        <f t="shared" ref="AU10:AU22" si="28">IFERROR(L10/L$22,0)</f>
        <v>2.392388536002418E-2</v>
      </c>
      <c r="AV10" s="1049">
        <f t="shared" ref="AV10:AV22" si="29">IFERROR(M10/M$22,0)</f>
        <v>3.4460006084721495E-2</v>
      </c>
      <c r="AW10" s="1049">
        <f t="shared" ref="AW10:AY22" si="30">IFERROR(N10/N$22,0)</f>
        <v>3.1195228766472721E-2</v>
      </c>
      <c r="AX10" s="1050">
        <f t="shared" ref="AX10:AX22" si="31">IFERROR(O10/O$22,0)</f>
        <v>3.2141930860479943E-2</v>
      </c>
      <c r="AY10" s="1052">
        <f t="shared" si="30"/>
        <v>4.1972982397943073E-2</v>
      </c>
      <c r="AZ10" s="107">
        <f t="shared" ref="AZ10:AZ21" si="32">AQ10-AN10</f>
        <v>-6.8360291414149447E-5</v>
      </c>
      <c r="BE10" s="108" t="s">
        <v>372</v>
      </c>
      <c r="BF10" s="109">
        <v>10.27</v>
      </c>
      <c r="BG10" s="109">
        <v>2.62</v>
      </c>
      <c r="BH10" s="110">
        <v>12.89</v>
      </c>
      <c r="BL10" s="91" t="s">
        <v>16</v>
      </c>
      <c r="BM10" s="92">
        <v>1255782.9129999999</v>
      </c>
      <c r="BN10" s="92">
        <v>1585548</v>
      </c>
      <c r="BO10" s="93">
        <f t="shared" ref="BO10:BO22" si="33">(BN10-BM10)/BM10</f>
        <v>0.26259720815296683</v>
      </c>
      <c r="BP10" s="76"/>
      <c r="BQ10" s="91" t="s">
        <v>16</v>
      </c>
      <c r="BR10" s="92">
        <v>1272052</v>
      </c>
      <c r="BS10" s="92">
        <v>1600645</v>
      </c>
      <c r="BT10" s="93">
        <f t="shared" ref="BT10:BT22" si="34">(BS10-BR10)/BR10</f>
        <v>0.25831727004870869</v>
      </c>
      <c r="BV10" s="94" t="s">
        <v>16</v>
      </c>
      <c r="BW10" s="103">
        <v>1310123</v>
      </c>
      <c r="BX10" s="103">
        <v>1672639</v>
      </c>
      <c r="BY10" s="93">
        <f t="shared" si="3"/>
        <v>0.27670379040746557</v>
      </c>
      <c r="BZ10" s="76"/>
      <c r="CA10" s="94" t="s">
        <v>16</v>
      </c>
      <c r="CB10" s="104">
        <v>1387148</v>
      </c>
      <c r="CC10" s="104">
        <v>1743717</v>
      </c>
      <c r="CD10" s="93">
        <f t="shared" si="4"/>
        <v>0.25705187910734834</v>
      </c>
      <c r="CE10" s="76"/>
      <c r="CF10" s="72">
        <v>0.26338544187575796</v>
      </c>
      <c r="CG10" s="76"/>
      <c r="CH10" s="94" t="s">
        <v>16</v>
      </c>
      <c r="CI10" s="104">
        <v>1412702</v>
      </c>
      <c r="CJ10" s="95">
        <f t="shared" si="5"/>
        <v>1784787.140508767</v>
      </c>
      <c r="CK10" s="96"/>
      <c r="CL10" s="96"/>
      <c r="CM10" s="76">
        <f>CM9-1</f>
        <v>2018</v>
      </c>
      <c r="CN10" s="105">
        <v>300164542.19999999</v>
      </c>
      <c r="CR10" s="76">
        <v>2018</v>
      </c>
      <c r="CS10" s="76">
        <v>2019</v>
      </c>
      <c r="CT10" s="76">
        <v>2020</v>
      </c>
      <c r="CU10" s="347">
        <v>2021</v>
      </c>
    </row>
    <row r="11" spans="1:6717" ht="14.6" customHeight="1" thickBot="1">
      <c r="A11" s="56" t="s">
        <v>13</v>
      </c>
      <c r="B11" s="539" t="s">
        <v>13</v>
      </c>
      <c r="C11" s="529">
        <f>VLOOKUP($B11,RA!$R$150:$X$162,C$6,0)/A_Million</f>
        <v>14.368391000000001</v>
      </c>
      <c r="D11" s="968">
        <f>VLOOKUP($B11,RA!$R$150:$X$162,D$6,0)/A_Million</f>
        <v>16.296165999999999</v>
      </c>
      <c r="E11" s="968">
        <f>VLOOKUP($B11,RA!$R$150:$X$162,E$6,0)/A_Million</f>
        <v>18.890297</v>
      </c>
      <c r="F11" s="968">
        <f>VLOOKUP($B11,RA!$R$150:$X$162,F$6,0)/A_Million</f>
        <v>19.023323000000001</v>
      </c>
      <c r="G11" s="968">
        <f>_xlfn.XLOOKUP(B11,RA!$C$78:$N$78,RA!$C$79:$N$79)/A_Million</f>
        <v>19.446300999999998</v>
      </c>
      <c r="H11" s="968">
        <f>_xlfn.XLOOKUP(B11,RA!$C$8:$N$8,RA!$C$44:$N$44)/A_Million</f>
        <v>40.945276999999997</v>
      </c>
      <c r="I11" s="969">
        <f>_xlfn.XLOOKUP(B11,RA!$C$8:$N$8,RA!$C$9:$N$9)/A_Million</f>
        <v>32.682893999999997</v>
      </c>
      <c r="J11" s="968">
        <v>4262.4030000000002</v>
      </c>
      <c r="K11" s="968">
        <f>(_xlfn.XLOOKUP($A11,Industry_Results!$B$7:$B$19,Industry_Results!C$7:C$19))/A_Thousand</f>
        <v>3691.5079999999998</v>
      </c>
      <c r="L11" s="968">
        <f>(_xlfn.XLOOKUP($A11,Industry_Results!$B$7:$B$19,Industry_Results!D$7:D$19))/A_Thousand</f>
        <v>3502.268</v>
      </c>
      <c r="M11" s="968">
        <f>(_xlfn.XLOOKUP($A11,Industry_Results!$B$7:$B$19,Industry_Results!E$7:E$19))/A_Thousand</f>
        <v>3250.6610000000001</v>
      </c>
      <c r="N11" s="968">
        <f>(_xlfn.XLOOKUP($A11,Industry_Results!$B$7:$B$19,Industry_Results!F$7:F$19))/A_Thousand</f>
        <v>4283.1670000000004</v>
      </c>
      <c r="O11" s="970">
        <f>(_xlfn.XLOOKUP($A11,Industry_Results!$B$7:$B$19,Industry_Results!G$7:G$19))/A_Thousand</f>
        <v>5064.942</v>
      </c>
      <c r="P11" s="971">
        <f>(_xlfn.XLOOKUP($A11,Industry_Results!$B$7:$B$19,Industry_Results!H$7:H$19))/A_Thousand</f>
        <v>4994.2027453926003</v>
      </c>
      <c r="Q11" s="962">
        <f t="shared" si="6"/>
        <v>0.13416777146445963</v>
      </c>
      <c r="R11" s="962">
        <f t="shared" si="7"/>
        <v>0.15918658413273409</v>
      </c>
      <c r="S11" s="962">
        <f t="shared" si="8"/>
        <v>7.0420279787025567E-3</v>
      </c>
      <c r="T11" s="962">
        <f t="shared" si="9"/>
        <v>2.2234706312876933E-2</v>
      </c>
      <c r="U11" s="972">
        <f t="shared" si="10"/>
        <v>1.1055560643641174</v>
      </c>
      <c r="V11" s="973">
        <f t="shared" si="9"/>
        <v>-0.2017908683338496</v>
      </c>
      <c r="W11" s="962">
        <f t="shared" ref="W11:W22" si="35">IFERROR((K11-J11)/J11,0)</f>
        <v>-0.13393735880910379</v>
      </c>
      <c r="X11" s="962">
        <f t="shared" si="11"/>
        <v>-5.1263602841982135E-2</v>
      </c>
      <c r="Y11" s="962">
        <f t="shared" si="12"/>
        <v>-7.1841161213248086E-2</v>
      </c>
      <c r="Z11" s="962">
        <f t="shared" si="13"/>
        <v>0.3176295528817063</v>
      </c>
      <c r="AA11" s="974">
        <f t="shared" si="14"/>
        <v>0.18252265204695486</v>
      </c>
      <c r="AB11" s="975">
        <f t="shared" si="13"/>
        <v>-1.3966449094066575E-2</v>
      </c>
      <c r="AD11" s="539" t="s">
        <v>13</v>
      </c>
      <c r="AE11" s="545">
        <f t="shared" si="15"/>
        <v>3.3709602306492372E-3</v>
      </c>
      <c r="AF11" s="1053">
        <f t="shared" si="16"/>
        <v>4.4145010656891437E-3</v>
      </c>
      <c r="AG11" s="1053">
        <f t="shared" si="17"/>
        <v>5.3937325755767408E-3</v>
      </c>
      <c r="AH11" s="1053">
        <f t="shared" si="18"/>
        <v>5.8521399186196284E-3</v>
      </c>
      <c r="AI11" s="1053">
        <f t="shared" si="19"/>
        <v>4.5401687583043098E-3</v>
      </c>
      <c r="AJ11" s="1054">
        <f t="shared" si="20"/>
        <v>8.0840564413175893E-3</v>
      </c>
      <c r="AK11" s="1055">
        <f t="shared" si="19"/>
        <v>6.5441664398089537E-3</v>
      </c>
      <c r="AL11" s="1056">
        <f t="shared" si="21"/>
        <v>4.4034654685684592E-2</v>
      </c>
      <c r="AM11" s="1056">
        <f t="shared" si="22"/>
        <v>2.7533955301295671E-2</v>
      </c>
      <c r="AN11" s="1056">
        <f t="shared" si="23"/>
        <v>2.1952867650634662E-2</v>
      </c>
      <c r="AO11" s="1056">
        <f t="shared" si="24"/>
        <v>2.1524073696842092E-2</v>
      </c>
      <c r="AP11" s="1056">
        <f t="shared" si="25"/>
        <v>1.3855000862604015E-2</v>
      </c>
      <c r="AQ11" s="1057">
        <f t="shared" si="26"/>
        <v>2.503135428723648E-2</v>
      </c>
      <c r="AR11" s="1058">
        <f t="shared" si="25"/>
        <v>2.0483522823873643E-2</v>
      </c>
      <c r="AS11" s="1056">
        <f t="shared" ref="AS11:AS22" si="36">IFERROR(J11/J$22,0)</f>
        <v>5.2468479974285748E-2</v>
      </c>
      <c r="AT11" s="1056">
        <f t="shared" si="27"/>
        <v>4.2277696303341994E-2</v>
      </c>
      <c r="AU11" s="1056">
        <f t="shared" si="28"/>
        <v>3.9722686994899378E-2</v>
      </c>
      <c r="AV11" s="1056">
        <f t="shared" si="29"/>
        <v>3.7800265382977954E-2</v>
      </c>
      <c r="AW11" s="1056">
        <f t="shared" si="30"/>
        <v>4.3179273079522976E-2</v>
      </c>
      <c r="AX11" s="1057">
        <f t="shared" si="31"/>
        <v>4.5671126951884806E-2</v>
      </c>
      <c r="AY11" s="1059">
        <f t="shared" si="30"/>
        <v>3.9918984639770727E-2</v>
      </c>
      <c r="AZ11" s="107">
        <f t="shared" si="32"/>
        <v>3.0784866366018182E-3</v>
      </c>
      <c r="BE11" s="108" t="s">
        <v>373</v>
      </c>
      <c r="BF11" s="109">
        <v>8.32</v>
      </c>
      <c r="BG11" s="109">
        <v>2.29</v>
      </c>
      <c r="BH11" s="110">
        <v>10.61</v>
      </c>
      <c r="BL11" s="91" t="s">
        <v>20</v>
      </c>
      <c r="BM11" s="92">
        <v>9596268.1220000014</v>
      </c>
      <c r="BN11" s="92">
        <v>11473854</v>
      </c>
      <c r="BO11" s="93">
        <f t="shared" si="33"/>
        <v>0.19565792182228883</v>
      </c>
      <c r="BP11" s="76"/>
      <c r="BQ11" s="91" t="s">
        <v>20</v>
      </c>
      <c r="BR11" s="92">
        <v>9022189</v>
      </c>
      <c r="BS11" s="92">
        <v>11290024</v>
      </c>
      <c r="BT11" s="93">
        <f t="shared" si="34"/>
        <v>0.25136194774904408</v>
      </c>
      <c r="BV11" s="94" t="s">
        <v>20</v>
      </c>
      <c r="BW11" s="103">
        <v>9448820</v>
      </c>
      <c r="BX11" s="103">
        <v>10870577</v>
      </c>
      <c r="BY11" s="93">
        <f t="shared" si="3"/>
        <v>0.15046926494525242</v>
      </c>
      <c r="BZ11" s="76"/>
      <c r="CA11" s="94" t="s">
        <v>20</v>
      </c>
      <c r="CB11" s="104">
        <v>9484038</v>
      </c>
      <c r="CC11" s="104">
        <v>11431333</v>
      </c>
      <c r="CD11" s="93">
        <f t="shared" si="4"/>
        <v>0.20532340760338583</v>
      </c>
      <c r="CE11" s="76"/>
      <c r="CF11" s="72">
        <v>0.22174337534073549</v>
      </c>
      <c r="CG11" s="76"/>
      <c r="CH11" s="94" t="s">
        <v>20</v>
      </c>
      <c r="CI11" s="104">
        <v>11547979</v>
      </c>
      <c r="CJ11" s="95">
        <f t="shared" si="5"/>
        <v>14108666.84182393</v>
      </c>
      <c r="CK11" s="96"/>
      <c r="CL11" s="96"/>
      <c r="CN11" s="111">
        <v>1152634175.8800001</v>
      </c>
      <c r="CQ11" s="67" t="s">
        <v>34</v>
      </c>
      <c r="CR11" s="68">
        <f t="shared" ref="CR11:CT12" si="37">D17</f>
        <v>115.549717</v>
      </c>
      <c r="CS11" s="68">
        <f t="shared" si="37"/>
        <v>164.98612</v>
      </c>
      <c r="CT11" s="68">
        <f t="shared" si="37"/>
        <v>174.75532699999999</v>
      </c>
      <c r="CU11" s="350">
        <f>H17</f>
        <v>305.36272600000001</v>
      </c>
      <c r="CV11" s="58">
        <f>CS11/SUM(CS11:CS13)</f>
        <v>0.19173433093993855</v>
      </c>
      <c r="CW11" s="58">
        <f>CT11/SUM(CT11:CT13)</f>
        <v>0.19772815387005405</v>
      </c>
      <c r="CX11" s="58">
        <f>CU11/SUM(CU11:CU13)</f>
        <v>0.18667946929806628</v>
      </c>
    </row>
    <row r="12" spans="1:6717" ht="14.6" customHeight="1">
      <c r="A12" s="56" t="s">
        <v>16</v>
      </c>
      <c r="B12" s="539" t="s">
        <v>16</v>
      </c>
      <c r="C12" s="529">
        <f>VLOOKUP($B12,RA!$R$150:$X$162,C$6,0)/A_Million</f>
        <v>1.8564020000000001</v>
      </c>
      <c r="D12" s="968">
        <f>VLOOKUP($B12,RA!$R$150:$X$162,D$6,0)/A_Million</f>
        <v>10.05213</v>
      </c>
      <c r="E12" s="968">
        <f>VLOOKUP($B12,RA!$R$150:$X$162,E$6,0)/A_Million</f>
        <v>11.729006</v>
      </c>
      <c r="F12" s="968">
        <f>VLOOKUP($B12,RA!$R$150:$X$162,F$6,0)/A_Million</f>
        <v>8.8707279999999997</v>
      </c>
      <c r="G12" s="968">
        <f>_xlfn.XLOOKUP(B12,RA!$C$78:$N$78,RA!$C$79:$N$79)/A_Million</f>
        <v>10.013349</v>
      </c>
      <c r="H12" s="968">
        <f>_xlfn.XLOOKUP(B12,RA!$C$8:$N$8,RA!$C$44:$N$44)/A_Million</f>
        <v>8.8738790000000005</v>
      </c>
      <c r="I12" s="959">
        <f>_xlfn.XLOOKUP(B12,RA!$C$8:$N$8,RA!$C$9:$N$9)/A_Million</f>
        <v>10.785848</v>
      </c>
      <c r="J12" s="968">
        <v>1585.548</v>
      </c>
      <c r="K12" s="968">
        <f>(_xlfn.XLOOKUP($A12,Industry_Results!$B$7:$B$19,Industry_Results!C$7:C$19))/A_Thousand</f>
        <v>1595.8040000000001</v>
      </c>
      <c r="L12" s="968">
        <f>(_xlfn.XLOOKUP($A12,Industry_Results!$B$7:$B$19,Industry_Results!D$7:D$19))/A_Thousand</f>
        <v>1672.6389999999999</v>
      </c>
      <c r="M12" s="968">
        <f>(_xlfn.XLOOKUP($A12,Industry_Results!$B$7:$B$19,Industry_Results!E$7:E$19))/A_Thousand</f>
        <v>1759.941</v>
      </c>
      <c r="N12" s="968">
        <f>(_xlfn.XLOOKUP($A12,Industry_Results!$B$7:$B$19,Industry_Results!F$7:F$19))/A_Thousand</f>
        <v>1770.893</v>
      </c>
      <c r="O12" s="970">
        <f>(_xlfn.XLOOKUP($A12,Industry_Results!$B$7:$B$19,Industry_Results!G$7:G$19))/A_Thousand</f>
        <v>1815.3810000000001</v>
      </c>
      <c r="P12" s="971">
        <f>(_xlfn.XLOOKUP($A12,Industry_Results!$B$7:$B$19,Industry_Results!H$7:H$19))/A_Thousand</f>
        <v>2061.6512193562171</v>
      </c>
      <c r="Q12" s="962">
        <f t="shared" si="6"/>
        <v>4.414845491439892</v>
      </c>
      <c r="R12" s="962">
        <f t="shared" si="7"/>
        <v>0.16681797788130476</v>
      </c>
      <c r="S12" s="962">
        <f t="shared" si="8"/>
        <v>-0.24369311431846827</v>
      </c>
      <c r="T12" s="962">
        <f t="shared" si="9"/>
        <v>0.12880803018647399</v>
      </c>
      <c r="U12" s="972">
        <f t="shared" si="10"/>
        <v>-0.11379509492778084</v>
      </c>
      <c r="V12" s="973">
        <f t="shared" si="9"/>
        <v>0.21546034152595489</v>
      </c>
      <c r="W12" s="962">
        <f t="shared" si="35"/>
        <v>6.4684260583723011E-3</v>
      </c>
      <c r="X12" s="962">
        <f t="shared" si="11"/>
        <v>4.8148143506345269E-2</v>
      </c>
      <c r="Y12" s="962">
        <f t="shared" si="12"/>
        <v>5.2194167420465586E-2</v>
      </c>
      <c r="Z12" s="962">
        <f t="shared" si="13"/>
        <v>6.222935882509697E-3</v>
      </c>
      <c r="AA12" s="974">
        <f t="shared" si="14"/>
        <v>2.5121788837609078E-2</v>
      </c>
      <c r="AB12" s="975">
        <f t="shared" si="13"/>
        <v>0.1356575943871931</v>
      </c>
      <c r="AD12" s="539" t="s">
        <v>16</v>
      </c>
      <c r="AE12" s="545">
        <f t="shared" si="15"/>
        <v>1.1708267425521019E-3</v>
      </c>
      <c r="AF12" s="1053">
        <f t="shared" si="16"/>
        <v>6.2991006414321558E-3</v>
      </c>
      <c r="AG12" s="1053">
        <f t="shared" si="17"/>
        <v>7.0122758108593667E-3</v>
      </c>
      <c r="AH12" s="1053">
        <f t="shared" si="18"/>
        <v>5.0403553300934515E-3</v>
      </c>
      <c r="AI12" s="1053">
        <f t="shared" si="19"/>
        <v>5.6544065621130131E-3</v>
      </c>
      <c r="AJ12" s="1054">
        <f t="shared" si="20"/>
        <v>4.8881634213424072E-3</v>
      </c>
      <c r="AK12" s="1055">
        <f t="shared" si="19"/>
        <v>5.2316550436538193E-3</v>
      </c>
      <c r="AL12" s="1056">
        <f t="shared" si="21"/>
        <v>5.6892954143448801E-3</v>
      </c>
      <c r="AM12" s="1056">
        <f t="shared" si="22"/>
        <v>1.6984049996963291E-2</v>
      </c>
      <c r="AN12" s="1056">
        <f t="shared" si="23"/>
        <v>1.3630559455550108E-2</v>
      </c>
      <c r="AO12" s="1056">
        <f t="shared" si="24"/>
        <v>1.0036848095185086E-2</v>
      </c>
      <c r="AP12" s="1056">
        <f t="shared" si="25"/>
        <v>7.1342595711418365E-3</v>
      </c>
      <c r="AQ12" s="1057">
        <f t="shared" si="26"/>
        <v>5.4249287201321847E-3</v>
      </c>
      <c r="AR12" s="1058">
        <f t="shared" si="25"/>
        <v>6.7598714998381697E-3</v>
      </c>
      <c r="AS12" s="1056">
        <f t="shared" si="36"/>
        <v>1.9517463150778753E-2</v>
      </c>
      <c r="AT12" s="1056">
        <f t="shared" si="27"/>
        <v>1.8276248316855436E-2</v>
      </c>
      <c r="AU12" s="1056">
        <f t="shared" si="28"/>
        <v>1.8971054029120984E-2</v>
      </c>
      <c r="AV12" s="1056">
        <f t="shared" si="29"/>
        <v>2.0465448983570913E-2</v>
      </c>
      <c r="AW12" s="1056">
        <f t="shared" si="30"/>
        <v>1.7852647921880158E-2</v>
      </c>
      <c r="AX12" s="1057">
        <f t="shared" si="31"/>
        <v>1.6369485794119575E-2</v>
      </c>
      <c r="AY12" s="1059">
        <f t="shared" si="30"/>
        <v>1.6478911160338925E-2</v>
      </c>
      <c r="AZ12" s="107">
        <f t="shared" si="32"/>
        <v>-8.205630735417923E-3</v>
      </c>
      <c r="BE12" s="108" t="s">
        <v>374</v>
      </c>
      <c r="BF12" s="112">
        <v>2.88</v>
      </c>
      <c r="BG12" s="109">
        <v>4.26</v>
      </c>
      <c r="BH12" s="113">
        <v>7.14</v>
      </c>
      <c r="BL12" s="91" t="s">
        <v>24</v>
      </c>
      <c r="BM12" s="92">
        <v>2370312.8089999999</v>
      </c>
      <c r="BN12" s="92">
        <v>2802382</v>
      </c>
      <c r="BO12" s="93">
        <f t="shared" si="33"/>
        <v>0.18228361647435207</v>
      </c>
      <c r="BP12" s="76"/>
      <c r="BQ12" s="91" t="s">
        <v>24</v>
      </c>
      <c r="BR12" s="92">
        <v>2332189</v>
      </c>
      <c r="BS12" s="92">
        <v>2732771</v>
      </c>
      <c r="BT12" s="93">
        <f t="shared" si="34"/>
        <v>0.17176223710857053</v>
      </c>
      <c r="BV12" s="94" t="s">
        <v>24</v>
      </c>
      <c r="BW12" s="103">
        <v>2764930</v>
      </c>
      <c r="BX12" s="103">
        <v>3124267</v>
      </c>
      <c r="BY12" s="93">
        <f t="shared" si="3"/>
        <v>0.12996242219513696</v>
      </c>
      <c r="BZ12" s="76"/>
      <c r="CA12" s="94" t="s">
        <v>24</v>
      </c>
      <c r="CB12" s="104">
        <v>2705013</v>
      </c>
      <c r="CC12" s="104">
        <v>3205190</v>
      </c>
      <c r="CD12" s="93">
        <f t="shared" si="4"/>
        <v>0.18490742928037684</v>
      </c>
      <c r="CE12" s="76"/>
      <c r="CF12" s="72">
        <v>0.17751234940110519</v>
      </c>
      <c r="CG12" s="76"/>
      <c r="CH12" s="94" t="s">
        <v>24</v>
      </c>
      <c r="CI12" s="104">
        <v>2839513</v>
      </c>
      <c r="CJ12" s="95">
        <f t="shared" si="5"/>
        <v>3343561.6237849807</v>
      </c>
      <c r="CK12" s="96"/>
      <c r="CL12" s="96"/>
      <c r="CN12" s="80"/>
      <c r="CQ12" s="67" t="s">
        <v>35</v>
      </c>
      <c r="CR12" s="114">
        <f t="shared" si="37"/>
        <v>222.941811</v>
      </c>
      <c r="CS12" s="114">
        <f t="shared" si="37"/>
        <v>390.51559300000002</v>
      </c>
      <c r="CT12" s="114">
        <f t="shared" si="37"/>
        <v>455.07360699999998</v>
      </c>
      <c r="CU12" s="348">
        <f>H18</f>
        <v>818.54838199999995</v>
      </c>
      <c r="CV12" s="58">
        <f>CS12/SUM(CS11:CS13)</f>
        <v>0.45382754588972912</v>
      </c>
      <c r="CW12" s="58">
        <f>CT12/SUM(CT11:CT13)</f>
        <v>0.51489625942616613</v>
      </c>
      <c r="CX12" s="58">
        <f>CU12/SUM(CU11:CU13)</f>
        <v>0.50040874191878548</v>
      </c>
    </row>
    <row r="13" spans="1:6717" ht="14.6" customHeight="1">
      <c r="A13" s="56" t="s">
        <v>20</v>
      </c>
      <c r="B13" s="539" t="s">
        <v>20</v>
      </c>
      <c r="C13" s="529">
        <f>VLOOKUP($B13,RA!$R$150:$X$162,C$6,0)/A_Million</f>
        <v>46.293574999999997</v>
      </c>
      <c r="D13" s="968">
        <f>VLOOKUP($B13,RA!$R$150:$X$162,D$6,0)/A_Million</f>
        <v>57.823692000000001</v>
      </c>
      <c r="E13" s="968">
        <f>VLOOKUP($B13,RA!$R$150:$X$162,E$6,0)/A_Million</f>
        <v>65.453592999999998</v>
      </c>
      <c r="F13" s="968">
        <f>VLOOKUP($B13,RA!$R$150:$X$162,F$6,0)/A_Million</f>
        <v>65.626885999999999</v>
      </c>
      <c r="G13" s="968">
        <f>_xlfn.XLOOKUP(B13,RA!$C$78:$N$78,RA!$C$79:$N$79)/A_Million</f>
        <v>58.149487999999998</v>
      </c>
      <c r="H13" s="968">
        <f>_xlfn.XLOOKUP(B13,RA!$C$8:$N$8,RA!$C$44:$N$44)/A_Million</f>
        <v>78.279578999999998</v>
      </c>
      <c r="I13" s="969">
        <f>_xlfn.XLOOKUP(B13,RA!$C$8:$N$8,RA!$C$9:$N$9)/A_Million</f>
        <v>76.255014000000003</v>
      </c>
      <c r="J13" s="968">
        <v>11473.853999999999</v>
      </c>
      <c r="K13" s="968">
        <f>(_xlfn.XLOOKUP($A13,Industry_Results!$B$7:$B$19,Industry_Results!C$7:C$19))/A_Thousand</f>
        <v>10824.386</v>
      </c>
      <c r="L13" s="968">
        <f>(_xlfn.XLOOKUP($A13,Industry_Results!$B$7:$B$19,Industry_Results!D$7:D$19))/A_Thousand</f>
        <v>10870.576999999999</v>
      </c>
      <c r="M13" s="968">
        <f>(_xlfn.XLOOKUP($A13,Industry_Results!$B$7:$B$19,Industry_Results!E$7:E$19))/A_Thousand</f>
        <v>10817.704</v>
      </c>
      <c r="N13" s="968">
        <f>(_xlfn.XLOOKUP($A13,Industry_Results!$B$7:$B$19,Industry_Results!F$7:F$19))/A_Thousand</f>
        <v>12949.77</v>
      </c>
      <c r="O13" s="970">
        <f>(_xlfn.XLOOKUP($A13,Industry_Results!$B$7:$B$19,Industry_Results!G$7:G$19))/A_Thousand</f>
        <v>16828.541000000001</v>
      </c>
      <c r="P13" s="971">
        <f>(_xlfn.XLOOKUP($A13,Industry_Results!$B$7:$B$19,Industry_Results!H$7:H$19))/A_Thousand</f>
        <v>20404.972437071916</v>
      </c>
      <c r="Q13" s="962">
        <f t="shared" si="6"/>
        <v>0.2490651672505311</v>
      </c>
      <c r="R13" s="962">
        <f t="shared" si="7"/>
        <v>0.13195112135005141</v>
      </c>
      <c r="S13" s="962">
        <f t="shared" si="8"/>
        <v>2.6475704702719838E-3</v>
      </c>
      <c r="T13" s="962">
        <f t="shared" si="9"/>
        <v>-0.11393802838671944</v>
      </c>
      <c r="U13" s="972">
        <f t="shared" si="10"/>
        <v>0.34617830169029179</v>
      </c>
      <c r="V13" s="973">
        <f t="shared" si="9"/>
        <v>-2.5863258666733446E-2</v>
      </c>
      <c r="W13" s="962">
        <f t="shared" si="35"/>
        <v>-5.6604171536433961E-2</v>
      </c>
      <c r="X13" s="962">
        <f t="shared" si="11"/>
        <v>4.2673090187285347E-3</v>
      </c>
      <c r="Y13" s="962">
        <f t="shared" si="12"/>
        <v>-4.8638632521529994E-3</v>
      </c>
      <c r="Z13" s="962">
        <f t="shared" si="13"/>
        <v>0.19709043619607272</v>
      </c>
      <c r="AA13" s="974">
        <f t="shared" si="14"/>
        <v>0.29952431587588046</v>
      </c>
      <c r="AB13" s="975">
        <f t="shared" si="13"/>
        <v>0.21252177696639979</v>
      </c>
      <c r="AD13" s="539" t="s">
        <v>20</v>
      </c>
      <c r="AE13" s="545">
        <f t="shared" si="15"/>
        <v>4.0347014176753508E-3</v>
      </c>
      <c r="AF13" s="1053">
        <f t="shared" si="16"/>
        <v>5.3419835545406458E-3</v>
      </c>
      <c r="AG13" s="1053">
        <f t="shared" si="17"/>
        <v>6.0211700814041431E-3</v>
      </c>
      <c r="AH13" s="1053">
        <f t="shared" si="18"/>
        <v>6.066618757547812E-3</v>
      </c>
      <c r="AI13" s="1053">
        <f t="shared" si="19"/>
        <v>4.490387705727592E-3</v>
      </c>
      <c r="AJ13" s="1054">
        <f t="shared" si="20"/>
        <v>4.6515962970289579E-3</v>
      </c>
      <c r="AK13" s="1055">
        <f t="shared" si="19"/>
        <v>3.7370799806354695E-3</v>
      </c>
      <c r="AL13" s="1056">
        <f t="shared" si="21"/>
        <v>0.14187542566811001</v>
      </c>
      <c r="AM13" s="1056">
        <f t="shared" si="22"/>
        <v>9.7698744041014807E-2</v>
      </c>
      <c r="AN13" s="1056">
        <f t="shared" si="23"/>
        <v>7.6065191795952558E-2</v>
      </c>
      <c r="AO13" s="1056">
        <f t="shared" si="24"/>
        <v>7.4254005504624743E-2</v>
      </c>
      <c r="AP13" s="1056">
        <f t="shared" si="25"/>
        <v>4.1430049159476748E-2</v>
      </c>
      <c r="AQ13" s="1057">
        <f t="shared" si="26"/>
        <v>4.7855186702112598E-2</v>
      </c>
      <c r="AR13" s="1058">
        <f t="shared" si="25"/>
        <v>4.7791707787682589E-2</v>
      </c>
      <c r="AS13" s="1056">
        <f t="shared" si="36"/>
        <v>0.14123856398066498</v>
      </c>
      <c r="AT13" s="1056">
        <f t="shared" si="27"/>
        <v>0.12396833596951351</v>
      </c>
      <c r="AU13" s="1056">
        <f t="shared" si="28"/>
        <v>0.12329397054278893</v>
      </c>
      <c r="AV13" s="1056">
        <f t="shared" si="29"/>
        <v>0.12579351769824726</v>
      </c>
      <c r="AW13" s="1056">
        <f t="shared" si="30"/>
        <v>0.1305486466315729</v>
      </c>
      <c r="AX13" s="1057">
        <f t="shared" si="31"/>
        <v>0.15174476478230126</v>
      </c>
      <c r="AY13" s="1059">
        <f t="shared" si="30"/>
        <v>0.16309826068672878</v>
      </c>
      <c r="AZ13" s="107">
        <f t="shared" si="32"/>
        <v>-2.821000509383996E-2</v>
      </c>
      <c r="BE13" s="108" t="s">
        <v>375</v>
      </c>
      <c r="BF13" s="115">
        <v>2.02</v>
      </c>
      <c r="BG13" s="115">
        <v>0.96</v>
      </c>
      <c r="BH13" s="116">
        <v>2.98</v>
      </c>
      <c r="BL13" s="91" t="s">
        <v>28</v>
      </c>
      <c r="BM13" s="92">
        <v>2787345.2859999998</v>
      </c>
      <c r="BN13" s="92">
        <v>3630149</v>
      </c>
      <c r="BO13" s="93">
        <f t="shared" si="33"/>
        <v>0.30236789042001744</v>
      </c>
      <c r="BP13" s="76"/>
      <c r="BQ13" s="91" t="s">
        <v>28</v>
      </c>
      <c r="BR13" s="92">
        <v>2864696</v>
      </c>
      <c r="BS13" s="92">
        <v>3508821</v>
      </c>
      <c r="BT13" s="93">
        <f t="shared" si="34"/>
        <v>0.2248493382892984</v>
      </c>
      <c r="BV13" s="94" t="s">
        <v>28</v>
      </c>
      <c r="BW13" s="103">
        <v>2498229</v>
      </c>
      <c r="BX13" s="103">
        <v>3188714</v>
      </c>
      <c r="BY13" s="93">
        <f t="shared" si="3"/>
        <v>0.27638979453044538</v>
      </c>
      <c r="BZ13" s="76"/>
      <c r="CA13" s="94" t="s">
        <v>28</v>
      </c>
      <c r="CB13" s="104">
        <v>2451443</v>
      </c>
      <c r="CC13" s="104">
        <v>3161024</v>
      </c>
      <c r="CD13" s="93">
        <f t="shared" si="4"/>
        <v>0.28945441521585452</v>
      </c>
      <c r="CE13" s="76"/>
      <c r="CF13" s="72">
        <v>0.27622401733593732</v>
      </c>
      <c r="CG13" s="76"/>
      <c r="CH13" s="94" t="s">
        <v>28</v>
      </c>
      <c r="CI13" s="104">
        <v>2959017</v>
      </c>
      <c r="CJ13" s="95">
        <f t="shared" si="5"/>
        <v>3776368.5631053336</v>
      </c>
      <c r="CK13" s="96"/>
      <c r="CL13" s="96"/>
      <c r="CN13" s="80"/>
      <c r="CQ13" s="67" t="s">
        <v>376</v>
      </c>
      <c r="CR13" s="68">
        <f>D22-SUM(CR11:CR12)</f>
        <v>253.3655379999999</v>
      </c>
      <c r="CS13" s="68">
        <f>E22-SUM(CS11:CS12)</f>
        <v>304.99165400000004</v>
      </c>
      <c r="CT13" s="68">
        <f>F22-SUM(CT11:CT12)</f>
        <v>253.98717199999999</v>
      </c>
      <c r="CU13" s="350">
        <f>H22-SUM(CU11:CU12)</f>
        <v>511.84844900000007</v>
      </c>
      <c r="CV13" s="58">
        <f>CS13/SUM(CS11:CS13)</f>
        <v>0.35443812317033241</v>
      </c>
      <c r="CW13" s="58">
        <f>CT13/SUM(CT11:CT13)</f>
        <v>0.28737558670377972</v>
      </c>
      <c r="CX13" s="58">
        <f>CU13/SUM(CU11:CU13)</f>
        <v>0.31291178878314818</v>
      </c>
    </row>
    <row r="14" spans="1:6717" ht="14.6" customHeight="1">
      <c r="A14" s="56" t="s">
        <v>24</v>
      </c>
      <c r="B14" s="539" t="s">
        <v>24</v>
      </c>
      <c r="C14" s="529">
        <f>VLOOKUP($B14,RA!$R$150:$X$162,C$6,0)/A_Million</f>
        <v>14.852294000000001</v>
      </c>
      <c r="D14" s="968">
        <f>VLOOKUP($B14,RA!$R$150:$X$162,D$6,0)/A_Million</f>
        <v>31.057738000000001</v>
      </c>
      <c r="E14" s="968">
        <f>VLOOKUP($B14,RA!$R$150:$X$162,E$6,0)/A_Million</f>
        <v>44.399645</v>
      </c>
      <c r="F14" s="968">
        <f>VLOOKUP($B14,RA!$R$150:$X$162,F$6,0)/A_Million</f>
        <v>35.104959999999998</v>
      </c>
      <c r="G14" s="968">
        <f>_xlfn.XLOOKUP(B14,RA!$C$78:$N$78,RA!$C$79:$N$79)/A_Million</f>
        <v>41.785885</v>
      </c>
      <c r="H14" s="968">
        <f>_xlfn.XLOOKUP(B14,RA!$C$8:$N$8,RA!$C$44:$N$44)/A_Million</f>
        <v>34.436388000000001</v>
      </c>
      <c r="I14" s="959">
        <f>_xlfn.XLOOKUP(B14,RA!$C$8:$N$8,RA!$C$9:$N$9)/A_Million</f>
        <v>39.903688000000002</v>
      </c>
      <c r="J14" s="968">
        <v>2802.3820000000001</v>
      </c>
      <c r="K14" s="968">
        <f>(_xlfn.XLOOKUP($A14,Industry_Results!$B$7:$B$19,Industry_Results!C$7:C$19))/A_Thousand</f>
        <v>2728.902</v>
      </c>
      <c r="L14" s="968">
        <f>(_xlfn.XLOOKUP($A14,Industry_Results!$B$7:$B$19,Industry_Results!D$7:D$19))/A_Thousand</f>
        <v>3124.2669999999998</v>
      </c>
      <c r="M14" s="968">
        <f>(_xlfn.XLOOKUP($A14,Industry_Results!$B$7:$B$19,Industry_Results!E$7:E$19))/A_Thousand</f>
        <v>3124.239</v>
      </c>
      <c r="N14" s="968">
        <f>(_xlfn.XLOOKUP($A14,Industry_Results!$B$7:$B$19,Industry_Results!F$7:F$19))/A_Thousand</f>
        <v>3358.0219999999999</v>
      </c>
      <c r="O14" s="970">
        <f>(_xlfn.XLOOKUP($A14,Industry_Results!$B$7:$B$19,Industry_Results!G$7:G$19))/A_Thousand</f>
        <v>3723.3359999999998</v>
      </c>
      <c r="P14" s="971">
        <f>(_xlfn.XLOOKUP($A14,Industry_Results!$B$7:$B$19,Industry_Results!H$7:H$19))/A_Thousand</f>
        <v>4713.3081074408201</v>
      </c>
      <c r="Q14" s="962">
        <f t="shared" si="6"/>
        <v>1.0911071380623087</v>
      </c>
      <c r="R14" s="962">
        <f t="shared" si="7"/>
        <v>0.42958398966466904</v>
      </c>
      <c r="S14" s="962">
        <f t="shared" si="8"/>
        <v>-0.20934142604068121</v>
      </c>
      <c r="T14" s="962">
        <f t="shared" si="9"/>
        <v>0.19031285037783841</v>
      </c>
      <c r="U14" s="972">
        <f t="shared" si="10"/>
        <v>-0.17588467971900079</v>
      </c>
      <c r="V14" s="973">
        <f t="shared" si="9"/>
        <v>0.15876519918407242</v>
      </c>
      <c r="W14" s="962">
        <f t="shared" si="35"/>
        <v>-2.6220550945588436E-2</v>
      </c>
      <c r="X14" s="962">
        <f t="shared" si="11"/>
        <v>0.1448806149872732</v>
      </c>
      <c r="Y14" s="962">
        <f t="shared" si="12"/>
        <v>-8.9621021506140918E-6</v>
      </c>
      <c r="Z14" s="962">
        <f t="shared" si="13"/>
        <v>7.4828782305066899E-2</v>
      </c>
      <c r="AA14" s="974">
        <f t="shared" si="14"/>
        <v>0.10878844748485861</v>
      </c>
      <c r="AB14" s="975">
        <f t="shared" si="13"/>
        <v>0.26588309715825281</v>
      </c>
      <c r="AD14" s="539" t="s">
        <v>24</v>
      </c>
      <c r="AE14" s="545">
        <f t="shared" si="15"/>
        <v>5.299882028931102E-3</v>
      </c>
      <c r="AF14" s="1053">
        <f t="shared" si="16"/>
        <v>1.1381038234425421E-2</v>
      </c>
      <c r="AG14" s="1053">
        <f t="shared" si="17"/>
        <v>1.4211219783712469E-2</v>
      </c>
      <c r="AH14" s="1053">
        <f t="shared" si="18"/>
        <v>1.1236323469491289E-2</v>
      </c>
      <c r="AI14" s="1053">
        <f t="shared" si="19"/>
        <v>1.2443600726856465E-2</v>
      </c>
      <c r="AJ14" s="1054">
        <f t="shared" si="20"/>
        <v>9.2487994637067417E-3</v>
      </c>
      <c r="AK14" s="1055">
        <f t="shared" si="19"/>
        <v>8.466174306959633E-3</v>
      </c>
      <c r="AL14" s="1056">
        <f t="shared" si="21"/>
        <v>4.5517667049864187E-2</v>
      </c>
      <c r="AM14" s="1056">
        <f t="shared" si="22"/>
        <v>5.2475064984693461E-2</v>
      </c>
      <c r="AN14" s="1056">
        <f t="shared" si="23"/>
        <v>5.1597893374580768E-2</v>
      </c>
      <c r="AO14" s="1056">
        <f t="shared" si="24"/>
        <v>3.9719755910399758E-2</v>
      </c>
      <c r="AP14" s="1056">
        <f t="shared" si="25"/>
        <v>2.9771393167249249E-2</v>
      </c>
      <c r="AQ14" s="1057">
        <f t="shared" si="26"/>
        <v>2.1052230966730031E-2</v>
      </c>
      <c r="AR14" s="1058">
        <f t="shared" si="25"/>
        <v>2.5009049195727065E-2</v>
      </c>
      <c r="AS14" s="1056">
        <f t="shared" si="36"/>
        <v>3.4496204100667824E-2</v>
      </c>
      <c r="AT14" s="1056">
        <f t="shared" si="27"/>
        <v>3.1253268311373719E-2</v>
      </c>
      <c r="AU14" s="1056">
        <f t="shared" si="28"/>
        <v>3.5435403609744683E-2</v>
      </c>
      <c r="AV14" s="1056">
        <f t="shared" si="29"/>
        <v>3.633016894713096E-2</v>
      </c>
      <c r="AW14" s="1056">
        <f t="shared" si="30"/>
        <v>3.385274236214602E-2</v>
      </c>
      <c r="AX14" s="1057">
        <f t="shared" si="31"/>
        <v>3.3573721306289973E-2</v>
      </c>
      <c r="AY14" s="1059">
        <f t="shared" si="30"/>
        <v>3.7673775682618225E-2</v>
      </c>
      <c r="AZ14" s="107">
        <f t="shared" si="32"/>
        <v>-3.0545662407850737E-2</v>
      </c>
      <c r="BE14" s="108" t="s">
        <v>377</v>
      </c>
      <c r="BF14" s="109">
        <v>2.74</v>
      </c>
      <c r="BG14" s="112">
        <v>0.97</v>
      </c>
      <c r="BH14" s="110">
        <v>3.7</v>
      </c>
      <c r="BL14" s="91" t="s">
        <v>35</v>
      </c>
      <c r="BM14" s="92">
        <v>15975963.492000001</v>
      </c>
      <c r="BN14" s="92">
        <v>21054114</v>
      </c>
      <c r="BO14" s="93">
        <f t="shared" si="33"/>
        <v>0.31786192491882537</v>
      </c>
      <c r="BQ14" s="91" t="s">
        <v>35</v>
      </c>
      <c r="BR14" s="92">
        <v>17053831</v>
      </c>
      <c r="BS14" s="92">
        <v>22625802</v>
      </c>
      <c r="BT14" s="93">
        <f t="shared" si="34"/>
        <v>0.32672840489623711</v>
      </c>
      <c r="BV14" s="94" t="s">
        <v>35</v>
      </c>
      <c r="BW14" s="103">
        <v>17965656</v>
      </c>
      <c r="BX14" s="103">
        <v>23431002</v>
      </c>
      <c r="BY14" s="93">
        <f t="shared" si="3"/>
        <v>0.30421076747768072</v>
      </c>
      <c r="CA14" s="94" t="s">
        <v>35</v>
      </c>
      <c r="CB14" s="104">
        <v>17773498</v>
      </c>
      <c r="CC14" s="104">
        <v>22929301</v>
      </c>
      <c r="CD14" s="93">
        <f t="shared" si="4"/>
        <v>0.29008375278743664</v>
      </c>
      <c r="CF14" s="72">
        <v>0.30583327139223565</v>
      </c>
      <c r="CH14" s="94" t="s">
        <v>35</v>
      </c>
      <c r="CI14" s="104">
        <v>18222061</v>
      </c>
      <c r="CJ14" s="95">
        <f t="shared" si="5"/>
        <v>23794973.52713887</v>
      </c>
      <c r="CK14" s="96"/>
      <c r="CL14" s="96"/>
      <c r="CN14" s="80"/>
      <c r="CR14" s="62" t="b">
        <f>SUM(CR11:CR13)=D22</f>
        <v>1</v>
      </c>
      <c r="CS14" s="62" t="b">
        <f>SUM(CS11:CS13)=E22</f>
        <v>1</v>
      </c>
      <c r="CT14" s="62" t="b">
        <f>SUM(CT11:CT13)=F22</f>
        <v>1</v>
      </c>
      <c r="CU14" s="352" t="b">
        <f>SUM(CU11:CU13)=H22</f>
        <v>1</v>
      </c>
    </row>
    <row r="15" spans="1:6717" ht="14.6" customHeight="1">
      <c r="A15" s="56" t="s">
        <v>28</v>
      </c>
      <c r="B15" s="539" t="s">
        <v>28</v>
      </c>
      <c r="C15" s="529">
        <f>VLOOKUP($B15,RA!$R$150:$X$162,C$6,0)/A_Million</f>
        <v>52.320818000000003</v>
      </c>
      <c r="D15" s="968">
        <f>VLOOKUP($B15,RA!$R$150:$X$162,D$6,0)/A_Million</f>
        <v>41.084397000000003</v>
      </c>
      <c r="E15" s="968">
        <f>VLOOKUP($B15,RA!$R$150:$X$162,E$6,0)/A_Million</f>
        <v>20.873293</v>
      </c>
      <c r="F15" s="968">
        <f>VLOOKUP($B15,RA!$R$150:$X$162,F$6,0)/A_Million</f>
        <v>7.0096530000000001</v>
      </c>
      <c r="G15" s="968">
        <f>_xlfn.XLOOKUP(B15,RA!$C$78:$N$78,RA!$C$79:$N$79)/A_Million</f>
        <v>33.832956000000003</v>
      </c>
      <c r="H15" s="968">
        <f>_xlfn.XLOOKUP(B15,RA!$C$8:$N$8,RA!$C$44:$N$44)/A_Million</f>
        <v>12.488935</v>
      </c>
      <c r="I15" s="969">
        <f>_xlfn.XLOOKUP(B15,RA!$C$8:$N$8,RA!$C$9:$N$9)/A_Million</f>
        <v>12.032183</v>
      </c>
      <c r="J15" s="968">
        <v>3630.1489999999999</v>
      </c>
      <c r="K15" s="968">
        <f>(_xlfn.XLOOKUP($A15,Industry_Results!$B$7:$B$19,Industry_Results!C$7:C$19))/A_Thousand</f>
        <v>3370.6080000000002</v>
      </c>
      <c r="L15" s="968">
        <f>(_xlfn.XLOOKUP($A15,Industry_Results!$B$7:$B$19,Industry_Results!D$7:D$19))/A_Thousand</f>
        <v>3188.7139999999999</v>
      </c>
      <c r="M15" s="968">
        <f>(_xlfn.XLOOKUP($A15,Industry_Results!$B$7:$B$19,Industry_Results!E$7:E$19))/A_Thousand</f>
        <v>3062.5259999999998</v>
      </c>
      <c r="N15" s="968">
        <f>(_xlfn.XLOOKUP($A15,Industry_Results!$B$7:$B$19,Industry_Results!F$7:F$19))/A_Thousand</f>
        <v>3637.91</v>
      </c>
      <c r="O15" s="970">
        <f>(_xlfn.XLOOKUP($A15,Industry_Results!$B$7:$B$19,Industry_Results!G$7:G$19))/A_Thousand</f>
        <v>4054.7530000000002</v>
      </c>
      <c r="P15" s="971">
        <f>(_xlfn.XLOOKUP($A15,Industry_Results!$B$7:$B$19,Industry_Results!H$7:H$19))/A_Thousand</f>
        <v>4422.5327931116317</v>
      </c>
      <c r="Q15" s="962">
        <f t="shared" si="6"/>
        <v>-0.21476004064003737</v>
      </c>
      <c r="R15" s="962">
        <f t="shared" si="7"/>
        <v>-0.49194111331365048</v>
      </c>
      <c r="S15" s="962">
        <f t="shared" si="8"/>
        <v>-0.6641807787587708</v>
      </c>
      <c r="T15" s="962">
        <f t="shared" si="9"/>
        <v>3.8266235147445959</v>
      </c>
      <c r="U15" s="972">
        <f t="shared" si="10"/>
        <v>-0.630864799398551</v>
      </c>
      <c r="V15" s="973">
        <f t="shared" si="9"/>
        <v>-3.6572534007103072E-2</v>
      </c>
      <c r="W15" s="962">
        <f t="shared" si="35"/>
        <v>-7.1495963388830519E-2</v>
      </c>
      <c r="X15" s="962">
        <f t="shared" si="11"/>
        <v>-5.3964744639542844E-2</v>
      </c>
      <c r="Y15" s="962">
        <f t="shared" si="12"/>
        <v>-3.9573320153516466E-2</v>
      </c>
      <c r="Z15" s="962">
        <f t="shared" si="13"/>
        <v>0.18787889474244465</v>
      </c>
      <c r="AA15" s="974">
        <f t="shared" si="14"/>
        <v>0.11458309853734708</v>
      </c>
      <c r="AB15" s="975">
        <f t="shared" si="13"/>
        <v>9.0703377767186191E-2</v>
      </c>
      <c r="AD15" s="539" t="s">
        <v>28</v>
      </c>
      <c r="AE15" s="545">
        <f t="shared" si="15"/>
        <v>1.4412856882734016E-2</v>
      </c>
      <c r="AF15" s="1053">
        <f t="shared" si="16"/>
        <v>1.2189016640321272E-2</v>
      </c>
      <c r="AG15" s="1053">
        <f t="shared" si="17"/>
        <v>6.5459909543471133E-3</v>
      </c>
      <c r="AH15" s="1053">
        <f t="shared" si="18"/>
        <v>2.2888468538716082E-3</v>
      </c>
      <c r="AI15" s="1053">
        <f t="shared" si="19"/>
        <v>9.3001080290606424E-3</v>
      </c>
      <c r="AJ15" s="1054">
        <f t="shared" si="20"/>
        <v>3.0800729415577225E-3</v>
      </c>
      <c r="AK15" s="1055">
        <f t="shared" si="19"/>
        <v>2.7206543315497554E-3</v>
      </c>
      <c r="AL15" s="1056">
        <f t="shared" si="21"/>
        <v>0.16034705302093677</v>
      </c>
      <c r="AM15" s="1056">
        <f t="shared" si="22"/>
        <v>6.9416079253162122E-2</v>
      </c>
      <c r="AN15" s="1056">
        <f t="shared" si="23"/>
        <v>2.4257354908814772E-2</v>
      </c>
      <c r="AO15" s="1056">
        <f t="shared" si="24"/>
        <v>7.9311215901286154E-3</v>
      </c>
      <c r="AP15" s="1056">
        <f t="shared" si="25"/>
        <v>2.4105131076827609E-2</v>
      </c>
      <c r="AQ15" s="1057">
        <f t="shared" si="26"/>
        <v>7.6349454579405516E-3</v>
      </c>
      <c r="AR15" s="1058">
        <f t="shared" si="25"/>
        <v>7.5409936189103841E-3</v>
      </c>
      <c r="AS15" s="1056">
        <f t="shared" si="36"/>
        <v>4.4685685541740988E-2</v>
      </c>
      <c r="AT15" s="1056">
        <f t="shared" si="27"/>
        <v>3.8602528121736417E-2</v>
      </c>
      <c r="AU15" s="1056">
        <f t="shared" si="28"/>
        <v>3.6166360809125282E-2</v>
      </c>
      <c r="AV15" s="1056">
        <f t="shared" si="29"/>
        <v>3.5612540200983721E-2</v>
      </c>
      <c r="AW15" s="1056">
        <f t="shared" si="30"/>
        <v>3.6674336846713521E-2</v>
      </c>
      <c r="AX15" s="1057">
        <f t="shared" si="31"/>
        <v>3.6562144052495721E-2</v>
      </c>
      <c r="AY15" s="1059">
        <f t="shared" si="30"/>
        <v>3.5349589841937284E-2</v>
      </c>
      <c r="AZ15" s="107">
        <f t="shared" si="32"/>
        <v>-1.6622409450874221E-2</v>
      </c>
      <c r="BE15" s="108" t="s">
        <v>378</v>
      </c>
      <c r="BF15" s="109">
        <v>3.32</v>
      </c>
      <c r="BG15" s="109">
        <v>1.45</v>
      </c>
      <c r="BH15" s="110">
        <v>4.7699999999999996</v>
      </c>
      <c r="BL15" s="91" t="s">
        <v>34</v>
      </c>
      <c r="BM15" s="92">
        <v>14102348.751</v>
      </c>
      <c r="BN15" s="92">
        <v>17690684</v>
      </c>
      <c r="BO15" s="93">
        <f t="shared" si="33"/>
        <v>0.25444947592474981</v>
      </c>
      <c r="BQ15" s="91" t="s">
        <v>34</v>
      </c>
      <c r="BR15" s="92">
        <v>14653645</v>
      </c>
      <c r="BS15" s="92">
        <v>18331597</v>
      </c>
      <c r="BT15" s="93">
        <f t="shared" si="34"/>
        <v>0.2509922957735089</v>
      </c>
      <c r="BV15" s="94" t="s">
        <v>34</v>
      </c>
      <c r="BW15" s="103">
        <v>14850185</v>
      </c>
      <c r="BX15" s="103">
        <v>23049684</v>
      </c>
      <c r="BY15" s="93">
        <f t="shared" si="3"/>
        <v>0.5521479362041618</v>
      </c>
      <c r="CA15" s="94" t="s">
        <v>34</v>
      </c>
      <c r="CB15" s="104">
        <v>16582077.000000002</v>
      </c>
      <c r="CC15" s="104">
        <v>20232831</v>
      </c>
      <c r="CD15" s="93">
        <f t="shared" si="4"/>
        <v>0.22016264910601957</v>
      </c>
      <c r="CF15" s="72">
        <v>0.32154614224504724</v>
      </c>
      <c r="CH15" s="94" t="s">
        <v>34</v>
      </c>
      <c r="CI15" s="104">
        <v>17635556</v>
      </c>
      <c r="CJ15" s="95">
        <f t="shared" si="5"/>
        <v>23306200.998146497</v>
      </c>
      <c r="CK15" s="96"/>
      <c r="CL15" s="96"/>
      <c r="CN15" s="80"/>
    </row>
    <row r="16" spans="1:6717" ht="14.6" customHeight="1">
      <c r="A16" s="56" t="s">
        <v>31</v>
      </c>
      <c r="B16" s="539" t="s">
        <v>31</v>
      </c>
      <c r="C16" s="529">
        <f>VLOOKUP($B16,RA!$R$150:$X$162,C$6,0)/A_Million</f>
        <v>51.253864999999998</v>
      </c>
      <c r="D16" s="968">
        <f>VLOOKUP($B16,RA!$R$150:$X$162,D$6,0)/A_Million</f>
        <v>16.393128000000001</v>
      </c>
      <c r="E16" s="968">
        <f>VLOOKUP($B16,RA!$R$150:$X$162,E$6,0)/A_Million</f>
        <v>56.645425000000003</v>
      </c>
      <c r="F16" s="968">
        <f>VLOOKUP($B16,RA!$R$150:$X$162,F$6,0)/A_Million</f>
        <v>45.588151000000003</v>
      </c>
      <c r="G16" s="968">
        <f>_xlfn.XLOOKUP(B16,RA!$C$78:$N$78,RA!$C$79:$N$79)/A_Million</f>
        <v>89.810993999999994</v>
      </c>
      <c r="H16" s="968">
        <f>_xlfn.XLOOKUP(B16,RA!$C$8:$N$8,RA!$C$44:$N$44)/A_Million</f>
        <v>19.171386999999999</v>
      </c>
      <c r="I16" s="959">
        <f>_xlfn.XLOOKUP(B16,RA!$C$8:$N$8,RA!$C$9:$N$9)/A_Million</f>
        <v>5.450653</v>
      </c>
      <c r="J16" s="968">
        <v>3907.8780000000002</v>
      </c>
      <c r="K16" s="968">
        <f>(_xlfn.XLOOKUP($A16,Industry_Results!$B$7:$B$19,Industry_Results!C$7:C$19))/A_Thousand</f>
        <v>3635.3429999999998</v>
      </c>
      <c r="L16" s="968">
        <f>(_xlfn.XLOOKUP($A16,Industry_Results!$B$7:$B$19,Industry_Results!D$7:D$19))/A_Thousand</f>
        <v>3741.2069999999999</v>
      </c>
      <c r="M16" s="968">
        <f>(_xlfn.XLOOKUP($A16,Industry_Results!$B$7:$B$19,Industry_Results!E$7:E$19))/A_Thousand</f>
        <v>3847.2179999999998</v>
      </c>
      <c r="N16" s="968">
        <f>(_xlfn.XLOOKUP($A16,Industry_Results!$B$7:$B$19,Industry_Results!F$7:F$19))/A_Thousand</f>
        <v>4142.1080000000002</v>
      </c>
      <c r="O16" s="970">
        <f>(_xlfn.XLOOKUP($A16,Industry_Results!$B$7:$B$19,Industry_Results!G$7:G$19))/A_Thousand</f>
        <v>3698.2139999999999</v>
      </c>
      <c r="P16" s="971">
        <f>(_xlfn.XLOOKUP($A16,Industry_Results!$B$7:$B$19,Industry_Results!H$7:H$19))/A_Thousand</f>
        <v>6554.0874925596727</v>
      </c>
      <c r="Q16" s="962">
        <f t="shared" si="6"/>
        <v>-0.6801582085565645</v>
      </c>
      <c r="R16" s="962">
        <f t="shared" si="7"/>
        <v>2.4554372417515435</v>
      </c>
      <c r="S16" s="962">
        <f t="shared" si="8"/>
        <v>-0.19520153657599001</v>
      </c>
      <c r="T16" s="962">
        <f t="shared" si="9"/>
        <v>0.97005125301089723</v>
      </c>
      <c r="U16" s="972">
        <f t="shared" si="10"/>
        <v>-0.78653630088984428</v>
      </c>
      <c r="V16" s="973">
        <f t="shared" si="9"/>
        <v>-0.71568812418214711</v>
      </c>
      <c r="W16" s="962">
        <f t="shared" si="35"/>
        <v>-6.9739894643589262E-2</v>
      </c>
      <c r="X16" s="962">
        <f t="shared" si="11"/>
        <v>2.912077347309457E-2</v>
      </c>
      <c r="Y16" s="962">
        <f t="shared" si="12"/>
        <v>2.8336042352107214E-2</v>
      </c>
      <c r="Z16" s="962">
        <f t="shared" si="13"/>
        <v>7.6650192424760011E-2</v>
      </c>
      <c r="AA16" s="974">
        <f t="shared" si="14"/>
        <v>-0.1071662061925957</v>
      </c>
      <c r="AB16" s="975">
        <f t="shared" si="13"/>
        <v>0.77223045842119276</v>
      </c>
      <c r="AD16" s="539" t="s">
        <v>31</v>
      </c>
      <c r="AE16" s="545">
        <f t="shared" si="15"/>
        <v>1.3115523309581311E-2</v>
      </c>
      <c r="AF16" s="1053">
        <f t="shared" si="16"/>
        <v>4.5093758690720525E-3</v>
      </c>
      <c r="AG16" s="1053">
        <f t="shared" si="17"/>
        <v>1.5140949164267042E-2</v>
      </c>
      <c r="AH16" s="1053">
        <f t="shared" si="18"/>
        <v>1.1849640701410735E-2</v>
      </c>
      <c r="AI16" s="1053">
        <f t="shared" si="19"/>
        <v>2.1682436575772526E-2</v>
      </c>
      <c r="AJ16" s="1054">
        <f t="shared" si="20"/>
        <v>5.1839582566071078E-3</v>
      </c>
      <c r="AK16" s="1055">
        <f t="shared" si="19"/>
        <v>8.3164178174119385E-4</v>
      </c>
      <c r="AL16" s="1056">
        <f t="shared" si="21"/>
        <v>0.15707717353889486</v>
      </c>
      <c r="AM16" s="1056">
        <f t="shared" si="22"/>
        <v>2.7697782018201E-2</v>
      </c>
      <c r="AN16" s="1056">
        <f t="shared" si="23"/>
        <v>6.5829008301931516E-2</v>
      </c>
      <c r="AO16" s="1056">
        <f t="shared" si="24"/>
        <v>5.1581036700410622E-2</v>
      </c>
      <c r="AP16" s="1056">
        <f t="shared" si="25"/>
        <v>6.3988076670279045E-2</v>
      </c>
      <c r="AQ16" s="1057">
        <f t="shared" si="26"/>
        <v>1.1720174226070561E-2</v>
      </c>
      <c r="AR16" s="1058">
        <f t="shared" si="25"/>
        <v>3.4161165510776174E-3</v>
      </c>
      <c r="AS16" s="1056">
        <f t="shared" si="36"/>
        <v>4.8104418701129817E-2</v>
      </c>
      <c r="AT16" s="1056">
        <f t="shared" si="27"/>
        <v>4.1634455976386937E-2</v>
      </c>
      <c r="AU16" s="1056">
        <f t="shared" si="28"/>
        <v>4.2432730631729643E-2</v>
      </c>
      <c r="AV16" s="1056">
        <f t="shared" si="29"/>
        <v>4.4737320005429564E-2</v>
      </c>
      <c r="AW16" s="1056">
        <f t="shared" si="30"/>
        <v>4.175723534872134E-2</v>
      </c>
      <c r="AX16" s="1057">
        <f t="shared" si="31"/>
        <v>3.3347193529410152E-2</v>
      </c>
      <c r="AY16" s="1059">
        <f t="shared" si="30"/>
        <v>5.2387244027001505E-2</v>
      </c>
      <c r="AZ16" s="107">
        <f t="shared" si="32"/>
        <v>-5.4108834075860951E-2</v>
      </c>
      <c r="BL16" s="91" t="s">
        <v>379</v>
      </c>
      <c r="BM16" s="92">
        <v>4014909</v>
      </c>
      <c r="BN16" s="92">
        <v>5035069</v>
      </c>
      <c r="BO16" s="93">
        <f t="shared" si="33"/>
        <v>0.25409293211876033</v>
      </c>
      <c r="BQ16" s="91" t="s">
        <v>379</v>
      </c>
      <c r="BR16" s="92">
        <v>3765659</v>
      </c>
      <c r="BS16" s="92">
        <v>5310529</v>
      </c>
      <c r="BT16" s="93">
        <f t="shared" si="34"/>
        <v>0.41025222942385381</v>
      </c>
      <c r="BV16" s="94" t="s">
        <v>379</v>
      </c>
      <c r="BW16" s="103">
        <v>3481084</v>
      </c>
      <c r="BX16" s="103">
        <v>3866000</v>
      </c>
      <c r="BY16" s="93">
        <f t="shared" si="3"/>
        <v>0.11057360293517766</v>
      </c>
      <c r="CA16" s="94" t="s">
        <v>379</v>
      </c>
      <c r="CB16" s="104">
        <v>2576000</v>
      </c>
      <c r="CC16" s="104">
        <v>2869000</v>
      </c>
      <c r="CD16" s="93">
        <f t="shared" si="4"/>
        <v>0.11374223602484472</v>
      </c>
      <c r="CF16" s="72">
        <v>0.21153162254399316</v>
      </c>
      <c r="CH16" s="94" t="s">
        <v>379</v>
      </c>
      <c r="CI16" s="104">
        <v>3220000</v>
      </c>
      <c r="CJ16" s="95">
        <f t="shared" si="5"/>
        <v>3901131.8245916581</v>
      </c>
      <c r="CK16" s="96"/>
      <c r="CL16" s="96"/>
      <c r="CN16" s="80"/>
    </row>
    <row r="17" spans="1:6717" ht="14.6" customHeight="1">
      <c r="A17" s="56" t="s">
        <v>34</v>
      </c>
      <c r="B17" s="539" t="s">
        <v>34</v>
      </c>
      <c r="C17" s="529">
        <f>VLOOKUP($B17,RA!$R$150:$X$162,C$6,0)/A_Million</f>
        <v>41.901178999999999</v>
      </c>
      <c r="D17" s="968">
        <f>VLOOKUP($B17,RA!$R$150:$X$162,D$6,0)/A_Million</f>
        <v>115.549717</v>
      </c>
      <c r="E17" s="968">
        <f>VLOOKUP($B17,RA!$R$150:$X$162,E$6,0)/A_Million</f>
        <v>164.98612</v>
      </c>
      <c r="F17" s="968">
        <f>VLOOKUP($B17,RA!$R$150:$X$162,F$6,0)/A_Million</f>
        <v>174.75532699999999</v>
      </c>
      <c r="G17" s="968">
        <f>_xlfn.XLOOKUP(B17,RA!$C$78:$N$78,RA!$C$79:$N$79)/A_Million</f>
        <v>241.08614</v>
      </c>
      <c r="H17" s="968">
        <f>_xlfn.XLOOKUP(B17,RA!$C$8:$N$8,RA!$C$44:$N$44)/A_Million</f>
        <v>305.36272600000001</v>
      </c>
      <c r="I17" s="969">
        <f>_xlfn.XLOOKUP(B17,RA!$C$8:$N$8,RA!$C$9:$N$9)/A_Million</f>
        <v>371.11703999999997</v>
      </c>
      <c r="J17" s="968">
        <v>17690.684000000001</v>
      </c>
      <c r="K17" s="968">
        <f>(_xlfn.XLOOKUP($A17,Industry_Results!$B$7:$B$19,Industry_Results!C$7:C$19))/A_Thousand</f>
        <v>23593.080999999998</v>
      </c>
      <c r="L17" s="968">
        <f>(_xlfn.XLOOKUP($A17,Industry_Results!$B$7:$B$19,Industry_Results!D$7:D$19))/A_Thousand</f>
        <v>23049.684000000001</v>
      </c>
      <c r="M17" s="968">
        <f>(_xlfn.XLOOKUP($A17,Industry_Results!$B$7:$B$19,Industry_Results!E$7:E$19))/A_Thousand</f>
        <v>21289.589</v>
      </c>
      <c r="N17" s="968">
        <f>(_xlfn.XLOOKUP($A17,Industry_Results!$B$7:$B$19,Industry_Results!F$7:F$19))/A_Thousand</f>
        <v>24279.823</v>
      </c>
      <c r="O17" s="970">
        <f>(_xlfn.XLOOKUP($A17,Industry_Results!$B$7:$B$19,Industry_Results!G$7:G$19))/A_Thousand</f>
        <v>26132.363000000001</v>
      </c>
      <c r="P17" s="971">
        <f>(_xlfn.XLOOKUP($A17,Industry_Results!$B$7:$B$19,Industry_Results!H$7:H$19))/A_Thousand</f>
        <v>26342.102217009015</v>
      </c>
      <c r="Q17" s="962">
        <f t="shared" si="6"/>
        <v>1.7576722125169797</v>
      </c>
      <c r="R17" s="962">
        <f t="shared" si="7"/>
        <v>0.42783664281929829</v>
      </c>
      <c r="S17" s="962">
        <f t="shared" si="8"/>
        <v>5.9212296161640712E-2</v>
      </c>
      <c r="T17" s="962">
        <f t="shared" si="9"/>
        <v>0.37956389735690294</v>
      </c>
      <c r="U17" s="972">
        <f t="shared" si="10"/>
        <v>0.26661253110610178</v>
      </c>
      <c r="V17" s="973">
        <f t="shared" si="9"/>
        <v>0.21533182802409212</v>
      </c>
      <c r="W17" s="962">
        <f t="shared" si="35"/>
        <v>0.33364436332704811</v>
      </c>
      <c r="X17" s="962">
        <f t="shared" si="11"/>
        <v>-2.3032049099479514E-2</v>
      </c>
      <c r="Y17" s="962">
        <f t="shared" si="12"/>
        <v>-7.636091670497526E-2</v>
      </c>
      <c r="Z17" s="962">
        <f t="shared" si="13"/>
        <v>0.14045522438220862</v>
      </c>
      <c r="AA17" s="974">
        <f t="shared" si="14"/>
        <v>7.6299567752203173E-2</v>
      </c>
      <c r="AB17" s="975">
        <f t="shared" si="13"/>
        <v>8.0260333521700034E-3</v>
      </c>
      <c r="AD17" s="539" t="s">
        <v>34</v>
      </c>
      <c r="AE17" s="545">
        <f t="shared" si="15"/>
        <v>2.368544879327447E-3</v>
      </c>
      <c r="AF17" s="1053">
        <f t="shared" si="16"/>
        <v>4.8976103205850907E-3</v>
      </c>
      <c r="AG17" s="1053">
        <f t="shared" si="17"/>
        <v>7.157847370055051E-3</v>
      </c>
      <c r="AH17" s="1053">
        <f t="shared" si="18"/>
        <v>8.2084875851760209E-3</v>
      </c>
      <c r="AI17" s="1053">
        <f t="shared" si="19"/>
        <v>9.929485070793144E-3</v>
      </c>
      <c r="AJ17" s="1054">
        <f t="shared" si="20"/>
        <v>1.1685232062634367E-2</v>
      </c>
      <c r="AK17" s="1055">
        <f t="shared" si="19"/>
        <v>1.4088360789989299E-2</v>
      </c>
      <c r="AL17" s="1056">
        <f t="shared" si="21"/>
        <v>0.12841409648359783</v>
      </c>
      <c r="AM17" s="1056">
        <f t="shared" si="22"/>
        <v>0.19523247019914775</v>
      </c>
      <c r="AN17" s="1056">
        <f t="shared" si="23"/>
        <v>0.19173433093993855</v>
      </c>
      <c r="AO17" s="1056">
        <f t="shared" si="24"/>
        <v>0.19772815387005405</v>
      </c>
      <c r="AP17" s="1056">
        <f t="shared" si="25"/>
        <v>0.17176781731712745</v>
      </c>
      <c r="AQ17" s="1057">
        <f t="shared" si="26"/>
        <v>0.18667946929806628</v>
      </c>
      <c r="AR17" s="1058">
        <f t="shared" si="25"/>
        <v>0.23259214313054494</v>
      </c>
      <c r="AS17" s="1056">
        <f t="shared" si="36"/>
        <v>0.21776526039077423</v>
      </c>
      <c r="AT17" s="1056">
        <f t="shared" si="27"/>
        <v>0.27020423994154913</v>
      </c>
      <c r="AU17" s="1056">
        <f t="shared" si="28"/>
        <v>0.26142927464812526</v>
      </c>
      <c r="AV17" s="1056">
        <f t="shared" si="29"/>
        <v>0.24756568405457482</v>
      </c>
      <c r="AW17" s="1056">
        <f t="shared" si="30"/>
        <v>0.24476867412348915</v>
      </c>
      <c r="AX17" s="1057">
        <f t="shared" si="31"/>
        <v>0.23563832875593391</v>
      </c>
      <c r="AY17" s="1059">
        <f t="shared" si="30"/>
        <v>0.21055412192669998</v>
      </c>
      <c r="AZ17" s="107">
        <f t="shared" si="32"/>
        <v>-5.0548616418722714E-3</v>
      </c>
      <c r="BE17" s="117" t="s">
        <v>380</v>
      </c>
      <c r="BL17" s="91" t="s">
        <v>37</v>
      </c>
      <c r="BM17" s="92">
        <v>2907964.3939999999</v>
      </c>
      <c r="BN17" s="92">
        <v>3627120</v>
      </c>
      <c r="BO17" s="93">
        <f t="shared" si="33"/>
        <v>0.24730550603846224</v>
      </c>
      <c r="BQ17" s="91" t="s">
        <v>37</v>
      </c>
      <c r="BR17" s="92">
        <v>2634756</v>
      </c>
      <c r="BS17" s="92">
        <v>3181115</v>
      </c>
      <c r="BT17" s="93">
        <f t="shared" si="34"/>
        <v>0.20736607108969482</v>
      </c>
      <c r="BV17" s="94" t="s">
        <v>37</v>
      </c>
      <c r="BW17" s="103">
        <v>2898134</v>
      </c>
      <c r="BX17" s="103">
        <v>3283857</v>
      </c>
      <c r="BY17" s="93">
        <f t="shared" si="3"/>
        <v>0.13309356986253915</v>
      </c>
      <c r="CA17" s="94" t="s">
        <v>37</v>
      </c>
      <c r="CB17" s="104">
        <v>1861806</v>
      </c>
      <c r="CC17" s="104">
        <v>2324009</v>
      </c>
      <c r="CD17" s="93">
        <f t="shared" si="4"/>
        <v>0.24825518877906722</v>
      </c>
      <c r="CF17" s="72">
        <v>0.22092151528632961</v>
      </c>
      <c r="CH17" s="94" t="s">
        <v>37</v>
      </c>
      <c r="CI17" s="104">
        <v>2116821</v>
      </c>
      <c r="CJ17" s="95">
        <f t="shared" si="5"/>
        <v>2584472.3029099233</v>
      </c>
      <c r="CK17" s="96"/>
      <c r="CL17" s="96"/>
      <c r="CN17" s="80"/>
    </row>
    <row r="18" spans="1:6717" ht="14.6" customHeight="1">
      <c r="A18" s="56" t="s">
        <v>35</v>
      </c>
      <c r="B18" s="539" t="s">
        <v>35</v>
      </c>
      <c r="C18" s="529">
        <f>VLOOKUP($B18,RA!$R$150:$X$162,C$6,0)/A_Million</f>
        <v>69.118264999999994</v>
      </c>
      <c r="D18" s="968">
        <f>VLOOKUP($B18,RA!$R$150:$X$162,D$6,0)/A_Million</f>
        <v>222.941811</v>
      </c>
      <c r="E18" s="968">
        <f>VLOOKUP($B18,RA!$R$150:$X$162,E$6,0)/A_Million</f>
        <v>390.51559300000002</v>
      </c>
      <c r="F18" s="968">
        <f>VLOOKUP($B18,RA!$R$150:$X$162,F$6,0)/A_Million</f>
        <v>455.07360699999998</v>
      </c>
      <c r="G18" s="968">
        <f>_xlfn.XLOOKUP(B18,RA!$C$78:$N$78,RA!$C$79:$N$79)/A_Million</f>
        <v>634.98359100000005</v>
      </c>
      <c r="H18" s="968">
        <f>_xlfn.XLOOKUP(B18,RA!$C$8:$N$8,RA!$C$44:$N$44)/A_Million</f>
        <v>818.54838199999995</v>
      </c>
      <c r="I18" s="959">
        <f>_xlfn.XLOOKUP(B18,RA!$C$8:$N$8,RA!$C$9:$N$9)/A_Million</f>
        <v>915.64001099999996</v>
      </c>
      <c r="J18" s="968">
        <v>21054.114000000001</v>
      </c>
      <c r="K18" s="968">
        <f>(_xlfn.XLOOKUP($A18,Industry_Results!$B$7:$B$19,Industry_Results!C$7:C$19))/A_Thousand</f>
        <v>22495.605</v>
      </c>
      <c r="L18" s="968">
        <f>(_xlfn.XLOOKUP($A18,Industry_Results!$B$7:$B$19,Industry_Results!D$7:D$19))/A_Thousand</f>
        <v>23431.002</v>
      </c>
      <c r="M18" s="968">
        <f>(_xlfn.XLOOKUP($A18,Industry_Results!$B$7:$B$19,Industry_Results!E$7:E$19))/A_Thousand</f>
        <v>23438.81</v>
      </c>
      <c r="N18" s="968">
        <f>(_xlfn.XLOOKUP($A18,Industry_Results!$B$7:$B$19,Industry_Results!F$7:F$19))/A_Thousand</f>
        <v>24626.67</v>
      </c>
      <c r="O18" s="970">
        <f>(_xlfn.XLOOKUP($A18,Industry_Results!$B$7:$B$19,Industry_Results!G$7:G$19))/A_Thousand</f>
        <v>27855.16</v>
      </c>
      <c r="P18" s="971">
        <f>(_xlfn.XLOOKUP($A18,Industry_Results!$B$7:$B$19,Industry_Results!H$7:H$19))/A_Thousand</f>
        <v>29261.433586275471</v>
      </c>
      <c r="Q18" s="962">
        <f t="shared" si="6"/>
        <v>2.2255122578670057</v>
      </c>
      <c r="R18" s="962">
        <f t="shared" si="7"/>
        <v>0.75164807017737922</v>
      </c>
      <c r="S18" s="962">
        <f t="shared" si="8"/>
        <v>0.16531481753149854</v>
      </c>
      <c r="T18" s="962">
        <f t="shared" si="9"/>
        <v>0.39534260223533479</v>
      </c>
      <c r="U18" s="972">
        <f t="shared" si="10"/>
        <v>0.28908588127594603</v>
      </c>
      <c r="V18" s="973">
        <f t="shared" si="9"/>
        <v>0.11861440464004243</v>
      </c>
      <c r="W18" s="962">
        <f t="shared" si="35"/>
        <v>6.8466001466506637E-2</v>
      </c>
      <c r="X18" s="962">
        <f t="shared" si="11"/>
        <v>4.1581322218273341E-2</v>
      </c>
      <c r="Y18" s="962">
        <f t="shared" si="12"/>
        <v>3.3323372171625018E-4</v>
      </c>
      <c r="Z18" s="962">
        <f t="shared" si="13"/>
        <v>5.067919403758113E-2</v>
      </c>
      <c r="AA18" s="974">
        <f t="shared" si="14"/>
        <v>0.1310973022337166</v>
      </c>
      <c r="AB18" s="975">
        <f t="shared" si="13"/>
        <v>5.0485209428898302E-2</v>
      </c>
      <c r="AD18" s="539" t="s">
        <v>35</v>
      </c>
      <c r="AE18" s="545">
        <f t="shared" si="15"/>
        <v>3.2828864230525201E-3</v>
      </c>
      <c r="AF18" s="1053">
        <f t="shared" si="16"/>
        <v>9.9104607766717107E-3</v>
      </c>
      <c r="AG18" s="1053">
        <f t="shared" si="17"/>
        <v>1.6666619421568059E-2</v>
      </c>
      <c r="AH18" s="1053">
        <f t="shared" si="18"/>
        <v>1.9415388707873821E-2</v>
      </c>
      <c r="AI18" s="1053">
        <f t="shared" si="19"/>
        <v>2.5784387048675281E-2</v>
      </c>
      <c r="AJ18" s="1054">
        <f t="shared" si="20"/>
        <v>2.938587974364534E-2</v>
      </c>
      <c r="AK18" s="1055">
        <f t="shared" si="19"/>
        <v>3.1291700329729021E-2</v>
      </c>
      <c r="AL18" s="1056">
        <f t="shared" si="21"/>
        <v>0.2118260097284824</v>
      </c>
      <c r="AM18" s="1056">
        <f t="shared" si="22"/>
        <v>0.37668184399102878</v>
      </c>
      <c r="AN18" s="1056">
        <f t="shared" si="23"/>
        <v>0.45382754588972912</v>
      </c>
      <c r="AO18" s="1056">
        <f t="shared" si="24"/>
        <v>0.51489625942616613</v>
      </c>
      <c r="AP18" s="1056">
        <f t="shared" si="25"/>
        <v>0.45240985424654268</v>
      </c>
      <c r="AQ18" s="1057">
        <f t="shared" si="26"/>
        <v>0.50040874191878548</v>
      </c>
      <c r="AR18" s="1058">
        <f t="shared" si="25"/>
        <v>0.57386390151895406</v>
      </c>
      <c r="AS18" s="1056">
        <f t="shared" si="36"/>
        <v>0.2591677414794728</v>
      </c>
      <c r="AT18" s="1056">
        <f t="shared" si="27"/>
        <v>0.25763518766583782</v>
      </c>
      <c r="AU18" s="1056">
        <f t="shared" si="28"/>
        <v>0.26575417941255819</v>
      </c>
      <c r="AV18" s="1056">
        <f t="shared" si="29"/>
        <v>0.2725578700028079</v>
      </c>
      <c r="AW18" s="1056">
        <f t="shared" si="30"/>
        <v>0.24826529270731115</v>
      </c>
      <c r="AX18" s="1057">
        <f t="shared" si="31"/>
        <v>0.25117297466092675</v>
      </c>
      <c r="AY18" s="1059">
        <f t="shared" si="30"/>
        <v>0.23388852584044964</v>
      </c>
      <c r="AZ18" s="107">
        <f t="shared" si="32"/>
        <v>4.658119602905636E-2</v>
      </c>
      <c r="BL18" s="91" t="s">
        <v>39</v>
      </c>
      <c r="BM18" s="92">
        <v>3250808.3420000002</v>
      </c>
      <c r="BN18" s="92">
        <v>3799559</v>
      </c>
      <c r="BO18" s="93">
        <f t="shared" si="33"/>
        <v>0.16880437118061259</v>
      </c>
      <c r="BQ18" s="91" t="s">
        <v>39</v>
      </c>
      <c r="BR18" s="92">
        <v>3429776</v>
      </c>
      <c r="BS18" s="92">
        <v>3871780</v>
      </c>
      <c r="BT18" s="93">
        <f t="shared" si="34"/>
        <v>0.1288725561086205</v>
      </c>
      <c r="BV18" s="94" t="s">
        <v>39</v>
      </c>
      <c r="BW18" s="103">
        <v>3451352</v>
      </c>
      <c r="BX18" s="103">
        <v>3835945</v>
      </c>
      <c r="BY18" s="93">
        <f t="shared" si="3"/>
        <v>0.11143256323898576</v>
      </c>
      <c r="CA18" s="94" t="s">
        <v>39</v>
      </c>
      <c r="CB18" s="104">
        <v>3305788</v>
      </c>
      <c r="CC18" s="104">
        <v>3786102</v>
      </c>
      <c r="CD18" s="93">
        <f t="shared" si="4"/>
        <v>0.14529485859347302</v>
      </c>
      <c r="CF18" s="72">
        <v>0.13573745931709272</v>
      </c>
      <c r="CH18" s="94" t="s">
        <v>39</v>
      </c>
      <c r="CI18" s="104">
        <v>3563454</v>
      </c>
      <c r="CJ18" s="95">
        <f t="shared" si="5"/>
        <v>4047148.1923533315</v>
      </c>
      <c r="CK18" s="96"/>
      <c r="CL18" s="96"/>
      <c r="CN18" s="80"/>
    </row>
    <row r="19" spans="1:6717" ht="14.6" customHeight="1">
      <c r="A19" s="56" t="s">
        <v>37</v>
      </c>
      <c r="B19" s="539" t="s">
        <v>37</v>
      </c>
      <c r="C19" s="529">
        <f>VLOOKUP($B19,RA!$R$150:$X$162,C$6,0)/A_Million</f>
        <v>13.713238</v>
      </c>
      <c r="D19" s="968">
        <f>VLOOKUP($B19,RA!$R$150:$X$162,D$6,0)/A_Million</f>
        <v>32.135188999999997</v>
      </c>
      <c r="E19" s="968">
        <f>VLOOKUP($B19,RA!$R$150:$X$162,E$6,0)/A_Million</f>
        <v>34.137545000000003</v>
      </c>
      <c r="F19" s="968">
        <f>VLOOKUP($B19,RA!$R$150:$X$162,F$6,0)/A_Million</f>
        <v>6.3685039999999997</v>
      </c>
      <c r="G19" s="968">
        <f>_xlfn.XLOOKUP(B19,RA!$C$78:$N$78,RA!$C$79:$N$79)/A_Million</f>
        <v>6.5046489999999997</v>
      </c>
      <c r="H19" s="968">
        <f>_xlfn.XLOOKUP(B19,RA!$C$8:$N$8,RA!$C$44:$N$44)/A_Million</f>
        <v>7.1344890000000003</v>
      </c>
      <c r="I19" s="969">
        <f>_xlfn.XLOOKUP(B19,RA!$C$8:$N$8,RA!$C$9:$N$9)/A_Million</f>
        <v>9.3596380000000003</v>
      </c>
      <c r="J19" s="968">
        <v>3627.12</v>
      </c>
      <c r="K19" s="968">
        <f>(_xlfn.XLOOKUP($A19,Industry_Results!$B$7:$B$19,Industry_Results!C$7:C$19))/A_Thousand</f>
        <v>3157.2330000000002</v>
      </c>
      <c r="L19" s="968">
        <f>(_xlfn.XLOOKUP($A19,Industry_Results!$B$7:$B$19,Industry_Results!D$7:D$19))/A_Thousand</f>
        <v>3283.857</v>
      </c>
      <c r="M19" s="968">
        <f>(_xlfn.XLOOKUP($A19,Industry_Results!$B$7:$B$19,Industry_Results!E$7:E$19))/A_Thousand</f>
        <v>2362.1170000000002</v>
      </c>
      <c r="N19" s="968">
        <f>(_xlfn.XLOOKUP($A19,Industry_Results!$B$7:$B$19,Industry_Results!F$7:F$19))/A_Thousand</f>
        <v>2400.674</v>
      </c>
      <c r="O19" s="970">
        <f>(_xlfn.XLOOKUP($A19,Industry_Results!$B$7:$B$19,Industry_Results!G$7:G$19))/A_Thousand</f>
        <v>2331.2660000000001</v>
      </c>
      <c r="P19" s="971">
        <f>(_xlfn.XLOOKUP($A19,Industry_Results!$B$7:$B$19,Industry_Results!H$7:H$19))/A_Thousand</f>
        <v>3105.8408406551157</v>
      </c>
      <c r="Q19" s="962">
        <f t="shared" si="6"/>
        <v>1.3433698882787564</v>
      </c>
      <c r="R19" s="962">
        <f t="shared" si="7"/>
        <v>6.2310385042390948E-2</v>
      </c>
      <c r="S19" s="962">
        <f t="shared" si="8"/>
        <v>-0.81344575305576305</v>
      </c>
      <c r="T19" s="962">
        <f t="shared" si="9"/>
        <v>2.137786205363143E-2</v>
      </c>
      <c r="U19" s="972">
        <f t="shared" si="10"/>
        <v>9.6829206310747998E-2</v>
      </c>
      <c r="V19" s="973">
        <f t="shared" si="9"/>
        <v>0.31188624721406116</v>
      </c>
      <c r="W19" s="962">
        <f t="shared" si="35"/>
        <v>-0.12954823661748158</v>
      </c>
      <c r="X19" s="962">
        <f t="shared" si="11"/>
        <v>4.0106004213182805E-2</v>
      </c>
      <c r="Y19" s="962">
        <f t="shared" si="12"/>
        <v>-0.28068822728882525</v>
      </c>
      <c r="Z19" s="962">
        <f t="shared" si="13"/>
        <v>1.63230695177249E-2</v>
      </c>
      <c r="AA19" s="974">
        <f t="shared" si="14"/>
        <v>-2.8911880580203685E-2</v>
      </c>
      <c r="AB19" s="975">
        <f t="shared" si="13"/>
        <v>0.33225502394626594</v>
      </c>
      <c r="AD19" s="539" t="s">
        <v>37</v>
      </c>
      <c r="AE19" s="545">
        <f t="shared" si="15"/>
        <v>3.7807511193453762E-3</v>
      </c>
      <c r="AF19" s="1053">
        <f t="shared" si="16"/>
        <v>1.017827604107774E-2</v>
      </c>
      <c r="AG19" s="1053">
        <f t="shared" si="17"/>
        <v>1.0395563814136853E-2</v>
      </c>
      <c r="AH19" s="1053">
        <f t="shared" si="18"/>
        <v>2.696100150839268E-3</v>
      </c>
      <c r="AI19" s="1053">
        <f t="shared" si="19"/>
        <v>2.7095094960831833E-3</v>
      </c>
      <c r="AJ19" s="1054">
        <f t="shared" si="20"/>
        <v>3.0603496126139188E-3</v>
      </c>
      <c r="AK19" s="1055">
        <f t="shared" si="19"/>
        <v>3.0135600889406072E-3</v>
      </c>
      <c r="AL19" s="1056">
        <f t="shared" si="21"/>
        <v>4.2026814272565938E-2</v>
      </c>
      <c r="AM19" s="1056">
        <f t="shared" si="22"/>
        <v>5.4295523101856487E-2</v>
      </c>
      <c r="AN19" s="1056">
        <f t="shared" si="23"/>
        <v>3.9672060598231203E-2</v>
      </c>
      <c r="AO19" s="1056">
        <f t="shared" si="24"/>
        <v>7.2056890078896112E-3</v>
      </c>
      <c r="AP19" s="1056">
        <f t="shared" si="25"/>
        <v>4.6343989793193241E-3</v>
      </c>
      <c r="AQ19" s="1057">
        <f t="shared" si="26"/>
        <v>4.36157561755881E-3</v>
      </c>
      <c r="AR19" s="1058">
        <f t="shared" si="25"/>
        <v>5.866015371716932E-3</v>
      </c>
      <c r="AS19" s="1056">
        <f t="shared" si="36"/>
        <v>4.4648399760494561E-2</v>
      </c>
      <c r="AT19" s="1056">
        <f t="shared" si="27"/>
        <v>3.6158810419180822E-2</v>
      </c>
      <c r="AU19" s="1056">
        <f t="shared" si="28"/>
        <v>3.7245471719185762E-2</v>
      </c>
      <c r="AV19" s="1056">
        <f t="shared" si="29"/>
        <v>2.7467844067912264E-2</v>
      </c>
      <c r="AW19" s="1056">
        <f t="shared" si="30"/>
        <v>2.4201568190292538E-2</v>
      </c>
      <c r="AX19" s="1057">
        <f t="shared" si="31"/>
        <v>2.1021276343265668E-2</v>
      </c>
      <c r="AY19" s="1059">
        <f t="shared" si="30"/>
        <v>2.482518614729122E-2</v>
      </c>
      <c r="AZ19" s="107">
        <f t="shared" si="32"/>
        <v>-3.5310484980672394E-2</v>
      </c>
      <c r="BE19" s="1459" t="s">
        <v>381</v>
      </c>
      <c r="BF19" s="1459"/>
      <c r="BG19" s="1459"/>
      <c r="BH19" s="1459"/>
      <c r="BL19" s="91" t="s">
        <v>41</v>
      </c>
      <c r="BM19" s="92">
        <v>5060720.8190000001</v>
      </c>
      <c r="BN19" s="92">
        <v>5750314</v>
      </c>
      <c r="BO19" s="93">
        <f t="shared" si="33"/>
        <v>0.13626382597731673</v>
      </c>
      <c r="BQ19" s="91" t="s">
        <v>41</v>
      </c>
      <c r="BR19" s="92">
        <v>5293094</v>
      </c>
      <c r="BS19" s="92">
        <v>6453468</v>
      </c>
      <c r="BT19" s="93">
        <f t="shared" si="34"/>
        <v>0.21922414376166377</v>
      </c>
      <c r="BV19" s="94" t="s">
        <v>41</v>
      </c>
      <c r="BW19" s="103">
        <v>5368237</v>
      </c>
      <c r="BX19" s="103">
        <v>6358473</v>
      </c>
      <c r="BY19" s="93">
        <f t="shared" si="3"/>
        <v>0.18446204964497656</v>
      </c>
      <c r="CA19" s="94" t="s">
        <v>41</v>
      </c>
      <c r="CB19" s="104">
        <v>5565305</v>
      </c>
      <c r="CC19" s="104">
        <v>6471977</v>
      </c>
      <c r="CD19" s="93">
        <f t="shared" si="4"/>
        <v>0.16291506036057324</v>
      </c>
      <c r="CF19" s="72">
        <v>0.19019179013641066</v>
      </c>
      <c r="CH19" s="94" t="s">
        <v>41</v>
      </c>
      <c r="CI19" s="104">
        <v>11028416</v>
      </c>
      <c r="CJ19" s="95">
        <f t="shared" si="5"/>
        <v>13125930.181409035</v>
      </c>
      <c r="CK19" s="96"/>
      <c r="CL19" s="96"/>
      <c r="CN19" s="80"/>
    </row>
    <row r="20" spans="1:6717" ht="14.6" customHeight="1">
      <c r="A20" s="56" t="s">
        <v>39</v>
      </c>
      <c r="B20" s="539" t="s">
        <v>39</v>
      </c>
      <c r="C20" s="529">
        <f>VLOOKUP($B20,RA!$R$150:$X$162,C$6,0)/A_Million</f>
        <v>3.3538950000000001</v>
      </c>
      <c r="D20" s="968">
        <f>VLOOKUP($B20,RA!$R$150:$X$162,D$6,0)/A_Million</f>
        <v>14.20462</v>
      </c>
      <c r="E20" s="968">
        <f>VLOOKUP($B20,RA!$R$150:$X$162,E$6,0)/A_Million</f>
        <v>15.523961</v>
      </c>
      <c r="F20" s="968">
        <f>VLOOKUP($B20,RA!$R$150:$X$162,F$6,0)/A_Million</f>
        <v>15.657691</v>
      </c>
      <c r="G20" s="968">
        <f>_xlfn.XLOOKUP(B20,RA!$C$78:$N$78,RA!$C$79:$N$79)/A_Million</f>
        <v>16.801808999999999</v>
      </c>
      <c r="H20" s="968">
        <f>_xlfn.XLOOKUP(B20,RA!$C$8:$N$8,RA!$C$44:$N$44)/A_Million</f>
        <v>14.67183</v>
      </c>
      <c r="I20" s="959">
        <f>_xlfn.XLOOKUP(B20,RA!$C$8:$N$8,RA!$C$9:$N$9)/A_Million</f>
        <v>16.957370000000001</v>
      </c>
      <c r="J20" s="968">
        <v>3799.5590000000002</v>
      </c>
      <c r="K20" s="968">
        <f>(_xlfn.XLOOKUP($A20,Industry_Results!$B$7:$B$19,Industry_Results!C$7:C$19))/A_Thousand</f>
        <v>3863.654</v>
      </c>
      <c r="L20" s="968">
        <f>(_xlfn.XLOOKUP($A20,Industry_Results!$B$7:$B$19,Industry_Results!D$7:D$19))/A_Thousand</f>
        <v>3835.9450000000002</v>
      </c>
      <c r="M20" s="968">
        <f>(_xlfn.XLOOKUP($A20,Industry_Results!$B$7:$B$19,Industry_Results!E$7:E$19))/A_Thousand</f>
        <v>3845.2539999999999</v>
      </c>
      <c r="N20" s="968">
        <f>(_xlfn.XLOOKUP($A20,Industry_Results!$B$7:$B$19,Industry_Results!F$7:F$19))/A_Thousand</f>
        <v>3992.2049999999999</v>
      </c>
      <c r="O20" s="970">
        <f>(_xlfn.XLOOKUP($A20,Industry_Results!$B$7:$B$19,Industry_Results!G$7:G$19))/A_Thousand</f>
        <v>4119.7250000000004</v>
      </c>
      <c r="P20" s="971">
        <f>(_xlfn.XLOOKUP($A20,Industry_Results!$B$7:$B$19,Industry_Results!H$7:H$19))/A_Thousand</f>
        <v>5020.7066679858754</v>
      </c>
      <c r="Q20" s="962">
        <f t="shared" si="6"/>
        <v>3.235260793793485</v>
      </c>
      <c r="R20" s="962">
        <f t="shared" si="7"/>
        <v>9.2881118959887668E-2</v>
      </c>
      <c r="S20" s="962">
        <f t="shared" si="8"/>
        <v>8.6144251457472686E-3</v>
      </c>
      <c r="T20" s="962">
        <f t="shared" si="9"/>
        <v>7.3070671786791483E-2</v>
      </c>
      <c r="U20" s="972">
        <f t="shared" si="10"/>
        <v>-0.12677081378558694</v>
      </c>
      <c r="V20" s="973">
        <f t="shared" si="9"/>
        <v>0.1557774319904198</v>
      </c>
      <c r="W20" s="962">
        <f t="shared" si="35"/>
        <v>1.6869062962306888E-2</v>
      </c>
      <c r="X20" s="962">
        <f t="shared" si="11"/>
        <v>-7.1717084397308435E-3</v>
      </c>
      <c r="Y20" s="962">
        <f t="shared" si="12"/>
        <v>2.426781405885575E-3</v>
      </c>
      <c r="Z20" s="962">
        <f t="shared" si="13"/>
        <v>3.8216201062400569E-2</v>
      </c>
      <c r="AA20" s="974">
        <f t="shared" si="14"/>
        <v>3.1942247454727513E-2</v>
      </c>
      <c r="AB20" s="975">
        <f t="shared" si="13"/>
        <v>0.21869946852905836</v>
      </c>
      <c r="AD20" s="539" t="s">
        <v>39</v>
      </c>
      <c r="AE20" s="545">
        <f t="shared" si="15"/>
        <v>8.8270638776763303E-4</v>
      </c>
      <c r="AF20" s="1053">
        <f t="shared" si="16"/>
        <v>3.676473100334554E-3</v>
      </c>
      <c r="AG20" s="1053">
        <f t="shared" si="17"/>
        <v>4.0469717370817358E-3</v>
      </c>
      <c r="AH20" s="1053">
        <f t="shared" si="18"/>
        <v>4.0719523339680548E-3</v>
      </c>
      <c r="AI20" s="1053">
        <f t="shared" si="19"/>
        <v>4.208653864217894E-3</v>
      </c>
      <c r="AJ20" s="1054">
        <f t="shared" si="20"/>
        <v>3.5613614986437199E-3</v>
      </c>
      <c r="AK20" s="1055">
        <f t="shared" si="19"/>
        <v>3.3774867008517511E-3</v>
      </c>
      <c r="AL20" s="1056">
        <f t="shared" si="21"/>
        <v>1.0278646243482943E-2</v>
      </c>
      <c r="AM20" s="1056">
        <f t="shared" si="22"/>
        <v>2.4000085182728902E-2</v>
      </c>
      <c r="AN20" s="1056">
        <f t="shared" si="23"/>
        <v>1.8040767768056486E-2</v>
      </c>
      <c r="AO20" s="1056">
        <f t="shared" si="24"/>
        <v>1.7716005505787873E-2</v>
      </c>
      <c r="AP20" s="1056">
        <f t="shared" si="25"/>
        <v>1.1970866757040731E-2</v>
      </c>
      <c r="AQ20" s="1057">
        <f t="shared" si="26"/>
        <v>8.9694294844336955E-3</v>
      </c>
      <c r="AR20" s="1058">
        <f t="shared" si="25"/>
        <v>1.0627782087714456E-2</v>
      </c>
      <c r="AS20" s="1056">
        <f t="shared" si="36"/>
        <v>4.677105503693977E-2</v>
      </c>
      <c r="AT20" s="1056">
        <f t="shared" si="27"/>
        <v>4.4249231054948955E-2</v>
      </c>
      <c r="AU20" s="1056">
        <f t="shared" si="28"/>
        <v>4.3507248036029594E-2</v>
      </c>
      <c r="AV20" s="1056">
        <f t="shared" si="29"/>
        <v>4.4714481659255609E-2</v>
      </c>
      <c r="AW20" s="1056">
        <f t="shared" si="30"/>
        <v>4.0246039877603883E-2</v>
      </c>
      <c r="AX20" s="1057">
        <f t="shared" si="31"/>
        <v>3.7148003566843148E-2</v>
      </c>
      <c r="AY20" s="1059">
        <f t="shared" si="30"/>
        <v>4.0130832202401358E-2</v>
      </c>
      <c r="AZ20" s="107">
        <f t="shared" si="32"/>
        <v>-9.0713382836227902E-3</v>
      </c>
      <c r="BE20" s="88"/>
      <c r="BF20" s="89" t="s">
        <v>368</v>
      </c>
      <c r="BG20" s="89" t="s">
        <v>369</v>
      </c>
      <c r="BH20" s="90" t="s">
        <v>370</v>
      </c>
      <c r="BK20" s="79"/>
      <c r="BL20" s="91" t="s">
        <v>335</v>
      </c>
      <c r="BM20" s="92">
        <v>30836145</v>
      </c>
      <c r="BN20" s="92">
        <v>38436547</v>
      </c>
      <c r="BO20" s="93">
        <f t="shared" si="33"/>
        <v>0.24647704828213773</v>
      </c>
      <c r="BQ20" s="91" t="s">
        <v>335</v>
      </c>
      <c r="BR20" s="92">
        <v>31861155</v>
      </c>
      <c r="BS20" s="92">
        <v>40286003</v>
      </c>
      <c r="BT20" s="93">
        <f t="shared" si="34"/>
        <v>0.26442381012238886</v>
      </c>
      <c r="BV20" s="94" t="s">
        <v>335</v>
      </c>
      <c r="BW20" s="103">
        <v>33660613</v>
      </c>
      <c r="BX20" s="103">
        <v>42348102</v>
      </c>
      <c r="BY20" s="93">
        <f t="shared" si="3"/>
        <v>0.25809063548545597</v>
      </c>
      <c r="CA20" s="94" t="s">
        <v>335</v>
      </c>
      <c r="CB20" s="104">
        <v>36255680</v>
      </c>
      <c r="CC20" s="104">
        <v>44975616</v>
      </c>
      <c r="CD20" s="93">
        <f t="shared" si="4"/>
        <v>0.24051227283559432</v>
      </c>
      <c r="CF20" s="72">
        <v>0.25510469341110503</v>
      </c>
      <c r="CH20" s="94" t="s">
        <v>335</v>
      </c>
      <c r="CI20" s="104">
        <v>40851368</v>
      </c>
      <c r="CJ20" s="95">
        <f t="shared" si="5"/>
        <v>51272743.709064223</v>
      </c>
      <c r="CK20" s="96"/>
      <c r="CL20" s="96"/>
      <c r="CN20" s="80"/>
    </row>
    <row r="21" spans="1:6717" s="76" customFormat="1" ht="15" customHeight="1" thickBot="1">
      <c r="A21" s="56" t="s">
        <v>41</v>
      </c>
      <c r="B21" s="540" t="s">
        <v>41</v>
      </c>
      <c r="C21" s="530">
        <f>VLOOKUP($B21,RA!$R$150:$X$162,C$6,0)/A_Million</f>
        <v>17.265425</v>
      </c>
      <c r="D21" s="976">
        <f>VLOOKUP($B21,RA!$R$150:$X$162,D$6,0)/A_Million</f>
        <v>34.318477999999999</v>
      </c>
      <c r="E21" s="976">
        <f>VLOOKUP($B21,RA!$R$150:$X$162,E$6,0)/A_Million</f>
        <v>37.338889000000002</v>
      </c>
      <c r="F21" s="976">
        <f>VLOOKUP($B21,RA!$R$150:$X$162,F$6,0)/A_Million</f>
        <v>50.737276000000001</v>
      </c>
      <c r="G21" s="976">
        <f>_xlfn.XLOOKUP(B21,RA!$C$78:$N$78,RA!$C$79:$N$79)/A_Million</f>
        <v>249.24429000000001</v>
      </c>
      <c r="H21" s="976">
        <f>_xlfn.XLOOKUP(B21,RA!$C$8:$N$8,RA!$C$44:$N$44)/A_Million</f>
        <v>295.958506</v>
      </c>
      <c r="I21" s="969">
        <f>_xlfn.XLOOKUP(B21,RA!$C$8:$N$8,RA!$C$9:$N$9)/A_Million</f>
        <v>105.38563600000001</v>
      </c>
      <c r="J21" s="976">
        <v>5750.3140000000003</v>
      </c>
      <c r="K21" s="976">
        <f>(_xlfn.XLOOKUP($A21,Industry_Results!$B$7:$B$19,Industry_Results!C$7:C$19))/A_Thousand</f>
        <v>6225.3540000000003</v>
      </c>
      <c r="L21" s="976">
        <f>(_xlfn.XLOOKUP($A21,Industry_Results!$B$7:$B$19,Industry_Results!D$7:D$19))/A_Thousand</f>
        <v>6358.473</v>
      </c>
      <c r="M21" s="976">
        <f>(_xlfn.XLOOKUP($A21,Industry_Results!$B$7:$B$19,Industry_Results!E$7:E$19))/A_Thousand</f>
        <v>6234.2470000000003</v>
      </c>
      <c r="N21" s="976">
        <f>(_xlfn.XLOOKUP($A21,Industry_Results!$B$7:$B$19,Industry_Results!F$7:F$19))/A_Thousand</f>
        <v>10659.325000000001</v>
      </c>
      <c r="O21" s="977">
        <f>(_xlfn.XLOOKUP($A21,Industry_Results!$B$7:$B$19,Industry_Results!G$7:G$19))/A_Thousand</f>
        <v>11712.075999999999</v>
      </c>
      <c r="P21" s="978">
        <f>(_xlfn.XLOOKUP($A21,Industry_Results!$B$7:$B$19,Industry_Results!H$7:H$19))/A_Thousand</f>
        <v>12976.447960023916</v>
      </c>
      <c r="Q21" s="979">
        <f t="shared" si="6"/>
        <v>0.98769957878245096</v>
      </c>
      <c r="R21" s="979">
        <f t="shared" si="7"/>
        <v>8.8011216581341478E-2</v>
      </c>
      <c r="S21" s="979">
        <f t="shared" si="8"/>
        <v>0.35883196738928141</v>
      </c>
      <c r="T21" s="979">
        <f t="shared" si="9"/>
        <v>3.9124491823329262</v>
      </c>
      <c r="U21" s="980">
        <f t="shared" si="10"/>
        <v>0.18742341499578583</v>
      </c>
      <c r="V21" s="981">
        <f t="shared" si="9"/>
        <v>-0.6439175294390761</v>
      </c>
      <c r="W21" s="979">
        <f t="shared" si="35"/>
        <v>8.2611140887262846E-2</v>
      </c>
      <c r="X21" s="979">
        <f t="shared" si="11"/>
        <v>2.1383362295541695E-2</v>
      </c>
      <c r="Y21" s="979">
        <f t="shared" si="12"/>
        <v>-1.9537080679590785E-2</v>
      </c>
      <c r="Z21" s="979">
        <f t="shared" si="13"/>
        <v>0.70980152053648182</v>
      </c>
      <c r="AA21" s="982">
        <f t="shared" si="14"/>
        <v>9.8763383234866969E-2</v>
      </c>
      <c r="AB21" s="983">
        <f t="shared" si="13"/>
        <v>0.10795455562480269</v>
      </c>
      <c r="AD21" s="540" t="s">
        <v>41</v>
      </c>
      <c r="AE21" s="546">
        <f t="shared" si="15"/>
        <v>3.0025186450687736E-3</v>
      </c>
      <c r="AF21" s="1060">
        <f t="shared" si="16"/>
        <v>5.5126950210381605E-3</v>
      </c>
      <c r="AG21" s="1060">
        <f t="shared" si="17"/>
        <v>5.8723044039032642E-3</v>
      </c>
      <c r="AH21" s="1060">
        <f t="shared" si="18"/>
        <v>8.1384770285809968E-3</v>
      </c>
      <c r="AI21" s="1060">
        <f t="shared" si="19"/>
        <v>2.3382746093209467E-2</v>
      </c>
      <c r="AJ21" s="1061">
        <f t="shared" si="20"/>
        <v>2.5269517206001738E-2</v>
      </c>
      <c r="AK21" s="1062">
        <f t="shared" si="19"/>
        <v>8.121300707609495E-3</v>
      </c>
      <c r="AL21" s="1063">
        <f t="shared" si="21"/>
        <v>5.2913163894035588E-2</v>
      </c>
      <c r="AM21" s="1063">
        <f t="shared" si="22"/>
        <v>5.7984401929907857E-2</v>
      </c>
      <c r="AN21" s="1063">
        <f t="shared" si="23"/>
        <v>4.3392419316580277E-2</v>
      </c>
      <c r="AO21" s="1063">
        <f t="shared" si="24"/>
        <v>5.7407050692511369E-2</v>
      </c>
      <c r="AP21" s="1063">
        <f t="shared" si="25"/>
        <v>0.17758029421374921</v>
      </c>
      <c r="AQ21" s="1064">
        <f t="shared" si="26"/>
        <v>0.18093032361234737</v>
      </c>
      <c r="AR21" s="1065">
        <f t="shared" si="25"/>
        <v>6.6048896413960168E-2</v>
      </c>
      <c r="AS21" s="1063">
        <f t="shared" si="36"/>
        <v>7.0784070618112593E-2</v>
      </c>
      <c r="AT21" s="1063">
        <f t="shared" si="27"/>
        <v>7.1297048738021243E-2</v>
      </c>
      <c r="AU21" s="1063">
        <f t="shared" si="28"/>
        <v>7.2117734206668033E-2</v>
      </c>
      <c r="AV21" s="1063">
        <f t="shared" si="29"/>
        <v>7.2494852912387414E-2</v>
      </c>
      <c r="AW21" s="1063">
        <f t="shared" si="30"/>
        <v>0.10745831414427366</v>
      </c>
      <c r="AX21" s="1064">
        <f t="shared" si="31"/>
        <v>0.105609049396049</v>
      </c>
      <c r="AY21" s="1066">
        <f t="shared" si="30"/>
        <v>0.10372158544681945</v>
      </c>
      <c r="AZ21" s="107">
        <f t="shared" si="32"/>
        <v>0.13753790429576709</v>
      </c>
      <c r="BE21" s="100" t="s">
        <v>66</v>
      </c>
      <c r="BF21" s="361">
        <v>1.05</v>
      </c>
      <c r="BG21" s="361">
        <v>1.55</v>
      </c>
      <c r="BH21" s="362">
        <v>2.6</v>
      </c>
      <c r="BK21" s="56"/>
      <c r="BL21" s="118" t="s">
        <v>31</v>
      </c>
      <c r="BM21" s="119">
        <v>2767882.7450000001</v>
      </c>
      <c r="BN21" s="119">
        <v>3907878</v>
      </c>
      <c r="BO21" s="120">
        <f t="shared" si="33"/>
        <v>0.41186544374371603</v>
      </c>
      <c r="BP21" s="56"/>
      <c r="BQ21" s="118" t="s">
        <v>31</v>
      </c>
      <c r="BR21" s="119">
        <v>2733496</v>
      </c>
      <c r="BS21" s="119">
        <v>3810344</v>
      </c>
      <c r="BT21" s="120">
        <f t="shared" si="34"/>
        <v>0.39394533593610526</v>
      </c>
      <c r="BU21" s="56"/>
      <c r="BV21" s="121" t="s">
        <v>31</v>
      </c>
      <c r="BW21" s="122">
        <v>2856753</v>
      </c>
      <c r="BX21" s="122">
        <v>3741207</v>
      </c>
      <c r="BY21" s="120">
        <f t="shared" si="3"/>
        <v>0.30960114507624564</v>
      </c>
      <c r="BZ21" s="56"/>
      <c r="CA21" s="121" t="s">
        <v>31</v>
      </c>
      <c r="CB21" s="123">
        <v>2923486</v>
      </c>
      <c r="CC21" s="123">
        <v>4218501</v>
      </c>
      <c r="CD21" s="120">
        <f t="shared" si="4"/>
        <v>0.44296945495890866</v>
      </c>
      <c r="CE21" s="56"/>
      <c r="CF21" s="72">
        <v>0.40090595157435777</v>
      </c>
      <c r="CG21" s="56"/>
      <c r="CH21" s="121" t="s">
        <v>31</v>
      </c>
      <c r="CI21" s="123">
        <v>3068716</v>
      </c>
      <c r="CJ21" s="95">
        <f t="shared" si="5"/>
        <v>4298982.5080914572</v>
      </c>
      <c r="CK21" s="96"/>
      <c r="CL21" s="96"/>
      <c r="CM21" s="56"/>
      <c r="CN21" s="80"/>
      <c r="CR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c r="IX21" s="56"/>
      <c r="IY21" s="56"/>
      <c r="IZ21" s="56"/>
      <c r="JA21" s="56"/>
      <c r="JB21" s="56"/>
      <c r="JC21" s="56"/>
      <c r="JD21" s="56"/>
      <c r="JE21" s="56"/>
      <c r="JF21" s="56"/>
      <c r="JG21" s="56"/>
      <c r="JH21" s="56"/>
      <c r="JI21" s="56"/>
      <c r="JJ21" s="56"/>
      <c r="JK21" s="56"/>
      <c r="JL21" s="56"/>
      <c r="JM21" s="56"/>
      <c r="JN21" s="56"/>
      <c r="JO21" s="56"/>
      <c r="JP21" s="56"/>
      <c r="JQ21" s="56"/>
      <c r="JR21" s="56"/>
      <c r="JS21" s="56"/>
      <c r="JT21" s="56"/>
      <c r="JU21" s="56"/>
      <c r="JV21" s="56"/>
      <c r="JW21" s="56"/>
      <c r="JX21" s="56"/>
      <c r="JY21" s="56"/>
      <c r="JZ21" s="56"/>
      <c r="KA21" s="56"/>
      <c r="KB21" s="56"/>
      <c r="KC21" s="56"/>
      <c r="KD21" s="56"/>
      <c r="KE21" s="56"/>
      <c r="KF21" s="56"/>
      <c r="KG21" s="56"/>
      <c r="KH21" s="56"/>
      <c r="KI21" s="56"/>
      <c r="KJ21" s="56"/>
      <c r="KK21" s="56"/>
      <c r="KL21" s="56"/>
      <c r="KM21" s="56"/>
      <c r="KN21" s="56"/>
      <c r="KO21" s="56"/>
      <c r="KP21" s="56"/>
      <c r="KQ21" s="56"/>
      <c r="KR21" s="56"/>
      <c r="KS21" s="56"/>
      <c r="KT21" s="56"/>
      <c r="KU21" s="56"/>
      <c r="KV21" s="56"/>
      <c r="KW21" s="56"/>
      <c r="KX21" s="56"/>
      <c r="KY21" s="56"/>
      <c r="KZ21" s="56"/>
      <c r="LA21" s="56"/>
      <c r="LB21" s="56"/>
      <c r="LC21" s="56"/>
      <c r="LD21" s="56"/>
      <c r="LE21" s="56"/>
      <c r="LF21" s="56"/>
      <c r="LG21" s="56"/>
      <c r="LH21" s="56"/>
      <c r="LI21" s="56"/>
      <c r="LJ21" s="56"/>
      <c r="LK21" s="56"/>
      <c r="LL21" s="56"/>
      <c r="LM21" s="56"/>
      <c r="LN21" s="56"/>
      <c r="LO21" s="56"/>
      <c r="LP21" s="56"/>
      <c r="LQ21" s="56"/>
      <c r="LR21" s="56"/>
      <c r="LS21" s="56"/>
      <c r="LT21" s="56"/>
      <c r="LU21" s="56"/>
      <c r="LV21" s="56"/>
      <c r="LW21" s="56"/>
      <c r="LX21" s="56"/>
      <c r="LY21" s="56"/>
      <c r="LZ21" s="56"/>
      <c r="MA21" s="56"/>
      <c r="MB21" s="56"/>
      <c r="MC21" s="56"/>
      <c r="MD21" s="56"/>
      <c r="ME21" s="56"/>
      <c r="MF21" s="56"/>
      <c r="MG21" s="56"/>
      <c r="MH21" s="56"/>
      <c r="MI21" s="56"/>
      <c r="MJ21" s="56"/>
      <c r="MK21" s="56"/>
      <c r="ML21" s="56"/>
      <c r="MM21" s="56"/>
      <c r="MN21" s="56"/>
      <c r="MO21" s="56"/>
      <c r="MP21" s="56"/>
      <c r="MQ21" s="56"/>
      <c r="MR21" s="56"/>
      <c r="MS21" s="56"/>
      <c r="MT21" s="56"/>
      <c r="MU21" s="56"/>
      <c r="MV21" s="56"/>
      <c r="MW21" s="56"/>
      <c r="MX21" s="56"/>
      <c r="MY21" s="56"/>
      <c r="MZ21" s="56"/>
      <c r="NA21" s="56"/>
      <c r="NB21" s="56"/>
      <c r="NC21" s="56"/>
      <c r="ND21" s="56"/>
      <c r="NE21" s="56"/>
      <c r="NF21" s="56"/>
      <c r="NG21" s="56"/>
      <c r="NH21" s="56"/>
      <c r="NI21" s="56"/>
      <c r="NJ21" s="56"/>
      <c r="NK21" s="56"/>
      <c r="NL21" s="56"/>
      <c r="NM21" s="56"/>
      <c r="NN21" s="56"/>
      <c r="NO21" s="56"/>
      <c r="NP21" s="56"/>
      <c r="NQ21" s="56"/>
      <c r="NR21" s="56"/>
      <c r="NS21" s="56"/>
      <c r="NT21" s="56"/>
      <c r="NU21" s="56"/>
      <c r="NV21" s="56"/>
      <c r="NW21" s="56"/>
      <c r="NX21" s="56"/>
      <c r="NY21" s="56"/>
      <c r="NZ21" s="56"/>
      <c r="OA21" s="56"/>
      <c r="OB21" s="56"/>
      <c r="OC21" s="56"/>
      <c r="OD21" s="56"/>
      <c r="OE21" s="56"/>
      <c r="OF21" s="56"/>
      <c r="OG21" s="56"/>
      <c r="OH21" s="56"/>
      <c r="OI21" s="56"/>
      <c r="OJ21" s="56"/>
      <c r="OK21" s="56"/>
      <c r="OL21" s="56"/>
      <c r="OM21" s="56"/>
      <c r="ON21" s="56"/>
      <c r="OO21" s="56"/>
      <c r="OP21" s="56"/>
      <c r="OQ21" s="56"/>
      <c r="OR21" s="56"/>
      <c r="OS21" s="56"/>
      <c r="OT21" s="56"/>
      <c r="OU21" s="56"/>
      <c r="OV21" s="56"/>
      <c r="OW21" s="56"/>
      <c r="OX21" s="56"/>
      <c r="OY21" s="56"/>
      <c r="OZ21" s="56"/>
      <c r="PA21" s="56"/>
      <c r="PB21" s="56"/>
      <c r="PC21" s="56"/>
      <c r="PD21" s="56"/>
      <c r="PE21" s="56"/>
      <c r="PF21" s="56"/>
      <c r="PG21" s="56"/>
      <c r="PH21" s="56"/>
      <c r="PI21" s="56"/>
      <c r="PJ21" s="56"/>
      <c r="PK21" s="56"/>
      <c r="PL21" s="56"/>
      <c r="PM21" s="56"/>
      <c r="PN21" s="56"/>
      <c r="PO21" s="56"/>
      <c r="PP21" s="56"/>
      <c r="PQ21" s="56"/>
      <c r="PR21" s="56"/>
      <c r="PS21" s="56"/>
      <c r="PT21" s="56"/>
      <c r="PU21" s="56"/>
      <c r="PV21" s="56"/>
      <c r="PW21" s="56"/>
      <c r="PX21" s="56"/>
      <c r="PY21" s="56"/>
      <c r="PZ21" s="56"/>
      <c r="QA21" s="56"/>
      <c r="QB21" s="56"/>
      <c r="QC21" s="56"/>
      <c r="QD21" s="56"/>
      <c r="QE21" s="56"/>
      <c r="QF21" s="56"/>
      <c r="QG21" s="56"/>
      <c r="QH21" s="56"/>
      <c r="QI21" s="56"/>
      <c r="QJ21" s="56"/>
      <c r="QK21" s="56"/>
      <c r="QL21" s="56"/>
      <c r="QM21" s="56"/>
      <c r="QN21" s="56"/>
      <c r="QO21" s="56"/>
      <c r="QP21" s="56"/>
      <c r="QQ21" s="56"/>
      <c r="QR21" s="56"/>
      <c r="QS21" s="56"/>
      <c r="QT21" s="56"/>
      <c r="QU21" s="56"/>
      <c r="QV21" s="56"/>
      <c r="QW21" s="56"/>
      <c r="QX21" s="56"/>
      <c r="QY21" s="56"/>
      <c r="QZ21" s="56"/>
      <c r="RA21" s="56"/>
      <c r="RB21" s="56"/>
      <c r="RC21" s="56"/>
      <c r="RD21" s="56"/>
      <c r="RE21" s="56"/>
      <c r="RF21" s="56"/>
      <c r="RG21" s="56"/>
      <c r="RH21" s="56"/>
      <c r="RI21" s="56"/>
      <c r="RJ21" s="56"/>
      <c r="RK21" s="56"/>
      <c r="RL21" s="56"/>
      <c r="RM21" s="56"/>
      <c r="RN21" s="56"/>
      <c r="RO21" s="56"/>
      <c r="RP21" s="56"/>
      <c r="RQ21" s="56"/>
      <c r="RR21" s="56"/>
      <c r="RS21" s="56"/>
      <c r="RT21" s="56"/>
      <c r="RU21" s="56"/>
      <c r="RV21" s="56"/>
      <c r="RW21" s="56"/>
      <c r="RX21" s="56"/>
      <c r="RY21" s="56"/>
      <c r="RZ21" s="56"/>
      <c r="SA21" s="56"/>
      <c r="SB21" s="56"/>
      <c r="SC21" s="56"/>
      <c r="SD21" s="56"/>
      <c r="SE21" s="56"/>
      <c r="SF21" s="56"/>
      <c r="SG21" s="56"/>
      <c r="SH21" s="56"/>
      <c r="SI21" s="56"/>
      <c r="SJ21" s="56"/>
      <c r="SK21" s="56"/>
      <c r="SL21" s="56"/>
      <c r="SM21" s="56"/>
      <c r="SN21" s="56"/>
      <c r="SO21" s="56"/>
      <c r="SP21" s="56"/>
      <c r="SQ21" s="56"/>
      <c r="SR21" s="56"/>
      <c r="SS21" s="56"/>
      <c r="ST21" s="56"/>
      <c r="SU21" s="56"/>
      <c r="SV21" s="56"/>
      <c r="SW21" s="56"/>
      <c r="SX21" s="56"/>
      <c r="SY21" s="56"/>
      <c r="SZ21" s="56"/>
      <c r="TA21" s="56"/>
      <c r="TB21" s="56"/>
      <c r="TC21" s="56"/>
      <c r="TD21" s="56"/>
      <c r="TE21" s="56"/>
      <c r="TF21" s="56"/>
      <c r="TG21" s="56"/>
      <c r="TH21" s="56"/>
      <c r="TI21" s="56"/>
      <c r="TJ21" s="56"/>
      <c r="TK21" s="56"/>
      <c r="TL21" s="56"/>
      <c r="TM21" s="56"/>
      <c r="TN21" s="56"/>
      <c r="TO21" s="56"/>
      <c r="TP21" s="56"/>
      <c r="TQ21" s="56"/>
      <c r="TR21" s="56"/>
      <c r="TS21" s="56"/>
      <c r="TT21" s="56"/>
      <c r="TU21" s="56"/>
      <c r="TV21" s="56"/>
      <c r="TW21" s="56"/>
      <c r="TX21" s="56"/>
      <c r="TY21" s="56"/>
      <c r="TZ21" s="56"/>
      <c r="UA21" s="56"/>
      <c r="UB21" s="56"/>
      <c r="UC21" s="56"/>
      <c r="UD21" s="56"/>
      <c r="UE21" s="56"/>
      <c r="UF21" s="56"/>
      <c r="UG21" s="56"/>
      <c r="UH21" s="56"/>
      <c r="UI21" s="56"/>
      <c r="UJ21" s="56"/>
      <c r="UK21" s="56"/>
      <c r="UL21" s="56"/>
      <c r="UM21" s="56"/>
      <c r="UN21" s="56"/>
      <c r="UO21" s="56"/>
      <c r="UP21" s="56"/>
      <c r="UQ21" s="56"/>
      <c r="UR21" s="56"/>
      <c r="US21" s="56"/>
      <c r="UT21" s="56"/>
      <c r="UU21" s="56"/>
      <c r="UV21" s="56"/>
      <c r="UW21" s="56"/>
      <c r="UX21" s="56"/>
      <c r="UY21" s="56"/>
      <c r="UZ21" s="56"/>
      <c r="VA21" s="56"/>
      <c r="VB21" s="56"/>
      <c r="VC21" s="56"/>
      <c r="VD21" s="56"/>
      <c r="VE21" s="56"/>
      <c r="VF21" s="56"/>
      <c r="VG21" s="56"/>
      <c r="VH21" s="56"/>
      <c r="VI21" s="56"/>
      <c r="VJ21" s="56"/>
      <c r="VK21" s="56"/>
      <c r="VL21" s="56"/>
      <c r="VM21" s="56"/>
      <c r="VN21" s="56"/>
      <c r="VO21" s="56"/>
      <c r="VP21" s="56"/>
      <c r="VQ21" s="56"/>
      <c r="VR21" s="56"/>
      <c r="VS21" s="56"/>
      <c r="VT21" s="56"/>
      <c r="VU21" s="56"/>
      <c r="VV21" s="56"/>
      <c r="VW21" s="56"/>
      <c r="VX21" s="56"/>
      <c r="VY21" s="56"/>
      <c r="VZ21" s="56"/>
      <c r="WA21" s="56"/>
      <c r="WB21" s="56"/>
      <c r="WC21" s="56"/>
      <c r="WD21" s="56"/>
      <c r="WE21" s="56"/>
      <c r="WF21" s="56"/>
      <c r="WG21" s="56"/>
      <c r="WH21" s="56"/>
      <c r="WI21" s="56"/>
      <c r="WJ21" s="56"/>
      <c r="WK21" s="56"/>
      <c r="WL21" s="56"/>
      <c r="WM21" s="56"/>
      <c r="WN21" s="56"/>
      <c r="WO21" s="56"/>
      <c r="WP21" s="56"/>
      <c r="WQ21" s="56"/>
      <c r="WR21" s="56"/>
      <c r="WS21" s="56"/>
      <c r="WT21" s="56"/>
      <c r="WU21" s="56"/>
      <c r="WV21" s="56"/>
      <c r="WW21" s="56"/>
      <c r="WX21" s="56"/>
      <c r="WY21" s="56"/>
      <c r="WZ21" s="56"/>
      <c r="XA21" s="56"/>
      <c r="XB21" s="56"/>
      <c r="XC21" s="56"/>
      <c r="XD21" s="56"/>
      <c r="XE21" s="56"/>
      <c r="XF21" s="56"/>
      <c r="XG21" s="56"/>
      <c r="XH21" s="56"/>
      <c r="XI21" s="56"/>
      <c r="XJ21" s="56"/>
      <c r="XK21" s="56"/>
      <c r="XL21" s="56"/>
      <c r="XM21" s="56"/>
      <c r="XN21" s="56"/>
      <c r="XO21" s="56"/>
      <c r="XP21" s="56"/>
      <c r="XQ21" s="56"/>
      <c r="XR21" s="56"/>
      <c r="XS21" s="56"/>
      <c r="XT21" s="56"/>
      <c r="XU21" s="56"/>
      <c r="XV21" s="56"/>
      <c r="XW21" s="56"/>
      <c r="XX21" s="56"/>
      <c r="XY21" s="56"/>
      <c r="XZ21" s="56"/>
      <c r="YA21" s="56"/>
      <c r="YB21" s="56"/>
      <c r="YC21" s="56"/>
      <c r="YD21" s="56"/>
      <c r="YE21" s="56"/>
      <c r="YF21" s="56"/>
      <c r="YG21" s="56"/>
      <c r="YH21" s="56"/>
      <c r="YI21" s="56"/>
      <c r="YJ21" s="56"/>
      <c r="YK21" s="56"/>
      <c r="YL21" s="56"/>
      <c r="YM21" s="56"/>
      <c r="YN21" s="56"/>
      <c r="YO21" s="56"/>
      <c r="YP21" s="56"/>
      <c r="YQ21" s="56"/>
      <c r="YR21" s="56"/>
      <c r="YS21" s="56"/>
      <c r="YT21" s="56"/>
      <c r="YU21" s="56"/>
      <c r="YV21" s="56"/>
      <c r="YW21" s="56"/>
      <c r="YX21" s="56"/>
      <c r="YY21" s="56"/>
      <c r="YZ21" s="56"/>
      <c r="ZA21" s="56"/>
      <c r="ZB21" s="56"/>
      <c r="ZC21" s="56"/>
      <c r="ZD21" s="56"/>
      <c r="ZE21" s="56"/>
      <c r="ZF21" s="56"/>
      <c r="ZG21" s="56"/>
      <c r="ZH21" s="56"/>
      <c r="ZI21" s="56"/>
      <c r="ZJ21" s="56"/>
      <c r="ZK21" s="56"/>
      <c r="ZL21" s="56"/>
      <c r="ZM21" s="56"/>
      <c r="ZN21" s="56"/>
      <c r="ZO21" s="56"/>
      <c r="ZP21" s="56"/>
      <c r="ZQ21" s="56"/>
      <c r="ZR21" s="56"/>
      <c r="ZS21" s="56"/>
      <c r="ZT21" s="56"/>
      <c r="ZU21" s="56"/>
      <c r="ZV21" s="56"/>
      <c r="ZW21" s="56"/>
      <c r="ZX21" s="56"/>
      <c r="ZY21" s="56"/>
      <c r="ZZ21" s="56"/>
      <c r="AAA21" s="56"/>
      <c r="AAB21" s="56"/>
      <c r="AAC21" s="56"/>
      <c r="AAD21" s="56"/>
      <c r="AAE21" s="56"/>
      <c r="AAF21" s="56"/>
      <c r="AAG21" s="56"/>
      <c r="AAH21" s="56"/>
      <c r="AAI21" s="56"/>
      <c r="AAJ21" s="56"/>
      <c r="AAK21" s="56"/>
      <c r="AAL21" s="56"/>
      <c r="AAM21" s="56"/>
      <c r="AAN21" s="56"/>
      <c r="AAO21" s="56"/>
      <c r="AAP21" s="56"/>
      <c r="AAQ21" s="56"/>
      <c r="AAR21" s="56"/>
      <c r="AAS21" s="56"/>
      <c r="AAT21" s="56"/>
      <c r="AAU21" s="56"/>
      <c r="AAV21" s="56"/>
      <c r="AAW21" s="56"/>
      <c r="AAX21" s="56"/>
      <c r="AAY21" s="56"/>
      <c r="AAZ21" s="56"/>
      <c r="ABA21" s="56"/>
      <c r="ABB21" s="56"/>
      <c r="ABC21" s="56"/>
      <c r="ABD21" s="56"/>
      <c r="ABE21" s="56"/>
      <c r="ABF21" s="56"/>
      <c r="ABG21" s="56"/>
      <c r="ABH21" s="56"/>
      <c r="ABI21" s="56"/>
      <c r="ABJ21" s="56"/>
      <c r="ABK21" s="56"/>
      <c r="ABL21" s="56"/>
      <c r="ABM21" s="56"/>
      <c r="ABN21" s="56"/>
      <c r="ABO21" s="56"/>
      <c r="ABP21" s="56"/>
      <c r="ABQ21" s="56"/>
      <c r="ABR21" s="56"/>
      <c r="ABS21" s="56"/>
      <c r="ABT21" s="56"/>
      <c r="ABU21" s="56"/>
      <c r="ABV21" s="56"/>
      <c r="ABW21" s="56"/>
      <c r="ABX21" s="56"/>
      <c r="ABY21" s="56"/>
      <c r="ABZ21" s="56"/>
      <c r="ACA21" s="56"/>
      <c r="ACB21" s="56"/>
      <c r="ACC21" s="56"/>
      <c r="ACD21" s="56"/>
      <c r="ACE21" s="56"/>
      <c r="ACF21" s="56"/>
      <c r="ACG21" s="56"/>
      <c r="ACH21" s="56"/>
      <c r="ACI21" s="56"/>
      <c r="ACJ21" s="56"/>
      <c r="ACK21" s="56"/>
      <c r="ACL21" s="56"/>
      <c r="ACM21" s="56"/>
      <c r="ACN21" s="56"/>
      <c r="ACO21" s="56"/>
      <c r="ACP21" s="56"/>
      <c r="ACQ21" s="56"/>
      <c r="ACR21" s="56"/>
      <c r="ACS21" s="56"/>
      <c r="ACT21" s="56"/>
      <c r="ACU21" s="56"/>
      <c r="ACV21" s="56"/>
      <c r="ACW21" s="56"/>
      <c r="ACX21" s="56"/>
      <c r="ACY21" s="56"/>
      <c r="ACZ21" s="56"/>
      <c r="ADA21" s="56"/>
      <c r="ADB21" s="56"/>
      <c r="ADC21" s="56"/>
      <c r="ADD21" s="56"/>
      <c r="ADE21" s="56"/>
      <c r="ADF21" s="56"/>
      <c r="ADG21" s="56"/>
      <c r="ADH21" s="56"/>
      <c r="ADI21" s="56"/>
      <c r="ADJ21" s="56"/>
      <c r="ADK21" s="56"/>
      <c r="ADL21" s="56"/>
      <c r="ADM21" s="56"/>
      <c r="ADN21" s="56"/>
      <c r="ADO21" s="56"/>
      <c r="ADP21" s="56"/>
      <c r="ADQ21" s="56"/>
      <c r="ADR21" s="56"/>
      <c r="ADS21" s="56"/>
      <c r="ADT21" s="56"/>
      <c r="ADU21" s="56"/>
      <c r="ADV21" s="56"/>
      <c r="ADW21" s="56"/>
      <c r="ADX21" s="56"/>
      <c r="ADY21" s="56"/>
      <c r="ADZ21" s="56"/>
      <c r="AEA21" s="56"/>
      <c r="AEB21" s="56"/>
      <c r="AEC21" s="56"/>
      <c r="AED21" s="56"/>
      <c r="AEE21" s="56"/>
      <c r="AEF21" s="56"/>
      <c r="AEG21" s="56"/>
      <c r="AEH21" s="56"/>
      <c r="AEI21" s="56"/>
      <c r="AEJ21" s="56"/>
      <c r="AEK21" s="56"/>
      <c r="AEL21" s="56"/>
      <c r="AEM21" s="56"/>
      <c r="AEN21" s="56"/>
      <c r="AEO21" s="56"/>
      <c r="AEP21" s="56"/>
      <c r="AEQ21" s="56"/>
      <c r="AER21" s="56"/>
      <c r="AES21" s="56"/>
      <c r="AET21" s="56"/>
      <c r="AEU21" s="56"/>
      <c r="AEV21" s="56"/>
      <c r="AEW21" s="56"/>
      <c r="AEX21" s="56"/>
      <c r="AEY21" s="56"/>
      <c r="AEZ21" s="56"/>
      <c r="AFA21" s="56"/>
      <c r="AFB21" s="56"/>
      <c r="AFC21" s="56"/>
      <c r="AFD21" s="56"/>
      <c r="AFE21" s="56"/>
      <c r="AFF21" s="56"/>
      <c r="AFG21" s="56"/>
      <c r="AFH21" s="56"/>
      <c r="AFI21" s="56"/>
      <c r="AFJ21" s="56"/>
      <c r="AFK21" s="56"/>
      <c r="AFL21" s="56"/>
      <c r="AFM21" s="56"/>
      <c r="AFN21" s="56"/>
      <c r="AFO21" s="56"/>
      <c r="AFP21" s="56"/>
      <c r="AFQ21" s="56"/>
      <c r="AFR21" s="56"/>
      <c r="AFS21" s="56"/>
      <c r="AFT21" s="56"/>
      <c r="AFU21" s="56"/>
      <c r="AFV21" s="56"/>
      <c r="AFW21" s="56"/>
      <c r="AFX21" s="56"/>
      <c r="AFY21" s="56"/>
      <c r="AFZ21" s="56"/>
      <c r="AGA21" s="56"/>
      <c r="AGB21" s="56"/>
      <c r="AGC21" s="56"/>
      <c r="AGD21" s="56"/>
      <c r="AGE21" s="56"/>
      <c r="AGF21" s="56"/>
      <c r="AGG21" s="56"/>
      <c r="AGH21" s="56"/>
      <c r="AGI21" s="56"/>
      <c r="AGJ21" s="56"/>
      <c r="AGK21" s="56"/>
      <c r="AGL21" s="56"/>
      <c r="AGM21" s="56"/>
      <c r="AGN21" s="56"/>
      <c r="AGO21" s="56"/>
      <c r="AGP21" s="56"/>
      <c r="AGQ21" s="56"/>
      <c r="AGR21" s="56"/>
      <c r="AGS21" s="56"/>
      <c r="AGT21" s="56"/>
      <c r="AGU21" s="56"/>
      <c r="AGV21" s="56"/>
      <c r="AGW21" s="56"/>
      <c r="AGX21" s="56"/>
      <c r="AGY21" s="56"/>
      <c r="AGZ21" s="56"/>
      <c r="AHA21" s="56"/>
      <c r="AHB21" s="56"/>
      <c r="AHC21" s="56"/>
      <c r="AHD21" s="56"/>
      <c r="AHE21" s="56"/>
      <c r="AHF21" s="56"/>
      <c r="AHG21" s="56"/>
      <c r="AHH21" s="56"/>
      <c r="AHI21" s="56"/>
      <c r="AHJ21" s="56"/>
      <c r="AHK21" s="56"/>
      <c r="AHL21" s="56"/>
      <c r="AHM21" s="56"/>
      <c r="AHN21" s="56"/>
      <c r="AHO21" s="56"/>
      <c r="AHP21" s="56"/>
      <c r="AHQ21" s="56"/>
      <c r="AHR21" s="56"/>
      <c r="AHS21" s="56"/>
      <c r="AHT21" s="56"/>
      <c r="AHU21" s="56"/>
      <c r="AHV21" s="56"/>
      <c r="AHW21" s="56"/>
      <c r="AHX21" s="56"/>
      <c r="AHY21" s="56"/>
      <c r="AHZ21" s="56"/>
      <c r="AIA21" s="56"/>
      <c r="AIB21" s="56"/>
      <c r="AIC21" s="56"/>
      <c r="AID21" s="56"/>
      <c r="AIE21" s="56"/>
      <c r="AIF21" s="56"/>
      <c r="AIG21" s="56"/>
      <c r="AIH21" s="56"/>
      <c r="AII21" s="56"/>
      <c r="AIJ21" s="56"/>
      <c r="AIK21" s="56"/>
      <c r="AIL21" s="56"/>
      <c r="AIM21" s="56"/>
      <c r="AIN21" s="56"/>
      <c r="AIO21" s="56"/>
      <c r="AIP21" s="56"/>
      <c r="AIQ21" s="56"/>
      <c r="AIR21" s="56"/>
      <c r="AIS21" s="56"/>
      <c r="AIT21" s="56"/>
      <c r="AIU21" s="56"/>
      <c r="AIV21" s="56"/>
      <c r="AIW21" s="56"/>
      <c r="AIX21" s="56"/>
      <c r="AIY21" s="56"/>
      <c r="AIZ21" s="56"/>
      <c r="AJA21" s="56"/>
      <c r="AJB21" s="56"/>
      <c r="AJC21" s="56"/>
      <c r="AJD21" s="56"/>
      <c r="AJE21" s="56"/>
      <c r="AJF21" s="56"/>
      <c r="AJG21" s="56"/>
      <c r="AJH21" s="56"/>
      <c r="AJI21" s="56"/>
      <c r="AJJ21" s="56"/>
      <c r="AJK21" s="56"/>
      <c r="AJL21" s="56"/>
      <c r="AJM21" s="56"/>
      <c r="AJN21" s="56"/>
      <c r="AJO21" s="56"/>
      <c r="AJP21" s="56"/>
      <c r="AJQ21" s="56"/>
      <c r="AJR21" s="56"/>
      <c r="AJS21" s="56"/>
      <c r="AJT21" s="56"/>
      <c r="AJU21" s="56"/>
      <c r="AJV21" s="56"/>
      <c r="AJW21" s="56"/>
      <c r="AJX21" s="56"/>
      <c r="AJY21" s="56"/>
      <c r="AJZ21" s="56"/>
      <c r="AKA21" s="56"/>
      <c r="AKB21" s="56"/>
      <c r="AKC21" s="56"/>
      <c r="AKD21" s="56"/>
      <c r="AKE21" s="56"/>
      <c r="AKF21" s="56"/>
      <c r="AKG21" s="56"/>
      <c r="AKH21" s="56"/>
      <c r="AKI21" s="56"/>
      <c r="AKJ21" s="56"/>
      <c r="AKK21" s="56"/>
      <c r="AKL21" s="56"/>
      <c r="AKM21" s="56"/>
      <c r="AKN21" s="56"/>
      <c r="AKO21" s="56"/>
      <c r="AKP21" s="56"/>
      <c r="AKQ21" s="56"/>
      <c r="AKR21" s="56"/>
      <c r="AKS21" s="56"/>
      <c r="AKT21" s="56"/>
      <c r="AKU21" s="56"/>
      <c r="AKV21" s="56"/>
      <c r="AKW21" s="56"/>
      <c r="AKX21" s="56"/>
      <c r="AKY21" s="56"/>
      <c r="AKZ21" s="56"/>
      <c r="ALA21" s="56"/>
      <c r="ALB21" s="56"/>
      <c r="ALC21" s="56"/>
      <c r="ALD21" s="56"/>
      <c r="ALE21" s="56"/>
      <c r="ALF21" s="56"/>
      <c r="ALG21" s="56"/>
      <c r="ALH21" s="56"/>
      <c r="ALI21" s="56"/>
      <c r="ALJ21" s="56"/>
      <c r="ALK21" s="56"/>
      <c r="ALL21" s="56"/>
      <c r="ALM21" s="56"/>
      <c r="ALN21" s="56"/>
      <c r="ALO21" s="56"/>
      <c r="ALP21" s="56"/>
      <c r="ALQ21" s="56"/>
      <c r="ALR21" s="56"/>
      <c r="ALS21" s="56"/>
      <c r="ALT21" s="56"/>
      <c r="ALU21" s="56"/>
      <c r="ALV21" s="56"/>
      <c r="ALW21" s="56"/>
      <c r="ALX21" s="56"/>
      <c r="ALY21" s="56"/>
      <c r="ALZ21" s="56"/>
      <c r="AMA21" s="56"/>
      <c r="AMB21" s="56"/>
      <c r="AMC21" s="56"/>
      <c r="AMD21" s="56"/>
      <c r="AME21" s="56"/>
      <c r="AMF21" s="56"/>
      <c r="AMG21" s="56"/>
      <c r="AMH21" s="56"/>
      <c r="AMI21" s="56"/>
      <c r="AMJ21" s="56"/>
      <c r="AMK21" s="56"/>
      <c r="AML21" s="56"/>
      <c r="AMM21" s="56"/>
      <c r="AMN21" s="56"/>
      <c r="AMO21" s="56"/>
      <c r="AMP21" s="56"/>
      <c r="AMQ21" s="56"/>
      <c r="AMR21" s="56"/>
      <c r="AMS21" s="56"/>
      <c r="AMT21" s="56"/>
      <c r="AMU21" s="56"/>
      <c r="AMV21" s="56"/>
      <c r="AMW21" s="56"/>
      <c r="AMX21" s="56"/>
      <c r="AMY21" s="56"/>
      <c r="AMZ21" s="56"/>
      <c r="ANA21" s="56"/>
      <c r="ANB21" s="56"/>
      <c r="ANC21" s="56"/>
      <c r="AND21" s="56"/>
      <c r="ANE21" s="56"/>
      <c r="ANF21" s="56"/>
      <c r="ANG21" s="56"/>
      <c r="ANH21" s="56"/>
      <c r="ANI21" s="56"/>
      <c r="ANJ21" s="56"/>
      <c r="ANK21" s="56"/>
      <c r="ANL21" s="56"/>
      <c r="ANM21" s="56"/>
      <c r="ANN21" s="56"/>
      <c r="ANO21" s="56"/>
      <c r="ANP21" s="56"/>
      <c r="ANQ21" s="56"/>
      <c r="ANR21" s="56"/>
      <c r="ANS21" s="56"/>
      <c r="ANT21" s="56"/>
      <c r="ANU21" s="56"/>
      <c r="ANV21" s="56"/>
      <c r="ANW21" s="56"/>
      <c r="ANX21" s="56"/>
      <c r="ANY21" s="56"/>
      <c r="ANZ21" s="56"/>
      <c r="AOA21" s="56"/>
      <c r="AOB21" s="56"/>
      <c r="AOC21" s="56"/>
      <c r="AOD21" s="56"/>
      <c r="AOE21" s="56"/>
      <c r="AOF21" s="56"/>
      <c r="AOG21" s="56"/>
      <c r="AOH21" s="56"/>
      <c r="AOI21" s="56"/>
      <c r="AOJ21" s="56"/>
      <c r="AOK21" s="56"/>
      <c r="AOL21" s="56"/>
      <c r="AOM21" s="56"/>
      <c r="AON21" s="56"/>
      <c r="AOO21" s="56"/>
      <c r="AOP21" s="56"/>
      <c r="AOQ21" s="56"/>
      <c r="AOR21" s="56"/>
      <c r="AOS21" s="56"/>
      <c r="AOT21" s="56"/>
      <c r="AOU21" s="56"/>
      <c r="AOV21" s="56"/>
      <c r="AOW21" s="56"/>
      <c r="AOX21" s="56"/>
      <c r="AOY21" s="56"/>
      <c r="AOZ21" s="56"/>
      <c r="APA21" s="56"/>
      <c r="APB21" s="56"/>
      <c r="APC21" s="56"/>
      <c r="APD21" s="56"/>
      <c r="APE21" s="56"/>
      <c r="APF21" s="56"/>
      <c r="APG21" s="56"/>
      <c r="APH21" s="56"/>
      <c r="API21" s="56"/>
      <c r="APJ21" s="56"/>
      <c r="APK21" s="56"/>
      <c r="APL21" s="56"/>
      <c r="APM21" s="56"/>
      <c r="APN21" s="56"/>
      <c r="APO21" s="56"/>
      <c r="APP21" s="56"/>
      <c r="APQ21" s="56"/>
      <c r="APR21" s="56"/>
      <c r="APS21" s="56"/>
      <c r="APT21" s="56"/>
      <c r="APU21" s="56"/>
      <c r="APV21" s="56"/>
      <c r="APW21" s="56"/>
      <c r="APX21" s="56"/>
      <c r="APY21" s="56"/>
      <c r="APZ21" s="56"/>
      <c r="AQA21" s="56"/>
      <c r="AQB21" s="56"/>
      <c r="AQC21" s="56"/>
      <c r="AQD21" s="56"/>
      <c r="AQE21" s="56"/>
      <c r="AQF21" s="56"/>
      <c r="AQG21" s="56"/>
      <c r="AQH21" s="56"/>
      <c r="AQI21" s="56"/>
      <c r="AQJ21" s="56"/>
      <c r="AQK21" s="56"/>
      <c r="AQL21" s="56"/>
      <c r="AQM21" s="56"/>
      <c r="AQN21" s="56"/>
      <c r="AQO21" s="56"/>
      <c r="AQP21" s="56"/>
      <c r="AQQ21" s="56"/>
      <c r="AQR21" s="56"/>
      <c r="AQS21" s="56"/>
      <c r="AQT21" s="56"/>
      <c r="AQU21" s="56"/>
      <c r="AQV21" s="56"/>
      <c r="AQW21" s="56"/>
      <c r="AQX21" s="56"/>
      <c r="AQY21" s="56"/>
      <c r="AQZ21" s="56"/>
      <c r="ARA21" s="56"/>
      <c r="ARB21" s="56"/>
      <c r="ARC21" s="56"/>
      <c r="ARD21" s="56"/>
      <c r="ARE21" s="56"/>
      <c r="ARF21" s="56"/>
      <c r="ARG21" s="56"/>
      <c r="ARH21" s="56"/>
      <c r="ARI21" s="56"/>
      <c r="ARJ21" s="56"/>
      <c r="ARK21" s="56"/>
      <c r="ARL21" s="56"/>
      <c r="ARM21" s="56"/>
      <c r="ARN21" s="56"/>
      <c r="ARO21" s="56"/>
      <c r="ARP21" s="56"/>
      <c r="ARQ21" s="56"/>
      <c r="ARR21" s="56"/>
      <c r="ARS21" s="56"/>
      <c r="ART21" s="56"/>
      <c r="ARU21" s="56"/>
      <c r="ARV21" s="56"/>
      <c r="ARW21" s="56"/>
      <c r="ARX21" s="56"/>
      <c r="ARY21" s="56"/>
      <c r="ARZ21" s="56"/>
      <c r="ASA21" s="56"/>
      <c r="ASB21" s="56"/>
      <c r="ASC21" s="56"/>
      <c r="ASD21" s="56"/>
      <c r="ASE21" s="56"/>
      <c r="ASF21" s="56"/>
      <c r="ASG21" s="56"/>
      <c r="ASH21" s="56"/>
      <c r="ASI21" s="56"/>
      <c r="ASJ21" s="56"/>
      <c r="ASK21" s="56"/>
      <c r="ASL21" s="56"/>
      <c r="ASM21" s="56"/>
      <c r="ASN21" s="56"/>
      <c r="ASO21" s="56"/>
      <c r="ASP21" s="56"/>
      <c r="ASQ21" s="56"/>
      <c r="ASR21" s="56"/>
      <c r="ASS21" s="56"/>
      <c r="AST21" s="56"/>
      <c r="ASU21" s="56"/>
      <c r="ASV21" s="56"/>
      <c r="ASW21" s="56"/>
      <c r="ASX21" s="56"/>
      <c r="ASY21" s="56"/>
      <c r="ASZ21" s="56"/>
      <c r="ATA21" s="56"/>
      <c r="ATB21" s="56"/>
      <c r="ATC21" s="56"/>
      <c r="ATD21" s="56"/>
      <c r="ATE21" s="56"/>
      <c r="ATF21" s="56"/>
      <c r="ATG21" s="56"/>
      <c r="ATH21" s="56"/>
      <c r="ATI21" s="56"/>
      <c r="ATJ21" s="56"/>
      <c r="ATK21" s="56"/>
      <c r="ATL21" s="56"/>
      <c r="ATM21" s="56"/>
      <c r="ATN21" s="56"/>
      <c r="ATO21" s="56"/>
      <c r="ATP21" s="56"/>
      <c r="ATQ21" s="56"/>
      <c r="ATR21" s="56"/>
      <c r="ATS21" s="56"/>
      <c r="ATT21" s="56"/>
      <c r="ATU21" s="56"/>
      <c r="ATV21" s="56"/>
      <c r="ATW21" s="56"/>
      <c r="ATX21" s="56"/>
      <c r="ATY21" s="56"/>
      <c r="ATZ21" s="56"/>
      <c r="AUA21" s="56"/>
      <c r="AUB21" s="56"/>
      <c r="AUC21" s="56"/>
      <c r="AUD21" s="56"/>
      <c r="AUE21" s="56"/>
      <c r="AUF21" s="56"/>
      <c r="AUG21" s="56"/>
      <c r="AUH21" s="56"/>
      <c r="AUI21" s="56"/>
      <c r="AUJ21" s="56"/>
      <c r="AUK21" s="56"/>
      <c r="AUL21" s="56"/>
      <c r="AUM21" s="56"/>
      <c r="AUN21" s="56"/>
      <c r="AUO21" s="56"/>
      <c r="AUP21" s="56"/>
      <c r="AUQ21" s="56"/>
      <c r="AUR21" s="56"/>
      <c r="AUS21" s="56"/>
      <c r="AUT21" s="56"/>
      <c r="AUU21" s="56"/>
      <c r="AUV21" s="56"/>
      <c r="AUW21" s="56"/>
      <c r="AUX21" s="56"/>
      <c r="AUY21" s="56"/>
      <c r="AUZ21" s="56"/>
      <c r="AVA21" s="56"/>
      <c r="AVB21" s="56"/>
      <c r="AVC21" s="56"/>
      <c r="AVD21" s="56"/>
      <c r="AVE21" s="56"/>
      <c r="AVF21" s="56"/>
      <c r="AVG21" s="56"/>
      <c r="AVH21" s="56"/>
      <c r="AVI21" s="56"/>
      <c r="AVJ21" s="56"/>
      <c r="AVK21" s="56"/>
      <c r="AVL21" s="56"/>
      <c r="AVM21" s="56"/>
      <c r="AVN21" s="56"/>
      <c r="AVO21" s="56"/>
      <c r="AVP21" s="56"/>
      <c r="AVQ21" s="56"/>
      <c r="AVR21" s="56"/>
      <c r="AVS21" s="56"/>
      <c r="AVT21" s="56"/>
      <c r="AVU21" s="56"/>
      <c r="AVV21" s="56"/>
      <c r="AVW21" s="56"/>
      <c r="AVX21" s="56"/>
      <c r="AVY21" s="56"/>
      <c r="AVZ21" s="56"/>
      <c r="AWA21" s="56"/>
      <c r="AWB21" s="56"/>
      <c r="AWC21" s="56"/>
      <c r="AWD21" s="56"/>
      <c r="AWE21" s="56"/>
      <c r="AWF21" s="56"/>
      <c r="AWG21" s="56"/>
      <c r="AWH21" s="56"/>
      <c r="AWI21" s="56"/>
      <c r="AWJ21" s="56"/>
      <c r="AWK21" s="56"/>
      <c r="AWL21" s="56"/>
      <c r="AWM21" s="56"/>
      <c r="AWN21" s="56"/>
      <c r="AWO21" s="56"/>
      <c r="AWP21" s="56"/>
      <c r="AWQ21" s="56"/>
      <c r="AWR21" s="56"/>
      <c r="AWS21" s="56"/>
      <c r="AWT21" s="56"/>
      <c r="AWU21" s="56"/>
      <c r="AWV21" s="56"/>
      <c r="AWW21" s="56"/>
      <c r="AWX21" s="56"/>
      <c r="AWY21" s="56"/>
      <c r="AWZ21" s="56"/>
      <c r="AXA21" s="56"/>
      <c r="AXB21" s="56"/>
      <c r="AXC21" s="56"/>
      <c r="AXD21" s="56"/>
      <c r="AXE21" s="56"/>
      <c r="AXF21" s="56"/>
      <c r="AXG21" s="56"/>
      <c r="AXH21" s="56"/>
      <c r="AXI21" s="56"/>
      <c r="AXJ21" s="56"/>
      <c r="AXK21" s="56"/>
      <c r="AXL21" s="56"/>
      <c r="AXM21" s="56"/>
      <c r="AXN21" s="56"/>
      <c r="AXO21" s="56"/>
      <c r="AXP21" s="56"/>
      <c r="AXQ21" s="56"/>
      <c r="AXR21" s="56"/>
      <c r="AXS21" s="56"/>
      <c r="AXT21" s="56"/>
      <c r="AXU21" s="56"/>
      <c r="AXV21" s="56"/>
      <c r="AXW21" s="56"/>
      <c r="AXX21" s="56"/>
      <c r="AXY21" s="56"/>
      <c r="AXZ21" s="56"/>
      <c r="AYA21" s="56"/>
      <c r="AYB21" s="56"/>
      <c r="AYC21" s="56"/>
      <c r="AYD21" s="56"/>
      <c r="AYE21" s="56"/>
      <c r="AYF21" s="56"/>
      <c r="AYG21" s="56"/>
      <c r="AYH21" s="56"/>
      <c r="AYI21" s="56"/>
      <c r="AYJ21" s="56"/>
      <c r="AYK21" s="56"/>
      <c r="AYL21" s="56"/>
      <c r="AYM21" s="56"/>
      <c r="AYN21" s="56"/>
      <c r="AYO21" s="56"/>
      <c r="AYP21" s="56"/>
      <c r="AYQ21" s="56"/>
      <c r="AYR21" s="56"/>
      <c r="AYS21" s="56"/>
      <c r="AYT21" s="56"/>
      <c r="AYU21" s="56"/>
      <c r="AYV21" s="56"/>
      <c r="AYW21" s="56"/>
      <c r="AYX21" s="56"/>
      <c r="AYY21" s="56"/>
      <c r="AYZ21" s="56"/>
      <c r="AZA21" s="56"/>
      <c r="AZB21" s="56"/>
      <c r="AZC21" s="56"/>
      <c r="AZD21" s="56"/>
      <c r="AZE21" s="56"/>
      <c r="AZF21" s="56"/>
      <c r="AZG21" s="56"/>
      <c r="AZH21" s="56"/>
      <c r="AZI21" s="56"/>
      <c r="AZJ21" s="56"/>
      <c r="AZK21" s="56"/>
      <c r="AZL21" s="56"/>
      <c r="AZM21" s="56"/>
      <c r="AZN21" s="56"/>
      <c r="AZO21" s="56"/>
      <c r="AZP21" s="56"/>
      <c r="AZQ21" s="56"/>
      <c r="AZR21" s="56"/>
      <c r="AZS21" s="56"/>
      <c r="AZT21" s="56"/>
      <c r="AZU21" s="56"/>
      <c r="AZV21" s="56"/>
      <c r="AZW21" s="56"/>
      <c r="AZX21" s="56"/>
      <c r="AZY21" s="56"/>
      <c r="AZZ21" s="56"/>
      <c r="BAA21" s="56"/>
      <c r="BAB21" s="56"/>
      <c r="BAC21" s="56"/>
      <c r="BAD21" s="56"/>
      <c r="BAE21" s="56"/>
      <c r="BAF21" s="56"/>
      <c r="BAG21" s="56"/>
      <c r="BAH21" s="56"/>
      <c r="BAI21" s="56"/>
      <c r="BAJ21" s="56"/>
      <c r="BAK21" s="56"/>
      <c r="BAL21" s="56"/>
      <c r="BAM21" s="56"/>
      <c r="BAN21" s="56"/>
      <c r="BAO21" s="56"/>
      <c r="BAP21" s="56"/>
      <c r="BAQ21" s="56"/>
      <c r="BAR21" s="56"/>
      <c r="BAS21" s="56"/>
      <c r="BAT21" s="56"/>
      <c r="BAU21" s="56"/>
      <c r="BAV21" s="56"/>
      <c r="BAW21" s="56"/>
      <c r="BAX21" s="56"/>
      <c r="BAY21" s="56"/>
      <c r="BAZ21" s="56"/>
      <c r="BBA21" s="56"/>
      <c r="BBB21" s="56"/>
      <c r="BBC21" s="56"/>
      <c r="BBD21" s="56"/>
      <c r="BBE21" s="56"/>
      <c r="BBF21" s="56"/>
      <c r="BBG21" s="56"/>
      <c r="BBH21" s="56"/>
      <c r="BBI21" s="56"/>
      <c r="BBJ21" s="56"/>
      <c r="BBK21" s="56"/>
      <c r="BBL21" s="56"/>
      <c r="BBM21" s="56"/>
      <c r="BBN21" s="56"/>
      <c r="BBO21" s="56"/>
      <c r="BBP21" s="56"/>
      <c r="BBQ21" s="56"/>
      <c r="BBR21" s="56"/>
      <c r="BBS21" s="56"/>
      <c r="BBT21" s="56"/>
      <c r="BBU21" s="56"/>
      <c r="BBV21" s="56"/>
      <c r="BBW21" s="56"/>
      <c r="BBX21" s="56"/>
      <c r="BBY21" s="56"/>
      <c r="BBZ21" s="56"/>
      <c r="BCA21" s="56"/>
      <c r="BCB21" s="56"/>
      <c r="BCC21" s="56"/>
      <c r="BCD21" s="56"/>
      <c r="BCE21" s="56"/>
      <c r="BCF21" s="56"/>
      <c r="BCG21" s="56"/>
      <c r="BCH21" s="56"/>
      <c r="BCI21" s="56"/>
      <c r="BCJ21" s="56"/>
      <c r="BCK21" s="56"/>
      <c r="BCL21" s="56"/>
      <c r="BCM21" s="56"/>
      <c r="BCN21" s="56"/>
      <c r="BCO21" s="56"/>
      <c r="BCP21" s="56"/>
      <c r="BCQ21" s="56"/>
      <c r="BCR21" s="56"/>
      <c r="BCS21" s="56"/>
      <c r="BCT21" s="56"/>
      <c r="BCU21" s="56"/>
      <c r="BCV21" s="56"/>
      <c r="BCW21" s="56"/>
      <c r="BCX21" s="56"/>
      <c r="BCY21" s="56"/>
      <c r="BCZ21" s="56"/>
      <c r="BDA21" s="56"/>
      <c r="BDB21" s="56"/>
      <c r="BDC21" s="56"/>
      <c r="BDD21" s="56"/>
      <c r="BDE21" s="56"/>
      <c r="BDF21" s="56"/>
      <c r="BDG21" s="56"/>
      <c r="BDH21" s="56"/>
      <c r="BDI21" s="56"/>
      <c r="BDJ21" s="56"/>
      <c r="BDK21" s="56"/>
      <c r="BDL21" s="56"/>
      <c r="BDM21" s="56"/>
      <c r="BDN21" s="56"/>
      <c r="BDO21" s="56"/>
      <c r="BDP21" s="56"/>
      <c r="BDQ21" s="56"/>
      <c r="BDR21" s="56"/>
      <c r="BDS21" s="56"/>
      <c r="BDT21" s="56"/>
      <c r="BDU21" s="56"/>
      <c r="BDV21" s="56"/>
      <c r="BDW21" s="56"/>
      <c r="BDX21" s="56"/>
      <c r="BDY21" s="56"/>
      <c r="BDZ21" s="56"/>
      <c r="BEA21" s="56"/>
      <c r="BEB21" s="56"/>
      <c r="BEC21" s="56"/>
      <c r="BED21" s="56"/>
      <c r="BEE21" s="56"/>
      <c r="BEF21" s="56"/>
      <c r="BEG21" s="56"/>
      <c r="BEH21" s="56"/>
      <c r="BEI21" s="56"/>
      <c r="BEJ21" s="56"/>
      <c r="BEK21" s="56"/>
      <c r="BEL21" s="56"/>
      <c r="BEM21" s="56"/>
      <c r="BEN21" s="56"/>
      <c r="BEO21" s="56"/>
      <c r="BEP21" s="56"/>
      <c r="BEQ21" s="56"/>
      <c r="BER21" s="56"/>
      <c r="BES21" s="56"/>
      <c r="BET21" s="56"/>
      <c r="BEU21" s="56"/>
      <c r="BEV21" s="56"/>
      <c r="BEW21" s="56"/>
      <c r="BEX21" s="56"/>
      <c r="BEY21" s="56"/>
      <c r="BEZ21" s="56"/>
      <c r="BFA21" s="56"/>
      <c r="BFB21" s="56"/>
      <c r="BFC21" s="56"/>
      <c r="BFD21" s="56"/>
      <c r="BFE21" s="56"/>
      <c r="BFF21" s="56"/>
      <c r="BFG21" s="56"/>
      <c r="BFH21" s="56"/>
      <c r="BFI21" s="56"/>
      <c r="BFJ21" s="56"/>
      <c r="BFK21" s="56"/>
      <c r="BFL21" s="56"/>
      <c r="BFM21" s="56"/>
      <c r="BFN21" s="56"/>
      <c r="BFO21" s="56"/>
      <c r="BFP21" s="56"/>
      <c r="BFQ21" s="56"/>
      <c r="BFR21" s="56"/>
      <c r="BFS21" s="56"/>
      <c r="BFT21" s="56"/>
      <c r="BFU21" s="56"/>
      <c r="BFV21" s="56"/>
      <c r="BFW21" s="56"/>
      <c r="BFX21" s="56"/>
      <c r="BFY21" s="56"/>
      <c r="BFZ21" s="56"/>
      <c r="BGA21" s="56"/>
      <c r="BGB21" s="56"/>
      <c r="BGC21" s="56"/>
      <c r="BGD21" s="56"/>
      <c r="BGE21" s="56"/>
      <c r="BGF21" s="56"/>
      <c r="BGG21" s="56"/>
      <c r="BGH21" s="56"/>
      <c r="BGI21" s="56"/>
      <c r="BGJ21" s="56"/>
      <c r="BGK21" s="56"/>
      <c r="BGL21" s="56"/>
      <c r="BGM21" s="56"/>
      <c r="BGN21" s="56"/>
      <c r="BGO21" s="56"/>
      <c r="BGP21" s="56"/>
      <c r="BGQ21" s="56"/>
      <c r="BGR21" s="56"/>
      <c r="BGS21" s="56"/>
      <c r="BGT21" s="56"/>
      <c r="BGU21" s="56"/>
      <c r="BGV21" s="56"/>
      <c r="BGW21" s="56"/>
      <c r="BGX21" s="56"/>
      <c r="BGY21" s="56"/>
      <c r="BGZ21" s="56"/>
      <c r="BHA21" s="56"/>
      <c r="BHB21" s="56"/>
      <c r="BHC21" s="56"/>
      <c r="BHD21" s="56"/>
      <c r="BHE21" s="56"/>
      <c r="BHF21" s="56"/>
      <c r="BHG21" s="56"/>
      <c r="BHH21" s="56"/>
      <c r="BHI21" s="56"/>
      <c r="BHJ21" s="56"/>
      <c r="BHK21" s="56"/>
      <c r="BHL21" s="56"/>
      <c r="BHM21" s="56"/>
      <c r="BHN21" s="56"/>
      <c r="BHO21" s="56"/>
      <c r="BHP21" s="56"/>
      <c r="BHQ21" s="56"/>
      <c r="BHR21" s="56"/>
      <c r="BHS21" s="56"/>
      <c r="BHT21" s="56"/>
      <c r="BHU21" s="56"/>
      <c r="BHV21" s="56"/>
      <c r="BHW21" s="56"/>
      <c r="BHX21" s="56"/>
      <c r="BHY21" s="56"/>
      <c r="BHZ21" s="56"/>
      <c r="BIA21" s="56"/>
      <c r="BIB21" s="56"/>
      <c r="BIC21" s="56"/>
      <c r="BID21" s="56"/>
      <c r="BIE21" s="56"/>
      <c r="BIF21" s="56"/>
      <c r="BIG21" s="56"/>
      <c r="BIH21" s="56"/>
      <c r="BII21" s="56"/>
      <c r="BIJ21" s="56"/>
      <c r="BIK21" s="56"/>
      <c r="BIL21" s="56"/>
      <c r="BIM21" s="56"/>
      <c r="BIN21" s="56"/>
      <c r="BIO21" s="56"/>
      <c r="BIP21" s="56"/>
      <c r="BIQ21" s="56"/>
      <c r="BIR21" s="56"/>
      <c r="BIS21" s="56"/>
      <c r="BIT21" s="56"/>
      <c r="BIU21" s="56"/>
      <c r="BIV21" s="56"/>
      <c r="BIW21" s="56"/>
      <c r="BIX21" s="56"/>
      <c r="BIY21" s="56"/>
      <c r="BIZ21" s="56"/>
      <c r="BJA21" s="56"/>
      <c r="BJB21" s="56"/>
      <c r="BJC21" s="56"/>
      <c r="BJD21" s="56"/>
      <c r="BJE21" s="56"/>
      <c r="BJF21" s="56"/>
      <c r="BJG21" s="56"/>
      <c r="BJH21" s="56"/>
      <c r="BJI21" s="56"/>
      <c r="BJJ21" s="56"/>
      <c r="BJK21" s="56"/>
      <c r="BJL21" s="56"/>
      <c r="BJM21" s="56"/>
      <c r="BJN21" s="56"/>
      <c r="BJO21" s="56"/>
      <c r="BJP21" s="56"/>
      <c r="BJQ21" s="56"/>
      <c r="BJR21" s="56"/>
      <c r="BJS21" s="56"/>
      <c r="BJT21" s="56"/>
      <c r="BJU21" s="56"/>
      <c r="BJV21" s="56"/>
      <c r="BJW21" s="56"/>
      <c r="BJX21" s="56"/>
      <c r="BJY21" s="56"/>
      <c r="BJZ21" s="56"/>
      <c r="BKA21" s="56"/>
      <c r="BKB21" s="56"/>
      <c r="BKC21" s="56"/>
      <c r="BKD21" s="56"/>
      <c r="BKE21" s="56"/>
      <c r="BKF21" s="56"/>
      <c r="BKG21" s="56"/>
      <c r="BKH21" s="56"/>
      <c r="BKI21" s="56"/>
      <c r="BKJ21" s="56"/>
      <c r="BKK21" s="56"/>
      <c r="BKL21" s="56"/>
      <c r="BKM21" s="56"/>
      <c r="BKN21" s="56"/>
      <c r="BKO21" s="56"/>
      <c r="BKP21" s="56"/>
      <c r="BKQ21" s="56"/>
      <c r="BKR21" s="56"/>
      <c r="BKS21" s="56"/>
      <c r="BKT21" s="56"/>
      <c r="BKU21" s="56"/>
      <c r="BKV21" s="56"/>
      <c r="BKW21" s="56"/>
      <c r="BKX21" s="56"/>
      <c r="BKY21" s="56"/>
      <c r="BKZ21" s="56"/>
      <c r="BLA21" s="56"/>
      <c r="BLB21" s="56"/>
      <c r="BLC21" s="56"/>
      <c r="BLD21" s="56"/>
      <c r="BLE21" s="56"/>
      <c r="BLF21" s="56"/>
      <c r="BLG21" s="56"/>
      <c r="BLH21" s="56"/>
      <c r="BLI21" s="56"/>
      <c r="BLJ21" s="56"/>
      <c r="BLK21" s="56"/>
      <c r="BLL21" s="56"/>
      <c r="BLM21" s="56"/>
      <c r="BLN21" s="56"/>
      <c r="BLO21" s="56"/>
      <c r="BLP21" s="56"/>
      <c r="BLQ21" s="56"/>
      <c r="BLR21" s="56"/>
      <c r="BLS21" s="56"/>
      <c r="BLT21" s="56"/>
      <c r="BLU21" s="56"/>
      <c r="BLV21" s="56"/>
      <c r="BLW21" s="56"/>
      <c r="BLX21" s="56"/>
      <c r="BLY21" s="56"/>
      <c r="BLZ21" s="56"/>
      <c r="BMA21" s="56"/>
      <c r="BMB21" s="56"/>
      <c r="BMC21" s="56"/>
      <c r="BMD21" s="56"/>
      <c r="BME21" s="56"/>
      <c r="BMF21" s="56"/>
      <c r="BMG21" s="56"/>
      <c r="BMH21" s="56"/>
      <c r="BMI21" s="56"/>
      <c r="BMJ21" s="56"/>
      <c r="BMK21" s="56"/>
      <c r="BML21" s="56"/>
      <c r="BMM21" s="56"/>
      <c r="BMN21" s="56"/>
      <c r="BMO21" s="56"/>
      <c r="BMP21" s="56"/>
      <c r="BMQ21" s="56"/>
      <c r="BMR21" s="56"/>
      <c r="BMS21" s="56"/>
      <c r="BMT21" s="56"/>
      <c r="BMU21" s="56"/>
      <c r="BMV21" s="56"/>
      <c r="BMW21" s="56"/>
      <c r="BMX21" s="56"/>
      <c r="BMY21" s="56"/>
      <c r="BMZ21" s="56"/>
      <c r="BNA21" s="56"/>
      <c r="BNB21" s="56"/>
      <c r="BNC21" s="56"/>
      <c r="BND21" s="56"/>
      <c r="BNE21" s="56"/>
      <c r="BNF21" s="56"/>
      <c r="BNG21" s="56"/>
      <c r="BNH21" s="56"/>
      <c r="BNI21" s="56"/>
      <c r="BNJ21" s="56"/>
      <c r="BNK21" s="56"/>
      <c r="BNL21" s="56"/>
      <c r="BNM21" s="56"/>
      <c r="BNN21" s="56"/>
      <c r="BNO21" s="56"/>
      <c r="BNP21" s="56"/>
      <c r="BNQ21" s="56"/>
      <c r="BNR21" s="56"/>
      <c r="BNS21" s="56"/>
      <c r="BNT21" s="56"/>
      <c r="BNU21" s="56"/>
      <c r="BNV21" s="56"/>
      <c r="BNW21" s="56"/>
      <c r="BNX21" s="56"/>
      <c r="BNY21" s="56"/>
      <c r="BNZ21" s="56"/>
      <c r="BOA21" s="56"/>
      <c r="BOB21" s="56"/>
      <c r="BOC21" s="56"/>
      <c r="BOD21" s="56"/>
      <c r="BOE21" s="56"/>
      <c r="BOF21" s="56"/>
      <c r="BOG21" s="56"/>
      <c r="BOH21" s="56"/>
      <c r="BOI21" s="56"/>
      <c r="BOJ21" s="56"/>
      <c r="BOK21" s="56"/>
      <c r="BOL21" s="56"/>
      <c r="BOM21" s="56"/>
      <c r="BON21" s="56"/>
      <c r="BOO21" s="56"/>
      <c r="BOP21" s="56"/>
      <c r="BOQ21" s="56"/>
      <c r="BOR21" s="56"/>
      <c r="BOS21" s="56"/>
      <c r="BOT21" s="56"/>
      <c r="BOU21" s="56"/>
      <c r="BOV21" s="56"/>
      <c r="BOW21" s="56"/>
      <c r="BOX21" s="56"/>
      <c r="BOY21" s="56"/>
      <c r="BOZ21" s="56"/>
      <c r="BPA21" s="56"/>
      <c r="BPB21" s="56"/>
      <c r="BPC21" s="56"/>
      <c r="BPD21" s="56"/>
      <c r="BPE21" s="56"/>
      <c r="BPF21" s="56"/>
      <c r="BPG21" s="56"/>
      <c r="BPH21" s="56"/>
      <c r="BPI21" s="56"/>
      <c r="BPJ21" s="56"/>
      <c r="BPK21" s="56"/>
      <c r="BPL21" s="56"/>
      <c r="BPM21" s="56"/>
      <c r="BPN21" s="56"/>
      <c r="BPO21" s="56"/>
      <c r="BPP21" s="56"/>
      <c r="BPQ21" s="56"/>
      <c r="BPR21" s="56"/>
      <c r="BPS21" s="56"/>
      <c r="BPT21" s="56"/>
      <c r="BPU21" s="56"/>
      <c r="BPV21" s="56"/>
      <c r="BPW21" s="56"/>
      <c r="BPX21" s="56"/>
      <c r="BPY21" s="56"/>
      <c r="BPZ21" s="56"/>
      <c r="BQA21" s="56"/>
      <c r="BQB21" s="56"/>
      <c r="BQC21" s="56"/>
      <c r="BQD21" s="56"/>
      <c r="BQE21" s="56"/>
      <c r="BQF21" s="56"/>
      <c r="BQG21" s="56"/>
      <c r="BQH21" s="56"/>
      <c r="BQI21" s="56"/>
      <c r="BQJ21" s="56"/>
      <c r="BQK21" s="56"/>
      <c r="BQL21" s="56"/>
      <c r="BQM21" s="56"/>
      <c r="BQN21" s="56"/>
      <c r="BQO21" s="56"/>
      <c r="BQP21" s="56"/>
      <c r="BQQ21" s="56"/>
      <c r="BQR21" s="56"/>
      <c r="BQS21" s="56"/>
      <c r="BQT21" s="56"/>
      <c r="BQU21" s="56"/>
      <c r="BQV21" s="56"/>
      <c r="BQW21" s="56"/>
      <c r="BQX21" s="56"/>
      <c r="BQY21" s="56"/>
      <c r="BQZ21" s="56"/>
      <c r="BRA21" s="56"/>
      <c r="BRB21" s="56"/>
      <c r="BRC21" s="56"/>
      <c r="BRD21" s="56"/>
      <c r="BRE21" s="56"/>
      <c r="BRF21" s="56"/>
      <c r="BRG21" s="56"/>
      <c r="BRH21" s="56"/>
      <c r="BRI21" s="56"/>
      <c r="BRJ21" s="56"/>
      <c r="BRK21" s="56"/>
      <c r="BRL21" s="56"/>
      <c r="BRM21" s="56"/>
      <c r="BRN21" s="56"/>
      <c r="BRO21" s="56"/>
      <c r="BRP21" s="56"/>
      <c r="BRQ21" s="56"/>
      <c r="BRR21" s="56"/>
      <c r="BRS21" s="56"/>
      <c r="BRT21" s="56"/>
      <c r="BRU21" s="56"/>
      <c r="BRV21" s="56"/>
      <c r="BRW21" s="56"/>
      <c r="BRX21" s="56"/>
      <c r="BRY21" s="56"/>
      <c r="BRZ21" s="56"/>
      <c r="BSA21" s="56"/>
      <c r="BSB21" s="56"/>
      <c r="BSC21" s="56"/>
      <c r="BSD21" s="56"/>
      <c r="BSE21" s="56"/>
      <c r="BSF21" s="56"/>
      <c r="BSG21" s="56"/>
      <c r="BSH21" s="56"/>
      <c r="BSI21" s="56"/>
      <c r="BSJ21" s="56"/>
      <c r="BSK21" s="56"/>
      <c r="BSL21" s="56"/>
      <c r="BSM21" s="56"/>
      <c r="BSN21" s="56"/>
      <c r="BSO21" s="56"/>
      <c r="BSP21" s="56"/>
      <c r="BSQ21" s="56"/>
      <c r="BSR21" s="56"/>
      <c r="BSS21" s="56"/>
      <c r="BST21" s="56"/>
      <c r="BSU21" s="56"/>
      <c r="BSV21" s="56"/>
      <c r="BSW21" s="56"/>
      <c r="BSX21" s="56"/>
      <c r="BSY21" s="56"/>
      <c r="BSZ21" s="56"/>
      <c r="BTA21" s="56"/>
      <c r="BTB21" s="56"/>
      <c r="BTC21" s="56"/>
      <c r="BTD21" s="56"/>
      <c r="BTE21" s="56"/>
      <c r="BTF21" s="56"/>
      <c r="BTG21" s="56"/>
      <c r="BTH21" s="56"/>
      <c r="BTI21" s="56"/>
      <c r="BTJ21" s="56"/>
      <c r="BTK21" s="56"/>
      <c r="BTL21" s="56"/>
      <c r="BTM21" s="56"/>
      <c r="BTN21" s="56"/>
      <c r="BTO21" s="56"/>
      <c r="BTP21" s="56"/>
      <c r="BTQ21" s="56"/>
      <c r="BTR21" s="56"/>
      <c r="BTS21" s="56"/>
      <c r="BTT21" s="56"/>
      <c r="BTU21" s="56"/>
      <c r="BTV21" s="56"/>
      <c r="BTW21" s="56"/>
      <c r="BTX21" s="56"/>
      <c r="BTY21" s="56"/>
      <c r="BTZ21" s="56"/>
      <c r="BUA21" s="56"/>
      <c r="BUB21" s="56"/>
      <c r="BUC21" s="56"/>
      <c r="BUD21" s="56"/>
      <c r="BUE21" s="56"/>
      <c r="BUF21" s="56"/>
      <c r="BUG21" s="56"/>
      <c r="BUH21" s="56"/>
      <c r="BUI21" s="56"/>
      <c r="BUJ21" s="56"/>
      <c r="BUK21" s="56"/>
      <c r="BUL21" s="56"/>
      <c r="BUM21" s="56"/>
      <c r="BUN21" s="56"/>
      <c r="BUO21" s="56"/>
      <c r="BUP21" s="56"/>
      <c r="BUQ21" s="56"/>
      <c r="BUR21" s="56"/>
      <c r="BUS21" s="56"/>
      <c r="BUT21" s="56"/>
      <c r="BUU21" s="56"/>
      <c r="BUV21" s="56"/>
      <c r="BUW21" s="56"/>
      <c r="BUX21" s="56"/>
      <c r="BUY21" s="56"/>
      <c r="BUZ21" s="56"/>
      <c r="BVA21" s="56"/>
      <c r="BVB21" s="56"/>
      <c r="BVC21" s="56"/>
      <c r="BVD21" s="56"/>
      <c r="BVE21" s="56"/>
      <c r="BVF21" s="56"/>
      <c r="BVG21" s="56"/>
      <c r="BVH21" s="56"/>
      <c r="BVI21" s="56"/>
      <c r="BVJ21" s="56"/>
      <c r="BVK21" s="56"/>
      <c r="BVL21" s="56"/>
      <c r="BVM21" s="56"/>
      <c r="BVN21" s="56"/>
      <c r="BVO21" s="56"/>
      <c r="BVP21" s="56"/>
      <c r="BVQ21" s="56"/>
      <c r="BVR21" s="56"/>
      <c r="BVS21" s="56"/>
      <c r="BVT21" s="56"/>
      <c r="BVU21" s="56"/>
      <c r="BVV21" s="56"/>
      <c r="BVW21" s="56"/>
      <c r="BVX21" s="56"/>
      <c r="BVY21" s="56"/>
      <c r="BVZ21" s="56"/>
      <c r="BWA21" s="56"/>
      <c r="BWB21" s="56"/>
      <c r="BWC21" s="56"/>
      <c r="BWD21" s="56"/>
      <c r="BWE21" s="56"/>
      <c r="BWF21" s="56"/>
      <c r="BWG21" s="56"/>
      <c r="BWH21" s="56"/>
      <c r="BWI21" s="56"/>
      <c r="BWJ21" s="56"/>
      <c r="BWK21" s="56"/>
      <c r="BWL21" s="56"/>
      <c r="BWM21" s="56"/>
      <c r="BWN21" s="56"/>
      <c r="BWO21" s="56"/>
      <c r="BWP21" s="56"/>
      <c r="BWQ21" s="56"/>
      <c r="BWR21" s="56"/>
      <c r="BWS21" s="56"/>
      <c r="BWT21" s="56"/>
      <c r="BWU21" s="56"/>
      <c r="BWV21" s="56"/>
      <c r="BWW21" s="56"/>
      <c r="BWX21" s="56"/>
      <c r="BWY21" s="56"/>
      <c r="BWZ21" s="56"/>
      <c r="BXA21" s="56"/>
      <c r="BXB21" s="56"/>
      <c r="BXC21" s="56"/>
      <c r="BXD21" s="56"/>
      <c r="BXE21" s="56"/>
      <c r="BXF21" s="56"/>
      <c r="BXG21" s="56"/>
      <c r="BXH21" s="56"/>
      <c r="BXI21" s="56"/>
      <c r="BXJ21" s="56"/>
      <c r="BXK21" s="56"/>
      <c r="BXL21" s="56"/>
      <c r="BXM21" s="56"/>
      <c r="BXN21" s="56"/>
      <c r="BXO21" s="56"/>
      <c r="BXP21" s="56"/>
      <c r="BXQ21" s="56"/>
      <c r="BXR21" s="56"/>
      <c r="BXS21" s="56"/>
      <c r="BXT21" s="56"/>
      <c r="BXU21" s="56"/>
      <c r="BXV21" s="56"/>
      <c r="BXW21" s="56"/>
      <c r="BXX21" s="56"/>
      <c r="BXY21" s="56"/>
      <c r="BXZ21" s="56"/>
      <c r="BYA21" s="56"/>
      <c r="BYB21" s="56"/>
      <c r="BYC21" s="56"/>
      <c r="BYD21" s="56"/>
      <c r="BYE21" s="56"/>
      <c r="BYF21" s="56"/>
      <c r="BYG21" s="56"/>
      <c r="BYH21" s="56"/>
      <c r="BYI21" s="56"/>
      <c r="BYJ21" s="56"/>
      <c r="BYK21" s="56"/>
      <c r="BYL21" s="56"/>
      <c r="BYM21" s="56"/>
      <c r="BYN21" s="56"/>
      <c r="BYO21" s="56"/>
      <c r="BYP21" s="56"/>
      <c r="BYQ21" s="56"/>
      <c r="BYR21" s="56"/>
      <c r="BYS21" s="56"/>
      <c r="BYT21" s="56"/>
      <c r="BYU21" s="56"/>
      <c r="BYV21" s="56"/>
      <c r="BYW21" s="56"/>
      <c r="BYX21" s="56"/>
      <c r="BYY21" s="56"/>
      <c r="BYZ21" s="56"/>
      <c r="BZA21" s="56"/>
      <c r="BZB21" s="56"/>
      <c r="BZC21" s="56"/>
      <c r="BZD21" s="56"/>
      <c r="BZE21" s="56"/>
      <c r="BZF21" s="56"/>
      <c r="BZG21" s="56"/>
      <c r="BZH21" s="56"/>
      <c r="BZI21" s="56"/>
      <c r="BZJ21" s="56"/>
      <c r="BZK21" s="56"/>
      <c r="BZL21" s="56"/>
      <c r="BZM21" s="56"/>
      <c r="BZN21" s="56"/>
      <c r="BZO21" s="56"/>
      <c r="BZP21" s="56"/>
      <c r="BZQ21" s="56"/>
      <c r="BZR21" s="56"/>
      <c r="BZS21" s="56"/>
      <c r="BZT21" s="56"/>
      <c r="BZU21" s="56"/>
      <c r="BZV21" s="56"/>
      <c r="BZW21" s="56"/>
      <c r="BZX21" s="56"/>
      <c r="BZY21" s="56"/>
      <c r="BZZ21" s="56"/>
      <c r="CAA21" s="56"/>
      <c r="CAB21" s="56"/>
      <c r="CAC21" s="56"/>
      <c r="CAD21" s="56"/>
      <c r="CAE21" s="56"/>
      <c r="CAF21" s="56"/>
      <c r="CAG21" s="56"/>
      <c r="CAH21" s="56"/>
      <c r="CAI21" s="56"/>
      <c r="CAJ21" s="56"/>
      <c r="CAK21" s="56"/>
      <c r="CAL21" s="56"/>
      <c r="CAM21" s="56"/>
      <c r="CAN21" s="56"/>
      <c r="CAO21" s="56"/>
      <c r="CAP21" s="56"/>
      <c r="CAQ21" s="56"/>
      <c r="CAR21" s="56"/>
      <c r="CAS21" s="56"/>
      <c r="CAT21" s="56"/>
      <c r="CAU21" s="56"/>
      <c r="CAV21" s="56"/>
      <c r="CAW21" s="56"/>
      <c r="CAX21" s="56"/>
      <c r="CAY21" s="56"/>
      <c r="CAZ21" s="56"/>
      <c r="CBA21" s="56"/>
      <c r="CBB21" s="56"/>
      <c r="CBC21" s="56"/>
      <c r="CBD21" s="56"/>
      <c r="CBE21" s="56"/>
      <c r="CBF21" s="56"/>
      <c r="CBG21" s="56"/>
      <c r="CBH21" s="56"/>
      <c r="CBI21" s="56"/>
      <c r="CBJ21" s="56"/>
      <c r="CBK21" s="56"/>
      <c r="CBL21" s="56"/>
      <c r="CBM21" s="56"/>
      <c r="CBN21" s="56"/>
      <c r="CBO21" s="56"/>
      <c r="CBP21" s="56"/>
      <c r="CBQ21" s="56"/>
      <c r="CBR21" s="56"/>
      <c r="CBS21" s="56"/>
      <c r="CBT21" s="56"/>
      <c r="CBU21" s="56"/>
      <c r="CBV21" s="56"/>
      <c r="CBW21" s="56"/>
      <c r="CBX21" s="56"/>
      <c r="CBY21" s="56"/>
      <c r="CBZ21" s="56"/>
      <c r="CCA21" s="56"/>
      <c r="CCB21" s="56"/>
      <c r="CCC21" s="56"/>
      <c r="CCD21" s="56"/>
      <c r="CCE21" s="56"/>
      <c r="CCF21" s="56"/>
      <c r="CCG21" s="56"/>
      <c r="CCH21" s="56"/>
      <c r="CCI21" s="56"/>
      <c r="CCJ21" s="56"/>
      <c r="CCK21" s="56"/>
      <c r="CCL21" s="56"/>
      <c r="CCM21" s="56"/>
      <c r="CCN21" s="56"/>
      <c r="CCO21" s="56"/>
      <c r="CCP21" s="56"/>
      <c r="CCQ21" s="56"/>
      <c r="CCR21" s="56"/>
      <c r="CCS21" s="56"/>
      <c r="CCT21" s="56"/>
      <c r="CCU21" s="56"/>
      <c r="CCV21" s="56"/>
      <c r="CCW21" s="56"/>
      <c r="CCX21" s="56"/>
      <c r="CCY21" s="56"/>
      <c r="CCZ21" s="56"/>
      <c r="CDA21" s="56"/>
      <c r="CDB21" s="56"/>
      <c r="CDC21" s="56"/>
      <c r="CDD21" s="56"/>
      <c r="CDE21" s="56"/>
      <c r="CDF21" s="56"/>
      <c r="CDG21" s="56"/>
      <c r="CDH21" s="56"/>
      <c r="CDI21" s="56"/>
      <c r="CDJ21" s="56"/>
      <c r="CDK21" s="56"/>
      <c r="CDL21" s="56"/>
      <c r="CDM21" s="56"/>
      <c r="CDN21" s="56"/>
      <c r="CDO21" s="56"/>
      <c r="CDP21" s="56"/>
      <c r="CDQ21" s="56"/>
      <c r="CDR21" s="56"/>
      <c r="CDS21" s="56"/>
      <c r="CDT21" s="56"/>
      <c r="CDU21" s="56"/>
      <c r="CDV21" s="56"/>
      <c r="CDW21" s="56"/>
      <c r="CDX21" s="56"/>
      <c r="CDY21" s="56"/>
      <c r="CDZ21" s="56"/>
      <c r="CEA21" s="56"/>
      <c r="CEB21" s="56"/>
      <c r="CEC21" s="56"/>
      <c r="CED21" s="56"/>
      <c r="CEE21" s="56"/>
      <c r="CEF21" s="56"/>
      <c r="CEG21" s="56"/>
      <c r="CEH21" s="56"/>
      <c r="CEI21" s="56"/>
      <c r="CEJ21" s="56"/>
      <c r="CEK21" s="56"/>
      <c r="CEL21" s="56"/>
      <c r="CEM21" s="56"/>
      <c r="CEN21" s="56"/>
      <c r="CEO21" s="56"/>
      <c r="CEP21" s="56"/>
      <c r="CEQ21" s="56"/>
      <c r="CER21" s="56"/>
      <c r="CES21" s="56"/>
      <c r="CET21" s="56"/>
      <c r="CEU21" s="56"/>
      <c r="CEV21" s="56"/>
      <c r="CEW21" s="56"/>
      <c r="CEX21" s="56"/>
      <c r="CEY21" s="56"/>
      <c r="CEZ21" s="56"/>
      <c r="CFA21" s="56"/>
      <c r="CFB21" s="56"/>
      <c r="CFC21" s="56"/>
      <c r="CFD21" s="56"/>
      <c r="CFE21" s="56"/>
      <c r="CFF21" s="56"/>
      <c r="CFG21" s="56"/>
      <c r="CFH21" s="56"/>
      <c r="CFI21" s="56"/>
      <c r="CFJ21" s="56"/>
      <c r="CFK21" s="56"/>
      <c r="CFL21" s="56"/>
      <c r="CFM21" s="56"/>
      <c r="CFN21" s="56"/>
      <c r="CFO21" s="56"/>
      <c r="CFP21" s="56"/>
      <c r="CFQ21" s="56"/>
      <c r="CFR21" s="56"/>
      <c r="CFS21" s="56"/>
      <c r="CFT21" s="56"/>
      <c r="CFU21" s="56"/>
      <c r="CFV21" s="56"/>
      <c r="CFW21" s="56"/>
      <c r="CFX21" s="56"/>
      <c r="CFY21" s="56"/>
      <c r="CFZ21" s="56"/>
      <c r="CGA21" s="56"/>
      <c r="CGB21" s="56"/>
      <c r="CGC21" s="56"/>
      <c r="CGD21" s="56"/>
      <c r="CGE21" s="56"/>
      <c r="CGF21" s="56"/>
      <c r="CGG21" s="56"/>
      <c r="CGH21" s="56"/>
      <c r="CGI21" s="56"/>
      <c r="CGJ21" s="56"/>
      <c r="CGK21" s="56"/>
      <c r="CGL21" s="56"/>
      <c r="CGM21" s="56"/>
      <c r="CGN21" s="56"/>
      <c r="CGO21" s="56"/>
      <c r="CGP21" s="56"/>
      <c r="CGQ21" s="56"/>
      <c r="CGR21" s="56"/>
      <c r="CGS21" s="56"/>
      <c r="CGT21" s="56"/>
      <c r="CGU21" s="56"/>
      <c r="CGV21" s="56"/>
      <c r="CGW21" s="56"/>
      <c r="CGX21" s="56"/>
      <c r="CGY21" s="56"/>
      <c r="CGZ21" s="56"/>
      <c r="CHA21" s="56"/>
      <c r="CHB21" s="56"/>
      <c r="CHC21" s="56"/>
      <c r="CHD21" s="56"/>
      <c r="CHE21" s="56"/>
      <c r="CHF21" s="56"/>
      <c r="CHG21" s="56"/>
      <c r="CHH21" s="56"/>
      <c r="CHI21" s="56"/>
      <c r="CHJ21" s="56"/>
      <c r="CHK21" s="56"/>
      <c r="CHL21" s="56"/>
      <c r="CHM21" s="56"/>
      <c r="CHN21" s="56"/>
      <c r="CHO21" s="56"/>
      <c r="CHP21" s="56"/>
      <c r="CHQ21" s="56"/>
      <c r="CHR21" s="56"/>
      <c r="CHS21" s="56"/>
      <c r="CHT21" s="56"/>
      <c r="CHU21" s="56"/>
      <c r="CHV21" s="56"/>
      <c r="CHW21" s="56"/>
      <c r="CHX21" s="56"/>
      <c r="CHY21" s="56"/>
      <c r="CHZ21" s="56"/>
      <c r="CIA21" s="56"/>
      <c r="CIB21" s="56"/>
      <c r="CIC21" s="56"/>
      <c r="CID21" s="56"/>
      <c r="CIE21" s="56"/>
      <c r="CIF21" s="56"/>
      <c r="CIG21" s="56"/>
      <c r="CIH21" s="56"/>
      <c r="CII21" s="56"/>
      <c r="CIJ21" s="56"/>
      <c r="CIK21" s="56"/>
      <c r="CIL21" s="56"/>
      <c r="CIM21" s="56"/>
      <c r="CIN21" s="56"/>
      <c r="CIO21" s="56"/>
      <c r="CIP21" s="56"/>
      <c r="CIQ21" s="56"/>
      <c r="CIR21" s="56"/>
      <c r="CIS21" s="56"/>
      <c r="CIT21" s="56"/>
      <c r="CIU21" s="56"/>
      <c r="CIV21" s="56"/>
      <c r="CIW21" s="56"/>
      <c r="CIX21" s="56"/>
      <c r="CIY21" s="56"/>
      <c r="CIZ21" s="56"/>
      <c r="CJA21" s="56"/>
      <c r="CJB21" s="56"/>
      <c r="CJC21" s="56"/>
      <c r="CJD21" s="56"/>
      <c r="CJE21" s="56"/>
      <c r="CJF21" s="56"/>
      <c r="CJG21" s="56"/>
      <c r="CJH21" s="56"/>
      <c r="CJI21" s="56"/>
      <c r="CJJ21" s="56"/>
      <c r="CJK21" s="56"/>
      <c r="CJL21" s="56"/>
      <c r="CJM21" s="56"/>
      <c r="CJN21" s="56"/>
      <c r="CJO21" s="56"/>
      <c r="CJP21" s="56"/>
      <c r="CJQ21" s="56"/>
      <c r="CJR21" s="56"/>
      <c r="CJS21" s="56"/>
      <c r="CJT21" s="56"/>
      <c r="CJU21" s="56"/>
      <c r="CJV21" s="56"/>
      <c r="CJW21" s="56"/>
      <c r="CJX21" s="56"/>
      <c r="CJY21" s="56"/>
      <c r="CJZ21" s="56"/>
      <c r="CKA21" s="56"/>
      <c r="CKB21" s="56"/>
      <c r="CKC21" s="56"/>
      <c r="CKD21" s="56"/>
      <c r="CKE21" s="56"/>
      <c r="CKF21" s="56"/>
      <c r="CKG21" s="56"/>
      <c r="CKH21" s="56"/>
      <c r="CKI21" s="56"/>
      <c r="CKJ21" s="56"/>
      <c r="CKK21" s="56"/>
      <c r="CKL21" s="56"/>
      <c r="CKM21" s="56"/>
      <c r="CKN21" s="56"/>
      <c r="CKO21" s="56"/>
      <c r="CKP21" s="56"/>
      <c r="CKQ21" s="56"/>
      <c r="CKR21" s="56"/>
      <c r="CKS21" s="56"/>
      <c r="CKT21" s="56"/>
      <c r="CKU21" s="56"/>
      <c r="CKV21" s="56"/>
      <c r="CKW21" s="56"/>
      <c r="CKX21" s="56"/>
      <c r="CKY21" s="56"/>
      <c r="CKZ21" s="56"/>
      <c r="CLA21" s="56"/>
      <c r="CLB21" s="56"/>
      <c r="CLC21" s="56"/>
      <c r="CLD21" s="56"/>
      <c r="CLE21" s="56"/>
      <c r="CLF21" s="56"/>
      <c r="CLG21" s="56"/>
      <c r="CLH21" s="56"/>
      <c r="CLI21" s="56"/>
      <c r="CLJ21" s="56"/>
      <c r="CLK21" s="56"/>
      <c r="CLL21" s="56"/>
      <c r="CLM21" s="56"/>
      <c r="CLN21" s="56"/>
      <c r="CLO21" s="56"/>
      <c r="CLP21" s="56"/>
      <c r="CLQ21" s="56"/>
      <c r="CLR21" s="56"/>
      <c r="CLS21" s="56"/>
      <c r="CLT21" s="56"/>
      <c r="CLU21" s="56"/>
      <c r="CLV21" s="56"/>
      <c r="CLW21" s="56"/>
      <c r="CLX21" s="56"/>
      <c r="CLY21" s="56"/>
      <c r="CLZ21" s="56"/>
      <c r="CMA21" s="56"/>
      <c r="CMB21" s="56"/>
      <c r="CMC21" s="56"/>
      <c r="CMD21" s="56"/>
      <c r="CME21" s="56"/>
      <c r="CMF21" s="56"/>
      <c r="CMG21" s="56"/>
      <c r="CMH21" s="56"/>
      <c r="CMI21" s="56"/>
      <c r="CMJ21" s="56"/>
      <c r="CMK21" s="56"/>
      <c r="CML21" s="56"/>
      <c r="CMM21" s="56"/>
      <c r="CMN21" s="56"/>
      <c r="CMO21" s="56"/>
      <c r="CMP21" s="56"/>
      <c r="CMQ21" s="56"/>
      <c r="CMR21" s="56"/>
      <c r="CMS21" s="56"/>
      <c r="CMT21" s="56"/>
      <c r="CMU21" s="56"/>
      <c r="CMV21" s="56"/>
      <c r="CMW21" s="56"/>
      <c r="CMX21" s="56"/>
      <c r="CMY21" s="56"/>
      <c r="CMZ21" s="56"/>
      <c r="CNA21" s="56"/>
      <c r="CNB21" s="56"/>
      <c r="CNC21" s="56"/>
      <c r="CND21" s="56"/>
      <c r="CNE21" s="56"/>
      <c r="CNF21" s="56"/>
      <c r="CNG21" s="56"/>
      <c r="CNH21" s="56"/>
      <c r="CNI21" s="56"/>
      <c r="CNJ21" s="56"/>
      <c r="CNK21" s="56"/>
      <c r="CNL21" s="56"/>
      <c r="CNM21" s="56"/>
      <c r="CNN21" s="56"/>
      <c r="CNO21" s="56"/>
      <c r="CNP21" s="56"/>
      <c r="CNQ21" s="56"/>
      <c r="CNR21" s="56"/>
      <c r="CNS21" s="56"/>
      <c r="CNT21" s="56"/>
      <c r="CNU21" s="56"/>
      <c r="CNV21" s="56"/>
      <c r="CNW21" s="56"/>
      <c r="CNX21" s="56"/>
      <c r="CNY21" s="56"/>
      <c r="CNZ21" s="56"/>
      <c r="COA21" s="56"/>
      <c r="COB21" s="56"/>
      <c r="COC21" s="56"/>
      <c r="COD21" s="56"/>
      <c r="COE21" s="56"/>
      <c r="COF21" s="56"/>
      <c r="COG21" s="56"/>
      <c r="COH21" s="56"/>
      <c r="COI21" s="56"/>
      <c r="COJ21" s="56"/>
      <c r="COK21" s="56"/>
      <c r="COL21" s="56"/>
      <c r="COM21" s="56"/>
      <c r="CON21" s="56"/>
      <c r="COO21" s="56"/>
      <c r="COP21" s="56"/>
      <c r="COQ21" s="56"/>
      <c r="COR21" s="56"/>
      <c r="COS21" s="56"/>
      <c r="COT21" s="56"/>
      <c r="COU21" s="56"/>
      <c r="COV21" s="56"/>
      <c r="COW21" s="56"/>
      <c r="COX21" s="56"/>
      <c r="COY21" s="56"/>
      <c r="COZ21" s="56"/>
      <c r="CPA21" s="56"/>
      <c r="CPB21" s="56"/>
      <c r="CPC21" s="56"/>
      <c r="CPD21" s="56"/>
      <c r="CPE21" s="56"/>
      <c r="CPF21" s="56"/>
      <c r="CPG21" s="56"/>
      <c r="CPH21" s="56"/>
      <c r="CPI21" s="56"/>
      <c r="CPJ21" s="56"/>
      <c r="CPK21" s="56"/>
      <c r="CPL21" s="56"/>
      <c r="CPM21" s="56"/>
      <c r="CPN21" s="56"/>
      <c r="CPO21" s="56"/>
      <c r="CPP21" s="56"/>
      <c r="CPQ21" s="56"/>
      <c r="CPR21" s="56"/>
      <c r="CPS21" s="56"/>
      <c r="CPT21" s="56"/>
      <c r="CPU21" s="56"/>
      <c r="CPV21" s="56"/>
      <c r="CPW21" s="56"/>
      <c r="CPX21" s="56"/>
      <c r="CPY21" s="56"/>
      <c r="CPZ21" s="56"/>
      <c r="CQA21" s="56"/>
      <c r="CQB21" s="56"/>
      <c r="CQC21" s="56"/>
      <c r="CQD21" s="56"/>
      <c r="CQE21" s="56"/>
      <c r="CQF21" s="56"/>
      <c r="CQG21" s="56"/>
      <c r="CQH21" s="56"/>
      <c r="CQI21" s="56"/>
      <c r="CQJ21" s="56"/>
      <c r="CQK21" s="56"/>
      <c r="CQL21" s="56"/>
      <c r="CQM21" s="56"/>
      <c r="CQN21" s="56"/>
      <c r="CQO21" s="56"/>
      <c r="CQP21" s="56"/>
      <c r="CQQ21" s="56"/>
      <c r="CQR21" s="56"/>
      <c r="CQS21" s="56"/>
      <c r="CQT21" s="56"/>
      <c r="CQU21" s="56"/>
      <c r="CQV21" s="56"/>
      <c r="CQW21" s="56"/>
      <c r="CQX21" s="56"/>
      <c r="CQY21" s="56"/>
      <c r="CQZ21" s="56"/>
      <c r="CRA21" s="56"/>
      <c r="CRB21" s="56"/>
      <c r="CRC21" s="56"/>
      <c r="CRD21" s="56"/>
      <c r="CRE21" s="56"/>
      <c r="CRF21" s="56"/>
      <c r="CRG21" s="56"/>
      <c r="CRH21" s="56"/>
      <c r="CRI21" s="56"/>
      <c r="CRJ21" s="56"/>
      <c r="CRK21" s="56"/>
      <c r="CRL21" s="56"/>
      <c r="CRM21" s="56"/>
      <c r="CRN21" s="56"/>
      <c r="CRO21" s="56"/>
      <c r="CRP21" s="56"/>
      <c r="CRQ21" s="56"/>
      <c r="CRR21" s="56"/>
      <c r="CRS21" s="56"/>
      <c r="CRT21" s="56"/>
      <c r="CRU21" s="56"/>
      <c r="CRV21" s="56"/>
      <c r="CRW21" s="56"/>
      <c r="CRX21" s="56"/>
      <c r="CRY21" s="56"/>
      <c r="CRZ21" s="56"/>
      <c r="CSA21" s="56"/>
      <c r="CSB21" s="56"/>
      <c r="CSC21" s="56"/>
      <c r="CSD21" s="56"/>
      <c r="CSE21" s="56"/>
      <c r="CSF21" s="56"/>
      <c r="CSG21" s="56"/>
      <c r="CSH21" s="56"/>
      <c r="CSI21" s="56"/>
      <c r="CSJ21" s="56"/>
      <c r="CSK21" s="56"/>
      <c r="CSL21" s="56"/>
      <c r="CSM21" s="56"/>
      <c r="CSN21" s="56"/>
      <c r="CSO21" s="56"/>
      <c r="CSP21" s="56"/>
      <c r="CSQ21" s="56"/>
      <c r="CSR21" s="56"/>
      <c r="CSS21" s="56"/>
      <c r="CST21" s="56"/>
      <c r="CSU21" s="56"/>
      <c r="CSV21" s="56"/>
      <c r="CSW21" s="56"/>
      <c r="CSX21" s="56"/>
      <c r="CSY21" s="56"/>
      <c r="CSZ21" s="56"/>
      <c r="CTA21" s="56"/>
      <c r="CTB21" s="56"/>
      <c r="CTC21" s="56"/>
      <c r="CTD21" s="56"/>
      <c r="CTE21" s="56"/>
      <c r="CTF21" s="56"/>
      <c r="CTG21" s="56"/>
      <c r="CTH21" s="56"/>
      <c r="CTI21" s="56"/>
      <c r="CTJ21" s="56"/>
      <c r="CTK21" s="56"/>
      <c r="CTL21" s="56"/>
      <c r="CTM21" s="56"/>
      <c r="CTN21" s="56"/>
      <c r="CTO21" s="56"/>
      <c r="CTP21" s="56"/>
      <c r="CTQ21" s="56"/>
      <c r="CTR21" s="56"/>
      <c r="CTS21" s="56"/>
      <c r="CTT21" s="56"/>
      <c r="CTU21" s="56"/>
      <c r="CTV21" s="56"/>
      <c r="CTW21" s="56"/>
      <c r="CTX21" s="56"/>
      <c r="CTY21" s="56"/>
      <c r="CTZ21" s="56"/>
      <c r="CUA21" s="56"/>
      <c r="CUB21" s="56"/>
      <c r="CUC21" s="56"/>
      <c r="CUD21" s="56"/>
      <c r="CUE21" s="56"/>
      <c r="CUF21" s="56"/>
      <c r="CUG21" s="56"/>
      <c r="CUH21" s="56"/>
      <c r="CUI21" s="56"/>
      <c r="CUJ21" s="56"/>
      <c r="CUK21" s="56"/>
      <c r="CUL21" s="56"/>
      <c r="CUM21" s="56"/>
      <c r="CUN21" s="56"/>
      <c r="CUO21" s="56"/>
      <c r="CUP21" s="56"/>
      <c r="CUQ21" s="56"/>
      <c r="CUR21" s="56"/>
      <c r="CUS21" s="56"/>
      <c r="CUT21" s="56"/>
      <c r="CUU21" s="56"/>
      <c r="CUV21" s="56"/>
      <c r="CUW21" s="56"/>
      <c r="CUX21" s="56"/>
      <c r="CUY21" s="56"/>
      <c r="CUZ21" s="56"/>
      <c r="CVA21" s="56"/>
      <c r="CVB21" s="56"/>
      <c r="CVC21" s="56"/>
      <c r="CVD21" s="56"/>
      <c r="CVE21" s="56"/>
      <c r="CVF21" s="56"/>
      <c r="CVG21" s="56"/>
      <c r="CVH21" s="56"/>
      <c r="CVI21" s="56"/>
      <c r="CVJ21" s="56"/>
      <c r="CVK21" s="56"/>
      <c r="CVL21" s="56"/>
      <c r="CVM21" s="56"/>
      <c r="CVN21" s="56"/>
      <c r="CVO21" s="56"/>
      <c r="CVP21" s="56"/>
      <c r="CVQ21" s="56"/>
      <c r="CVR21" s="56"/>
      <c r="CVS21" s="56"/>
      <c r="CVT21" s="56"/>
      <c r="CVU21" s="56"/>
      <c r="CVV21" s="56"/>
      <c r="CVW21" s="56"/>
      <c r="CVX21" s="56"/>
      <c r="CVY21" s="56"/>
      <c r="CVZ21" s="56"/>
      <c r="CWA21" s="56"/>
      <c r="CWB21" s="56"/>
      <c r="CWC21" s="56"/>
      <c r="CWD21" s="56"/>
      <c r="CWE21" s="56"/>
      <c r="CWF21" s="56"/>
      <c r="CWG21" s="56"/>
      <c r="CWH21" s="56"/>
      <c r="CWI21" s="56"/>
      <c r="CWJ21" s="56"/>
      <c r="CWK21" s="56"/>
      <c r="CWL21" s="56"/>
      <c r="CWM21" s="56"/>
      <c r="CWN21" s="56"/>
      <c r="CWO21" s="56"/>
      <c r="CWP21" s="56"/>
      <c r="CWQ21" s="56"/>
      <c r="CWR21" s="56"/>
      <c r="CWS21" s="56"/>
      <c r="CWT21" s="56"/>
      <c r="CWU21" s="56"/>
      <c r="CWV21" s="56"/>
      <c r="CWW21" s="56"/>
      <c r="CWX21" s="56"/>
      <c r="CWY21" s="56"/>
      <c r="CWZ21" s="56"/>
      <c r="CXA21" s="56"/>
      <c r="CXB21" s="56"/>
      <c r="CXC21" s="56"/>
      <c r="CXD21" s="56"/>
      <c r="CXE21" s="56"/>
      <c r="CXF21" s="56"/>
      <c r="CXG21" s="56"/>
      <c r="CXH21" s="56"/>
      <c r="CXI21" s="56"/>
      <c r="CXJ21" s="56"/>
      <c r="CXK21" s="56"/>
      <c r="CXL21" s="56"/>
      <c r="CXM21" s="56"/>
      <c r="CXN21" s="56"/>
      <c r="CXO21" s="56"/>
      <c r="CXP21" s="56"/>
      <c r="CXQ21" s="56"/>
      <c r="CXR21" s="56"/>
      <c r="CXS21" s="56"/>
      <c r="CXT21" s="56"/>
      <c r="CXU21" s="56"/>
      <c r="CXV21" s="56"/>
      <c r="CXW21" s="56"/>
      <c r="CXX21" s="56"/>
      <c r="CXY21" s="56"/>
      <c r="CXZ21" s="56"/>
      <c r="CYA21" s="56"/>
      <c r="CYB21" s="56"/>
      <c r="CYC21" s="56"/>
      <c r="CYD21" s="56"/>
      <c r="CYE21" s="56"/>
      <c r="CYF21" s="56"/>
      <c r="CYG21" s="56"/>
      <c r="CYH21" s="56"/>
      <c r="CYI21" s="56"/>
      <c r="CYJ21" s="56"/>
      <c r="CYK21" s="56"/>
      <c r="CYL21" s="56"/>
      <c r="CYM21" s="56"/>
      <c r="CYN21" s="56"/>
      <c r="CYO21" s="56"/>
      <c r="CYP21" s="56"/>
      <c r="CYQ21" s="56"/>
      <c r="CYR21" s="56"/>
      <c r="CYS21" s="56"/>
      <c r="CYT21" s="56"/>
      <c r="CYU21" s="56"/>
      <c r="CYV21" s="56"/>
      <c r="CYW21" s="56"/>
      <c r="CYX21" s="56"/>
      <c r="CYY21" s="56"/>
      <c r="CYZ21" s="56"/>
      <c r="CZA21" s="56"/>
      <c r="CZB21" s="56"/>
      <c r="CZC21" s="56"/>
      <c r="CZD21" s="56"/>
      <c r="CZE21" s="56"/>
      <c r="CZF21" s="56"/>
      <c r="CZG21" s="56"/>
      <c r="CZH21" s="56"/>
      <c r="CZI21" s="56"/>
      <c r="CZJ21" s="56"/>
      <c r="CZK21" s="56"/>
      <c r="CZL21" s="56"/>
      <c r="CZM21" s="56"/>
      <c r="CZN21" s="56"/>
      <c r="CZO21" s="56"/>
      <c r="CZP21" s="56"/>
      <c r="CZQ21" s="56"/>
      <c r="CZR21" s="56"/>
      <c r="CZS21" s="56"/>
      <c r="CZT21" s="56"/>
      <c r="CZU21" s="56"/>
      <c r="CZV21" s="56"/>
      <c r="CZW21" s="56"/>
      <c r="CZX21" s="56"/>
      <c r="CZY21" s="56"/>
      <c r="CZZ21" s="56"/>
      <c r="DAA21" s="56"/>
      <c r="DAB21" s="56"/>
      <c r="DAC21" s="56"/>
      <c r="DAD21" s="56"/>
      <c r="DAE21" s="56"/>
      <c r="DAF21" s="56"/>
      <c r="DAG21" s="56"/>
      <c r="DAH21" s="56"/>
      <c r="DAI21" s="56"/>
      <c r="DAJ21" s="56"/>
      <c r="DAK21" s="56"/>
      <c r="DAL21" s="56"/>
      <c r="DAM21" s="56"/>
      <c r="DAN21" s="56"/>
      <c r="DAO21" s="56"/>
      <c r="DAP21" s="56"/>
      <c r="DAQ21" s="56"/>
      <c r="DAR21" s="56"/>
      <c r="DAS21" s="56"/>
      <c r="DAT21" s="56"/>
      <c r="DAU21" s="56"/>
      <c r="DAV21" s="56"/>
      <c r="DAW21" s="56"/>
      <c r="DAX21" s="56"/>
      <c r="DAY21" s="56"/>
      <c r="DAZ21" s="56"/>
      <c r="DBA21" s="56"/>
      <c r="DBB21" s="56"/>
      <c r="DBC21" s="56"/>
      <c r="DBD21" s="56"/>
      <c r="DBE21" s="56"/>
      <c r="DBF21" s="56"/>
      <c r="DBG21" s="56"/>
      <c r="DBH21" s="56"/>
      <c r="DBI21" s="56"/>
      <c r="DBJ21" s="56"/>
      <c r="DBK21" s="56"/>
      <c r="DBL21" s="56"/>
      <c r="DBM21" s="56"/>
      <c r="DBN21" s="56"/>
      <c r="DBO21" s="56"/>
      <c r="DBP21" s="56"/>
      <c r="DBQ21" s="56"/>
      <c r="DBR21" s="56"/>
      <c r="DBS21" s="56"/>
      <c r="DBT21" s="56"/>
      <c r="DBU21" s="56"/>
      <c r="DBV21" s="56"/>
      <c r="DBW21" s="56"/>
      <c r="DBX21" s="56"/>
      <c r="DBY21" s="56"/>
      <c r="DBZ21" s="56"/>
      <c r="DCA21" s="56"/>
      <c r="DCB21" s="56"/>
      <c r="DCC21" s="56"/>
      <c r="DCD21" s="56"/>
      <c r="DCE21" s="56"/>
      <c r="DCF21" s="56"/>
      <c r="DCG21" s="56"/>
      <c r="DCH21" s="56"/>
      <c r="DCI21" s="56"/>
      <c r="DCJ21" s="56"/>
      <c r="DCK21" s="56"/>
      <c r="DCL21" s="56"/>
      <c r="DCM21" s="56"/>
      <c r="DCN21" s="56"/>
      <c r="DCO21" s="56"/>
      <c r="DCP21" s="56"/>
      <c r="DCQ21" s="56"/>
      <c r="DCR21" s="56"/>
      <c r="DCS21" s="56"/>
      <c r="DCT21" s="56"/>
      <c r="DCU21" s="56"/>
      <c r="DCV21" s="56"/>
      <c r="DCW21" s="56"/>
      <c r="DCX21" s="56"/>
      <c r="DCY21" s="56"/>
      <c r="DCZ21" s="56"/>
      <c r="DDA21" s="56"/>
      <c r="DDB21" s="56"/>
      <c r="DDC21" s="56"/>
      <c r="DDD21" s="56"/>
      <c r="DDE21" s="56"/>
      <c r="DDF21" s="56"/>
      <c r="DDG21" s="56"/>
      <c r="DDH21" s="56"/>
      <c r="DDI21" s="56"/>
      <c r="DDJ21" s="56"/>
      <c r="DDK21" s="56"/>
      <c r="DDL21" s="56"/>
      <c r="DDM21" s="56"/>
      <c r="DDN21" s="56"/>
      <c r="DDO21" s="56"/>
      <c r="DDP21" s="56"/>
      <c r="DDQ21" s="56"/>
      <c r="DDR21" s="56"/>
      <c r="DDS21" s="56"/>
      <c r="DDT21" s="56"/>
      <c r="DDU21" s="56"/>
      <c r="DDV21" s="56"/>
      <c r="DDW21" s="56"/>
      <c r="DDX21" s="56"/>
      <c r="DDY21" s="56"/>
      <c r="DDZ21" s="56"/>
      <c r="DEA21" s="56"/>
      <c r="DEB21" s="56"/>
      <c r="DEC21" s="56"/>
      <c r="DED21" s="56"/>
      <c r="DEE21" s="56"/>
      <c r="DEF21" s="56"/>
      <c r="DEG21" s="56"/>
      <c r="DEH21" s="56"/>
      <c r="DEI21" s="56"/>
      <c r="DEJ21" s="56"/>
      <c r="DEK21" s="56"/>
      <c r="DEL21" s="56"/>
      <c r="DEM21" s="56"/>
      <c r="DEN21" s="56"/>
      <c r="DEO21" s="56"/>
      <c r="DEP21" s="56"/>
      <c r="DEQ21" s="56"/>
      <c r="DER21" s="56"/>
      <c r="DES21" s="56"/>
      <c r="DET21" s="56"/>
      <c r="DEU21" s="56"/>
      <c r="DEV21" s="56"/>
      <c r="DEW21" s="56"/>
      <c r="DEX21" s="56"/>
      <c r="DEY21" s="56"/>
      <c r="DEZ21" s="56"/>
      <c r="DFA21" s="56"/>
      <c r="DFB21" s="56"/>
      <c r="DFC21" s="56"/>
      <c r="DFD21" s="56"/>
      <c r="DFE21" s="56"/>
      <c r="DFF21" s="56"/>
      <c r="DFG21" s="56"/>
      <c r="DFH21" s="56"/>
      <c r="DFI21" s="56"/>
      <c r="DFJ21" s="56"/>
      <c r="DFK21" s="56"/>
      <c r="DFL21" s="56"/>
      <c r="DFM21" s="56"/>
      <c r="DFN21" s="56"/>
      <c r="DFO21" s="56"/>
      <c r="DFP21" s="56"/>
      <c r="DFQ21" s="56"/>
      <c r="DFR21" s="56"/>
      <c r="DFS21" s="56"/>
      <c r="DFT21" s="56"/>
      <c r="DFU21" s="56"/>
      <c r="DFV21" s="56"/>
      <c r="DFW21" s="56"/>
      <c r="DFX21" s="56"/>
      <c r="DFY21" s="56"/>
      <c r="DFZ21" s="56"/>
      <c r="DGA21" s="56"/>
      <c r="DGB21" s="56"/>
      <c r="DGC21" s="56"/>
      <c r="DGD21" s="56"/>
      <c r="DGE21" s="56"/>
      <c r="DGF21" s="56"/>
      <c r="DGG21" s="56"/>
      <c r="DGH21" s="56"/>
      <c r="DGI21" s="56"/>
      <c r="DGJ21" s="56"/>
      <c r="DGK21" s="56"/>
      <c r="DGL21" s="56"/>
      <c r="DGM21" s="56"/>
      <c r="DGN21" s="56"/>
      <c r="DGO21" s="56"/>
      <c r="DGP21" s="56"/>
      <c r="DGQ21" s="56"/>
      <c r="DGR21" s="56"/>
      <c r="DGS21" s="56"/>
      <c r="DGT21" s="56"/>
      <c r="DGU21" s="56"/>
      <c r="DGV21" s="56"/>
      <c r="DGW21" s="56"/>
      <c r="DGX21" s="56"/>
      <c r="DGY21" s="56"/>
      <c r="DGZ21" s="56"/>
      <c r="DHA21" s="56"/>
      <c r="DHB21" s="56"/>
      <c r="DHC21" s="56"/>
      <c r="DHD21" s="56"/>
      <c r="DHE21" s="56"/>
      <c r="DHF21" s="56"/>
      <c r="DHG21" s="56"/>
      <c r="DHH21" s="56"/>
      <c r="DHI21" s="56"/>
      <c r="DHJ21" s="56"/>
      <c r="DHK21" s="56"/>
      <c r="DHL21" s="56"/>
      <c r="DHM21" s="56"/>
      <c r="DHN21" s="56"/>
      <c r="DHO21" s="56"/>
      <c r="DHP21" s="56"/>
      <c r="DHQ21" s="56"/>
      <c r="DHR21" s="56"/>
      <c r="DHS21" s="56"/>
      <c r="DHT21" s="56"/>
      <c r="DHU21" s="56"/>
      <c r="DHV21" s="56"/>
      <c r="DHW21" s="56"/>
      <c r="DHX21" s="56"/>
      <c r="DHY21" s="56"/>
      <c r="DHZ21" s="56"/>
      <c r="DIA21" s="56"/>
      <c r="DIB21" s="56"/>
      <c r="DIC21" s="56"/>
      <c r="DID21" s="56"/>
      <c r="DIE21" s="56"/>
      <c r="DIF21" s="56"/>
      <c r="DIG21" s="56"/>
      <c r="DIH21" s="56"/>
      <c r="DII21" s="56"/>
      <c r="DIJ21" s="56"/>
      <c r="DIK21" s="56"/>
      <c r="DIL21" s="56"/>
      <c r="DIM21" s="56"/>
      <c r="DIN21" s="56"/>
      <c r="DIO21" s="56"/>
      <c r="DIP21" s="56"/>
      <c r="DIQ21" s="56"/>
      <c r="DIR21" s="56"/>
      <c r="DIS21" s="56"/>
      <c r="DIT21" s="56"/>
      <c r="DIU21" s="56"/>
      <c r="DIV21" s="56"/>
      <c r="DIW21" s="56"/>
      <c r="DIX21" s="56"/>
      <c r="DIY21" s="56"/>
      <c r="DIZ21" s="56"/>
      <c r="DJA21" s="56"/>
      <c r="DJB21" s="56"/>
      <c r="DJC21" s="56"/>
      <c r="DJD21" s="56"/>
      <c r="DJE21" s="56"/>
      <c r="DJF21" s="56"/>
      <c r="DJG21" s="56"/>
      <c r="DJH21" s="56"/>
      <c r="DJI21" s="56"/>
      <c r="DJJ21" s="56"/>
      <c r="DJK21" s="56"/>
      <c r="DJL21" s="56"/>
      <c r="DJM21" s="56"/>
      <c r="DJN21" s="56"/>
      <c r="DJO21" s="56"/>
      <c r="DJP21" s="56"/>
      <c r="DJQ21" s="56"/>
      <c r="DJR21" s="56"/>
      <c r="DJS21" s="56"/>
      <c r="DJT21" s="56"/>
      <c r="DJU21" s="56"/>
      <c r="DJV21" s="56"/>
      <c r="DJW21" s="56"/>
      <c r="DJX21" s="56"/>
      <c r="DJY21" s="56"/>
      <c r="DJZ21" s="56"/>
      <c r="DKA21" s="56"/>
      <c r="DKB21" s="56"/>
      <c r="DKC21" s="56"/>
      <c r="DKD21" s="56"/>
      <c r="DKE21" s="56"/>
      <c r="DKF21" s="56"/>
      <c r="DKG21" s="56"/>
      <c r="DKH21" s="56"/>
      <c r="DKI21" s="56"/>
      <c r="DKJ21" s="56"/>
      <c r="DKK21" s="56"/>
      <c r="DKL21" s="56"/>
      <c r="DKM21" s="56"/>
      <c r="DKN21" s="56"/>
      <c r="DKO21" s="56"/>
      <c r="DKP21" s="56"/>
      <c r="DKQ21" s="56"/>
      <c r="DKR21" s="56"/>
      <c r="DKS21" s="56"/>
      <c r="DKT21" s="56"/>
      <c r="DKU21" s="56"/>
      <c r="DKV21" s="56"/>
      <c r="DKW21" s="56"/>
      <c r="DKX21" s="56"/>
      <c r="DKY21" s="56"/>
      <c r="DKZ21" s="56"/>
      <c r="DLA21" s="56"/>
      <c r="DLB21" s="56"/>
      <c r="DLC21" s="56"/>
      <c r="DLD21" s="56"/>
      <c r="DLE21" s="56"/>
      <c r="DLF21" s="56"/>
      <c r="DLG21" s="56"/>
      <c r="DLH21" s="56"/>
      <c r="DLI21" s="56"/>
      <c r="DLJ21" s="56"/>
      <c r="DLK21" s="56"/>
      <c r="DLL21" s="56"/>
      <c r="DLM21" s="56"/>
      <c r="DLN21" s="56"/>
      <c r="DLO21" s="56"/>
      <c r="DLP21" s="56"/>
      <c r="DLQ21" s="56"/>
      <c r="DLR21" s="56"/>
      <c r="DLS21" s="56"/>
      <c r="DLT21" s="56"/>
      <c r="DLU21" s="56"/>
      <c r="DLV21" s="56"/>
      <c r="DLW21" s="56"/>
      <c r="DLX21" s="56"/>
      <c r="DLY21" s="56"/>
      <c r="DLZ21" s="56"/>
      <c r="DMA21" s="56"/>
      <c r="DMB21" s="56"/>
      <c r="DMC21" s="56"/>
      <c r="DMD21" s="56"/>
      <c r="DME21" s="56"/>
      <c r="DMF21" s="56"/>
      <c r="DMG21" s="56"/>
      <c r="DMH21" s="56"/>
      <c r="DMI21" s="56"/>
      <c r="DMJ21" s="56"/>
      <c r="DMK21" s="56"/>
      <c r="DML21" s="56"/>
      <c r="DMM21" s="56"/>
      <c r="DMN21" s="56"/>
      <c r="DMO21" s="56"/>
      <c r="DMP21" s="56"/>
      <c r="DMQ21" s="56"/>
      <c r="DMR21" s="56"/>
      <c r="DMS21" s="56"/>
      <c r="DMT21" s="56"/>
      <c r="DMU21" s="56"/>
      <c r="DMV21" s="56"/>
      <c r="DMW21" s="56"/>
      <c r="DMX21" s="56"/>
      <c r="DMY21" s="56"/>
      <c r="DMZ21" s="56"/>
      <c r="DNA21" s="56"/>
      <c r="DNB21" s="56"/>
      <c r="DNC21" s="56"/>
      <c r="DND21" s="56"/>
      <c r="DNE21" s="56"/>
      <c r="DNF21" s="56"/>
      <c r="DNG21" s="56"/>
      <c r="DNH21" s="56"/>
      <c r="DNI21" s="56"/>
      <c r="DNJ21" s="56"/>
      <c r="DNK21" s="56"/>
      <c r="DNL21" s="56"/>
      <c r="DNM21" s="56"/>
      <c r="DNN21" s="56"/>
      <c r="DNO21" s="56"/>
      <c r="DNP21" s="56"/>
      <c r="DNQ21" s="56"/>
      <c r="DNR21" s="56"/>
      <c r="DNS21" s="56"/>
      <c r="DNT21" s="56"/>
      <c r="DNU21" s="56"/>
      <c r="DNV21" s="56"/>
      <c r="DNW21" s="56"/>
      <c r="DNX21" s="56"/>
      <c r="DNY21" s="56"/>
      <c r="DNZ21" s="56"/>
      <c r="DOA21" s="56"/>
      <c r="DOB21" s="56"/>
      <c r="DOC21" s="56"/>
      <c r="DOD21" s="56"/>
      <c r="DOE21" s="56"/>
      <c r="DOF21" s="56"/>
      <c r="DOG21" s="56"/>
      <c r="DOH21" s="56"/>
      <c r="DOI21" s="56"/>
      <c r="DOJ21" s="56"/>
      <c r="DOK21" s="56"/>
      <c r="DOL21" s="56"/>
      <c r="DOM21" s="56"/>
      <c r="DON21" s="56"/>
      <c r="DOO21" s="56"/>
      <c r="DOP21" s="56"/>
      <c r="DOQ21" s="56"/>
      <c r="DOR21" s="56"/>
      <c r="DOS21" s="56"/>
      <c r="DOT21" s="56"/>
      <c r="DOU21" s="56"/>
      <c r="DOV21" s="56"/>
      <c r="DOW21" s="56"/>
      <c r="DOX21" s="56"/>
      <c r="DOY21" s="56"/>
      <c r="DOZ21" s="56"/>
      <c r="DPA21" s="56"/>
      <c r="DPB21" s="56"/>
      <c r="DPC21" s="56"/>
      <c r="DPD21" s="56"/>
      <c r="DPE21" s="56"/>
      <c r="DPF21" s="56"/>
      <c r="DPG21" s="56"/>
      <c r="DPH21" s="56"/>
      <c r="DPI21" s="56"/>
      <c r="DPJ21" s="56"/>
      <c r="DPK21" s="56"/>
      <c r="DPL21" s="56"/>
      <c r="DPM21" s="56"/>
      <c r="DPN21" s="56"/>
      <c r="DPO21" s="56"/>
      <c r="DPP21" s="56"/>
      <c r="DPQ21" s="56"/>
      <c r="DPR21" s="56"/>
      <c r="DPS21" s="56"/>
      <c r="DPT21" s="56"/>
      <c r="DPU21" s="56"/>
      <c r="DPV21" s="56"/>
      <c r="DPW21" s="56"/>
      <c r="DPX21" s="56"/>
      <c r="DPY21" s="56"/>
      <c r="DPZ21" s="56"/>
      <c r="DQA21" s="56"/>
      <c r="DQB21" s="56"/>
      <c r="DQC21" s="56"/>
      <c r="DQD21" s="56"/>
      <c r="DQE21" s="56"/>
      <c r="DQF21" s="56"/>
      <c r="DQG21" s="56"/>
      <c r="DQH21" s="56"/>
      <c r="DQI21" s="56"/>
      <c r="DQJ21" s="56"/>
      <c r="DQK21" s="56"/>
      <c r="DQL21" s="56"/>
      <c r="DQM21" s="56"/>
      <c r="DQN21" s="56"/>
      <c r="DQO21" s="56"/>
      <c r="DQP21" s="56"/>
      <c r="DQQ21" s="56"/>
      <c r="DQR21" s="56"/>
      <c r="DQS21" s="56"/>
      <c r="DQT21" s="56"/>
      <c r="DQU21" s="56"/>
      <c r="DQV21" s="56"/>
      <c r="DQW21" s="56"/>
      <c r="DQX21" s="56"/>
      <c r="DQY21" s="56"/>
      <c r="DQZ21" s="56"/>
      <c r="DRA21" s="56"/>
      <c r="DRB21" s="56"/>
      <c r="DRC21" s="56"/>
      <c r="DRD21" s="56"/>
      <c r="DRE21" s="56"/>
      <c r="DRF21" s="56"/>
      <c r="DRG21" s="56"/>
      <c r="DRH21" s="56"/>
      <c r="DRI21" s="56"/>
      <c r="DRJ21" s="56"/>
      <c r="DRK21" s="56"/>
      <c r="DRL21" s="56"/>
      <c r="DRM21" s="56"/>
      <c r="DRN21" s="56"/>
      <c r="DRO21" s="56"/>
      <c r="DRP21" s="56"/>
      <c r="DRQ21" s="56"/>
      <c r="DRR21" s="56"/>
      <c r="DRS21" s="56"/>
      <c r="DRT21" s="56"/>
      <c r="DRU21" s="56"/>
      <c r="DRV21" s="56"/>
      <c r="DRW21" s="56"/>
      <c r="DRX21" s="56"/>
      <c r="DRY21" s="56"/>
      <c r="DRZ21" s="56"/>
      <c r="DSA21" s="56"/>
      <c r="DSB21" s="56"/>
      <c r="DSC21" s="56"/>
      <c r="DSD21" s="56"/>
      <c r="DSE21" s="56"/>
      <c r="DSF21" s="56"/>
      <c r="DSG21" s="56"/>
      <c r="DSH21" s="56"/>
      <c r="DSI21" s="56"/>
      <c r="DSJ21" s="56"/>
      <c r="DSK21" s="56"/>
      <c r="DSL21" s="56"/>
      <c r="DSM21" s="56"/>
      <c r="DSN21" s="56"/>
      <c r="DSO21" s="56"/>
      <c r="DSP21" s="56"/>
      <c r="DSQ21" s="56"/>
      <c r="DSR21" s="56"/>
      <c r="DSS21" s="56"/>
      <c r="DST21" s="56"/>
      <c r="DSU21" s="56"/>
      <c r="DSV21" s="56"/>
      <c r="DSW21" s="56"/>
      <c r="DSX21" s="56"/>
      <c r="DSY21" s="56"/>
      <c r="DSZ21" s="56"/>
      <c r="DTA21" s="56"/>
      <c r="DTB21" s="56"/>
      <c r="DTC21" s="56"/>
      <c r="DTD21" s="56"/>
      <c r="DTE21" s="56"/>
      <c r="DTF21" s="56"/>
      <c r="DTG21" s="56"/>
      <c r="DTH21" s="56"/>
      <c r="DTI21" s="56"/>
      <c r="DTJ21" s="56"/>
      <c r="DTK21" s="56"/>
      <c r="DTL21" s="56"/>
      <c r="DTM21" s="56"/>
      <c r="DTN21" s="56"/>
      <c r="DTO21" s="56"/>
      <c r="DTP21" s="56"/>
      <c r="DTQ21" s="56"/>
      <c r="DTR21" s="56"/>
      <c r="DTS21" s="56"/>
      <c r="DTT21" s="56"/>
      <c r="DTU21" s="56"/>
      <c r="DTV21" s="56"/>
      <c r="DTW21" s="56"/>
      <c r="DTX21" s="56"/>
      <c r="DTY21" s="56"/>
      <c r="DTZ21" s="56"/>
      <c r="DUA21" s="56"/>
      <c r="DUB21" s="56"/>
      <c r="DUC21" s="56"/>
      <c r="DUD21" s="56"/>
      <c r="DUE21" s="56"/>
      <c r="DUF21" s="56"/>
      <c r="DUG21" s="56"/>
      <c r="DUH21" s="56"/>
      <c r="DUI21" s="56"/>
      <c r="DUJ21" s="56"/>
      <c r="DUK21" s="56"/>
      <c r="DUL21" s="56"/>
      <c r="DUM21" s="56"/>
      <c r="DUN21" s="56"/>
      <c r="DUO21" s="56"/>
      <c r="DUP21" s="56"/>
      <c r="DUQ21" s="56"/>
      <c r="DUR21" s="56"/>
      <c r="DUS21" s="56"/>
      <c r="DUT21" s="56"/>
      <c r="DUU21" s="56"/>
      <c r="DUV21" s="56"/>
      <c r="DUW21" s="56"/>
      <c r="DUX21" s="56"/>
      <c r="DUY21" s="56"/>
      <c r="DUZ21" s="56"/>
      <c r="DVA21" s="56"/>
      <c r="DVB21" s="56"/>
      <c r="DVC21" s="56"/>
      <c r="DVD21" s="56"/>
      <c r="DVE21" s="56"/>
      <c r="DVF21" s="56"/>
      <c r="DVG21" s="56"/>
      <c r="DVH21" s="56"/>
      <c r="DVI21" s="56"/>
      <c r="DVJ21" s="56"/>
      <c r="DVK21" s="56"/>
      <c r="DVL21" s="56"/>
      <c r="DVM21" s="56"/>
      <c r="DVN21" s="56"/>
      <c r="DVO21" s="56"/>
      <c r="DVP21" s="56"/>
      <c r="DVQ21" s="56"/>
      <c r="DVR21" s="56"/>
      <c r="DVS21" s="56"/>
      <c r="DVT21" s="56"/>
      <c r="DVU21" s="56"/>
      <c r="DVV21" s="56"/>
      <c r="DVW21" s="56"/>
      <c r="DVX21" s="56"/>
      <c r="DVY21" s="56"/>
      <c r="DVZ21" s="56"/>
      <c r="DWA21" s="56"/>
      <c r="DWB21" s="56"/>
      <c r="DWC21" s="56"/>
      <c r="DWD21" s="56"/>
      <c r="DWE21" s="56"/>
      <c r="DWF21" s="56"/>
      <c r="DWG21" s="56"/>
      <c r="DWH21" s="56"/>
      <c r="DWI21" s="56"/>
      <c r="DWJ21" s="56"/>
      <c r="DWK21" s="56"/>
      <c r="DWL21" s="56"/>
      <c r="DWM21" s="56"/>
      <c r="DWN21" s="56"/>
      <c r="DWO21" s="56"/>
      <c r="DWP21" s="56"/>
      <c r="DWQ21" s="56"/>
      <c r="DWR21" s="56"/>
      <c r="DWS21" s="56"/>
      <c r="DWT21" s="56"/>
      <c r="DWU21" s="56"/>
      <c r="DWV21" s="56"/>
      <c r="DWW21" s="56"/>
      <c r="DWX21" s="56"/>
      <c r="DWY21" s="56"/>
      <c r="DWZ21" s="56"/>
      <c r="DXA21" s="56"/>
      <c r="DXB21" s="56"/>
      <c r="DXC21" s="56"/>
      <c r="DXD21" s="56"/>
      <c r="DXE21" s="56"/>
      <c r="DXF21" s="56"/>
      <c r="DXG21" s="56"/>
      <c r="DXH21" s="56"/>
      <c r="DXI21" s="56"/>
      <c r="DXJ21" s="56"/>
      <c r="DXK21" s="56"/>
      <c r="DXL21" s="56"/>
      <c r="DXM21" s="56"/>
      <c r="DXN21" s="56"/>
      <c r="DXO21" s="56"/>
      <c r="DXP21" s="56"/>
      <c r="DXQ21" s="56"/>
      <c r="DXR21" s="56"/>
      <c r="DXS21" s="56"/>
      <c r="DXT21" s="56"/>
      <c r="DXU21" s="56"/>
      <c r="DXV21" s="56"/>
      <c r="DXW21" s="56"/>
      <c r="DXX21" s="56"/>
      <c r="DXY21" s="56"/>
      <c r="DXZ21" s="56"/>
      <c r="DYA21" s="56"/>
      <c r="DYB21" s="56"/>
      <c r="DYC21" s="56"/>
      <c r="DYD21" s="56"/>
      <c r="DYE21" s="56"/>
      <c r="DYF21" s="56"/>
      <c r="DYG21" s="56"/>
      <c r="DYH21" s="56"/>
      <c r="DYI21" s="56"/>
      <c r="DYJ21" s="56"/>
      <c r="DYK21" s="56"/>
      <c r="DYL21" s="56"/>
      <c r="DYM21" s="56"/>
      <c r="DYN21" s="56"/>
      <c r="DYO21" s="56"/>
      <c r="DYP21" s="56"/>
      <c r="DYQ21" s="56"/>
      <c r="DYR21" s="56"/>
      <c r="DYS21" s="56"/>
      <c r="DYT21" s="56"/>
      <c r="DYU21" s="56"/>
      <c r="DYV21" s="56"/>
      <c r="DYW21" s="56"/>
      <c r="DYX21" s="56"/>
      <c r="DYY21" s="56"/>
      <c r="DYZ21" s="56"/>
      <c r="DZA21" s="56"/>
      <c r="DZB21" s="56"/>
      <c r="DZC21" s="56"/>
      <c r="DZD21" s="56"/>
      <c r="DZE21" s="56"/>
      <c r="DZF21" s="56"/>
      <c r="DZG21" s="56"/>
      <c r="DZH21" s="56"/>
      <c r="DZI21" s="56"/>
      <c r="DZJ21" s="56"/>
      <c r="DZK21" s="56"/>
      <c r="DZL21" s="56"/>
      <c r="DZM21" s="56"/>
      <c r="DZN21" s="56"/>
      <c r="DZO21" s="56"/>
      <c r="DZP21" s="56"/>
      <c r="DZQ21" s="56"/>
      <c r="DZR21" s="56"/>
      <c r="DZS21" s="56"/>
      <c r="DZT21" s="56"/>
      <c r="DZU21" s="56"/>
      <c r="DZV21" s="56"/>
      <c r="DZW21" s="56"/>
      <c r="DZX21" s="56"/>
      <c r="DZY21" s="56"/>
      <c r="DZZ21" s="56"/>
      <c r="EAA21" s="56"/>
      <c r="EAB21" s="56"/>
      <c r="EAC21" s="56"/>
      <c r="EAD21" s="56"/>
      <c r="EAE21" s="56"/>
      <c r="EAF21" s="56"/>
      <c r="EAG21" s="56"/>
      <c r="EAH21" s="56"/>
      <c r="EAI21" s="56"/>
      <c r="EAJ21" s="56"/>
      <c r="EAK21" s="56"/>
      <c r="EAL21" s="56"/>
      <c r="EAM21" s="56"/>
      <c r="EAN21" s="56"/>
      <c r="EAO21" s="56"/>
      <c r="EAP21" s="56"/>
      <c r="EAQ21" s="56"/>
      <c r="EAR21" s="56"/>
      <c r="EAS21" s="56"/>
      <c r="EAT21" s="56"/>
      <c r="EAU21" s="56"/>
      <c r="EAV21" s="56"/>
      <c r="EAW21" s="56"/>
      <c r="EAX21" s="56"/>
      <c r="EAY21" s="56"/>
      <c r="EAZ21" s="56"/>
      <c r="EBA21" s="56"/>
      <c r="EBB21" s="56"/>
      <c r="EBC21" s="56"/>
      <c r="EBD21" s="56"/>
      <c r="EBE21" s="56"/>
      <c r="EBF21" s="56"/>
      <c r="EBG21" s="56"/>
      <c r="EBH21" s="56"/>
      <c r="EBI21" s="56"/>
      <c r="EBJ21" s="56"/>
      <c r="EBK21" s="56"/>
      <c r="EBL21" s="56"/>
      <c r="EBM21" s="56"/>
      <c r="EBN21" s="56"/>
      <c r="EBO21" s="56"/>
      <c r="EBP21" s="56"/>
      <c r="EBQ21" s="56"/>
      <c r="EBR21" s="56"/>
      <c r="EBS21" s="56"/>
      <c r="EBT21" s="56"/>
      <c r="EBU21" s="56"/>
      <c r="EBV21" s="56"/>
      <c r="EBW21" s="56"/>
      <c r="EBX21" s="56"/>
      <c r="EBY21" s="56"/>
      <c r="EBZ21" s="56"/>
      <c r="ECA21" s="56"/>
      <c r="ECB21" s="56"/>
      <c r="ECC21" s="56"/>
      <c r="ECD21" s="56"/>
      <c r="ECE21" s="56"/>
      <c r="ECF21" s="56"/>
      <c r="ECG21" s="56"/>
      <c r="ECH21" s="56"/>
      <c r="ECI21" s="56"/>
      <c r="ECJ21" s="56"/>
      <c r="ECK21" s="56"/>
      <c r="ECL21" s="56"/>
      <c r="ECM21" s="56"/>
      <c r="ECN21" s="56"/>
      <c r="ECO21" s="56"/>
      <c r="ECP21" s="56"/>
      <c r="ECQ21" s="56"/>
      <c r="ECR21" s="56"/>
      <c r="ECS21" s="56"/>
      <c r="ECT21" s="56"/>
      <c r="ECU21" s="56"/>
      <c r="ECV21" s="56"/>
      <c r="ECW21" s="56"/>
      <c r="ECX21" s="56"/>
      <c r="ECY21" s="56"/>
      <c r="ECZ21" s="56"/>
      <c r="EDA21" s="56"/>
      <c r="EDB21" s="56"/>
      <c r="EDC21" s="56"/>
      <c r="EDD21" s="56"/>
      <c r="EDE21" s="56"/>
      <c r="EDF21" s="56"/>
      <c r="EDG21" s="56"/>
      <c r="EDH21" s="56"/>
      <c r="EDI21" s="56"/>
      <c r="EDJ21" s="56"/>
      <c r="EDK21" s="56"/>
      <c r="EDL21" s="56"/>
      <c r="EDM21" s="56"/>
      <c r="EDN21" s="56"/>
      <c r="EDO21" s="56"/>
      <c r="EDP21" s="56"/>
      <c r="EDQ21" s="56"/>
      <c r="EDR21" s="56"/>
      <c r="EDS21" s="56"/>
      <c r="EDT21" s="56"/>
      <c r="EDU21" s="56"/>
      <c r="EDV21" s="56"/>
      <c r="EDW21" s="56"/>
      <c r="EDX21" s="56"/>
      <c r="EDY21" s="56"/>
      <c r="EDZ21" s="56"/>
      <c r="EEA21" s="56"/>
      <c r="EEB21" s="56"/>
      <c r="EEC21" s="56"/>
      <c r="EED21" s="56"/>
      <c r="EEE21" s="56"/>
      <c r="EEF21" s="56"/>
      <c r="EEG21" s="56"/>
      <c r="EEH21" s="56"/>
      <c r="EEI21" s="56"/>
      <c r="EEJ21" s="56"/>
      <c r="EEK21" s="56"/>
      <c r="EEL21" s="56"/>
      <c r="EEM21" s="56"/>
      <c r="EEN21" s="56"/>
      <c r="EEO21" s="56"/>
      <c r="EEP21" s="56"/>
      <c r="EEQ21" s="56"/>
      <c r="EER21" s="56"/>
      <c r="EES21" s="56"/>
      <c r="EET21" s="56"/>
      <c r="EEU21" s="56"/>
      <c r="EEV21" s="56"/>
      <c r="EEW21" s="56"/>
      <c r="EEX21" s="56"/>
      <c r="EEY21" s="56"/>
      <c r="EEZ21" s="56"/>
      <c r="EFA21" s="56"/>
      <c r="EFB21" s="56"/>
      <c r="EFC21" s="56"/>
      <c r="EFD21" s="56"/>
      <c r="EFE21" s="56"/>
      <c r="EFF21" s="56"/>
      <c r="EFG21" s="56"/>
      <c r="EFH21" s="56"/>
      <c r="EFI21" s="56"/>
      <c r="EFJ21" s="56"/>
      <c r="EFK21" s="56"/>
      <c r="EFL21" s="56"/>
      <c r="EFM21" s="56"/>
      <c r="EFN21" s="56"/>
      <c r="EFO21" s="56"/>
      <c r="EFP21" s="56"/>
      <c r="EFQ21" s="56"/>
      <c r="EFR21" s="56"/>
      <c r="EFS21" s="56"/>
      <c r="EFT21" s="56"/>
      <c r="EFU21" s="56"/>
      <c r="EFV21" s="56"/>
      <c r="EFW21" s="56"/>
      <c r="EFX21" s="56"/>
      <c r="EFY21" s="56"/>
      <c r="EFZ21" s="56"/>
      <c r="EGA21" s="56"/>
      <c r="EGB21" s="56"/>
      <c r="EGC21" s="56"/>
      <c r="EGD21" s="56"/>
      <c r="EGE21" s="56"/>
      <c r="EGF21" s="56"/>
      <c r="EGG21" s="56"/>
      <c r="EGH21" s="56"/>
      <c r="EGI21" s="56"/>
      <c r="EGJ21" s="56"/>
      <c r="EGK21" s="56"/>
      <c r="EGL21" s="56"/>
      <c r="EGM21" s="56"/>
      <c r="EGN21" s="56"/>
      <c r="EGO21" s="56"/>
      <c r="EGP21" s="56"/>
      <c r="EGQ21" s="56"/>
      <c r="EGR21" s="56"/>
      <c r="EGS21" s="56"/>
      <c r="EGT21" s="56"/>
      <c r="EGU21" s="56"/>
      <c r="EGV21" s="56"/>
      <c r="EGW21" s="56"/>
      <c r="EGX21" s="56"/>
      <c r="EGY21" s="56"/>
      <c r="EGZ21" s="56"/>
      <c r="EHA21" s="56"/>
      <c r="EHB21" s="56"/>
      <c r="EHC21" s="56"/>
      <c r="EHD21" s="56"/>
      <c r="EHE21" s="56"/>
      <c r="EHF21" s="56"/>
      <c r="EHG21" s="56"/>
      <c r="EHH21" s="56"/>
      <c r="EHI21" s="56"/>
      <c r="EHJ21" s="56"/>
      <c r="EHK21" s="56"/>
      <c r="EHL21" s="56"/>
      <c r="EHM21" s="56"/>
      <c r="EHN21" s="56"/>
      <c r="EHO21" s="56"/>
      <c r="EHP21" s="56"/>
      <c r="EHQ21" s="56"/>
      <c r="EHR21" s="56"/>
      <c r="EHS21" s="56"/>
      <c r="EHT21" s="56"/>
      <c r="EHU21" s="56"/>
      <c r="EHV21" s="56"/>
      <c r="EHW21" s="56"/>
      <c r="EHX21" s="56"/>
      <c r="EHY21" s="56"/>
      <c r="EHZ21" s="56"/>
      <c r="EIA21" s="56"/>
      <c r="EIB21" s="56"/>
      <c r="EIC21" s="56"/>
      <c r="EID21" s="56"/>
      <c r="EIE21" s="56"/>
      <c r="EIF21" s="56"/>
      <c r="EIG21" s="56"/>
      <c r="EIH21" s="56"/>
      <c r="EII21" s="56"/>
      <c r="EIJ21" s="56"/>
      <c r="EIK21" s="56"/>
      <c r="EIL21" s="56"/>
      <c r="EIM21" s="56"/>
      <c r="EIN21" s="56"/>
      <c r="EIO21" s="56"/>
      <c r="EIP21" s="56"/>
      <c r="EIQ21" s="56"/>
      <c r="EIR21" s="56"/>
      <c r="EIS21" s="56"/>
      <c r="EIT21" s="56"/>
      <c r="EIU21" s="56"/>
      <c r="EIV21" s="56"/>
      <c r="EIW21" s="56"/>
      <c r="EIX21" s="56"/>
      <c r="EIY21" s="56"/>
      <c r="EIZ21" s="56"/>
      <c r="EJA21" s="56"/>
      <c r="EJB21" s="56"/>
      <c r="EJC21" s="56"/>
      <c r="EJD21" s="56"/>
      <c r="EJE21" s="56"/>
      <c r="EJF21" s="56"/>
      <c r="EJG21" s="56"/>
      <c r="EJH21" s="56"/>
      <c r="EJI21" s="56"/>
      <c r="EJJ21" s="56"/>
      <c r="EJK21" s="56"/>
      <c r="EJL21" s="56"/>
      <c r="EJM21" s="56"/>
      <c r="EJN21" s="56"/>
      <c r="EJO21" s="56"/>
      <c r="EJP21" s="56"/>
      <c r="EJQ21" s="56"/>
      <c r="EJR21" s="56"/>
      <c r="EJS21" s="56"/>
      <c r="EJT21" s="56"/>
      <c r="EJU21" s="56"/>
      <c r="EJV21" s="56"/>
      <c r="EJW21" s="56"/>
      <c r="EJX21" s="56"/>
      <c r="EJY21" s="56"/>
      <c r="EJZ21" s="56"/>
      <c r="EKA21" s="56"/>
      <c r="EKB21" s="56"/>
      <c r="EKC21" s="56"/>
      <c r="EKD21" s="56"/>
      <c r="EKE21" s="56"/>
      <c r="EKF21" s="56"/>
      <c r="EKG21" s="56"/>
      <c r="EKH21" s="56"/>
      <c r="EKI21" s="56"/>
      <c r="EKJ21" s="56"/>
      <c r="EKK21" s="56"/>
      <c r="EKL21" s="56"/>
      <c r="EKM21" s="56"/>
      <c r="EKN21" s="56"/>
      <c r="EKO21" s="56"/>
      <c r="EKP21" s="56"/>
      <c r="EKQ21" s="56"/>
      <c r="EKR21" s="56"/>
      <c r="EKS21" s="56"/>
      <c r="EKT21" s="56"/>
      <c r="EKU21" s="56"/>
      <c r="EKV21" s="56"/>
      <c r="EKW21" s="56"/>
      <c r="EKX21" s="56"/>
      <c r="EKY21" s="56"/>
      <c r="EKZ21" s="56"/>
      <c r="ELA21" s="56"/>
      <c r="ELB21" s="56"/>
      <c r="ELC21" s="56"/>
      <c r="ELD21" s="56"/>
      <c r="ELE21" s="56"/>
      <c r="ELF21" s="56"/>
      <c r="ELG21" s="56"/>
      <c r="ELH21" s="56"/>
      <c r="ELI21" s="56"/>
      <c r="ELJ21" s="56"/>
      <c r="ELK21" s="56"/>
      <c r="ELL21" s="56"/>
      <c r="ELM21" s="56"/>
      <c r="ELN21" s="56"/>
      <c r="ELO21" s="56"/>
      <c r="ELP21" s="56"/>
      <c r="ELQ21" s="56"/>
      <c r="ELR21" s="56"/>
      <c r="ELS21" s="56"/>
      <c r="ELT21" s="56"/>
      <c r="ELU21" s="56"/>
      <c r="ELV21" s="56"/>
      <c r="ELW21" s="56"/>
      <c r="ELX21" s="56"/>
      <c r="ELY21" s="56"/>
      <c r="ELZ21" s="56"/>
      <c r="EMA21" s="56"/>
      <c r="EMB21" s="56"/>
      <c r="EMC21" s="56"/>
      <c r="EMD21" s="56"/>
      <c r="EME21" s="56"/>
      <c r="EMF21" s="56"/>
      <c r="EMG21" s="56"/>
      <c r="EMH21" s="56"/>
      <c r="EMI21" s="56"/>
      <c r="EMJ21" s="56"/>
      <c r="EMK21" s="56"/>
      <c r="EML21" s="56"/>
      <c r="EMM21" s="56"/>
      <c r="EMN21" s="56"/>
      <c r="EMO21" s="56"/>
      <c r="EMP21" s="56"/>
      <c r="EMQ21" s="56"/>
      <c r="EMR21" s="56"/>
      <c r="EMS21" s="56"/>
      <c r="EMT21" s="56"/>
      <c r="EMU21" s="56"/>
      <c r="EMV21" s="56"/>
      <c r="EMW21" s="56"/>
      <c r="EMX21" s="56"/>
      <c r="EMY21" s="56"/>
      <c r="EMZ21" s="56"/>
      <c r="ENA21" s="56"/>
      <c r="ENB21" s="56"/>
      <c r="ENC21" s="56"/>
      <c r="END21" s="56"/>
      <c r="ENE21" s="56"/>
      <c r="ENF21" s="56"/>
      <c r="ENG21" s="56"/>
      <c r="ENH21" s="56"/>
      <c r="ENI21" s="56"/>
      <c r="ENJ21" s="56"/>
      <c r="ENK21" s="56"/>
      <c r="ENL21" s="56"/>
      <c r="ENM21" s="56"/>
      <c r="ENN21" s="56"/>
      <c r="ENO21" s="56"/>
      <c r="ENP21" s="56"/>
      <c r="ENQ21" s="56"/>
      <c r="ENR21" s="56"/>
      <c r="ENS21" s="56"/>
      <c r="ENT21" s="56"/>
      <c r="ENU21" s="56"/>
      <c r="ENV21" s="56"/>
      <c r="ENW21" s="56"/>
      <c r="ENX21" s="56"/>
      <c r="ENY21" s="56"/>
      <c r="ENZ21" s="56"/>
      <c r="EOA21" s="56"/>
      <c r="EOB21" s="56"/>
      <c r="EOC21" s="56"/>
      <c r="EOD21" s="56"/>
      <c r="EOE21" s="56"/>
      <c r="EOF21" s="56"/>
      <c r="EOG21" s="56"/>
      <c r="EOH21" s="56"/>
      <c r="EOI21" s="56"/>
      <c r="EOJ21" s="56"/>
      <c r="EOK21" s="56"/>
      <c r="EOL21" s="56"/>
      <c r="EOM21" s="56"/>
      <c r="EON21" s="56"/>
      <c r="EOO21" s="56"/>
      <c r="EOP21" s="56"/>
      <c r="EOQ21" s="56"/>
      <c r="EOR21" s="56"/>
      <c r="EOS21" s="56"/>
      <c r="EOT21" s="56"/>
      <c r="EOU21" s="56"/>
      <c r="EOV21" s="56"/>
      <c r="EOW21" s="56"/>
      <c r="EOX21" s="56"/>
      <c r="EOY21" s="56"/>
      <c r="EOZ21" s="56"/>
      <c r="EPA21" s="56"/>
      <c r="EPB21" s="56"/>
      <c r="EPC21" s="56"/>
      <c r="EPD21" s="56"/>
      <c r="EPE21" s="56"/>
      <c r="EPF21" s="56"/>
      <c r="EPG21" s="56"/>
      <c r="EPH21" s="56"/>
      <c r="EPI21" s="56"/>
      <c r="EPJ21" s="56"/>
      <c r="EPK21" s="56"/>
      <c r="EPL21" s="56"/>
      <c r="EPM21" s="56"/>
      <c r="EPN21" s="56"/>
      <c r="EPO21" s="56"/>
      <c r="EPP21" s="56"/>
      <c r="EPQ21" s="56"/>
      <c r="EPR21" s="56"/>
      <c r="EPS21" s="56"/>
      <c r="EPT21" s="56"/>
      <c r="EPU21" s="56"/>
      <c r="EPV21" s="56"/>
      <c r="EPW21" s="56"/>
      <c r="EPX21" s="56"/>
      <c r="EPY21" s="56"/>
      <c r="EPZ21" s="56"/>
      <c r="EQA21" s="56"/>
      <c r="EQB21" s="56"/>
      <c r="EQC21" s="56"/>
      <c r="EQD21" s="56"/>
      <c r="EQE21" s="56"/>
      <c r="EQF21" s="56"/>
      <c r="EQG21" s="56"/>
      <c r="EQH21" s="56"/>
      <c r="EQI21" s="56"/>
      <c r="EQJ21" s="56"/>
      <c r="EQK21" s="56"/>
      <c r="EQL21" s="56"/>
      <c r="EQM21" s="56"/>
      <c r="EQN21" s="56"/>
      <c r="EQO21" s="56"/>
      <c r="EQP21" s="56"/>
      <c r="EQQ21" s="56"/>
      <c r="EQR21" s="56"/>
      <c r="EQS21" s="56"/>
      <c r="EQT21" s="56"/>
      <c r="EQU21" s="56"/>
      <c r="EQV21" s="56"/>
      <c r="EQW21" s="56"/>
      <c r="EQX21" s="56"/>
      <c r="EQY21" s="56"/>
      <c r="EQZ21" s="56"/>
      <c r="ERA21" s="56"/>
      <c r="ERB21" s="56"/>
      <c r="ERC21" s="56"/>
      <c r="ERD21" s="56"/>
      <c r="ERE21" s="56"/>
      <c r="ERF21" s="56"/>
      <c r="ERG21" s="56"/>
      <c r="ERH21" s="56"/>
      <c r="ERI21" s="56"/>
      <c r="ERJ21" s="56"/>
      <c r="ERK21" s="56"/>
      <c r="ERL21" s="56"/>
      <c r="ERM21" s="56"/>
      <c r="ERN21" s="56"/>
      <c r="ERO21" s="56"/>
      <c r="ERP21" s="56"/>
      <c r="ERQ21" s="56"/>
      <c r="ERR21" s="56"/>
      <c r="ERS21" s="56"/>
      <c r="ERT21" s="56"/>
      <c r="ERU21" s="56"/>
      <c r="ERV21" s="56"/>
      <c r="ERW21" s="56"/>
      <c r="ERX21" s="56"/>
      <c r="ERY21" s="56"/>
      <c r="ERZ21" s="56"/>
      <c r="ESA21" s="56"/>
      <c r="ESB21" s="56"/>
      <c r="ESC21" s="56"/>
      <c r="ESD21" s="56"/>
      <c r="ESE21" s="56"/>
      <c r="ESF21" s="56"/>
      <c r="ESG21" s="56"/>
      <c r="ESH21" s="56"/>
      <c r="ESI21" s="56"/>
      <c r="ESJ21" s="56"/>
      <c r="ESK21" s="56"/>
      <c r="ESL21" s="56"/>
      <c r="ESM21" s="56"/>
      <c r="ESN21" s="56"/>
      <c r="ESO21" s="56"/>
      <c r="ESP21" s="56"/>
      <c r="ESQ21" s="56"/>
      <c r="ESR21" s="56"/>
      <c r="ESS21" s="56"/>
      <c r="EST21" s="56"/>
      <c r="ESU21" s="56"/>
      <c r="ESV21" s="56"/>
      <c r="ESW21" s="56"/>
      <c r="ESX21" s="56"/>
      <c r="ESY21" s="56"/>
      <c r="ESZ21" s="56"/>
      <c r="ETA21" s="56"/>
      <c r="ETB21" s="56"/>
      <c r="ETC21" s="56"/>
      <c r="ETD21" s="56"/>
      <c r="ETE21" s="56"/>
      <c r="ETF21" s="56"/>
      <c r="ETG21" s="56"/>
      <c r="ETH21" s="56"/>
      <c r="ETI21" s="56"/>
      <c r="ETJ21" s="56"/>
      <c r="ETK21" s="56"/>
      <c r="ETL21" s="56"/>
      <c r="ETM21" s="56"/>
      <c r="ETN21" s="56"/>
      <c r="ETO21" s="56"/>
      <c r="ETP21" s="56"/>
      <c r="ETQ21" s="56"/>
      <c r="ETR21" s="56"/>
      <c r="ETS21" s="56"/>
      <c r="ETT21" s="56"/>
      <c r="ETU21" s="56"/>
      <c r="ETV21" s="56"/>
      <c r="ETW21" s="56"/>
      <c r="ETX21" s="56"/>
      <c r="ETY21" s="56"/>
      <c r="ETZ21" s="56"/>
      <c r="EUA21" s="56"/>
      <c r="EUB21" s="56"/>
      <c r="EUC21" s="56"/>
      <c r="EUD21" s="56"/>
      <c r="EUE21" s="56"/>
      <c r="EUF21" s="56"/>
      <c r="EUG21" s="56"/>
      <c r="EUH21" s="56"/>
      <c r="EUI21" s="56"/>
      <c r="EUJ21" s="56"/>
      <c r="EUK21" s="56"/>
      <c r="EUL21" s="56"/>
      <c r="EUM21" s="56"/>
      <c r="EUN21" s="56"/>
      <c r="EUO21" s="56"/>
      <c r="EUP21" s="56"/>
      <c r="EUQ21" s="56"/>
      <c r="EUR21" s="56"/>
      <c r="EUS21" s="56"/>
      <c r="EUT21" s="56"/>
      <c r="EUU21" s="56"/>
      <c r="EUV21" s="56"/>
      <c r="EUW21" s="56"/>
      <c r="EUX21" s="56"/>
      <c r="EUY21" s="56"/>
      <c r="EUZ21" s="56"/>
      <c r="EVA21" s="56"/>
      <c r="EVB21" s="56"/>
      <c r="EVC21" s="56"/>
      <c r="EVD21" s="56"/>
      <c r="EVE21" s="56"/>
      <c r="EVF21" s="56"/>
      <c r="EVG21" s="56"/>
      <c r="EVH21" s="56"/>
      <c r="EVI21" s="56"/>
      <c r="EVJ21" s="56"/>
      <c r="EVK21" s="56"/>
      <c r="EVL21" s="56"/>
      <c r="EVM21" s="56"/>
      <c r="EVN21" s="56"/>
      <c r="EVO21" s="56"/>
      <c r="EVP21" s="56"/>
      <c r="EVQ21" s="56"/>
      <c r="EVR21" s="56"/>
      <c r="EVS21" s="56"/>
      <c r="EVT21" s="56"/>
      <c r="EVU21" s="56"/>
      <c r="EVV21" s="56"/>
      <c r="EVW21" s="56"/>
      <c r="EVX21" s="56"/>
      <c r="EVY21" s="56"/>
      <c r="EVZ21" s="56"/>
      <c r="EWA21" s="56"/>
      <c r="EWB21" s="56"/>
      <c r="EWC21" s="56"/>
      <c r="EWD21" s="56"/>
      <c r="EWE21" s="56"/>
      <c r="EWF21" s="56"/>
      <c r="EWG21" s="56"/>
      <c r="EWH21" s="56"/>
      <c r="EWI21" s="56"/>
      <c r="EWJ21" s="56"/>
      <c r="EWK21" s="56"/>
      <c r="EWL21" s="56"/>
      <c r="EWM21" s="56"/>
      <c r="EWN21" s="56"/>
      <c r="EWO21" s="56"/>
      <c r="EWP21" s="56"/>
      <c r="EWQ21" s="56"/>
      <c r="EWR21" s="56"/>
      <c r="EWS21" s="56"/>
      <c r="EWT21" s="56"/>
      <c r="EWU21" s="56"/>
      <c r="EWV21" s="56"/>
      <c r="EWW21" s="56"/>
      <c r="EWX21" s="56"/>
      <c r="EWY21" s="56"/>
      <c r="EWZ21" s="56"/>
      <c r="EXA21" s="56"/>
      <c r="EXB21" s="56"/>
      <c r="EXC21" s="56"/>
      <c r="EXD21" s="56"/>
      <c r="EXE21" s="56"/>
      <c r="EXF21" s="56"/>
      <c r="EXG21" s="56"/>
      <c r="EXH21" s="56"/>
      <c r="EXI21" s="56"/>
      <c r="EXJ21" s="56"/>
      <c r="EXK21" s="56"/>
      <c r="EXL21" s="56"/>
      <c r="EXM21" s="56"/>
      <c r="EXN21" s="56"/>
      <c r="EXO21" s="56"/>
      <c r="EXP21" s="56"/>
      <c r="EXQ21" s="56"/>
      <c r="EXR21" s="56"/>
      <c r="EXS21" s="56"/>
      <c r="EXT21" s="56"/>
      <c r="EXU21" s="56"/>
      <c r="EXV21" s="56"/>
      <c r="EXW21" s="56"/>
      <c r="EXX21" s="56"/>
      <c r="EXY21" s="56"/>
      <c r="EXZ21" s="56"/>
      <c r="EYA21" s="56"/>
      <c r="EYB21" s="56"/>
      <c r="EYC21" s="56"/>
      <c r="EYD21" s="56"/>
      <c r="EYE21" s="56"/>
      <c r="EYF21" s="56"/>
      <c r="EYG21" s="56"/>
      <c r="EYH21" s="56"/>
      <c r="EYI21" s="56"/>
      <c r="EYJ21" s="56"/>
      <c r="EYK21" s="56"/>
      <c r="EYL21" s="56"/>
      <c r="EYM21" s="56"/>
      <c r="EYN21" s="56"/>
      <c r="EYO21" s="56"/>
      <c r="EYP21" s="56"/>
      <c r="EYQ21" s="56"/>
      <c r="EYR21" s="56"/>
      <c r="EYS21" s="56"/>
      <c r="EYT21" s="56"/>
      <c r="EYU21" s="56"/>
      <c r="EYV21" s="56"/>
      <c r="EYW21" s="56"/>
      <c r="EYX21" s="56"/>
      <c r="EYY21" s="56"/>
      <c r="EYZ21" s="56"/>
      <c r="EZA21" s="56"/>
      <c r="EZB21" s="56"/>
      <c r="EZC21" s="56"/>
      <c r="EZD21" s="56"/>
      <c r="EZE21" s="56"/>
      <c r="EZF21" s="56"/>
      <c r="EZG21" s="56"/>
      <c r="EZH21" s="56"/>
      <c r="EZI21" s="56"/>
      <c r="EZJ21" s="56"/>
      <c r="EZK21" s="56"/>
      <c r="EZL21" s="56"/>
      <c r="EZM21" s="56"/>
      <c r="EZN21" s="56"/>
      <c r="EZO21" s="56"/>
      <c r="EZP21" s="56"/>
      <c r="EZQ21" s="56"/>
      <c r="EZR21" s="56"/>
      <c r="EZS21" s="56"/>
      <c r="EZT21" s="56"/>
      <c r="EZU21" s="56"/>
      <c r="EZV21" s="56"/>
      <c r="EZW21" s="56"/>
      <c r="EZX21" s="56"/>
      <c r="EZY21" s="56"/>
      <c r="EZZ21" s="56"/>
      <c r="FAA21" s="56"/>
      <c r="FAB21" s="56"/>
      <c r="FAC21" s="56"/>
      <c r="FAD21" s="56"/>
      <c r="FAE21" s="56"/>
      <c r="FAF21" s="56"/>
      <c r="FAG21" s="56"/>
      <c r="FAH21" s="56"/>
      <c r="FAI21" s="56"/>
      <c r="FAJ21" s="56"/>
      <c r="FAK21" s="56"/>
      <c r="FAL21" s="56"/>
      <c r="FAM21" s="56"/>
      <c r="FAN21" s="56"/>
      <c r="FAO21" s="56"/>
      <c r="FAP21" s="56"/>
      <c r="FAQ21" s="56"/>
      <c r="FAR21" s="56"/>
      <c r="FAS21" s="56"/>
      <c r="FAT21" s="56"/>
      <c r="FAU21" s="56"/>
      <c r="FAV21" s="56"/>
      <c r="FAW21" s="56"/>
      <c r="FAX21" s="56"/>
      <c r="FAY21" s="56"/>
      <c r="FAZ21" s="56"/>
      <c r="FBA21" s="56"/>
      <c r="FBB21" s="56"/>
      <c r="FBC21" s="56"/>
      <c r="FBD21" s="56"/>
      <c r="FBE21" s="56"/>
      <c r="FBF21" s="56"/>
      <c r="FBG21" s="56"/>
      <c r="FBH21" s="56"/>
      <c r="FBI21" s="56"/>
      <c r="FBJ21" s="56"/>
      <c r="FBK21" s="56"/>
      <c r="FBL21" s="56"/>
      <c r="FBM21" s="56"/>
      <c r="FBN21" s="56"/>
      <c r="FBO21" s="56"/>
      <c r="FBP21" s="56"/>
      <c r="FBQ21" s="56"/>
      <c r="FBR21" s="56"/>
      <c r="FBS21" s="56"/>
      <c r="FBT21" s="56"/>
      <c r="FBU21" s="56"/>
      <c r="FBV21" s="56"/>
      <c r="FBW21" s="56"/>
      <c r="FBX21" s="56"/>
      <c r="FBY21" s="56"/>
      <c r="FBZ21" s="56"/>
      <c r="FCA21" s="56"/>
      <c r="FCB21" s="56"/>
      <c r="FCC21" s="56"/>
      <c r="FCD21" s="56"/>
      <c r="FCE21" s="56"/>
      <c r="FCF21" s="56"/>
      <c r="FCG21" s="56"/>
      <c r="FCH21" s="56"/>
      <c r="FCI21" s="56"/>
      <c r="FCJ21" s="56"/>
      <c r="FCK21" s="56"/>
      <c r="FCL21" s="56"/>
      <c r="FCM21" s="56"/>
      <c r="FCN21" s="56"/>
      <c r="FCO21" s="56"/>
      <c r="FCP21" s="56"/>
      <c r="FCQ21" s="56"/>
      <c r="FCR21" s="56"/>
      <c r="FCS21" s="56"/>
      <c r="FCT21" s="56"/>
      <c r="FCU21" s="56"/>
      <c r="FCV21" s="56"/>
      <c r="FCW21" s="56"/>
      <c r="FCX21" s="56"/>
      <c r="FCY21" s="56"/>
      <c r="FCZ21" s="56"/>
      <c r="FDA21" s="56"/>
      <c r="FDB21" s="56"/>
      <c r="FDC21" s="56"/>
      <c r="FDD21" s="56"/>
      <c r="FDE21" s="56"/>
      <c r="FDF21" s="56"/>
      <c r="FDG21" s="56"/>
      <c r="FDH21" s="56"/>
      <c r="FDI21" s="56"/>
      <c r="FDJ21" s="56"/>
      <c r="FDK21" s="56"/>
      <c r="FDL21" s="56"/>
      <c r="FDM21" s="56"/>
      <c r="FDN21" s="56"/>
      <c r="FDO21" s="56"/>
      <c r="FDP21" s="56"/>
      <c r="FDQ21" s="56"/>
      <c r="FDR21" s="56"/>
      <c r="FDS21" s="56"/>
      <c r="FDT21" s="56"/>
      <c r="FDU21" s="56"/>
      <c r="FDV21" s="56"/>
      <c r="FDW21" s="56"/>
      <c r="FDX21" s="56"/>
      <c r="FDY21" s="56"/>
      <c r="FDZ21" s="56"/>
      <c r="FEA21" s="56"/>
      <c r="FEB21" s="56"/>
      <c r="FEC21" s="56"/>
      <c r="FED21" s="56"/>
      <c r="FEE21" s="56"/>
      <c r="FEF21" s="56"/>
      <c r="FEG21" s="56"/>
      <c r="FEH21" s="56"/>
      <c r="FEI21" s="56"/>
      <c r="FEJ21" s="56"/>
      <c r="FEK21" s="56"/>
      <c r="FEL21" s="56"/>
      <c r="FEM21" s="56"/>
      <c r="FEN21" s="56"/>
      <c r="FEO21" s="56"/>
      <c r="FEP21" s="56"/>
      <c r="FEQ21" s="56"/>
      <c r="FER21" s="56"/>
      <c r="FES21" s="56"/>
      <c r="FET21" s="56"/>
      <c r="FEU21" s="56"/>
      <c r="FEV21" s="56"/>
      <c r="FEW21" s="56"/>
      <c r="FEX21" s="56"/>
      <c r="FEY21" s="56"/>
      <c r="FEZ21" s="56"/>
      <c r="FFA21" s="56"/>
      <c r="FFB21" s="56"/>
      <c r="FFC21" s="56"/>
      <c r="FFD21" s="56"/>
      <c r="FFE21" s="56"/>
      <c r="FFF21" s="56"/>
      <c r="FFG21" s="56"/>
      <c r="FFH21" s="56"/>
      <c r="FFI21" s="56"/>
      <c r="FFJ21" s="56"/>
      <c r="FFK21" s="56"/>
      <c r="FFL21" s="56"/>
      <c r="FFM21" s="56"/>
      <c r="FFN21" s="56"/>
      <c r="FFO21" s="56"/>
      <c r="FFP21" s="56"/>
      <c r="FFQ21" s="56"/>
      <c r="FFR21" s="56"/>
      <c r="FFS21" s="56"/>
      <c r="FFT21" s="56"/>
      <c r="FFU21" s="56"/>
      <c r="FFV21" s="56"/>
      <c r="FFW21" s="56"/>
      <c r="FFX21" s="56"/>
      <c r="FFY21" s="56"/>
      <c r="FFZ21" s="56"/>
      <c r="FGA21" s="56"/>
      <c r="FGB21" s="56"/>
      <c r="FGC21" s="56"/>
      <c r="FGD21" s="56"/>
      <c r="FGE21" s="56"/>
      <c r="FGF21" s="56"/>
      <c r="FGG21" s="56"/>
      <c r="FGH21" s="56"/>
      <c r="FGI21" s="56"/>
      <c r="FGJ21" s="56"/>
      <c r="FGK21" s="56"/>
      <c r="FGL21" s="56"/>
      <c r="FGM21" s="56"/>
      <c r="FGN21" s="56"/>
      <c r="FGO21" s="56"/>
      <c r="FGP21" s="56"/>
      <c r="FGQ21" s="56"/>
      <c r="FGR21" s="56"/>
      <c r="FGS21" s="56"/>
      <c r="FGT21" s="56"/>
      <c r="FGU21" s="56"/>
      <c r="FGV21" s="56"/>
      <c r="FGW21" s="56"/>
      <c r="FGX21" s="56"/>
      <c r="FGY21" s="56"/>
      <c r="FGZ21" s="56"/>
      <c r="FHA21" s="56"/>
      <c r="FHB21" s="56"/>
      <c r="FHC21" s="56"/>
      <c r="FHD21" s="56"/>
      <c r="FHE21" s="56"/>
      <c r="FHF21" s="56"/>
      <c r="FHG21" s="56"/>
      <c r="FHH21" s="56"/>
      <c r="FHI21" s="56"/>
      <c r="FHJ21" s="56"/>
      <c r="FHK21" s="56"/>
      <c r="FHL21" s="56"/>
      <c r="FHM21" s="56"/>
      <c r="FHN21" s="56"/>
      <c r="FHO21" s="56"/>
      <c r="FHP21" s="56"/>
      <c r="FHQ21" s="56"/>
      <c r="FHR21" s="56"/>
      <c r="FHS21" s="56"/>
      <c r="FHT21" s="56"/>
      <c r="FHU21" s="56"/>
      <c r="FHV21" s="56"/>
      <c r="FHW21" s="56"/>
      <c r="FHX21" s="56"/>
      <c r="FHY21" s="56"/>
      <c r="FHZ21" s="56"/>
      <c r="FIA21" s="56"/>
      <c r="FIB21" s="56"/>
      <c r="FIC21" s="56"/>
      <c r="FID21" s="56"/>
      <c r="FIE21" s="56"/>
      <c r="FIF21" s="56"/>
      <c r="FIG21" s="56"/>
      <c r="FIH21" s="56"/>
      <c r="FII21" s="56"/>
      <c r="FIJ21" s="56"/>
      <c r="FIK21" s="56"/>
      <c r="FIL21" s="56"/>
      <c r="FIM21" s="56"/>
      <c r="FIN21" s="56"/>
      <c r="FIO21" s="56"/>
      <c r="FIP21" s="56"/>
      <c r="FIQ21" s="56"/>
      <c r="FIR21" s="56"/>
      <c r="FIS21" s="56"/>
      <c r="FIT21" s="56"/>
      <c r="FIU21" s="56"/>
      <c r="FIV21" s="56"/>
      <c r="FIW21" s="56"/>
      <c r="FIX21" s="56"/>
      <c r="FIY21" s="56"/>
      <c r="FIZ21" s="56"/>
      <c r="FJA21" s="56"/>
      <c r="FJB21" s="56"/>
      <c r="FJC21" s="56"/>
      <c r="FJD21" s="56"/>
      <c r="FJE21" s="56"/>
      <c r="FJF21" s="56"/>
      <c r="FJG21" s="56"/>
      <c r="FJH21" s="56"/>
      <c r="FJI21" s="56"/>
      <c r="FJJ21" s="56"/>
      <c r="FJK21" s="56"/>
      <c r="FJL21" s="56"/>
      <c r="FJM21" s="56"/>
      <c r="FJN21" s="56"/>
      <c r="FJO21" s="56"/>
      <c r="FJP21" s="56"/>
      <c r="FJQ21" s="56"/>
      <c r="FJR21" s="56"/>
      <c r="FJS21" s="56"/>
      <c r="FJT21" s="56"/>
      <c r="FJU21" s="56"/>
      <c r="FJV21" s="56"/>
      <c r="FJW21" s="56"/>
      <c r="FJX21" s="56"/>
      <c r="FJY21" s="56"/>
      <c r="FJZ21" s="56"/>
      <c r="FKA21" s="56"/>
      <c r="FKB21" s="56"/>
      <c r="FKC21" s="56"/>
      <c r="FKD21" s="56"/>
      <c r="FKE21" s="56"/>
      <c r="FKF21" s="56"/>
      <c r="FKG21" s="56"/>
      <c r="FKH21" s="56"/>
      <c r="FKI21" s="56"/>
      <c r="FKJ21" s="56"/>
      <c r="FKK21" s="56"/>
      <c r="FKL21" s="56"/>
      <c r="FKM21" s="56"/>
      <c r="FKN21" s="56"/>
      <c r="FKO21" s="56"/>
      <c r="FKP21" s="56"/>
      <c r="FKQ21" s="56"/>
      <c r="FKR21" s="56"/>
      <c r="FKS21" s="56"/>
      <c r="FKT21" s="56"/>
      <c r="FKU21" s="56"/>
      <c r="FKV21" s="56"/>
      <c r="FKW21" s="56"/>
      <c r="FKX21" s="56"/>
      <c r="FKY21" s="56"/>
      <c r="FKZ21" s="56"/>
      <c r="FLA21" s="56"/>
      <c r="FLB21" s="56"/>
      <c r="FLC21" s="56"/>
      <c r="FLD21" s="56"/>
      <c r="FLE21" s="56"/>
      <c r="FLF21" s="56"/>
      <c r="FLG21" s="56"/>
      <c r="FLH21" s="56"/>
      <c r="FLI21" s="56"/>
      <c r="FLJ21" s="56"/>
      <c r="FLK21" s="56"/>
      <c r="FLL21" s="56"/>
      <c r="FLM21" s="56"/>
      <c r="FLN21" s="56"/>
      <c r="FLO21" s="56"/>
      <c r="FLP21" s="56"/>
      <c r="FLQ21" s="56"/>
      <c r="FLR21" s="56"/>
      <c r="FLS21" s="56"/>
      <c r="FLT21" s="56"/>
      <c r="FLU21" s="56"/>
      <c r="FLV21" s="56"/>
      <c r="FLW21" s="56"/>
      <c r="FLX21" s="56"/>
      <c r="FLY21" s="56"/>
      <c r="FLZ21" s="56"/>
      <c r="FMA21" s="56"/>
      <c r="FMB21" s="56"/>
      <c r="FMC21" s="56"/>
      <c r="FMD21" s="56"/>
      <c r="FME21" s="56"/>
      <c r="FMF21" s="56"/>
      <c r="FMG21" s="56"/>
      <c r="FMH21" s="56"/>
      <c r="FMI21" s="56"/>
      <c r="FMJ21" s="56"/>
      <c r="FMK21" s="56"/>
      <c r="FML21" s="56"/>
      <c r="FMM21" s="56"/>
      <c r="FMN21" s="56"/>
      <c r="FMO21" s="56"/>
      <c r="FMP21" s="56"/>
      <c r="FMQ21" s="56"/>
      <c r="FMR21" s="56"/>
      <c r="FMS21" s="56"/>
      <c r="FMT21" s="56"/>
      <c r="FMU21" s="56"/>
      <c r="FMV21" s="56"/>
      <c r="FMW21" s="56"/>
      <c r="FMX21" s="56"/>
      <c r="FMY21" s="56"/>
      <c r="FMZ21" s="56"/>
      <c r="FNA21" s="56"/>
      <c r="FNB21" s="56"/>
      <c r="FNC21" s="56"/>
      <c r="FND21" s="56"/>
      <c r="FNE21" s="56"/>
      <c r="FNF21" s="56"/>
      <c r="FNG21" s="56"/>
      <c r="FNH21" s="56"/>
      <c r="FNI21" s="56"/>
      <c r="FNJ21" s="56"/>
      <c r="FNK21" s="56"/>
      <c r="FNL21" s="56"/>
      <c r="FNM21" s="56"/>
      <c r="FNN21" s="56"/>
      <c r="FNO21" s="56"/>
      <c r="FNP21" s="56"/>
      <c r="FNQ21" s="56"/>
      <c r="FNR21" s="56"/>
      <c r="FNS21" s="56"/>
      <c r="FNT21" s="56"/>
      <c r="FNU21" s="56"/>
      <c r="FNV21" s="56"/>
      <c r="FNW21" s="56"/>
      <c r="FNX21" s="56"/>
      <c r="FNY21" s="56"/>
      <c r="FNZ21" s="56"/>
      <c r="FOA21" s="56"/>
      <c r="FOB21" s="56"/>
      <c r="FOC21" s="56"/>
      <c r="FOD21" s="56"/>
      <c r="FOE21" s="56"/>
      <c r="FOF21" s="56"/>
      <c r="FOG21" s="56"/>
      <c r="FOH21" s="56"/>
      <c r="FOI21" s="56"/>
      <c r="FOJ21" s="56"/>
      <c r="FOK21" s="56"/>
      <c r="FOL21" s="56"/>
      <c r="FOM21" s="56"/>
      <c r="FON21" s="56"/>
      <c r="FOO21" s="56"/>
      <c r="FOP21" s="56"/>
      <c r="FOQ21" s="56"/>
      <c r="FOR21" s="56"/>
      <c r="FOS21" s="56"/>
      <c r="FOT21" s="56"/>
      <c r="FOU21" s="56"/>
      <c r="FOV21" s="56"/>
      <c r="FOW21" s="56"/>
      <c r="FOX21" s="56"/>
      <c r="FOY21" s="56"/>
      <c r="FOZ21" s="56"/>
      <c r="FPA21" s="56"/>
      <c r="FPB21" s="56"/>
      <c r="FPC21" s="56"/>
      <c r="FPD21" s="56"/>
      <c r="FPE21" s="56"/>
      <c r="FPF21" s="56"/>
      <c r="FPG21" s="56"/>
      <c r="FPH21" s="56"/>
      <c r="FPI21" s="56"/>
      <c r="FPJ21" s="56"/>
      <c r="FPK21" s="56"/>
      <c r="FPL21" s="56"/>
      <c r="FPM21" s="56"/>
      <c r="FPN21" s="56"/>
      <c r="FPO21" s="56"/>
      <c r="FPP21" s="56"/>
      <c r="FPQ21" s="56"/>
      <c r="FPR21" s="56"/>
      <c r="FPS21" s="56"/>
      <c r="FPT21" s="56"/>
      <c r="FPU21" s="56"/>
      <c r="FPV21" s="56"/>
      <c r="FPW21" s="56"/>
      <c r="FPX21" s="56"/>
      <c r="FPY21" s="56"/>
      <c r="FPZ21" s="56"/>
      <c r="FQA21" s="56"/>
      <c r="FQB21" s="56"/>
      <c r="FQC21" s="56"/>
      <c r="FQD21" s="56"/>
      <c r="FQE21" s="56"/>
      <c r="FQF21" s="56"/>
      <c r="FQG21" s="56"/>
      <c r="FQH21" s="56"/>
      <c r="FQI21" s="56"/>
      <c r="FQJ21" s="56"/>
      <c r="FQK21" s="56"/>
      <c r="FQL21" s="56"/>
      <c r="FQM21" s="56"/>
      <c r="FQN21" s="56"/>
      <c r="FQO21" s="56"/>
      <c r="FQP21" s="56"/>
      <c r="FQQ21" s="56"/>
      <c r="FQR21" s="56"/>
      <c r="FQS21" s="56"/>
      <c r="FQT21" s="56"/>
      <c r="FQU21" s="56"/>
      <c r="FQV21" s="56"/>
      <c r="FQW21" s="56"/>
      <c r="FQX21" s="56"/>
      <c r="FQY21" s="56"/>
      <c r="FQZ21" s="56"/>
      <c r="FRA21" s="56"/>
      <c r="FRB21" s="56"/>
      <c r="FRC21" s="56"/>
      <c r="FRD21" s="56"/>
      <c r="FRE21" s="56"/>
      <c r="FRF21" s="56"/>
      <c r="FRG21" s="56"/>
      <c r="FRH21" s="56"/>
      <c r="FRI21" s="56"/>
      <c r="FRJ21" s="56"/>
      <c r="FRK21" s="56"/>
      <c r="FRL21" s="56"/>
      <c r="FRM21" s="56"/>
      <c r="FRN21" s="56"/>
      <c r="FRO21" s="56"/>
      <c r="FRP21" s="56"/>
      <c r="FRQ21" s="56"/>
      <c r="FRR21" s="56"/>
      <c r="FRS21" s="56"/>
      <c r="FRT21" s="56"/>
      <c r="FRU21" s="56"/>
      <c r="FRV21" s="56"/>
      <c r="FRW21" s="56"/>
      <c r="FRX21" s="56"/>
      <c r="FRY21" s="56"/>
      <c r="FRZ21" s="56"/>
      <c r="FSA21" s="56"/>
      <c r="FSB21" s="56"/>
      <c r="FSC21" s="56"/>
      <c r="FSD21" s="56"/>
      <c r="FSE21" s="56"/>
      <c r="FSF21" s="56"/>
      <c r="FSG21" s="56"/>
      <c r="FSH21" s="56"/>
      <c r="FSI21" s="56"/>
      <c r="FSJ21" s="56"/>
      <c r="FSK21" s="56"/>
      <c r="FSL21" s="56"/>
      <c r="FSM21" s="56"/>
      <c r="FSN21" s="56"/>
      <c r="FSO21" s="56"/>
      <c r="FSP21" s="56"/>
      <c r="FSQ21" s="56"/>
      <c r="FSR21" s="56"/>
      <c r="FSS21" s="56"/>
      <c r="FST21" s="56"/>
      <c r="FSU21" s="56"/>
      <c r="FSV21" s="56"/>
      <c r="FSW21" s="56"/>
      <c r="FSX21" s="56"/>
      <c r="FSY21" s="56"/>
      <c r="FSZ21" s="56"/>
      <c r="FTA21" s="56"/>
      <c r="FTB21" s="56"/>
      <c r="FTC21" s="56"/>
      <c r="FTD21" s="56"/>
      <c r="FTE21" s="56"/>
      <c r="FTF21" s="56"/>
      <c r="FTG21" s="56"/>
      <c r="FTH21" s="56"/>
      <c r="FTI21" s="56"/>
      <c r="FTJ21" s="56"/>
      <c r="FTK21" s="56"/>
      <c r="FTL21" s="56"/>
      <c r="FTM21" s="56"/>
      <c r="FTN21" s="56"/>
      <c r="FTO21" s="56"/>
      <c r="FTP21" s="56"/>
      <c r="FTQ21" s="56"/>
      <c r="FTR21" s="56"/>
      <c r="FTS21" s="56"/>
      <c r="FTT21" s="56"/>
      <c r="FTU21" s="56"/>
      <c r="FTV21" s="56"/>
      <c r="FTW21" s="56"/>
      <c r="FTX21" s="56"/>
      <c r="FTY21" s="56"/>
      <c r="FTZ21" s="56"/>
      <c r="FUA21" s="56"/>
      <c r="FUB21" s="56"/>
      <c r="FUC21" s="56"/>
      <c r="FUD21" s="56"/>
      <c r="FUE21" s="56"/>
      <c r="FUF21" s="56"/>
      <c r="FUG21" s="56"/>
      <c r="FUH21" s="56"/>
      <c r="FUI21" s="56"/>
      <c r="FUJ21" s="56"/>
      <c r="FUK21" s="56"/>
      <c r="FUL21" s="56"/>
      <c r="FUM21" s="56"/>
      <c r="FUN21" s="56"/>
      <c r="FUO21" s="56"/>
      <c r="FUP21" s="56"/>
      <c r="FUQ21" s="56"/>
      <c r="FUR21" s="56"/>
      <c r="FUS21" s="56"/>
      <c r="FUT21" s="56"/>
      <c r="FUU21" s="56"/>
      <c r="FUV21" s="56"/>
      <c r="FUW21" s="56"/>
      <c r="FUX21" s="56"/>
      <c r="FUY21" s="56"/>
      <c r="FUZ21" s="56"/>
      <c r="FVA21" s="56"/>
      <c r="FVB21" s="56"/>
      <c r="FVC21" s="56"/>
      <c r="FVD21" s="56"/>
      <c r="FVE21" s="56"/>
      <c r="FVF21" s="56"/>
      <c r="FVG21" s="56"/>
      <c r="FVH21" s="56"/>
      <c r="FVI21" s="56"/>
      <c r="FVJ21" s="56"/>
      <c r="FVK21" s="56"/>
      <c r="FVL21" s="56"/>
      <c r="FVM21" s="56"/>
      <c r="FVN21" s="56"/>
      <c r="FVO21" s="56"/>
      <c r="FVP21" s="56"/>
      <c r="FVQ21" s="56"/>
      <c r="FVR21" s="56"/>
      <c r="FVS21" s="56"/>
      <c r="FVT21" s="56"/>
      <c r="FVU21" s="56"/>
      <c r="FVV21" s="56"/>
      <c r="FVW21" s="56"/>
      <c r="FVX21" s="56"/>
      <c r="FVY21" s="56"/>
      <c r="FVZ21" s="56"/>
      <c r="FWA21" s="56"/>
      <c r="FWB21" s="56"/>
      <c r="FWC21" s="56"/>
      <c r="FWD21" s="56"/>
      <c r="FWE21" s="56"/>
      <c r="FWF21" s="56"/>
      <c r="FWG21" s="56"/>
      <c r="FWH21" s="56"/>
      <c r="FWI21" s="56"/>
      <c r="FWJ21" s="56"/>
      <c r="FWK21" s="56"/>
      <c r="FWL21" s="56"/>
      <c r="FWM21" s="56"/>
      <c r="FWN21" s="56"/>
      <c r="FWO21" s="56"/>
      <c r="FWP21" s="56"/>
      <c r="FWQ21" s="56"/>
      <c r="FWR21" s="56"/>
      <c r="FWS21" s="56"/>
      <c r="FWT21" s="56"/>
      <c r="FWU21" s="56"/>
      <c r="FWV21" s="56"/>
      <c r="FWW21" s="56"/>
      <c r="FWX21" s="56"/>
      <c r="FWY21" s="56"/>
      <c r="FWZ21" s="56"/>
      <c r="FXA21" s="56"/>
      <c r="FXB21" s="56"/>
      <c r="FXC21" s="56"/>
      <c r="FXD21" s="56"/>
      <c r="FXE21" s="56"/>
      <c r="FXF21" s="56"/>
      <c r="FXG21" s="56"/>
      <c r="FXH21" s="56"/>
      <c r="FXI21" s="56"/>
      <c r="FXJ21" s="56"/>
      <c r="FXK21" s="56"/>
      <c r="FXL21" s="56"/>
      <c r="FXM21" s="56"/>
      <c r="FXN21" s="56"/>
      <c r="FXO21" s="56"/>
      <c r="FXP21" s="56"/>
      <c r="FXQ21" s="56"/>
      <c r="FXR21" s="56"/>
      <c r="FXS21" s="56"/>
      <c r="FXT21" s="56"/>
      <c r="FXU21" s="56"/>
      <c r="FXV21" s="56"/>
      <c r="FXW21" s="56"/>
      <c r="FXX21" s="56"/>
      <c r="FXY21" s="56"/>
      <c r="FXZ21" s="56"/>
      <c r="FYA21" s="56"/>
      <c r="FYB21" s="56"/>
      <c r="FYC21" s="56"/>
      <c r="FYD21" s="56"/>
      <c r="FYE21" s="56"/>
      <c r="FYF21" s="56"/>
      <c r="FYG21" s="56"/>
      <c r="FYH21" s="56"/>
      <c r="FYI21" s="56"/>
      <c r="FYJ21" s="56"/>
      <c r="FYK21" s="56"/>
      <c r="FYL21" s="56"/>
      <c r="FYM21" s="56"/>
      <c r="FYN21" s="56"/>
      <c r="FYO21" s="56"/>
      <c r="FYP21" s="56"/>
      <c r="FYQ21" s="56"/>
      <c r="FYR21" s="56"/>
      <c r="FYS21" s="56"/>
      <c r="FYT21" s="56"/>
      <c r="FYU21" s="56"/>
      <c r="FYV21" s="56"/>
      <c r="FYW21" s="56"/>
      <c r="FYX21" s="56"/>
      <c r="FYY21" s="56"/>
      <c r="FYZ21" s="56"/>
      <c r="FZA21" s="56"/>
      <c r="FZB21" s="56"/>
      <c r="FZC21" s="56"/>
      <c r="FZD21" s="56"/>
      <c r="FZE21" s="56"/>
      <c r="FZF21" s="56"/>
      <c r="FZG21" s="56"/>
      <c r="FZH21" s="56"/>
      <c r="FZI21" s="56"/>
      <c r="FZJ21" s="56"/>
      <c r="FZK21" s="56"/>
      <c r="FZL21" s="56"/>
      <c r="FZM21" s="56"/>
      <c r="FZN21" s="56"/>
      <c r="FZO21" s="56"/>
      <c r="FZP21" s="56"/>
      <c r="FZQ21" s="56"/>
      <c r="FZR21" s="56"/>
      <c r="FZS21" s="56"/>
      <c r="FZT21" s="56"/>
      <c r="FZU21" s="56"/>
      <c r="FZV21" s="56"/>
      <c r="FZW21" s="56"/>
      <c r="FZX21" s="56"/>
      <c r="FZY21" s="56"/>
      <c r="FZZ21" s="56"/>
      <c r="GAA21" s="56"/>
      <c r="GAB21" s="56"/>
      <c r="GAC21" s="56"/>
      <c r="GAD21" s="56"/>
      <c r="GAE21" s="56"/>
      <c r="GAF21" s="56"/>
      <c r="GAG21" s="56"/>
      <c r="GAH21" s="56"/>
      <c r="GAI21" s="56"/>
      <c r="GAJ21" s="56"/>
      <c r="GAK21" s="56"/>
      <c r="GAL21" s="56"/>
      <c r="GAM21" s="56"/>
      <c r="GAN21" s="56"/>
      <c r="GAO21" s="56"/>
      <c r="GAP21" s="56"/>
      <c r="GAQ21" s="56"/>
      <c r="GAR21" s="56"/>
      <c r="GAS21" s="56"/>
      <c r="GAT21" s="56"/>
      <c r="GAU21" s="56"/>
      <c r="GAV21" s="56"/>
      <c r="GAW21" s="56"/>
      <c r="GAX21" s="56"/>
      <c r="GAY21" s="56"/>
      <c r="GAZ21" s="56"/>
      <c r="GBA21" s="56"/>
      <c r="GBB21" s="56"/>
      <c r="GBC21" s="56"/>
      <c r="GBD21" s="56"/>
      <c r="GBE21" s="56"/>
      <c r="GBF21" s="56"/>
      <c r="GBG21" s="56"/>
      <c r="GBH21" s="56"/>
      <c r="GBI21" s="56"/>
      <c r="GBJ21" s="56"/>
      <c r="GBK21" s="56"/>
      <c r="GBL21" s="56"/>
      <c r="GBM21" s="56"/>
      <c r="GBN21" s="56"/>
      <c r="GBO21" s="56"/>
      <c r="GBP21" s="56"/>
      <c r="GBQ21" s="56"/>
      <c r="GBR21" s="56"/>
      <c r="GBS21" s="56"/>
      <c r="GBT21" s="56"/>
      <c r="GBU21" s="56"/>
      <c r="GBV21" s="56"/>
      <c r="GBW21" s="56"/>
      <c r="GBX21" s="56"/>
      <c r="GBY21" s="56"/>
      <c r="GBZ21" s="56"/>
      <c r="GCA21" s="56"/>
      <c r="GCB21" s="56"/>
      <c r="GCC21" s="56"/>
      <c r="GCD21" s="56"/>
      <c r="GCE21" s="56"/>
      <c r="GCF21" s="56"/>
      <c r="GCG21" s="56"/>
      <c r="GCH21" s="56"/>
      <c r="GCI21" s="56"/>
      <c r="GCJ21" s="56"/>
      <c r="GCK21" s="56"/>
      <c r="GCL21" s="56"/>
      <c r="GCM21" s="56"/>
      <c r="GCN21" s="56"/>
      <c r="GCO21" s="56"/>
      <c r="GCP21" s="56"/>
      <c r="GCQ21" s="56"/>
      <c r="GCR21" s="56"/>
      <c r="GCS21" s="56"/>
      <c r="GCT21" s="56"/>
      <c r="GCU21" s="56"/>
      <c r="GCV21" s="56"/>
      <c r="GCW21" s="56"/>
      <c r="GCX21" s="56"/>
      <c r="GCY21" s="56"/>
      <c r="GCZ21" s="56"/>
      <c r="GDA21" s="56"/>
      <c r="GDB21" s="56"/>
      <c r="GDC21" s="56"/>
      <c r="GDD21" s="56"/>
      <c r="GDE21" s="56"/>
      <c r="GDF21" s="56"/>
      <c r="GDG21" s="56"/>
      <c r="GDH21" s="56"/>
      <c r="GDI21" s="56"/>
      <c r="GDJ21" s="56"/>
      <c r="GDK21" s="56"/>
      <c r="GDL21" s="56"/>
      <c r="GDM21" s="56"/>
      <c r="GDN21" s="56"/>
      <c r="GDO21" s="56"/>
      <c r="GDP21" s="56"/>
      <c r="GDQ21" s="56"/>
      <c r="GDR21" s="56"/>
      <c r="GDS21" s="56"/>
      <c r="GDT21" s="56"/>
      <c r="GDU21" s="56"/>
      <c r="GDV21" s="56"/>
      <c r="GDW21" s="56"/>
      <c r="GDX21" s="56"/>
      <c r="GDY21" s="56"/>
      <c r="GDZ21" s="56"/>
      <c r="GEA21" s="56"/>
      <c r="GEB21" s="56"/>
      <c r="GEC21" s="56"/>
      <c r="GED21" s="56"/>
      <c r="GEE21" s="56"/>
      <c r="GEF21" s="56"/>
      <c r="GEG21" s="56"/>
      <c r="GEH21" s="56"/>
      <c r="GEI21" s="56"/>
      <c r="GEJ21" s="56"/>
      <c r="GEK21" s="56"/>
      <c r="GEL21" s="56"/>
      <c r="GEM21" s="56"/>
      <c r="GEN21" s="56"/>
      <c r="GEO21" s="56"/>
      <c r="GEP21" s="56"/>
      <c r="GEQ21" s="56"/>
      <c r="GER21" s="56"/>
      <c r="GES21" s="56"/>
      <c r="GET21" s="56"/>
      <c r="GEU21" s="56"/>
      <c r="GEV21" s="56"/>
      <c r="GEW21" s="56"/>
      <c r="GEX21" s="56"/>
      <c r="GEY21" s="56"/>
      <c r="GEZ21" s="56"/>
      <c r="GFA21" s="56"/>
      <c r="GFB21" s="56"/>
      <c r="GFC21" s="56"/>
      <c r="GFD21" s="56"/>
      <c r="GFE21" s="56"/>
      <c r="GFF21" s="56"/>
      <c r="GFG21" s="56"/>
      <c r="GFH21" s="56"/>
      <c r="GFI21" s="56"/>
      <c r="GFJ21" s="56"/>
      <c r="GFK21" s="56"/>
      <c r="GFL21" s="56"/>
      <c r="GFM21" s="56"/>
      <c r="GFN21" s="56"/>
      <c r="GFO21" s="56"/>
      <c r="GFP21" s="56"/>
      <c r="GFQ21" s="56"/>
      <c r="GFR21" s="56"/>
      <c r="GFS21" s="56"/>
      <c r="GFT21" s="56"/>
      <c r="GFU21" s="56"/>
      <c r="GFV21" s="56"/>
      <c r="GFW21" s="56"/>
      <c r="GFX21" s="56"/>
      <c r="GFY21" s="56"/>
      <c r="GFZ21" s="56"/>
      <c r="GGA21" s="56"/>
      <c r="GGB21" s="56"/>
      <c r="GGC21" s="56"/>
      <c r="GGD21" s="56"/>
      <c r="GGE21" s="56"/>
      <c r="GGF21" s="56"/>
      <c r="GGG21" s="56"/>
      <c r="GGH21" s="56"/>
      <c r="GGI21" s="56"/>
      <c r="GGJ21" s="56"/>
      <c r="GGK21" s="56"/>
      <c r="GGL21" s="56"/>
      <c r="GGM21" s="56"/>
      <c r="GGN21" s="56"/>
      <c r="GGO21" s="56"/>
      <c r="GGP21" s="56"/>
      <c r="GGQ21" s="56"/>
      <c r="GGR21" s="56"/>
      <c r="GGS21" s="56"/>
      <c r="GGT21" s="56"/>
      <c r="GGU21" s="56"/>
      <c r="GGV21" s="56"/>
      <c r="GGW21" s="56"/>
      <c r="GGX21" s="56"/>
      <c r="GGY21" s="56"/>
      <c r="GGZ21" s="56"/>
      <c r="GHA21" s="56"/>
      <c r="GHB21" s="56"/>
      <c r="GHC21" s="56"/>
      <c r="GHD21" s="56"/>
      <c r="GHE21" s="56"/>
      <c r="GHF21" s="56"/>
      <c r="GHG21" s="56"/>
      <c r="GHH21" s="56"/>
      <c r="GHI21" s="56"/>
      <c r="GHJ21" s="56"/>
      <c r="GHK21" s="56"/>
      <c r="GHL21" s="56"/>
      <c r="GHM21" s="56"/>
      <c r="GHN21" s="56"/>
      <c r="GHO21" s="56"/>
      <c r="GHP21" s="56"/>
      <c r="GHQ21" s="56"/>
      <c r="GHR21" s="56"/>
      <c r="GHS21" s="56"/>
      <c r="GHT21" s="56"/>
      <c r="GHU21" s="56"/>
      <c r="GHV21" s="56"/>
      <c r="GHW21" s="56"/>
      <c r="GHX21" s="56"/>
      <c r="GHY21" s="56"/>
      <c r="GHZ21" s="56"/>
      <c r="GIA21" s="56"/>
      <c r="GIB21" s="56"/>
      <c r="GIC21" s="56"/>
      <c r="GID21" s="56"/>
      <c r="GIE21" s="56"/>
      <c r="GIF21" s="56"/>
      <c r="GIG21" s="56"/>
      <c r="GIH21" s="56"/>
      <c r="GII21" s="56"/>
      <c r="GIJ21" s="56"/>
      <c r="GIK21" s="56"/>
      <c r="GIL21" s="56"/>
      <c r="GIM21" s="56"/>
      <c r="GIN21" s="56"/>
      <c r="GIO21" s="56"/>
      <c r="GIP21" s="56"/>
      <c r="GIQ21" s="56"/>
      <c r="GIR21" s="56"/>
      <c r="GIS21" s="56"/>
      <c r="GIT21" s="56"/>
      <c r="GIU21" s="56"/>
      <c r="GIV21" s="56"/>
      <c r="GIW21" s="56"/>
      <c r="GIX21" s="56"/>
      <c r="GIY21" s="56"/>
      <c r="GIZ21" s="56"/>
      <c r="GJA21" s="56"/>
      <c r="GJB21" s="56"/>
      <c r="GJC21" s="56"/>
      <c r="GJD21" s="56"/>
      <c r="GJE21" s="56"/>
      <c r="GJF21" s="56"/>
      <c r="GJG21" s="56"/>
      <c r="GJH21" s="56"/>
      <c r="GJI21" s="56"/>
      <c r="GJJ21" s="56"/>
      <c r="GJK21" s="56"/>
      <c r="GJL21" s="56"/>
      <c r="GJM21" s="56"/>
      <c r="GJN21" s="56"/>
      <c r="GJO21" s="56"/>
      <c r="GJP21" s="56"/>
      <c r="GJQ21" s="56"/>
      <c r="GJR21" s="56"/>
      <c r="GJS21" s="56"/>
      <c r="GJT21" s="56"/>
      <c r="GJU21" s="56"/>
      <c r="GJV21" s="56"/>
      <c r="GJW21" s="56"/>
      <c r="GJX21" s="56"/>
      <c r="GJY21" s="56"/>
      <c r="GJZ21" s="56"/>
      <c r="GKA21" s="56"/>
      <c r="GKB21" s="56"/>
      <c r="GKC21" s="56"/>
      <c r="GKD21" s="56"/>
      <c r="GKE21" s="56"/>
      <c r="GKF21" s="56"/>
      <c r="GKG21" s="56"/>
      <c r="GKH21" s="56"/>
      <c r="GKI21" s="56"/>
      <c r="GKJ21" s="56"/>
      <c r="GKK21" s="56"/>
      <c r="GKL21" s="56"/>
      <c r="GKM21" s="56"/>
      <c r="GKN21" s="56"/>
      <c r="GKO21" s="56"/>
      <c r="GKP21" s="56"/>
      <c r="GKQ21" s="56"/>
      <c r="GKR21" s="56"/>
      <c r="GKS21" s="56"/>
      <c r="GKT21" s="56"/>
      <c r="GKU21" s="56"/>
      <c r="GKV21" s="56"/>
      <c r="GKW21" s="56"/>
      <c r="GKX21" s="56"/>
      <c r="GKY21" s="56"/>
      <c r="GKZ21" s="56"/>
      <c r="GLA21" s="56"/>
      <c r="GLB21" s="56"/>
      <c r="GLC21" s="56"/>
      <c r="GLD21" s="56"/>
      <c r="GLE21" s="56"/>
      <c r="GLF21" s="56"/>
      <c r="GLG21" s="56"/>
      <c r="GLH21" s="56"/>
      <c r="GLI21" s="56"/>
      <c r="GLJ21" s="56"/>
      <c r="GLK21" s="56"/>
      <c r="GLL21" s="56"/>
      <c r="GLM21" s="56"/>
      <c r="GLN21" s="56"/>
      <c r="GLO21" s="56"/>
      <c r="GLP21" s="56"/>
      <c r="GLQ21" s="56"/>
      <c r="GLR21" s="56"/>
      <c r="GLS21" s="56"/>
      <c r="GLT21" s="56"/>
      <c r="GLU21" s="56"/>
      <c r="GLV21" s="56"/>
      <c r="GLW21" s="56"/>
      <c r="GLX21" s="56"/>
      <c r="GLY21" s="56"/>
      <c r="GLZ21" s="56"/>
      <c r="GMA21" s="56"/>
      <c r="GMB21" s="56"/>
      <c r="GMC21" s="56"/>
      <c r="GMD21" s="56"/>
      <c r="GME21" s="56"/>
      <c r="GMF21" s="56"/>
      <c r="GMG21" s="56"/>
      <c r="GMH21" s="56"/>
      <c r="GMI21" s="56"/>
      <c r="GMJ21" s="56"/>
      <c r="GMK21" s="56"/>
      <c r="GML21" s="56"/>
      <c r="GMM21" s="56"/>
      <c r="GMN21" s="56"/>
      <c r="GMO21" s="56"/>
      <c r="GMP21" s="56"/>
      <c r="GMQ21" s="56"/>
      <c r="GMR21" s="56"/>
      <c r="GMS21" s="56"/>
      <c r="GMT21" s="56"/>
      <c r="GMU21" s="56"/>
      <c r="GMV21" s="56"/>
      <c r="GMW21" s="56"/>
      <c r="GMX21" s="56"/>
      <c r="GMY21" s="56"/>
      <c r="GMZ21" s="56"/>
      <c r="GNA21" s="56"/>
      <c r="GNB21" s="56"/>
      <c r="GNC21" s="56"/>
      <c r="GND21" s="56"/>
      <c r="GNE21" s="56"/>
      <c r="GNF21" s="56"/>
      <c r="GNG21" s="56"/>
      <c r="GNH21" s="56"/>
      <c r="GNI21" s="56"/>
      <c r="GNJ21" s="56"/>
      <c r="GNK21" s="56"/>
      <c r="GNL21" s="56"/>
      <c r="GNM21" s="56"/>
      <c r="GNN21" s="56"/>
      <c r="GNO21" s="56"/>
      <c r="GNP21" s="56"/>
      <c r="GNQ21" s="56"/>
      <c r="GNR21" s="56"/>
      <c r="GNS21" s="56"/>
      <c r="GNT21" s="56"/>
      <c r="GNU21" s="56"/>
      <c r="GNV21" s="56"/>
      <c r="GNW21" s="56"/>
      <c r="GNX21" s="56"/>
      <c r="GNY21" s="56"/>
      <c r="GNZ21" s="56"/>
      <c r="GOA21" s="56"/>
      <c r="GOB21" s="56"/>
      <c r="GOC21" s="56"/>
      <c r="GOD21" s="56"/>
      <c r="GOE21" s="56"/>
      <c r="GOF21" s="56"/>
      <c r="GOG21" s="56"/>
      <c r="GOH21" s="56"/>
      <c r="GOI21" s="56"/>
      <c r="GOJ21" s="56"/>
      <c r="GOK21" s="56"/>
      <c r="GOL21" s="56"/>
      <c r="GOM21" s="56"/>
      <c r="GON21" s="56"/>
      <c r="GOO21" s="56"/>
      <c r="GOP21" s="56"/>
      <c r="GOQ21" s="56"/>
      <c r="GOR21" s="56"/>
      <c r="GOS21" s="56"/>
      <c r="GOT21" s="56"/>
      <c r="GOU21" s="56"/>
      <c r="GOV21" s="56"/>
      <c r="GOW21" s="56"/>
      <c r="GOX21" s="56"/>
      <c r="GOY21" s="56"/>
      <c r="GOZ21" s="56"/>
      <c r="GPA21" s="56"/>
      <c r="GPB21" s="56"/>
      <c r="GPC21" s="56"/>
      <c r="GPD21" s="56"/>
      <c r="GPE21" s="56"/>
      <c r="GPF21" s="56"/>
      <c r="GPG21" s="56"/>
      <c r="GPH21" s="56"/>
      <c r="GPI21" s="56"/>
      <c r="GPJ21" s="56"/>
      <c r="GPK21" s="56"/>
      <c r="GPL21" s="56"/>
      <c r="GPM21" s="56"/>
      <c r="GPN21" s="56"/>
      <c r="GPO21" s="56"/>
      <c r="GPP21" s="56"/>
      <c r="GPQ21" s="56"/>
      <c r="GPR21" s="56"/>
      <c r="GPS21" s="56"/>
      <c r="GPT21" s="56"/>
      <c r="GPU21" s="56"/>
      <c r="GPV21" s="56"/>
      <c r="GPW21" s="56"/>
      <c r="GPX21" s="56"/>
      <c r="GPY21" s="56"/>
      <c r="GPZ21" s="56"/>
      <c r="GQA21" s="56"/>
      <c r="GQB21" s="56"/>
      <c r="GQC21" s="56"/>
      <c r="GQD21" s="56"/>
      <c r="GQE21" s="56"/>
      <c r="GQF21" s="56"/>
      <c r="GQG21" s="56"/>
      <c r="GQH21" s="56"/>
      <c r="GQI21" s="56"/>
      <c r="GQJ21" s="56"/>
      <c r="GQK21" s="56"/>
      <c r="GQL21" s="56"/>
      <c r="GQM21" s="56"/>
      <c r="GQN21" s="56"/>
      <c r="GQO21" s="56"/>
      <c r="GQP21" s="56"/>
      <c r="GQQ21" s="56"/>
      <c r="GQR21" s="56"/>
      <c r="GQS21" s="56"/>
      <c r="GQT21" s="56"/>
      <c r="GQU21" s="56"/>
      <c r="GQV21" s="56"/>
      <c r="GQW21" s="56"/>
      <c r="GQX21" s="56"/>
      <c r="GQY21" s="56"/>
      <c r="GQZ21" s="56"/>
      <c r="GRA21" s="56"/>
      <c r="GRB21" s="56"/>
      <c r="GRC21" s="56"/>
      <c r="GRD21" s="56"/>
      <c r="GRE21" s="56"/>
      <c r="GRF21" s="56"/>
      <c r="GRG21" s="56"/>
      <c r="GRH21" s="56"/>
      <c r="GRI21" s="56"/>
      <c r="GRJ21" s="56"/>
      <c r="GRK21" s="56"/>
      <c r="GRL21" s="56"/>
      <c r="GRM21" s="56"/>
      <c r="GRN21" s="56"/>
      <c r="GRO21" s="56"/>
      <c r="GRP21" s="56"/>
      <c r="GRQ21" s="56"/>
      <c r="GRR21" s="56"/>
      <c r="GRS21" s="56"/>
      <c r="GRT21" s="56"/>
      <c r="GRU21" s="56"/>
      <c r="GRV21" s="56"/>
      <c r="GRW21" s="56"/>
      <c r="GRX21" s="56"/>
      <c r="GRY21" s="56"/>
      <c r="GRZ21" s="56"/>
      <c r="GSA21" s="56"/>
      <c r="GSB21" s="56"/>
      <c r="GSC21" s="56"/>
      <c r="GSD21" s="56"/>
      <c r="GSE21" s="56"/>
      <c r="GSF21" s="56"/>
      <c r="GSG21" s="56"/>
      <c r="GSH21" s="56"/>
      <c r="GSI21" s="56"/>
      <c r="GSJ21" s="56"/>
      <c r="GSK21" s="56"/>
      <c r="GSL21" s="56"/>
      <c r="GSM21" s="56"/>
      <c r="GSN21" s="56"/>
      <c r="GSO21" s="56"/>
      <c r="GSP21" s="56"/>
      <c r="GSQ21" s="56"/>
      <c r="GSR21" s="56"/>
      <c r="GSS21" s="56"/>
      <c r="GST21" s="56"/>
      <c r="GSU21" s="56"/>
      <c r="GSV21" s="56"/>
      <c r="GSW21" s="56"/>
      <c r="GSX21" s="56"/>
      <c r="GSY21" s="56"/>
      <c r="GSZ21" s="56"/>
      <c r="GTA21" s="56"/>
      <c r="GTB21" s="56"/>
      <c r="GTC21" s="56"/>
      <c r="GTD21" s="56"/>
      <c r="GTE21" s="56"/>
      <c r="GTF21" s="56"/>
      <c r="GTG21" s="56"/>
      <c r="GTH21" s="56"/>
      <c r="GTI21" s="56"/>
      <c r="GTJ21" s="56"/>
      <c r="GTK21" s="56"/>
      <c r="GTL21" s="56"/>
      <c r="GTM21" s="56"/>
      <c r="GTN21" s="56"/>
      <c r="GTO21" s="56"/>
      <c r="GTP21" s="56"/>
      <c r="GTQ21" s="56"/>
      <c r="GTR21" s="56"/>
      <c r="GTS21" s="56"/>
      <c r="GTT21" s="56"/>
      <c r="GTU21" s="56"/>
      <c r="GTV21" s="56"/>
      <c r="GTW21" s="56"/>
      <c r="GTX21" s="56"/>
      <c r="GTY21" s="56"/>
      <c r="GTZ21" s="56"/>
      <c r="GUA21" s="56"/>
      <c r="GUB21" s="56"/>
      <c r="GUC21" s="56"/>
      <c r="GUD21" s="56"/>
      <c r="GUE21" s="56"/>
      <c r="GUF21" s="56"/>
      <c r="GUG21" s="56"/>
      <c r="GUH21" s="56"/>
      <c r="GUI21" s="56"/>
      <c r="GUJ21" s="56"/>
      <c r="GUK21" s="56"/>
      <c r="GUL21" s="56"/>
      <c r="GUM21" s="56"/>
      <c r="GUN21" s="56"/>
      <c r="GUO21" s="56"/>
      <c r="GUP21" s="56"/>
      <c r="GUQ21" s="56"/>
      <c r="GUR21" s="56"/>
      <c r="GUS21" s="56"/>
      <c r="GUT21" s="56"/>
      <c r="GUU21" s="56"/>
      <c r="GUV21" s="56"/>
      <c r="GUW21" s="56"/>
      <c r="GUX21" s="56"/>
      <c r="GUY21" s="56"/>
      <c r="GUZ21" s="56"/>
      <c r="GVA21" s="56"/>
      <c r="GVB21" s="56"/>
      <c r="GVC21" s="56"/>
      <c r="GVD21" s="56"/>
      <c r="GVE21" s="56"/>
      <c r="GVF21" s="56"/>
      <c r="GVG21" s="56"/>
      <c r="GVH21" s="56"/>
      <c r="GVI21" s="56"/>
      <c r="GVJ21" s="56"/>
      <c r="GVK21" s="56"/>
      <c r="GVL21" s="56"/>
      <c r="GVM21" s="56"/>
      <c r="GVN21" s="56"/>
      <c r="GVO21" s="56"/>
      <c r="GVP21" s="56"/>
      <c r="GVQ21" s="56"/>
      <c r="GVR21" s="56"/>
      <c r="GVS21" s="56"/>
      <c r="GVT21" s="56"/>
      <c r="GVU21" s="56"/>
      <c r="GVV21" s="56"/>
      <c r="GVW21" s="56"/>
      <c r="GVX21" s="56"/>
      <c r="GVY21" s="56"/>
      <c r="GVZ21" s="56"/>
      <c r="GWA21" s="56"/>
      <c r="GWB21" s="56"/>
      <c r="GWC21" s="56"/>
      <c r="GWD21" s="56"/>
      <c r="GWE21" s="56"/>
      <c r="GWF21" s="56"/>
      <c r="GWG21" s="56"/>
      <c r="GWH21" s="56"/>
      <c r="GWI21" s="56"/>
      <c r="GWJ21" s="56"/>
      <c r="GWK21" s="56"/>
      <c r="GWL21" s="56"/>
      <c r="GWM21" s="56"/>
      <c r="GWN21" s="56"/>
      <c r="GWO21" s="56"/>
      <c r="GWP21" s="56"/>
      <c r="GWQ21" s="56"/>
      <c r="GWR21" s="56"/>
      <c r="GWS21" s="56"/>
      <c r="GWT21" s="56"/>
      <c r="GWU21" s="56"/>
      <c r="GWV21" s="56"/>
      <c r="GWW21" s="56"/>
      <c r="GWX21" s="56"/>
      <c r="GWY21" s="56"/>
      <c r="GWZ21" s="56"/>
      <c r="GXA21" s="56"/>
      <c r="GXB21" s="56"/>
      <c r="GXC21" s="56"/>
      <c r="GXD21" s="56"/>
      <c r="GXE21" s="56"/>
      <c r="GXF21" s="56"/>
      <c r="GXG21" s="56"/>
      <c r="GXH21" s="56"/>
      <c r="GXI21" s="56"/>
      <c r="GXJ21" s="56"/>
      <c r="GXK21" s="56"/>
      <c r="GXL21" s="56"/>
      <c r="GXM21" s="56"/>
      <c r="GXN21" s="56"/>
      <c r="GXO21" s="56"/>
      <c r="GXP21" s="56"/>
      <c r="GXQ21" s="56"/>
      <c r="GXR21" s="56"/>
      <c r="GXS21" s="56"/>
      <c r="GXT21" s="56"/>
      <c r="GXU21" s="56"/>
      <c r="GXV21" s="56"/>
      <c r="GXW21" s="56"/>
      <c r="GXX21" s="56"/>
      <c r="GXY21" s="56"/>
      <c r="GXZ21" s="56"/>
      <c r="GYA21" s="56"/>
      <c r="GYB21" s="56"/>
      <c r="GYC21" s="56"/>
      <c r="GYD21" s="56"/>
      <c r="GYE21" s="56"/>
      <c r="GYF21" s="56"/>
      <c r="GYG21" s="56"/>
      <c r="GYH21" s="56"/>
      <c r="GYI21" s="56"/>
      <c r="GYJ21" s="56"/>
      <c r="GYK21" s="56"/>
      <c r="GYL21" s="56"/>
      <c r="GYM21" s="56"/>
      <c r="GYN21" s="56"/>
      <c r="GYO21" s="56"/>
      <c r="GYP21" s="56"/>
      <c r="GYQ21" s="56"/>
      <c r="GYR21" s="56"/>
      <c r="GYS21" s="56"/>
      <c r="GYT21" s="56"/>
      <c r="GYU21" s="56"/>
      <c r="GYV21" s="56"/>
      <c r="GYW21" s="56"/>
      <c r="GYX21" s="56"/>
      <c r="GYY21" s="56"/>
      <c r="GYZ21" s="56"/>
      <c r="GZA21" s="56"/>
      <c r="GZB21" s="56"/>
      <c r="GZC21" s="56"/>
      <c r="GZD21" s="56"/>
      <c r="GZE21" s="56"/>
      <c r="GZF21" s="56"/>
      <c r="GZG21" s="56"/>
      <c r="GZH21" s="56"/>
      <c r="GZI21" s="56"/>
      <c r="GZJ21" s="56"/>
      <c r="GZK21" s="56"/>
      <c r="GZL21" s="56"/>
      <c r="GZM21" s="56"/>
      <c r="GZN21" s="56"/>
      <c r="GZO21" s="56"/>
      <c r="GZP21" s="56"/>
      <c r="GZQ21" s="56"/>
      <c r="GZR21" s="56"/>
      <c r="GZS21" s="56"/>
      <c r="GZT21" s="56"/>
      <c r="GZU21" s="56"/>
      <c r="GZV21" s="56"/>
      <c r="GZW21" s="56"/>
      <c r="GZX21" s="56"/>
      <c r="GZY21" s="56"/>
      <c r="GZZ21" s="56"/>
      <c r="HAA21" s="56"/>
      <c r="HAB21" s="56"/>
      <c r="HAC21" s="56"/>
      <c r="HAD21" s="56"/>
      <c r="HAE21" s="56"/>
      <c r="HAF21" s="56"/>
      <c r="HAG21" s="56"/>
      <c r="HAH21" s="56"/>
      <c r="HAI21" s="56"/>
      <c r="HAJ21" s="56"/>
      <c r="HAK21" s="56"/>
      <c r="HAL21" s="56"/>
      <c r="HAM21" s="56"/>
      <c r="HAN21" s="56"/>
      <c r="HAO21" s="56"/>
      <c r="HAP21" s="56"/>
      <c r="HAQ21" s="56"/>
      <c r="HAR21" s="56"/>
      <c r="HAS21" s="56"/>
      <c r="HAT21" s="56"/>
      <c r="HAU21" s="56"/>
      <c r="HAV21" s="56"/>
      <c r="HAW21" s="56"/>
      <c r="HAX21" s="56"/>
      <c r="HAY21" s="56"/>
      <c r="HAZ21" s="56"/>
      <c r="HBA21" s="56"/>
      <c r="HBB21" s="56"/>
      <c r="HBC21" s="56"/>
      <c r="HBD21" s="56"/>
      <c r="HBE21" s="56"/>
      <c r="HBF21" s="56"/>
      <c r="HBG21" s="56"/>
      <c r="HBH21" s="56"/>
      <c r="HBI21" s="56"/>
      <c r="HBJ21" s="56"/>
      <c r="HBK21" s="56"/>
      <c r="HBL21" s="56"/>
      <c r="HBM21" s="56"/>
      <c r="HBN21" s="56"/>
      <c r="HBO21" s="56"/>
      <c r="HBP21" s="56"/>
      <c r="HBQ21" s="56"/>
      <c r="HBR21" s="56"/>
      <c r="HBS21" s="56"/>
      <c r="HBT21" s="56"/>
      <c r="HBU21" s="56"/>
      <c r="HBV21" s="56"/>
      <c r="HBW21" s="56"/>
      <c r="HBX21" s="56"/>
      <c r="HBY21" s="56"/>
      <c r="HBZ21" s="56"/>
      <c r="HCA21" s="56"/>
      <c r="HCB21" s="56"/>
      <c r="HCC21" s="56"/>
      <c r="HCD21" s="56"/>
      <c r="HCE21" s="56"/>
      <c r="HCF21" s="56"/>
      <c r="HCG21" s="56"/>
      <c r="HCH21" s="56"/>
      <c r="HCI21" s="56"/>
      <c r="HCJ21" s="56"/>
      <c r="HCK21" s="56"/>
      <c r="HCL21" s="56"/>
      <c r="HCM21" s="56"/>
      <c r="HCN21" s="56"/>
      <c r="HCO21" s="56"/>
      <c r="HCP21" s="56"/>
      <c r="HCQ21" s="56"/>
      <c r="HCR21" s="56"/>
      <c r="HCS21" s="56"/>
      <c r="HCT21" s="56"/>
      <c r="HCU21" s="56"/>
      <c r="HCV21" s="56"/>
      <c r="HCW21" s="56"/>
      <c r="HCX21" s="56"/>
      <c r="HCY21" s="56"/>
      <c r="HCZ21" s="56"/>
      <c r="HDA21" s="56"/>
      <c r="HDB21" s="56"/>
      <c r="HDC21" s="56"/>
      <c r="HDD21" s="56"/>
      <c r="HDE21" s="56"/>
      <c r="HDF21" s="56"/>
      <c r="HDG21" s="56"/>
      <c r="HDH21" s="56"/>
      <c r="HDI21" s="56"/>
      <c r="HDJ21" s="56"/>
      <c r="HDK21" s="56"/>
      <c r="HDL21" s="56"/>
      <c r="HDM21" s="56"/>
      <c r="HDN21" s="56"/>
      <c r="HDO21" s="56"/>
      <c r="HDP21" s="56"/>
      <c r="HDQ21" s="56"/>
      <c r="HDR21" s="56"/>
      <c r="HDS21" s="56"/>
      <c r="HDT21" s="56"/>
      <c r="HDU21" s="56"/>
      <c r="HDV21" s="56"/>
      <c r="HDW21" s="56"/>
      <c r="HDX21" s="56"/>
      <c r="HDY21" s="56"/>
      <c r="HDZ21" s="56"/>
      <c r="HEA21" s="56"/>
      <c r="HEB21" s="56"/>
      <c r="HEC21" s="56"/>
      <c r="HED21" s="56"/>
      <c r="HEE21" s="56"/>
      <c r="HEF21" s="56"/>
      <c r="HEG21" s="56"/>
      <c r="HEH21" s="56"/>
      <c r="HEI21" s="56"/>
      <c r="HEJ21" s="56"/>
      <c r="HEK21" s="56"/>
      <c r="HEL21" s="56"/>
      <c r="HEM21" s="56"/>
      <c r="HEN21" s="56"/>
      <c r="HEO21" s="56"/>
      <c r="HEP21" s="56"/>
      <c r="HEQ21" s="56"/>
      <c r="HER21" s="56"/>
      <c r="HES21" s="56"/>
      <c r="HET21" s="56"/>
      <c r="HEU21" s="56"/>
      <c r="HEV21" s="56"/>
      <c r="HEW21" s="56"/>
      <c r="HEX21" s="56"/>
      <c r="HEY21" s="56"/>
      <c r="HEZ21" s="56"/>
      <c r="HFA21" s="56"/>
      <c r="HFB21" s="56"/>
      <c r="HFC21" s="56"/>
      <c r="HFD21" s="56"/>
      <c r="HFE21" s="56"/>
      <c r="HFF21" s="56"/>
      <c r="HFG21" s="56"/>
      <c r="HFH21" s="56"/>
      <c r="HFI21" s="56"/>
      <c r="HFJ21" s="56"/>
      <c r="HFK21" s="56"/>
      <c r="HFL21" s="56"/>
      <c r="HFM21" s="56"/>
      <c r="HFN21" s="56"/>
      <c r="HFO21" s="56"/>
      <c r="HFP21" s="56"/>
      <c r="HFQ21" s="56"/>
      <c r="HFR21" s="56"/>
      <c r="HFS21" s="56"/>
      <c r="HFT21" s="56"/>
      <c r="HFU21" s="56"/>
      <c r="HFV21" s="56"/>
      <c r="HFW21" s="56"/>
      <c r="HFX21" s="56"/>
      <c r="HFY21" s="56"/>
      <c r="HFZ21" s="56"/>
      <c r="HGA21" s="56"/>
      <c r="HGB21" s="56"/>
      <c r="HGC21" s="56"/>
      <c r="HGD21" s="56"/>
      <c r="HGE21" s="56"/>
      <c r="HGF21" s="56"/>
      <c r="HGG21" s="56"/>
      <c r="HGH21" s="56"/>
      <c r="HGI21" s="56"/>
      <c r="HGJ21" s="56"/>
      <c r="HGK21" s="56"/>
      <c r="HGL21" s="56"/>
      <c r="HGM21" s="56"/>
      <c r="HGN21" s="56"/>
      <c r="HGO21" s="56"/>
      <c r="HGP21" s="56"/>
      <c r="HGQ21" s="56"/>
      <c r="HGR21" s="56"/>
      <c r="HGS21" s="56"/>
      <c r="HGT21" s="56"/>
      <c r="HGU21" s="56"/>
      <c r="HGV21" s="56"/>
      <c r="HGW21" s="56"/>
      <c r="HGX21" s="56"/>
      <c r="HGY21" s="56"/>
      <c r="HGZ21" s="56"/>
      <c r="HHA21" s="56"/>
      <c r="HHB21" s="56"/>
      <c r="HHC21" s="56"/>
      <c r="HHD21" s="56"/>
      <c r="HHE21" s="56"/>
      <c r="HHF21" s="56"/>
      <c r="HHG21" s="56"/>
      <c r="HHH21" s="56"/>
      <c r="HHI21" s="56"/>
      <c r="HHJ21" s="56"/>
      <c r="HHK21" s="56"/>
      <c r="HHL21" s="56"/>
      <c r="HHM21" s="56"/>
      <c r="HHN21" s="56"/>
      <c r="HHO21" s="56"/>
      <c r="HHP21" s="56"/>
      <c r="HHQ21" s="56"/>
      <c r="HHR21" s="56"/>
      <c r="HHS21" s="56"/>
      <c r="HHT21" s="56"/>
      <c r="HHU21" s="56"/>
      <c r="HHV21" s="56"/>
      <c r="HHW21" s="56"/>
      <c r="HHX21" s="56"/>
      <c r="HHY21" s="56"/>
      <c r="HHZ21" s="56"/>
      <c r="HIA21" s="56"/>
      <c r="HIB21" s="56"/>
      <c r="HIC21" s="56"/>
      <c r="HID21" s="56"/>
      <c r="HIE21" s="56"/>
      <c r="HIF21" s="56"/>
      <c r="HIG21" s="56"/>
      <c r="HIH21" s="56"/>
      <c r="HII21" s="56"/>
      <c r="HIJ21" s="56"/>
      <c r="HIK21" s="56"/>
      <c r="HIL21" s="56"/>
      <c r="HIM21" s="56"/>
      <c r="HIN21" s="56"/>
      <c r="HIO21" s="56"/>
      <c r="HIP21" s="56"/>
      <c r="HIQ21" s="56"/>
      <c r="HIR21" s="56"/>
      <c r="HIS21" s="56"/>
      <c r="HIT21" s="56"/>
      <c r="HIU21" s="56"/>
      <c r="HIV21" s="56"/>
      <c r="HIW21" s="56"/>
      <c r="HIX21" s="56"/>
      <c r="HIY21" s="56"/>
      <c r="HIZ21" s="56"/>
      <c r="HJA21" s="56"/>
      <c r="HJB21" s="56"/>
      <c r="HJC21" s="56"/>
      <c r="HJD21" s="56"/>
      <c r="HJE21" s="56"/>
      <c r="HJF21" s="56"/>
      <c r="HJG21" s="56"/>
      <c r="HJH21" s="56"/>
      <c r="HJI21" s="56"/>
      <c r="HJJ21" s="56"/>
      <c r="HJK21" s="56"/>
      <c r="HJL21" s="56"/>
      <c r="HJM21" s="56"/>
      <c r="HJN21" s="56"/>
      <c r="HJO21" s="56"/>
      <c r="HJP21" s="56"/>
      <c r="HJQ21" s="56"/>
      <c r="HJR21" s="56"/>
      <c r="HJS21" s="56"/>
      <c r="HJT21" s="56"/>
      <c r="HJU21" s="56"/>
      <c r="HJV21" s="56"/>
      <c r="HJW21" s="56"/>
      <c r="HJX21" s="56"/>
      <c r="HJY21" s="56"/>
      <c r="HJZ21" s="56"/>
      <c r="HKA21" s="56"/>
      <c r="HKB21" s="56"/>
      <c r="HKC21" s="56"/>
      <c r="HKD21" s="56"/>
      <c r="HKE21" s="56"/>
      <c r="HKF21" s="56"/>
      <c r="HKG21" s="56"/>
      <c r="HKH21" s="56"/>
      <c r="HKI21" s="56"/>
      <c r="HKJ21" s="56"/>
      <c r="HKK21" s="56"/>
      <c r="HKL21" s="56"/>
      <c r="HKM21" s="56"/>
      <c r="HKN21" s="56"/>
      <c r="HKO21" s="56"/>
      <c r="HKP21" s="56"/>
      <c r="HKQ21" s="56"/>
      <c r="HKR21" s="56"/>
      <c r="HKS21" s="56"/>
      <c r="HKT21" s="56"/>
      <c r="HKU21" s="56"/>
      <c r="HKV21" s="56"/>
      <c r="HKW21" s="56"/>
      <c r="HKX21" s="56"/>
      <c r="HKY21" s="56"/>
      <c r="HKZ21" s="56"/>
      <c r="HLA21" s="56"/>
      <c r="HLB21" s="56"/>
      <c r="HLC21" s="56"/>
      <c r="HLD21" s="56"/>
      <c r="HLE21" s="56"/>
      <c r="HLF21" s="56"/>
      <c r="HLG21" s="56"/>
      <c r="HLH21" s="56"/>
      <c r="HLI21" s="56"/>
      <c r="HLJ21" s="56"/>
      <c r="HLK21" s="56"/>
      <c r="HLL21" s="56"/>
      <c r="HLM21" s="56"/>
      <c r="HLN21" s="56"/>
      <c r="HLO21" s="56"/>
      <c r="HLP21" s="56"/>
      <c r="HLQ21" s="56"/>
      <c r="HLR21" s="56"/>
      <c r="HLS21" s="56"/>
      <c r="HLT21" s="56"/>
      <c r="HLU21" s="56"/>
      <c r="HLV21" s="56"/>
      <c r="HLW21" s="56"/>
      <c r="HLX21" s="56"/>
      <c r="HLY21" s="56"/>
      <c r="HLZ21" s="56"/>
      <c r="HMA21" s="56"/>
      <c r="HMB21" s="56"/>
      <c r="HMC21" s="56"/>
      <c r="HMD21" s="56"/>
      <c r="HME21" s="56"/>
      <c r="HMF21" s="56"/>
      <c r="HMG21" s="56"/>
      <c r="HMH21" s="56"/>
      <c r="HMI21" s="56"/>
      <c r="HMJ21" s="56"/>
      <c r="HMK21" s="56"/>
      <c r="HML21" s="56"/>
      <c r="HMM21" s="56"/>
      <c r="HMN21" s="56"/>
      <c r="HMO21" s="56"/>
      <c r="HMP21" s="56"/>
      <c r="HMQ21" s="56"/>
      <c r="HMR21" s="56"/>
      <c r="HMS21" s="56"/>
      <c r="HMT21" s="56"/>
      <c r="HMU21" s="56"/>
      <c r="HMV21" s="56"/>
      <c r="HMW21" s="56"/>
      <c r="HMX21" s="56"/>
      <c r="HMY21" s="56"/>
      <c r="HMZ21" s="56"/>
      <c r="HNA21" s="56"/>
      <c r="HNB21" s="56"/>
      <c r="HNC21" s="56"/>
      <c r="HND21" s="56"/>
      <c r="HNE21" s="56"/>
      <c r="HNF21" s="56"/>
      <c r="HNG21" s="56"/>
      <c r="HNH21" s="56"/>
      <c r="HNI21" s="56"/>
      <c r="HNJ21" s="56"/>
      <c r="HNK21" s="56"/>
      <c r="HNL21" s="56"/>
      <c r="HNM21" s="56"/>
      <c r="HNN21" s="56"/>
      <c r="HNO21" s="56"/>
      <c r="HNP21" s="56"/>
      <c r="HNQ21" s="56"/>
      <c r="HNR21" s="56"/>
      <c r="HNS21" s="56"/>
      <c r="HNT21" s="56"/>
      <c r="HNU21" s="56"/>
      <c r="HNV21" s="56"/>
      <c r="HNW21" s="56"/>
      <c r="HNX21" s="56"/>
      <c r="HNY21" s="56"/>
      <c r="HNZ21" s="56"/>
      <c r="HOA21" s="56"/>
      <c r="HOB21" s="56"/>
      <c r="HOC21" s="56"/>
      <c r="HOD21" s="56"/>
      <c r="HOE21" s="56"/>
      <c r="HOF21" s="56"/>
      <c r="HOG21" s="56"/>
      <c r="HOH21" s="56"/>
      <c r="HOI21" s="56"/>
      <c r="HOJ21" s="56"/>
      <c r="HOK21" s="56"/>
      <c r="HOL21" s="56"/>
      <c r="HOM21" s="56"/>
      <c r="HON21" s="56"/>
      <c r="HOO21" s="56"/>
      <c r="HOP21" s="56"/>
      <c r="HOQ21" s="56"/>
      <c r="HOR21" s="56"/>
      <c r="HOS21" s="56"/>
      <c r="HOT21" s="56"/>
      <c r="HOU21" s="56"/>
      <c r="HOV21" s="56"/>
      <c r="HOW21" s="56"/>
      <c r="HOX21" s="56"/>
      <c r="HOY21" s="56"/>
      <c r="HOZ21" s="56"/>
      <c r="HPA21" s="56"/>
      <c r="HPB21" s="56"/>
      <c r="HPC21" s="56"/>
      <c r="HPD21" s="56"/>
      <c r="HPE21" s="56"/>
      <c r="HPF21" s="56"/>
      <c r="HPG21" s="56"/>
      <c r="HPH21" s="56"/>
      <c r="HPI21" s="56"/>
      <c r="HPJ21" s="56"/>
      <c r="HPK21" s="56"/>
      <c r="HPL21" s="56"/>
      <c r="HPM21" s="56"/>
      <c r="HPN21" s="56"/>
      <c r="HPO21" s="56"/>
      <c r="HPP21" s="56"/>
      <c r="HPQ21" s="56"/>
      <c r="HPR21" s="56"/>
      <c r="HPS21" s="56"/>
      <c r="HPT21" s="56"/>
      <c r="HPU21" s="56"/>
      <c r="HPV21" s="56"/>
      <c r="HPW21" s="56"/>
      <c r="HPX21" s="56"/>
      <c r="HPY21" s="56"/>
      <c r="HPZ21" s="56"/>
      <c r="HQA21" s="56"/>
      <c r="HQB21" s="56"/>
      <c r="HQC21" s="56"/>
      <c r="HQD21" s="56"/>
      <c r="HQE21" s="56"/>
      <c r="HQF21" s="56"/>
      <c r="HQG21" s="56"/>
      <c r="HQH21" s="56"/>
      <c r="HQI21" s="56"/>
      <c r="HQJ21" s="56"/>
      <c r="HQK21" s="56"/>
      <c r="HQL21" s="56"/>
      <c r="HQM21" s="56"/>
      <c r="HQN21" s="56"/>
      <c r="HQO21" s="56"/>
      <c r="HQP21" s="56"/>
      <c r="HQQ21" s="56"/>
      <c r="HQR21" s="56"/>
      <c r="HQS21" s="56"/>
      <c r="HQT21" s="56"/>
      <c r="HQU21" s="56"/>
      <c r="HQV21" s="56"/>
      <c r="HQW21" s="56"/>
      <c r="HQX21" s="56"/>
      <c r="HQY21" s="56"/>
      <c r="HQZ21" s="56"/>
      <c r="HRA21" s="56"/>
      <c r="HRB21" s="56"/>
      <c r="HRC21" s="56"/>
      <c r="HRD21" s="56"/>
      <c r="HRE21" s="56"/>
      <c r="HRF21" s="56"/>
      <c r="HRG21" s="56"/>
      <c r="HRH21" s="56"/>
      <c r="HRI21" s="56"/>
      <c r="HRJ21" s="56"/>
      <c r="HRK21" s="56"/>
      <c r="HRL21" s="56"/>
      <c r="HRM21" s="56"/>
      <c r="HRN21" s="56"/>
      <c r="HRO21" s="56"/>
      <c r="HRP21" s="56"/>
      <c r="HRQ21" s="56"/>
      <c r="HRR21" s="56"/>
      <c r="HRS21" s="56"/>
      <c r="HRT21" s="56"/>
      <c r="HRU21" s="56"/>
      <c r="HRV21" s="56"/>
      <c r="HRW21" s="56"/>
      <c r="HRX21" s="56"/>
      <c r="HRY21" s="56"/>
      <c r="HRZ21" s="56"/>
      <c r="HSA21" s="56"/>
      <c r="HSB21" s="56"/>
      <c r="HSC21" s="56"/>
      <c r="HSD21" s="56"/>
      <c r="HSE21" s="56"/>
      <c r="HSF21" s="56"/>
      <c r="HSG21" s="56"/>
      <c r="HSH21" s="56"/>
      <c r="HSI21" s="56"/>
      <c r="HSJ21" s="56"/>
      <c r="HSK21" s="56"/>
      <c r="HSL21" s="56"/>
      <c r="HSM21" s="56"/>
      <c r="HSN21" s="56"/>
      <c r="HSO21" s="56"/>
      <c r="HSP21" s="56"/>
      <c r="HSQ21" s="56"/>
      <c r="HSR21" s="56"/>
      <c r="HSS21" s="56"/>
      <c r="HST21" s="56"/>
      <c r="HSU21" s="56"/>
      <c r="HSV21" s="56"/>
      <c r="HSW21" s="56"/>
      <c r="HSX21" s="56"/>
      <c r="HSY21" s="56"/>
      <c r="HSZ21" s="56"/>
      <c r="HTA21" s="56"/>
      <c r="HTB21" s="56"/>
      <c r="HTC21" s="56"/>
      <c r="HTD21" s="56"/>
      <c r="HTE21" s="56"/>
      <c r="HTF21" s="56"/>
      <c r="HTG21" s="56"/>
      <c r="HTH21" s="56"/>
      <c r="HTI21" s="56"/>
      <c r="HTJ21" s="56"/>
      <c r="HTK21" s="56"/>
      <c r="HTL21" s="56"/>
      <c r="HTM21" s="56"/>
      <c r="HTN21" s="56"/>
      <c r="HTO21" s="56"/>
      <c r="HTP21" s="56"/>
      <c r="HTQ21" s="56"/>
      <c r="HTR21" s="56"/>
      <c r="HTS21" s="56"/>
      <c r="HTT21" s="56"/>
      <c r="HTU21" s="56"/>
      <c r="HTV21" s="56"/>
      <c r="HTW21" s="56"/>
      <c r="HTX21" s="56"/>
      <c r="HTY21" s="56"/>
      <c r="HTZ21" s="56"/>
      <c r="HUA21" s="56"/>
      <c r="HUB21" s="56"/>
      <c r="HUC21" s="56"/>
      <c r="HUD21" s="56"/>
      <c r="HUE21" s="56"/>
      <c r="HUF21" s="56"/>
      <c r="HUG21" s="56"/>
      <c r="HUH21" s="56"/>
      <c r="HUI21" s="56"/>
      <c r="HUJ21" s="56"/>
      <c r="HUK21" s="56"/>
      <c r="HUL21" s="56"/>
      <c r="HUM21" s="56"/>
      <c r="HUN21" s="56"/>
      <c r="HUO21" s="56"/>
      <c r="HUP21" s="56"/>
      <c r="HUQ21" s="56"/>
      <c r="HUR21" s="56"/>
      <c r="HUS21" s="56"/>
      <c r="HUT21" s="56"/>
      <c r="HUU21" s="56"/>
      <c r="HUV21" s="56"/>
      <c r="HUW21" s="56"/>
      <c r="HUX21" s="56"/>
      <c r="HUY21" s="56"/>
      <c r="HUZ21" s="56"/>
      <c r="HVA21" s="56"/>
      <c r="HVB21" s="56"/>
      <c r="HVC21" s="56"/>
      <c r="HVD21" s="56"/>
      <c r="HVE21" s="56"/>
      <c r="HVF21" s="56"/>
      <c r="HVG21" s="56"/>
      <c r="HVH21" s="56"/>
      <c r="HVI21" s="56"/>
      <c r="HVJ21" s="56"/>
      <c r="HVK21" s="56"/>
      <c r="HVL21" s="56"/>
      <c r="HVM21" s="56"/>
      <c r="HVN21" s="56"/>
      <c r="HVO21" s="56"/>
      <c r="HVP21" s="56"/>
      <c r="HVQ21" s="56"/>
      <c r="HVR21" s="56"/>
      <c r="HVS21" s="56"/>
      <c r="HVT21" s="56"/>
      <c r="HVU21" s="56"/>
      <c r="HVV21" s="56"/>
      <c r="HVW21" s="56"/>
      <c r="HVX21" s="56"/>
      <c r="HVY21" s="56"/>
      <c r="HVZ21" s="56"/>
      <c r="HWA21" s="56"/>
      <c r="HWB21" s="56"/>
      <c r="HWC21" s="56"/>
      <c r="HWD21" s="56"/>
      <c r="HWE21" s="56"/>
      <c r="HWF21" s="56"/>
      <c r="HWG21" s="56"/>
      <c r="HWH21" s="56"/>
      <c r="HWI21" s="56"/>
      <c r="HWJ21" s="56"/>
      <c r="HWK21" s="56"/>
      <c r="HWL21" s="56"/>
      <c r="HWM21" s="56"/>
      <c r="HWN21" s="56"/>
      <c r="HWO21" s="56"/>
      <c r="HWP21" s="56"/>
      <c r="HWQ21" s="56"/>
      <c r="HWR21" s="56"/>
      <c r="HWS21" s="56"/>
      <c r="HWT21" s="56"/>
      <c r="HWU21" s="56"/>
      <c r="HWV21" s="56"/>
      <c r="HWW21" s="56"/>
      <c r="HWX21" s="56"/>
      <c r="HWY21" s="56"/>
      <c r="HWZ21" s="56"/>
      <c r="HXA21" s="56"/>
      <c r="HXB21" s="56"/>
      <c r="HXC21" s="56"/>
      <c r="HXD21" s="56"/>
      <c r="HXE21" s="56"/>
      <c r="HXF21" s="56"/>
      <c r="HXG21" s="56"/>
      <c r="HXH21" s="56"/>
      <c r="HXI21" s="56"/>
      <c r="HXJ21" s="56"/>
      <c r="HXK21" s="56"/>
      <c r="HXL21" s="56"/>
      <c r="HXM21" s="56"/>
      <c r="HXN21" s="56"/>
      <c r="HXO21" s="56"/>
      <c r="HXP21" s="56"/>
      <c r="HXQ21" s="56"/>
      <c r="HXR21" s="56"/>
      <c r="HXS21" s="56"/>
      <c r="HXT21" s="56"/>
      <c r="HXU21" s="56"/>
      <c r="HXV21" s="56"/>
      <c r="HXW21" s="56"/>
      <c r="HXX21" s="56"/>
      <c r="HXY21" s="56"/>
      <c r="HXZ21" s="56"/>
      <c r="HYA21" s="56"/>
      <c r="HYB21" s="56"/>
      <c r="HYC21" s="56"/>
      <c r="HYD21" s="56"/>
      <c r="HYE21" s="56"/>
      <c r="HYF21" s="56"/>
      <c r="HYG21" s="56"/>
      <c r="HYH21" s="56"/>
      <c r="HYI21" s="56"/>
      <c r="HYJ21" s="56"/>
      <c r="HYK21" s="56"/>
      <c r="HYL21" s="56"/>
      <c r="HYM21" s="56"/>
      <c r="HYN21" s="56"/>
      <c r="HYO21" s="56"/>
      <c r="HYP21" s="56"/>
      <c r="HYQ21" s="56"/>
      <c r="HYR21" s="56"/>
      <c r="HYS21" s="56"/>
      <c r="HYT21" s="56"/>
      <c r="HYU21" s="56"/>
      <c r="HYV21" s="56"/>
      <c r="HYW21" s="56"/>
      <c r="HYX21" s="56"/>
      <c r="HYY21" s="56"/>
      <c r="HYZ21" s="56"/>
      <c r="HZA21" s="56"/>
      <c r="HZB21" s="56"/>
      <c r="HZC21" s="56"/>
      <c r="HZD21" s="56"/>
      <c r="HZE21" s="56"/>
      <c r="HZF21" s="56"/>
      <c r="HZG21" s="56"/>
      <c r="HZH21" s="56"/>
      <c r="HZI21" s="56"/>
      <c r="HZJ21" s="56"/>
      <c r="HZK21" s="56"/>
      <c r="HZL21" s="56"/>
      <c r="HZM21" s="56"/>
      <c r="HZN21" s="56"/>
      <c r="HZO21" s="56"/>
      <c r="HZP21" s="56"/>
      <c r="HZQ21" s="56"/>
      <c r="HZR21" s="56"/>
      <c r="HZS21" s="56"/>
      <c r="HZT21" s="56"/>
      <c r="HZU21" s="56"/>
      <c r="HZV21" s="56"/>
      <c r="HZW21" s="56"/>
      <c r="HZX21" s="56"/>
      <c r="HZY21" s="56"/>
      <c r="HZZ21" s="56"/>
      <c r="IAA21" s="56"/>
      <c r="IAB21" s="56"/>
      <c r="IAC21" s="56"/>
      <c r="IAD21" s="56"/>
      <c r="IAE21" s="56"/>
      <c r="IAF21" s="56"/>
      <c r="IAG21" s="56"/>
      <c r="IAH21" s="56"/>
      <c r="IAI21" s="56"/>
      <c r="IAJ21" s="56"/>
      <c r="IAK21" s="56"/>
      <c r="IAL21" s="56"/>
      <c r="IAM21" s="56"/>
      <c r="IAN21" s="56"/>
      <c r="IAO21" s="56"/>
      <c r="IAP21" s="56"/>
      <c r="IAQ21" s="56"/>
      <c r="IAR21" s="56"/>
      <c r="IAS21" s="56"/>
      <c r="IAT21" s="56"/>
      <c r="IAU21" s="56"/>
      <c r="IAV21" s="56"/>
      <c r="IAW21" s="56"/>
      <c r="IAX21" s="56"/>
      <c r="IAY21" s="56"/>
      <c r="IAZ21" s="56"/>
      <c r="IBA21" s="56"/>
      <c r="IBB21" s="56"/>
      <c r="IBC21" s="56"/>
      <c r="IBD21" s="56"/>
      <c r="IBE21" s="56"/>
      <c r="IBF21" s="56"/>
      <c r="IBG21" s="56"/>
      <c r="IBH21" s="56"/>
      <c r="IBI21" s="56"/>
      <c r="IBJ21" s="56"/>
      <c r="IBK21" s="56"/>
      <c r="IBL21" s="56"/>
      <c r="IBM21" s="56"/>
      <c r="IBN21" s="56"/>
      <c r="IBO21" s="56"/>
      <c r="IBP21" s="56"/>
      <c r="IBQ21" s="56"/>
      <c r="IBR21" s="56"/>
      <c r="IBS21" s="56"/>
      <c r="IBT21" s="56"/>
      <c r="IBU21" s="56"/>
      <c r="IBV21" s="56"/>
      <c r="IBW21" s="56"/>
      <c r="IBX21" s="56"/>
      <c r="IBY21" s="56"/>
      <c r="IBZ21" s="56"/>
      <c r="ICA21" s="56"/>
      <c r="ICB21" s="56"/>
      <c r="ICC21" s="56"/>
      <c r="ICD21" s="56"/>
      <c r="ICE21" s="56"/>
      <c r="ICF21" s="56"/>
      <c r="ICG21" s="56"/>
      <c r="ICH21" s="56"/>
      <c r="ICI21" s="56"/>
      <c r="ICJ21" s="56"/>
      <c r="ICK21" s="56"/>
      <c r="ICL21" s="56"/>
      <c r="ICM21" s="56"/>
      <c r="ICN21" s="56"/>
      <c r="ICO21" s="56"/>
      <c r="ICP21" s="56"/>
      <c r="ICQ21" s="56"/>
      <c r="ICR21" s="56"/>
      <c r="ICS21" s="56"/>
      <c r="ICT21" s="56"/>
      <c r="ICU21" s="56"/>
      <c r="ICV21" s="56"/>
      <c r="ICW21" s="56"/>
      <c r="ICX21" s="56"/>
      <c r="ICY21" s="56"/>
      <c r="ICZ21" s="56"/>
      <c r="IDA21" s="56"/>
      <c r="IDB21" s="56"/>
      <c r="IDC21" s="56"/>
      <c r="IDD21" s="56"/>
      <c r="IDE21" s="56"/>
      <c r="IDF21" s="56"/>
      <c r="IDG21" s="56"/>
      <c r="IDH21" s="56"/>
      <c r="IDI21" s="56"/>
      <c r="IDJ21" s="56"/>
      <c r="IDK21" s="56"/>
      <c r="IDL21" s="56"/>
      <c r="IDM21" s="56"/>
      <c r="IDN21" s="56"/>
      <c r="IDO21" s="56"/>
      <c r="IDP21" s="56"/>
      <c r="IDQ21" s="56"/>
      <c r="IDR21" s="56"/>
      <c r="IDS21" s="56"/>
      <c r="IDT21" s="56"/>
      <c r="IDU21" s="56"/>
      <c r="IDV21" s="56"/>
      <c r="IDW21" s="56"/>
      <c r="IDX21" s="56"/>
      <c r="IDY21" s="56"/>
      <c r="IDZ21" s="56"/>
      <c r="IEA21" s="56"/>
      <c r="IEB21" s="56"/>
      <c r="IEC21" s="56"/>
      <c r="IED21" s="56"/>
      <c r="IEE21" s="56"/>
      <c r="IEF21" s="56"/>
      <c r="IEG21" s="56"/>
      <c r="IEH21" s="56"/>
      <c r="IEI21" s="56"/>
      <c r="IEJ21" s="56"/>
      <c r="IEK21" s="56"/>
      <c r="IEL21" s="56"/>
      <c r="IEM21" s="56"/>
      <c r="IEN21" s="56"/>
      <c r="IEO21" s="56"/>
      <c r="IEP21" s="56"/>
      <c r="IEQ21" s="56"/>
      <c r="IER21" s="56"/>
      <c r="IES21" s="56"/>
      <c r="IET21" s="56"/>
      <c r="IEU21" s="56"/>
      <c r="IEV21" s="56"/>
      <c r="IEW21" s="56"/>
      <c r="IEX21" s="56"/>
      <c r="IEY21" s="56"/>
      <c r="IEZ21" s="56"/>
      <c r="IFA21" s="56"/>
      <c r="IFB21" s="56"/>
      <c r="IFC21" s="56"/>
      <c r="IFD21" s="56"/>
      <c r="IFE21" s="56"/>
      <c r="IFF21" s="56"/>
      <c r="IFG21" s="56"/>
      <c r="IFH21" s="56"/>
      <c r="IFI21" s="56"/>
      <c r="IFJ21" s="56"/>
      <c r="IFK21" s="56"/>
      <c r="IFL21" s="56"/>
      <c r="IFM21" s="56"/>
      <c r="IFN21" s="56"/>
      <c r="IFO21" s="56"/>
      <c r="IFP21" s="56"/>
      <c r="IFQ21" s="56"/>
      <c r="IFR21" s="56"/>
      <c r="IFS21" s="56"/>
      <c r="IFT21" s="56"/>
      <c r="IFU21" s="56"/>
      <c r="IFV21" s="56"/>
      <c r="IFW21" s="56"/>
      <c r="IFX21" s="56"/>
      <c r="IFY21" s="56"/>
      <c r="IFZ21" s="56"/>
      <c r="IGA21" s="56"/>
      <c r="IGB21" s="56"/>
      <c r="IGC21" s="56"/>
      <c r="IGD21" s="56"/>
      <c r="IGE21" s="56"/>
      <c r="IGF21" s="56"/>
      <c r="IGG21" s="56"/>
      <c r="IGH21" s="56"/>
      <c r="IGI21" s="56"/>
      <c r="IGJ21" s="56"/>
      <c r="IGK21" s="56"/>
      <c r="IGL21" s="56"/>
      <c r="IGM21" s="56"/>
      <c r="IGN21" s="56"/>
      <c r="IGO21" s="56"/>
      <c r="IGP21" s="56"/>
      <c r="IGQ21" s="56"/>
      <c r="IGR21" s="56"/>
      <c r="IGS21" s="56"/>
      <c r="IGT21" s="56"/>
      <c r="IGU21" s="56"/>
      <c r="IGV21" s="56"/>
      <c r="IGW21" s="56"/>
      <c r="IGX21" s="56"/>
      <c r="IGY21" s="56"/>
      <c r="IGZ21" s="56"/>
      <c r="IHA21" s="56"/>
      <c r="IHB21" s="56"/>
      <c r="IHC21" s="56"/>
      <c r="IHD21" s="56"/>
      <c r="IHE21" s="56"/>
      <c r="IHF21" s="56"/>
      <c r="IHG21" s="56"/>
      <c r="IHH21" s="56"/>
      <c r="IHI21" s="56"/>
      <c r="IHJ21" s="56"/>
      <c r="IHK21" s="56"/>
      <c r="IHL21" s="56"/>
      <c r="IHM21" s="56"/>
      <c r="IHN21" s="56"/>
      <c r="IHO21" s="56"/>
      <c r="IHP21" s="56"/>
      <c r="IHQ21" s="56"/>
      <c r="IHR21" s="56"/>
      <c r="IHS21" s="56"/>
      <c r="IHT21" s="56"/>
      <c r="IHU21" s="56"/>
      <c r="IHV21" s="56"/>
      <c r="IHW21" s="56"/>
      <c r="IHX21" s="56"/>
      <c r="IHY21" s="56"/>
      <c r="IHZ21" s="56"/>
      <c r="IIA21" s="56"/>
      <c r="IIB21" s="56"/>
      <c r="IIC21" s="56"/>
      <c r="IID21" s="56"/>
      <c r="IIE21" s="56"/>
      <c r="IIF21" s="56"/>
      <c r="IIG21" s="56"/>
      <c r="IIH21" s="56"/>
      <c r="III21" s="56"/>
      <c r="IIJ21" s="56"/>
      <c r="IIK21" s="56"/>
      <c r="IIL21" s="56"/>
      <c r="IIM21" s="56"/>
      <c r="IIN21" s="56"/>
      <c r="IIO21" s="56"/>
      <c r="IIP21" s="56"/>
      <c r="IIQ21" s="56"/>
      <c r="IIR21" s="56"/>
      <c r="IIS21" s="56"/>
      <c r="IIT21" s="56"/>
      <c r="IIU21" s="56"/>
      <c r="IIV21" s="56"/>
      <c r="IIW21" s="56"/>
      <c r="IIX21" s="56"/>
      <c r="IIY21" s="56"/>
      <c r="IIZ21" s="56"/>
      <c r="IJA21" s="56"/>
      <c r="IJB21" s="56"/>
      <c r="IJC21" s="56"/>
      <c r="IJD21" s="56"/>
      <c r="IJE21" s="56"/>
      <c r="IJF21" s="56"/>
      <c r="IJG21" s="56"/>
      <c r="IJH21" s="56"/>
      <c r="IJI21" s="56"/>
      <c r="IJJ21" s="56"/>
      <c r="IJK21" s="56"/>
      <c r="IJL21" s="56"/>
      <c r="IJM21" s="56"/>
      <c r="IJN21" s="56"/>
      <c r="IJO21" s="56"/>
      <c r="IJP21" s="56"/>
      <c r="IJQ21" s="56"/>
      <c r="IJR21" s="56"/>
      <c r="IJS21" s="56"/>
      <c r="IJT21" s="56"/>
      <c r="IJU21" s="56"/>
      <c r="IJV21" s="56"/>
      <c r="IJW21" s="56"/>
      <c r="IJX21" s="56"/>
      <c r="IJY21" s="56"/>
      <c r="IJZ21" s="56"/>
      <c r="IKA21" s="56"/>
      <c r="IKB21" s="56"/>
      <c r="IKC21" s="56"/>
      <c r="IKD21" s="56"/>
      <c r="IKE21" s="56"/>
      <c r="IKF21" s="56"/>
      <c r="IKG21" s="56"/>
      <c r="IKH21" s="56"/>
      <c r="IKI21" s="56"/>
      <c r="IKJ21" s="56"/>
      <c r="IKK21" s="56"/>
      <c r="IKL21" s="56"/>
      <c r="IKM21" s="56"/>
      <c r="IKN21" s="56"/>
      <c r="IKO21" s="56"/>
      <c r="IKP21" s="56"/>
      <c r="IKQ21" s="56"/>
      <c r="IKR21" s="56"/>
      <c r="IKS21" s="56"/>
      <c r="IKT21" s="56"/>
      <c r="IKU21" s="56"/>
      <c r="IKV21" s="56"/>
      <c r="IKW21" s="56"/>
      <c r="IKX21" s="56"/>
      <c r="IKY21" s="56"/>
      <c r="IKZ21" s="56"/>
      <c r="ILA21" s="56"/>
      <c r="ILB21" s="56"/>
      <c r="ILC21" s="56"/>
      <c r="ILD21" s="56"/>
      <c r="ILE21" s="56"/>
      <c r="ILF21" s="56"/>
      <c r="ILG21" s="56"/>
      <c r="ILH21" s="56"/>
      <c r="ILI21" s="56"/>
      <c r="ILJ21" s="56"/>
      <c r="ILK21" s="56"/>
      <c r="ILL21" s="56"/>
      <c r="ILM21" s="56"/>
      <c r="ILN21" s="56"/>
      <c r="ILO21" s="56"/>
      <c r="ILP21" s="56"/>
      <c r="ILQ21" s="56"/>
      <c r="ILR21" s="56"/>
      <c r="ILS21" s="56"/>
      <c r="ILT21" s="56"/>
      <c r="ILU21" s="56"/>
      <c r="ILV21" s="56"/>
      <c r="ILW21" s="56"/>
      <c r="ILX21" s="56"/>
      <c r="ILY21" s="56"/>
      <c r="ILZ21" s="56"/>
      <c r="IMA21" s="56"/>
      <c r="IMB21" s="56"/>
      <c r="IMC21" s="56"/>
      <c r="IMD21" s="56"/>
      <c r="IME21" s="56"/>
      <c r="IMF21" s="56"/>
      <c r="IMG21" s="56"/>
      <c r="IMH21" s="56"/>
      <c r="IMI21" s="56"/>
      <c r="IMJ21" s="56"/>
      <c r="IMK21" s="56"/>
      <c r="IML21" s="56"/>
      <c r="IMM21" s="56"/>
      <c r="IMN21" s="56"/>
      <c r="IMO21" s="56"/>
      <c r="IMP21" s="56"/>
      <c r="IMQ21" s="56"/>
      <c r="IMR21" s="56"/>
      <c r="IMS21" s="56"/>
      <c r="IMT21" s="56"/>
      <c r="IMU21" s="56"/>
      <c r="IMV21" s="56"/>
      <c r="IMW21" s="56"/>
      <c r="IMX21" s="56"/>
      <c r="IMY21" s="56"/>
      <c r="IMZ21" s="56"/>
      <c r="INA21" s="56"/>
      <c r="INB21" s="56"/>
      <c r="INC21" s="56"/>
      <c r="IND21" s="56"/>
      <c r="INE21" s="56"/>
      <c r="INF21" s="56"/>
      <c r="ING21" s="56"/>
      <c r="INH21" s="56"/>
      <c r="INI21" s="56"/>
      <c r="INJ21" s="56"/>
      <c r="INK21" s="56"/>
      <c r="INL21" s="56"/>
      <c r="INM21" s="56"/>
      <c r="INN21" s="56"/>
      <c r="INO21" s="56"/>
      <c r="INP21" s="56"/>
      <c r="INQ21" s="56"/>
      <c r="INR21" s="56"/>
      <c r="INS21" s="56"/>
      <c r="INT21" s="56"/>
      <c r="INU21" s="56"/>
      <c r="INV21" s="56"/>
      <c r="INW21" s="56"/>
      <c r="INX21" s="56"/>
      <c r="INY21" s="56"/>
      <c r="INZ21" s="56"/>
      <c r="IOA21" s="56"/>
      <c r="IOB21" s="56"/>
      <c r="IOC21" s="56"/>
      <c r="IOD21" s="56"/>
      <c r="IOE21" s="56"/>
      <c r="IOF21" s="56"/>
      <c r="IOG21" s="56"/>
      <c r="IOH21" s="56"/>
      <c r="IOI21" s="56"/>
      <c r="IOJ21" s="56"/>
      <c r="IOK21" s="56"/>
      <c r="IOL21" s="56"/>
      <c r="IOM21" s="56"/>
      <c r="ION21" s="56"/>
      <c r="IOO21" s="56"/>
      <c r="IOP21" s="56"/>
      <c r="IOQ21" s="56"/>
      <c r="IOR21" s="56"/>
      <c r="IOS21" s="56"/>
      <c r="IOT21" s="56"/>
      <c r="IOU21" s="56"/>
      <c r="IOV21" s="56"/>
      <c r="IOW21" s="56"/>
      <c r="IOX21" s="56"/>
      <c r="IOY21" s="56"/>
      <c r="IOZ21" s="56"/>
      <c r="IPA21" s="56"/>
      <c r="IPB21" s="56"/>
      <c r="IPC21" s="56"/>
      <c r="IPD21" s="56"/>
      <c r="IPE21" s="56"/>
      <c r="IPF21" s="56"/>
      <c r="IPG21" s="56"/>
      <c r="IPH21" s="56"/>
      <c r="IPI21" s="56"/>
      <c r="IPJ21" s="56"/>
      <c r="IPK21" s="56"/>
      <c r="IPL21" s="56"/>
      <c r="IPM21" s="56"/>
      <c r="IPN21" s="56"/>
      <c r="IPO21" s="56"/>
      <c r="IPP21" s="56"/>
      <c r="IPQ21" s="56"/>
      <c r="IPR21" s="56"/>
      <c r="IPS21" s="56"/>
      <c r="IPT21" s="56"/>
      <c r="IPU21" s="56"/>
      <c r="IPV21" s="56"/>
      <c r="IPW21" s="56"/>
      <c r="IPX21" s="56"/>
      <c r="IPY21" s="56"/>
      <c r="IPZ21" s="56"/>
      <c r="IQA21" s="56"/>
      <c r="IQB21" s="56"/>
      <c r="IQC21" s="56"/>
      <c r="IQD21" s="56"/>
      <c r="IQE21" s="56"/>
      <c r="IQF21" s="56"/>
      <c r="IQG21" s="56"/>
      <c r="IQH21" s="56"/>
      <c r="IQI21" s="56"/>
      <c r="IQJ21" s="56"/>
      <c r="IQK21" s="56"/>
      <c r="IQL21" s="56"/>
      <c r="IQM21" s="56"/>
      <c r="IQN21" s="56"/>
      <c r="IQO21" s="56"/>
      <c r="IQP21" s="56"/>
      <c r="IQQ21" s="56"/>
      <c r="IQR21" s="56"/>
      <c r="IQS21" s="56"/>
      <c r="IQT21" s="56"/>
      <c r="IQU21" s="56"/>
      <c r="IQV21" s="56"/>
      <c r="IQW21" s="56"/>
      <c r="IQX21" s="56"/>
      <c r="IQY21" s="56"/>
      <c r="IQZ21" s="56"/>
      <c r="IRA21" s="56"/>
      <c r="IRB21" s="56"/>
      <c r="IRC21" s="56"/>
      <c r="IRD21" s="56"/>
      <c r="IRE21" s="56"/>
      <c r="IRF21" s="56"/>
      <c r="IRG21" s="56"/>
      <c r="IRH21" s="56"/>
      <c r="IRI21" s="56"/>
      <c r="IRJ21" s="56"/>
      <c r="IRK21" s="56"/>
      <c r="IRL21" s="56"/>
      <c r="IRM21" s="56"/>
      <c r="IRN21" s="56"/>
      <c r="IRO21" s="56"/>
      <c r="IRP21" s="56"/>
      <c r="IRQ21" s="56"/>
      <c r="IRR21" s="56"/>
      <c r="IRS21" s="56"/>
      <c r="IRT21" s="56"/>
      <c r="IRU21" s="56"/>
      <c r="IRV21" s="56"/>
      <c r="IRW21" s="56"/>
      <c r="IRX21" s="56"/>
      <c r="IRY21" s="56"/>
      <c r="IRZ21" s="56"/>
      <c r="ISA21" s="56"/>
      <c r="ISB21" s="56"/>
      <c r="ISC21" s="56"/>
      <c r="ISD21" s="56"/>
      <c r="ISE21" s="56"/>
      <c r="ISF21" s="56"/>
      <c r="ISG21" s="56"/>
      <c r="ISH21" s="56"/>
      <c r="ISI21" s="56"/>
      <c r="ISJ21" s="56"/>
      <c r="ISK21" s="56"/>
      <c r="ISL21" s="56"/>
      <c r="ISM21" s="56"/>
      <c r="ISN21" s="56"/>
      <c r="ISO21" s="56"/>
      <c r="ISP21" s="56"/>
      <c r="ISQ21" s="56"/>
      <c r="ISR21" s="56"/>
      <c r="ISS21" s="56"/>
      <c r="IST21" s="56"/>
      <c r="ISU21" s="56"/>
      <c r="ISV21" s="56"/>
      <c r="ISW21" s="56"/>
      <c r="ISX21" s="56"/>
      <c r="ISY21" s="56"/>
      <c r="ISZ21" s="56"/>
      <c r="ITA21" s="56"/>
      <c r="ITB21" s="56"/>
      <c r="ITC21" s="56"/>
      <c r="ITD21" s="56"/>
      <c r="ITE21" s="56"/>
      <c r="ITF21" s="56"/>
      <c r="ITG21" s="56"/>
      <c r="ITH21" s="56"/>
      <c r="ITI21" s="56"/>
      <c r="ITJ21" s="56"/>
      <c r="ITK21" s="56"/>
      <c r="ITL21" s="56"/>
      <c r="ITM21" s="56"/>
      <c r="ITN21" s="56"/>
      <c r="ITO21" s="56"/>
      <c r="ITP21" s="56"/>
      <c r="ITQ21" s="56"/>
      <c r="ITR21" s="56"/>
      <c r="ITS21" s="56"/>
      <c r="ITT21" s="56"/>
      <c r="ITU21" s="56"/>
      <c r="ITV21" s="56"/>
      <c r="ITW21" s="56"/>
      <c r="ITX21" s="56"/>
      <c r="ITY21" s="56"/>
      <c r="ITZ21" s="56"/>
      <c r="IUA21" s="56"/>
      <c r="IUB21" s="56"/>
      <c r="IUC21" s="56"/>
      <c r="IUD21" s="56"/>
      <c r="IUE21" s="56"/>
      <c r="IUF21" s="56"/>
      <c r="IUG21" s="56"/>
      <c r="IUH21" s="56"/>
      <c r="IUI21" s="56"/>
      <c r="IUJ21" s="56"/>
      <c r="IUK21" s="56"/>
      <c r="IUL21" s="56"/>
      <c r="IUM21" s="56"/>
      <c r="IUN21" s="56"/>
      <c r="IUO21" s="56"/>
      <c r="IUP21" s="56"/>
      <c r="IUQ21" s="56"/>
      <c r="IUR21" s="56"/>
      <c r="IUS21" s="56"/>
      <c r="IUT21" s="56"/>
      <c r="IUU21" s="56"/>
      <c r="IUV21" s="56"/>
      <c r="IUW21" s="56"/>
      <c r="IUX21" s="56"/>
      <c r="IUY21" s="56"/>
      <c r="IUZ21" s="56"/>
      <c r="IVA21" s="56"/>
      <c r="IVB21" s="56"/>
      <c r="IVC21" s="56"/>
      <c r="IVD21" s="56"/>
      <c r="IVE21" s="56"/>
      <c r="IVF21" s="56"/>
      <c r="IVG21" s="56"/>
      <c r="IVH21" s="56"/>
      <c r="IVI21" s="56"/>
      <c r="IVJ21" s="56"/>
      <c r="IVK21" s="56"/>
      <c r="IVL21" s="56"/>
      <c r="IVM21" s="56"/>
      <c r="IVN21" s="56"/>
      <c r="IVO21" s="56"/>
      <c r="IVP21" s="56"/>
      <c r="IVQ21" s="56"/>
      <c r="IVR21" s="56"/>
      <c r="IVS21" s="56"/>
      <c r="IVT21" s="56"/>
      <c r="IVU21" s="56"/>
      <c r="IVV21" s="56"/>
      <c r="IVW21" s="56"/>
      <c r="IVX21" s="56"/>
      <c r="IVY21" s="56"/>
      <c r="IVZ21" s="56"/>
      <c r="IWA21" s="56"/>
      <c r="IWB21" s="56"/>
      <c r="IWC21" s="56"/>
      <c r="IWD21" s="56"/>
      <c r="IWE21" s="56"/>
      <c r="IWF21" s="56"/>
      <c r="IWG21" s="56"/>
      <c r="IWH21" s="56"/>
      <c r="IWI21" s="56"/>
      <c r="IWJ21" s="56"/>
      <c r="IWK21" s="56"/>
      <c r="IWL21" s="56"/>
      <c r="IWM21" s="56"/>
      <c r="IWN21" s="56"/>
      <c r="IWO21" s="56"/>
      <c r="IWP21" s="56"/>
      <c r="IWQ21" s="56"/>
      <c r="IWR21" s="56"/>
      <c r="IWS21" s="56"/>
      <c r="IWT21" s="56"/>
      <c r="IWU21" s="56"/>
      <c r="IWV21" s="56"/>
      <c r="IWW21" s="56"/>
      <c r="IWX21" s="56"/>
      <c r="IWY21" s="56"/>
      <c r="IWZ21" s="56"/>
      <c r="IXA21" s="56"/>
      <c r="IXB21" s="56"/>
      <c r="IXC21" s="56"/>
      <c r="IXD21" s="56"/>
      <c r="IXE21" s="56"/>
      <c r="IXF21" s="56"/>
      <c r="IXG21" s="56"/>
      <c r="IXH21" s="56"/>
      <c r="IXI21" s="56"/>
    </row>
    <row r="22" spans="1:6717" ht="15" customHeight="1" thickBot="1">
      <c r="A22" s="76" t="s">
        <v>335</v>
      </c>
      <c r="B22" s="541" t="s">
        <v>137</v>
      </c>
      <c r="C22" s="532">
        <f t="shared" ref="C22:F22" si="38">SUM(C10:C21)</f>
        <v>326.297347</v>
      </c>
      <c r="D22" s="984">
        <f t="shared" si="38"/>
        <v>591.85706599999992</v>
      </c>
      <c r="E22" s="984">
        <f t="shared" si="38"/>
        <v>860.49336700000003</v>
      </c>
      <c r="F22" s="984">
        <f t="shared" si="38"/>
        <v>883.81610599999999</v>
      </c>
      <c r="G22" s="984">
        <f>SUM(G10:G21)</f>
        <v>1403.5582670000001</v>
      </c>
      <c r="H22" s="985">
        <f>SUM(H10:H21)</f>
        <v>1635.7595570000001</v>
      </c>
      <c r="I22" s="986">
        <f>SUM(I10:I21)</f>
        <v>1595.5699749999999</v>
      </c>
      <c r="J22" s="984">
        <v>81237.401999999987</v>
      </c>
      <c r="K22" s="984">
        <f t="shared" ref="K22:N22" si="39">SUM(K10:K21)</f>
        <v>87315.731999999989</v>
      </c>
      <c r="L22" s="984">
        <f t="shared" si="39"/>
        <v>88167.953000000009</v>
      </c>
      <c r="M22" s="984">
        <f t="shared" si="39"/>
        <v>85995.719000000012</v>
      </c>
      <c r="N22" s="984">
        <f t="shared" si="39"/>
        <v>99194.976999999999</v>
      </c>
      <c r="O22" s="987">
        <f>SUM(O10:O21)</f>
        <v>110900.30700000002</v>
      </c>
      <c r="P22" s="988">
        <f>SUM(P10:P21)</f>
        <v>125108.46131133671</v>
      </c>
      <c r="Q22" s="989">
        <f t="shared" si="6"/>
        <v>0.81385803912159882</v>
      </c>
      <c r="R22" s="989">
        <f t="shared" si="7"/>
        <v>0.45388712314537133</v>
      </c>
      <c r="S22" s="989">
        <f t="shared" si="8"/>
        <v>2.7103914910247013E-2</v>
      </c>
      <c r="T22" s="989">
        <f t="shared" si="9"/>
        <v>0.58806595339415568</v>
      </c>
      <c r="U22" s="990">
        <f t="shared" si="10"/>
        <v>0.16543758492927602</v>
      </c>
      <c r="V22" s="991">
        <f t="shared" si="9"/>
        <v>-2.4569370130233754E-2</v>
      </c>
      <c r="W22" s="989">
        <f t="shared" si="35"/>
        <v>7.4821816679957381E-2</v>
      </c>
      <c r="X22" s="989">
        <f t="shared" si="11"/>
        <v>9.7602228198696156E-3</v>
      </c>
      <c r="Y22" s="989">
        <f t="shared" si="12"/>
        <v>-2.4637455289451899E-2</v>
      </c>
      <c r="Z22" s="989">
        <f t="shared" si="13"/>
        <v>0.15348738464527503</v>
      </c>
      <c r="AA22" s="992">
        <f t="shared" si="14"/>
        <v>0.11800325333005537</v>
      </c>
      <c r="AB22" s="993">
        <f t="shared" si="13"/>
        <v>0.12811645608281944</v>
      </c>
      <c r="AD22" s="548" t="s">
        <v>137</v>
      </c>
      <c r="AE22" s="549">
        <f t="shared" si="15"/>
        <v>4.0165901292609045E-3</v>
      </c>
      <c r="AF22" s="1067">
        <f t="shared" si="16"/>
        <v>6.7783554285498057E-3</v>
      </c>
      <c r="AG22" s="1067">
        <f t="shared" si="17"/>
        <v>9.7597067610268769E-3</v>
      </c>
      <c r="AH22" s="1067">
        <f t="shared" si="18"/>
        <v>1.0277443066671724E-2</v>
      </c>
      <c r="AI22" s="1067">
        <f t="shared" si="19"/>
        <v>1.4149489313355051E-2</v>
      </c>
      <c r="AJ22" s="1068">
        <f t="shared" si="20"/>
        <v>1.4749819917090038E-2</v>
      </c>
      <c r="AK22" s="1069">
        <f t="shared" si="19"/>
        <v>1.2753493714780562E-2</v>
      </c>
      <c r="AL22" s="1070">
        <f t="shared" si="21"/>
        <v>1</v>
      </c>
      <c r="AM22" s="1070">
        <f t="shared" si="22"/>
        <v>1</v>
      </c>
      <c r="AN22" s="1070">
        <f t="shared" si="23"/>
        <v>1</v>
      </c>
      <c r="AO22" s="1070">
        <f t="shared" si="24"/>
        <v>1</v>
      </c>
      <c r="AP22" s="1070">
        <f t="shared" si="25"/>
        <v>1</v>
      </c>
      <c r="AQ22" s="1071">
        <f t="shared" si="26"/>
        <v>1</v>
      </c>
      <c r="AR22" s="1072">
        <f t="shared" si="25"/>
        <v>1</v>
      </c>
      <c r="AS22" s="1070">
        <f t="shared" si="36"/>
        <v>1</v>
      </c>
      <c r="AT22" s="1070">
        <f t="shared" si="27"/>
        <v>1</v>
      </c>
      <c r="AU22" s="1070">
        <f t="shared" si="28"/>
        <v>1</v>
      </c>
      <c r="AV22" s="1070">
        <f t="shared" si="29"/>
        <v>1</v>
      </c>
      <c r="AW22" s="1070">
        <f t="shared" si="30"/>
        <v>1</v>
      </c>
      <c r="AX22" s="1071">
        <f t="shared" si="31"/>
        <v>1</v>
      </c>
      <c r="AY22" s="1073">
        <f t="shared" si="30"/>
        <v>1</v>
      </c>
      <c r="BE22" s="108" t="s">
        <v>372</v>
      </c>
      <c r="BF22" s="363">
        <v>11.02</v>
      </c>
      <c r="BG22" s="363">
        <v>2.74</v>
      </c>
      <c r="BH22" s="364">
        <v>13.75</v>
      </c>
      <c r="BL22" s="124" t="s">
        <v>382</v>
      </c>
      <c r="BM22" s="125">
        <f>SUM(BM8:BM21)</f>
        <v>99753087.361000001</v>
      </c>
      <c r="BN22" s="125">
        <f>SUM(BN8:BN21)</f>
        <v>124709018</v>
      </c>
      <c r="BO22" s="126">
        <f t="shared" si="33"/>
        <v>0.2501770250848086</v>
      </c>
      <c r="BQ22" s="124" t="s">
        <v>382</v>
      </c>
      <c r="BR22" s="125">
        <f>SUM(BR8:BR21)</f>
        <v>101462855</v>
      </c>
      <c r="BS22" s="125">
        <f>SUM(BS8:BS21)</f>
        <v>129027334</v>
      </c>
      <c r="BT22" s="126">
        <f t="shared" si="34"/>
        <v>0.27167064242377176</v>
      </c>
      <c r="BV22" s="124" t="s">
        <v>383</v>
      </c>
      <c r="BW22" s="125">
        <f>SUM(BW8:BW21)</f>
        <v>105232095</v>
      </c>
      <c r="BX22" s="125">
        <v>130516055</v>
      </c>
      <c r="BY22" s="126">
        <f t="shared" si="3"/>
        <v>0.24026852264035986</v>
      </c>
      <c r="CA22" s="124" t="s">
        <v>383</v>
      </c>
      <c r="CB22" s="125">
        <f>SUM(CB8:CB21)</f>
        <v>107674737</v>
      </c>
      <c r="CC22" s="125">
        <f>SUM(CC8:CC21)</f>
        <v>133705420</v>
      </c>
      <c r="CD22" s="126">
        <f t="shared" si="4"/>
        <v>0.24175292854441799</v>
      </c>
      <c r="CF22" s="72">
        <v>0.26540915345548166</v>
      </c>
      <c r="CH22" s="124" t="s">
        <v>383</v>
      </c>
      <c r="CI22" s="125">
        <f>SUM(CI8:CI21)</f>
        <v>124630808</v>
      </c>
      <c r="CJ22" s="125">
        <f>SUM(CJ8:CJ21)</f>
        <v>157380716.37485752</v>
      </c>
      <c r="CK22" s="127"/>
      <c r="CL22" s="127"/>
      <c r="CN22" s="80"/>
      <c r="CS22" s="128"/>
      <c r="CT22" s="128"/>
    </row>
    <row r="23" spans="1:6717" s="76" customFormat="1" ht="15" customHeight="1" thickBot="1">
      <c r="B23" s="533"/>
      <c r="C23" s="534"/>
      <c r="D23" s="534"/>
      <c r="E23" s="534"/>
      <c r="F23" s="534"/>
      <c r="G23" s="534"/>
      <c r="H23" s="534"/>
      <c r="I23" s="534"/>
      <c r="J23" s="534"/>
      <c r="K23" s="534"/>
      <c r="L23" s="534"/>
      <c r="M23" s="534"/>
      <c r="N23" s="534"/>
      <c r="O23" s="929"/>
      <c r="P23" s="534"/>
      <c r="Q23" s="535"/>
      <c r="R23" s="535"/>
      <c r="S23" s="535"/>
      <c r="T23" s="535"/>
      <c r="U23" s="535"/>
      <c r="V23" s="535"/>
      <c r="W23" s="535"/>
      <c r="X23" s="535"/>
      <c r="Y23" s="535"/>
      <c r="Z23" s="957"/>
      <c r="AA23" s="957"/>
      <c r="AD23" s="759" t="s">
        <v>384</v>
      </c>
      <c r="AE23" s="56"/>
      <c r="AF23" s="56"/>
      <c r="AG23" s="56"/>
      <c r="AH23" s="56"/>
      <c r="AI23" s="56"/>
      <c r="AJ23" s="56"/>
      <c r="AK23" s="56"/>
      <c r="BE23" s="108" t="s">
        <v>373</v>
      </c>
      <c r="BF23" s="363">
        <v>7.22</v>
      </c>
      <c r="BG23" s="363">
        <v>2.36</v>
      </c>
      <c r="BH23" s="364">
        <v>9.58</v>
      </c>
      <c r="BK23" s="56"/>
      <c r="BL23" s="56"/>
      <c r="BM23" s="56"/>
      <c r="BN23" s="56"/>
      <c r="BO23" s="56"/>
      <c r="BP23" s="56"/>
      <c r="BQ23" s="56"/>
      <c r="BR23" s="56"/>
      <c r="BS23" s="56"/>
      <c r="BT23" s="56"/>
      <c r="BU23" s="56"/>
      <c r="BV23" s="56"/>
      <c r="BW23" s="130"/>
      <c r="BX23" s="56"/>
      <c r="BY23" s="59"/>
      <c r="BZ23" s="56"/>
      <c r="CA23" s="56"/>
      <c r="CB23" s="56"/>
      <c r="CC23" s="56"/>
      <c r="CD23" s="56"/>
      <c r="CE23" s="56"/>
      <c r="CF23" s="56"/>
      <c r="CG23" s="56"/>
      <c r="CH23" s="56"/>
      <c r="CI23" s="56"/>
      <c r="CJ23" s="56"/>
      <c r="CK23" s="59"/>
      <c r="CL23" s="59"/>
      <c r="CM23" s="56"/>
      <c r="CN23" s="80"/>
      <c r="CQ23" s="56"/>
      <c r="CR23" s="56"/>
      <c r="CS23" s="131"/>
      <c r="CT23" s="131"/>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c r="IX23" s="56"/>
      <c r="IY23" s="56"/>
      <c r="IZ23" s="56"/>
      <c r="JA23" s="56"/>
      <c r="JB23" s="56"/>
      <c r="JC23" s="56"/>
      <c r="JD23" s="56"/>
      <c r="JE23" s="56"/>
      <c r="JF23" s="56"/>
      <c r="JG23" s="56"/>
      <c r="JH23" s="56"/>
      <c r="JI23" s="56"/>
      <c r="JJ23" s="56"/>
      <c r="JK23" s="56"/>
      <c r="JL23" s="56"/>
      <c r="JM23" s="56"/>
      <c r="JN23" s="56"/>
      <c r="JO23" s="56"/>
      <c r="JP23" s="56"/>
      <c r="JQ23" s="56"/>
      <c r="JR23" s="56"/>
      <c r="JS23" s="56"/>
      <c r="JT23" s="56"/>
      <c r="JU23" s="56"/>
      <c r="JV23" s="56"/>
      <c r="JW23" s="56"/>
      <c r="JX23" s="56"/>
      <c r="JY23" s="56"/>
      <c r="JZ23" s="56"/>
      <c r="KA23" s="56"/>
      <c r="KB23" s="56"/>
      <c r="KC23" s="56"/>
      <c r="KD23" s="56"/>
      <c r="KE23" s="56"/>
      <c r="KF23" s="56"/>
      <c r="KG23" s="56"/>
      <c r="KH23" s="56"/>
      <c r="KI23" s="56"/>
      <c r="KJ23" s="56"/>
      <c r="KK23" s="56"/>
      <c r="KL23" s="56"/>
      <c r="KM23" s="56"/>
      <c r="KN23" s="56"/>
      <c r="KO23" s="56"/>
      <c r="KP23" s="56"/>
      <c r="KQ23" s="56"/>
      <c r="KR23" s="56"/>
      <c r="KS23" s="56"/>
      <c r="KT23" s="56"/>
      <c r="KU23" s="56"/>
      <c r="KV23" s="56"/>
      <c r="KW23" s="56"/>
      <c r="KX23" s="56"/>
      <c r="KY23" s="56"/>
      <c r="KZ23" s="56"/>
      <c r="LA23" s="56"/>
      <c r="LB23" s="56"/>
      <c r="LC23" s="56"/>
      <c r="LD23" s="56"/>
      <c r="LE23" s="56"/>
      <c r="LF23" s="56"/>
      <c r="LG23" s="56"/>
      <c r="LH23" s="56"/>
      <c r="LI23" s="56"/>
      <c r="LJ23" s="56"/>
      <c r="LK23" s="56"/>
      <c r="LL23" s="56"/>
      <c r="LM23" s="56"/>
      <c r="LN23" s="56"/>
      <c r="LO23" s="56"/>
      <c r="LP23" s="56"/>
      <c r="LQ23" s="56"/>
      <c r="LR23" s="56"/>
      <c r="LS23" s="56"/>
      <c r="LT23" s="56"/>
      <c r="LU23" s="56"/>
      <c r="LV23" s="56"/>
      <c r="LW23" s="56"/>
      <c r="LX23" s="56"/>
      <c r="LY23" s="56"/>
      <c r="LZ23" s="56"/>
      <c r="MA23" s="56"/>
      <c r="MB23" s="56"/>
      <c r="MC23" s="56"/>
      <c r="MD23" s="56"/>
      <c r="ME23" s="56"/>
      <c r="MF23" s="56"/>
      <c r="MG23" s="56"/>
      <c r="MH23" s="56"/>
      <c r="MI23" s="56"/>
      <c r="MJ23" s="56"/>
      <c r="MK23" s="56"/>
      <c r="ML23" s="56"/>
      <c r="MM23" s="56"/>
      <c r="MN23" s="56"/>
      <c r="MO23" s="56"/>
      <c r="MP23" s="56"/>
      <c r="MQ23" s="56"/>
      <c r="MR23" s="56"/>
      <c r="MS23" s="56"/>
      <c r="MT23" s="56"/>
      <c r="MU23" s="56"/>
      <c r="MV23" s="56"/>
      <c r="MW23" s="56"/>
      <c r="MX23" s="56"/>
      <c r="MY23" s="56"/>
      <c r="MZ23" s="56"/>
      <c r="NA23" s="56"/>
      <c r="NB23" s="56"/>
      <c r="NC23" s="56"/>
      <c r="ND23" s="56"/>
      <c r="NE23" s="56"/>
      <c r="NF23" s="56"/>
      <c r="NG23" s="56"/>
      <c r="NH23" s="56"/>
      <c r="NI23" s="56"/>
      <c r="NJ23" s="56"/>
      <c r="NK23" s="56"/>
      <c r="NL23" s="56"/>
      <c r="NM23" s="56"/>
      <c r="NN23" s="56"/>
      <c r="NO23" s="56"/>
      <c r="NP23" s="56"/>
      <c r="NQ23" s="56"/>
      <c r="NR23" s="56"/>
      <c r="NS23" s="56"/>
      <c r="NT23" s="56"/>
      <c r="NU23" s="56"/>
      <c r="NV23" s="56"/>
      <c r="NW23" s="56"/>
      <c r="NX23" s="56"/>
      <c r="NY23" s="56"/>
      <c r="NZ23" s="56"/>
      <c r="OA23" s="56"/>
      <c r="OB23" s="56"/>
      <c r="OC23" s="56"/>
      <c r="OD23" s="56"/>
      <c r="OE23" s="56"/>
      <c r="OF23" s="56"/>
      <c r="OG23" s="56"/>
      <c r="OH23" s="56"/>
      <c r="OI23" s="56"/>
      <c r="OJ23" s="56"/>
      <c r="OK23" s="56"/>
      <c r="OL23" s="56"/>
      <c r="OM23" s="56"/>
      <c r="ON23" s="56"/>
      <c r="OO23" s="56"/>
      <c r="OP23" s="56"/>
      <c r="OQ23" s="56"/>
      <c r="OR23" s="56"/>
      <c r="OS23" s="56"/>
      <c r="OT23" s="56"/>
      <c r="OU23" s="56"/>
      <c r="OV23" s="56"/>
      <c r="OW23" s="56"/>
      <c r="OX23" s="56"/>
      <c r="OY23" s="56"/>
      <c r="OZ23" s="56"/>
      <c r="PA23" s="56"/>
      <c r="PB23" s="56"/>
      <c r="PC23" s="56"/>
      <c r="PD23" s="56"/>
      <c r="PE23" s="56"/>
      <c r="PF23" s="56"/>
      <c r="PG23" s="56"/>
      <c r="PH23" s="56"/>
      <c r="PI23" s="56"/>
      <c r="PJ23" s="56"/>
      <c r="PK23" s="56"/>
      <c r="PL23" s="56"/>
      <c r="PM23" s="56"/>
      <c r="PN23" s="56"/>
      <c r="PO23" s="56"/>
      <c r="PP23" s="56"/>
      <c r="PQ23" s="56"/>
      <c r="PR23" s="56"/>
      <c r="PS23" s="56"/>
      <c r="PT23" s="56"/>
      <c r="PU23" s="56"/>
      <c r="PV23" s="56"/>
      <c r="PW23" s="56"/>
      <c r="PX23" s="56"/>
      <c r="PY23" s="56"/>
      <c r="PZ23" s="56"/>
      <c r="QA23" s="56"/>
      <c r="QB23" s="56"/>
      <c r="QC23" s="56"/>
      <c r="QD23" s="56"/>
      <c r="QE23" s="56"/>
      <c r="QF23" s="56"/>
      <c r="QG23" s="56"/>
      <c r="QH23" s="56"/>
      <c r="QI23" s="56"/>
      <c r="QJ23" s="56"/>
      <c r="QK23" s="56"/>
      <c r="QL23" s="56"/>
      <c r="QM23" s="56"/>
      <c r="QN23" s="56"/>
      <c r="QO23" s="56"/>
      <c r="QP23" s="56"/>
      <c r="QQ23" s="56"/>
      <c r="QR23" s="56"/>
      <c r="QS23" s="56"/>
      <c r="QT23" s="56"/>
      <c r="QU23" s="56"/>
      <c r="QV23" s="56"/>
      <c r="QW23" s="56"/>
      <c r="QX23" s="56"/>
      <c r="QY23" s="56"/>
      <c r="QZ23" s="56"/>
      <c r="RA23" s="56"/>
      <c r="RB23" s="56"/>
      <c r="RC23" s="56"/>
      <c r="RD23" s="56"/>
      <c r="RE23" s="56"/>
      <c r="RF23" s="56"/>
      <c r="RG23" s="56"/>
      <c r="RH23" s="56"/>
      <c r="RI23" s="56"/>
      <c r="RJ23" s="56"/>
      <c r="RK23" s="56"/>
      <c r="RL23" s="56"/>
      <c r="RM23" s="56"/>
      <c r="RN23" s="56"/>
      <c r="RO23" s="56"/>
      <c r="RP23" s="56"/>
      <c r="RQ23" s="56"/>
      <c r="RR23" s="56"/>
      <c r="RS23" s="56"/>
      <c r="RT23" s="56"/>
      <c r="RU23" s="56"/>
      <c r="RV23" s="56"/>
      <c r="RW23" s="56"/>
      <c r="RX23" s="56"/>
      <c r="RY23" s="56"/>
      <c r="RZ23" s="56"/>
      <c r="SA23" s="56"/>
      <c r="SB23" s="56"/>
      <c r="SC23" s="56"/>
      <c r="SD23" s="56"/>
      <c r="SE23" s="56"/>
      <c r="SF23" s="56"/>
      <c r="SG23" s="56"/>
      <c r="SH23" s="56"/>
      <c r="SI23" s="56"/>
      <c r="SJ23" s="56"/>
      <c r="SK23" s="56"/>
      <c r="SL23" s="56"/>
      <c r="SM23" s="56"/>
      <c r="SN23" s="56"/>
      <c r="SO23" s="56"/>
      <c r="SP23" s="56"/>
      <c r="SQ23" s="56"/>
      <c r="SR23" s="56"/>
      <c r="SS23" s="56"/>
      <c r="ST23" s="56"/>
      <c r="SU23" s="56"/>
      <c r="SV23" s="56"/>
      <c r="SW23" s="56"/>
      <c r="SX23" s="56"/>
      <c r="SY23" s="56"/>
      <c r="SZ23" s="56"/>
      <c r="TA23" s="56"/>
      <c r="TB23" s="56"/>
      <c r="TC23" s="56"/>
      <c r="TD23" s="56"/>
      <c r="TE23" s="56"/>
      <c r="TF23" s="56"/>
      <c r="TG23" s="56"/>
      <c r="TH23" s="56"/>
      <c r="TI23" s="56"/>
      <c r="TJ23" s="56"/>
      <c r="TK23" s="56"/>
      <c r="TL23" s="56"/>
      <c r="TM23" s="56"/>
      <c r="TN23" s="56"/>
      <c r="TO23" s="56"/>
      <c r="TP23" s="56"/>
      <c r="TQ23" s="56"/>
      <c r="TR23" s="56"/>
      <c r="TS23" s="56"/>
      <c r="TT23" s="56"/>
      <c r="TU23" s="56"/>
      <c r="TV23" s="56"/>
      <c r="TW23" s="56"/>
      <c r="TX23" s="56"/>
      <c r="TY23" s="56"/>
      <c r="TZ23" s="56"/>
      <c r="UA23" s="56"/>
      <c r="UB23" s="56"/>
      <c r="UC23" s="56"/>
      <c r="UD23" s="56"/>
      <c r="UE23" s="56"/>
      <c r="UF23" s="56"/>
      <c r="UG23" s="56"/>
      <c r="UH23" s="56"/>
      <c r="UI23" s="56"/>
      <c r="UJ23" s="56"/>
      <c r="UK23" s="56"/>
      <c r="UL23" s="56"/>
      <c r="UM23" s="56"/>
      <c r="UN23" s="56"/>
      <c r="UO23" s="56"/>
      <c r="UP23" s="56"/>
      <c r="UQ23" s="56"/>
      <c r="UR23" s="56"/>
      <c r="US23" s="56"/>
      <c r="UT23" s="56"/>
      <c r="UU23" s="56"/>
      <c r="UV23" s="56"/>
      <c r="UW23" s="56"/>
      <c r="UX23" s="56"/>
      <c r="UY23" s="56"/>
      <c r="UZ23" s="56"/>
      <c r="VA23" s="56"/>
      <c r="VB23" s="56"/>
      <c r="VC23" s="56"/>
      <c r="VD23" s="56"/>
      <c r="VE23" s="56"/>
      <c r="VF23" s="56"/>
      <c r="VG23" s="56"/>
      <c r="VH23" s="56"/>
      <c r="VI23" s="56"/>
      <c r="VJ23" s="56"/>
      <c r="VK23" s="56"/>
      <c r="VL23" s="56"/>
      <c r="VM23" s="56"/>
      <c r="VN23" s="56"/>
      <c r="VO23" s="56"/>
      <c r="VP23" s="56"/>
      <c r="VQ23" s="56"/>
      <c r="VR23" s="56"/>
      <c r="VS23" s="56"/>
      <c r="VT23" s="56"/>
      <c r="VU23" s="56"/>
      <c r="VV23" s="56"/>
      <c r="VW23" s="56"/>
      <c r="VX23" s="56"/>
      <c r="VY23" s="56"/>
      <c r="VZ23" s="56"/>
      <c r="WA23" s="56"/>
      <c r="WB23" s="56"/>
      <c r="WC23" s="56"/>
      <c r="WD23" s="56"/>
      <c r="WE23" s="56"/>
      <c r="WF23" s="56"/>
      <c r="WG23" s="56"/>
      <c r="WH23" s="56"/>
      <c r="WI23" s="56"/>
      <c r="WJ23" s="56"/>
      <c r="WK23" s="56"/>
      <c r="WL23" s="56"/>
      <c r="WM23" s="56"/>
      <c r="WN23" s="56"/>
      <c r="WO23" s="56"/>
      <c r="WP23" s="56"/>
      <c r="WQ23" s="56"/>
      <c r="WR23" s="56"/>
      <c r="WS23" s="56"/>
      <c r="WT23" s="56"/>
      <c r="WU23" s="56"/>
      <c r="WV23" s="56"/>
      <c r="WW23" s="56"/>
      <c r="WX23" s="56"/>
      <c r="WY23" s="56"/>
      <c r="WZ23" s="56"/>
      <c r="XA23" s="56"/>
      <c r="XB23" s="56"/>
      <c r="XC23" s="56"/>
      <c r="XD23" s="56"/>
      <c r="XE23" s="56"/>
      <c r="XF23" s="56"/>
      <c r="XG23" s="56"/>
      <c r="XH23" s="56"/>
      <c r="XI23" s="56"/>
      <c r="XJ23" s="56"/>
      <c r="XK23" s="56"/>
      <c r="XL23" s="56"/>
      <c r="XM23" s="56"/>
      <c r="XN23" s="56"/>
      <c r="XO23" s="56"/>
      <c r="XP23" s="56"/>
      <c r="XQ23" s="56"/>
      <c r="XR23" s="56"/>
      <c r="XS23" s="56"/>
      <c r="XT23" s="56"/>
      <c r="XU23" s="56"/>
      <c r="XV23" s="56"/>
      <c r="XW23" s="56"/>
      <c r="XX23" s="56"/>
      <c r="XY23" s="56"/>
      <c r="XZ23" s="56"/>
      <c r="YA23" s="56"/>
      <c r="YB23" s="56"/>
      <c r="YC23" s="56"/>
      <c r="YD23" s="56"/>
      <c r="YE23" s="56"/>
      <c r="YF23" s="56"/>
      <c r="YG23" s="56"/>
      <c r="YH23" s="56"/>
      <c r="YI23" s="56"/>
      <c r="YJ23" s="56"/>
      <c r="YK23" s="56"/>
      <c r="YL23" s="56"/>
      <c r="YM23" s="56"/>
      <c r="YN23" s="56"/>
      <c r="YO23" s="56"/>
      <c r="YP23" s="56"/>
      <c r="YQ23" s="56"/>
      <c r="YR23" s="56"/>
      <c r="YS23" s="56"/>
      <c r="YT23" s="56"/>
      <c r="YU23" s="56"/>
      <c r="YV23" s="56"/>
      <c r="YW23" s="56"/>
      <c r="YX23" s="56"/>
      <c r="YY23" s="56"/>
      <c r="YZ23" s="56"/>
      <c r="ZA23" s="56"/>
      <c r="ZB23" s="56"/>
      <c r="ZC23" s="56"/>
      <c r="ZD23" s="56"/>
      <c r="ZE23" s="56"/>
      <c r="ZF23" s="56"/>
      <c r="ZG23" s="56"/>
      <c r="ZH23" s="56"/>
      <c r="ZI23" s="56"/>
      <c r="ZJ23" s="56"/>
      <c r="ZK23" s="56"/>
      <c r="ZL23" s="56"/>
      <c r="ZM23" s="56"/>
      <c r="ZN23" s="56"/>
      <c r="ZO23" s="56"/>
      <c r="ZP23" s="56"/>
      <c r="ZQ23" s="56"/>
      <c r="ZR23" s="56"/>
      <c r="ZS23" s="56"/>
      <c r="ZT23" s="56"/>
      <c r="ZU23" s="56"/>
      <c r="ZV23" s="56"/>
      <c r="ZW23" s="56"/>
      <c r="ZX23" s="56"/>
      <c r="ZY23" s="56"/>
      <c r="ZZ23" s="56"/>
      <c r="AAA23" s="56"/>
      <c r="AAB23" s="56"/>
      <c r="AAC23" s="56"/>
      <c r="AAD23" s="56"/>
      <c r="AAE23" s="56"/>
      <c r="AAF23" s="56"/>
      <c r="AAG23" s="56"/>
      <c r="AAH23" s="56"/>
      <c r="AAI23" s="56"/>
      <c r="AAJ23" s="56"/>
      <c r="AAK23" s="56"/>
      <c r="AAL23" s="56"/>
      <c r="AAM23" s="56"/>
      <c r="AAN23" s="56"/>
      <c r="AAO23" s="56"/>
      <c r="AAP23" s="56"/>
      <c r="AAQ23" s="56"/>
      <c r="AAR23" s="56"/>
      <c r="AAS23" s="56"/>
      <c r="AAT23" s="56"/>
      <c r="AAU23" s="56"/>
      <c r="AAV23" s="56"/>
      <c r="AAW23" s="56"/>
      <c r="AAX23" s="56"/>
      <c r="AAY23" s="56"/>
      <c r="AAZ23" s="56"/>
      <c r="ABA23" s="56"/>
      <c r="ABB23" s="56"/>
      <c r="ABC23" s="56"/>
      <c r="ABD23" s="56"/>
      <c r="ABE23" s="56"/>
      <c r="ABF23" s="56"/>
      <c r="ABG23" s="56"/>
      <c r="ABH23" s="56"/>
      <c r="ABI23" s="56"/>
      <c r="ABJ23" s="56"/>
      <c r="ABK23" s="56"/>
      <c r="ABL23" s="56"/>
      <c r="ABM23" s="56"/>
      <c r="ABN23" s="56"/>
      <c r="ABO23" s="56"/>
      <c r="ABP23" s="56"/>
      <c r="ABQ23" s="56"/>
      <c r="ABR23" s="56"/>
      <c r="ABS23" s="56"/>
      <c r="ABT23" s="56"/>
      <c r="ABU23" s="56"/>
      <c r="ABV23" s="56"/>
      <c r="ABW23" s="56"/>
      <c r="ABX23" s="56"/>
      <c r="ABY23" s="56"/>
      <c r="ABZ23" s="56"/>
      <c r="ACA23" s="56"/>
      <c r="ACB23" s="56"/>
      <c r="ACC23" s="56"/>
      <c r="ACD23" s="56"/>
      <c r="ACE23" s="56"/>
      <c r="ACF23" s="56"/>
      <c r="ACG23" s="56"/>
      <c r="ACH23" s="56"/>
      <c r="ACI23" s="56"/>
      <c r="ACJ23" s="56"/>
      <c r="ACK23" s="56"/>
      <c r="ACL23" s="56"/>
      <c r="ACM23" s="56"/>
      <c r="ACN23" s="56"/>
      <c r="ACO23" s="56"/>
      <c r="ACP23" s="56"/>
      <c r="ACQ23" s="56"/>
      <c r="ACR23" s="56"/>
      <c r="ACS23" s="56"/>
      <c r="ACT23" s="56"/>
      <c r="ACU23" s="56"/>
      <c r="ACV23" s="56"/>
      <c r="ACW23" s="56"/>
      <c r="ACX23" s="56"/>
      <c r="ACY23" s="56"/>
      <c r="ACZ23" s="56"/>
      <c r="ADA23" s="56"/>
      <c r="ADB23" s="56"/>
      <c r="ADC23" s="56"/>
      <c r="ADD23" s="56"/>
      <c r="ADE23" s="56"/>
      <c r="ADF23" s="56"/>
      <c r="ADG23" s="56"/>
      <c r="ADH23" s="56"/>
      <c r="ADI23" s="56"/>
      <c r="ADJ23" s="56"/>
      <c r="ADK23" s="56"/>
      <c r="ADL23" s="56"/>
      <c r="ADM23" s="56"/>
      <c r="ADN23" s="56"/>
      <c r="ADO23" s="56"/>
      <c r="ADP23" s="56"/>
      <c r="ADQ23" s="56"/>
      <c r="ADR23" s="56"/>
      <c r="ADS23" s="56"/>
      <c r="ADT23" s="56"/>
      <c r="ADU23" s="56"/>
      <c r="ADV23" s="56"/>
      <c r="ADW23" s="56"/>
      <c r="ADX23" s="56"/>
      <c r="ADY23" s="56"/>
      <c r="ADZ23" s="56"/>
      <c r="AEA23" s="56"/>
      <c r="AEB23" s="56"/>
      <c r="AEC23" s="56"/>
      <c r="AED23" s="56"/>
      <c r="AEE23" s="56"/>
      <c r="AEF23" s="56"/>
      <c r="AEG23" s="56"/>
      <c r="AEH23" s="56"/>
      <c r="AEI23" s="56"/>
      <c r="AEJ23" s="56"/>
      <c r="AEK23" s="56"/>
      <c r="AEL23" s="56"/>
      <c r="AEM23" s="56"/>
      <c r="AEN23" s="56"/>
      <c r="AEO23" s="56"/>
      <c r="AEP23" s="56"/>
      <c r="AEQ23" s="56"/>
      <c r="AER23" s="56"/>
      <c r="AES23" s="56"/>
      <c r="AET23" s="56"/>
      <c r="AEU23" s="56"/>
      <c r="AEV23" s="56"/>
      <c r="AEW23" s="56"/>
      <c r="AEX23" s="56"/>
      <c r="AEY23" s="56"/>
      <c r="AEZ23" s="56"/>
      <c r="AFA23" s="56"/>
      <c r="AFB23" s="56"/>
      <c r="AFC23" s="56"/>
      <c r="AFD23" s="56"/>
      <c r="AFE23" s="56"/>
      <c r="AFF23" s="56"/>
      <c r="AFG23" s="56"/>
      <c r="AFH23" s="56"/>
      <c r="AFI23" s="56"/>
      <c r="AFJ23" s="56"/>
      <c r="AFK23" s="56"/>
      <c r="AFL23" s="56"/>
      <c r="AFM23" s="56"/>
      <c r="AFN23" s="56"/>
      <c r="AFO23" s="56"/>
      <c r="AFP23" s="56"/>
      <c r="AFQ23" s="56"/>
      <c r="AFR23" s="56"/>
      <c r="AFS23" s="56"/>
      <c r="AFT23" s="56"/>
      <c r="AFU23" s="56"/>
      <c r="AFV23" s="56"/>
      <c r="AFW23" s="56"/>
      <c r="AFX23" s="56"/>
      <c r="AFY23" s="56"/>
      <c r="AFZ23" s="56"/>
      <c r="AGA23" s="56"/>
      <c r="AGB23" s="56"/>
      <c r="AGC23" s="56"/>
      <c r="AGD23" s="56"/>
      <c r="AGE23" s="56"/>
      <c r="AGF23" s="56"/>
      <c r="AGG23" s="56"/>
      <c r="AGH23" s="56"/>
      <c r="AGI23" s="56"/>
      <c r="AGJ23" s="56"/>
      <c r="AGK23" s="56"/>
      <c r="AGL23" s="56"/>
      <c r="AGM23" s="56"/>
      <c r="AGN23" s="56"/>
      <c r="AGO23" s="56"/>
      <c r="AGP23" s="56"/>
      <c r="AGQ23" s="56"/>
      <c r="AGR23" s="56"/>
      <c r="AGS23" s="56"/>
      <c r="AGT23" s="56"/>
      <c r="AGU23" s="56"/>
      <c r="AGV23" s="56"/>
      <c r="AGW23" s="56"/>
      <c r="AGX23" s="56"/>
      <c r="AGY23" s="56"/>
      <c r="AGZ23" s="56"/>
      <c r="AHA23" s="56"/>
      <c r="AHB23" s="56"/>
      <c r="AHC23" s="56"/>
      <c r="AHD23" s="56"/>
      <c r="AHE23" s="56"/>
      <c r="AHF23" s="56"/>
      <c r="AHG23" s="56"/>
      <c r="AHH23" s="56"/>
      <c r="AHI23" s="56"/>
      <c r="AHJ23" s="56"/>
      <c r="AHK23" s="56"/>
      <c r="AHL23" s="56"/>
      <c r="AHM23" s="56"/>
      <c r="AHN23" s="56"/>
      <c r="AHO23" s="56"/>
      <c r="AHP23" s="56"/>
      <c r="AHQ23" s="56"/>
      <c r="AHR23" s="56"/>
      <c r="AHS23" s="56"/>
      <c r="AHT23" s="56"/>
      <c r="AHU23" s="56"/>
      <c r="AHV23" s="56"/>
      <c r="AHW23" s="56"/>
      <c r="AHX23" s="56"/>
      <c r="AHY23" s="56"/>
      <c r="AHZ23" s="56"/>
      <c r="AIA23" s="56"/>
      <c r="AIB23" s="56"/>
      <c r="AIC23" s="56"/>
      <c r="AID23" s="56"/>
      <c r="AIE23" s="56"/>
      <c r="AIF23" s="56"/>
      <c r="AIG23" s="56"/>
      <c r="AIH23" s="56"/>
      <c r="AII23" s="56"/>
      <c r="AIJ23" s="56"/>
      <c r="AIK23" s="56"/>
      <c r="AIL23" s="56"/>
      <c r="AIM23" s="56"/>
      <c r="AIN23" s="56"/>
      <c r="AIO23" s="56"/>
      <c r="AIP23" s="56"/>
      <c r="AIQ23" s="56"/>
      <c r="AIR23" s="56"/>
      <c r="AIS23" s="56"/>
      <c r="AIT23" s="56"/>
      <c r="AIU23" s="56"/>
      <c r="AIV23" s="56"/>
      <c r="AIW23" s="56"/>
      <c r="AIX23" s="56"/>
      <c r="AIY23" s="56"/>
      <c r="AIZ23" s="56"/>
      <c r="AJA23" s="56"/>
      <c r="AJB23" s="56"/>
      <c r="AJC23" s="56"/>
      <c r="AJD23" s="56"/>
      <c r="AJE23" s="56"/>
      <c r="AJF23" s="56"/>
      <c r="AJG23" s="56"/>
      <c r="AJH23" s="56"/>
      <c r="AJI23" s="56"/>
      <c r="AJJ23" s="56"/>
      <c r="AJK23" s="56"/>
      <c r="AJL23" s="56"/>
      <c r="AJM23" s="56"/>
      <c r="AJN23" s="56"/>
      <c r="AJO23" s="56"/>
      <c r="AJP23" s="56"/>
      <c r="AJQ23" s="56"/>
      <c r="AJR23" s="56"/>
      <c r="AJS23" s="56"/>
      <c r="AJT23" s="56"/>
      <c r="AJU23" s="56"/>
      <c r="AJV23" s="56"/>
      <c r="AJW23" s="56"/>
      <c r="AJX23" s="56"/>
      <c r="AJY23" s="56"/>
      <c r="AJZ23" s="56"/>
      <c r="AKA23" s="56"/>
      <c r="AKB23" s="56"/>
      <c r="AKC23" s="56"/>
      <c r="AKD23" s="56"/>
      <c r="AKE23" s="56"/>
      <c r="AKF23" s="56"/>
      <c r="AKG23" s="56"/>
      <c r="AKH23" s="56"/>
      <c r="AKI23" s="56"/>
      <c r="AKJ23" s="56"/>
      <c r="AKK23" s="56"/>
      <c r="AKL23" s="56"/>
      <c r="AKM23" s="56"/>
      <c r="AKN23" s="56"/>
      <c r="AKO23" s="56"/>
      <c r="AKP23" s="56"/>
      <c r="AKQ23" s="56"/>
      <c r="AKR23" s="56"/>
      <c r="AKS23" s="56"/>
      <c r="AKT23" s="56"/>
      <c r="AKU23" s="56"/>
      <c r="AKV23" s="56"/>
      <c r="AKW23" s="56"/>
      <c r="AKX23" s="56"/>
      <c r="AKY23" s="56"/>
      <c r="AKZ23" s="56"/>
      <c r="ALA23" s="56"/>
      <c r="ALB23" s="56"/>
      <c r="ALC23" s="56"/>
      <c r="ALD23" s="56"/>
      <c r="ALE23" s="56"/>
      <c r="ALF23" s="56"/>
      <c r="ALG23" s="56"/>
      <c r="ALH23" s="56"/>
      <c r="ALI23" s="56"/>
      <c r="ALJ23" s="56"/>
      <c r="ALK23" s="56"/>
      <c r="ALL23" s="56"/>
      <c r="ALM23" s="56"/>
      <c r="ALN23" s="56"/>
      <c r="ALO23" s="56"/>
      <c r="ALP23" s="56"/>
      <c r="ALQ23" s="56"/>
      <c r="ALR23" s="56"/>
      <c r="ALS23" s="56"/>
      <c r="ALT23" s="56"/>
      <c r="ALU23" s="56"/>
      <c r="ALV23" s="56"/>
      <c r="ALW23" s="56"/>
      <c r="ALX23" s="56"/>
      <c r="ALY23" s="56"/>
      <c r="ALZ23" s="56"/>
      <c r="AMA23" s="56"/>
      <c r="AMB23" s="56"/>
      <c r="AMC23" s="56"/>
      <c r="AMD23" s="56"/>
      <c r="AME23" s="56"/>
      <c r="AMF23" s="56"/>
      <c r="AMG23" s="56"/>
      <c r="AMH23" s="56"/>
      <c r="AMI23" s="56"/>
      <c r="AMJ23" s="56"/>
      <c r="AMK23" s="56"/>
      <c r="AML23" s="56"/>
      <c r="AMM23" s="56"/>
      <c r="AMN23" s="56"/>
      <c r="AMO23" s="56"/>
      <c r="AMP23" s="56"/>
      <c r="AMQ23" s="56"/>
      <c r="AMR23" s="56"/>
      <c r="AMS23" s="56"/>
      <c r="AMT23" s="56"/>
      <c r="AMU23" s="56"/>
      <c r="AMV23" s="56"/>
      <c r="AMW23" s="56"/>
      <c r="AMX23" s="56"/>
      <c r="AMY23" s="56"/>
      <c r="AMZ23" s="56"/>
      <c r="ANA23" s="56"/>
      <c r="ANB23" s="56"/>
      <c r="ANC23" s="56"/>
      <c r="AND23" s="56"/>
      <c r="ANE23" s="56"/>
      <c r="ANF23" s="56"/>
      <c r="ANG23" s="56"/>
      <c r="ANH23" s="56"/>
      <c r="ANI23" s="56"/>
      <c r="ANJ23" s="56"/>
      <c r="ANK23" s="56"/>
      <c r="ANL23" s="56"/>
      <c r="ANM23" s="56"/>
      <c r="ANN23" s="56"/>
      <c r="ANO23" s="56"/>
      <c r="ANP23" s="56"/>
      <c r="ANQ23" s="56"/>
      <c r="ANR23" s="56"/>
      <c r="ANS23" s="56"/>
      <c r="ANT23" s="56"/>
      <c r="ANU23" s="56"/>
      <c r="ANV23" s="56"/>
      <c r="ANW23" s="56"/>
      <c r="ANX23" s="56"/>
      <c r="ANY23" s="56"/>
      <c r="ANZ23" s="56"/>
      <c r="AOA23" s="56"/>
      <c r="AOB23" s="56"/>
      <c r="AOC23" s="56"/>
      <c r="AOD23" s="56"/>
      <c r="AOE23" s="56"/>
      <c r="AOF23" s="56"/>
      <c r="AOG23" s="56"/>
      <c r="AOH23" s="56"/>
      <c r="AOI23" s="56"/>
      <c r="AOJ23" s="56"/>
      <c r="AOK23" s="56"/>
      <c r="AOL23" s="56"/>
      <c r="AOM23" s="56"/>
      <c r="AON23" s="56"/>
      <c r="AOO23" s="56"/>
      <c r="AOP23" s="56"/>
      <c r="AOQ23" s="56"/>
      <c r="AOR23" s="56"/>
      <c r="AOS23" s="56"/>
      <c r="AOT23" s="56"/>
      <c r="AOU23" s="56"/>
      <c r="AOV23" s="56"/>
      <c r="AOW23" s="56"/>
      <c r="AOX23" s="56"/>
      <c r="AOY23" s="56"/>
      <c r="AOZ23" s="56"/>
      <c r="APA23" s="56"/>
      <c r="APB23" s="56"/>
      <c r="APC23" s="56"/>
      <c r="APD23" s="56"/>
      <c r="APE23" s="56"/>
      <c r="APF23" s="56"/>
      <c r="APG23" s="56"/>
      <c r="APH23" s="56"/>
      <c r="API23" s="56"/>
      <c r="APJ23" s="56"/>
      <c r="APK23" s="56"/>
      <c r="APL23" s="56"/>
      <c r="APM23" s="56"/>
      <c r="APN23" s="56"/>
      <c r="APO23" s="56"/>
      <c r="APP23" s="56"/>
      <c r="APQ23" s="56"/>
      <c r="APR23" s="56"/>
      <c r="APS23" s="56"/>
      <c r="APT23" s="56"/>
      <c r="APU23" s="56"/>
      <c r="APV23" s="56"/>
      <c r="APW23" s="56"/>
      <c r="APX23" s="56"/>
      <c r="APY23" s="56"/>
      <c r="APZ23" s="56"/>
      <c r="AQA23" s="56"/>
      <c r="AQB23" s="56"/>
      <c r="AQC23" s="56"/>
      <c r="AQD23" s="56"/>
      <c r="AQE23" s="56"/>
      <c r="AQF23" s="56"/>
      <c r="AQG23" s="56"/>
      <c r="AQH23" s="56"/>
      <c r="AQI23" s="56"/>
      <c r="AQJ23" s="56"/>
      <c r="AQK23" s="56"/>
      <c r="AQL23" s="56"/>
      <c r="AQM23" s="56"/>
      <c r="AQN23" s="56"/>
      <c r="AQO23" s="56"/>
      <c r="AQP23" s="56"/>
      <c r="AQQ23" s="56"/>
      <c r="AQR23" s="56"/>
      <c r="AQS23" s="56"/>
      <c r="AQT23" s="56"/>
      <c r="AQU23" s="56"/>
      <c r="AQV23" s="56"/>
      <c r="AQW23" s="56"/>
      <c r="AQX23" s="56"/>
      <c r="AQY23" s="56"/>
      <c r="AQZ23" s="56"/>
      <c r="ARA23" s="56"/>
      <c r="ARB23" s="56"/>
      <c r="ARC23" s="56"/>
      <c r="ARD23" s="56"/>
      <c r="ARE23" s="56"/>
      <c r="ARF23" s="56"/>
      <c r="ARG23" s="56"/>
      <c r="ARH23" s="56"/>
      <c r="ARI23" s="56"/>
      <c r="ARJ23" s="56"/>
      <c r="ARK23" s="56"/>
      <c r="ARL23" s="56"/>
      <c r="ARM23" s="56"/>
      <c r="ARN23" s="56"/>
      <c r="ARO23" s="56"/>
      <c r="ARP23" s="56"/>
      <c r="ARQ23" s="56"/>
      <c r="ARR23" s="56"/>
      <c r="ARS23" s="56"/>
      <c r="ART23" s="56"/>
      <c r="ARU23" s="56"/>
      <c r="ARV23" s="56"/>
      <c r="ARW23" s="56"/>
      <c r="ARX23" s="56"/>
      <c r="ARY23" s="56"/>
      <c r="ARZ23" s="56"/>
      <c r="ASA23" s="56"/>
      <c r="ASB23" s="56"/>
      <c r="ASC23" s="56"/>
      <c r="ASD23" s="56"/>
      <c r="ASE23" s="56"/>
      <c r="ASF23" s="56"/>
      <c r="ASG23" s="56"/>
      <c r="ASH23" s="56"/>
      <c r="ASI23" s="56"/>
      <c r="ASJ23" s="56"/>
      <c r="ASK23" s="56"/>
      <c r="ASL23" s="56"/>
      <c r="ASM23" s="56"/>
      <c r="ASN23" s="56"/>
      <c r="ASO23" s="56"/>
      <c r="ASP23" s="56"/>
      <c r="ASQ23" s="56"/>
      <c r="ASR23" s="56"/>
      <c r="ASS23" s="56"/>
      <c r="AST23" s="56"/>
      <c r="ASU23" s="56"/>
      <c r="ASV23" s="56"/>
      <c r="ASW23" s="56"/>
      <c r="ASX23" s="56"/>
      <c r="ASY23" s="56"/>
      <c r="ASZ23" s="56"/>
      <c r="ATA23" s="56"/>
      <c r="ATB23" s="56"/>
      <c r="ATC23" s="56"/>
      <c r="ATD23" s="56"/>
      <c r="ATE23" s="56"/>
      <c r="ATF23" s="56"/>
      <c r="ATG23" s="56"/>
      <c r="ATH23" s="56"/>
      <c r="ATI23" s="56"/>
      <c r="ATJ23" s="56"/>
      <c r="ATK23" s="56"/>
      <c r="ATL23" s="56"/>
      <c r="ATM23" s="56"/>
      <c r="ATN23" s="56"/>
      <c r="ATO23" s="56"/>
      <c r="ATP23" s="56"/>
      <c r="ATQ23" s="56"/>
      <c r="ATR23" s="56"/>
      <c r="ATS23" s="56"/>
      <c r="ATT23" s="56"/>
      <c r="ATU23" s="56"/>
      <c r="ATV23" s="56"/>
      <c r="ATW23" s="56"/>
      <c r="ATX23" s="56"/>
      <c r="ATY23" s="56"/>
      <c r="ATZ23" s="56"/>
      <c r="AUA23" s="56"/>
      <c r="AUB23" s="56"/>
      <c r="AUC23" s="56"/>
      <c r="AUD23" s="56"/>
      <c r="AUE23" s="56"/>
      <c r="AUF23" s="56"/>
      <c r="AUG23" s="56"/>
      <c r="AUH23" s="56"/>
      <c r="AUI23" s="56"/>
      <c r="AUJ23" s="56"/>
      <c r="AUK23" s="56"/>
      <c r="AUL23" s="56"/>
      <c r="AUM23" s="56"/>
      <c r="AUN23" s="56"/>
      <c r="AUO23" s="56"/>
      <c r="AUP23" s="56"/>
      <c r="AUQ23" s="56"/>
      <c r="AUR23" s="56"/>
      <c r="AUS23" s="56"/>
      <c r="AUT23" s="56"/>
      <c r="AUU23" s="56"/>
      <c r="AUV23" s="56"/>
      <c r="AUW23" s="56"/>
      <c r="AUX23" s="56"/>
      <c r="AUY23" s="56"/>
      <c r="AUZ23" s="56"/>
      <c r="AVA23" s="56"/>
      <c r="AVB23" s="56"/>
      <c r="AVC23" s="56"/>
      <c r="AVD23" s="56"/>
      <c r="AVE23" s="56"/>
      <c r="AVF23" s="56"/>
      <c r="AVG23" s="56"/>
      <c r="AVH23" s="56"/>
      <c r="AVI23" s="56"/>
      <c r="AVJ23" s="56"/>
      <c r="AVK23" s="56"/>
      <c r="AVL23" s="56"/>
      <c r="AVM23" s="56"/>
      <c r="AVN23" s="56"/>
      <c r="AVO23" s="56"/>
      <c r="AVP23" s="56"/>
      <c r="AVQ23" s="56"/>
      <c r="AVR23" s="56"/>
      <c r="AVS23" s="56"/>
      <c r="AVT23" s="56"/>
      <c r="AVU23" s="56"/>
      <c r="AVV23" s="56"/>
      <c r="AVW23" s="56"/>
      <c r="AVX23" s="56"/>
      <c r="AVY23" s="56"/>
      <c r="AVZ23" s="56"/>
      <c r="AWA23" s="56"/>
      <c r="AWB23" s="56"/>
      <c r="AWC23" s="56"/>
      <c r="AWD23" s="56"/>
      <c r="AWE23" s="56"/>
      <c r="AWF23" s="56"/>
      <c r="AWG23" s="56"/>
      <c r="AWH23" s="56"/>
      <c r="AWI23" s="56"/>
      <c r="AWJ23" s="56"/>
      <c r="AWK23" s="56"/>
      <c r="AWL23" s="56"/>
      <c r="AWM23" s="56"/>
      <c r="AWN23" s="56"/>
      <c r="AWO23" s="56"/>
      <c r="AWP23" s="56"/>
      <c r="AWQ23" s="56"/>
      <c r="AWR23" s="56"/>
      <c r="AWS23" s="56"/>
      <c r="AWT23" s="56"/>
      <c r="AWU23" s="56"/>
      <c r="AWV23" s="56"/>
      <c r="AWW23" s="56"/>
      <c r="AWX23" s="56"/>
      <c r="AWY23" s="56"/>
      <c r="AWZ23" s="56"/>
      <c r="AXA23" s="56"/>
      <c r="AXB23" s="56"/>
      <c r="AXC23" s="56"/>
      <c r="AXD23" s="56"/>
      <c r="AXE23" s="56"/>
      <c r="AXF23" s="56"/>
      <c r="AXG23" s="56"/>
      <c r="AXH23" s="56"/>
      <c r="AXI23" s="56"/>
      <c r="AXJ23" s="56"/>
      <c r="AXK23" s="56"/>
      <c r="AXL23" s="56"/>
      <c r="AXM23" s="56"/>
      <c r="AXN23" s="56"/>
      <c r="AXO23" s="56"/>
      <c r="AXP23" s="56"/>
      <c r="AXQ23" s="56"/>
      <c r="AXR23" s="56"/>
      <c r="AXS23" s="56"/>
      <c r="AXT23" s="56"/>
      <c r="AXU23" s="56"/>
      <c r="AXV23" s="56"/>
      <c r="AXW23" s="56"/>
      <c r="AXX23" s="56"/>
      <c r="AXY23" s="56"/>
      <c r="AXZ23" s="56"/>
      <c r="AYA23" s="56"/>
      <c r="AYB23" s="56"/>
      <c r="AYC23" s="56"/>
      <c r="AYD23" s="56"/>
      <c r="AYE23" s="56"/>
      <c r="AYF23" s="56"/>
      <c r="AYG23" s="56"/>
      <c r="AYH23" s="56"/>
      <c r="AYI23" s="56"/>
      <c r="AYJ23" s="56"/>
      <c r="AYK23" s="56"/>
      <c r="AYL23" s="56"/>
      <c r="AYM23" s="56"/>
      <c r="AYN23" s="56"/>
      <c r="AYO23" s="56"/>
      <c r="AYP23" s="56"/>
      <c r="AYQ23" s="56"/>
      <c r="AYR23" s="56"/>
      <c r="AYS23" s="56"/>
      <c r="AYT23" s="56"/>
      <c r="AYU23" s="56"/>
      <c r="AYV23" s="56"/>
      <c r="AYW23" s="56"/>
      <c r="AYX23" s="56"/>
      <c r="AYY23" s="56"/>
      <c r="AYZ23" s="56"/>
      <c r="AZA23" s="56"/>
      <c r="AZB23" s="56"/>
      <c r="AZC23" s="56"/>
      <c r="AZD23" s="56"/>
      <c r="AZE23" s="56"/>
      <c r="AZF23" s="56"/>
      <c r="AZG23" s="56"/>
      <c r="AZH23" s="56"/>
      <c r="AZI23" s="56"/>
      <c r="AZJ23" s="56"/>
      <c r="AZK23" s="56"/>
      <c r="AZL23" s="56"/>
      <c r="AZM23" s="56"/>
      <c r="AZN23" s="56"/>
      <c r="AZO23" s="56"/>
      <c r="AZP23" s="56"/>
      <c r="AZQ23" s="56"/>
      <c r="AZR23" s="56"/>
      <c r="AZS23" s="56"/>
      <c r="AZT23" s="56"/>
      <c r="AZU23" s="56"/>
      <c r="AZV23" s="56"/>
      <c r="AZW23" s="56"/>
      <c r="AZX23" s="56"/>
      <c r="AZY23" s="56"/>
      <c r="AZZ23" s="56"/>
      <c r="BAA23" s="56"/>
      <c r="BAB23" s="56"/>
      <c r="BAC23" s="56"/>
      <c r="BAD23" s="56"/>
      <c r="BAE23" s="56"/>
      <c r="BAF23" s="56"/>
      <c r="BAG23" s="56"/>
      <c r="BAH23" s="56"/>
      <c r="BAI23" s="56"/>
      <c r="BAJ23" s="56"/>
      <c r="BAK23" s="56"/>
      <c r="BAL23" s="56"/>
      <c r="BAM23" s="56"/>
      <c r="BAN23" s="56"/>
      <c r="BAO23" s="56"/>
      <c r="BAP23" s="56"/>
      <c r="BAQ23" s="56"/>
      <c r="BAR23" s="56"/>
      <c r="BAS23" s="56"/>
      <c r="BAT23" s="56"/>
      <c r="BAU23" s="56"/>
      <c r="BAV23" s="56"/>
      <c r="BAW23" s="56"/>
      <c r="BAX23" s="56"/>
      <c r="BAY23" s="56"/>
      <c r="BAZ23" s="56"/>
      <c r="BBA23" s="56"/>
      <c r="BBB23" s="56"/>
      <c r="BBC23" s="56"/>
      <c r="BBD23" s="56"/>
      <c r="BBE23" s="56"/>
      <c r="BBF23" s="56"/>
      <c r="BBG23" s="56"/>
      <c r="BBH23" s="56"/>
      <c r="BBI23" s="56"/>
      <c r="BBJ23" s="56"/>
      <c r="BBK23" s="56"/>
      <c r="BBL23" s="56"/>
      <c r="BBM23" s="56"/>
      <c r="BBN23" s="56"/>
      <c r="BBO23" s="56"/>
      <c r="BBP23" s="56"/>
      <c r="BBQ23" s="56"/>
      <c r="BBR23" s="56"/>
      <c r="BBS23" s="56"/>
      <c r="BBT23" s="56"/>
      <c r="BBU23" s="56"/>
      <c r="BBV23" s="56"/>
      <c r="BBW23" s="56"/>
      <c r="BBX23" s="56"/>
      <c r="BBY23" s="56"/>
      <c r="BBZ23" s="56"/>
      <c r="BCA23" s="56"/>
      <c r="BCB23" s="56"/>
      <c r="BCC23" s="56"/>
      <c r="BCD23" s="56"/>
      <c r="BCE23" s="56"/>
      <c r="BCF23" s="56"/>
      <c r="BCG23" s="56"/>
      <c r="BCH23" s="56"/>
      <c r="BCI23" s="56"/>
      <c r="BCJ23" s="56"/>
      <c r="BCK23" s="56"/>
      <c r="BCL23" s="56"/>
      <c r="BCM23" s="56"/>
      <c r="BCN23" s="56"/>
      <c r="BCO23" s="56"/>
      <c r="BCP23" s="56"/>
      <c r="BCQ23" s="56"/>
      <c r="BCR23" s="56"/>
      <c r="BCS23" s="56"/>
      <c r="BCT23" s="56"/>
      <c r="BCU23" s="56"/>
      <c r="BCV23" s="56"/>
      <c r="BCW23" s="56"/>
      <c r="BCX23" s="56"/>
      <c r="BCY23" s="56"/>
      <c r="BCZ23" s="56"/>
      <c r="BDA23" s="56"/>
      <c r="BDB23" s="56"/>
      <c r="BDC23" s="56"/>
      <c r="BDD23" s="56"/>
      <c r="BDE23" s="56"/>
      <c r="BDF23" s="56"/>
      <c r="BDG23" s="56"/>
      <c r="BDH23" s="56"/>
      <c r="BDI23" s="56"/>
      <c r="BDJ23" s="56"/>
      <c r="BDK23" s="56"/>
      <c r="BDL23" s="56"/>
      <c r="BDM23" s="56"/>
      <c r="BDN23" s="56"/>
      <c r="BDO23" s="56"/>
      <c r="BDP23" s="56"/>
      <c r="BDQ23" s="56"/>
      <c r="BDR23" s="56"/>
      <c r="BDS23" s="56"/>
      <c r="BDT23" s="56"/>
      <c r="BDU23" s="56"/>
      <c r="BDV23" s="56"/>
      <c r="BDW23" s="56"/>
      <c r="BDX23" s="56"/>
      <c r="BDY23" s="56"/>
      <c r="BDZ23" s="56"/>
      <c r="BEA23" s="56"/>
      <c r="BEB23" s="56"/>
      <c r="BEC23" s="56"/>
      <c r="BED23" s="56"/>
      <c r="BEE23" s="56"/>
      <c r="BEF23" s="56"/>
      <c r="BEG23" s="56"/>
      <c r="BEH23" s="56"/>
      <c r="BEI23" s="56"/>
      <c r="BEJ23" s="56"/>
      <c r="BEK23" s="56"/>
      <c r="BEL23" s="56"/>
      <c r="BEM23" s="56"/>
      <c r="BEN23" s="56"/>
      <c r="BEO23" s="56"/>
      <c r="BEP23" s="56"/>
      <c r="BEQ23" s="56"/>
      <c r="BER23" s="56"/>
      <c r="BES23" s="56"/>
      <c r="BET23" s="56"/>
      <c r="BEU23" s="56"/>
      <c r="BEV23" s="56"/>
      <c r="BEW23" s="56"/>
      <c r="BEX23" s="56"/>
      <c r="BEY23" s="56"/>
      <c r="BEZ23" s="56"/>
      <c r="BFA23" s="56"/>
      <c r="BFB23" s="56"/>
      <c r="BFC23" s="56"/>
      <c r="BFD23" s="56"/>
      <c r="BFE23" s="56"/>
      <c r="BFF23" s="56"/>
      <c r="BFG23" s="56"/>
      <c r="BFH23" s="56"/>
      <c r="BFI23" s="56"/>
      <c r="BFJ23" s="56"/>
      <c r="BFK23" s="56"/>
      <c r="BFL23" s="56"/>
      <c r="BFM23" s="56"/>
      <c r="BFN23" s="56"/>
      <c r="BFO23" s="56"/>
      <c r="BFP23" s="56"/>
      <c r="BFQ23" s="56"/>
      <c r="BFR23" s="56"/>
      <c r="BFS23" s="56"/>
      <c r="BFT23" s="56"/>
      <c r="BFU23" s="56"/>
      <c r="BFV23" s="56"/>
      <c r="BFW23" s="56"/>
      <c r="BFX23" s="56"/>
      <c r="BFY23" s="56"/>
      <c r="BFZ23" s="56"/>
      <c r="BGA23" s="56"/>
      <c r="BGB23" s="56"/>
      <c r="BGC23" s="56"/>
      <c r="BGD23" s="56"/>
      <c r="BGE23" s="56"/>
      <c r="BGF23" s="56"/>
      <c r="BGG23" s="56"/>
      <c r="BGH23" s="56"/>
      <c r="BGI23" s="56"/>
      <c r="BGJ23" s="56"/>
      <c r="BGK23" s="56"/>
      <c r="BGL23" s="56"/>
      <c r="BGM23" s="56"/>
      <c r="BGN23" s="56"/>
      <c r="BGO23" s="56"/>
      <c r="BGP23" s="56"/>
      <c r="BGQ23" s="56"/>
      <c r="BGR23" s="56"/>
      <c r="BGS23" s="56"/>
      <c r="BGT23" s="56"/>
      <c r="BGU23" s="56"/>
      <c r="BGV23" s="56"/>
      <c r="BGW23" s="56"/>
      <c r="BGX23" s="56"/>
      <c r="BGY23" s="56"/>
      <c r="BGZ23" s="56"/>
      <c r="BHA23" s="56"/>
      <c r="BHB23" s="56"/>
      <c r="BHC23" s="56"/>
      <c r="BHD23" s="56"/>
      <c r="BHE23" s="56"/>
      <c r="BHF23" s="56"/>
      <c r="BHG23" s="56"/>
      <c r="BHH23" s="56"/>
      <c r="BHI23" s="56"/>
      <c r="BHJ23" s="56"/>
      <c r="BHK23" s="56"/>
      <c r="BHL23" s="56"/>
      <c r="BHM23" s="56"/>
      <c r="BHN23" s="56"/>
      <c r="BHO23" s="56"/>
      <c r="BHP23" s="56"/>
      <c r="BHQ23" s="56"/>
      <c r="BHR23" s="56"/>
      <c r="BHS23" s="56"/>
      <c r="BHT23" s="56"/>
      <c r="BHU23" s="56"/>
      <c r="BHV23" s="56"/>
      <c r="BHW23" s="56"/>
      <c r="BHX23" s="56"/>
      <c r="BHY23" s="56"/>
      <c r="BHZ23" s="56"/>
      <c r="BIA23" s="56"/>
      <c r="BIB23" s="56"/>
      <c r="BIC23" s="56"/>
      <c r="BID23" s="56"/>
      <c r="BIE23" s="56"/>
      <c r="BIF23" s="56"/>
      <c r="BIG23" s="56"/>
      <c r="BIH23" s="56"/>
      <c r="BII23" s="56"/>
      <c r="BIJ23" s="56"/>
      <c r="BIK23" s="56"/>
      <c r="BIL23" s="56"/>
      <c r="BIM23" s="56"/>
      <c r="BIN23" s="56"/>
      <c r="BIO23" s="56"/>
      <c r="BIP23" s="56"/>
      <c r="BIQ23" s="56"/>
      <c r="BIR23" s="56"/>
      <c r="BIS23" s="56"/>
      <c r="BIT23" s="56"/>
      <c r="BIU23" s="56"/>
      <c r="BIV23" s="56"/>
      <c r="BIW23" s="56"/>
      <c r="BIX23" s="56"/>
      <c r="BIY23" s="56"/>
      <c r="BIZ23" s="56"/>
      <c r="BJA23" s="56"/>
      <c r="BJB23" s="56"/>
      <c r="BJC23" s="56"/>
      <c r="BJD23" s="56"/>
      <c r="BJE23" s="56"/>
      <c r="BJF23" s="56"/>
      <c r="BJG23" s="56"/>
      <c r="BJH23" s="56"/>
      <c r="BJI23" s="56"/>
      <c r="BJJ23" s="56"/>
      <c r="BJK23" s="56"/>
      <c r="BJL23" s="56"/>
      <c r="BJM23" s="56"/>
      <c r="BJN23" s="56"/>
      <c r="BJO23" s="56"/>
      <c r="BJP23" s="56"/>
      <c r="BJQ23" s="56"/>
      <c r="BJR23" s="56"/>
      <c r="BJS23" s="56"/>
      <c r="BJT23" s="56"/>
      <c r="BJU23" s="56"/>
      <c r="BJV23" s="56"/>
      <c r="BJW23" s="56"/>
      <c r="BJX23" s="56"/>
      <c r="BJY23" s="56"/>
      <c r="BJZ23" s="56"/>
      <c r="BKA23" s="56"/>
      <c r="BKB23" s="56"/>
      <c r="BKC23" s="56"/>
      <c r="BKD23" s="56"/>
      <c r="BKE23" s="56"/>
      <c r="BKF23" s="56"/>
      <c r="BKG23" s="56"/>
      <c r="BKH23" s="56"/>
      <c r="BKI23" s="56"/>
      <c r="BKJ23" s="56"/>
      <c r="BKK23" s="56"/>
      <c r="BKL23" s="56"/>
      <c r="BKM23" s="56"/>
      <c r="BKN23" s="56"/>
      <c r="BKO23" s="56"/>
      <c r="BKP23" s="56"/>
      <c r="BKQ23" s="56"/>
      <c r="BKR23" s="56"/>
      <c r="BKS23" s="56"/>
      <c r="BKT23" s="56"/>
      <c r="BKU23" s="56"/>
      <c r="BKV23" s="56"/>
      <c r="BKW23" s="56"/>
      <c r="BKX23" s="56"/>
      <c r="BKY23" s="56"/>
      <c r="BKZ23" s="56"/>
      <c r="BLA23" s="56"/>
      <c r="BLB23" s="56"/>
      <c r="BLC23" s="56"/>
      <c r="BLD23" s="56"/>
      <c r="BLE23" s="56"/>
      <c r="BLF23" s="56"/>
      <c r="BLG23" s="56"/>
      <c r="BLH23" s="56"/>
      <c r="BLI23" s="56"/>
      <c r="BLJ23" s="56"/>
      <c r="BLK23" s="56"/>
      <c r="BLL23" s="56"/>
      <c r="BLM23" s="56"/>
      <c r="BLN23" s="56"/>
      <c r="BLO23" s="56"/>
      <c r="BLP23" s="56"/>
      <c r="BLQ23" s="56"/>
      <c r="BLR23" s="56"/>
      <c r="BLS23" s="56"/>
      <c r="BLT23" s="56"/>
      <c r="BLU23" s="56"/>
      <c r="BLV23" s="56"/>
      <c r="BLW23" s="56"/>
      <c r="BLX23" s="56"/>
      <c r="BLY23" s="56"/>
      <c r="BLZ23" s="56"/>
      <c r="BMA23" s="56"/>
      <c r="BMB23" s="56"/>
      <c r="BMC23" s="56"/>
      <c r="BMD23" s="56"/>
      <c r="BME23" s="56"/>
      <c r="BMF23" s="56"/>
      <c r="BMG23" s="56"/>
      <c r="BMH23" s="56"/>
      <c r="BMI23" s="56"/>
      <c r="BMJ23" s="56"/>
      <c r="BMK23" s="56"/>
      <c r="BML23" s="56"/>
      <c r="BMM23" s="56"/>
      <c r="BMN23" s="56"/>
      <c r="BMO23" s="56"/>
      <c r="BMP23" s="56"/>
      <c r="BMQ23" s="56"/>
      <c r="BMR23" s="56"/>
      <c r="BMS23" s="56"/>
      <c r="BMT23" s="56"/>
      <c r="BMU23" s="56"/>
      <c r="BMV23" s="56"/>
      <c r="BMW23" s="56"/>
      <c r="BMX23" s="56"/>
      <c r="BMY23" s="56"/>
      <c r="BMZ23" s="56"/>
      <c r="BNA23" s="56"/>
      <c r="BNB23" s="56"/>
      <c r="BNC23" s="56"/>
      <c r="BND23" s="56"/>
      <c r="BNE23" s="56"/>
      <c r="BNF23" s="56"/>
      <c r="BNG23" s="56"/>
      <c r="BNH23" s="56"/>
      <c r="BNI23" s="56"/>
      <c r="BNJ23" s="56"/>
      <c r="BNK23" s="56"/>
      <c r="BNL23" s="56"/>
      <c r="BNM23" s="56"/>
      <c r="BNN23" s="56"/>
      <c r="BNO23" s="56"/>
      <c r="BNP23" s="56"/>
      <c r="BNQ23" s="56"/>
      <c r="BNR23" s="56"/>
      <c r="BNS23" s="56"/>
      <c r="BNT23" s="56"/>
      <c r="BNU23" s="56"/>
      <c r="BNV23" s="56"/>
      <c r="BNW23" s="56"/>
      <c r="BNX23" s="56"/>
      <c r="BNY23" s="56"/>
      <c r="BNZ23" s="56"/>
      <c r="BOA23" s="56"/>
      <c r="BOB23" s="56"/>
      <c r="BOC23" s="56"/>
      <c r="BOD23" s="56"/>
      <c r="BOE23" s="56"/>
      <c r="BOF23" s="56"/>
      <c r="BOG23" s="56"/>
      <c r="BOH23" s="56"/>
      <c r="BOI23" s="56"/>
      <c r="BOJ23" s="56"/>
      <c r="BOK23" s="56"/>
      <c r="BOL23" s="56"/>
      <c r="BOM23" s="56"/>
      <c r="BON23" s="56"/>
      <c r="BOO23" s="56"/>
      <c r="BOP23" s="56"/>
      <c r="BOQ23" s="56"/>
      <c r="BOR23" s="56"/>
      <c r="BOS23" s="56"/>
      <c r="BOT23" s="56"/>
      <c r="BOU23" s="56"/>
      <c r="BOV23" s="56"/>
      <c r="BOW23" s="56"/>
      <c r="BOX23" s="56"/>
      <c r="BOY23" s="56"/>
      <c r="BOZ23" s="56"/>
      <c r="BPA23" s="56"/>
      <c r="BPB23" s="56"/>
      <c r="BPC23" s="56"/>
      <c r="BPD23" s="56"/>
      <c r="BPE23" s="56"/>
      <c r="BPF23" s="56"/>
      <c r="BPG23" s="56"/>
      <c r="BPH23" s="56"/>
      <c r="BPI23" s="56"/>
      <c r="BPJ23" s="56"/>
      <c r="BPK23" s="56"/>
      <c r="BPL23" s="56"/>
      <c r="BPM23" s="56"/>
      <c r="BPN23" s="56"/>
      <c r="BPO23" s="56"/>
      <c r="BPP23" s="56"/>
      <c r="BPQ23" s="56"/>
      <c r="BPR23" s="56"/>
      <c r="BPS23" s="56"/>
      <c r="BPT23" s="56"/>
      <c r="BPU23" s="56"/>
      <c r="BPV23" s="56"/>
      <c r="BPW23" s="56"/>
      <c r="BPX23" s="56"/>
      <c r="BPY23" s="56"/>
      <c r="BPZ23" s="56"/>
      <c r="BQA23" s="56"/>
      <c r="BQB23" s="56"/>
      <c r="BQC23" s="56"/>
      <c r="BQD23" s="56"/>
      <c r="BQE23" s="56"/>
      <c r="BQF23" s="56"/>
      <c r="BQG23" s="56"/>
      <c r="BQH23" s="56"/>
      <c r="BQI23" s="56"/>
      <c r="BQJ23" s="56"/>
      <c r="BQK23" s="56"/>
      <c r="BQL23" s="56"/>
      <c r="BQM23" s="56"/>
      <c r="BQN23" s="56"/>
      <c r="BQO23" s="56"/>
      <c r="BQP23" s="56"/>
      <c r="BQQ23" s="56"/>
      <c r="BQR23" s="56"/>
      <c r="BQS23" s="56"/>
      <c r="BQT23" s="56"/>
      <c r="BQU23" s="56"/>
      <c r="BQV23" s="56"/>
      <c r="BQW23" s="56"/>
      <c r="BQX23" s="56"/>
      <c r="BQY23" s="56"/>
      <c r="BQZ23" s="56"/>
      <c r="BRA23" s="56"/>
      <c r="BRB23" s="56"/>
      <c r="BRC23" s="56"/>
      <c r="BRD23" s="56"/>
      <c r="BRE23" s="56"/>
      <c r="BRF23" s="56"/>
      <c r="BRG23" s="56"/>
      <c r="BRH23" s="56"/>
      <c r="BRI23" s="56"/>
      <c r="BRJ23" s="56"/>
      <c r="BRK23" s="56"/>
      <c r="BRL23" s="56"/>
      <c r="BRM23" s="56"/>
      <c r="BRN23" s="56"/>
      <c r="BRO23" s="56"/>
      <c r="BRP23" s="56"/>
      <c r="BRQ23" s="56"/>
      <c r="BRR23" s="56"/>
      <c r="BRS23" s="56"/>
      <c r="BRT23" s="56"/>
      <c r="BRU23" s="56"/>
      <c r="BRV23" s="56"/>
      <c r="BRW23" s="56"/>
      <c r="BRX23" s="56"/>
      <c r="BRY23" s="56"/>
      <c r="BRZ23" s="56"/>
      <c r="BSA23" s="56"/>
      <c r="BSB23" s="56"/>
      <c r="BSC23" s="56"/>
      <c r="BSD23" s="56"/>
      <c r="BSE23" s="56"/>
      <c r="BSF23" s="56"/>
      <c r="BSG23" s="56"/>
      <c r="BSH23" s="56"/>
      <c r="BSI23" s="56"/>
      <c r="BSJ23" s="56"/>
      <c r="BSK23" s="56"/>
      <c r="BSL23" s="56"/>
      <c r="BSM23" s="56"/>
      <c r="BSN23" s="56"/>
      <c r="BSO23" s="56"/>
      <c r="BSP23" s="56"/>
      <c r="BSQ23" s="56"/>
      <c r="BSR23" s="56"/>
      <c r="BSS23" s="56"/>
      <c r="BST23" s="56"/>
      <c r="BSU23" s="56"/>
      <c r="BSV23" s="56"/>
      <c r="BSW23" s="56"/>
      <c r="BSX23" s="56"/>
      <c r="BSY23" s="56"/>
      <c r="BSZ23" s="56"/>
      <c r="BTA23" s="56"/>
      <c r="BTB23" s="56"/>
      <c r="BTC23" s="56"/>
      <c r="BTD23" s="56"/>
      <c r="BTE23" s="56"/>
      <c r="BTF23" s="56"/>
      <c r="BTG23" s="56"/>
      <c r="BTH23" s="56"/>
      <c r="BTI23" s="56"/>
      <c r="BTJ23" s="56"/>
      <c r="BTK23" s="56"/>
      <c r="BTL23" s="56"/>
      <c r="BTM23" s="56"/>
      <c r="BTN23" s="56"/>
      <c r="BTO23" s="56"/>
      <c r="BTP23" s="56"/>
      <c r="BTQ23" s="56"/>
      <c r="BTR23" s="56"/>
      <c r="BTS23" s="56"/>
      <c r="BTT23" s="56"/>
      <c r="BTU23" s="56"/>
      <c r="BTV23" s="56"/>
      <c r="BTW23" s="56"/>
      <c r="BTX23" s="56"/>
      <c r="BTY23" s="56"/>
      <c r="BTZ23" s="56"/>
      <c r="BUA23" s="56"/>
      <c r="BUB23" s="56"/>
      <c r="BUC23" s="56"/>
      <c r="BUD23" s="56"/>
      <c r="BUE23" s="56"/>
      <c r="BUF23" s="56"/>
      <c r="BUG23" s="56"/>
      <c r="BUH23" s="56"/>
      <c r="BUI23" s="56"/>
      <c r="BUJ23" s="56"/>
      <c r="BUK23" s="56"/>
      <c r="BUL23" s="56"/>
      <c r="BUM23" s="56"/>
      <c r="BUN23" s="56"/>
      <c r="BUO23" s="56"/>
      <c r="BUP23" s="56"/>
      <c r="BUQ23" s="56"/>
      <c r="BUR23" s="56"/>
      <c r="BUS23" s="56"/>
      <c r="BUT23" s="56"/>
      <c r="BUU23" s="56"/>
      <c r="BUV23" s="56"/>
      <c r="BUW23" s="56"/>
      <c r="BUX23" s="56"/>
      <c r="BUY23" s="56"/>
      <c r="BUZ23" s="56"/>
      <c r="BVA23" s="56"/>
      <c r="BVB23" s="56"/>
      <c r="BVC23" s="56"/>
      <c r="BVD23" s="56"/>
      <c r="BVE23" s="56"/>
      <c r="BVF23" s="56"/>
      <c r="BVG23" s="56"/>
      <c r="BVH23" s="56"/>
      <c r="BVI23" s="56"/>
      <c r="BVJ23" s="56"/>
      <c r="BVK23" s="56"/>
      <c r="BVL23" s="56"/>
      <c r="BVM23" s="56"/>
      <c r="BVN23" s="56"/>
      <c r="BVO23" s="56"/>
      <c r="BVP23" s="56"/>
      <c r="BVQ23" s="56"/>
      <c r="BVR23" s="56"/>
      <c r="BVS23" s="56"/>
      <c r="BVT23" s="56"/>
      <c r="BVU23" s="56"/>
      <c r="BVV23" s="56"/>
      <c r="BVW23" s="56"/>
      <c r="BVX23" s="56"/>
      <c r="BVY23" s="56"/>
      <c r="BVZ23" s="56"/>
      <c r="BWA23" s="56"/>
      <c r="BWB23" s="56"/>
      <c r="BWC23" s="56"/>
      <c r="BWD23" s="56"/>
      <c r="BWE23" s="56"/>
      <c r="BWF23" s="56"/>
      <c r="BWG23" s="56"/>
      <c r="BWH23" s="56"/>
      <c r="BWI23" s="56"/>
      <c r="BWJ23" s="56"/>
      <c r="BWK23" s="56"/>
      <c r="BWL23" s="56"/>
      <c r="BWM23" s="56"/>
      <c r="BWN23" s="56"/>
      <c r="BWO23" s="56"/>
      <c r="BWP23" s="56"/>
      <c r="BWQ23" s="56"/>
      <c r="BWR23" s="56"/>
      <c r="BWS23" s="56"/>
      <c r="BWT23" s="56"/>
      <c r="BWU23" s="56"/>
      <c r="BWV23" s="56"/>
      <c r="BWW23" s="56"/>
      <c r="BWX23" s="56"/>
      <c r="BWY23" s="56"/>
      <c r="BWZ23" s="56"/>
      <c r="BXA23" s="56"/>
      <c r="BXB23" s="56"/>
      <c r="BXC23" s="56"/>
      <c r="BXD23" s="56"/>
      <c r="BXE23" s="56"/>
      <c r="BXF23" s="56"/>
      <c r="BXG23" s="56"/>
      <c r="BXH23" s="56"/>
      <c r="BXI23" s="56"/>
      <c r="BXJ23" s="56"/>
      <c r="BXK23" s="56"/>
      <c r="BXL23" s="56"/>
      <c r="BXM23" s="56"/>
      <c r="BXN23" s="56"/>
      <c r="BXO23" s="56"/>
      <c r="BXP23" s="56"/>
      <c r="BXQ23" s="56"/>
      <c r="BXR23" s="56"/>
      <c r="BXS23" s="56"/>
      <c r="BXT23" s="56"/>
      <c r="BXU23" s="56"/>
      <c r="BXV23" s="56"/>
      <c r="BXW23" s="56"/>
      <c r="BXX23" s="56"/>
      <c r="BXY23" s="56"/>
      <c r="BXZ23" s="56"/>
      <c r="BYA23" s="56"/>
      <c r="BYB23" s="56"/>
      <c r="BYC23" s="56"/>
      <c r="BYD23" s="56"/>
      <c r="BYE23" s="56"/>
      <c r="BYF23" s="56"/>
      <c r="BYG23" s="56"/>
      <c r="BYH23" s="56"/>
      <c r="BYI23" s="56"/>
      <c r="BYJ23" s="56"/>
      <c r="BYK23" s="56"/>
      <c r="BYL23" s="56"/>
      <c r="BYM23" s="56"/>
      <c r="BYN23" s="56"/>
      <c r="BYO23" s="56"/>
      <c r="BYP23" s="56"/>
      <c r="BYQ23" s="56"/>
      <c r="BYR23" s="56"/>
      <c r="BYS23" s="56"/>
      <c r="BYT23" s="56"/>
      <c r="BYU23" s="56"/>
      <c r="BYV23" s="56"/>
      <c r="BYW23" s="56"/>
      <c r="BYX23" s="56"/>
      <c r="BYY23" s="56"/>
      <c r="BYZ23" s="56"/>
      <c r="BZA23" s="56"/>
      <c r="BZB23" s="56"/>
      <c r="BZC23" s="56"/>
      <c r="BZD23" s="56"/>
      <c r="BZE23" s="56"/>
      <c r="BZF23" s="56"/>
      <c r="BZG23" s="56"/>
      <c r="BZH23" s="56"/>
      <c r="BZI23" s="56"/>
      <c r="BZJ23" s="56"/>
      <c r="BZK23" s="56"/>
      <c r="BZL23" s="56"/>
      <c r="BZM23" s="56"/>
      <c r="BZN23" s="56"/>
      <c r="BZO23" s="56"/>
      <c r="BZP23" s="56"/>
      <c r="BZQ23" s="56"/>
      <c r="BZR23" s="56"/>
      <c r="BZS23" s="56"/>
      <c r="BZT23" s="56"/>
      <c r="BZU23" s="56"/>
      <c r="BZV23" s="56"/>
      <c r="BZW23" s="56"/>
      <c r="BZX23" s="56"/>
      <c r="BZY23" s="56"/>
      <c r="BZZ23" s="56"/>
      <c r="CAA23" s="56"/>
      <c r="CAB23" s="56"/>
      <c r="CAC23" s="56"/>
      <c r="CAD23" s="56"/>
      <c r="CAE23" s="56"/>
      <c r="CAF23" s="56"/>
      <c r="CAG23" s="56"/>
      <c r="CAH23" s="56"/>
      <c r="CAI23" s="56"/>
      <c r="CAJ23" s="56"/>
      <c r="CAK23" s="56"/>
      <c r="CAL23" s="56"/>
      <c r="CAM23" s="56"/>
      <c r="CAN23" s="56"/>
      <c r="CAO23" s="56"/>
      <c r="CAP23" s="56"/>
      <c r="CAQ23" s="56"/>
      <c r="CAR23" s="56"/>
      <c r="CAS23" s="56"/>
      <c r="CAT23" s="56"/>
      <c r="CAU23" s="56"/>
      <c r="CAV23" s="56"/>
      <c r="CAW23" s="56"/>
      <c r="CAX23" s="56"/>
      <c r="CAY23" s="56"/>
      <c r="CAZ23" s="56"/>
      <c r="CBA23" s="56"/>
      <c r="CBB23" s="56"/>
      <c r="CBC23" s="56"/>
      <c r="CBD23" s="56"/>
      <c r="CBE23" s="56"/>
      <c r="CBF23" s="56"/>
      <c r="CBG23" s="56"/>
      <c r="CBH23" s="56"/>
      <c r="CBI23" s="56"/>
      <c r="CBJ23" s="56"/>
      <c r="CBK23" s="56"/>
      <c r="CBL23" s="56"/>
      <c r="CBM23" s="56"/>
      <c r="CBN23" s="56"/>
      <c r="CBO23" s="56"/>
      <c r="CBP23" s="56"/>
      <c r="CBQ23" s="56"/>
      <c r="CBR23" s="56"/>
      <c r="CBS23" s="56"/>
      <c r="CBT23" s="56"/>
      <c r="CBU23" s="56"/>
      <c r="CBV23" s="56"/>
      <c r="CBW23" s="56"/>
      <c r="CBX23" s="56"/>
      <c r="CBY23" s="56"/>
      <c r="CBZ23" s="56"/>
      <c r="CCA23" s="56"/>
      <c r="CCB23" s="56"/>
      <c r="CCC23" s="56"/>
      <c r="CCD23" s="56"/>
      <c r="CCE23" s="56"/>
      <c r="CCF23" s="56"/>
      <c r="CCG23" s="56"/>
      <c r="CCH23" s="56"/>
      <c r="CCI23" s="56"/>
      <c r="CCJ23" s="56"/>
      <c r="CCK23" s="56"/>
      <c r="CCL23" s="56"/>
      <c r="CCM23" s="56"/>
      <c r="CCN23" s="56"/>
      <c r="CCO23" s="56"/>
      <c r="CCP23" s="56"/>
      <c r="CCQ23" s="56"/>
      <c r="CCR23" s="56"/>
      <c r="CCS23" s="56"/>
      <c r="CCT23" s="56"/>
      <c r="CCU23" s="56"/>
      <c r="CCV23" s="56"/>
      <c r="CCW23" s="56"/>
      <c r="CCX23" s="56"/>
      <c r="CCY23" s="56"/>
      <c r="CCZ23" s="56"/>
      <c r="CDA23" s="56"/>
      <c r="CDB23" s="56"/>
      <c r="CDC23" s="56"/>
      <c r="CDD23" s="56"/>
      <c r="CDE23" s="56"/>
      <c r="CDF23" s="56"/>
      <c r="CDG23" s="56"/>
      <c r="CDH23" s="56"/>
      <c r="CDI23" s="56"/>
      <c r="CDJ23" s="56"/>
      <c r="CDK23" s="56"/>
      <c r="CDL23" s="56"/>
      <c r="CDM23" s="56"/>
      <c r="CDN23" s="56"/>
      <c r="CDO23" s="56"/>
      <c r="CDP23" s="56"/>
      <c r="CDQ23" s="56"/>
      <c r="CDR23" s="56"/>
      <c r="CDS23" s="56"/>
      <c r="CDT23" s="56"/>
      <c r="CDU23" s="56"/>
      <c r="CDV23" s="56"/>
      <c r="CDW23" s="56"/>
      <c r="CDX23" s="56"/>
      <c r="CDY23" s="56"/>
      <c r="CDZ23" s="56"/>
      <c r="CEA23" s="56"/>
      <c r="CEB23" s="56"/>
      <c r="CEC23" s="56"/>
      <c r="CED23" s="56"/>
      <c r="CEE23" s="56"/>
      <c r="CEF23" s="56"/>
      <c r="CEG23" s="56"/>
      <c r="CEH23" s="56"/>
      <c r="CEI23" s="56"/>
      <c r="CEJ23" s="56"/>
      <c r="CEK23" s="56"/>
      <c r="CEL23" s="56"/>
      <c r="CEM23" s="56"/>
      <c r="CEN23" s="56"/>
      <c r="CEO23" s="56"/>
      <c r="CEP23" s="56"/>
      <c r="CEQ23" s="56"/>
      <c r="CER23" s="56"/>
      <c r="CES23" s="56"/>
      <c r="CET23" s="56"/>
      <c r="CEU23" s="56"/>
      <c r="CEV23" s="56"/>
      <c r="CEW23" s="56"/>
      <c r="CEX23" s="56"/>
      <c r="CEY23" s="56"/>
      <c r="CEZ23" s="56"/>
      <c r="CFA23" s="56"/>
      <c r="CFB23" s="56"/>
      <c r="CFC23" s="56"/>
      <c r="CFD23" s="56"/>
      <c r="CFE23" s="56"/>
      <c r="CFF23" s="56"/>
      <c r="CFG23" s="56"/>
      <c r="CFH23" s="56"/>
      <c r="CFI23" s="56"/>
      <c r="CFJ23" s="56"/>
      <c r="CFK23" s="56"/>
      <c r="CFL23" s="56"/>
      <c r="CFM23" s="56"/>
      <c r="CFN23" s="56"/>
      <c r="CFO23" s="56"/>
      <c r="CFP23" s="56"/>
      <c r="CFQ23" s="56"/>
      <c r="CFR23" s="56"/>
      <c r="CFS23" s="56"/>
      <c r="CFT23" s="56"/>
      <c r="CFU23" s="56"/>
      <c r="CFV23" s="56"/>
      <c r="CFW23" s="56"/>
      <c r="CFX23" s="56"/>
      <c r="CFY23" s="56"/>
      <c r="CFZ23" s="56"/>
      <c r="CGA23" s="56"/>
      <c r="CGB23" s="56"/>
      <c r="CGC23" s="56"/>
      <c r="CGD23" s="56"/>
      <c r="CGE23" s="56"/>
      <c r="CGF23" s="56"/>
      <c r="CGG23" s="56"/>
      <c r="CGH23" s="56"/>
      <c r="CGI23" s="56"/>
      <c r="CGJ23" s="56"/>
      <c r="CGK23" s="56"/>
      <c r="CGL23" s="56"/>
      <c r="CGM23" s="56"/>
      <c r="CGN23" s="56"/>
      <c r="CGO23" s="56"/>
      <c r="CGP23" s="56"/>
      <c r="CGQ23" s="56"/>
      <c r="CGR23" s="56"/>
      <c r="CGS23" s="56"/>
      <c r="CGT23" s="56"/>
      <c r="CGU23" s="56"/>
      <c r="CGV23" s="56"/>
      <c r="CGW23" s="56"/>
      <c r="CGX23" s="56"/>
      <c r="CGY23" s="56"/>
      <c r="CGZ23" s="56"/>
      <c r="CHA23" s="56"/>
      <c r="CHB23" s="56"/>
      <c r="CHC23" s="56"/>
      <c r="CHD23" s="56"/>
      <c r="CHE23" s="56"/>
      <c r="CHF23" s="56"/>
      <c r="CHG23" s="56"/>
      <c r="CHH23" s="56"/>
      <c r="CHI23" s="56"/>
      <c r="CHJ23" s="56"/>
      <c r="CHK23" s="56"/>
      <c r="CHL23" s="56"/>
      <c r="CHM23" s="56"/>
      <c r="CHN23" s="56"/>
      <c r="CHO23" s="56"/>
      <c r="CHP23" s="56"/>
      <c r="CHQ23" s="56"/>
      <c r="CHR23" s="56"/>
      <c r="CHS23" s="56"/>
      <c r="CHT23" s="56"/>
      <c r="CHU23" s="56"/>
      <c r="CHV23" s="56"/>
      <c r="CHW23" s="56"/>
      <c r="CHX23" s="56"/>
      <c r="CHY23" s="56"/>
      <c r="CHZ23" s="56"/>
      <c r="CIA23" s="56"/>
      <c r="CIB23" s="56"/>
      <c r="CIC23" s="56"/>
      <c r="CID23" s="56"/>
      <c r="CIE23" s="56"/>
      <c r="CIF23" s="56"/>
      <c r="CIG23" s="56"/>
      <c r="CIH23" s="56"/>
      <c r="CII23" s="56"/>
      <c r="CIJ23" s="56"/>
      <c r="CIK23" s="56"/>
      <c r="CIL23" s="56"/>
      <c r="CIM23" s="56"/>
      <c r="CIN23" s="56"/>
      <c r="CIO23" s="56"/>
      <c r="CIP23" s="56"/>
      <c r="CIQ23" s="56"/>
      <c r="CIR23" s="56"/>
      <c r="CIS23" s="56"/>
      <c r="CIT23" s="56"/>
      <c r="CIU23" s="56"/>
      <c r="CIV23" s="56"/>
      <c r="CIW23" s="56"/>
      <c r="CIX23" s="56"/>
      <c r="CIY23" s="56"/>
      <c r="CIZ23" s="56"/>
      <c r="CJA23" s="56"/>
      <c r="CJB23" s="56"/>
      <c r="CJC23" s="56"/>
      <c r="CJD23" s="56"/>
      <c r="CJE23" s="56"/>
      <c r="CJF23" s="56"/>
      <c r="CJG23" s="56"/>
      <c r="CJH23" s="56"/>
      <c r="CJI23" s="56"/>
      <c r="CJJ23" s="56"/>
      <c r="CJK23" s="56"/>
      <c r="CJL23" s="56"/>
      <c r="CJM23" s="56"/>
      <c r="CJN23" s="56"/>
      <c r="CJO23" s="56"/>
      <c r="CJP23" s="56"/>
      <c r="CJQ23" s="56"/>
      <c r="CJR23" s="56"/>
      <c r="CJS23" s="56"/>
      <c r="CJT23" s="56"/>
      <c r="CJU23" s="56"/>
      <c r="CJV23" s="56"/>
      <c r="CJW23" s="56"/>
      <c r="CJX23" s="56"/>
      <c r="CJY23" s="56"/>
      <c r="CJZ23" s="56"/>
      <c r="CKA23" s="56"/>
      <c r="CKB23" s="56"/>
      <c r="CKC23" s="56"/>
      <c r="CKD23" s="56"/>
      <c r="CKE23" s="56"/>
      <c r="CKF23" s="56"/>
      <c r="CKG23" s="56"/>
      <c r="CKH23" s="56"/>
      <c r="CKI23" s="56"/>
      <c r="CKJ23" s="56"/>
      <c r="CKK23" s="56"/>
      <c r="CKL23" s="56"/>
      <c r="CKM23" s="56"/>
      <c r="CKN23" s="56"/>
      <c r="CKO23" s="56"/>
      <c r="CKP23" s="56"/>
      <c r="CKQ23" s="56"/>
      <c r="CKR23" s="56"/>
      <c r="CKS23" s="56"/>
      <c r="CKT23" s="56"/>
      <c r="CKU23" s="56"/>
      <c r="CKV23" s="56"/>
      <c r="CKW23" s="56"/>
      <c r="CKX23" s="56"/>
      <c r="CKY23" s="56"/>
      <c r="CKZ23" s="56"/>
      <c r="CLA23" s="56"/>
      <c r="CLB23" s="56"/>
      <c r="CLC23" s="56"/>
      <c r="CLD23" s="56"/>
      <c r="CLE23" s="56"/>
      <c r="CLF23" s="56"/>
      <c r="CLG23" s="56"/>
      <c r="CLH23" s="56"/>
      <c r="CLI23" s="56"/>
      <c r="CLJ23" s="56"/>
      <c r="CLK23" s="56"/>
      <c r="CLL23" s="56"/>
      <c r="CLM23" s="56"/>
      <c r="CLN23" s="56"/>
      <c r="CLO23" s="56"/>
      <c r="CLP23" s="56"/>
      <c r="CLQ23" s="56"/>
      <c r="CLR23" s="56"/>
      <c r="CLS23" s="56"/>
      <c r="CLT23" s="56"/>
      <c r="CLU23" s="56"/>
      <c r="CLV23" s="56"/>
      <c r="CLW23" s="56"/>
      <c r="CLX23" s="56"/>
      <c r="CLY23" s="56"/>
      <c r="CLZ23" s="56"/>
      <c r="CMA23" s="56"/>
      <c r="CMB23" s="56"/>
      <c r="CMC23" s="56"/>
      <c r="CMD23" s="56"/>
      <c r="CME23" s="56"/>
      <c r="CMF23" s="56"/>
      <c r="CMG23" s="56"/>
      <c r="CMH23" s="56"/>
      <c r="CMI23" s="56"/>
      <c r="CMJ23" s="56"/>
      <c r="CMK23" s="56"/>
      <c r="CML23" s="56"/>
      <c r="CMM23" s="56"/>
      <c r="CMN23" s="56"/>
      <c r="CMO23" s="56"/>
      <c r="CMP23" s="56"/>
      <c r="CMQ23" s="56"/>
      <c r="CMR23" s="56"/>
      <c r="CMS23" s="56"/>
      <c r="CMT23" s="56"/>
      <c r="CMU23" s="56"/>
      <c r="CMV23" s="56"/>
      <c r="CMW23" s="56"/>
      <c r="CMX23" s="56"/>
      <c r="CMY23" s="56"/>
      <c r="CMZ23" s="56"/>
      <c r="CNA23" s="56"/>
      <c r="CNB23" s="56"/>
      <c r="CNC23" s="56"/>
      <c r="CND23" s="56"/>
      <c r="CNE23" s="56"/>
      <c r="CNF23" s="56"/>
      <c r="CNG23" s="56"/>
      <c r="CNH23" s="56"/>
      <c r="CNI23" s="56"/>
      <c r="CNJ23" s="56"/>
      <c r="CNK23" s="56"/>
      <c r="CNL23" s="56"/>
      <c r="CNM23" s="56"/>
      <c r="CNN23" s="56"/>
      <c r="CNO23" s="56"/>
      <c r="CNP23" s="56"/>
      <c r="CNQ23" s="56"/>
      <c r="CNR23" s="56"/>
      <c r="CNS23" s="56"/>
      <c r="CNT23" s="56"/>
      <c r="CNU23" s="56"/>
      <c r="CNV23" s="56"/>
      <c r="CNW23" s="56"/>
      <c r="CNX23" s="56"/>
      <c r="CNY23" s="56"/>
      <c r="CNZ23" s="56"/>
      <c r="COA23" s="56"/>
      <c r="COB23" s="56"/>
      <c r="COC23" s="56"/>
      <c r="COD23" s="56"/>
      <c r="COE23" s="56"/>
      <c r="COF23" s="56"/>
      <c r="COG23" s="56"/>
      <c r="COH23" s="56"/>
      <c r="COI23" s="56"/>
      <c r="COJ23" s="56"/>
      <c r="COK23" s="56"/>
      <c r="COL23" s="56"/>
      <c r="COM23" s="56"/>
      <c r="CON23" s="56"/>
      <c r="COO23" s="56"/>
      <c r="COP23" s="56"/>
      <c r="COQ23" s="56"/>
      <c r="COR23" s="56"/>
      <c r="COS23" s="56"/>
      <c r="COT23" s="56"/>
      <c r="COU23" s="56"/>
      <c r="COV23" s="56"/>
      <c r="COW23" s="56"/>
      <c r="COX23" s="56"/>
      <c r="COY23" s="56"/>
      <c r="COZ23" s="56"/>
      <c r="CPA23" s="56"/>
      <c r="CPB23" s="56"/>
      <c r="CPC23" s="56"/>
      <c r="CPD23" s="56"/>
      <c r="CPE23" s="56"/>
      <c r="CPF23" s="56"/>
      <c r="CPG23" s="56"/>
      <c r="CPH23" s="56"/>
      <c r="CPI23" s="56"/>
      <c r="CPJ23" s="56"/>
      <c r="CPK23" s="56"/>
      <c r="CPL23" s="56"/>
      <c r="CPM23" s="56"/>
      <c r="CPN23" s="56"/>
      <c r="CPO23" s="56"/>
      <c r="CPP23" s="56"/>
      <c r="CPQ23" s="56"/>
      <c r="CPR23" s="56"/>
      <c r="CPS23" s="56"/>
      <c r="CPT23" s="56"/>
      <c r="CPU23" s="56"/>
      <c r="CPV23" s="56"/>
      <c r="CPW23" s="56"/>
      <c r="CPX23" s="56"/>
      <c r="CPY23" s="56"/>
      <c r="CPZ23" s="56"/>
      <c r="CQA23" s="56"/>
      <c r="CQB23" s="56"/>
      <c r="CQC23" s="56"/>
      <c r="CQD23" s="56"/>
      <c r="CQE23" s="56"/>
      <c r="CQF23" s="56"/>
      <c r="CQG23" s="56"/>
      <c r="CQH23" s="56"/>
      <c r="CQI23" s="56"/>
      <c r="CQJ23" s="56"/>
      <c r="CQK23" s="56"/>
      <c r="CQL23" s="56"/>
      <c r="CQM23" s="56"/>
      <c r="CQN23" s="56"/>
      <c r="CQO23" s="56"/>
      <c r="CQP23" s="56"/>
      <c r="CQQ23" s="56"/>
      <c r="CQR23" s="56"/>
      <c r="CQS23" s="56"/>
      <c r="CQT23" s="56"/>
      <c r="CQU23" s="56"/>
      <c r="CQV23" s="56"/>
      <c r="CQW23" s="56"/>
      <c r="CQX23" s="56"/>
      <c r="CQY23" s="56"/>
      <c r="CQZ23" s="56"/>
      <c r="CRA23" s="56"/>
      <c r="CRB23" s="56"/>
      <c r="CRC23" s="56"/>
      <c r="CRD23" s="56"/>
      <c r="CRE23" s="56"/>
      <c r="CRF23" s="56"/>
      <c r="CRG23" s="56"/>
      <c r="CRH23" s="56"/>
      <c r="CRI23" s="56"/>
      <c r="CRJ23" s="56"/>
      <c r="CRK23" s="56"/>
      <c r="CRL23" s="56"/>
      <c r="CRM23" s="56"/>
      <c r="CRN23" s="56"/>
      <c r="CRO23" s="56"/>
      <c r="CRP23" s="56"/>
      <c r="CRQ23" s="56"/>
      <c r="CRR23" s="56"/>
      <c r="CRS23" s="56"/>
      <c r="CRT23" s="56"/>
      <c r="CRU23" s="56"/>
      <c r="CRV23" s="56"/>
      <c r="CRW23" s="56"/>
      <c r="CRX23" s="56"/>
      <c r="CRY23" s="56"/>
      <c r="CRZ23" s="56"/>
      <c r="CSA23" s="56"/>
      <c r="CSB23" s="56"/>
      <c r="CSC23" s="56"/>
      <c r="CSD23" s="56"/>
      <c r="CSE23" s="56"/>
      <c r="CSF23" s="56"/>
      <c r="CSG23" s="56"/>
      <c r="CSH23" s="56"/>
      <c r="CSI23" s="56"/>
      <c r="CSJ23" s="56"/>
      <c r="CSK23" s="56"/>
      <c r="CSL23" s="56"/>
      <c r="CSM23" s="56"/>
      <c r="CSN23" s="56"/>
      <c r="CSO23" s="56"/>
      <c r="CSP23" s="56"/>
      <c r="CSQ23" s="56"/>
      <c r="CSR23" s="56"/>
      <c r="CSS23" s="56"/>
      <c r="CST23" s="56"/>
      <c r="CSU23" s="56"/>
      <c r="CSV23" s="56"/>
      <c r="CSW23" s="56"/>
      <c r="CSX23" s="56"/>
      <c r="CSY23" s="56"/>
      <c r="CSZ23" s="56"/>
      <c r="CTA23" s="56"/>
      <c r="CTB23" s="56"/>
      <c r="CTC23" s="56"/>
      <c r="CTD23" s="56"/>
      <c r="CTE23" s="56"/>
      <c r="CTF23" s="56"/>
      <c r="CTG23" s="56"/>
      <c r="CTH23" s="56"/>
      <c r="CTI23" s="56"/>
      <c r="CTJ23" s="56"/>
      <c r="CTK23" s="56"/>
      <c r="CTL23" s="56"/>
      <c r="CTM23" s="56"/>
      <c r="CTN23" s="56"/>
      <c r="CTO23" s="56"/>
      <c r="CTP23" s="56"/>
      <c r="CTQ23" s="56"/>
      <c r="CTR23" s="56"/>
      <c r="CTS23" s="56"/>
      <c r="CTT23" s="56"/>
      <c r="CTU23" s="56"/>
      <c r="CTV23" s="56"/>
      <c r="CTW23" s="56"/>
      <c r="CTX23" s="56"/>
      <c r="CTY23" s="56"/>
      <c r="CTZ23" s="56"/>
      <c r="CUA23" s="56"/>
      <c r="CUB23" s="56"/>
      <c r="CUC23" s="56"/>
      <c r="CUD23" s="56"/>
      <c r="CUE23" s="56"/>
      <c r="CUF23" s="56"/>
      <c r="CUG23" s="56"/>
      <c r="CUH23" s="56"/>
      <c r="CUI23" s="56"/>
      <c r="CUJ23" s="56"/>
      <c r="CUK23" s="56"/>
      <c r="CUL23" s="56"/>
      <c r="CUM23" s="56"/>
      <c r="CUN23" s="56"/>
      <c r="CUO23" s="56"/>
      <c r="CUP23" s="56"/>
      <c r="CUQ23" s="56"/>
      <c r="CUR23" s="56"/>
      <c r="CUS23" s="56"/>
      <c r="CUT23" s="56"/>
      <c r="CUU23" s="56"/>
      <c r="CUV23" s="56"/>
      <c r="CUW23" s="56"/>
      <c r="CUX23" s="56"/>
      <c r="CUY23" s="56"/>
      <c r="CUZ23" s="56"/>
      <c r="CVA23" s="56"/>
      <c r="CVB23" s="56"/>
      <c r="CVC23" s="56"/>
      <c r="CVD23" s="56"/>
      <c r="CVE23" s="56"/>
      <c r="CVF23" s="56"/>
      <c r="CVG23" s="56"/>
      <c r="CVH23" s="56"/>
      <c r="CVI23" s="56"/>
      <c r="CVJ23" s="56"/>
      <c r="CVK23" s="56"/>
      <c r="CVL23" s="56"/>
      <c r="CVM23" s="56"/>
      <c r="CVN23" s="56"/>
      <c r="CVO23" s="56"/>
      <c r="CVP23" s="56"/>
      <c r="CVQ23" s="56"/>
      <c r="CVR23" s="56"/>
      <c r="CVS23" s="56"/>
      <c r="CVT23" s="56"/>
      <c r="CVU23" s="56"/>
      <c r="CVV23" s="56"/>
      <c r="CVW23" s="56"/>
      <c r="CVX23" s="56"/>
      <c r="CVY23" s="56"/>
      <c r="CVZ23" s="56"/>
      <c r="CWA23" s="56"/>
      <c r="CWB23" s="56"/>
      <c r="CWC23" s="56"/>
      <c r="CWD23" s="56"/>
      <c r="CWE23" s="56"/>
      <c r="CWF23" s="56"/>
      <c r="CWG23" s="56"/>
      <c r="CWH23" s="56"/>
      <c r="CWI23" s="56"/>
      <c r="CWJ23" s="56"/>
      <c r="CWK23" s="56"/>
      <c r="CWL23" s="56"/>
      <c r="CWM23" s="56"/>
      <c r="CWN23" s="56"/>
      <c r="CWO23" s="56"/>
      <c r="CWP23" s="56"/>
      <c r="CWQ23" s="56"/>
      <c r="CWR23" s="56"/>
      <c r="CWS23" s="56"/>
      <c r="CWT23" s="56"/>
      <c r="CWU23" s="56"/>
      <c r="CWV23" s="56"/>
      <c r="CWW23" s="56"/>
      <c r="CWX23" s="56"/>
      <c r="CWY23" s="56"/>
      <c r="CWZ23" s="56"/>
      <c r="CXA23" s="56"/>
      <c r="CXB23" s="56"/>
      <c r="CXC23" s="56"/>
      <c r="CXD23" s="56"/>
      <c r="CXE23" s="56"/>
      <c r="CXF23" s="56"/>
      <c r="CXG23" s="56"/>
      <c r="CXH23" s="56"/>
      <c r="CXI23" s="56"/>
      <c r="CXJ23" s="56"/>
      <c r="CXK23" s="56"/>
      <c r="CXL23" s="56"/>
      <c r="CXM23" s="56"/>
      <c r="CXN23" s="56"/>
      <c r="CXO23" s="56"/>
      <c r="CXP23" s="56"/>
      <c r="CXQ23" s="56"/>
      <c r="CXR23" s="56"/>
      <c r="CXS23" s="56"/>
      <c r="CXT23" s="56"/>
      <c r="CXU23" s="56"/>
      <c r="CXV23" s="56"/>
      <c r="CXW23" s="56"/>
      <c r="CXX23" s="56"/>
      <c r="CXY23" s="56"/>
      <c r="CXZ23" s="56"/>
      <c r="CYA23" s="56"/>
      <c r="CYB23" s="56"/>
      <c r="CYC23" s="56"/>
      <c r="CYD23" s="56"/>
      <c r="CYE23" s="56"/>
      <c r="CYF23" s="56"/>
      <c r="CYG23" s="56"/>
      <c r="CYH23" s="56"/>
      <c r="CYI23" s="56"/>
      <c r="CYJ23" s="56"/>
      <c r="CYK23" s="56"/>
      <c r="CYL23" s="56"/>
      <c r="CYM23" s="56"/>
      <c r="CYN23" s="56"/>
      <c r="CYO23" s="56"/>
      <c r="CYP23" s="56"/>
      <c r="CYQ23" s="56"/>
      <c r="CYR23" s="56"/>
      <c r="CYS23" s="56"/>
      <c r="CYT23" s="56"/>
      <c r="CYU23" s="56"/>
      <c r="CYV23" s="56"/>
      <c r="CYW23" s="56"/>
      <c r="CYX23" s="56"/>
      <c r="CYY23" s="56"/>
      <c r="CYZ23" s="56"/>
      <c r="CZA23" s="56"/>
      <c r="CZB23" s="56"/>
      <c r="CZC23" s="56"/>
      <c r="CZD23" s="56"/>
      <c r="CZE23" s="56"/>
      <c r="CZF23" s="56"/>
      <c r="CZG23" s="56"/>
      <c r="CZH23" s="56"/>
      <c r="CZI23" s="56"/>
      <c r="CZJ23" s="56"/>
      <c r="CZK23" s="56"/>
      <c r="CZL23" s="56"/>
      <c r="CZM23" s="56"/>
      <c r="CZN23" s="56"/>
      <c r="CZO23" s="56"/>
      <c r="CZP23" s="56"/>
      <c r="CZQ23" s="56"/>
      <c r="CZR23" s="56"/>
      <c r="CZS23" s="56"/>
      <c r="CZT23" s="56"/>
      <c r="CZU23" s="56"/>
      <c r="CZV23" s="56"/>
      <c r="CZW23" s="56"/>
      <c r="CZX23" s="56"/>
      <c r="CZY23" s="56"/>
      <c r="CZZ23" s="56"/>
      <c r="DAA23" s="56"/>
      <c r="DAB23" s="56"/>
      <c r="DAC23" s="56"/>
      <c r="DAD23" s="56"/>
      <c r="DAE23" s="56"/>
      <c r="DAF23" s="56"/>
      <c r="DAG23" s="56"/>
      <c r="DAH23" s="56"/>
      <c r="DAI23" s="56"/>
      <c r="DAJ23" s="56"/>
      <c r="DAK23" s="56"/>
      <c r="DAL23" s="56"/>
      <c r="DAM23" s="56"/>
      <c r="DAN23" s="56"/>
      <c r="DAO23" s="56"/>
      <c r="DAP23" s="56"/>
      <c r="DAQ23" s="56"/>
      <c r="DAR23" s="56"/>
      <c r="DAS23" s="56"/>
      <c r="DAT23" s="56"/>
      <c r="DAU23" s="56"/>
      <c r="DAV23" s="56"/>
      <c r="DAW23" s="56"/>
      <c r="DAX23" s="56"/>
      <c r="DAY23" s="56"/>
      <c r="DAZ23" s="56"/>
      <c r="DBA23" s="56"/>
      <c r="DBB23" s="56"/>
      <c r="DBC23" s="56"/>
      <c r="DBD23" s="56"/>
      <c r="DBE23" s="56"/>
      <c r="DBF23" s="56"/>
      <c r="DBG23" s="56"/>
      <c r="DBH23" s="56"/>
      <c r="DBI23" s="56"/>
      <c r="DBJ23" s="56"/>
      <c r="DBK23" s="56"/>
      <c r="DBL23" s="56"/>
      <c r="DBM23" s="56"/>
      <c r="DBN23" s="56"/>
      <c r="DBO23" s="56"/>
      <c r="DBP23" s="56"/>
      <c r="DBQ23" s="56"/>
      <c r="DBR23" s="56"/>
      <c r="DBS23" s="56"/>
      <c r="DBT23" s="56"/>
      <c r="DBU23" s="56"/>
      <c r="DBV23" s="56"/>
      <c r="DBW23" s="56"/>
      <c r="DBX23" s="56"/>
      <c r="DBY23" s="56"/>
      <c r="DBZ23" s="56"/>
      <c r="DCA23" s="56"/>
      <c r="DCB23" s="56"/>
      <c r="DCC23" s="56"/>
      <c r="DCD23" s="56"/>
      <c r="DCE23" s="56"/>
      <c r="DCF23" s="56"/>
      <c r="DCG23" s="56"/>
      <c r="DCH23" s="56"/>
      <c r="DCI23" s="56"/>
      <c r="DCJ23" s="56"/>
      <c r="DCK23" s="56"/>
      <c r="DCL23" s="56"/>
      <c r="DCM23" s="56"/>
      <c r="DCN23" s="56"/>
      <c r="DCO23" s="56"/>
      <c r="DCP23" s="56"/>
      <c r="DCQ23" s="56"/>
      <c r="DCR23" s="56"/>
      <c r="DCS23" s="56"/>
      <c r="DCT23" s="56"/>
      <c r="DCU23" s="56"/>
      <c r="DCV23" s="56"/>
      <c r="DCW23" s="56"/>
      <c r="DCX23" s="56"/>
      <c r="DCY23" s="56"/>
      <c r="DCZ23" s="56"/>
      <c r="DDA23" s="56"/>
      <c r="DDB23" s="56"/>
      <c r="DDC23" s="56"/>
      <c r="DDD23" s="56"/>
      <c r="DDE23" s="56"/>
      <c r="DDF23" s="56"/>
      <c r="DDG23" s="56"/>
      <c r="DDH23" s="56"/>
      <c r="DDI23" s="56"/>
      <c r="DDJ23" s="56"/>
      <c r="DDK23" s="56"/>
      <c r="DDL23" s="56"/>
      <c r="DDM23" s="56"/>
      <c r="DDN23" s="56"/>
      <c r="DDO23" s="56"/>
      <c r="DDP23" s="56"/>
      <c r="DDQ23" s="56"/>
      <c r="DDR23" s="56"/>
      <c r="DDS23" s="56"/>
      <c r="DDT23" s="56"/>
      <c r="DDU23" s="56"/>
      <c r="DDV23" s="56"/>
      <c r="DDW23" s="56"/>
      <c r="DDX23" s="56"/>
      <c r="DDY23" s="56"/>
      <c r="DDZ23" s="56"/>
      <c r="DEA23" s="56"/>
      <c r="DEB23" s="56"/>
      <c r="DEC23" s="56"/>
      <c r="DED23" s="56"/>
      <c r="DEE23" s="56"/>
      <c r="DEF23" s="56"/>
      <c r="DEG23" s="56"/>
      <c r="DEH23" s="56"/>
      <c r="DEI23" s="56"/>
      <c r="DEJ23" s="56"/>
      <c r="DEK23" s="56"/>
      <c r="DEL23" s="56"/>
      <c r="DEM23" s="56"/>
      <c r="DEN23" s="56"/>
      <c r="DEO23" s="56"/>
      <c r="DEP23" s="56"/>
      <c r="DEQ23" s="56"/>
      <c r="DER23" s="56"/>
      <c r="DES23" s="56"/>
      <c r="DET23" s="56"/>
      <c r="DEU23" s="56"/>
      <c r="DEV23" s="56"/>
      <c r="DEW23" s="56"/>
      <c r="DEX23" s="56"/>
      <c r="DEY23" s="56"/>
      <c r="DEZ23" s="56"/>
      <c r="DFA23" s="56"/>
      <c r="DFB23" s="56"/>
      <c r="DFC23" s="56"/>
      <c r="DFD23" s="56"/>
      <c r="DFE23" s="56"/>
      <c r="DFF23" s="56"/>
      <c r="DFG23" s="56"/>
      <c r="DFH23" s="56"/>
      <c r="DFI23" s="56"/>
      <c r="DFJ23" s="56"/>
      <c r="DFK23" s="56"/>
      <c r="DFL23" s="56"/>
      <c r="DFM23" s="56"/>
      <c r="DFN23" s="56"/>
      <c r="DFO23" s="56"/>
      <c r="DFP23" s="56"/>
      <c r="DFQ23" s="56"/>
      <c r="DFR23" s="56"/>
      <c r="DFS23" s="56"/>
      <c r="DFT23" s="56"/>
      <c r="DFU23" s="56"/>
      <c r="DFV23" s="56"/>
      <c r="DFW23" s="56"/>
      <c r="DFX23" s="56"/>
      <c r="DFY23" s="56"/>
      <c r="DFZ23" s="56"/>
      <c r="DGA23" s="56"/>
      <c r="DGB23" s="56"/>
      <c r="DGC23" s="56"/>
      <c r="DGD23" s="56"/>
      <c r="DGE23" s="56"/>
      <c r="DGF23" s="56"/>
      <c r="DGG23" s="56"/>
      <c r="DGH23" s="56"/>
      <c r="DGI23" s="56"/>
      <c r="DGJ23" s="56"/>
      <c r="DGK23" s="56"/>
      <c r="DGL23" s="56"/>
      <c r="DGM23" s="56"/>
      <c r="DGN23" s="56"/>
      <c r="DGO23" s="56"/>
      <c r="DGP23" s="56"/>
      <c r="DGQ23" s="56"/>
      <c r="DGR23" s="56"/>
      <c r="DGS23" s="56"/>
      <c r="DGT23" s="56"/>
      <c r="DGU23" s="56"/>
      <c r="DGV23" s="56"/>
      <c r="DGW23" s="56"/>
      <c r="DGX23" s="56"/>
      <c r="DGY23" s="56"/>
      <c r="DGZ23" s="56"/>
      <c r="DHA23" s="56"/>
      <c r="DHB23" s="56"/>
      <c r="DHC23" s="56"/>
      <c r="DHD23" s="56"/>
      <c r="DHE23" s="56"/>
      <c r="DHF23" s="56"/>
      <c r="DHG23" s="56"/>
      <c r="DHH23" s="56"/>
      <c r="DHI23" s="56"/>
      <c r="DHJ23" s="56"/>
      <c r="DHK23" s="56"/>
      <c r="DHL23" s="56"/>
      <c r="DHM23" s="56"/>
      <c r="DHN23" s="56"/>
      <c r="DHO23" s="56"/>
      <c r="DHP23" s="56"/>
      <c r="DHQ23" s="56"/>
      <c r="DHR23" s="56"/>
      <c r="DHS23" s="56"/>
      <c r="DHT23" s="56"/>
      <c r="DHU23" s="56"/>
      <c r="DHV23" s="56"/>
      <c r="DHW23" s="56"/>
      <c r="DHX23" s="56"/>
      <c r="DHY23" s="56"/>
      <c r="DHZ23" s="56"/>
      <c r="DIA23" s="56"/>
      <c r="DIB23" s="56"/>
      <c r="DIC23" s="56"/>
      <c r="DID23" s="56"/>
      <c r="DIE23" s="56"/>
      <c r="DIF23" s="56"/>
      <c r="DIG23" s="56"/>
      <c r="DIH23" s="56"/>
      <c r="DII23" s="56"/>
      <c r="DIJ23" s="56"/>
      <c r="DIK23" s="56"/>
      <c r="DIL23" s="56"/>
      <c r="DIM23" s="56"/>
      <c r="DIN23" s="56"/>
      <c r="DIO23" s="56"/>
      <c r="DIP23" s="56"/>
      <c r="DIQ23" s="56"/>
      <c r="DIR23" s="56"/>
      <c r="DIS23" s="56"/>
      <c r="DIT23" s="56"/>
      <c r="DIU23" s="56"/>
      <c r="DIV23" s="56"/>
      <c r="DIW23" s="56"/>
      <c r="DIX23" s="56"/>
      <c r="DIY23" s="56"/>
      <c r="DIZ23" s="56"/>
      <c r="DJA23" s="56"/>
      <c r="DJB23" s="56"/>
      <c r="DJC23" s="56"/>
      <c r="DJD23" s="56"/>
      <c r="DJE23" s="56"/>
      <c r="DJF23" s="56"/>
      <c r="DJG23" s="56"/>
      <c r="DJH23" s="56"/>
      <c r="DJI23" s="56"/>
      <c r="DJJ23" s="56"/>
      <c r="DJK23" s="56"/>
      <c r="DJL23" s="56"/>
      <c r="DJM23" s="56"/>
      <c r="DJN23" s="56"/>
      <c r="DJO23" s="56"/>
      <c r="DJP23" s="56"/>
      <c r="DJQ23" s="56"/>
      <c r="DJR23" s="56"/>
      <c r="DJS23" s="56"/>
      <c r="DJT23" s="56"/>
      <c r="DJU23" s="56"/>
      <c r="DJV23" s="56"/>
      <c r="DJW23" s="56"/>
      <c r="DJX23" s="56"/>
      <c r="DJY23" s="56"/>
      <c r="DJZ23" s="56"/>
      <c r="DKA23" s="56"/>
      <c r="DKB23" s="56"/>
      <c r="DKC23" s="56"/>
      <c r="DKD23" s="56"/>
      <c r="DKE23" s="56"/>
      <c r="DKF23" s="56"/>
      <c r="DKG23" s="56"/>
      <c r="DKH23" s="56"/>
      <c r="DKI23" s="56"/>
      <c r="DKJ23" s="56"/>
      <c r="DKK23" s="56"/>
      <c r="DKL23" s="56"/>
      <c r="DKM23" s="56"/>
      <c r="DKN23" s="56"/>
      <c r="DKO23" s="56"/>
      <c r="DKP23" s="56"/>
      <c r="DKQ23" s="56"/>
      <c r="DKR23" s="56"/>
      <c r="DKS23" s="56"/>
      <c r="DKT23" s="56"/>
      <c r="DKU23" s="56"/>
      <c r="DKV23" s="56"/>
      <c r="DKW23" s="56"/>
      <c r="DKX23" s="56"/>
      <c r="DKY23" s="56"/>
      <c r="DKZ23" s="56"/>
      <c r="DLA23" s="56"/>
      <c r="DLB23" s="56"/>
      <c r="DLC23" s="56"/>
      <c r="DLD23" s="56"/>
      <c r="DLE23" s="56"/>
      <c r="DLF23" s="56"/>
      <c r="DLG23" s="56"/>
      <c r="DLH23" s="56"/>
      <c r="DLI23" s="56"/>
      <c r="DLJ23" s="56"/>
      <c r="DLK23" s="56"/>
      <c r="DLL23" s="56"/>
      <c r="DLM23" s="56"/>
      <c r="DLN23" s="56"/>
      <c r="DLO23" s="56"/>
      <c r="DLP23" s="56"/>
      <c r="DLQ23" s="56"/>
      <c r="DLR23" s="56"/>
      <c r="DLS23" s="56"/>
      <c r="DLT23" s="56"/>
      <c r="DLU23" s="56"/>
      <c r="DLV23" s="56"/>
      <c r="DLW23" s="56"/>
      <c r="DLX23" s="56"/>
      <c r="DLY23" s="56"/>
      <c r="DLZ23" s="56"/>
      <c r="DMA23" s="56"/>
      <c r="DMB23" s="56"/>
      <c r="DMC23" s="56"/>
      <c r="DMD23" s="56"/>
      <c r="DME23" s="56"/>
      <c r="DMF23" s="56"/>
      <c r="DMG23" s="56"/>
      <c r="DMH23" s="56"/>
      <c r="DMI23" s="56"/>
      <c r="DMJ23" s="56"/>
      <c r="DMK23" s="56"/>
      <c r="DML23" s="56"/>
      <c r="DMM23" s="56"/>
      <c r="DMN23" s="56"/>
      <c r="DMO23" s="56"/>
      <c r="DMP23" s="56"/>
      <c r="DMQ23" s="56"/>
      <c r="DMR23" s="56"/>
      <c r="DMS23" s="56"/>
      <c r="DMT23" s="56"/>
      <c r="DMU23" s="56"/>
      <c r="DMV23" s="56"/>
      <c r="DMW23" s="56"/>
      <c r="DMX23" s="56"/>
      <c r="DMY23" s="56"/>
      <c r="DMZ23" s="56"/>
      <c r="DNA23" s="56"/>
      <c r="DNB23" s="56"/>
      <c r="DNC23" s="56"/>
      <c r="DND23" s="56"/>
      <c r="DNE23" s="56"/>
      <c r="DNF23" s="56"/>
      <c r="DNG23" s="56"/>
      <c r="DNH23" s="56"/>
      <c r="DNI23" s="56"/>
      <c r="DNJ23" s="56"/>
      <c r="DNK23" s="56"/>
      <c r="DNL23" s="56"/>
      <c r="DNM23" s="56"/>
      <c r="DNN23" s="56"/>
      <c r="DNO23" s="56"/>
      <c r="DNP23" s="56"/>
      <c r="DNQ23" s="56"/>
      <c r="DNR23" s="56"/>
      <c r="DNS23" s="56"/>
      <c r="DNT23" s="56"/>
      <c r="DNU23" s="56"/>
      <c r="DNV23" s="56"/>
      <c r="DNW23" s="56"/>
      <c r="DNX23" s="56"/>
      <c r="DNY23" s="56"/>
      <c r="DNZ23" s="56"/>
      <c r="DOA23" s="56"/>
      <c r="DOB23" s="56"/>
      <c r="DOC23" s="56"/>
      <c r="DOD23" s="56"/>
      <c r="DOE23" s="56"/>
      <c r="DOF23" s="56"/>
      <c r="DOG23" s="56"/>
      <c r="DOH23" s="56"/>
      <c r="DOI23" s="56"/>
      <c r="DOJ23" s="56"/>
      <c r="DOK23" s="56"/>
      <c r="DOL23" s="56"/>
      <c r="DOM23" s="56"/>
      <c r="DON23" s="56"/>
      <c r="DOO23" s="56"/>
      <c r="DOP23" s="56"/>
      <c r="DOQ23" s="56"/>
      <c r="DOR23" s="56"/>
      <c r="DOS23" s="56"/>
      <c r="DOT23" s="56"/>
      <c r="DOU23" s="56"/>
      <c r="DOV23" s="56"/>
      <c r="DOW23" s="56"/>
      <c r="DOX23" s="56"/>
      <c r="DOY23" s="56"/>
      <c r="DOZ23" s="56"/>
      <c r="DPA23" s="56"/>
      <c r="DPB23" s="56"/>
      <c r="DPC23" s="56"/>
      <c r="DPD23" s="56"/>
      <c r="DPE23" s="56"/>
      <c r="DPF23" s="56"/>
      <c r="DPG23" s="56"/>
      <c r="DPH23" s="56"/>
      <c r="DPI23" s="56"/>
      <c r="DPJ23" s="56"/>
      <c r="DPK23" s="56"/>
      <c r="DPL23" s="56"/>
      <c r="DPM23" s="56"/>
      <c r="DPN23" s="56"/>
      <c r="DPO23" s="56"/>
      <c r="DPP23" s="56"/>
      <c r="DPQ23" s="56"/>
      <c r="DPR23" s="56"/>
      <c r="DPS23" s="56"/>
      <c r="DPT23" s="56"/>
      <c r="DPU23" s="56"/>
      <c r="DPV23" s="56"/>
      <c r="DPW23" s="56"/>
      <c r="DPX23" s="56"/>
      <c r="DPY23" s="56"/>
      <c r="DPZ23" s="56"/>
      <c r="DQA23" s="56"/>
      <c r="DQB23" s="56"/>
      <c r="DQC23" s="56"/>
      <c r="DQD23" s="56"/>
      <c r="DQE23" s="56"/>
      <c r="DQF23" s="56"/>
      <c r="DQG23" s="56"/>
      <c r="DQH23" s="56"/>
      <c r="DQI23" s="56"/>
      <c r="DQJ23" s="56"/>
      <c r="DQK23" s="56"/>
      <c r="DQL23" s="56"/>
      <c r="DQM23" s="56"/>
      <c r="DQN23" s="56"/>
      <c r="DQO23" s="56"/>
      <c r="DQP23" s="56"/>
      <c r="DQQ23" s="56"/>
      <c r="DQR23" s="56"/>
      <c r="DQS23" s="56"/>
      <c r="DQT23" s="56"/>
      <c r="DQU23" s="56"/>
      <c r="DQV23" s="56"/>
      <c r="DQW23" s="56"/>
      <c r="DQX23" s="56"/>
      <c r="DQY23" s="56"/>
      <c r="DQZ23" s="56"/>
      <c r="DRA23" s="56"/>
      <c r="DRB23" s="56"/>
      <c r="DRC23" s="56"/>
      <c r="DRD23" s="56"/>
      <c r="DRE23" s="56"/>
      <c r="DRF23" s="56"/>
      <c r="DRG23" s="56"/>
      <c r="DRH23" s="56"/>
      <c r="DRI23" s="56"/>
      <c r="DRJ23" s="56"/>
      <c r="DRK23" s="56"/>
      <c r="DRL23" s="56"/>
      <c r="DRM23" s="56"/>
      <c r="DRN23" s="56"/>
      <c r="DRO23" s="56"/>
      <c r="DRP23" s="56"/>
      <c r="DRQ23" s="56"/>
      <c r="DRR23" s="56"/>
      <c r="DRS23" s="56"/>
      <c r="DRT23" s="56"/>
      <c r="DRU23" s="56"/>
      <c r="DRV23" s="56"/>
      <c r="DRW23" s="56"/>
      <c r="DRX23" s="56"/>
      <c r="DRY23" s="56"/>
      <c r="DRZ23" s="56"/>
      <c r="DSA23" s="56"/>
      <c r="DSB23" s="56"/>
      <c r="DSC23" s="56"/>
      <c r="DSD23" s="56"/>
      <c r="DSE23" s="56"/>
      <c r="DSF23" s="56"/>
      <c r="DSG23" s="56"/>
      <c r="DSH23" s="56"/>
      <c r="DSI23" s="56"/>
      <c r="DSJ23" s="56"/>
      <c r="DSK23" s="56"/>
      <c r="DSL23" s="56"/>
      <c r="DSM23" s="56"/>
      <c r="DSN23" s="56"/>
      <c r="DSO23" s="56"/>
      <c r="DSP23" s="56"/>
      <c r="DSQ23" s="56"/>
      <c r="DSR23" s="56"/>
      <c r="DSS23" s="56"/>
      <c r="DST23" s="56"/>
      <c r="DSU23" s="56"/>
      <c r="DSV23" s="56"/>
      <c r="DSW23" s="56"/>
      <c r="DSX23" s="56"/>
      <c r="DSY23" s="56"/>
      <c r="DSZ23" s="56"/>
      <c r="DTA23" s="56"/>
      <c r="DTB23" s="56"/>
      <c r="DTC23" s="56"/>
      <c r="DTD23" s="56"/>
      <c r="DTE23" s="56"/>
      <c r="DTF23" s="56"/>
      <c r="DTG23" s="56"/>
      <c r="DTH23" s="56"/>
      <c r="DTI23" s="56"/>
      <c r="DTJ23" s="56"/>
      <c r="DTK23" s="56"/>
      <c r="DTL23" s="56"/>
      <c r="DTM23" s="56"/>
      <c r="DTN23" s="56"/>
      <c r="DTO23" s="56"/>
      <c r="DTP23" s="56"/>
      <c r="DTQ23" s="56"/>
      <c r="DTR23" s="56"/>
      <c r="DTS23" s="56"/>
      <c r="DTT23" s="56"/>
      <c r="DTU23" s="56"/>
      <c r="DTV23" s="56"/>
      <c r="DTW23" s="56"/>
      <c r="DTX23" s="56"/>
      <c r="DTY23" s="56"/>
      <c r="DTZ23" s="56"/>
      <c r="DUA23" s="56"/>
      <c r="DUB23" s="56"/>
      <c r="DUC23" s="56"/>
      <c r="DUD23" s="56"/>
      <c r="DUE23" s="56"/>
      <c r="DUF23" s="56"/>
      <c r="DUG23" s="56"/>
      <c r="DUH23" s="56"/>
      <c r="DUI23" s="56"/>
      <c r="DUJ23" s="56"/>
      <c r="DUK23" s="56"/>
      <c r="DUL23" s="56"/>
      <c r="DUM23" s="56"/>
      <c r="DUN23" s="56"/>
      <c r="DUO23" s="56"/>
      <c r="DUP23" s="56"/>
      <c r="DUQ23" s="56"/>
      <c r="DUR23" s="56"/>
      <c r="DUS23" s="56"/>
      <c r="DUT23" s="56"/>
      <c r="DUU23" s="56"/>
      <c r="DUV23" s="56"/>
      <c r="DUW23" s="56"/>
      <c r="DUX23" s="56"/>
      <c r="DUY23" s="56"/>
      <c r="DUZ23" s="56"/>
      <c r="DVA23" s="56"/>
      <c r="DVB23" s="56"/>
      <c r="DVC23" s="56"/>
      <c r="DVD23" s="56"/>
      <c r="DVE23" s="56"/>
      <c r="DVF23" s="56"/>
      <c r="DVG23" s="56"/>
      <c r="DVH23" s="56"/>
      <c r="DVI23" s="56"/>
      <c r="DVJ23" s="56"/>
      <c r="DVK23" s="56"/>
      <c r="DVL23" s="56"/>
      <c r="DVM23" s="56"/>
      <c r="DVN23" s="56"/>
      <c r="DVO23" s="56"/>
      <c r="DVP23" s="56"/>
      <c r="DVQ23" s="56"/>
      <c r="DVR23" s="56"/>
      <c r="DVS23" s="56"/>
      <c r="DVT23" s="56"/>
      <c r="DVU23" s="56"/>
      <c r="DVV23" s="56"/>
      <c r="DVW23" s="56"/>
      <c r="DVX23" s="56"/>
      <c r="DVY23" s="56"/>
      <c r="DVZ23" s="56"/>
      <c r="DWA23" s="56"/>
      <c r="DWB23" s="56"/>
      <c r="DWC23" s="56"/>
      <c r="DWD23" s="56"/>
      <c r="DWE23" s="56"/>
      <c r="DWF23" s="56"/>
      <c r="DWG23" s="56"/>
      <c r="DWH23" s="56"/>
      <c r="DWI23" s="56"/>
      <c r="DWJ23" s="56"/>
      <c r="DWK23" s="56"/>
      <c r="DWL23" s="56"/>
      <c r="DWM23" s="56"/>
      <c r="DWN23" s="56"/>
      <c r="DWO23" s="56"/>
      <c r="DWP23" s="56"/>
      <c r="DWQ23" s="56"/>
      <c r="DWR23" s="56"/>
      <c r="DWS23" s="56"/>
      <c r="DWT23" s="56"/>
      <c r="DWU23" s="56"/>
      <c r="DWV23" s="56"/>
      <c r="DWW23" s="56"/>
      <c r="DWX23" s="56"/>
      <c r="DWY23" s="56"/>
      <c r="DWZ23" s="56"/>
      <c r="DXA23" s="56"/>
      <c r="DXB23" s="56"/>
      <c r="DXC23" s="56"/>
      <c r="DXD23" s="56"/>
      <c r="DXE23" s="56"/>
      <c r="DXF23" s="56"/>
      <c r="DXG23" s="56"/>
      <c r="DXH23" s="56"/>
      <c r="DXI23" s="56"/>
      <c r="DXJ23" s="56"/>
      <c r="DXK23" s="56"/>
      <c r="DXL23" s="56"/>
      <c r="DXM23" s="56"/>
      <c r="DXN23" s="56"/>
      <c r="DXO23" s="56"/>
      <c r="DXP23" s="56"/>
      <c r="DXQ23" s="56"/>
      <c r="DXR23" s="56"/>
      <c r="DXS23" s="56"/>
      <c r="DXT23" s="56"/>
      <c r="DXU23" s="56"/>
      <c r="DXV23" s="56"/>
      <c r="DXW23" s="56"/>
      <c r="DXX23" s="56"/>
      <c r="DXY23" s="56"/>
      <c r="DXZ23" s="56"/>
      <c r="DYA23" s="56"/>
      <c r="DYB23" s="56"/>
      <c r="DYC23" s="56"/>
      <c r="DYD23" s="56"/>
      <c r="DYE23" s="56"/>
      <c r="DYF23" s="56"/>
      <c r="DYG23" s="56"/>
      <c r="DYH23" s="56"/>
      <c r="DYI23" s="56"/>
      <c r="DYJ23" s="56"/>
      <c r="DYK23" s="56"/>
      <c r="DYL23" s="56"/>
      <c r="DYM23" s="56"/>
      <c r="DYN23" s="56"/>
      <c r="DYO23" s="56"/>
      <c r="DYP23" s="56"/>
      <c r="DYQ23" s="56"/>
      <c r="DYR23" s="56"/>
      <c r="DYS23" s="56"/>
      <c r="DYT23" s="56"/>
      <c r="DYU23" s="56"/>
      <c r="DYV23" s="56"/>
      <c r="DYW23" s="56"/>
      <c r="DYX23" s="56"/>
      <c r="DYY23" s="56"/>
      <c r="DYZ23" s="56"/>
      <c r="DZA23" s="56"/>
      <c r="DZB23" s="56"/>
      <c r="DZC23" s="56"/>
      <c r="DZD23" s="56"/>
      <c r="DZE23" s="56"/>
      <c r="DZF23" s="56"/>
      <c r="DZG23" s="56"/>
      <c r="DZH23" s="56"/>
      <c r="DZI23" s="56"/>
      <c r="DZJ23" s="56"/>
      <c r="DZK23" s="56"/>
      <c r="DZL23" s="56"/>
      <c r="DZM23" s="56"/>
      <c r="DZN23" s="56"/>
      <c r="DZO23" s="56"/>
      <c r="DZP23" s="56"/>
      <c r="DZQ23" s="56"/>
      <c r="DZR23" s="56"/>
      <c r="DZS23" s="56"/>
      <c r="DZT23" s="56"/>
      <c r="DZU23" s="56"/>
      <c r="DZV23" s="56"/>
      <c r="DZW23" s="56"/>
      <c r="DZX23" s="56"/>
      <c r="DZY23" s="56"/>
      <c r="DZZ23" s="56"/>
      <c r="EAA23" s="56"/>
      <c r="EAB23" s="56"/>
      <c r="EAC23" s="56"/>
      <c r="EAD23" s="56"/>
      <c r="EAE23" s="56"/>
      <c r="EAF23" s="56"/>
      <c r="EAG23" s="56"/>
      <c r="EAH23" s="56"/>
      <c r="EAI23" s="56"/>
      <c r="EAJ23" s="56"/>
      <c r="EAK23" s="56"/>
      <c r="EAL23" s="56"/>
      <c r="EAM23" s="56"/>
      <c r="EAN23" s="56"/>
      <c r="EAO23" s="56"/>
      <c r="EAP23" s="56"/>
      <c r="EAQ23" s="56"/>
      <c r="EAR23" s="56"/>
      <c r="EAS23" s="56"/>
      <c r="EAT23" s="56"/>
      <c r="EAU23" s="56"/>
      <c r="EAV23" s="56"/>
      <c r="EAW23" s="56"/>
      <c r="EAX23" s="56"/>
      <c r="EAY23" s="56"/>
      <c r="EAZ23" s="56"/>
      <c r="EBA23" s="56"/>
      <c r="EBB23" s="56"/>
      <c r="EBC23" s="56"/>
      <c r="EBD23" s="56"/>
      <c r="EBE23" s="56"/>
      <c r="EBF23" s="56"/>
      <c r="EBG23" s="56"/>
      <c r="EBH23" s="56"/>
      <c r="EBI23" s="56"/>
      <c r="EBJ23" s="56"/>
      <c r="EBK23" s="56"/>
      <c r="EBL23" s="56"/>
      <c r="EBM23" s="56"/>
      <c r="EBN23" s="56"/>
      <c r="EBO23" s="56"/>
      <c r="EBP23" s="56"/>
      <c r="EBQ23" s="56"/>
      <c r="EBR23" s="56"/>
      <c r="EBS23" s="56"/>
      <c r="EBT23" s="56"/>
      <c r="EBU23" s="56"/>
      <c r="EBV23" s="56"/>
      <c r="EBW23" s="56"/>
      <c r="EBX23" s="56"/>
      <c r="EBY23" s="56"/>
      <c r="EBZ23" s="56"/>
      <c r="ECA23" s="56"/>
      <c r="ECB23" s="56"/>
      <c r="ECC23" s="56"/>
      <c r="ECD23" s="56"/>
      <c r="ECE23" s="56"/>
      <c r="ECF23" s="56"/>
      <c r="ECG23" s="56"/>
      <c r="ECH23" s="56"/>
      <c r="ECI23" s="56"/>
      <c r="ECJ23" s="56"/>
      <c r="ECK23" s="56"/>
      <c r="ECL23" s="56"/>
      <c r="ECM23" s="56"/>
      <c r="ECN23" s="56"/>
      <c r="ECO23" s="56"/>
      <c r="ECP23" s="56"/>
      <c r="ECQ23" s="56"/>
      <c r="ECR23" s="56"/>
      <c r="ECS23" s="56"/>
      <c r="ECT23" s="56"/>
      <c r="ECU23" s="56"/>
      <c r="ECV23" s="56"/>
      <c r="ECW23" s="56"/>
      <c r="ECX23" s="56"/>
      <c r="ECY23" s="56"/>
      <c r="ECZ23" s="56"/>
      <c r="EDA23" s="56"/>
      <c r="EDB23" s="56"/>
      <c r="EDC23" s="56"/>
      <c r="EDD23" s="56"/>
      <c r="EDE23" s="56"/>
      <c r="EDF23" s="56"/>
      <c r="EDG23" s="56"/>
      <c r="EDH23" s="56"/>
      <c r="EDI23" s="56"/>
      <c r="EDJ23" s="56"/>
      <c r="EDK23" s="56"/>
      <c r="EDL23" s="56"/>
      <c r="EDM23" s="56"/>
      <c r="EDN23" s="56"/>
      <c r="EDO23" s="56"/>
      <c r="EDP23" s="56"/>
      <c r="EDQ23" s="56"/>
      <c r="EDR23" s="56"/>
      <c r="EDS23" s="56"/>
      <c r="EDT23" s="56"/>
      <c r="EDU23" s="56"/>
      <c r="EDV23" s="56"/>
      <c r="EDW23" s="56"/>
      <c r="EDX23" s="56"/>
      <c r="EDY23" s="56"/>
      <c r="EDZ23" s="56"/>
      <c r="EEA23" s="56"/>
      <c r="EEB23" s="56"/>
      <c r="EEC23" s="56"/>
      <c r="EED23" s="56"/>
      <c r="EEE23" s="56"/>
      <c r="EEF23" s="56"/>
      <c r="EEG23" s="56"/>
      <c r="EEH23" s="56"/>
      <c r="EEI23" s="56"/>
      <c r="EEJ23" s="56"/>
      <c r="EEK23" s="56"/>
      <c r="EEL23" s="56"/>
      <c r="EEM23" s="56"/>
      <c r="EEN23" s="56"/>
      <c r="EEO23" s="56"/>
      <c r="EEP23" s="56"/>
      <c r="EEQ23" s="56"/>
      <c r="EER23" s="56"/>
      <c r="EES23" s="56"/>
      <c r="EET23" s="56"/>
      <c r="EEU23" s="56"/>
      <c r="EEV23" s="56"/>
      <c r="EEW23" s="56"/>
      <c r="EEX23" s="56"/>
      <c r="EEY23" s="56"/>
      <c r="EEZ23" s="56"/>
      <c r="EFA23" s="56"/>
      <c r="EFB23" s="56"/>
      <c r="EFC23" s="56"/>
      <c r="EFD23" s="56"/>
      <c r="EFE23" s="56"/>
      <c r="EFF23" s="56"/>
      <c r="EFG23" s="56"/>
      <c r="EFH23" s="56"/>
      <c r="EFI23" s="56"/>
      <c r="EFJ23" s="56"/>
      <c r="EFK23" s="56"/>
      <c r="EFL23" s="56"/>
      <c r="EFM23" s="56"/>
      <c r="EFN23" s="56"/>
      <c r="EFO23" s="56"/>
      <c r="EFP23" s="56"/>
      <c r="EFQ23" s="56"/>
      <c r="EFR23" s="56"/>
      <c r="EFS23" s="56"/>
      <c r="EFT23" s="56"/>
      <c r="EFU23" s="56"/>
      <c r="EFV23" s="56"/>
      <c r="EFW23" s="56"/>
      <c r="EFX23" s="56"/>
      <c r="EFY23" s="56"/>
      <c r="EFZ23" s="56"/>
      <c r="EGA23" s="56"/>
      <c r="EGB23" s="56"/>
      <c r="EGC23" s="56"/>
      <c r="EGD23" s="56"/>
      <c r="EGE23" s="56"/>
      <c r="EGF23" s="56"/>
      <c r="EGG23" s="56"/>
      <c r="EGH23" s="56"/>
      <c r="EGI23" s="56"/>
      <c r="EGJ23" s="56"/>
      <c r="EGK23" s="56"/>
      <c r="EGL23" s="56"/>
      <c r="EGM23" s="56"/>
      <c r="EGN23" s="56"/>
      <c r="EGO23" s="56"/>
      <c r="EGP23" s="56"/>
      <c r="EGQ23" s="56"/>
      <c r="EGR23" s="56"/>
      <c r="EGS23" s="56"/>
      <c r="EGT23" s="56"/>
      <c r="EGU23" s="56"/>
      <c r="EGV23" s="56"/>
      <c r="EGW23" s="56"/>
      <c r="EGX23" s="56"/>
      <c r="EGY23" s="56"/>
      <c r="EGZ23" s="56"/>
      <c r="EHA23" s="56"/>
      <c r="EHB23" s="56"/>
      <c r="EHC23" s="56"/>
      <c r="EHD23" s="56"/>
      <c r="EHE23" s="56"/>
      <c r="EHF23" s="56"/>
      <c r="EHG23" s="56"/>
      <c r="EHH23" s="56"/>
      <c r="EHI23" s="56"/>
      <c r="EHJ23" s="56"/>
      <c r="EHK23" s="56"/>
      <c r="EHL23" s="56"/>
      <c r="EHM23" s="56"/>
      <c r="EHN23" s="56"/>
      <c r="EHO23" s="56"/>
      <c r="EHP23" s="56"/>
      <c r="EHQ23" s="56"/>
      <c r="EHR23" s="56"/>
      <c r="EHS23" s="56"/>
      <c r="EHT23" s="56"/>
      <c r="EHU23" s="56"/>
      <c r="EHV23" s="56"/>
      <c r="EHW23" s="56"/>
      <c r="EHX23" s="56"/>
      <c r="EHY23" s="56"/>
      <c r="EHZ23" s="56"/>
      <c r="EIA23" s="56"/>
      <c r="EIB23" s="56"/>
      <c r="EIC23" s="56"/>
      <c r="EID23" s="56"/>
      <c r="EIE23" s="56"/>
      <c r="EIF23" s="56"/>
      <c r="EIG23" s="56"/>
      <c r="EIH23" s="56"/>
      <c r="EII23" s="56"/>
      <c r="EIJ23" s="56"/>
      <c r="EIK23" s="56"/>
      <c r="EIL23" s="56"/>
      <c r="EIM23" s="56"/>
      <c r="EIN23" s="56"/>
      <c r="EIO23" s="56"/>
      <c r="EIP23" s="56"/>
      <c r="EIQ23" s="56"/>
      <c r="EIR23" s="56"/>
      <c r="EIS23" s="56"/>
      <c r="EIT23" s="56"/>
      <c r="EIU23" s="56"/>
      <c r="EIV23" s="56"/>
      <c r="EIW23" s="56"/>
      <c r="EIX23" s="56"/>
      <c r="EIY23" s="56"/>
      <c r="EIZ23" s="56"/>
      <c r="EJA23" s="56"/>
      <c r="EJB23" s="56"/>
      <c r="EJC23" s="56"/>
      <c r="EJD23" s="56"/>
      <c r="EJE23" s="56"/>
      <c r="EJF23" s="56"/>
      <c r="EJG23" s="56"/>
      <c r="EJH23" s="56"/>
      <c r="EJI23" s="56"/>
      <c r="EJJ23" s="56"/>
      <c r="EJK23" s="56"/>
      <c r="EJL23" s="56"/>
      <c r="EJM23" s="56"/>
      <c r="EJN23" s="56"/>
      <c r="EJO23" s="56"/>
      <c r="EJP23" s="56"/>
      <c r="EJQ23" s="56"/>
      <c r="EJR23" s="56"/>
      <c r="EJS23" s="56"/>
      <c r="EJT23" s="56"/>
      <c r="EJU23" s="56"/>
      <c r="EJV23" s="56"/>
      <c r="EJW23" s="56"/>
      <c r="EJX23" s="56"/>
      <c r="EJY23" s="56"/>
      <c r="EJZ23" s="56"/>
      <c r="EKA23" s="56"/>
      <c r="EKB23" s="56"/>
      <c r="EKC23" s="56"/>
      <c r="EKD23" s="56"/>
      <c r="EKE23" s="56"/>
      <c r="EKF23" s="56"/>
      <c r="EKG23" s="56"/>
      <c r="EKH23" s="56"/>
      <c r="EKI23" s="56"/>
      <c r="EKJ23" s="56"/>
      <c r="EKK23" s="56"/>
      <c r="EKL23" s="56"/>
      <c r="EKM23" s="56"/>
      <c r="EKN23" s="56"/>
      <c r="EKO23" s="56"/>
      <c r="EKP23" s="56"/>
      <c r="EKQ23" s="56"/>
      <c r="EKR23" s="56"/>
      <c r="EKS23" s="56"/>
      <c r="EKT23" s="56"/>
      <c r="EKU23" s="56"/>
      <c r="EKV23" s="56"/>
      <c r="EKW23" s="56"/>
      <c r="EKX23" s="56"/>
      <c r="EKY23" s="56"/>
      <c r="EKZ23" s="56"/>
      <c r="ELA23" s="56"/>
      <c r="ELB23" s="56"/>
      <c r="ELC23" s="56"/>
      <c r="ELD23" s="56"/>
      <c r="ELE23" s="56"/>
      <c r="ELF23" s="56"/>
      <c r="ELG23" s="56"/>
      <c r="ELH23" s="56"/>
      <c r="ELI23" s="56"/>
      <c r="ELJ23" s="56"/>
      <c r="ELK23" s="56"/>
      <c r="ELL23" s="56"/>
      <c r="ELM23" s="56"/>
      <c r="ELN23" s="56"/>
      <c r="ELO23" s="56"/>
      <c r="ELP23" s="56"/>
      <c r="ELQ23" s="56"/>
      <c r="ELR23" s="56"/>
      <c r="ELS23" s="56"/>
      <c r="ELT23" s="56"/>
      <c r="ELU23" s="56"/>
      <c r="ELV23" s="56"/>
      <c r="ELW23" s="56"/>
      <c r="ELX23" s="56"/>
      <c r="ELY23" s="56"/>
      <c r="ELZ23" s="56"/>
      <c r="EMA23" s="56"/>
      <c r="EMB23" s="56"/>
      <c r="EMC23" s="56"/>
      <c r="EMD23" s="56"/>
      <c r="EME23" s="56"/>
      <c r="EMF23" s="56"/>
      <c r="EMG23" s="56"/>
      <c r="EMH23" s="56"/>
      <c r="EMI23" s="56"/>
      <c r="EMJ23" s="56"/>
      <c r="EMK23" s="56"/>
      <c r="EML23" s="56"/>
      <c r="EMM23" s="56"/>
      <c r="EMN23" s="56"/>
      <c r="EMO23" s="56"/>
      <c r="EMP23" s="56"/>
      <c r="EMQ23" s="56"/>
      <c r="EMR23" s="56"/>
      <c r="EMS23" s="56"/>
      <c r="EMT23" s="56"/>
      <c r="EMU23" s="56"/>
      <c r="EMV23" s="56"/>
      <c r="EMW23" s="56"/>
      <c r="EMX23" s="56"/>
      <c r="EMY23" s="56"/>
      <c r="EMZ23" s="56"/>
      <c r="ENA23" s="56"/>
      <c r="ENB23" s="56"/>
      <c r="ENC23" s="56"/>
      <c r="END23" s="56"/>
      <c r="ENE23" s="56"/>
      <c r="ENF23" s="56"/>
      <c r="ENG23" s="56"/>
      <c r="ENH23" s="56"/>
      <c r="ENI23" s="56"/>
      <c r="ENJ23" s="56"/>
      <c r="ENK23" s="56"/>
      <c r="ENL23" s="56"/>
      <c r="ENM23" s="56"/>
      <c r="ENN23" s="56"/>
      <c r="ENO23" s="56"/>
      <c r="ENP23" s="56"/>
      <c r="ENQ23" s="56"/>
      <c r="ENR23" s="56"/>
      <c r="ENS23" s="56"/>
      <c r="ENT23" s="56"/>
      <c r="ENU23" s="56"/>
      <c r="ENV23" s="56"/>
      <c r="ENW23" s="56"/>
      <c r="ENX23" s="56"/>
      <c r="ENY23" s="56"/>
      <c r="ENZ23" s="56"/>
      <c r="EOA23" s="56"/>
      <c r="EOB23" s="56"/>
      <c r="EOC23" s="56"/>
      <c r="EOD23" s="56"/>
      <c r="EOE23" s="56"/>
      <c r="EOF23" s="56"/>
      <c r="EOG23" s="56"/>
      <c r="EOH23" s="56"/>
      <c r="EOI23" s="56"/>
      <c r="EOJ23" s="56"/>
      <c r="EOK23" s="56"/>
      <c r="EOL23" s="56"/>
      <c r="EOM23" s="56"/>
      <c r="EON23" s="56"/>
      <c r="EOO23" s="56"/>
      <c r="EOP23" s="56"/>
      <c r="EOQ23" s="56"/>
      <c r="EOR23" s="56"/>
      <c r="EOS23" s="56"/>
      <c r="EOT23" s="56"/>
      <c r="EOU23" s="56"/>
      <c r="EOV23" s="56"/>
      <c r="EOW23" s="56"/>
      <c r="EOX23" s="56"/>
      <c r="EOY23" s="56"/>
      <c r="EOZ23" s="56"/>
      <c r="EPA23" s="56"/>
      <c r="EPB23" s="56"/>
      <c r="EPC23" s="56"/>
      <c r="EPD23" s="56"/>
      <c r="EPE23" s="56"/>
      <c r="EPF23" s="56"/>
      <c r="EPG23" s="56"/>
      <c r="EPH23" s="56"/>
      <c r="EPI23" s="56"/>
      <c r="EPJ23" s="56"/>
      <c r="EPK23" s="56"/>
      <c r="EPL23" s="56"/>
      <c r="EPM23" s="56"/>
      <c r="EPN23" s="56"/>
      <c r="EPO23" s="56"/>
      <c r="EPP23" s="56"/>
      <c r="EPQ23" s="56"/>
      <c r="EPR23" s="56"/>
      <c r="EPS23" s="56"/>
      <c r="EPT23" s="56"/>
      <c r="EPU23" s="56"/>
      <c r="EPV23" s="56"/>
      <c r="EPW23" s="56"/>
      <c r="EPX23" s="56"/>
      <c r="EPY23" s="56"/>
      <c r="EPZ23" s="56"/>
      <c r="EQA23" s="56"/>
      <c r="EQB23" s="56"/>
      <c r="EQC23" s="56"/>
      <c r="EQD23" s="56"/>
      <c r="EQE23" s="56"/>
      <c r="EQF23" s="56"/>
      <c r="EQG23" s="56"/>
      <c r="EQH23" s="56"/>
      <c r="EQI23" s="56"/>
      <c r="EQJ23" s="56"/>
      <c r="EQK23" s="56"/>
      <c r="EQL23" s="56"/>
      <c r="EQM23" s="56"/>
      <c r="EQN23" s="56"/>
      <c r="EQO23" s="56"/>
      <c r="EQP23" s="56"/>
      <c r="EQQ23" s="56"/>
      <c r="EQR23" s="56"/>
      <c r="EQS23" s="56"/>
      <c r="EQT23" s="56"/>
      <c r="EQU23" s="56"/>
      <c r="EQV23" s="56"/>
      <c r="EQW23" s="56"/>
      <c r="EQX23" s="56"/>
      <c r="EQY23" s="56"/>
      <c r="EQZ23" s="56"/>
      <c r="ERA23" s="56"/>
      <c r="ERB23" s="56"/>
      <c r="ERC23" s="56"/>
      <c r="ERD23" s="56"/>
      <c r="ERE23" s="56"/>
      <c r="ERF23" s="56"/>
      <c r="ERG23" s="56"/>
      <c r="ERH23" s="56"/>
      <c r="ERI23" s="56"/>
      <c r="ERJ23" s="56"/>
      <c r="ERK23" s="56"/>
      <c r="ERL23" s="56"/>
      <c r="ERM23" s="56"/>
      <c r="ERN23" s="56"/>
      <c r="ERO23" s="56"/>
      <c r="ERP23" s="56"/>
      <c r="ERQ23" s="56"/>
      <c r="ERR23" s="56"/>
      <c r="ERS23" s="56"/>
      <c r="ERT23" s="56"/>
      <c r="ERU23" s="56"/>
      <c r="ERV23" s="56"/>
      <c r="ERW23" s="56"/>
      <c r="ERX23" s="56"/>
      <c r="ERY23" s="56"/>
      <c r="ERZ23" s="56"/>
      <c r="ESA23" s="56"/>
      <c r="ESB23" s="56"/>
      <c r="ESC23" s="56"/>
      <c r="ESD23" s="56"/>
      <c r="ESE23" s="56"/>
      <c r="ESF23" s="56"/>
      <c r="ESG23" s="56"/>
      <c r="ESH23" s="56"/>
      <c r="ESI23" s="56"/>
      <c r="ESJ23" s="56"/>
      <c r="ESK23" s="56"/>
      <c r="ESL23" s="56"/>
      <c r="ESM23" s="56"/>
      <c r="ESN23" s="56"/>
      <c r="ESO23" s="56"/>
      <c r="ESP23" s="56"/>
      <c r="ESQ23" s="56"/>
      <c r="ESR23" s="56"/>
      <c r="ESS23" s="56"/>
      <c r="EST23" s="56"/>
      <c r="ESU23" s="56"/>
      <c r="ESV23" s="56"/>
      <c r="ESW23" s="56"/>
      <c r="ESX23" s="56"/>
      <c r="ESY23" s="56"/>
      <c r="ESZ23" s="56"/>
      <c r="ETA23" s="56"/>
      <c r="ETB23" s="56"/>
      <c r="ETC23" s="56"/>
      <c r="ETD23" s="56"/>
      <c r="ETE23" s="56"/>
      <c r="ETF23" s="56"/>
      <c r="ETG23" s="56"/>
      <c r="ETH23" s="56"/>
      <c r="ETI23" s="56"/>
      <c r="ETJ23" s="56"/>
      <c r="ETK23" s="56"/>
      <c r="ETL23" s="56"/>
      <c r="ETM23" s="56"/>
      <c r="ETN23" s="56"/>
      <c r="ETO23" s="56"/>
      <c r="ETP23" s="56"/>
      <c r="ETQ23" s="56"/>
      <c r="ETR23" s="56"/>
      <c r="ETS23" s="56"/>
      <c r="ETT23" s="56"/>
      <c r="ETU23" s="56"/>
      <c r="ETV23" s="56"/>
      <c r="ETW23" s="56"/>
      <c r="ETX23" s="56"/>
      <c r="ETY23" s="56"/>
      <c r="ETZ23" s="56"/>
      <c r="EUA23" s="56"/>
      <c r="EUB23" s="56"/>
      <c r="EUC23" s="56"/>
      <c r="EUD23" s="56"/>
      <c r="EUE23" s="56"/>
      <c r="EUF23" s="56"/>
      <c r="EUG23" s="56"/>
      <c r="EUH23" s="56"/>
      <c r="EUI23" s="56"/>
      <c r="EUJ23" s="56"/>
      <c r="EUK23" s="56"/>
      <c r="EUL23" s="56"/>
      <c r="EUM23" s="56"/>
      <c r="EUN23" s="56"/>
      <c r="EUO23" s="56"/>
      <c r="EUP23" s="56"/>
      <c r="EUQ23" s="56"/>
      <c r="EUR23" s="56"/>
      <c r="EUS23" s="56"/>
      <c r="EUT23" s="56"/>
      <c r="EUU23" s="56"/>
      <c r="EUV23" s="56"/>
      <c r="EUW23" s="56"/>
      <c r="EUX23" s="56"/>
      <c r="EUY23" s="56"/>
      <c r="EUZ23" s="56"/>
      <c r="EVA23" s="56"/>
      <c r="EVB23" s="56"/>
      <c r="EVC23" s="56"/>
      <c r="EVD23" s="56"/>
      <c r="EVE23" s="56"/>
      <c r="EVF23" s="56"/>
      <c r="EVG23" s="56"/>
      <c r="EVH23" s="56"/>
      <c r="EVI23" s="56"/>
      <c r="EVJ23" s="56"/>
      <c r="EVK23" s="56"/>
      <c r="EVL23" s="56"/>
      <c r="EVM23" s="56"/>
      <c r="EVN23" s="56"/>
      <c r="EVO23" s="56"/>
      <c r="EVP23" s="56"/>
      <c r="EVQ23" s="56"/>
      <c r="EVR23" s="56"/>
      <c r="EVS23" s="56"/>
      <c r="EVT23" s="56"/>
      <c r="EVU23" s="56"/>
      <c r="EVV23" s="56"/>
      <c r="EVW23" s="56"/>
      <c r="EVX23" s="56"/>
      <c r="EVY23" s="56"/>
      <c r="EVZ23" s="56"/>
      <c r="EWA23" s="56"/>
      <c r="EWB23" s="56"/>
      <c r="EWC23" s="56"/>
      <c r="EWD23" s="56"/>
      <c r="EWE23" s="56"/>
      <c r="EWF23" s="56"/>
      <c r="EWG23" s="56"/>
      <c r="EWH23" s="56"/>
      <c r="EWI23" s="56"/>
      <c r="EWJ23" s="56"/>
      <c r="EWK23" s="56"/>
      <c r="EWL23" s="56"/>
      <c r="EWM23" s="56"/>
      <c r="EWN23" s="56"/>
      <c r="EWO23" s="56"/>
      <c r="EWP23" s="56"/>
      <c r="EWQ23" s="56"/>
      <c r="EWR23" s="56"/>
      <c r="EWS23" s="56"/>
      <c r="EWT23" s="56"/>
      <c r="EWU23" s="56"/>
      <c r="EWV23" s="56"/>
      <c r="EWW23" s="56"/>
      <c r="EWX23" s="56"/>
      <c r="EWY23" s="56"/>
      <c r="EWZ23" s="56"/>
      <c r="EXA23" s="56"/>
      <c r="EXB23" s="56"/>
      <c r="EXC23" s="56"/>
      <c r="EXD23" s="56"/>
      <c r="EXE23" s="56"/>
      <c r="EXF23" s="56"/>
      <c r="EXG23" s="56"/>
      <c r="EXH23" s="56"/>
      <c r="EXI23" s="56"/>
      <c r="EXJ23" s="56"/>
      <c r="EXK23" s="56"/>
      <c r="EXL23" s="56"/>
      <c r="EXM23" s="56"/>
      <c r="EXN23" s="56"/>
      <c r="EXO23" s="56"/>
      <c r="EXP23" s="56"/>
      <c r="EXQ23" s="56"/>
      <c r="EXR23" s="56"/>
      <c r="EXS23" s="56"/>
      <c r="EXT23" s="56"/>
      <c r="EXU23" s="56"/>
      <c r="EXV23" s="56"/>
      <c r="EXW23" s="56"/>
      <c r="EXX23" s="56"/>
      <c r="EXY23" s="56"/>
      <c r="EXZ23" s="56"/>
      <c r="EYA23" s="56"/>
      <c r="EYB23" s="56"/>
      <c r="EYC23" s="56"/>
      <c r="EYD23" s="56"/>
      <c r="EYE23" s="56"/>
      <c r="EYF23" s="56"/>
      <c r="EYG23" s="56"/>
      <c r="EYH23" s="56"/>
      <c r="EYI23" s="56"/>
      <c r="EYJ23" s="56"/>
      <c r="EYK23" s="56"/>
      <c r="EYL23" s="56"/>
      <c r="EYM23" s="56"/>
      <c r="EYN23" s="56"/>
      <c r="EYO23" s="56"/>
      <c r="EYP23" s="56"/>
      <c r="EYQ23" s="56"/>
      <c r="EYR23" s="56"/>
      <c r="EYS23" s="56"/>
      <c r="EYT23" s="56"/>
      <c r="EYU23" s="56"/>
      <c r="EYV23" s="56"/>
      <c r="EYW23" s="56"/>
      <c r="EYX23" s="56"/>
      <c r="EYY23" s="56"/>
      <c r="EYZ23" s="56"/>
      <c r="EZA23" s="56"/>
      <c r="EZB23" s="56"/>
      <c r="EZC23" s="56"/>
      <c r="EZD23" s="56"/>
      <c r="EZE23" s="56"/>
      <c r="EZF23" s="56"/>
      <c r="EZG23" s="56"/>
      <c r="EZH23" s="56"/>
      <c r="EZI23" s="56"/>
      <c r="EZJ23" s="56"/>
      <c r="EZK23" s="56"/>
      <c r="EZL23" s="56"/>
      <c r="EZM23" s="56"/>
      <c r="EZN23" s="56"/>
      <c r="EZO23" s="56"/>
      <c r="EZP23" s="56"/>
      <c r="EZQ23" s="56"/>
      <c r="EZR23" s="56"/>
      <c r="EZS23" s="56"/>
      <c r="EZT23" s="56"/>
      <c r="EZU23" s="56"/>
      <c r="EZV23" s="56"/>
      <c r="EZW23" s="56"/>
      <c r="EZX23" s="56"/>
      <c r="EZY23" s="56"/>
      <c r="EZZ23" s="56"/>
      <c r="FAA23" s="56"/>
      <c r="FAB23" s="56"/>
      <c r="FAC23" s="56"/>
      <c r="FAD23" s="56"/>
      <c r="FAE23" s="56"/>
      <c r="FAF23" s="56"/>
      <c r="FAG23" s="56"/>
      <c r="FAH23" s="56"/>
      <c r="FAI23" s="56"/>
      <c r="FAJ23" s="56"/>
      <c r="FAK23" s="56"/>
      <c r="FAL23" s="56"/>
      <c r="FAM23" s="56"/>
      <c r="FAN23" s="56"/>
      <c r="FAO23" s="56"/>
      <c r="FAP23" s="56"/>
      <c r="FAQ23" s="56"/>
      <c r="FAR23" s="56"/>
      <c r="FAS23" s="56"/>
      <c r="FAT23" s="56"/>
      <c r="FAU23" s="56"/>
      <c r="FAV23" s="56"/>
      <c r="FAW23" s="56"/>
      <c r="FAX23" s="56"/>
      <c r="FAY23" s="56"/>
      <c r="FAZ23" s="56"/>
      <c r="FBA23" s="56"/>
      <c r="FBB23" s="56"/>
      <c r="FBC23" s="56"/>
      <c r="FBD23" s="56"/>
      <c r="FBE23" s="56"/>
      <c r="FBF23" s="56"/>
      <c r="FBG23" s="56"/>
      <c r="FBH23" s="56"/>
      <c r="FBI23" s="56"/>
      <c r="FBJ23" s="56"/>
      <c r="FBK23" s="56"/>
      <c r="FBL23" s="56"/>
      <c r="FBM23" s="56"/>
      <c r="FBN23" s="56"/>
      <c r="FBO23" s="56"/>
      <c r="FBP23" s="56"/>
      <c r="FBQ23" s="56"/>
      <c r="FBR23" s="56"/>
      <c r="FBS23" s="56"/>
      <c r="FBT23" s="56"/>
      <c r="FBU23" s="56"/>
      <c r="FBV23" s="56"/>
      <c r="FBW23" s="56"/>
      <c r="FBX23" s="56"/>
      <c r="FBY23" s="56"/>
      <c r="FBZ23" s="56"/>
      <c r="FCA23" s="56"/>
      <c r="FCB23" s="56"/>
      <c r="FCC23" s="56"/>
      <c r="FCD23" s="56"/>
      <c r="FCE23" s="56"/>
      <c r="FCF23" s="56"/>
      <c r="FCG23" s="56"/>
      <c r="FCH23" s="56"/>
      <c r="FCI23" s="56"/>
      <c r="FCJ23" s="56"/>
      <c r="FCK23" s="56"/>
      <c r="FCL23" s="56"/>
      <c r="FCM23" s="56"/>
      <c r="FCN23" s="56"/>
      <c r="FCO23" s="56"/>
      <c r="FCP23" s="56"/>
      <c r="FCQ23" s="56"/>
      <c r="FCR23" s="56"/>
      <c r="FCS23" s="56"/>
      <c r="FCT23" s="56"/>
      <c r="FCU23" s="56"/>
      <c r="FCV23" s="56"/>
      <c r="FCW23" s="56"/>
      <c r="FCX23" s="56"/>
      <c r="FCY23" s="56"/>
      <c r="FCZ23" s="56"/>
      <c r="FDA23" s="56"/>
      <c r="FDB23" s="56"/>
      <c r="FDC23" s="56"/>
      <c r="FDD23" s="56"/>
      <c r="FDE23" s="56"/>
      <c r="FDF23" s="56"/>
      <c r="FDG23" s="56"/>
      <c r="FDH23" s="56"/>
      <c r="FDI23" s="56"/>
      <c r="FDJ23" s="56"/>
      <c r="FDK23" s="56"/>
      <c r="FDL23" s="56"/>
      <c r="FDM23" s="56"/>
      <c r="FDN23" s="56"/>
      <c r="FDO23" s="56"/>
      <c r="FDP23" s="56"/>
      <c r="FDQ23" s="56"/>
      <c r="FDR23" s="56"/>
      <c r="FDS23" s="56"/>
      <c r="FDT23" s="56"/>
      <c r="FDU23" s="56"/>
      <c r="FDV23" s="56"/>
      <c r="FDW23" s="56"/>
      <c r="FDX23" s="56"/>
      <c r="FDY23" s="56"/>
      <c r="FDZ23" s="56"/>
      <c r="FEA23" s="56"/>
      <c r="FEB23" s="56"/>
      <c r="FEC23" s="56"/>
      <c r="FED23" s="56"/>
      <c r="FEE23" s="56"/>
      <c r="FEF23" s="56"/>
      <c r="FEG23" s="56"/>
      <c r="FEH23" s="56"/>
      <c r="FEI23" s="56"/>
      <c r="FEJ23" s="56"/>
      <c r="FEK23" s="56"/>
      <c r="FEL23" s="56"/>
      <c r="FEM23" s="56"/>
      <c r="FEN23" s="56"/>
      <c r="FEO23" s="56"/>
      <c r="FEP23" s="56"/>
      <c r="FEQ23" s="56"/>
      <c r="FER23" s="56"/>
      <c r="FES23" s="56"/>
      <c r="FET23" s="56"/>
      <c r="FEU23" s="56"/>
      <c r="FEV23" s="56"/>
      <c r="FEW23" s="56"/>
      <c r="FEX23" s="56"/>
      <c r="FEY23" s="56"/>
      <c r="FEZ23" s="56"/>
      <c r="FFA23" s="56"/>
      <c r="FFB23" s="56"/>
      <c r="FFC23" s="56"/>
      <c r="FFD23" s="56"/>
      <c r="FFE23" s="56"/>
      <c r="FFF23" s="56"/>
      <c r="FFG23" s="56"/>
      <c r="FFH23" s="56"/>
      <c r="FFI23" s="56"/>
      <c r="FFJ23" s="56"/>
      <c r="FFK23" s="56"/>
      <c r="FFL23" s="56"/>
      <c r="FFM23" s="56"/>
      <c r="FFN23" s="56"/>
      <c r="FFO23" s="56"/>
      <c r="FFP23" s="56"/>
      <c r="FFQ23" s="56"/>
      <c r="FFR23" s="56"/>
      <c r="FFS23" s="56"/>
      <c r="FFT23" s="56"/>
      <c r="FFU23" s="56"/>
      <c r="FFV23" s="56"/>
      <c r="FFW23" s="56"/>
      <c r="FFX23" s="56"/>
      <c r="FFY23" s="56"/>
      <c r="FFZ23" s="56"/>
      <c r="FGA23" s="56"/>
      <c r="FGB23" s="56"/>
      <c r="FGC23" s="56"/>
      <c r="FGD23" s="56"/>
      <c r="FGE23" s="56"/>
      <c r="FGF23" s="56"/>
      <c r="FGG23" s="56"/>
      <c r="FGH23" s="56"/>
      <c r="FGI23" s="56"/>
      <c r="FGJ23" s="56"/>
      <c r="FGK23" s="56"/>
      <c r="FGL23" s="56"/>
      <c r="FGM23" s="56"/>
      <c r="FGN23" s="56"/>
      <c r="FGO23" s="56"/>
      <c r="FGP23" s="56"/>
      <c r="FGQ23" s="56"/>
      <c r="FGR23" s="56"/>
      <c r="FGS23" s="56"/>
      <c r="FGT23" s="56"/>
      <c r="FGU23" s="56"/>
      <c r="FGV23" s="56"/>
      <c r="FGW23" s="56"/>
      <c r="FGX23" s="56"/>
      <c r="FGY23" s="56"/>
      <c r="FGZ23" s="56"/>
      <c r="FHA23" s="56"/>
      <c r="FHB23" s="56"/>
      <c r="FHC23" s="56"/>
      <c r="FHD23" s="56"/>
      <c r="FHE23" s="56"/>
      <c r="FHF23" s="56"/>
      <c r="FHG23" s="56"/>
      <c r="FHH23" s="56"/>
      <c r="FHI23" s="56"/>
      <c r="FHJ23" s="56"/>
      <c r="FHK23" s="56"/>
      <c r="FHL23" s="56"/>
      <c r="FHM23" s="56"/>
      <c r="FHN23" s="56"/>
      <c r="FHO23" s="56"/>
      <c r="FHP23" s="56"/>
      <c r="FHQ23" s="56"/>
      <c r="FHR23" s="56"/>
      <c r="FHS23" s="56"/>
      <c r="FHT23" s="56"/>
      <c r="FHU23" s="56"/>
      <c r="FHV23" s="56"/>
      <c r="FHW23" s="56"/>
      <c r="FHX23" s="56"/>
      <c r="FHY23" s="56"/>
      <c r="FHZ23" s="56"/>
      <c r="FIA23" s="56"/>
      <c r="FIB23" s="56"/>
      <c r="FIC23" s="56"/>
      <c r="FID23" s="56"/>
      <c r="FIE23" s="56"/>
      <c r="FIF23" s="56"/>
      <c r="FIG23" s="56"/>
      <c r="FIH23" s="56"/>
      <c r="FII23" s="56"/>
      <c r="FIJ23" s="56"/>
      <c r="FIK23" s="56"/>
      <c r="FIL23" s="56"/>
      <c r="FIM23" s="56"/>
      <c r="FIN23" s="56"/>
      <c r="FIO23" s="56"/>
      <c r="FIP23" s="56"/>
      <c r="FIQ23" s="56"/>
      <c r="FIR23" s="56"/>
      <c r="FIS23" s="56"/>
      <c r="FIT23" s="56"/>
      <c r="FIU23" s="56"/>
      <c r="FIV23" s="56"/>
      <c r="FIW23" s="56"/>
      <c r="FIX23" s="56"/>
      <c r="FIY23" s="56"/>
      <c r="FIZ23" s="56"/>
      <c r="FJA23" s="56"/>
      <c r="FJB23" s="56"/>
      <c r="FJC23" s="56"/>
      <c r="FJD23" s="56"/>
      <c r="FJE23" s="56"/>
      <c r="FJF23" s="56"/>
      <c r="FJG23" s="56"/>
      <c r="FJH23" s="56"/>
      <c r="FJI23" s="56"/>
      <c r="FJJ23" s="56"/>
      <c r="FJK23" s="56"/>
      <c r="FJL23" s="56"/>
      <c r="FJM23" s="56"/>
      <c r="FJN23" s="56"/>
      <c r="FJO23" s="56"/>
      <c r="FJP23" s="56"/>
      <c r="FJQ23" s="56"/>
      <c r="FJR23" s="56"/>
      <c r="FJS23" s="56"/>
      <c r="FJT23" s="56"/>
      <c r="FJU23" s="56"/>
      <c r="FJV23" s="56"/>
      <c r="FJW23" s="56"/>
      <c r="FJX23" s="56"/>
      <c r="FJY23" s="56"/>
      <c r="FJZ23" s="56"/>
      <c r="FKA23" s="56"/>
      <c r="FKB23" s="56"/>
      <c r="FKC23" s="56"/>
      <c r="FKD23" s="56"/>
      <c r="FKE23" s="56"/>
      <c r="FKF23" s="56"/>
      <c r="FKG23" s="56"/>
      <c r="FKH23" s="56"/>
      <c r="FKI23" s="56"/>
      <c r="FKJ23" s="56"/>
      <c r="FKK23" s="56"/>
      <c r="FKL23" s="56"/>
      <c r="FKM23" s="56"/>
      <c r="FKN23" s="56"/>
      <c r="FKO23" s="56"/>
      <c r="FKP23" s="56"/>
      <c r="FKQ23" s="56"/>
      <c r="FKR23" s="56"/>
      <c r="FKS23" s="56"/>
      <c r="FKT23" s="56"/>
      <c r="FKU23" s="56"/>
      <c r="FKV23" s="56"/>
      <c r="FKW23" s="56"/>
      <c r="FKX23" s="56"/>
      <c r="FKY23" s="56"/>
      <c r="FKZ23" s="56"/>
      <c r="FLA23" s="56"/>
      <c r="FLB23" s="56"/>
      <c r="FLC23" s="56"/>
      <c r="FLD23" s="56"/>
      <c r="FLE23" s="56"/>
      <c r="FLF23" s="56"/>
      <c r="FLG23" s="56"/>
      <c r="FLH23" s="56"/>
      <c r="FLI23" s="56"/>
      <c r="FLJ23" s="56"/>
      <c r="FLK23" s="56"/>
      <c r="FLL23" s="56"/>
      <c r="FLM23" s="56"/>
      <c r="FLN23" s="56"/>
      <c r="FLO23" s="56"/>
      <c r="FLP23" s="56"/>
      <c r="FLQ23" s="56"/>
      <c r="FLR23" s="56"/>
      <c r="FLS23" s="56"/>
      <c r="FLT23" s="56"/>
      <c r="FLU23" s="56"/>
      <c r="FLV23" s="56"/>
      <c r="FLW23" s="56"/>
      <c r="FLX23" s="56"/>
      <c r="FLY23" s="56"/>
      <c r="FLZ23" s="56"/>
      <c r="FMA23" s="56"/>
      <c r="FMB23" s="56"/>
      <c r="FMC23" s="56"/>
      <c r="FMD23" s="56"/>
      <c r="FME23" s="56"/>
      <c r="FMF23" s="56"/>
      <c r="FMG23" s="56"/>
      <c r="FMH23" s="56"/>
      <c r="FMI23" s="56"/>
      <c r="FMJ23" s="56"/>
      <c r="FMK23" s="56"/>
      <c r="FML23" s="56"/>
      <c r="FMM23" s="56"/>
      <c r="FMN23" s="56"/>
      <c r="FMO23" s="56"/>
      <c r="FMP23" s="56"/>
      <c r="FMQ23" s="56"/>
      <c r="FMR23" s="56"/>
      <c r="FMS23" s="56"/>
      <c r="FMT23" s="56"/>
      <c r="FMU23" s="56"/>
      <c r="FMV23" s="56"/>
      <c r="FMW23" s="56"/>
      <c r="FMX23" s="56"/>
      <c r="FMY23" s="56"/>
      <c r="FMZ23" s="56"/>
      <c r="FNA23" s="56"/>
      <c r="FNB23" s="56"/>
      <c r="FNC23" s="56"/>
      <c r="FND23" s="56"/>
      <c r="FNE23" s="56"/>
      <c r="FNF23" s="56"/>
      <c r="FNG23" s="56"/>
      <c r="FNH23" s="56"/>
      <c r="FNI23" s="56"/>
      <c r="FNJ23" s="56"/>
      <c r="FNK23" s="56"/>
      <c r="FNL23" s="56"/>
      <c r="FNM23" s="56"/>
      <c r="FNN23" s="56"/>
      <c r="FNO23" s="56"/>
      <c r="FNP23" s="56"/>
      <c r="FNQ23" s="56"/>
      <c r="FNR23" s="56"/>
      <c r="FNS23" s="56"/>
      <c r="FNT23" s="56"/>
      <c r="FNU23" s="56"/>
      <c r="FNV23" s="56"/>
      <c r="FNW23" s="56"/>
      <c r="FNX23" s="56"/>
      <c r="FNY23" s="56"/>
      <c r="FNZ23" s="56"/>
      <c r="FOA23" s="56"/>
      <c r="FOB23" s="56"/>
      <c r="FOC23" s="56"/>
      <c r="FOD23" s="56"/>
      <c r="FOE23" s="56"/>
      <c r="FOF23" s="56"/>
      <c r="FOG23" s="56"/>
      <c r="FOH23" s="56"/>
      <c r="FOI23" s="56"/>
      <c r="FOJ23" s="56"/>
      <c r="FOK23" s="56"/>
      <c r="FOL23" s="56"/>
      <c r="FOM23" s="56"/>
      <c r="FON23" s="56"/>
      <c r="FOO23" s="56"/>
      <c r="FOP23" s="56"/>
      <c r="FOQ23" s="56"/>
      <c r="FOR23" s="56"/>
      <c r="FOS23" s="56"/>
      <c r="FOT23" s="56"/>
      <c r="FOU23" s="56"/>
      <c r="FOV23" s="56"/>
      <c r="FOW23" s="56"/>
      <c r="FOX23" s="56"/>
      <c r="FOY23" s="56"/>
      <c r="FOZ23" s="56"/>
      <c r="FPA23" s="56"/>
      <c r="FPB23" s="56"/>
      <c r="FPC23" s="56"/>
      <c r="FPD23" s="56"/>
      <c r="FPE23" s="56"/>
      <c r="FPF23" s="56"/>
      <c r="FPG23" s="56"/>
      <c r="FPH23" s="56"/>
      <c r="FPI23" s="56"/>
      <c r="FPJ23" s="56"/>
      <c r="FPK23" s="56"/>
      <c r="FPL23" s="56"/>
      <c r="FPM23" s="56"/>
      <c r="FPN23" s="56"/>
      <c r="FPO23" s="56"/>
      <c r="FPP23" s="56"/>
      <c r="FPQ23" s="56"/>
      <c r="FPR23" s="56"/>
      <c r="FPS23" s="56"/>
      <c r="FPT23" s="56"/>
      <c r="FPU23" s="56"/>
      <c r="FPV23" s="56"/>
      <c r="FPW23" s="56"/>
      <c r="FPX23" s="56"/>
      <c r="FPY23" s="56"/>
      <c r="FPZ23" s="56"/>
      <c r="FQA23" s="56"/>
      <c r="FQB23" s="56"/>
      <c r="FQC23" s="56"/>
      <c r="FQD23" s="56"/>
      <c r="FQE23" s="56"/>
      <c r="FQF23" s="56"/>
      <c r="FQG23" s="56"/>
      <c r="FQH23" s="56"/>
      <c r="FQI23" s="56"/>
      <c r="FQJ23" s="56"/>
      <c r="FQK23" s="56"/>
      <c r="FQL23" s="56"/>
      <c r="FQM23" s="56"/>
      <c r="FQN23" s="56"/>
      <c r="FQO23" s="56"/>
      <c r="FQP23" s="56"/>
      <c r="FQQ23" s="56"/>
      <c r="FQR23" s="56"/>
      <c r="FQS23" s="56"/>
      <c r="FQT23" s="56"/>
      <c r="FQU23" s="56"/>
      <c r="FQV23" s="56"/>
      <c r="FQW23" s="56"/>
      <c r="FQX23" s="56"/>
      <c r="FQY23" s="56"/>
      <c r="FQZ23" s="56"/>
      <c r="FRA23" s="56"/>
      <c r="FRB23" s="56"/>
      <c r="FRC23" s="56"/>
      <c r="FRD23" s="56"/>
      <c r="FRE23" s="56"/>
      <c r="FRF23" s="56"/>
      <c r="FRG23" s="56"/>
      <c r="FRH23" s="56"/>
      <c r="FRI23" s="56"/>
      <c r="FRJ23" s="56"/>
      <c r="FRK23" s="56"/>
      <c r="FRL23" s="56"/>
      <c r="FRM23" s="56"/>
      <c r="FRN23" s="56"/>
      <c r="FRO23" s="56"/>
      <c r="FRP23" s="56"/>
      <c r="FRQ23" s="56"/>
      <c r="FRR23" s="56"/>
      <c r="FRS23" s="56"/>
      <c r="FRT23" s="56"/>
      <c r="FRU23" s="56"/>
      <c r="FRV23" s="56"/>
      <c r="FRW23" s="56"/>
      <c r="FRX23" s="56"/>
      <c r="FRY23" s="56"/>
      <c r="FRZ23" s="56"/>
      <c r="FSA23" s="56"/>
      <c r="FSB23" s="56"/>
      <c r="FSC23" s="56"/>
      <c r="FSD23" s="56"/>
      <c r="FSE23" s="56"/>
      <c r="FSF23" s="56"/>
      <c r="FSG23" s="56"/>
      <c r="FSH23" s="56"/>
      <c r="FSI23" s="56"/>
      <c r="FSJ23" s="56"/>
      <c r="FSK23" s="56"/>
      <c r="FSL23" s="56"/>
      <c r="FSM23" s="56"/>
      <c r="FSN23" s="56"/>
      <c r="FSO23" s="56"/>
      <c r="FSP23" s="56"/>
      <c r="FSQ23" s="56"/>
      <c r="FSR23" s="56"/>
      <c r="FSS23" s="56"/>
      <c r="FST23" s="56"/>
      <c r="FSU23" s="56"/>
      <c r="FSV23" s="56"/>
      <c r="FSW23" s="56"/>
      <c r="FSX23" s="56"/>
      <c r="FSY23" s="56"/>
      <c r="FSZ23" s="56"/>
      <c r="FTA23" s="56"/>
      <c r="FTB23" s="56"/>
      <c r="FTC23" s="56"/>
      <c r="FTD23" s="56"/>
      <c r="FTE23" s="56"/>
      <c r="FTF23" s="56"/>
      <c r="FTG23" s="56"/>
      <c r="FTH23" s="56"/>
      <c r="FTI23" s="56"/>
      <c r="FTJ23" s="56"/>
      <c r="FTK23" s="56"/>
      <c r="FTL23" s="56"/>
      <c r="FTM23" s="56"/>
      <c r="FTN23" s="56"/>
      <c r="FTO23" s="56"/>
      <c r="FTP23" s="56"/>
      <c r="FTQ23" s="56"/>
      <c r="FTR23" s="56"/>
      <c r="FTS23" s="56"/>
      <c r="FTT23" s="56"/>
      <c r="FTU23" s="56"/>
      <c r="FTV23" s="56"/>
      <c r="FTW23" s="56"/>
      <c r="FTX23" s="56"/>
      <c r="FTY23" s="56"/>
      <c r="FTZ23" s="56"/>
      <c r="FUA23" s="56"/>
      <c r="FUB23" s="56"/>
      <c r="FUC23" s="56"/>
      <c r="FUD23" s="56"/>
      <c r="FUE23" s="56"/>
      <c r="FUF23" s="56"/>
      <c r="FUG23" s="56"/>
      <c r="FUH23" s="56"/>
      <c r="FUI23" s="56"/>
      <c r="FUJ23" s="56"/>
      <c r="FUK23" s="56"/>
      <c r="FUL23" s="56"/>
      <c r="FUM23" s="56"/>
      <c r="FUN23" s="56"/>
      <c r="FUO23" s="56"/>
      <c r="FUP23" s="56"/>
      <c r="FUQ23" s="56"/>
      <c r="FUR23" s="56"/>
      <c r="FUS23" s="56"/>
      <c r="FUT23" s="56"/>
      <c r="FUU23" s="56"/>
      <c r="FUV23" s="56"/>
      <c r="FUW23" s="56"/>
      <c r="FUX23" s="56"/>
      <c r="FUY23" s="56"/>
      <c r="FUZ23" s="56"/>
      <c r="FVA23" s="56"/>
      <c r="FVB23" s="56"/>
      <c r="FVC23" s="56"/>
      <c r="FVD23" s="56"/>
      <c r="FVE23" s="56"/>
      <c r="FVF23" s="56"/>
      <c r="FVG23" s="56"/>
      <c r="FVH23" s="56"/>
      <c r="FVI23" s="56"/>
      <c r="FVJ23" s="56"/>
      <c r="FVK23" s="56"/>
      <c r="FVL23" s="56"/>
      <c r="FVM23" s="56"/>
      <c r="FVN23" s="56"/>
      <c r="FVO23" s="56"/>
      <c r="FVP23" s="56"/>
      <c r="FVQ23" s="56"/>
      <c r="FVR23" s="56"/>
      <c r="FVS23" s="56"/>
      <c r="FVT23" s="56"/>
      <c r="FVU23" s="56"/>
      <c r="FVV23" s="56"/>
      <c r="FVW23" s="56"/>
      <c r="FVX23" s="56"/>
      <c r="FVY23" s="56"/>
      <c r="FVZ23" s="56"/>
      <c r="FWA23" s="56"/>
      <c r="FWB23" s="56"/>
      <c r="FWC23" s="56"/>
      <c r="FWD23" s="56"/>
      <c r="FWE23" s="56"/>
      <c r="FWF23" s="56"/>
      <c r="FWG23" s="56"/>
      <c r="FWH23" s="56"/>
      <c r="FWI23" s="56"/>
      <c r="FWJ23" s="56"/>
      <c r="FWK23" s="56"/>
      <c r="FWL23" s="56"/>
      <c r="FWM23" s="56"/>
      <c r="FWN23" s="56"/>
      <c r="FWO23" s="56"/>
      <c r="FWP23" s="56"/>
      <c r="FWQ23" s="56"/>
      <c r="FWR23" s="56"/>
      <c r="FWS23" s="56"/>
      <c r="FWT23" s="56"/>
      <c r="FWU23" s="56"/>
      <c r="FWV23" s="56"/>
      <c r="FWW23" s="56"/>
      <c r="FWX23" s="56"/>
      <c r="FWY23" s="56"/>
      <c r="FWZ23" s="56"/>
      <c r="FXA23" s="56"/>
      <c r="FXB23" s="56"/>
      <c r="FXC23" s="56"/>
      <c r="FXD23" s="56"/>
      <c r="FXE23" s="56"/>
      <c r="FXF23" s="56"/>
      <c r="FXG23" s="56"/>
      <c r="FXH23" s="56"/>
      <c r="FXI23" s="56"/>
      <c r="FXJ23" s="56"/>
      <c r="FXK23" s="56"/>
      <c r="FXL23" s="56"/>
      <c r="FXM23" s="56"/>
      <c r="FXN23" s="56"/>
      <c r="FXO23" s="56"/>
      <c r="FXP23" s="56"/>
      <c r="FXQ23" s="56"/>
      <c r="FXR23" s="56"/>
      <c r="FXS23" s="56"/>
      <c r="FXT23" s="56"/>
      <c r="FXU23" s="56"/>
      <c r="FXV23" s="56"/>
      <c r="FXW23" s="56"/>
      <c r="FXX23" s="56"/>
      <c r="FXY23" s="56"/>
      <c r="FXZ23" s="56"/>
      <c r="FYA23" s="56"/>
      <c r="FYB23" s="56"/>
      <c r="FYC23" s="56"/>
      <c r="FYD23" s="56"/>
      <c r="FYE23" s="56"/>
      <c r="FYF23" s="56"/>
      <c r="FYG23" s="56"/>
      <c r="FYH23" s="56"/>
      <c r="FYI23" s="56"/>
      <c r="FYJ23" s="56"/>
      <c r="FYK23" s="56"/>
      <c r="FYL23" s="56"/>
      <c r="FYM23" s="56"/>
      <c r="FYN23" s="56"/>
      <c r="FYO23" s="56"/>
      <c r="FYP23" s="56"/>
      <c r="FYQ23" s="56"/>
      <c r="FYR23" s="56"/>
      <c r="FYS23" s="56"/>
      <c r="FYT23" s="56"/>
      <c r="FYU23" s="56"/>
      <c r="FYV23" s="56"/>
      <c r="FYW23" s="56"/>
      <c r="FYX23" s="56"/>
      <c r="FYY23" s="56"/>
      <c r="FYZ23" s="56"/>
      <c r="FZA23" s="56"/>
      <c r="FZB23" s="56"/>
      <c r="FZC23" s="56"/>
      <c r="FZD23" s="56"/>
      <c r="FZE23" s="56"/>
      <c r="FZF23" s="56"/>
      <c r="FZG23" s="56"/>
      <c r="FZH23" s="56"/>
      <c r="FZI23" s="56"/>
      <c r="FZJ23" s="56"/>
      <c r="FZK23" s="56"/>
      <c r="FZL23" s="56"/>
      <c r="FZM23" s="56"/>
      <c r="FZN23" s="56"/>
      <c r="FZO23" s="56"/>
      <c r="FZP23" s="56"/>
      <c r="FZQ23" s="56"/>
      <c r="FZR23" s="56"/>
      <c r="FZS23" s="56"/>
      <c r="FZT23" s="56"/>
      <c r="FZU23" s="56"/>
      <c r="FZV23" s="56"/>
      <c r="FZW23" s="56"/>
      <c r="FZX23" s="56"/>
      <c r="FZY23" s="56"/>
      <c r="FZZ23" s="56"/>
      <c r="GAA23" s="56"/>
      <c r="GAB23" s="56"/>
      <c r="GAC23" s="56"/>
      <c r="GAD23" s="56"/>
      <c r="GAE23" s="56"/>
      <c r="GAF23" s="56"/>
      <c r="GAG23" s="56"/>
      <c r="GAH23" s="56"/>
      <c r="GAI23" s="56"/>
      <c r="GAJ23" s="56"/>
      <c r="GAK23" s="56"/>
      <c r="GAL23" s="56"/>
      <c r="GAM23" s="56"/>
      <c r="GAN23" s="56"/>
      <c r="GAO23" s="56"/>
      <c r="GAP23" s="56"/>
      <c r="GAQ23" s="56"/>
      <c r="GAR23" s="56"/>
      <c r="GAS23" s="56"/>
      <c r="GAT23" s="56"/>
      <c r="GAU23" s="56"/>
      <c r="GAV23" s="56"/>
      <c r="GAW23" s="56"/>
      <c r="GAX23" s="56"/>
      <c r="GAY23" s="56"/>
      <c r="GAZ23" s="56"/>
      <c r="GBA23" s="56"/>
      <c r="GBB23" s="56"/>
      <c r="GBC23" s="56"/>
      <c r="GBD23" s="56"/>
      <c r="GBE23" s="56"/>
      <c r="GBF23" s="56"/>
      <c r="GBG23" s="56"/>
      <c r="GBH23" s="56"/>
      <c r="GBI23" s="56"/>
      <c r="GBJ23" s="56"/>
      <c r="GBK23" s="56"/>
      <c r="GBL23" s="56"/>
      <c r="GBM23" s="56"/>
      <c r="GBN23" s="56"/>
      <c r="GBO23" s="56"/>
      <c r="GBP23" s="56"/>
      <c r="GBQ23" s="56"/>
      <c r="GBR23" s="56"/>
      <c r="GBS23" s="56"/>
      <c r="GBT23" s="56"/>
      <c r="GBU23" s="56"/>
      <c r="GBV23" s="56"/>
      <c r="GBW23" s="56"/>
      <c r="GBX23" s="56"/>
      <c r="GBY23" s="56"/>
      <c r="GBZ23" s="56"/>
      <c r="GCA23" s="56"/>
      <c r="GCB23" s="56"/>
      <c r="GCC23" s="56"/>
      <c r="GCD23" s="56"/>
      <c r="GCE23" s="56"/>
      <c r="GCF23" s="56"/>
      <c r="GCG23" s="56"/>
      <c r="GCH23" s="56"/>
      <c r="GCI23" s="56"/>
      <c r="GCJ23" s="56"/>
      <c r="GCK23" s="56"/>
      <c r="GCL23" s="56"/>
      <c r="GCM23" s="56"/>
      <c r="GCN23" s="56"/>
      <c r="GCO23" s="56"/>
      <c r="GCP23" s="56"/>
      <c r="GCQ23" s="56"/>
      <c r="GCR23" s="56"/>
      <c r="GCS23" s="56"/>
      <c r="GCT23" s="56"/>
      <c r="GCU23" s="56"/>
      <c r="GCV23" s="56"/>
      <c r="GCW23" s="56"/>
      <c r="GCX23" s="56"/>
      <c r="GCY23" s="56"/>
      <c r="GCZ23" s="56"/>
      <c r="GDA23" s="56"/>
      <c r="GDB23" s="56"/>
      <c r="GDC23" s="56"/>
      <c r="GDD23" s="56"/>
      <c r="GDE23" s="56"/>
      <c r="GDF23" s="56"/>
      <c r="GDG23" s="56"/>
      <c r="GDH23" s="56"/>
      <c r="GDI23" s="56"/>
      <c r="GDJ23" s="56"/>
      <c r="GDK23" s="56"/>
      <c r="GDL23" s="56"/>
      <c r="GDM23" s="56"/>
      <c r="GDN23" s="56"/>
      <c r="GDO23" s="56"/>
      <c r="GDP23" s="56"/>
      <c r="GDQ23" s="56"/>
      <c r="GDR23" s="56"/>
      <c r="GDS23" s="56"/>
      <c r="GDT23" s="56"/>
      <c r="GDU23" s="56"/>
      <c r="GDV23" s="56"/>
      <c r="GDW23" s="56"/>
      <c r="GDX23" s="56"/>
      <c r="GDY23" s="56"/>
      <c r="GDZ23" s="56"/>
      <c r="GEA23" s="56"/>
      <c r="GEB23" s="56"/>
      <c r="GEC23" s="56"/>
      <c r="GED23" s="56"/>
      <c r="GEE23" s="56"/>
      <c r="GEF23" s="56"/>
      <c r="GEG23" s="56"/>
      <c r="GEH23" s="56"/>
      <c r="GEI23" s="56"/>
      <c r="GEJ23" s="56"/>
      <c r="GEK23" s="56"/>
      <c r="GEL23" s="56"/>
      <c r="GEM23" s="56"/>
      <c r="GEN23" s="56"/>
      <c r="GEO23" s="56"/>
      <c r="GEP23" s="56"/>
      <c r="GEQ23" s="56"/>
      <c r="GER23" s="56"/>
      <c r="GES23" s="56"/>
      <c r="GET23" s="56"/>
      <c r="GEU23" s="56"/>
      <c r="GEV23" s="56"/>
      <c r="GEW23" s="56"/>
      <c r="GEX23" s="56"/>
      <c r="GEY23" s="56"/>
      <c r="GEZ23" s="56"/>
      <c r="GFA23" s="56"/>
      <c r="GFB23" s="56"/>
      <c r="GFC23" s="56"/>
      <c r="GFD23" s="56"/>
      <c r="GFE23" s="56"/>
      <c r="GFF23" s="56"/>
      <c r="GFG23" s="56"/>
      <c r="GFH23" s="56"/>
      <c r="GFI23" s="56"/>
      <c r="GFJ23" s="56"/>
      <c r="GFK23" s="56"/>
      <c r="GFL23" s="56"/>
      <c r="GFM23" s="56"/>
      <c r="GFN23" s="56"/>
      <c r="GFO23" s="56"/>
      <c r="GFP23" s="56"/>
      <c r="GFQ23" s="56"/>
      <c r="GFR23" s="56"/>
      <c r="GFS23" s="56"/>
      <c r="GFT23" s="56"/>
      <c r="GFU23" s="56"/>
      <c r="GFV23" s="56"/>
      <c r="GFW23" s="56"/>
      <c r="GFX23" s="56"/>
      <c r="GFY23" s="56"/>
      <c r="GFZ23" s="56"/>
      <c r="GGA23" s="56"/>
      <c r="GGB23" s="56"/>
      <c r="GGC23" s="56"/>
      <c r="GGD23" s="56"/>
      <c r="GGE23" s="56"/>
      <c r="GGF23" s="56"/>
      <c r="GGG23" s="56"/>
      <c r="GGH23" s="56"/>
      <c r="GGI23" s="56"/>
      <c r="GGJ23" s="56"/>
      <c r="GGK23" s="56"/>
      <c r="GGL23" s="56"/>
      <c r="GGM23" s="56"/>
      <c r="GGN23" s="56"/>
      <c r="GGO23" s="56"/>
      <c r="GGP23" s="56"/>
      <c r="GGQ23" s="56"/>
      <c r="GGR23" s="56"/>
      <c r="GGS23" s="56"/>
      <c r="GGT23" s="56"/>
      <c r="GGU23" s="56"/>
      <c r="GGV23" s="56"/>
      <c r="GGW23" s="56"/>
      <c r="GGX23" s="56"/>
      <c r="GGY23" s="56"/>
      <c r="GGZ23" s="56"/>
      <c r="GHA23" s="56"/>
      <c r="GHB23" s="56"/>
      <c r="GHC23" s="56"/>
      <c r="GHD23" s="56"/>
      <c r="GHE23" s="56"/>
      <c r="GHF23" s="56"/>
      <c r="GHG23" s="56"/>
      <c r="GHH23" s="56"/>
      <c r="GHI23" s="56"/>
      <c r="GHJ23" s="56"/>
      <c r="GHK23" s="56"/>
      <c r="GHL23" s="56"/>
      <c r="GHM23" s="56"/>
      <c r="GHN23" s="56"/>
      <c r="GHO23" s="56"/>
      <c r="GHP23" s="56"/>
      <c r="GHQ23" s="56"/>
      <c r="GHR23" s="56"/>
      <c r="GHS23" s="56"/>
      <c r="GHT23" s="56"/>
      <c r="GHU23" s="56"/>
      <c r="GHV23" s="56"/>
      <c r="GHW23" s="56"/>
      <c r="GHX23" s="56"/>
      <c r="GHY23" s="56"/>
      <c r="GHZ23" s="56"/>
      <c r="GIA23" s="56"/>
      <c r="GIB23" s="56"/>
      <c r="GIC23" s="56"/>
      <c r="GID23" s="56"/>
      <c r="GIE23" s="56"/>
      <c r="GIF23" s="56"/>
      <c r="GIG23" s="56"/>
      <c r="GIH23" s="56"/>
      <c r="GII23" s="56"/>
      <c r="GIJ23" s="56"/>
      <c r="GIK23" s="56"/>
      <c r="GIL23" s="56"/>
      <c r="GIM23" s="56"/>
      <c r="GIN23" s="56"/>
      <c r="GIO23" s="56"/>
      <c r="GIP23" s="56"/>
      <c r="GIQ23" s="56"/>
      <c r="GIR23" s="56"/>
      <c r="GIS23" s="56"/>
      <c r="GIT23" s="56"/>
      <c r="GIU23" s="56"/>
      <c r="GIV23" s="56"/>
      <c r="GIW23" s="56"/>
      <c r="GIX23" s="56"/>
      <c r="GIY23" s="56"/>
      <c r="GIZ23" s="56"/>
      <c r="GJA23" s="56"/>
      <c r="GJB23" s="56"/>
      <c r="GJC23" s="56"/>
      <c r="GJD23" s="56"/>
      <c r="GJE23" s="56"/>
      <c r="GJF23" s="56"/>
      <c r="GJG23" s="56"/>
      <c r="GJH23" s="56"/>
      <c r="GJI23" s="56"/>
      <c r="GJJ23" s="56"/>
      <c r="GJK23" s="56"/>
      <c r="GJL23" s="56"/>
      <c r="GJM23" s="56"/>
      <c r="GJN23" s="56"/>
      <c r="GJO23" s="56"/>
      <c r="GJP23" s="56"/>
      <c r="GJQ23" s="56"/>
      <c r="GJR23" s="56"/>
      <c r="GJS23" s="56"/>
      <c r="GJT23" s="56"/>
      <c r="GJU23" s="56"/>
      <c r="GJV23" s="56"/>
      <c r="GJW23" s="56"/>
      <c r="GJX23" s="56"/>
      <c r="GJY23" s="56"/>
      <c r="GJZ23" s="56"/>
      <c r="GKA23" s="56"/>
      <c r="GKB23" s="56"/>
      <c r="GKC23" s="56"/>
      <c r="GKD23" s="56"/>
      <c r="GKE23" s="56"/>
      <c r="GKF23" s="56"/>
      <c r="GKG23" s="56"/>
      <c r="GKH23" s="56"/>
      <c r="GKI23" s="56"/>
      <c r="GKJ23" s="56"/>
      <c r="GKK23" s="56"/>
      <c r="GKL23" s="56"/>
      <c r="GKM23" s="56"/>
      <c r="GKN23" s="56"/>
      <c r="GKO23" s="56"/>
      <c r="GKP23" s="56"/>
      <c r="GKQ23" s="56"/>
      <c r="GKR23" s="56"/>
      <c r="GKS23" s="56"/>
      <c r="GKT23" s="56"/>
      <c r="GKU23" s="56"/>
      <c r="GKV23" s="56"/>
      <c r="GKW23" s="56"/>
      <c r="GKX23" s="56"/>
      <c r="GKY23" s="56"/>
      <c r="GKZ23" s="56"/>
      <c r="GLA23" s="56"/>
      <c r="GLB23" s="56"/>
      <c r="GLC23" s="56"/>
      <c r="GLD23" s="56"/>
      <c r="GLE23" s="56"/>
      <c r="GLF23" s="56"/>
      <c r="GLG23" s="56"/>
      <c r="GLH23" s="56"/>
      <c r="GLI23" s="56"/>
      <c r="GLJ23" s="56"/>
      <c r="GLK23" s="56"/>
      <c r="GLL23" s="56"/>
      <c r="GLM23" s="56"/>
      <c r="GLN23" s="56"/>
      <c r="GLO23" s="56"/>
      <c r="GLP23" s="56"/>
      <c r="GLQ23" s="56"/>
      <c r="GLR23" s="56"/>
      <c r="GLS23" s="56"/>
      <c r="GLT23" s="56"/>
      <c r="GLU23" s="56"/>
      <c r="GLV23" s="56"/>
      <c r="GLW23" s="56"/>
      <c r="GLX23" s="56"/>
      <c r="GLY23" s="56"/>
      <c r="GLZ23" s="56"/>
      <c r="GMA23" s="56"/>
      <c r="GMB23" s="56"/>
      <c r="GMC23" s="56"/>
      <c r="GMD23" s="56"/>
      <c r="GME23" s="56"/>
      <c r="GMF23" s="56"/>
      <c r="GMG23" s="56"/>
      <c r="GMH23" s="56"/>
      <c r="GMI23" s="56"/>
      <c r="GMJ23" s="56"/>
      <c r="GMK23" s="56"/>
      <c r="GML23" s="56"/>
      <c r="GMM23" s="56"/>
      <c r="GMN23" s="56"/>
      <c r="GMO23" s="56"/>
      <c r="GMP23" s="56"/>
      <c r="GMQ23" s="56"/>
      <c r="GMR23" s="56"/>
      <c r="GMS23" s="56"/>
      <c r="GMT23" s="56"/>
      <c r="GMU23" s="56"/>
      <c r="GMV23" s="56"/>
      <c r="GMW23" s="56"/>
      <c r="GMX23" s="56"/>
      <c r="GMY23" s="56"/>
      <c r="GMZ23" s="56"/>
      <c r="GNA23" s="56"/>
      <c r="GNB23" s="56"/>
      <c r="GNC23" s="56"/>
      <c r="GND23" s="56"/>
      <c r="GNE23" s="56"/>
      <c r="GNF23" s="56"/>
      <c r="GNG23" s="56"/>
      <c r="GNH23" s="56"/>
      <c r="GNI23" s="56"/>
      <c r="GNJ23" s="56"/>
      <c r="GNK23" s="56"/>
      <c r="GNL23" s="56"/>
      <c r="GNM23" s="56"/>
      <c r="GNN23" s="56"/>
      <c r="GNO23" s="56"/>
      <c r="GNP23" s="56"/>
      <c r="GNQ23" s="56"/>
      <c r="GNR23" s="56"/>
      <c r="GNS23" s="56"/>
      <c r="GNT23" s="56"/>
      <c r="GNU23" s="56"/>
      <c r="GNV23" s="56"/>
      <c r="GNW23" s="56"/>
      <c r="GNX23" s="56"/>
      <c r="GNY23" s="56"/>
      <c r="GNZ23" s="56"/>
      <c r="GOA23" s="56"/>
      <c r="GOB23" s="56"/>
      <c r="GOC23" s="56"/>
      <c r="GOD23" s="56"/>
      <c r="GOE23" s="56"/>
      <c r="GOF23" s="56"/>
      <c r="GOG23" s="56"/>
      <c r="GOH23" s="56"/>
      <c r="GOI23" s="56"/>
      <c r="GOJ23" s="56"/>
      <c r="GOK23" s="56"/>
      <c r="GOL23" s="56"/>
      <c r="GOM23" s="56"/>
      <c r="GON23" s="56"/>
      <c r="GOO23" s="56"/>
      <c r="GOP23" s="56"/>
      <c r="GOQ23" s="56"/>
      <c r="GOR23" s="56"/>
      <c r="GOS23" s="56"/>
      <c r="GOT23" s="56"/>
      <c r="GOU23" s="56"/>
      <c r="GOV23" s="56"/>
      <c r="GOW23" s="56"/>
      <c r="GOX23" s="56"/>
      <c r="GOY23" s="56"/>
      <c r="GOZ23" s="56"/>
      <c r="GPA23" s="56"/>
      <c r="GPB23" s="56"/>
      <c r="GPC23" s="56"/>
      <c r="GPD23" s="56"/>
      <c r="GPE23" s="56"/>
      <c r="GPF23" s="56"/>
      <c r="GPG23" s="56"/>
      <c r="GPH23" s="56"/>
      <c r="GPI23" s="56"/>
      <c r="GPJ23" s="56"/>
      <c r="GPK23" s="56"/>
      <c r="GPL23" s="56"/>
      <c r="GPM23" s="56"/>
      <c r="GPN23" s="56"/>
      <c r="GPO23" s="56"/>
      <c r="GPP23" s="56"/>
      <c r="GPQ23" s="56"/>
      <c r="GPR23" s="56"/>
      <c r="GPS23" s="56"/>
      <c r="GPT23" s="56"/>
      <c r="GPU23" s="56"/>
      <c r="GPV23" s="56"/>
      <c r="GPW23" s="56"/>
      <c r="GPX23" s="56"/>
      <c r="GPY23" s="56"/>
      <c r="GPZ23" s="56"/>
      <c r="GQA23" s="56"/>
      <c r="GQB23" s="56"/>
      <c r="GQC23" s="56"/>
      <c r="GQD23" s="56"/>
      <c r="GQE23" s="56"/>
      <c r="GQF23" s="56"/>
      <c r="GQG23" s="56"/>
      <c r="GQH23" s="56"/>
      <c r="GQI23" s="56"/>
      <c r="GQJ23" s="56"/>
      <c r="GQK23" s="56"/>
      <c r="GQL23" s="56"/>
      <c r="GQM23" s="56"/>
      <c r="GQN23" s="56"/>
      <c r="GQO23" s="56"/>
      <c r="GQP23" s="56"/>
      <c r="GQQ23" s="56"/>
      <c r="GQR23" s="56"/>
      <c r="GQS23" s="56"/>
      <c r="GQT23" s="56"/>
      <c r="GQU23" s="56"/>
      <c r="GQV23" s="56"/>
      <c r="GQW23" s="56"/>
      <c r="GQX23" s="56"/>
      <c r="GQY23" s="56"/>
      <c r="GQZ23" s="56"/>
      <c r="GRA23" s="56"/>
      <c r="GRB23" s="56"/>
      <c r="GRC23" s="56"/>
      <c r="GRD23" s="56"/>
      <c r="GRE23" s="56"/>
      <c r="GRF23" s="56"/>
      <c r="GRG23" s="56"/>
      <c r="GRH23" s="56"/>
      <c r="GRI23" s="56"/>
      <c r="GRJ23" s="56"/>
      <c r="GRK23" s="56"/>
      <c r="GRL23" s="56"/>
      <c r="GRM23" s="56"/>
      <c r="GRN23" s="56"/>
      <c r="GRO23" s="56"/>
      <c r="GRP23" s="56"/>
      <c r="GRQ23" s="56"/>
      <c r="GRR23" s="56"/>
      <c r="GRS23" s="56"/>
      <c r="GRT23" s="56"/>
      <c r="GRU23" s="56"/>
      <c r="GRV23" s="56"/>
      <c r="GRW23" s="56"/>
      <c r="GRX23" s="56"/>
      <c r="GRY23" s="56"/>
      <c r="GRZ23" s="56"/>
      <c r="GSA23" s="56"/>
      <c r="GSB23" s="56"/>
      <c r="GSC23" s="56"/>
      <c r="GSD23" s="56"/>
      <c r="GSE23" s="56"/>
      <c r="GSF23" s="56"/>
      <c r="GSG23" s="56"/>
      <c r="GSH23" s="56"/>
      <c r="GSI23" s="56"/>
      <c r="GSJ23" s="56"/>
      <c r="GSK23" s="56"/>
      <c r="GSL23" s="56"/>
      <c r="GSM23" s="56"/>
      <c r="GSN23" s="56"/>
      <c r="GSO23" s="56"/>
      <c r="GSP23" s="56"/>
      <c r="GSQ23" s="56"/>
      <c r="GSR23" s="56"/>
      <c r="GSS23" s="56"/>
      <c r="GST23" s="56"/>
      <c r="GSU23" s="56"/>
      <c r="GSV23" s="56"/>
      <c r="GSW23" s="56"/>
      <c r="GSX23" s="56"/>
      <c r="GSY23" s="56"/>
      <c r="GSZ23" s="56"/>
      <c r="GTA23" s="56"/>
      <c r="GTB23" s="56"/>
      <c r="GTC23" s="56"/>
      <c r="GTD23" s="56"/>
      <c r="GTE23" s="56"/>
      <c r="GTF23" s="56"/>
      <c r="GTG23" s="56"/>
      <c r="GTH23" s="56"/>
      <c r="GTI23" s="56"/>
      <c r="GTJ23" s="56"/>
      <c r="GTK23" s="56"/>
      <c r="GTL23" s="56"/>
      <c r="GTM23" s="56"/>
      <c r="GTN23" s="56"/>
      <c r="GTO23" s="56"/>
      <c r="GTP23" s="56"/>
      <c r="GTQ23" s="56"/>
      <c r="GTR23" s="56"/>
      <c r="GTS23" s="56"/>
      <c r="GTT23" s="56"/>
      <c r="GTU23" s="56"/>
      <c r="GTV23" s="56"/>
      <c r="GTW23" s="56"/>
      <c r="GTX23" s="56"/>
      <c r="GTY23" s="56"/>
      <c r="GTZ23" s="56"/>
      <c r="GUA23" s="56"/>
      <c r="GUB23" s="56"/>
      <c r="GUC23" s="56"/>
      <c r="GUD23" s="56"/>
      <c r="GUE23" s="56"/>
      <c r="GUF23" s="56"/>
      <c r="GUG23" s="56"/>
      <c r="GUH23" s="56"/>
      <c r="GUI23" s="56"/>
      <c r="GUJ23" s="56"/>
      <c r="GUK23" s="56"/>
      <c r="GUL23" s="56"/>
      <c r="GUM23" s="56"/>
      <c r="GUN23" s="56"/>
      <c r="GUO23" s="56"/>
      <c r="GUP23" s="56"/>
      <c r="GUQ23" s="56"/>
      <c r="GUR23" s="56"/>
      <c r="GUS23" s="56"/>
      <c r="GUT23" s="56"/>
      <c r="GUU23" s="56"/>
      <c r="GUV23" s="56"/>
      <c r="GUW23" s="56"/>
      <c r="GUX23" s="56"/>
      <c r="GUY23" s="56"/>
      <c r="GUZ23" s="56"/>
      <c r="GVA23" s="56"/>
      <c r="GVB23" s="56"/>
      <c r="GVC23" s="56"/>
      <c r="GVD23" s="56"/>
      <c r="GVE23" s="56"/>
      <c r="GVF23" s="56"/>
      <c r="GVG23" s="56"/>
      <c r="GVH23" s="56"/>
      <c r="GVI23" s="56"/>
      <c r="GVJ23" s="56"/>
      <c r="GVK23" s="56"/>
      <c r="GVL23" s="56"/>
      <c r="GVM23" s="56"/>
      <c r="GVN23" s="56"/>
      <c r="GVO23" s="56"/>
      <c r="GVP23" s="56"/>
      <c r="GVQ23" s="56"/>
      <c r="GVR23" s="56"/>
      <c r="GVS23" s="56"/>
      <c r="GVT23" s="56"/>
      <c r="GVU23" s="56"/>
      <c r="GVV23" s="56"/>
      <c r="GVW23" s="56"/>
      <c r="GVX23" s="56"/>
      <c r="GVY23" s="56"/>
      <c r="GVZ23" s="56"/>
      <c r="GWA23" s="56"/>
      <c r="GWB23" s="56"/>
      <c r="GWC23" s="56"/>
      <c r="GWD23" s="56"/>
      <c r="GWE23" s="56"/>
      <c r="GWF23" s="56"/>
      <c r="GWG23" s="56"/>
      <c r="GWH23" s="56"/>
      <c r="GWI23" s="56"/>
      <c r="GWJ23" s="56"/>
      <c r="GWK23" s="56"/>
      <c r="GWL23" s="56"/>
      <c r="GWM23" s="56"/>
      <c r="GWN23" s="56"/>
      <c r="GWO23" s="56"/>
      <c r="GWP23" s="56"/>
      <c r="GWQ23" s="56"/>
      <c r="GWR23" s="56"/>
      <c r="GWS23" s="56"/>
      <c r="GWT23" s="56"/>
      <c r="GWU23" s="56"/>
      <c r="GWV23" s="56"/>
      <c r="GWW23" s="56"/>
      <c r="GWX23" s="56"/>
      <c r="GWY23" s="56"/>
      <c r="GWZ23" s="56"/>
      <c r="GXA23" s="56"/>
      <c r="GXB23" s="56"/>
      <c r="GXC23" s="56"/>
      <c r="GXD23" s="56"/>
      <c r="GXE23" s="56"/>
      <c r="GXF23" s="56"/>
      <c r="GXG23" s="56"/>
      <c r="GXH23" s="56"/>
      <c r="GXI23" s="56"/>
      <c r="GXJ23" s="56"/>
      <c r="GXK23" s="56"/>
      <c r="GXL23" s="56"/>
      <c r="GXM23" s="56"/>
      <c r="GXN23" s="56"/>
      <c r="GXO23" s="56"/>
      <c r="GXP23" s="56"/>
      <c r="GXQ23" s="56"/>
      <c r="GXR23" s="56"/>
      <c r="GXS23" s="56"/>
      <c r="GXT23" s="56"/>
      <c r="GXU23" s="56"/>
      <c r="GXV23" s="56"/>
      <c r="GXW23" s="56"/>
      <c r="GXX23" s="56"/>
      <c r="GXY23" s="56"/>
      <c r="GXZ23" s="56"/>
      <c r="GYA23" s="56"/>
      <c r="GYB23" s="56"/>
      <c r="GYC23" s="56"/>
      <c r="GYD23" s="56"/>
      <c r="GYE23" s="56"/>
      <c r="GYF23" s="56"/>
      <c r="GYG23" s="56"/>
      <c r="GYH23" s="56"/>
      <c r="GYI23" s="56"/>
      <c r="GYJ23" s="56"/>
      <c r="GYK23" s="56"/>
      <c r="GYL23" s="56"/>
      <c r="GYM23" s="56"/>
      <c r="GYN23" s="56"/>
      <c r="GYO23" s="56"/>
      <c r="GYP23" s="56"/>
      <c r="GYQ23" s="56"/>
      <c r="GYR23" s="56"/>
      <c r="GYS23" s="56"/>
      <c r="GYT23" s="56"/>
      <c r="GYU23" s="56"/>
      <c r="GYV23" s="56"/>
      <c r="GYW23" s="56"/>
      <c r="GYX23" s="56"/>
      <c r="GYY23" s="56"/>
      <c r="GYZ23" s="56"/>
      <c r="GZA23" s="56"/>
      <c r="GZB23" s="56"/>
      <c r="GZC23" s="56"/>
      <c r="GZD23" s="56"/>
      <c r="GZE23" s="56"/>
      <c r="GZF23" s="56"/>
      <c r="GZG23" s="56"/>
      <c r="GZH23" s="56"/>
      <c r="GZI23" s="56"/>
      <c r="GZJ23" s="56"/>
      <c r="GZK23" s="56"/>
      <c r="GZL23" s="56"/>
      <c r="GZM23" s="56"/>
      <c r="GZN23" s="56"/>
      <c r="GZO23" s="56"/>
      <c r="GZP23" s="56"/>
      <c r="GZQ23" s="56"/>
      <c r="GZR23" s="56"/>
      <c r="GZS23" s="56"/>
      <c r="GZT23" s="56"/>
      <c r="GZU23" s="56"/>
      <c r="GZV23" s="56"/>
      <c r="GZW23" s="56"/>
      <c r="GZX23" s="56"/>
      <c r="GZY23" s="56"/>
      <c r="GZZ23" s="56"/>
      <c r="HAA23" s="56"/>
      <c r="HAB23" s="56"/>
      <c r="HAC23" s="56"/>
      <c r="HAD23" s="56"/>
      <c r="HAE23" s="56"/>
      <c r="HAF23" s="56"/>
      <c r="HAG23" s="56"/>
      <c r="HAH23" s="56"/>
      <c r="HAI23" s="56"/>
      <c r="HAJ23" s="56"/>
      <c r="HAK23" s="56"/>
      <c r="HAL23" s="56"/>
      <c r="HAM23" s="56"/>
      <c r="HAN23" s="56"/>
      <c r="HAO23" s="56"/>
      <c r="HAP23" s="56"/>
      <c r="HAQ23" s="56"/>
      <c r="HAR23" s="56"/>
      <c r="HAS23" s="56"/>
      <c r="HAT23" s="56"/>
      <c r="HAU23" s="56"/>
      <c r="HAV23" s="56"/>
      <c r="HAW23" s="56"/>
      <c r="HAX23" s="56"/>
      <c r="HAY23" s="56"/>
      <c r="HAZ23" s="56"/>
      <c r="HBA23" s="56"/>
      <c r="HBB23" s="56"/>
      <c r="HBC23" s="56"/>
      <c r="HBD23" s="56"/>
      <c r="HBE23" s="56"/>
      <c r="HBF23" s="56"/>
      <c r="HBG23" s="56"/>
      <c r="HBH23" s="56"/>
      <c r="HBI23" s="56"/>
      <c r="HBJ23" s="56"/>
      <c r="HBK23" s="56"/>
      <c r="HBL23" s="56"/>
      <c r="HBM23" s="56"/>
      <c r="HBN23" s="56"/>
      <c r="HBO23" s="56"/>
      <c r="HBP23" s="56"/>
      <c r="HBQ23" s="56"/>
      <c r="HBR23" s="56"/>
      <c r="HBS23" s="56"/>
      <c r="HBT23" s="56"/>
      <c r="HBU23" s="56"/>
      <c r="HBV23" s="56"/>
      <c r="HBW23" s="56"/>
      <c r="HBX23" s="56"/>
      <c r="HBY23" s="56"/>
      <c r="HBZ23" s="56"/>
      <c r="HCA23" s="56"/>
      <c r="HCB23" s="56"/>
      <c r="HCC23" s="56"/>
      <c r="HCD23" s="56"/>
      <c r="HCE23" s="56"/>
      <c r="HCF23" s="56"/>
      <c r="HCG23" s="56"/>
      <c r="HCH23" s="56"/>
      <c r="HCI23" s="56"/>
      <c r="HCJ23" s="56"/>
      <c r="HCK23" s="56"/>
      <c r="HCL23" s="56"/>
      <c r="HCM23" s="56"/>
      <c r="HCN23" s="56"/>
      <c r="HCO23" s="56"/>
      <c r="HCP23" s="56"/>
      <c r="HCQ23" s="56"/>
      <c r="HCR23" s="56"/>
      <c r="HCS23" s="56"/>
      <c r="HCT23" s="56"/>
      <c r="HCU23" s="56"/>
      <c r="HCV23" s="56"/>
      <c r="HCW23" s="56"/>
      <c r="HCX23" s="56"/>
      <c r="HCY23" s="56"/>
      <c r="HCZ23" s="56"/>
      <c r="HDA23" s="56"/>
      <c r="HDB23" s="56"/>
      <c r="HDC23" s="56"/>
      <c r="HDD23" s="56"/>
      <c r="HDE23" s="56"/>
      <c r="HDF23" s="56"/>
      <c r="HDG23" s="56"/>
      <c r="HDH23" s="56"/>
      <c r="HDI23" s="56"/>
      <c r="HDJ23" s="56"/>
      <c r="HDK23" s="56"/>
      <c r="HDL23" s="56"/>
      <c r="HDM23" s="56"/>
      <c r="HDN23" s="56"/>
      <c r="HDO23" s="56"/>
      <c r="HDP23" s="56"/>
      <c r="HDQ23" s="56"/>
      <c r="HDR23" s="56"/>
      <c r="HDS23" s="56"/>
      <c r="HDT23" s="56"/>
      <c r="HDU23" s="56"/>
      <c r="HDV23" s="56"/>
      <c r="HDW23" s="56"/>
      <c r="HDX23" s="56"/>
      <c r="HDY23" s="56"/>
      <c r="HDZ23" s="56"/>
      <c r="HEA23" s="56"/>
      <c r="HEB23" s="56"/>
      <c r="HEC23" s="56"/>
      <c r="HED23" s="56"/>
      <c r="HEE23" s="56"/>
      <c r="HEF23" s="56"/>
      <c r="HEG23" s="56"/>
      <c r="HEH23" s="56"/>
      <c r="HEI23" s="56"/>
      <c r="HEJ23" s="56"/>
      <c r="HEK23" s="56"/>
      <c r="HEL23" s="56"/>
      <c r="HEM23" s="56"/>
      <c r="HEN23" s="56"/>
      <c r="HEO23" s="56"/>
      <c r="HEP23" s="56"/>
      <c r="HEQ23" s="56"/>
      <c r="HER23" s="56"/>
      <c r="HES23" s="56"/>
      <c r="HET23" s="56"/>
      <c r="HEU23" s="56"/>
      <c r="HEV23" s="56"/>
      <c r="HEW23" s="56"/>
      <c r="HEX23" s="56"/>
      <c r="HEY23" s="56"/>
      <c r="HEZ23" s="56"/>
      <c r="HFA23" s="56"/>
      <c r="HFB23" s="56"/>
      <c r="HFC23" s="56"/>
      <c r="HFD23" s="56"/>
      <c r="HFE23" s="56"/>
      <c r="HFF23" s="56"/>
      <c r="HFG23" s="56"/>
      <c r="HFH23" s="56"/>
      <c r="HFI23" s="56"/>
      <c r="HFJ23" s="56"/>
      <c r="HFK23" s="56"/>
      <c r="HFL23" s="56"/>
      <c r="HFM23" s="56"/>
      <c r="HFN23" s="56"/>
      <c r="HFO23" s="56"/>
      <c r="HFP23" s="56"/>
      <c r="HFQ23" s="56"/>
      <c r="HFR23" s="56"/>
      <c r="HFS23" s="56"/>
      <c r="HFT23" s="56"/>
      <c r="HFU23" s="56"/>
      <c r="HFV23" s="56"/>
      <c r="HFW23" s="56"/>
      <c r="HFX23" s="56"/>
      <c r="HFY23" s="56"/>
      <c r="HFZ23" s="56"/>
      <c r="HGA23" s="56"/>
      <c r="HGB23" s="56"/>
      <c r="HGC23" s="56"/>
      <c r="HGD23" s="56"/>
      <c r="HGE23" s="56"/>
      <c r="HGF23" s="56"/>
      <c r="HGG23" s="56"/>
      <c r="HGH23" s="56"/>
      <c r="HGI23" s="56"/>
      <c r="HGJ23" s="56"/>
      <c r="HGK23" s="56"/>
      <c r="HGL23" s="56"/>
      <c r="HGM23" s="56"/>
      <c r="HGN23" s="56"/>
      <c r="HGO23" s="56"/>
      <c r="HGP23" s="56"/>
      <c r="HGQ23" s="56"/>
      <c r="HGR23" s="56"/>
      <c r="HGS23" s="56"/>
      <c r="HGT23" s="56"/>
      <c r="HGU23" s="56"/>
      <c r="HGV23" s="56"/>
      <c r="HGW23" s="56"/>
      <c r="HGX23" s="56"/>
      <c r="HGY23" s="56"/>
      <c r="HGZ23" s="56"/>
      <c r="HHA23" s="56"/>
      <c r="HHB23" s="56"/>
      <c r="HHC23" s="56"/>
      <c r="HHD23" s="56"/>
      <c r="HHE23" s="56"/>
      <c r="HHF23" s="56"/>
      <c r="HHG23" s="56"/>
      <c r="HHH23" s="56"/>
      <c r="HHI23" s="56"/>
      <c r="HHJ23" s="56"/>
      <c r="HHK23" s="56"/>
      <c r="HHL23" s="56"/>
      <c r="HHM23" s="56"/>
      <c r="HHN23" s="56"/>
      <c r="HHO23" s="56"/>
      <c r="HHP23" s="56"/>
      <c r="HHQ23" s="56"/>
      <c r="HHR23" s="56"/>
      <c r="HHS23" s="56"/>
      <c r="HHT23" s="56"/>
      <c r="HHU23" s="56"/>
      <c r="HHV23" s="56"/>
      <c r="HHW23" s="56"/>
      <c r="HHX23" s="56"/>
      <c r="HHY23" s="56"/>
      <c r="HHZ23" s="56"/>
      <c r="HIA23" s="56"/>
      <c r="HIB23" s="56"/>
      <c r="HIC23" s="56"/>
      <c r="HID23" s="56"/>
      <c r="HIE23" s="56"/>
      <c r="HIF23" s="56"/>
      <c r="HIG23" s="56"/>
      <c r="HIH23" s="56"/>
      <c r="HII23" s="56"/>
      <c r="HIJ23" s="56"/>
      <c r="HIK23" s="56"/>
      <c r="HIL23" s="56"/>
      <c r="HIM23" s="56"/>
      <c r="HIN23" s="56"/>
      <c r="HIO23" s="56"/>
      <c r="HIP23" s="56"/>
      <c r="HIQ23" s="56"/>
      <c r="HIR23" s="56"/>
      <c r="HIS23" s="56"/>
      <c r="HIT23" s="56"/>
      <c r="HIU23" s="56"/>
      <c r="HIV23" s="56"/>
      <c r="HIW23" s="56"/>
      <c r="HIX23" s="56"/>
      <c r="HIY23" s="56"/>
      <c r="HIZ23" s="56"/>
      <c r="HJA23" s="56"/>
      <c r="HJB23" s="56"/>
      <c r="HJC23" s="56"/>
      <c r="HJD23" s="56"/>
      <c r="HJE23" s="56"/>
      <c r="HJF23" s="56"/>
      <c r="HJG23" s="56"/>
      <c r="HJH23" s="56"/>
      <c r="HJI23" s="56"/>
      <c r="HJJ23" s="56"/>
      <c r="HJK23" s="56"/>
      <c r="HJL23" s="56"/>
      <c r="HJM23" s="56"/>
      <c r="HJN23" s="56"/>
      <c r="HJO23" s="56"/>
      <c r="HJP23" s="56"/>
      <c r="HJQ23" s="56"/>
      <c r="HJR23" s="56"/>
      <c r="HJS23" s="56"/>
      <c r="HJT23" s="56"/>
      <c r="HJU23" s="56"/>
      <c r="HJV23" s="56"/>
      <c r="HJW23" s="56"/>
      <c r="HJX23" s="56"/>
      <c r="HJY23" s="56"/>
      <c r="HJZ23" s="56"/>
      <c r="HKA23" s="56"/>
      <c r="HKB23" s="56"/>
      <c r="HKC23" s="56"/>
      <c r="HKD23" s="56"/>
      <c r="HKE23" s="56"/>
      <c r="HKF23" s="56"/>
      <c r="HKG23" s="56"/>
      <c r="HKH23" s="56"/>
      <c r="HKI23" s="56"/>
      <c r="HKJ23" s="56"/>
      <c r="HKK23" s="56"/>
      <c r="HKL23" s="56"/>
      <c r="HKM23" s="56"/>
      <c r="HKN23" s="56"/>
      <c r="HKO23" s="56"/>
      <c r="HKP23" s="56"/>
      <c r="HKQ23" s="56"/>
      <c r="HKR23" s="56"/>
      <c r="HKS23" s="56"/>
      <c r="HKT23" s="56"/>
      <c r="HKU23" s="56"/>
      <c r="HKV23" s="56"/>
      <c r="HKW23" s="56"/>
      <c r="HKX23" s="56"/>
      <c r="HKY23" s="56"/>
      <c r="HKZ23" s="56"/>
      <c r="HLA23" s="56"/>
      <c r="HLB23" s="56"/>
      <c r="HLC23" s="56"/>
      <c r="HLD23" s="56"/>
      <c r="HLE23" s="56"/>
      <c r="HLF23" s="56"/>
      <c r="HLG23" s="56"/>
      <c r="HLH23" s="56"/>
      <c r="HLI23" s="56"/>
      <c r="HLJ23" s="56"/>
      <c r="HLK23" s="56"/>
      <c r="HLL23" s="56"/>
      <c r="HLM23" s="56"/>
      <c r="HLN23" s="56"/>
      <c r="HLO23" s="56"/>
      <c r="HLP23" s="56"/>
      <c r="HLQ23" s="56"/>
      <c r="HLR23" s="56"/>
      <c r="HLS23" s="56"/>
      <c r="HLT23" s="56"/>
      <c r="HLU23" s="56"/>
      <c r="HLV23" s="56"/>
      <c r="HLW23" s="56"/>
      <c r="HLX23" s="56"/>
      <c r="HLY23" s="56"/>
      <c r="HLZ23" s="56"/>
      <c r="HMA23" s="56"/>
      <c r="HMB23" s="56"/>
      <c r="HMC23" s="56"/>
      <c r="HMD23" s="56"/>
      <c r="HME23" s="56"/>
      <c r="HMF23" s="56"/>
      <c r="HMG23" s="56"/>
      <c r="HMH23" s="56"/>
      <c r="HMI23" s="56"/>
      <c r="HMJ23" s="56"/>
      <c r="HMK23" s="56"/>
      <c r="HML23" s="56"/>
      <c r="HMM23" s="56"/>
      <c r="HMN23" s="56"/>
      <c r="HMO23" s="56"/>
      <c r="HMP23" s="56"/>
      <c r="HMQ23" s="56"/>
      <c r="HMR23" s="56"/>
      <c r="HMS23" s="56"/>
      <c r="HMT23" s="56"/>
      <c r="HMU23" s="56"/>
      <c r="HMV23" s="56"/>
      <c r="HMW23" s="56"/>
      <c r="HMX23" s="56"/>
      <c r="HMY23" s="56"/>
      <c r="HMZ23" s="56"/>
      <c r="HNA23" s="56"/>
      <c r="HNB23" s="56"/>
      <c r="HNC23" s="56"/>
      <c r="HND23" s="56"/>
      <c r="HNE23" s="56"/>
      <c r="HNF23" s="56"/>
      <c r="HNG23" s="56"/>
      <c r="HNH23" s="56"/>
      <c r="HNI23" s="56"/>
      <c r="HNJ23" s="56"/>
      <c r="HNK23" s="56"/>
      <c r="HNL23" s="56"/>
      <c r="HNM23" s="56"/>
      <c r="HNN23" s="56"/>
      <c r="HNO23" s="56"/>
      <c r="HNP23" s="56"/>
      <c r="HNQ23" s="56"/>
      <c r="HNR23" s="56"/>
      <c r="HNS23" s="56"/>
      <c r="HNT23" s="56"/>
      <c r="HNU23" s="56"/>
      <c r="HNV23" s="56"/>
      <c r="HNW23" s="56"/>
      <c r="HNX23" s="56"/>
      <c r="HNY23" s="56"/>
      <c r="HNZ23" s="56"/>
      <c r="HOA23" s="56"/>
      <c r="HOB23" s="56"/>
      <c r="HOC23" s="56"/>
      <c r="HOD23" s="56"/>
      <c r="HOE23" s="56"/>
      <c r="HOF23" s="56"/>
      <c r="HOG23" s="56"/>
      <c r="HOH23" s="56"/>
      <c r="HOI23" s="56"/>
      <c r="HOJ23" s="56"/>
      <c r="HOK23" s="56"/>
      <c r="HOL23" s="56"/>
      <c r="HOM23" s="56"/>
      <c r="HON23" s="56"/>
      <c r="HOO23" s="56"/>
      <c r="HOP23" s="56"/>
      <c r="HOQ23" s="56"/>
      <c r="HOR23" s="56"/>
      <c r="HOS23" s="56"/>
      <c r="HOT23" s="56"/>
      <c r="HOU23" s="56"/>
      <c r="HOV23" s="56"/>
      <c r="HOW23" s="56"/>
      <c r="HOX23" s="56"/>
      <c r="HOY23" s="56"/>
      <c r="HOZ23" s="56"/>
      <c r="HPA23" s="56"/>
      <c r="HPB23" s="56"/>
      <c r="HPC23" s="56"/>
      <c r="HPD23" s="56"/>
      <c r="HPE23" s="56"/>
      <c r="HPF23" s="56"/>
      <c r="HPG23" s="56"/>
      <c r="HPH23" s="56"/>
      <c r="HPI23" s="56"/>
      <c r="HPJ23" s="56"/>
      <c r="HPK23" s="56"/>
      <c r="HPL23" s="56"/>
      <c r="HPM23" s="56"/>
      <c r="HPN23" s="56"/>
      <c r="HPO23" s="56"/>
      <c r="HPP23" s="56"/>
      <c r="HPQ23" s="56"/>
      <c r="HPR23" s="56"/>
      <c r="HPS23" s="56"/>
      <c r="HPT23" s="56"/>
      <c r="HPU23" s="56"/>
      <c r="HPV23" s="56"/>
      <c r="HPW23" s="56"/>
      <c r="HPX23" s="56"/>
      <c r="HPY23" s="56"/>
      <c r="HPZ23" s="56"/>
      <c r="HQA23" s="56"/>
      <c r="HQB23" s="56"/>
      <c r="HQC23" s="56"/>
      <c r="HQD23" s="56"/>
      <c r="HQE23" s="56"/>
      <c r="HQF23" s="56"/>
      <c r="HQG23" s="56"/>
      <c r="HQH23" s="56"/>
      <c r="HQI23" s="56"/>
      <c r="HQJ23" s="56"/>
      <c r="HQK23" s="56"/>
      <c r="HQL23" s="56"/>
      <c r="HQM23" s="56"/>
      <c r="HQN23" s="56"/>
      <c r="HQO23" s="56"/>
      <c r="HQP23" s="56"/>
      <c r="HQQ23" s="56"/>
      <c r="HQR23" s="56"/>
      <c r="HQS23" s="56"/>
      <c r="HQT23" s="56"/>
      <c r="HQU23" s="56"/>
      <c r="HQV23" s="56"/>
      <c r="HQW23" s="56"/>
      <c r="HQX23" s="56"/>
      <c r="HQY23" s="56"/>
      <c r="HQZ23" s="56"/>
      <c r="HRA23" s="56"/>
      <c r="HRB23" s="56"/>
      <c r="HRC23" s="56"/>
      <c r="HRD23" s="56"/>
      <c r="HRE23" s="56"/>
      <c r="HRF23" s="56"/>
      <c r="HRG23" s="56"/>
      <c r="HRH23" s="56"/>
      <c r="HRI23" s="56"/>
      <c r="HRJ23" s="56"/>
      <c r="HRK23" s="56"/>
      <c r="HRL23" s="56"/>
      <c r="HRM23" s="56"/>
      <c r="HRN23" s="56"/>
      <c r="HRO23" s="56"/>
      <c r="HRP23" s="56"/>
      <c r="HRQ23" s="56"/>
      <c r="HRR23" s="56"/>
      <c r="HRS23" s="56"/>
      <c r="HRT23" s="56"/>
      <c r="HRU23" s="56"/>
      <c r="HRV23" s="56"/>
      <c r="HRW23" s="56"/>
      <c r="HRX23" s="56"/>
      <c r="HRY23" s="56"/>
      <c r="HRZ23" s="56"/>
      <c r="HSA23" s="56"/>
      <c r="HSB23" s="56"/>
      <c r="HSC23" s="56"/>
      <c r="HSD23" s="56"/>
      <c r="HSE23" s="56"/>
      <c r="HSF23" s="56"/>
      <c r="HSG23" s="56"/>
      <c r="HSH23" s="56"/>
      <c r="HSI23" s="56"/>
      <c r="HSJ23" s="56"/>
      <c r="HSK23" s="56"/>
      <c r="HSL23" s="56"/>
      <c r="HSM23" s="56"/>
      <c r="HSN23" s="56"/>
      <c r="HSO23" s="56"/>
      <c r="HSP23" s="56"/>
      <c r="HSQ23" s="56"/>
      <c r="HSR23" s="56"/>
      <c r="HSS23" s="56"/>
      <c r="HST23" s="56"/>
      <c r="HSU23" s="56"/>
      <c r="HSV23" s="56"/>
      <c r="HSW23" s="56"/>
      <c r="HSX23" s="56"/>
      <c r="HSY23" s="56"/>
      <c r="HSZ23" s="56"/>
      <c r="HTA23" s="56"/>
      <c r="HTB23" s="56"/>
      <c r="HTC23" s="56"/>
      <c r="HTD23" s="56"/>
      <c r="HTE23" s="56"/>
      <c r="HTF23" s="56"/>
      <c r="HTG23" s="56"/>
      <c r="HTH23" s="56"/>
      <c r="HTI23" s="56"/>
      <c r="HTJ23" s="56"/>
      <c r="HTK23" s="56"/>
      <c r="HTL23" s="56"/>
      <c r="HTM23" s="56"/>
      <c r="HTN23" s="56"/>
      <c r="HTO23" s="56"/>
      <c r="HTP23" s="56"/>
      <c r="HTQ23" s="56"/>
      <c r="HTR23" s="56"/>
      <c r="HTS23" s="56"/>
      <c r="HTT23" s="56"/>
      <c r="HTU23" s="56"/>
      <c r="HTV23" s="56"/>
      <c r="HTW23" s="56"/>
      <c r="HTX23" s="56"/>
      <c r="HTY23" s="56"/>
      <c r="HTZ23" s="56"/>
      <c r="HUA23" s="56"/>
      <c r="HUB23" s="56"/>
      <c r="HUC23" s="56"/>
      <c r="HUD23" s="56"/>
      <c r="HUE23" s="56"/>
      <c r="HUF23" s="56"/>
      <c r="HUG23" s="56"/>
      <c r="HUH23" s="56"/>
      <c r="HUI23" s="56"/>
      <c r="HUJ23" s="56"/>
      <c r="HUK23" s="56"/>
      <c r="HUL23" s="56"/>
      <c r="HUM23" s="56"/>
      <c r="HUN23" s="56"/>
      <c r="HUO23" s="56"/>
      <c r="HUP23" s="56"/>
      <c r="HUQ23" s="56"/>
      <c r="HUR23" s="56"/>
      <c r="HUS23" s="56"/>
      <c r="HUT23" s="56"/>
      <c r="HUU23" s="56"/>
      <c r="HUV23" s="56"/>
      <c r="HUW23" s="56"/>
      <c r="HUX23" s="56"/>
      <c r="HUY23" s="56"/>
      <c r="HUZ23" s="56"/>
      <c r="HVA23" s="56"/>
      <c r="HVB23" s="56"/>
      <c r="HVC23" s="56"/>
      <c r="HVD23" s="56"/>
      <c r="HVE23" s="56"/>
      <c r="HVF23" s="56"/>
      <c r="HVG23" s="56"/>
      <c r="HVH23" s="56"/>
      <c r="HVI23" s="56"/>
      <c r="HVJ23" s="56"/>
      <c r="HVK23" s="56"/>
      <c r="HVL23" s="56"/>
      <c r="HVM23" s="56"/>
      <c r="HVN23" s="56"/>
      <c r="HVO23" s="56"/>
      <c r="HVP23" s="56"/>
      <c r="HVQ23" s="56"/>
      <c r="HVR23" s="56"/>
      <c r="HVS23" s="56"/>
      <c r="HVT23" s="56"/>
      <c r="HVU23" s="56"/>
      <c r="HVV23" s="56"/>
      <c r="HVW23" s="56"/>
      <c r="HVX23" s="56"/>
      <c r="HVY23" s="56"/>
      <c r="HVZ23" s="56"/>
      <c r="HWA23" s="56"/>
      <c r="HWB23" s="56"/>
      <c r="HWC23" s="56"/>
      <c r="HWD23" s="56"/>
      <c r="HWE23" s="56"/>
      <c r="HWF23" s="56"/>
      <c r="HWG23" s="56"/>
      <c r="HWH23" s="56"/>
      <c r="HWI23" s="56"/>
      <c r="HWJ23" s="56"/>
      <c r="HWK23" s="56"/>
      <c r="HWL23" s="56"/>
      <c r="HWM23" s="56"/>
      <c r="HWN23" s="56"/>
      <c r="HWO23" s="56"/>
      <c r="HWP23" s="56"/>
      <c r="HWQ23" s="56"/>
      <c r="HWR23" s="56"/>
      <c r="HWS23" s="56"/>
      <c r="HWT23" s="56"/>
      <c r="HWU23" s="56"/>
      <c r="HWV23" s="56"/>
      <c r="HWW23" s="56"/>
      <c r="HWX23" s="56"/>
      <c r="HWY23" s="56"/>
      <c r="HWZ23" s="56"/>
      <c r="HXA23" s="56"/>
      <c r="HXB23" s="56"/>
      <c r="HXC23" s="56"/>
      <c r="HXD23" s="56"/>
      <c r="HXE23" s="56"/>
      <c r="HXF23" s="56"/>
      <c r="HXG23" s="56"/>
      <c r="HXH23" s="56"/>
      <c r="HXI23" s="56"/>
      <c r="HXJ23" s="56"/>
      <c r="HXK23" s="56"/>
      <c r="HXL23" s="56"/>
      <c r="HXM23" s="56"/>
      <c r="HXN23" s="56"/>
      <c r="HXO23" s="56"/>
      <c r="HXP23" s="56"/>
      <c r="HXQ23" s="56"/>
      <c r="HXR23" s="56"/>
      <c r="HXS23" s="56"/>
      <c r="HXT23" s="56"/>
      <c r="HXU23" s="56"/>
      <c r="HXV23" s="56"/>
      <c r="HXW23" s="56"/>
      <c r="HXX23" s="56"/>
      <c r="HXY23" s="56"/>
      <c r="HXZ23" s="56"/>
      <c r="HYA23" s="56"/>
      <c r="HYB23" s="56"/>
      <c r="HYC23" s="56"/>
      <c r="HYD23" s="56"/>
      <c r="HYE23" s="56"/>
      <c r="HYF23" s="56"/>
      <c r="HYG23" s="56"/>
      <c r="HYH23" s="56"/>
      <c r="HYI23" s="56"/>
      <c r="HYJ23" s="56"/>
      <c r="HYK23" s="56"/>
      <c r="HYL23" s="56"/>
      <c r="HYM23" s="56"/>
      <c r="HYN23" s="56"/>
      <c r="HYO23" s="56"/>
      <c r="HYP23" s="56"/>
      <c r="HYQ23" s="56"/>
      <c r="HYR23" s="56"/>
      <c r="HYS23" s="56"/>
      <c r="HYT23" s="56"/>
      <c r="HYU23" s="56"/>
      <c r="HYV23" s="56"/>
      <c r="HYW23" s="56"/>
      <c r="HYX23" s="56"/>
      <c r="HYY23" s="56"/>
      <c r="HYZ23" s="56"/>
      <c r="HZA23" s="56"/>
      <c r="HZB23" s="56"/>
      <c r="HZC23" s="56"/>
      <c r="HZD23" s="56"/>
      <c r="HZE23" s="56"/>
      <c r="HZF23" s="56"/>
      <c r="HZG23" s="56"/>
      <c r="HZH23" s="56"/>
      <c r="HZI23" s="56"/>
      <c r="HZJ23" s="56"/>
      <c r="HZK23" s="56"/>
      <c r="HZL23" s="56"/>
      <c r="HZM23" s="56"/>
      <c r="HZN23" s="56"/>
      <c r="HZO23" s="56"/>
      <c r="HZP23" s="56"/>
      <c r="HZQ23" s="56"/>
      <c r="HZR23" s="56"/>
      <c r="HZS23" s="56"/>
      <c r="HZT23" s="56"/>
      <c r="HZU23" s="56"/>
      <c r="HZV23" s="56"/>
      <c r="HZW23" s="56"/>
      <c r="HZX23" s="56"/>
      <c r="HZY23" s="56"/>
      <c r="HZZ23" s="56"/>
      <c r="IAA23" s="56"/>
      <c r="IAB23" s="56"/>
      <c r="IAC23" s="56"/>
      <c r="IAD23" s="56"/>
      <c r="IAE23" s="56"/>
      <c r="IAF23" s="56"/>
      <c r="IAG23" s="56"/>
      <c r="IAH23" s="56"/>
      <c r="IAI23" s="56"/>
      <c r="IAJ23" s="56"/>
      <c r="IAK23" s="56"/>
      <c r="IAL23" s="56"/>
      <c r="IAM23" s="56"/>
      <c r="IAN23" s="56"/>
      <c r="IAO23" s="56"/>
      <c r="IAP23" s="56"/>
      <c r="IAQ23" s="56"/>
      <c r="IAR23" s="56"/>
      <c r="IAS23" s="56"/>
      <c r="IAT23" s="56"/>
      <c r="IAU23" s="56"/>
      <c r="IAV23" s="56"/>
      <c r="IAW23" s="56"/>
      <c r="IAX23" s="56"/>
      <c r="IAY23" s="56"/>
      <c r="IAZ23" s="56"/>
      <c r="IBA23" s="56"/>
      <c r="IBB23" s="56"/>
      <c r="IBC23" s="56"/>
      <c r="IBD23" s="56"/>
      <c r="IBE23" s="56"/>
      <c r="IBF23" s="56"/>
      <c r="IBG23" s="56"/>
      <c r="IBH23" s="56"/>
      <c r="IBI23" s="56"/>
      <c r="IBJ23" s="56"/>
      <c r="IBK23" s="56"/>
      <c r="IBL23" s="56"/>
      <c r="IBM23" s="56"/>
      <c r="IBN23" s="56"/>
      <c r="IBO23" s="56"/>
      <c r="IBP23" s="56"/>
      <c r="IBQ23" s="56"/>
      <c r="IBR23" s="56"/>
      <c r="IBS23" s="56"/>
      <c r="IBT23" s="56"/>
      <c r="IBU23" s="56"/>
      <c r="IBV23" s="56"/>
      <c r="IBW23" s="56"/>
      <c r="IBX23" s="56"/>
      <c r="IBY23" s="56"/>
      <c r="IBZ23" s="56"/>
      <c r="ICA23" s="56"/>
      <c r="ICB23" s="56"/>
      <c r="ICC23" s="56"/>
      <c r="ICD23" s="56"/>
      <c r="ICE23" s="56"/>
      <c r="ICF23" s="56"/>
      <c r="ICG23" s="56"/>
      <c r="ICH23" s="56"/>
      <c r="ICI23" s="56"/>
      <c r="ICJ23" s="56"/>
      <c r="ICK23" s="56"/>
      <c r="ICL23" s="56"/>
      <c r="ICM23" s="56"/>
      <c r="ICN23" s="56"/>
      <c r="ICO23" s="56"/>
      <c r="ICP23" s="56"/>
      <c r="ICQ23" s="56"/>
      <c r="ICR23" s="56"/>
      <c r="ICS23" s="56"/>
      <c r="ICT23" s="56"/>
      <c r="ICU23" s="56"/>
      <c r="ICV23" s="56"/>
      <c r="ICW23" s="56"/>
      <c r="ICX23" s="56"/>
      <c r="ICY23" s="56"/>
      <c r="ICZ23" s="56"/>
      <c r="IDA23" s="56"/>
      <c r="IDB23" s="56"/>
      <c r="IDC23" s="56"/>
      <c r="IDD23" s="56"/>
      <c r="IDE23" s="56"/>
      <c r="IDF23" s="56"/>
      <c r="IDG23" s="56"/>
      <c r="IDH23" s="56"/>
      <c r="IDI23" s="56"/>
      <c r="IDJ23" s="56"/>
      <c r="IDK23" s="56"/>
      <c r="IDL23" s="56"/>
      <c r="IDM23" s="56"/>
      <c r="IDN23" s="56"/>
      <c r="IDO23" s="56"/>
      <c r="IDP23" s="56"/>
      <c r="IDQ23" s="56"/>
      <c r="IDR23" s="56"/>
      <c r="IDS23" s="56"/>
      <c r="IDT23" s="56"/>
      <c r="IDU23" s="56"/>
      <c r="IDV23" s="56"/>
      <c r="IDW23" s="56"/>
      <c r="IDX23" s="56"/>
      <c r="IDY23" s="56"/>
      <c r="IDZ23" s="56"/>
      <c r="IEA23" s="56"/>
      <c r="IEB23" s="56"/>
      <c r="IEC23" s="56"/>
      <c r="IED23" s="56"/>
      <c r="IEE23" s="56"/>
      <c r="IEF23" s="56"/>
      <c r="IEG23" s="56"/>
      <c r="IEH23" s="56"/>
      <c r="IEI23" s="56"/>
      <c r="IEJ23" s="56"/>
      <c r="IEK23" s="56"/>
      <c r="IEL23" s="56"/>
      <c r="IEM23" s="56"/>
      <c r="IEN23" s="56"/>
      <c r="IEO23" s="56"/>
      <c r="IEP23" s="56"/>
      <c r="IEQ23" s="56"/>
      <c r="IER23" s="56"/>
      <c r="IES23" s="56"/>
      <c r="IET23" s="56"/>
      <c r="IEU23" s="56"/>
      <c r="IEV23" s="56"/>
      <c r="IEW23" s="56"/>
      <c r="IEX23" s="56"/>
      <c r="IEY23" s="56"/>
      <c r="IEZ23" s="56"/>
      <c r="IFA23" s="56"/>
      <c r="IFB23" s="56"/>
      <c r="IFC23" s="56"/>
      <c r="IFD23" s="56"/>
      <c r="IFE23" s="56"/>
      <c r="IFF23" s="56"/>
      <c r="IFG23" s="56"/>
      <c r="IFH23" s="56"/>
      <c r="IFI23" s="56"/>
      <c r="IFJ23" s="56"/>
      <c r="IFK23" s="56"/>
      <c r="IFL23" s="56"/>
      <c r="IFM23" s="56"/>
      <c r="IFN23" s="56"/>
      <c r="IFO23" s="56"/>
      <c r="IFP23" s="56"/>
      <c r="IFQ23" s="56"/>
      <c r="IFR23" s="56"/>
      <c r="IFS23" s="56"/>
      <c r="IFT23" s="56"/>
      <c r="IFU23" s="56"/>
      <c r="IFV23" s="56"/>
      <c r="IFW23" s="56"/>
      <c r="IFX23" s="56"/>
      <c r="IFY23" s="56"/>
      <c r="IFZ23" s="56"/>
      <c r="IGA23" s="56"/>
      <c r="IGB23" s="56"/>
      <c r="IGC23" s="56"/>
      <c r="IGD23" s="56"/>
      <c r="IGE23" s="56"/>
      <c r="IGF23" s="56"/>
      <c r="IGG23" s="56"/>
      <c r="IGH23" s="56"/>
      <c r="IGI23" s="56"/>
      <c r="IGJ23" s="56"/>
      <c r="IGK23" s="56"/>
      <c r="IGL23" s="56"/>
      <c r="IGM23" s="56"/>
      <c r="IGN23" s="56"/>
      <c r="IGO23" s="56"/>
      <c r="IGP23" s="56"/>
      <c r="IGQ23" s="56"/>
      <c r="IGR23" s="56"/>
      <c r="IGS23" s="56"/>
      <c r="IGT23" s="56"/>
      <c r="IGU23" s="56"/>
      <c r="IGV23" s="56"/>
      <c r="IGW23" s="56"/>
      <c r="IGX23" s="56"/>
      <c r="IGY23" s="56"/>
      <c r="IGZ23" s="56"/>
      <c r="IHA23" s="56"/>
      <c r="IHB23" s="56"/>
      <c r="IHC23" s="56"/>
      <c r="IHD23" s="56"/>
      <c r="IHE23" s="56"/>
      <c r="IHF23" s="56"/>
      <c r="IHG23" s="56"/>
      <c r="IHH23" s="56"/>
      <c r="IHI23" s="56"/>
      <c r="IHJ23" s="56"/>
      <c r="IHK23" s="56"/>
      <c r="IHL23" s="56"/>
      <c r="IHM23" s="56"/>
      <c r="IHN23" s="56"/>
      <c r="IHO23" s="56"/>
      <c r="IHP23" s="56"/>
      <c r="IHQ23" s="56"/>
      <c r="IHR23" s="56"/>
      <c r="IHS23" s="56"/>
      <c r="IHT23" s="56"/>
      <c r="IHU23" s="56"/>
      <c r="IHV23" s="56"/>
      <c r="IHW23" s="56"/>
      <c r="IHX23" s="56"/>
      <c r="IHY23" s="56"/>
      <c r="IHZ23" s="56"/>
      <c r="IIA23" s="56"/>
      <c r="IIB23" s="56"/>
      <c r="IIC23" s="56"/>
      <c r="IID23" s="56"/>
      <c r="IIE23" s="56"/>
      <c r="IIF23" s="56"/>
      <c r="IIG23" s="56"/>
      <c r="IIH23" s="56"/>
      <c r="III23" s="56"/>
      <c r="IIJ23" s="56"/>
      <c r="IIK23" s="56"/>
      <c r="IIL23" s="56"/>
      <c r="IIM23" s="56"/>
      <c r="IIN23" s="56"/>
      <c r="IIO23" s="56"/>
      <c r="IIP23" s="56"/>
      <c r="IIQ23" s="56"/>
      <c r="IIR23" s="56"/>
      <c r="IIS23" s="56"/>
      <c r="IIT23" s="56"/>
      <c r="IIU23" s="56"/>
      <c r="IIV23" s="56"/>
      <c r="IIW23" s="56"/>
      <c r="IIX23" s="56"/>
      <c r="IIY23" s="56"/>
      <c r="IIZ23" s="56"/>
      <c r="IJA23" s="56"/>
      <c r="IJB23" s="56"/>
      <c r="IJC23" s="56"/>
      <c r="IJD23" s="56"/>
      <c r="IJE23" s="56"/>
      <c r="IJF23" s="56"/>
      <c r="IJG23" s="56"/>
      <c r="IJH23" s="56"/>
      <c r="IJI23" s="56"/>
      <c r="IJJ23" s="56"/>
      <c r="IJK23" s="56"/>
      <c r="IJL23" s="56"/>
      <c r="IJM23" s="56"/>
      <c r="IJN23" s="56"/>
      <c r="IJO23" s="56"/>
      <c r="IJP23" s="56"/>
      <c r="IJQ23" s="56"/>
      <c r="IJR23" s="56"/>
      <c r="IJS23" s="56"/>
      <c r="IJT23" s="56"/>
      <c r="IJU23" s="56"/>
      <c r="IJV23" s="56"/>
      <c r="IJW23" s="56"/>
      <c r="IJX23" s="56"/>
      <c r="IJY23" s="56"/>
      <c r="IJZ23" s="56"/>
      <c r="IKA23" s="56"/>
      <c r="IKB23" s="56"/>
      <c r="IKC23" s="56"/>
      <c r="IKD23" s="56"/>
      <c r="IKE23" s="56"/>
      <c r="IKF23" s="56"/>
      <c r="IKG23" s="56"/>
      <c r="IKH23" s="56"/>
      <c r="IKI23" s="56"/>
      <c r="IKJ23" s="56"/>
      <c r="IKK23" s="56"/>
      <c r="IKL23" s="56"/>
      <c r="IKM23" s="56"/>
      <c r="IKN23" s="56"/>
      <c r="IKO23" s="56"/>
      <c r="IKP23" s="56"/>
      <c r="IKQ23" s="56"/>
      <c r="IKR23" s="56"/>
      <c r="IKS23" s="56"/>
      <c r="IKT23" s="56"/>
      <c r="IKU23" s="56"/>
      <c r="IKV23" s="56"/>
      <c r="IKW23" s="56"/>
      <c r="IKX23" s="56"/>
      <c r="IKY23" s="56"/>
      <c r="IKZ23" s="56"/>
      <c r="ILA23" s="56"/>
      <c r="ILB23" s="56"/>
      <c r="ILC23" s="56"/>
      <c r="ILD23" s="56"/>
      <c r="ILE23" s="56"/>
      <c r="ILF23" s="56"/>
      <c r="ILG23" s="56"/>
      <c r="ILH23" s="56"/>
      <c r="ILI23" s="56"/>
      <c r="ILJ23" s="56"/>
      <c r="ILK23" s="56"/>
      <c r="ILL23" s="56"/>
      <c r="ILM23" s="56"/>
      <c r="ILN23" s="56"/>
      <c r="ILO23" s="56"/>
      <c r="ILP23" s="56"/>
      <c r="ILQ23" s="56"/>
      <c r="ILR23" s="56"/>
      <c r="ILS23" s="56"/>
      <c r="ILT23" s="56"/>
      <c r="ILU23" s="56"/>
      <c r="ILV23" s="56"/>
      <c r="ILW23" s="56"/>
      <c r="ILX23" s="56"/>
      <c r="ILY23" s="56"/>
      <c r="ILZ23" s="56"/>
      <c r="IMA23" s="56"/>
      <c r="IMB23" s="56"/>
      <c r="IMC23" s="56"/>
      <c r="IMD23" s="56"/>
      <c r="IME23" s="56"/>
      <c r="IMF23" s="56"/>
      <c r="IMG23" s="56"/>
      <c r="IMH23" s="56"/>
      <c r="IMI23" s="56"/>
      <c r="IMJ23" s="56"/>
      <c r="IMK23" s="56"/>
      <c r="IML23" s="56"/>
      <c r="IMM23" s="56"/>
      <c r="IMN23" s="56"/>
      <c r="IMO23" s="56"/>
      <c r="IMP23" s="56"/>
      <c r="IMQ23" s="56"/>
      <c r="IMR23" s="56"/>
      <c r="IMS23" s="56"/>
      <c r="IMT23" s="56"/>
      <c r="IMU23" s="56"/>
      <c r="IMV23" s="56"/>
      <c r="IMW23" s="56"/>
      <c r="IMX23" s="56"/>
      <c r="IMY23" s="56"/>
      <c r="IMZ23" s="56"/>
      <c r="INA23" s="56"/>
      <c r="INB23" s="56"/>
      <c r="INC23" s="56"/>
      <c r="IND23" s="56"/>
      <c r="INE23" s="56"/>
      <c r="INF23" s="56"/>
      <c r="ING23" s="56"/>
      <c r="INH23" s="56"/>
      <c r="INI23" s="56"/>
      <c r="INJ23" s="56"/>
      <c r="INK23" s="56"/>
      <c r="INL23" s="56"/>
      <c r="INM23" s="56"/>
      <c r="INN23" s="56"/>
      <c r="INO23" s="56"/>
      <c r="INP23" s="56"/>
      <c r="INQ23" s="56"/>
      <c r="INR23" s="56"/>
      <c r="INS23" s="56"/>
      <c r="INT23" s="56"/>
      <c r="INU23" s="56"/>
      <c r="INV23" s="56"/>
      <c r="INW23" s="56"/>
      <c r="INX23" s="56"/>
      <c r="INY23" s="56"/>
      <c r="INZ23" s="56"/>
      <c r="IOA23" s="56"/>
      <c r="IOB23" s="56"/>
      <c r="IOC23" s="56"/>
      <c r="IOD23" s="56"/>
      <c r="IOE23" s="56"/>
      <c r="IOF23" s="56"/>
      <c r="IOG23" s="56"/>
      <c r="IOH23" s="56"/>
      <c r="IOI23" s="56"/>
      <c r="IOJ23" s="56"/>
      <c r="IOK23" s="56"/>
      <c r="IOL23" s="56"/>
      <c r="IOM23" s="56"/>
      <c r="ION23" s="56"/>
      <c r="IOO23" s="56"/>
      <c r="IOP23" s="56"/>
      <c r="IOQ23" s="56"/>
      <c r="IOR23" s="56"/>
      <c r="IOS23" s="56"/>
      <c r="IOT23" s="56"/>
      <c r="IOU23" s="56"/>
      <c r="IOV23" s="56"/>
      <c r="IOW23" s="56"/>
      <c r="IOX23" s="56"/>
      <c r="IOY23" s="56"/>
      <c r="IOZ23" s="56"/>
      <c r="IPA23" s="56"/>
      <c r="IPB23" s="56"/>
      <c r="IPC23" s="56"/>
      <c r="IPD23" s="56"/>
      <c r="IPE23" s="56"/>
      <c r="IPF23" s="56"/>
      <c r="IPG23" s="56"/>
      <c r="IPH23" s="56"/>
      <c r="IPI23" s="56"/>
      <c r="IPJ23" s="56"/>
      <c r="IPK23" s="56"/>
      <c r="IPL23" s="56"/>
      <c r="IPM23" s="56"/>
      <c r="IPN23" s="56"/>
      <c r="IPO23" s="56"/>
      <c r="IPP23" s="56"/>
      <c r="IPQ23" s="56"/>
      <c r="IPR23" s="56"/>
      <c r="IPS23" s="56"/>
      <c r="IPT23" s="56"/>
      <c r="IPU23" s="56"/>
      <c r="IPV23" s="56"/>
      <c r="IPW23" s="56"/>
      <c r="IPX23" s="56"/>
      <c r="IPY23" s="56"/>
      <c r="IPZ23" s="56"/>
      <c r="IQA23" s="56"/>
      <c r="IQB23" s="56"/>
      <c r="IQC23" s="56"/>
      <c r="IQD23" s="56"/>
      <c r="IQE23" s="56"/>
      <c r="IQF23" s="56"/>
      <c r="IQG23" s="56"/>
      <c r="IQH23" s="56"/>
      <c r="IQI23" s="56"/>
      <c r="IQJ23" s="56"/>
      <c r="IQK23" s="56"/>
      <c r="IQL23" s="56"/>
      <c r="IQM23" s="56"/>
      <c r="IQN23" s="56"/>
      <c r="IQO23" s="56"/>
      <c r="IQP23" s="56"/>
      <c r="IQQ23" s="56"/>
      <c r="IQR23" s="56"/>
      <c r="IQS23" s="56"/>
      <c r="IQT23" s="56"/>
      <c r="IQU23" s="56"/>
      <c r="IQV23" s="56"/>
      <c r="IQW23" s="56"/>
      <c r="IQX23" s="56"/>
      <c r="IQY23" s="56"/>
      <c r="IQZ23" s="56"/>
      <c r="IRA23" s="56"/>
      <c r="IRB23" s="56"/>
      <c r="IRC23" s="56"/>
      <c r="IRD23" s="56"/>
      <c r="IRE23" s="56"/>
      <c r="IRF23" s="56"/>
      <c r="IRG23" s="56"/>
      <c r="IRH23" s="56"/>
      <c r="IRI23" s="56"/>
      <c r="IRJ23" s="56"/>
      <c r="IRK23" s="56"/>
      <c r="IRL23" s="56"/>
      <c r="IRM23" s="56"/>
      <c r="IRN23" s="56"/>
      <c r="IRO23" s="56"/>
      <c r="IRP23" s="56"/>
      <c r="IRQ23" s="56"/>
      <c r="IRR23" s="56"/>
      <c r="IRS23" s="56"/>
      <c r="IRT23" s="56"/>
      <c r="IRU23" s="56"/>
      <c r="IRV23" s="56"/>
      <c r="IRW23" s="56"/>
      <c r="IRX23" s="56"/>
      <c r="IRY23" s="56"/>
      <c r="IRZ23" s="56"/>
      <c r="ISA23" s="56"/>
      <c r="ISB23" s="56"/>
      <c r="ISC23" s="56"/>
      <c r="ISD23" s="56"/>
      <c r="ISE23" s="56"/>
      <c r="ISF23" s="56"/>
      <c r="ISG23" s="56"/>
      <c r="ISH23" s="56"/>
      <c r="ISI23" s="56"/>
      <c r="ISJ23" s="56"/>
      <c r="ISK23" s="56"/>
      <c r="ISL23" s="56"/>
      <c r="ISM23" s="56"/>
      <c r="ISN23" s="56"/>
      <c r="ISO23" s="56"/>
      <c r="ISP23" s="56"/>
      <c r="ISQ23" s="56"/>
      <c r="ISR23" s="56"/>
      <c r="ISS23" s="56"/>
      <c r="IST23" s="56"/>
      <c r="ISU23" s="56"/>
      <c r="ISV23" s="56"/>
      <c r="ISW23" s="56"/>
      <c r="ISX23" s="56"/>
      <c r="ISY23" s="56"/>
      <c r="ISZ23" s="56"/>
      <c r="ITA23" s="56"/>
      <c r="ITB23" s="56"/>
      <c r="ITC23" s="56"/>
      <c r="ITD23" s="56"/>
      <c r="ITE23" s="56"/>
      <c r="ITF23" s="56"/>
      <c r="ITG23" s="56"/>
      <c r="ITH23" s="56"/>
      <c r="ITI23" s="56"/>
      <c r="ITJ23" s="56"/>
      <c r="ITK23" s="56"/>
      <c r="ITL23" s="56"/>
      <c r="ITM23" s="56"/>
      <c r="ITN23" s="56"/>
      <c r="ITO23" s="56"/>
      <c r="ITP23" s="56"/>
      <c r="ITQ23" s="56"/>
      <c r="ITR23" s="56"/>
      <c r="ITS23" s="56"/>
      <c r="ITT23" s="56"/>
      <c r="ITU23" s="56"/>
      <c r="ITV23" s="56"/>
      <c r="ITW23" s="56"/>
      <c r="ITX23" s="56"/>
      <c r="ITY23" s="56"/>
      <c r="ITZ23" s="56"/>
      <c r="IUA23" s="56"/>
      <c r="IUB23" s="56"/>
      <c r="IUC23" s="56"/>
      <c r="IUD23" s="56"/>
      <c r="IUE23" s="56"/>
      <c r="IUF23" s="56"/>
      <c r="IUG23" s="56"/>
      <c r="IUH23" s="56"/>
      <c r="IUI23" s="56"/>
      <c r="IUJ23" s="56"/>
      <c r="IUK23" s="56"/>
      <c r="IUL23" s="56"/>
      <c r="IUM23" s="56"/>
      <c r="IUN23" s="56"/>
      <c r="IUO23" s="56"/>
      <c r="IUP23" s="56"/>
      <c r="IUQ23" s="56"/>
      <c r="IUR23" s="56"/>
      <c r="IUS23" s="56"/>
      <c r="IUT23" s="56"/>
      <c r="IUU23" s="56"/>
      <c r="IUV23" s="56"/>
      <c r="IUW23" s="56"/>
      <c r="IUX23" s="56"/>
      <c r="IUY23" s="56"/>
      <c r="IUZ23" s="56"/>
      <c r="IVA23" s="56"/>
      <c r="IVB23" s="56"/>
      <c r="IVC23" s="56"/>
      <c r="IVD23" s="56"/>
      <c r="IVE23" s="56"/>
      <c r="IVF23" s="56"/>
      <c r="IVG23" s="56"/>
      <c r="IVH23" s="56"/>
      <c r="IVI23" s="56"/>
      <c r="IVJ23" s="56"/>
      <c r="IVK23" s="56"/>
      <c r="IVL23" s="56"/>
      <c r="IVM23" s="56"/>
      <c r="IVN23" s="56"/>
      <c r="IVO23" s="56"/>
      <c r="IVP23" s="56"/>
      <c r="IVQ23" s="56"/>
      <c r="IVR23" s="56"/>
      <c r="IVS23" s="56"/>
      <c r="IVT23" s="56"/>
      <c r="IVU23" s="56"/>
      <c r="IVV23" s="56"/>
      <c r="IVW23" s="56"/>
      <c r="IVX23" s="56"/>
      <c r="IVY23" s="56"/>
      <c r="IVZ23" s="56"/>
      <c r="IWA23" s="56"/>
      <c r="IWB23" s="56"/>
      <c r="IWC23" s="56"/>
      <c r="IWD23" s="56"/>
      <c r="IWE23" s="56"/>
      <c r="IWF23" s="56"/>
      <c r="IWG23" s="56"/>
      <c r="IWH23" s="56"/>
      <c r="IWI23" s="56"/>
      <c r="IWJ23" s="56"/>
      <c r="IWK23" s="56"/>
      <c r="IWL23" s="56"/>
      <c r="IWM23" s="56"/>
      <c r="IWN23" s="56"/>
      <c r="IWO23" s="56"/>
      <c r="IWP23" s="56"/>
      <c r="IWQ23" s="56"/>
      <c r="IWR23" s="56"/>
      <c r="IWS23" s="56"/>
      <c r="IWT23" s="56"/>
      <c r="IWU23" s="56"/>
      <c r="IWV23" s="56"/>
      <c r="IWW23" s="56"/>
      <c r="IWX23" s="56"/>
      <c r="IWY23" s="56"/>
      <c r="IWZ23" s="56"/>
      <c r="IXA23" s="56"/>
      <c r="IXB23" s="56"/>
      <c r="IXC23" s="56"/>
      <c r="IXD23" s="56"/>
      <c r="IXE23" s="56"/>
      <c r="IXF23" s="56"/>
      <c r="IXG23" s="56"/>
      <c r="IXH23" s="56"/>
      <c r="IXI23" s="56"/>
    </row>
    <row r="24" spans="1:6717" s="76" customFormat="1" ht="13.3" thickBot="1">
      <c r="B24" s="531" t="s">
        <v>385</v>
      </c>
      <c r="C24" s="536"/>
      <c r="D24" s="536"/>
      <c r="E24" s="536"/>
      <c r="F24" s="536"/>
      <c r="G24" s="536"/>
      <c r="H24" s="536"/>
      <c r="I24" s="536"/>
      <c r="J24" s="537">
        <v>124709.018</v>
      </c>
      <c r="K24" s="537">
        <f>Industry_Results!C20/A_Thousand</f>
        <v>127511.716</v>
      </c>
      <c r="L24" s="537">
        <f>Industry_Results!D20/A_Thousand</f>
        <v>130516.05499999999</v>
      </c>
      <c r="M24" s="537">
        <f>Industry_Results!E20/A_Thousand</f>
        <v>131057.258</v>
      </c>
      <c r="N24" s="537">
        <f>Industry_Results!F20/A_Thousand</f>
        <v>146781.141</v>
      </c>
      <c r="O24" s="930">
        <f>Industry_Results!G20/A_Thousand</f>
        <v>165739.47899999999</v>
      </c>
      <c r="P24" s="538">
        <f>Industry_Results!H20/A_Thousand</f>
        <v>193020.53197249043</v>
      </c>
      <c r="Q24" s="536"/>
      <c r="R24" s="536"/>
      <c r="S24" s="536"/>
      <c r="T24" s="536"/>
      <c r="U24" s="536"/>
      <c r="V24" s="536"/>
      <c r="W24" s="536"/>
      <c r="X24" s="536"/>
      <c r="Y24" s="536"/>
      <c r="Z24" s="536"/>
      <c r="AA24" s="1456"/>
      <c r="AB24" s="1456"/>
      <c r="AC24" s="56"/>
      <c r="AD24" s="1075" t="s">
        <v>841</v>
      </c>
      <c r="AE24" s="56"/>
      <c r="AF24" s="56"/>
      <c r="AG24" s="56"/>
      <c r="AH24" s="56"/>
      <c r="AI24" s="56"/>
      <c r="AJ24" s="56"/>
      <c r="AK24" s="56"/>
      <c r="AL24" s="56"/>
      <c r="AM24" s="56"/>
      <c r="AN24" s="56"/>
      <c r="AO24" s="56"/>
      <c r="AP24" s="56"/>
      <c r="AQ24" s="56"/>
      <c r="AS24" s="56"/>
      <c r="AT24" s="56"/>
      <c r="AU24" s="56"/>
      <c r="AV24" s="56"/>
      <c r="AW24" s="56"/>
      <c r="AY24" s="56"/>
      <c r="BE24" s="108" t="s">
        <v>374</v>
      </c>
      <c r="BF24" s="365">
        <v>2.82</v>
      </c>
      <c r="BG24" s="363">
        <v>4.28</v>
      </c>
      <c r="BH24" s="366">
        <v>7.1</v>
      </c>
      <c r="BK24" s="56"/>
      <c r="BL24" s="56"/>
      <c r="BM24" s="56"/>
      <c r="BN24" s="114">
        <f>(BN22-BN16-BN20)/A_Thousand</f>
        <v>81237.402000000002</v>
      </c>
      <c r="BO24" s="56"/>
      <c r="BP24" s="56"/>
      <c r="BQ24" s="56"/>
      <c r="BR24" s="56"/>
      <c r="BS24" s="114">
        <f>(BS22-BS16-BS20)/A_Thousand</f>
        <v>83430.801999999996</v>
      </c>
      <c r="BT24" s="56"/>
      <c r="BU24" s="56"/>
      <c r="BV24" s="56"/>
      <c r="BW24" s="56"/>
      <c r="BX24" s="114">
        <f>(BX22-BX20)/A_Thousand</f>
        <v>88167.952999999994</v>
      </c>
      <c r="BY24" s="59"/>
      <c r="BZ24" s="56"/>
      <c r="CA24" s="56"/>
      <c r="CB24" s="56"/>
      <c r="CC24" s="114">
        <f>(CC22-CC16-CC20)/A_Thousand</f>
        <v>85860.804000000004</v>
      </c>
      <c r="CD24" s="56"/>
      <c r="CE24" s="56"/>
      <c r="CF24" s="56"/>
      <c r="CG24" s="56"/>
      <c r="CH24" s="56"/>
      <c r="CI24" s="56"/>
      <c r="CJ24" s="114">
        <f>(CJ22-CJ16-CJ20)/A_Thousand</f>
        <v>102206.84084120163</v>
      </c>
      <c r="CK24" s="132"/>
      <c r="CL24" s="132"/>
      <c r="CM24" s="56"/>
      <c r="CN24" s="56"/>
      <c r="CO24" s="56"/>
      <c r="CR24" s="133"/>
      <c r="CS24" s="131"/>
      <c r="CT24" s="131"/>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c r="IX24" s="56"/>
      <c r="IY24" s="56"/>
      <c r="IZ24" s="56"/>
      <c r="JA24" s="56"/>
      <c r="JB24" s="56"/>
      <c r="JC24" s="56"/>
      <c r="JD24" s="56"/>
      <c r="JE24" s="56"/>
      <c r="JF24" s="56"/>
      <c r="JG24" s="56"/>
      <c r="JH24" s="56"/>
      <c r="JI24" s="56"/>
      <c r="JJ24" s="56"/>
      <c r="JK24" s="56"/>
      <c r="JL24" s="56"/>
      <c r="JM24" s="56"/>
      <c r="JN24" s="56"/>
      <c r="JO24" s="56"/>
      <c r="JP24" s="56"/>
      <c r="JQ24" s="56"/>
      <c r="JR24" s="56"/>
      <c r="JS24" s="56"/>
      <c r="JT24" s="56"/>
      <c r="JU24" s="56"/>
      <c r="JV24" s="56"/>
      <c r="JW24" s="56"/>
      <c r="JX24" s="56"/>
      <c r="JY24" s="56"/>
      <c r="JZ24" s="56"/>
      <c r="KA24" s="56"/>
      <c r="KB24" s="56"/>
      <c r="KC24" s="56"/>
      <c r="KD24" s="56"/>
      <c r="KE24" s="56"/>
      <c r="KF24" s="56"/>
      <c r="KG24" s="56"/>
      <c r="KH24" s="56"/>
      <c r="KI24" s="56"/>
      <c r="KJ24" s="56"/>
      <c r="KK24" s="56"/>
      <c r="KL24" s="56"/>
      <c r="KM24" s="56"/>
      <c r="KN24" s="56"/>
      <c r="KO24" s="56"/>
      <c r="KP24" s="56"/>
      <c r="KQ24" s="56"/>
      <c r="KR24" s="56"/>
      <c r="KS24" s="56"/>
      <c r="KT24" s="56"/>
      <c r="KU24" s="56"/>
      <c r="KV24" s="56"/>
      <c r="KW24" s="56"/>
      <c r="KX24" s="56"/>
      <c r="KY24" s="56"/>
      <c r="KZ24" s="56"/>
      <c r="LA24" s="56"/>
      <c r="LB24" s="56"/>
      <c r="LC24" s="56"/>
      <c r="LD24" s="56"/>
      <c r="LE24" s="56"/>
      <c r="LF24" s="56"/>
      <c r="LG24" s="56"/>
      <c r="LH24" s="56"/>
      <c r="LI24" s="56"/>
      <c r="LJ24" s="56"/>
      <c r="LK24" s="56"/>
      <c r="LL24" s="56"/>
      <c r="LM24" s="56"/>
      <c r="LN24" s="56"/>
      <c r="LO24" s="56"/>
      <c r="LP24" s="56"/>
      <c r="LQ24" s="56"/>
      <c r="LR24" s="56"/>
      <c r="LS24" s="56"/>
      <c r="LT24" s="56"/>
      <c r="LU24" s="56"/>
      <c r="LV24" s="56"/>
      <c r="LW24" s="56"/>
      <c r="LX24" s="56"/>
      <c r="LY24" s="56"/>
      <c r="LZ24" s="56"/>
      <c r="MA24" s="56"/>
      <c r="MB24" s="56"/>
      <c r="MC24" s="56"/>
      <c r="MD24" s="56"/>
      <c r="ME24" s="56"/>
      <c r="MF24" s="56"/>
      <c r="MG24" s="56"/>
      <c r="MH24" s="56"/>
      <c r="MI24" s="56"/>
      <c r="MJ24" s="56"/>
      <c r="MK24" s="56"/>
      <c r="ML24" s="56"/>
      <c r="MM24" s="56"/>
      <c r="MN24" s="56"/>
      <c r="MO24" s="56"/>
      <c r="MP24" s="56"/>
      <c r="MQ24" s="56"/>
      <c r="MR24" s="56"/>
      <c r="MS24" s="56"/>
      <c r="MT24" s="56"/>
      <c r="MU24" s="56"/>
      <c r="MV24" s="56"/>
      <c r="MW24" s="56"/>
      <c r="MX24" s="56"/>
      <c r="MY24" s="56"/>
      <c r="MZ24" s="56"/>
      <c r="NA24" s="56"/>
      <c r="NB24" s="56"/>
      <c r="NC24" s="56"/>
      <c r="ND24" s="56"/>
      <c r="NE24" s="56"/>
      <c r="NF24" s="56"/>
      <c r="NG24" s="56"/>
      <c r="NH24" s="56"/>
      <c r="NI24" s="56"/>
      <c r="NJ24" s="56"/>
      <c r="NK24" s="56"/>
      <c r="NL24" s="56"/>
      <c r="NM24" s="56"/>
      <c r="NN24" s="56"/>
      <c r="NO24" s="56"/>
      <c r="NP24" s="56"/>
      <c r="NQ24" s="56"/>
      <c r="NR24" s="56"/>
      <c r="NS24" s="56"/>
      <c r="NT24" s="56"/>
      <c r="NU24" s="56"/>
      <c r="NV24" s="56"/>
      <c r="NW24" s="56"/>
      <c r="NX24" s="56"/>
      <c r="NY24" s="56"/>
      <c r="NZ24" s="56"/>
      <c r="OA24" s="56"/>
      <c r="OB24" s="56"/>
      <c r="OC24" s="56"/>
      <c r="OD24" s="56"/>
      <c r="OE24" s="56"/>
      <c r="OF24" s="56"/>
      <c r="OG24" s="56"/>
      <c r="OH24" s="56"/>
      <c r="OI24" s="56"/>
      <c r="OJ24" s="56"/>
      <c r="OK24" s="56"/>
      <c r="OL24" s="56"/>
      <c r="OM24" s="56"/>
      <c r="ON24" s="56"/>
      <c r="OO24" s="56"/>
      <c r="OP24" s="56"/>
      <c r="OQ24" s="56"/>
      <c r="OR24" s="56"/>
      <c r="OS24" s="56"/>
      <c r="OT24" s="56"/>
      <c r="OU24" s="56"/>
      <c r="OV24" s="56"/>
      <c r="OW24" s="56"/>
      <c r="OX24" s="56"/>
      <c r="OY24" s="56"/>
      <c r="OZ24" s="56"/>
      <c r="PA24" s="56"/>
      <c r="PB24" s="56"/>
      <c r="PC24" s="56"/>
      <c r="PD24" s="56"/>
      <c r="PE24" s="56"/>
      <c r="PF24" s="56"/>
      <c r="PG24" s="56"/>
      <c r="PH24" s="56"/>
      <c r="PI24" s="56"/>
      <c r="PJ24" s="56"/>
      <c r="PK24" s="56"/>
      <c r="PL24" s="56"/>
      <c r="PM24" s="56"/>
      <c r="PN24" s="56"/>
      <c r="PO24" s="56"/>
      <c r="PP24" s="56"/>
      <c r="PQ24" s="56"/>
      <c r="PR24" s="56"/>
      <c r="PS24" s="56"/>
      <c r="PT24" s="56"/>
      <c r="PU24" s="56"/>
      <c r="PV24" s="56"/>
      <c r="PW24" s="56"/>
      <c r="PX24" s="56"/>
      <c r="PY24" s="56"/>
      <c r="PZ24" s="56"/>
      <c r="QA24" s="56"/>
      <c r="QB24" s="56"/>
      <c r="QC24" s="56"/>
      <c r="QD24" s="56"/>
      <c r="QE24" s="56"/>
      <c r="QF24" s="56"/>
      <c r="QG24" s="56"/>
      <c r="QH24" s="56"/>
      <c r="QI24" s="56"/>
      <c r="QJ24" s="56"/>
      <c r="QK24" s="56"/>
      <c r="QL24" s="56"/>
      <c r="QM24" s="56"/>
      <c r="QN24" s="56"/>
      <c r="QO24" s="56"/>
      <c r="QP24" s="56"/>
      <c r="QQ24" s="56"/>
      <c r="QR24" s="56"/>
      <c r="QS24" s="56"/>
      <c r="QT24" s="56"/>
      <c r="QU24" s="56"/>
      <c r="QV24" s="56"/>
      <c r="QW24" s="56"/>
      <c r="QX24" s="56"/>
      <c r="QY24" s="56"/>
      <c r="QZ24" s="56"/>
      <c r="RA24" s="56"/>
      <c r="RB24" s="56"/>
      <c r="RC24" s="56"/>
      <c r="RD24" s="56"/>
      <c r="RE24" s="56"/>
      <c r="RF24" s="56"/>
      <c r="RG24" s="56"/>
      <c r="RH24" s="56"/>
      <c r="RI24" s="56"/>
      <c r="RJ24" s="56"/>
      <c r="RK24" s="56"/>
      <c r="RL24" s="56"/>
      <c r="RM24" s="56"/>
      <c r="RN24" s="56"/>
      <c r="RO24" s="56"/>
      <c r="RP24" s="56"/>
      <c r="RQ24" s="56"/>
      <c r="RR24" s="56"/>
      <c r="RS24" s="56"/>
      <c r="RT24" s="56"/>
      <c r="RU24" s="56"/>
      <c r="RV24" s="56"/>
      <c r="RW24" s="56"/>
      <c r="RX24" s="56"/>
      <c r="RY24" s="56"/>
      <c r="RZ24" s="56"/>
      <c r="SA24" s="56"/>
      <c r="SB24" s="56"/>
      <c r="SC24" s="56"/>
      <c r="SD24" s="56"/>
      <c r="SE24" s="56"/>
      <c r="SF24" s="56"/>
      <c r="SG24" s="56"/>
      <c r="SH24" s="56"/>
      <c r="SI24" s="56"/>
      <c r="SJ24" s="56"/>
      <c r="SK24" s="56"/>
      <c r="SL24" s="56"/>
      <c r="SM24" s="56"/>
      <c r="SN24" s="56"/>
      <c r="SO24" s="56"/>
      <c r="SP24" s="56"/>
      <c r="SQ24" s="56"/>
      <c r="SR24" s="56"/>
      <c r="SS24" s="56"/>
      <c r="ST24" s="56"/>
      <c r="SU24" s="56"/>
      <c r="SV24" s="56"/>
      <c r="SW24" s="56"/>
      <c r="SX24" s="56"/>
      <c r="SY24" s="56"/>
      <c r="SZ24" s="56"/>
      <c r="TA24" s="56"/>
      <c r="TB24" s="56"/>
      <c r="TC24" s="56"/>
      <c r="TD24" s="56"/>
      <c r="TE24" s="56"/>
      <c r="TF24" s="56"/>
      <c r="TG24" s="56"/>
      <c r="TH24" s="56"/>
      <c r="TI24" s="56"/>
      <c r="TJ24" s="56"/>
      <c r="TK24" s="56"/>
      <c r="TL24" s="56"/>
      <c r="TM24" s="56"/>
      <c r="TN24" s="56"/>
      <c r="TO24" s="56"/>
      <c r="TP24" s="56"/>
      <c r="TQ24" s="56"/>
      <c r="TR24" s="56"/>
      <c r="TS24" s="56"/>
      <c r="TT24" s="56"/>
      <c r="TU24" s="56"/>
      <c r="TV24" s="56"/>
      <c r="TW24" s="56"/>
      <c r="TX24" s="56"/>
      <c r="TY24" s="56"/>
      <c r="TZ24" s="56"/>
      <c r="UA24" s="56"/>
      <c r="UB24" s="56"/>
      <c r="UC24" s="56"/>
      <c r="UD24" s="56"/>
      <c r="UE24" s="56"/>
      <c r="UF24" s="56"/>
      <c r="UG24" s="56"/>
      <c r="UH24" s="56"/>
      <c r="UI24" s="56"/>
      <c r="UJ24" s="56"/>
      <c r="UK24" s="56"/>
      <c r="UL24" s="56"/>
      <c r="UM24" s="56"/>
      <c r="UN24" s="56"/>
      <c r="UO24" s="56"/>
      <c r="UP24" s="56"/>
      <c r="UQ24" s="56"/>
      <c r="UR24" s="56"/>
      <c r="US24" s="56"/>
      <c r="UT24" s="56"/>
      <c r="UU24" s="56"/>
      <c r="UV24" s="56"/>
      <c r="UW24" s="56"/>
      <c r="UX24" s="56"/>
      <c r="UY24" s="56"/>
      <c r="UZ24" s="56"/>
      <c r="VA24" s="56"/>
      <c r="VB24" s="56"/>
      <c r="VC24" s="56"/>
      <c r="VD24" s="56"/>
      <c r="VE24" s="56"/>
      <c r="VF24" s="56"/>
      <c r="VG24" s="56"/>
      <c r="VH24" s="56"/>
      <c r="VI24" s="56"/>
      <c r="VJ24" s="56"/>
      <c r="VK24" s="56"/>
      <c r="VL24" s="56"/>
      <c r="VM24" s="56"/>
      <c r="VN24" s="56"/>
      <c r="VO24" s="56"/>
      <c r="VP24" s="56"/>
      <c r="VQ24" s="56"/>
      <c r="VR24" s="56"/>
      <c r="VS24" s="56"/>
      <c r="VT24" s="56"/>
      <c r="VU24" s="56"/>
      <c r="VV24" s="56"/>
      <c r="VW24" s="56"/>
      <c r="VX24" s="56"/>
      <c r="VY24" s="56"/>
      <c r="VZ24" s="56"/>
      <c r="WA24" s="56"/>
      <c r="WB24" s="56"/>
      <c r="WC24" s="56"/>
      <c r="WD24" s="56"/>
      <c r="WE24" s="56"/>
      <c r="WF24" s="56"/>
      <c r="WG24" s="56"/>
      <c r="WH24" s="56"/>
      <c r="WI24" s="56"/>
      <c r="WJ24" s="56"/>
      <c r="WK24" s="56"/>
      <c r="WL24" s="56"/>
      <c r="WM24" s="56"/>
      <c r="WN24" s="56"/>
      <c r="WO24" s="56"/>
      <c r="WP24" s="56"/>
      <c r="WQ24" s="56"/>
      <c r="WR24" s="56"/>
      <c r="WS24" s="56"/>
      <c r="WT24" s="56"/>
      <c r="WU24" s="56"/>
      <c r="WV24" s="56"/>
      <c r="WW24" s="56"/>
      <c r="WX24" s="56"/>
      <c r="WY24" s="56"/>
      <c r="WZ24" s="56"/>
      <c r="XA24" s="56"/>
      <c r="XB24" s="56"/>
      <c r="XC24" s="56"/>
      <c r="XD24" s="56"/>
      <c r="XE24" s="56"/>
      <c r="XF24" s="56"/>
      <c r="XG24" s="56"/>
      <c r="XH24" s="56"/>
      <c r="XI24" s="56"/>
      <c r="XJ24" s="56"/>
      <c r="XK24" s="56"/>
      <c r="XL24" s="56"/>
      <c r="XM24" s="56"/>
      <c r="XN24" s="56"/>
      <c r="XO24" s="56"/>
      <c r="XP24" s="56"/>
      <c r="XQ24" s="56"/>
      <c r="XR24" s="56"/>
      <c r="XS24" s="56"/>
      <c r="XT24" s="56"/>
      <c r="XU24" s="56"/>
      <c r="XV24" s="56"/>
      <c r="XW24" s="56"/>
      <c r="XX24" s="56"/>
      <c r="XY24" s="56"/>
      <c r="XZ24" s="56"/>
      <c r="YA24" s="56"/>
      <c r="YB24" s="56"/>
      <c r="YC24" s="56"/>
      <c r="YD24" s="56"/>
      <c r="YE24" s="56"/>
      <c r="YF24" s="56"/>
      <c r="YG24" s="56"/>
      <c r="YH24" s="56"/>
      <c r="YI24" s="56"/>
      <c r="YJ24" s="56"/>
      <c r="YK24" s="56"/>
      <c r="YL24" s="56"/>
      <c r="YM24" s="56"/>
      <c r="YN24" s="56"/>
      <c r="YO24" s="56"/>
      <c r="YP24" s="56"/>
      <c r="YQ24" s="56"/>
      <c r="YR24" s="56"/>
      <c r="YS24" s="56"/>
      <c r="YT24" s="56"/>
      <c r="YU24" s="56"/>
      <c r="YV24" s="56"/>
      <c r="YW24" s="56"/>
      <c r="YX24" s="56"/>
      <c r="YY24" s="56"/>
      <c r="YZ24" s="56"/>
      <c r="ZA24" s="56"/>
      <c r="ZB24" s="56"/>
      <c r="ZC24" s="56"/>
      <c r="ZD24" s="56"/>
      <c r="ZE24" s="56"/>
      <c r="ZF24" s="56"/>
      <c r="ZG24" s="56"/>
      <c r="ZH24" s="56"/>
      <c r="ZI24" s="56"/>
      <c r="ZJ24" s="56"/>
      <c r="ZK24" s="56"/>
      <c r="ZL24" s="56"/>
      <c r="ZM24" s="56"/>
      <c r="ZN24" s="56"/>
      <c r="ZO24" s="56"/>
      <c r="ZP24" s="56"/>
      <c r="ZQ24" s="56"/>
      <c r="ZR24" s="56"/>
      <c r="ZS24" s="56"/>
      <c r="ZT24" s="56"/>
      <c r="ZU24" s="56"/>
      <c r="ZV24" s="56"/>
      <c r="ZW24" s="56"/>
      <c r="ZX24" s="56"/>
      <c r="ZY24" s="56"/>
      <c r="ZZ24" s="56"/>
      <c r="AAA24" s="56"/>
      <c r="AAB24" s="56"/>
      <c r="AAC24" s="56"/>
      <c r="AAD24" s="56"/>
      <c r="AAE24" s="56"/>
      <c r="AAF24" s="56"/>
      <c r="AAG24" s="56"/>
      <c r="AAH24" s="56"/>
      <c r="AAI24" s="56"/>
      <c r="AAJ24" s="56"/>
      <c r="AAK24" s="56"/>
      <c r="AAL24" s="56"/>
      <c r="AAM24" s="56"/>
      <c r="AAN24" s="56"/>
      <c r="AAO24" s="56"/>
      <c r="AAP24" s="56"/>
      <c r="AAQ24" s="56"/>
      <c r="AAR24" s="56"/>
      <c r="AAS24" s="56"/>
      <c r="AAT24" s="56"/>
      <c r="AAU24" s="56"/>
      <c r="AAV24" s="56"/>
      <c r="AAW24" s="56"/>
      <c r="AAX24" s="56"/>
      <c r="AAY24" s="56"/>
      <c r="AAZ24" s="56"/>
      <c r="ABA24" s="56"/>
      <c r="ABB24" s="56"/>
      <c r="ABC24" s="56"/>
      <c r="ABD24" s="56"/>
      <c r="ABE24" s="56"/>
      <c r="ABF24" s="56"/>
      <c r="ABG24" s="56"/>
      <c r="ABH24" s="56"/>
      <c r="ABI24" s="56"/>
      <c r="ABJ24" s="56"/>
      <c r="ABK24" s="56"/>
      <c r="ABL24" s="56"/>
      <c r="ABM24" s="56"/>
      <c r="ABN24" s="56"/>
      <c r="ABO24" s="56"/>
      <c r="ABP24" s="56"/>
      <c r="ABQ24" s="56"/>
      <c r="ABR24" s="56"/>
      <c r="ABS24" s="56"/>
      <c r="ABT24" s="56"/>
      <c r="ABU24" s="56"/>
      <c r="ABV24" s="56"/>
      <c r="ABW24" s="56"/>
      <c r="ABX24" s="56"/>
      <c r="ABY24" s="56"/>
      <c r="ABZ24" s="56"/>
      <c r="ACA24" s="56"/>
      <c r="ACB24" s="56"/>
      <c r="ACC24" s="56"/>
      <c r="ACD24" s="56"/>
      <c r="ACE24" s="56"/>
      <c r="ACF24" s="56"/>
      <c r="ACG24" s="56"/>
      <c r="ACH24" s="56"/>
      <c r="ACI24" s="56"/>
      <c r="ACJ24" s="56"/>
      <c r="ACK24" s="56"/>
      <c r="ACL24" s="56"/>
      <c r="ACM24" s="56"/>
      <c r="ACN24" s="56"/>
      <c r="ACO24" s="56"/>
      <c r="ACP24" s="56"/>
      <c r="ACQ24" s="56"/>
      <c r="ACR24" s="56"/>
      <c r="ACS24" s="56"/>
      <c r="ACT24" s="56"/>
      <c r="ACU24" s="56"/>
      <c r="ACV24" s="56"/>
      <c r="ACW24" s="56"/>
      <c r="ACX24" s="56"/>
      <c r="ACY24" s="56"/>
      <c r="ACZ24" s="56"/>
      <c r="ADA24" s="56"/>
      <c r="ADB24" s="56"/>
      <c r="ADC24" s="56"/>
      <c r="ADD24" s="56"/>
      <c r="ADE24" s="56"/>
      <c r="ADF24" s="56"/>
      <c r="ADG24" s="56"/>
      <c r="ADH24" s="56"/>
      <c r="ADI24" s="56"/>
      <c r="ADJ24" s="56"/>
      <c r="ADK24" s="56"/>
      <c r="ADL24" s="56"/>
      <c r="ADM24" s="56"/>
      <c r="ADN24" s="56"/>
      <c r="ADO24" s="56"/>
      <c r="ADP24" s="56"/>
      <c r="ADQ24" s="56"/>
      <c r="ADR24" s="56"/>
      <c r="ADS24" s="56"/>
      <c r="ADT24" s="56"/>
      <c r="ADU24" s="56"/>
      <c r="ADV24" s="56"/>
      <c r="ADW24" s="56"/>
      <c r="ADX24" s="56"/>
      <c r="ADY24" s="56"/>
      <c r="ADZ24" s="56"/>
      <c r="AEA24" s="56"/>
      <c r="AEB24" s="56"/>
      <c r="AEC24" s="56"/>
      <c r="AED24" s="56"/>
      <c r="AEE24" s="56"/>
      <c r="AEF24" s="56"/>
      <c r="AEG24" s="56"/>
      <c r="AEH24" s="56"/>
      <c r="AEI24" s="56"/>
      <c r="AEJ24" s="56"/>
      <c r="AEK24" s="56"/>
      <c r="AEL24" s="56"/>
      <c r="AEM24" s="56"/>
      <c r="AEN24" s="56"/>
      <c r="AEO24" s="56"/>
      <c r="AEP24" s="56"/>
      <c r="AEQ24" s="56"/>
      <c r="AER24" s="56"/>
      <c r="AES24" s="56"/>
      <c r="AET24" s="56"/>
      <c r="AEU24" s="56"/>
      <c r="AEV24" s="56"/>
      <c r="AEW24" s="56"/>
      <c r="AEX24" s="56"/>
      <c r="AEY24" s="56"/>
      <c r="AEZ24" s="56"/>
      <c r="AFA24" s="56"/>
      <c r="AFB24" s="56"/>
      <c r="AFC24" s="56"/>
      <c r="AFD24" s="56"/>
      <c r="AFE24" s="56"/>
      <c r="AFF24" s="56"/>
      <c r="AFG24" s="56"/>
      <c r="AFH24" s="56"/>
      <c r="AFI24" s="56"/>
      <c r="AFJ24" s="56"/>
      <c r="AFK24" s="56"/>
      <c r="AFL24" s="56"/>
      <c r="AFM24" s="56"/>
      <c r="AFN24" s="56"/>
      <c r="AFO24" s="56"/>
      <c r="AFP24" s="56"/>
      <c r="AFQ24" s="56"/>
      <c r="AFR24" s="56"/>
      <c r="AFS24" s="56"/>
      <c r="AFT24" s="56"/>
      <c r="AFU24" s="56"/>
      <c r="AFV24" s="56"/>
      <c r="AFW24" s="56"/>
      <c r="AFX24" s="56"/>
      <c r="AFY24" s="56"/>
      <c r="AFZ24" s="56"/>
      <c r="AGA24" s="56"/>
      <c r="AGB24" s="56"/>
      <c r="AGC24" s="56"/>
      <c r="AGD24" s="56"/>
      <c r="AGE24" s="56"/>
      <c r="AGF24" s="56"/>
      <c r="AGG24" s="56"/>
      <c r="AGH24" s="56"/>
      <c r="AGI24" s="56"/>
      <c r="AGJ24" s="56"/>
      <c r="AGK24" s="56"/>
      <c r="AGL24" s="56"/>
      <c r="AGM24" s="56"/>
      <c r="AGN24" s="56"/>
      <c r="AGO24" s="56"/>
      <c r="AGP24" s="56"/>
      <c r="AGQ24" s="56"/>
      <c r="AGR24" s="56"/>
      <c r="AGS24" s="56"/>
      <c r="AGT24" s="56"/>
      <c r="AGU24" s="56"/>
      <c r="AGV24" s="56"/>
      <c r="AGW24" s="56"/>
      <c r="AGX24" s="56"/>
      <c r="AGY24" s="56"/>
      <c r="AGZ24" s="56"/>
      <c r="AHA24" s="56"/>
      <c r="AHB24" s="56"/>
      <c r="AHC24" s="56"/>
      <c r="AHD24" s="56"/>
      <c r="AHE24" s="56"/>
      <c r="AHF24" s="56"/>
      <c r="AHG24" s="56"/>
      <c r="AHH24" s="56"/>
      <c r="AHI24" s="56"/>
      <c r="AHJ24" s="56"/>
      <c r="AHK24" s="56"/>
      <c r="AHL24" s="56"/>
      <c r="AHM24" s="56"/>
      <c r="AHN24" s="56"/>
      <c r="AHO24" s="56"/>
      <c r="AHP24" s="56"/>
      <c r="AHQ24" s="56"/>
      <c r="AHR24" s="56"/>
      <c r="AHS24" s="56"/>
      <c r="AHT24" s="56"/>
      <c r="AHU24" s="56"/>
      <c r="AHV24" s="56"/>
      <c r="AHW24" s="56"/>
      <c r="AHX24" s="56"/>
      <c r="AHY24" s="56"/>
      <c r="AHZ24" s="56"/>
      <c r="AIA24" s="56"/>
      <c r="AIB24" s="56"/>
      <c r="AIC24" s="56"/>
      <c r="AID24" s="56"/>
      <c r="AIE24" s="56"/>
      <c r="AIF24" s="56"/>
      <c r="AIG24" s="56"/>
      <c r="AIH24" s="56"/>
      <c r="AII24" s="56"/>
      <c r="AIJ24" s="56"/>
      <c r="AIK24" s="56"/>
      <c r="AIL24" s="56"/>
      <c r="AIM24" s="56"/>
      <c r="AIN24" s="56"/>
      <c r="AIO24" s="56"/>
      <c r="AIP24" s="56"/>
      <c r="AIQ24" s="56"/>
      <c r="AIR24" s="56"/>
      <c r="AIS24" s="56"/>
      <c r="AIT24" s="56"/>
      <c r="AIU24" s="56"/>
      <c r="AIV24" s="56"/>
      <c r="AIW24" s="56"/>
      <c r="AIX24" s="56"/>
      <c r="AIY24" s="56"/>
      <c r="AIZ24" s="56"/>
      <c r="AJA24" s="56"/>
      <c r="AJB24" s="56"/>
      <c r="AJC24" s="56"/>
      <c r="AJD24" s="56"/>
      <c r="AJE24" s="56"/>
      <c r="AJF24" s="56"/>
      <c r="AJG24" s="56"/>
      <c r="AJH24" s="56"/>
      <c r="AJI24" s="56"/>
      <c r="AJJ24" s="56"/>
      <c r="AJK24" s="56"/>
      <c r="AJL24" s="56"/>
      <c r="AJM24" s="56"/>
      <c r="AJN24" s="56"/>
      <c r="AJO24" s="56"/>
      <c r="AJP24" s="56"/>
      <c r="AJQ24" s="56"/>
      <c r="AJR24" s="56"/>
      <c r="AJS24" s="56"/>
      <c r="AJT24" s="56"/>
      <c r="AJU24" s="56"/>
      <c r="AJV24" s="56"/>
      <c r="AJW24" s="56"/>
      <c r="AJX24" s="56"/>
      <c r="AJY24" s="56"/>
      <c r="AJZ24" s="56"/>
      <c r="AKA24" s="56"/>
      <c r="AKB24" s="56"/>
      <c r="AKC24" s="56"/>
      <c r="AKD24" s="56"/>
      <c r="AKE24" s="56"/>
      <c r="AKF24" s="56"/>
      <c r="AKG24" s="56"/>
      <c r="AKH24" s="56"/>
      <c r="AKI24" s="56"/>
      <c r="AKJ24" s="56"/>
      <c r="AKK24" s="56"/>
      <c r="AKL24" s="56"/>
      <c r="AKM24" s="56"/>
      <c r="AKN24" s="56"/>
      <c r="AKO24" s="56"/>
      <c r="AKP24" s="56"/>
      <c r="AKQ24" s="56"/>
      <c r="AKR24" s="56"/>
      <c r="AKS24" s="56"/>
      <c r="AKT24" s="56"/>
      <c r="AKU24" s="56"/>
      <c r="AKV24" s="56"/>
      <c r="AKW24" s="56"/>
      <c r="AKX24" s="56"/>
      <c r="AKY24" s="56"/>
      <c r="AKZ24" s="56"/>
      <c r="ALA24" s="56"/>
      <c r="ALB24" s="56"/>
      <c r="ALC24" s="56"/>
      <c r="ALD24" s="56"/>
      <c r="ALE24" s="56"/>
      <c r="ALF24" s="56"/>
      <c r="ALG24" s="56"/>
      <c r="ALH24" s="56"/>
      <c r="ALI24" s="56"/>
      <c r="ALJ24" s="56"/>
      <c r="ALK24" s="56"/>
      <c r="ALL24" s="56"/>
      <c r="ALM24" s="56"/>
      <c r="ALN24" s="56"/>
      <c r="ALO24" s="56"/>
      <c r="ALP24" s="56"/>
      <c r="ALQ24" s="56"/>
      <c r="ALR24" s="56"/>
      <c r="ALS24" s="56"/>
      <c r="ALT24" s="56"/>
      <c r="ALU24" s="56"/>
      <c r="ALV24" s="56"/>
      <c r="ALW24" s="56"/>
      <c r="ALX24" s="56"/>
      <c r="ALY24" s="56"/>
      <c r="ALZ24" s="56"/>
      <c r="AMA24" s="56"/>
      <c r="AMB24" s="56"/>
      <c r="AMC24" s="56"/>
      <c r="AMD24" s="56"/>
      <c r="AME24" s="56"/>
      <c r="AMF24" s="56"/>
      <c r="AMG24" s="56"/>
      <c r="AMH24" s="56"/>
      <c r="AMI24" s="56"/>
      <c r="AMJ24" s="56"/>
      <c r="AMK24" s="56"/>
      <c r="AML24" s="56"/>
      <c r="AMM24" s="56"/>
      <c r="AMN24" s="56"/>
      <c r="AMO24" s="56"/>
      <c r="AMP24" s="56"/>
      <c r="AMQ24" s="56"/>
      <c r="AMR24" s="56"/>
      <c r="AMS24" s="56"/>
      <c r="AMT24" s="56"/>
      <c r="AMU24" s="56"/>
      <c r="AMV24" s="56"/>
      <c r="AMW24" s="56"/>
      <c r="AMX24" s="56"/>
      <c r="AMY24" s="56"/>
      <c r="AMZ24" s="56"/>
      <c r="ANA24" s="56"/>
      <c r="ANB24" s="56"/>
      <c r="ANC24" s="56"/>
      <c r="AND24" s="56"/>
      <c r="ANE24" s="56"/>
      <c r="ANF24" s="56"/>
      <c r="ANG24" s="56"/>
      <c r="ANH24" s="56"/>
      <c r="ANI24" s="56"/>
      <c r="ANJ24" s="56"/>
      <c r="ANK24" s="56"/>
      <c r="ANL24" s="56"/>
      <c r="ANM24" s="56"/>
      <c r="ANN24" s="56"/>
      <c r="ANO24" s="56"/>
      <c r="ANP24" s="56"/>
      <c r="ANQ24" s="56"/>
      <c r="ANR24" s="56"/>
      <c r="ANS24" s="56"/>
      <c r="ANT24" s="56"/>
      <c r="ANU24" s="56"/>
      <c r="ANV24" s="56"/>
      <c r="ANW24" s="56"/>
      <c r="ANX24" s="56"/>
      <c r="ANY24" s="56"/>
      <c r="ANZ24" s="56"/>
      <c r="AOA24" s="56"/>
      <c r="AOB24" s="56"/>
      <c r="AOC24" s="56"/>
      <c r="AOD24" s="56"/>
      <c r="AOE24" s="56"/>
      <c r="AOF24" s="56"/>
      <c r="AOG24" s="56"/>
      <c r="AOH24" s="56"/>
      <c r="AOI24" s="56"/>
      <c r="AOJ24" s="56"/>
      <c r="AOK24" s="56"/>
      <c r="AOL24" s="56"/>
      <c r="AOM24" s="56"/>
      <c r="AON24" s="56"/>
      <c r="AOO24" s="56"/>
      <c r="AOP24" s="56"/>
      <c r="AOQ24" s="56"/>
      <c r="AOR24" s="56"/>
      <c r="AOS24" s="56"/>
      <c r="AOT24" s="56"/>
      <c r="AOU24" s="56"/>
      <c r="AOV24" s="56"/>
      <c r="AOW24" s="56"/>
      <c r="AOX24" s="56"/>
      <c r="AOY24" s="56"/>
      <c r="AOZ24" s="56"/>
      <c r="APA24" s="56"/>
      <c r="APB24" s="56"/>
      <c r="APC24" s="56"/>
      <c r="APD24" s="56"/>
      <c r="APE24" s="56"/>
      <c r="APF24" s="56"/>
      <c r="APG24" s="56"/>
      <c r="APH24" s="56"/>
      <c r="API24" s="56"/>
      <c r="APJ24" s="56"/>
      <c r="APK24" s="56"/>
      <c r="APL24" s="56"/>
      <c r="APM24" s="56"/>
      <c r="APN24" s="56"/>
      <c r="APO24" s="56"/>
      <c r="APP24" s="56"/>
      <c r="APQ24" s="56"/>
      <c r="APR24" s="56"/>
      <c r="APS24" s="56"/>
      <c r="APT24" s="56"/>
      <c r="APU24" s="56"/>
      <c r="APV24" s="56"/>
      <c r="APW24" s="56"/>
      <c r="APX24" s="56"/>
      <c r="APY24" s="56"/>
      <c r="APZ24" s="56"/>
      <c r="AQA24" s="56"/>
      <c r="AQB24" s="56"/>
      <c r="AQC24" s="56"/>
      <c r="AQD24" s="56"/>
      <c r="AQE24" s="56"/>
      <c r="AQF24" s="56"/>
      <c r="AQG24" s="56"/>
      <c r="AQH24" s="56"/>
      <c r="AQI24" s="56"/>
      <c r="AQJ24" s="56"/>
      <c r="AQK24" s="56"/>
      <c r="AQL24" s="56"/>
      <c r="AQM24" s="56"/>
      <c r="AQN24" s="56"/>
      <c r="AQO24" s="56"/>
      <c r="AQP24" s="56"/>
      <c r="AQQ24" s="56"/>
      <c r="AQR24" s="56"/>
      <c r="AQS24" s="56"/>
      <c r="AQT24" s="56"/>
      <c r="AQU24" s="56"/>
      <c r="AQV24" s="56"/>
      <c r="AQW24" s="56"/>
      <c r="AQX24" s="56"/>
      <c r="AQY24" s="56"/>
      <c r="AQZ24" s="56"/>
      <c r="ARA24" s="56"/>
      <c r="ARB24" s="56"/>
      <c r="ARC24" s="56"/>
      <c r="ARD24" s="56"/>
      <c r="ARE24" s="56"/>
      <c r="ARF24" s="56"/>
      <c r="ARG24" s="56"/>
      <c r="ARH24" s="56"/>
      <c r="ARI24" s="56"/>
      <c r="ARJ24" s="56"/>
      <c r="ARK24" s="56"/>
      <c r="ARL24" s="56"/>
      <c r="ARM24" s="56"/>
      <c r="ARN24" s="56"/>
      <c r="ARO24" s="56"/>
      <c r="ARP24" s="56"/>
      <c r="ARQ24" s="56"/>
      <c r="ARR24" s="56"/>
      <c r="ARS24" s="56"/>
      <c r="ART24" s="56"/>
      <c r="ARU24" s="56"/>
      <c r="ARV24" s="56"/>
      <c r="ARW24" s="56"/>
      <c r="ARX24" s="56"/>
      <c r="ARY24" s="56"/>
      <c r="ARZ24" s="56"/>
      <c r="ASA24" s="56"/>
      <c r="ASB24" s="56"/>
      <c r="ASC24" s="56"/>
      <c r="ASD24" s="56"/>
      <c r="ASE24" s="56"/>
      <c r="ASF24" s="56"/>
      <c r="ASG24" s="56"/>
      <c r="ASH24" s="56"/>
      <c r="ASI24" s="56"/>
      <c r="ASJ24" s="56"/>
      <c r="ASK24" s="56"/>
      <c r="ASL24" s="56"/>
      <c r="ASM24" s="56"/>
      <c r="ASN24" s="56"/>
      <c r="ASO24" s="56"/>
      <c r="ASP24" s="56"/>
      <c r="ASQ24" s="56"/>
      <c r="ASR24" s="56"/>
      <c r="ASS24" s="56"/>
      <c r="AST24" s="56"/>
      <c r="ASU24" s="56"/>
      <c r="ASV24" s="56"/>
      <c r="ASW24" s="56"/>
      <c r="ASX24" s="56"/>
      <c r="ASY24" s="56"/>
      <c r="ASZ24" s="56"/>
      <c r="ATA24" s="56"/>
      <c r="ATB24" s="56"/>
      <c r="ATC24" s="56"/>
      <c r="ATD24" s="56"/>
      <c r="ATE24" s="56"/>
      <c r="ATF24" s="56"/>
      <c r="ATG24" s="56"/>
      <c r="ATH24" s="56"/>
      <c r="ATI24" s="56"/>
      <c r="ATJ24" s="56"/>
      <c r="ATK24" s="56"/>
      <c r="ATL24" s="56"/>
      <c r="ATM24" s="56"/>
      <c r="ATN24" s="56"/>
      <c r="ATO24" s="56"/>
      <c r="ATP24" s="56"/>
      <c r="ATQ24" s="56"/>
      <c r="ATR24" s="56"/>
      <c r="ATS24" s="56"/>
      <c r="ATT24" s="56"/>
      <c r="ATU24" s="56"/>
      <c r="ATV24" s="56"/>
      <c r="ATW24" s="56"/>
      <c r="ATX24" s="56"/>
      <c r="ATY24" s="56"/>
      <c r="ATZ24" s="56"/>
      <c r="AUA24" s="56"/>
      <c r="AUB24" s="56"/>
      <c r="AUC24" s="56"/>
      <c r="AUD24" s="56"/>
      <c r="AUE24" s="56"/>
      <c r="AUF24" s="56"/>
      <c r="AUG24" s="56"/>
      <c r="AUH24" s="56"/>
      <c r="AUI24" s="56"/>
      <c r="AUJ24" s="56"/>
      <c r="AUK24" s="56"/>
      <c r="AUL24" s="56"/>
      <c r="AUM24" s="56"/>
      <c r="AUN24" s="56"/>
      <c r="AUO24" s="56"/>
      <c r="AUP24" s="56"/>
      <c r="AUQ24" s="56"/>
      <c r="AUR24" s="56"/>
      <c r="AUS24" s="56"/>
      <c r="AUT24" s="56"/>
      <c r="AUU24" s="56"/>
      <c r="AUV24" s="56"/>
      <c r="AUW24" s="56"/>
      <c r="AUX24" s="56"/>
      <c r="AUY24" s="56"/>
      <c r="AUZ24" s="56"/>
      <c r="AVA24" s="56"/>
      <c r="AVB24" s="56"/>
      <c r="AVC24" s="56"/>
      <c r="AVD24" s="56"/>
      <c r="AVE24" s="56"/>
      <c r="AVF24" s="56"/>
      <c r="AVG24" s="56"/>
      <c r="AVH24" s="56"/>
      <c r="AVI24" s="56"/>
      <c r="AVJ24" s="56"/>
      <c r="AVK24" s="56"/>
      <c r="AVL24" s="56"/>
      <c r="AVM24" s="56"/>
      <c r="AVN24" s="56"/>
      <c r="AVO24" s="56"/>
      <c r="AVP24" s="56"/>
      <c r="AVQ24" s="56"/>
      <c r="AVR24" s="56"/>
      <c r="AVS24" s="56"/>
      <c r="AVT24" s="56"/>
      <c r="AVU24" s="56"/>
      <c r="AVV24" s="56"/>
      <c r="AVW24" s="56"/>
      <c r="AVX24" s="56"/>
      <c r="AVY24" s="56"/>
      <c r="AVZ24" s="56"/>
      <c r="AWA24" s="56"/>
      <c r="AWB24" s="56"/>
      <c r="AWC24" s="56"/>
      <c r="AWD24" s="56"/>
      <c r="AWE24" s="56"/>
      <c r="AWF24" s="56"/>
      <c r="AWG24" s="56"/>
      <c r="AWH24" s="56"/>
      <c r="AWI24" s="56"/>
      <c r="AWJ24" s="56"/>
      <c r="AWK24" s="56"/>
      <c r="AWL24" s="56"/>
      <c r="AWM24" s="56"/>
      <c r="AWN24" s="56"/>
      <c r="AWO24" s="56"/>
      <c r="AWP24" s="56"/>
      <c r="AWQ24" s="56"/>
      <c r="AWR24" s="56"/>
      <c r="AWS24" s="56"/>
      <c r="AWT24" s="56"/>
      <c r="AWU24" s="56"/>
      <c r="AWV24" s="56"/>
      <c r="AWW24" s="56"/>
      <c r="AWX24" s="56"/>
      <c r="AWY24" s="56"/>
      <c r="AWZ24" s="56"/>
      <c r="AXA24" s="56"/>
      <c r="AXB24" s="56"/>
      <c r="AXC24" s="56"/>
      <c r="AXD24" s="56"/>
      <c r="AXE24" s="56"/>
      <c r="AXF24" s="56"/>
      <c r="AXG24" s="56"/>
      <c r="AXH24" s="56"/>
      <c r="AXI24" s="56"/>
      <c r="AXJ24" s="56"/>
      <c r="AXK24" s="56"/>
      <c r="AXL24" s="56"/>
      <c r="AXM24" s="56"/>
      <c r="AXN24" s="56"/>
      <c r="AXO24" s="56"/>
      <c r="AXP24" s="56"/>
      <c r="AXQ24" s="56"/>
      <c r="AXR24" s="56"/>
      <c r="AXS24" s="56"/>
      <c r="AXT24" s="56"/>
      <c r="AXU24" s="56"/>
      <c r="AXV24" s="56"/>
      <c r="AXW24" s="56"/>
      <c r="AXX24" s="56"/>
      <c r="AXY24" s="56"/>
      <c r="AXZ24" s="56"/>
      <c r="AYA24" s="56"/>
      <c r="AYB24" s="56"/>
      <c r="AYC24" s="56"/>
      <c r="AYD24" s="56"/>
      <c r="AYE24" s="56"/>
      <c r="AYF24" s="56"/>
      <c r="AYG24" s="56"/>
      <c r="AYH24" s="56"/>
      <c r="AYI24" s="56"/>
      <c r="AYJ24" s="56"/>
      <c r="AYK24" s="56"/>
      <c r="AYL24" s="56"/>
      <c r="AYM24" s="56"/>
      <c r="AYN24" s="56"/>
      <c r="AYO24" s="56"/>
      <c r="AYP24" s="56"/>
      <c r="AYQ24" s="56"/>
      <c r="AYR24" s="56"/>
      <c r="AYS24" s="56"/>
      <c r="AYT24" s="56"/>
      <c r="AYU24" s="56"/>
      <c r="AYV24" s="56"/>
      <c r="AYW24" s="56"/>
      <c r="AYX24" s="56"/>
      <c r="AYY24" s="56"/>
      <c r="AYZ24" s="56"/>
      <c r="AZA24" s="56"/>
      <c r="AZB24" s="56"/>
      <c r="AZC24" s="56"/>
      <c r="AZD24" s="56"/>
      <c r="AZE24" s="56"/>
      <c r="AZF24" s="56"/>
      <c r="AZG24" s="56"/>
      <c r="AZH24" s="56"/>
      <c r="AZI24" s="56"/>
      <c r="AZJ24" s="56"/>
      <c r="AZK24" s="56"/>
      <c r="AZL24" s="56"/>
      <c r="AZM24" s="56"/>
      <c r="AZN24" s="56"/>
      <c r="AZO24" s="56"/>
      <c r="AZP24" s="56"/>
      <c r="AZQ24" s="56"/>
      <c r="AZR24" s="56"/>
      <c r="AZS24" s="56"/>
      <c r="AZT24" s="56"/>
      <c r="AZU24" s="56"/>
      <c r="AZV24" s="56"/>
      <c r="AZW24" s="56"/>
      <c r="AZX24" s="56"/>
      <c r="AZY24" s="56"/>
      <c r="AZZ24" s="56"/>
      <c r="BAA24" s="56"/>
      <c r="BAB24" s="56"/>
      <c r="BAC24" s="56"/>
      <c r="BAD24" s="56"/>
      <c r="BAE24" s="56"/>
      <c r="BAF24" s="56"/>
      <c r="BAG24" s="56"/>
      <c r="BAH24" s="56"/>
      <c r="BAI24" s="56"/>
      <c r="BAJ24" s="56"/>
      <c r="BAK24" s="56"/>
      <c r="BAL24" s="56"/>
      <c r="BAM24" s="56"/>
      <c r="BAN24" s="56"/>
      <c r="BAO24" s="56"/>
      <c r="BAP24" s="56"/>
      <c r="BAQ24" s="56"/>
      <c r="BAR24" s="56"/>
      <c r="BAS24" s="56"/>
      <c r="BAT24" s="56"/>
      <c r="BAU24" s="56"/>
      <c r="BAV24" s="56"/>
      <c r="BAW24" s="56"/>
      <c r="BAX24" s="56"/>
      <c r="BAY24" s="56"/>
      <c r="BAZ24" s="56"/>
      <c r="BBA24" s="56"/>
      <c r="BBB24" s="56"/>
      <c r="BBC24" s="56"/>
      <c r="BBD24" s="56"/>
      <c r="BBE24" s="56"/>
      <c r="BBF24" s="56"/>
      <c r="BBG24" s="56"/>
      <c r="BBH24" s="56"/>
      <c r="BBI24" s="56"/>
      <c r="BBJ24" s="56"/>
      <c r="BBK24" s="56"/>
      <c r="BBL24" s="56"/>
      <c r="BBM24" s="56"/>
      <c r="BBN24" s="56"/>
      <c r="BBO24" s="56"/>
      <c r="BBP24" s="56"/>
      <c r="BBQ24" s="56"/>
      <c r="BBR24" s="56"/>
      <c r="BBS24" s="56"/>
      <c r="BBT24" s="56"/>
      <c r="BBU24" s="56"/>
      <c r="BBV24" s="56"/>
      <c r="BBW24" s="56"/>
      <c r="BBX24" s="56"/>
      <c r="BBY24" s="56"/>
      <c r="BBZ24" s="56"/>
      <c r="BCA24" s="56"/>
      <c r="BCB24" s="56"/>
      <c r="BCC24" s="56"/>
      <c r="BCD24" s="56"/>
      <c r="BCE24" s="56"/>
      <c r="BCF24" s="56"/>
      <c r="BCG24" s="56"/>
      <c r="BCH24" s="56"/>
      <c r="BCI24" s="56"/>
      <c r="BCJ24" s="56"/>
      <c r="BCK24" s="56"/>
      <c r="BCL24" s="56"/>
      <c r="BCM24" s="56"/>
      <c r="BCN24" s="56"/>
      <c r="BCO24" s="56"/>
      <c r="BCP24" s="56"/>
      <c r="BCQ24" s="56"/>
      <c r="BCR24" s="56"/>
      <c r="BCS24" s="56"/>
      <c r="BCT24" s="56"/>
      <c r="BCU24" s="56"/>
      <c r="BCV24" s="56"/>
      <c r="BCW24" s="56"/>
      <c r="BCX24" s="56"/>
      <c r="BCY24" s="56"/>
      <c r="BCZ24" s="56"/>
      <c r="BDA24" s="56"/>
      <c r="BDB24" s="56"/>
      <c r="BDC24" s="56"/>
      <c r="BDD24" s="56"/>
      <c r="BDE24" s="56"/>
      <c r="BDF24" s="56"/>
      <c r="BDG24" s="56"/>
      <c r="BDH24" s="56"/>
      <c r="BDI24" s="56"/>
      <c r="BDJ24" s="56"/>
      <c r="BDK24" s="56"/>
      <c r="BDL24" s="56"/>
      <c r="BDM24" s="56"/>
      <c r="BDN24" s="56"/>
      <c r="BDO24" s="56"/>
      <c r="BDP24" s="56"/>
      <c r="BDQ24" s="56"/>
      <c r="BDR24" s="56"/>
      <c r="BDS24" s="56"/>
      <c r="BDT24" s="56"/>
      <c r="BDU24" s="56"/>
      <c r="BDV24" s="56"/>
      <c r="BDW24" s="56"/>
      <c r="BDX24" s="56"/>
      <c r="BDY24" s="56"/>
      <c r="BDZ24" s="56"/>
      <c r="BEA24" s="56"/>
      <c r="BEB24" s="56"/>
      <c r="BEC24" s="56"/>
      <c r="BED24" s="56"/>
      <c r="BEE24" s="56"/>
      <c r="BEF24" s="56"/>
      <c r="BEG24" s="56"/>
      <c r="BEH24" s="56"/>
      <c r="BEI24" s="56"/>
      <c r="BEJ24" s="56"/>
      <c r="BEK24" s="56"/>
      <c r="BEL24" s="56"/>
      <c r="BEM24" s="56"/>
      <c r="BEN24" s="56"/>
      <c r="BEO24" s="56"/>
      <c r="BEP24" s="56"/>
      <c r="BEQ24" s="56"/>
      <c r="BER24" s="56"/>
      <c r="BES24" s="56"/>
      <c r="BET24" s="56"/>
      <c r="BEU24" s="56"/>
      <c r="BEV24" s="56"/>
      <c r="BEW24" s="56"/>
      <c r="BEX24" s="56"/>
      <c r="BEY24" s="56"/>
      <c r="BEZ24" s="56"/>
      <c r="BFA24" s="56"/>
      <c r="BFB24" s="56"/>
      <c r="BFC24" s="56"/>
      <c r="BFD24" s="56"/>
      <c r="BFE24" s="56"/>
      <c r="BFF24" s="56"/>
      <c r="BFG24" s="56"/>
      <c r="BFH24" s="56"/>
      <c r="BFI24" s="56"/>
      <c r="BFJ24" s="56"/>
      <c r="BFK24" s="56"/>
      <c r="BFL24" s="56"/>
      <c r="BFM24" s="56"/>
      <c r="BFN24" s="56"/>
      <c r="BFO24" s="56"/>
      <c r="BFP24" s="56"/>
      <c r="BFQ24" s="56"/>
      <c r="BFR24" s="56"/>
      <c r="BFS24" s="56"/>
      <c r="BFT24" s="56"/>
      <c r="BFU24" s="56"/>
      <c r="BFV24" s="56"/>
      <c r="BFW24" s="56"/>
      <c r="BFX24" s="56"/>
      <c r="BFY24" s="56"/>
      <c r="BFZ24" s="56"/>
      <c r="BGA24" s="56"/>
      <c r="BGB24" s="56"/>
      <c r="BGC24" s="56"/>
      <c r="BGD24" s="56"/>
      <c r="BGE24" s="56"/>
      <c r="BGF24" s="56"/>
      <c r="BGG24" s="56"/>
      <c r="BGH24" s="56"/>
      <c r="BGI24" s="56"/>
      <c r="BGJ24" s="56"/>
      <c r="BGK24" s="56"/>
      <c r="BGL24" s="56"/>
      <c r="BGM24" s="56"/>
      <c r="BGN24" s="56"/>
      <c r="BGO24" s="56"/>
      <c r="BGP24" s="56"/>
      <c r="BGQ24" s="56"/>
      <c r="BGR24" s="56"/>
      <c r="BGS24" s="56"/>
      <c r="BGT24" s="56"/>
      <c r="BGU24" s="56"/>
      <c r="BGV24" s="56"/>
      <c r="BGW24" s="56"/>
      <c r="BGX24" s="56"/>
      <c r="BGY24" s="56"/>
      <c r="BGZ24" s="56"/>
      <c r="BHA24" s="56"/>
      <c r="BHB24" s="56"/>
      <c r="BHC24" s="56"/>
      <c r="BHD24" s="56"/>
      <c r="BHE24" s="56"/>
      <c r="BHF24" s="56"/>
      <c r="BHG24" s="56"/>
      <c r="BHH24" s="56"/>
      <c r="BHI24" s="56"/>
      <c r="BHJ24" s="56"/>
      <c r="BHK24" s="56"/>
      <c r="BHL24" s="56"/>
      <c r="BHM24" s="56"/>
      <c r="BHN24" s="56"/>
      <c r="BHO24" s="56"/>
      <c r="BHP24" s="56"/>
      <c r="BHQ24" s="56"/>
      <c r="BHR24" s="56"/>
      <c r="BHS24" s="56"/>
      <c r="BHT24" s="56"/>
      <c r="BHU24" s="56"/>
      <c r="BHV24" s="56"/>
      <c r="BHW24" s="56"/>
      <c r="BHX24" s="56"/>
      <c r="BHY24" s="56"/>
      <c r="BHZ24" s="56"/>
      <c r="BIA24" s="56"/>
      <c r="BIB24" s="56"/>
      <c r="BIC24" s="56"/>
      <c r="BID24" s="56"/>
      <c r="BIE24" s="56"/>
      <c r="BIF24" s="56"/>
      <c r="BIG24" s="56"/>
      <c r="BIH24" s="56"/>
      <c r="BII24" s="56"/>
      <c r="BIJ24" s="56"/>
      <c r="BIK24" s="56"/>
      <c r="BIL24" s="56"/>
      <c r="BIM24" s="56"/>
      <c r="BIN24" s="56"/>
      <c r="BIO24" s="56"/>
      <c r="BIP24" s="56"/>
      <c r="BIQ24" s="56"/>
      <c r="BIR24" s="56"/>
      <c r="BIS24" s="56"/>
      <c r="BIT24" s="56"/>
      <c r="BIU24" s="56"/>
      <c r="BIV24" s="56"/>
      <c r="BIW24" s="56"/>
      <c r="BIX24" s="56"/>
      <c r="BIY24" s="56"/>
      <c r="BIZ24" s="56"/>
      <c r="BJA24" s="56"/>
      <c r="BJB24" s="56"/>
      <c r="BJC24" s="56"/>
      <c r="BJD24" s="56"/>
      <c r="BJE24" s="56"/>
      <c r="BJF24" s="56"/>
      <c r="BJG24" s="56"/>
      <c r="BJH24" s="56"/>
      <c r="BJI24" s="56"/>
      <c r="BJJ24" s="56"/>
      <c r="BJK24" s="56"/>
      <c r="BJL24" s="56"/>
      <c r="BJM24" s="56"/>
      <c r="BJN24" s="56"/>
      <c r="BJO24" s="56"/>
      <c r="BJP24" s="56"/>
      <c r="BJQ24" s="56"/>
      <c r="BJR24" s="56"/>
      <c r="BJS24" s="56"/>
      <c r="BJT24" s="56"/>
      <c r="BJU24" s="56"/>
      <c r="BJV24" s="56"/>
      <c r="BJW24" s="56"/>
      <c r="BJX24" s="56"/>
      <c r="BJY24" s="56"/>
      <c r="BJZ24" s="56"/>
      <c r="BKA24" s="56"/>
      <c r="BKB24" s="56"/>
      <c r="BKC24" s="56"/>
      <c r="BKD24" s="56"/>
      <c r="BKE24" s="56"/>
      <c r="BKF24" s="56"/>
      <c r="BKG24" s="56"/>
      <c r="BKH24" s="56"/>
      <c r="BKI24" s="56"/>
      <c r="BKJ24" s="56"/>
      <c r="BKK24" s="56"/>
      <c r="BKL24" s="56"/>
      <c r="BKM24" s="56"/>
      <c r="BKN24" s="56"/>
      <c r="BKO24" s="56"/>
      <c r="BKP24" s="56"/>
      <c r="BKQ24" s="56"/>
      <c r="BKR24" s="56"/>
      <c r="BKS24" s="56"/>
      <c r="BKT24" s="56"/>
      <c r="BKU24" s="56"/>
      <c r="BKV24" s="56"/>
      <c r="BKW24" s="56"/>
      <c r="BKX24" s="56"/>
      <c r="BKY24" s="56"/>
      <c r="BKZ24" s="56"/>
      <c r="BLA24" s="56"/>
      <c r="BLB24" s="56"/>
      <c r="BLC24" s="56"/>
      <c r="BLD24" s="56"/>
      <c r="BLE24" s="56"/>
      <c r="BLF24" s="56"/>
      <c r="BLG24" s="56"/>
      <c r="BLH24" s="56"/>
      <c r="BLI24" s="56"/>
      <c r="BLJ24" s="56"/>
      <c r="BLK24" s="56"/>
      <c r="BLL24" s="56"/>
      <c r="BLM24" s="56"/>
      <c r="BLN24" s="56"/>
      <c r="BLO24" s="56"/>
      <c r="BLP24" s="56"/>
      <c r="BLQ24" s="56"/>
      <c r="BLR24" s="56"/>
      <c r="BLS24" s="56"/>
      <c r="BLT24" s="56"/>
      <c r="BLU24" s="56"/>
      <c r="BLV24" s="56"/>
      <c r="BLW24" s="56"/>
      <c r="BLX24" s="56"/>
      <c r="BLY24" s="56"/>
      <c r="BLZ24" s="56"/>
      <c r="BMA24" s="56"/>
      <c r="BMB24" s="56"/>
      <c r="BMC24" s="56"/>
      <c r="BMD24" s="56"/>
      <c r="BME24" s="56"/>
      <c r="BMF24" s="56"/>
      <c r="BMG24" s="56"/>
      <c r="BMH24" s="56"/>
      <c r="BMI24" s="56"/>
      <c r="BMJ24" s="56"/>
      <c r="BMK24" s="56"/>
      <c r="BML24" s="56"/>
      <c r="BMM24" s="56"/>
      <c r="BMN24" s="56"/>
      <c r="BMO24" s="56"/>
      <c r="BMP24" s="56"/>
      <c r="BMQ24" s="56"/>
      <c r="BMR24" s="56"/>
      <c r="BMS24" s="56"/>
      <c r="BMT24" s="56"/>
      <c r="BMU24" s="56"/>
      <c r="BMV24" s="56"/>
      <c r="BMW24" s="56"/>
      <c r="BMX24" s="56"/>
      <c r="BMY24" s="56"/>
      <c r="BMZ24" s="56"/>
      <c r="BNA24" s="56"/>
      <c r="BNB24" s="56"/>
      <c r="BNC24" s="56"/>
      <c r="BND24" s="56"/>
      <c r="BNE24" s="56"/>
      <c r="BNF24" s="56"/>
      <c r="BNG24" s="56"/>
      <c r="BNH24" s="56"/>
      <c r="BNI24" s="56"/>
      <c r="BNJ24" s="56"/>
      <c r="BNK24" s="56"/>
      <c r="BNL24" s="56"/>
      <c r="BNM24" s="56"/>
      <c r="BNN24" s="56"/>
      <c r="BNO24" s="56"/>
      <c r="BNP24" s="56"/>
      <c r="BNQ24" s="56"/>
      <c r="BNR24" s="56"/>
      <c r="BNS24" s="56"/>
      <c r="BNT24" s="56"/>
      <c r="BNU24" s="56"/>
      <c r="BNV24" s="56"/>
      <c r="BNW24" s="56"/>
      <c r="BNX24" s="56"/>
      <c r="BNY24" s="56"/>
      <c r="BNZ24" s="56"/>
      <c r="BOA24" s="56"/>
      <c r="BOB24" s="56"/>
      <c r="BOC24" s="56"/>
      <c r="BOD24" s="56"/>
      <c r="BOE24" s="56"/>
      <c r="BOF24" s="56"/>
      <c r="BOG24" s="56"/>
      <c r="BOH24" s="56"/>
      <c r="BOI24" s="56"/>
      <c r="BOJ24" s="56"/>
      <c r="BOK24" s="56"/>
      <c r="BOL24" s="56"/>
      <c r="BOM24" s="56"/>
      <c r="BON24" s="56"/>
      <c r="BOO24" s="56"/>
      <c r="BOP24" s="56"/>
      <c r="BOQ24" s="56"/>
      <c r="BOR24" s="56"/>
      <c r="BOS24" s="56"/>
      <c r="BOT24" s="56"/>
      <c r="BOU24" s="56"/>
      <c r="BOV24" s="56"/>
      <c r="BOW24" s="56"/>
      <c r="BOX24" s="56"/>
      <c r="BOY24" s="56"/>
      <c r="BOZ24" s="56"/>
      <c r="BPA24" s="56"/>
      <c r="BPB24" s="56"/>
      <c r="BPC24" s="56"/>
      <c r="BPD24" s="56"/>
      <c r="BPE24" s="56"/>
      <c r="BPF24" s="56"/>
      <c r="BPG24" s="56"/>
      <c r="BPH24" s="56"/>
      <c r="BPI24" s="56"/>
      <c r="BPJ24" s="56"/>
      <c r="BPK24" s="56"/>
      <c r="BPL24" s="56"/>
      <c r="BPM24" s="56"/>
      <c r="BPN24" s="56"/>
      <c r="BPO24" s="56"/>
      <c r="BPP24" s="56"/>
      <c r="BPQ24" s="56"/>
      <c r="BPR24" s="56"/>
      <c r="BPS24" s="56"/>
      <c r="BPT24" s="56"/>
      <c r="BPU24" s="56"/>
      <c r="BPV24" s="56"/>
      <c r="BPW24" s="56"/>
      <c r="BPX24" s="56"/>
      <c r="BPY24" s="56"/>
      <c r="BPZ24" s="56"/>
      <c r="BQA24" s="56"/>
      <c r="BQB24" s="56"/>
      <c r="BQC24" s="56"/>
      <c r="BQD24" s="56"/>
      <c r="BQE24" s="56"/>
      <c r="BQF24" s="56"/>
      <c r="BQG24" s="56"/>
      <c r="BQH24" s="56"/>
      <c r="BQI24" s="56"/>
      <c r="BQJ24" s="56"/>
      <c r="BQK24" s="56"/>
      <c r="BQL24" s="56"/>
      <c r="BQM24" s="56"/>
      <c r="BQN24" s="56"/>
      <c r="BQO24" s="56"/>
      <c r="BQP24" s="56"/>
      <c r="BQQ24" s="56"/>
      <c r="BQR24" s="56"/>
      <c r="BQS24" s="56"/>
      <c r="BQT24" s="56"/>
      <c r="BQU24" s="56"/>
      <c r="BQV24" s="56"/>
      <c r="BQW24" s="56"/>
      <c r="BQX24" s="56"/>
      <c r="BQY24" s="56"/>
      <c r="BQZ24" s="56"/>
      <c r="BRA24" s="56"/>
      <c r="BRB24" s="56"/>
      <c r="BRC24" s="56"/>
      <c r="BRD24" s="56"/>
      <c r="BRE24" s="56"/>
      <c r="BRF24" s="56"/>
      <c r="BRG24" s="56"/>
      <c r="BRH24" s="56"/>
      <c r="BRI24" s="56"/>
      <c r="BRJ24" s="56"/>
      <c r="BRK24" s="56"/>
      <c r="BRL24" s="56"/>
      <c r="BRM24" s="56"/>
      <c r="BRN24" s="56"/>
      <c r="BRO24" s="56"/>
      <c r="BRP24" s="56"/>
      <c r="BRQ24" s="56"/>
      <c r="BRR24" s="56"/>
      <c r="BRS24" s="56"/>
      <c r="BRT24" s="56"/>
      <c r="BRU24" s="56"/>
      <c r="BRV24" s="56"/>
      <c r="BRW24" s="56"/>
      <c r="BRX24" s="56"/>
      <c r="BRY24" s="56"/>
      <c r="BRZ24" s="56"/>
      <c r="BSA24" s="56"/>
      <c r="BSB24" s="56"/>
      <c r="BSC24" s="56"/>
      <c r="BSD24" s="56"/>
      <c r="BSE24" s="56"/>
      <c r="BSF24" s="56"/>
      <c r="BSG24" s="56"/>
      <c r="BSH24" s="56"/>
      <c r="BSI24" s="56"/>
      <c r="BSJ24" s="56"/>
      <c r="BSK24" s="56"/>
      <c r="BSL24" s="56"/>
      <c r="BSM24" s="56"/>
      <c r="BSN24" s="56"/>
      <c r="BSO24" s="56"/>
      <c r="BSP24" s="56"/>
      <c r="BSQ24" s="56"/>
      <c r="BSR24" s="56"/>
      <c r="BSS24" s="56"/>
      <c r="BST24" s="56"/>
      <c r="BSU24" s="56"/>
      <c r="BSV24" s="56"/>
      <c r="BSW24" s="56"/>
      <c r="BSX24" s="56"/>
      <c r="BSY24" s="56"/>
      <c r="BSZ24" s="56"/>
      <c r="BTA24" s="56"/>
      <c r="BTB24" s="56"/>
      <c r="BTC24" s="56"/>
      <c r="BTD24" s="56"/>
      <c r="BTE24" s="56"/>
      <c r="BTF24" s="56"/>
      <c r="BTG24" s="56"/>
      <c r="BTH24" s="56"/>
      <c r="BTI24" s="56"/>
      <c r="BTJ24" s="56"/>
      <c r="BTK24" s="56"/>
      <c r="BTL24" s="56"/>
      <c r="BTM24" s="56"/>
      <c r="BTN24" s="56"/>
      <c r="BTO24" s="56"/>
      <c r="BTP24" s="56"/>
      <c r="BTQ24" s="56"/>
      <c r="BTR24" s="56"/>
      <c r="BTS24" s="56"/>
      <c r="BTT24" s="56"/>
      <c r="BTU24" s="56"/>
      <c r="BTV24" s="56"/>
      <c r="BTW24" s="56"/>
      <c r="BTX24" s="56"/>
      <c r="BTY24" s="56"/>
      <c r="BTZ24" s="56"/>
      <c r="BUA24" s="56"/>
      <c r="BUB24" s="56"/>
      <c r="BUC24" s="56"/>
      <c r="BUD24" s="56"/>
      <c r="BUE24" s="56"/>
      <c r="BUF24" s="56"/>
      <c r="BUG24" s="56"/>
      <c r="BUH24" s="56"/>
      <c r="BUI24" s="56"/>
      <c r="BUJ24" s="56"/>
      <c r="BUK24" s="56"/>
      <c r="BUL24" s="56"/>
      <c r="BUM24" s="56"/>
      <c r="BUN24" s="56"/>
      <c r="BUO24" s="56"/>
      <c r="BUP24" s="56"/>
      <c r="BUQ24" s="56"/>
      <c r="BUR24" s="56"/>
      <c r="BUS24" s="56"/>
      <c r="BUT24" s="56"/>
      <c r="BUU24" s="56"/>
      <c r="BUV24" s="56"/>
      <c r="BUW24" s="56"/>
      <c r="BUX24" s="56"/>
      <c r="BUY24" s="56"/>
      <c r="BUZ24" s="56"/>
      <c r="BVA24" s="56"/>
      <c r="BVB24" s="56"/>
      <c r="BVC24" s="56"/>
      <c r="BVD24" s="56"/>
      <c r="BVE24" s="56"/>
      <c r="BVF24" s="56"/>
      <c r="BVG24" s="56"/>
      <c r="BVH24" s="56"/>
      <c r="BVI24" s="56"/>
      <c r="BVJ24" s="56"/>
      <c r="BVK24" s="56"/>
      <c r="BVL24" s="56"/>
      <c r="BVM24" s="56"/>
      <c r="BVN24" s="56"/>
      <c r="BVO24" s="56"/>
      <c r="BVP24" s="56"/>
      <c r="BVQ24" s="56"/>
      <c r="BVR24" s="56"/>
      <c r="BVS24" s="56"/>
      <c r="BVT24" s="56"/>
      <c r="BVU24" s="56"/>
      <c r="BVV24" s="56"/>
      <c r="BVW24" s="56"/>
      <c r="BVX24" s="56"/>
      <c r="BVY24" s="56"/>
      <c r="BVZ24" s="56"/>
      <c r="BWA24" s="56"/>
      <c r="BWB24" s="56"/>
      <c r="BWC24" s="56"/>
      <c r="BWD24" s="56"/>
      <c r="BWE24" s="56"/>
      <c r="BWF24" s="56"/>
      <c r="BWG24" s="56"/>
      <c r="BWH24" s="56"/>
      <c r="BWI24" s="56"/>
      <c r="BWJ24" s="56"/>
      <c r="BWK24" s="56"/>
      <c r="BWL24" s="56"/>
      <c r="BWM24" s="56"/>
      <c r="BWN24" s="56"/>
      <c r="BWO24" s="56"/>
      <c r="BWP24" s="56"/>
      <c r="BWQ24" s="56"/>
      <c r="BWR24" s="56"/>
      <c r="BWS24" s="56"/>
      <c r="BWT24" s="56"/>
      <c r="BWU24" s="56"/>
      <c r="BWV24" s="56"/>
      <c r="BWW24" s="56"/>
      <c r="BWX24" s="56"/>
      <c r="BWY24" s="56"/>
      <c r="BWZ24" s="56"/>
      <c r="BXA24" s="56"/>
      <c r="BXB24" s="56"/>
      <c r="BXC24" s="56"/>
      <c r="BXD24" s="56"/>
      <c r="BXE24" s="56"/>
      <c r="BXF24" s="56"/>
      <c r="BXG24" s="56"/>
      <c r="BXH24" s="56"/>
      <c r="BXI24" s="56"/>
      <c r="BXJ24" s="56"/>
      <c r="BXK24" s="56"/>
      <c r="BXL24" s="56"/>
      <c r="BXM24" s="56"/>
      <c r="BXN24" s="56"/>
      <c r="BXO24" s="56"/>
      <c r="BXP24" s="56"/>
      <c r="BXQ24" s="56"/>
      <c r="BXR24" s="56"/>
      <c r="BXS24" s="56"/>
      <c r="BXT24" s="56"/>
      <c r="BXU24" s="56"/>
      <c r="BXV24" s="56"/>
      <c r="BXW24" s="56"/>
      <c r="BXX24" s="56"/>
      <c r="BXY24" s="56"/>
      <c r="BXZ24" s="56"/>
      <c r="BYA24" s="56"/>
      <c r="BYB24" s="56"/>
      <c r="BYC24" s="56"/>
      <c r="BYD24" s="56"/>
      <c r="BYE24" s="56"/>
      <c r="BYF24" s="56"/>
      <c r="BYG24" s="56"/>
      <c r="BYH24" s="56"/>
      <c r="BYI24" s="56"/>
      <c r="BYJ24" s="56"/>
      <c r="BYK24" s="56"/>
      <c r="BYL24" s="56"/>
      <c r="BYM24" s="56"/>
      <c r="BYN24" s="56"/>
      <c r="BYO24" s="56"/>
      <c r="BYP24" s="56"/>
      <c r="BYQ24" s="56"/>
      <c r="BYR24" s="56"/>
      <c r="BYS24" s="56"/>
      <c r="BYT24" s="56"/>
      <c r="BYU24" s="56"/>
      <c r="BYV24" s="56"/>
      <c r="BYW24" s="56"/>
      <c r="BYX24" s="56"/>
      <c r="BYY24" s="56"/>
      <c r="BYZ24" s="56"/>
      <c r="BZA24" s="56"/>
      <c r="BZB24" s="56"/>
      <c r="BZC24" s="56"/>
      <c r="BZD24" s="56"/>
      <c r="BZE24" s="56"/>
      <c r="BZF24" s="56"/>
      <c r="BZG24" s="56"/>
      <c r="BZH24" s="56"/>
      <c r="BZI24" s="56"/>
      <c r="BZJ24" s="56"/>
      <c r="BZK24" s="56"/>
      <c r="BZL24" s="56"/>
      <c r="BZM24" s="56"/>
      <c r="BZN24" s="56"/>
      <c r="BZO24" s="56"/>
      <c r="BZP24" s="56"/>
      <c r="BZQ24" s="56"/>
      <c r="BZR24" s="56"/>
      <c r="BZS24" s="56"/>
      <c r="BZT24" s="56"/>
      <c r="BZU24" s="56"/>
      <c r="BZV24" s="56"/>
      <c r="BZW24" s="56"/>
      <c r="BZX24" s="56"/>
      <c r="BZY24" s="56"/>
      <c r="BZZ24" s="56"/>
      <c r="CAA24" s="56"/>
      <c r="CAB24" s="56"/>
      <c r="CAC24" s="56"/>
      <c r="CAD24" s="56"/>
      <c r="CAE24" s="56"/>
      <c r="CAF24" s="56"/>
      <c r="CAG24" s="56"/>
      <c r="CAH24" s="56"/>
      <c r="CAI24" s="56"/>
      <c r="CAJ24" s="56"/>
      <c r="CAK24" s="56"/>
      <c r="CAL24" s="56"/>
      <c r="CAM24" s="56"/>
      <c r="CAN24" s="56"/>
      <c r="CAO24" s="56"/>
      <c r="CAP24" s="56"/>
      <c r="CAQ24" s="56"/>
      <c r="CAR24" s="56"/>
      <c r="CAS24" s="56"/>
      <c r="CAT24" s="56"/>
      <c r="CAU24" s="56"/>
      <c r="CAV24" s="56"/>
      <c r="CAW24" s="56"/>
      <c r="CAX24" s="56"/>
      <c r="CAY24" s="56"/>
      <c r="CAZ24" s="56"/>
      <c r="CBA24" s="56"/>
      <c r="CBB24" s="56"/>
      <c r="CBC24" s="56"/>
      <c r="CBD24" s="56"/>
      <c r="CBE24" s="56"/>
      <c r="CBF24" s="56"/>
      <c r="CBG24" s="56"/>
      <c r="CBH24" s="56"/>
      <c r="CBI24" s="56"/>
      <c r="CBJ24" s="56"/>
      <c r="CBK24" s="56"/>
      <c r="CBL24" s="56"/>
      <c r="CBM24" s="56"/>
      <c r="CBN24" s="56"/>
      <c r="CBO24" s="56"/>
      <c r="CBP24" s="56"/>
      <c r="CBQ24" s="56"/>
      <c r="CBR24" s="56"/>
      <c r="CBS24" s="56"/>
      <c r="CBT24" s="56"/>
      <c r="CBU24" s="56"/>
      <c r="CBV24" s="56"/>
      <c r="CBW24" s="56"/>
      <c r="CBX24" s="56"/>
      <c r="CBY24" s="56"/>
      <c r="CBZ24" s="56"/>
      <c r="CCA24" s="56"/>
      <c r="CCB24" s="56"/>
      <c r="CCC24" s="56"/>
      <c r="CCD24" s="56"/>
      <c r="CCE24" s="56"/>
      <c r="CCF24" s="56"/>
      <c r="CCG24" s="56"/>
      <c r="CCH24" s="56"/>
      <c r="CCI24" s="56"/>
      <c r="CCJ24" s="56"/>
      <c r="CCK24" s="56"/>
      <c r="CCL24" s="56"/>
      <c r="CCM24" s="56"/>
      <c r="CCN24" s="56"/>
      <c r="CCO24" s="56"/>
      <c r="CCP24" s="56"/>
      <c r="CCQ24" s="56"/>
      <c r="CCR24" s="56"/>
      <c r="CCS24" s="56"/>
      <c r="CCT24" s="56"/>
      <c r="CCU24" s="56"/>
      <c r="CCV24" s="56"/>
      <c r="CCW24" s="56"/>
      <c r="CCX24" s="56"/>
      <c r="CCY24" s="56"/>
      <c r="CCZ24" s="56"/>
      <c r="CDA24" s="56"/>
      <c r="CDB24" s="56"/>
      <c r="CDC24" s="56"/>
      <c r="CDD24" s="56"/>
      <c r="CDE24" s="56"/>
      <c r="CDF24" s="56"/>
      <c r="CDG24" s="56"/>
      <c r="CDH24" s="56"/>
      <c r="CDI24" s="56"/>
      <c r="CDJ24" s="56"/>
      <c r="CDK24" s="56"/>
      <c r="CDL24" s="56"/>
      <c r="CDM24" s="56"/>
      <c r="CDN24" s="56"/>
      <c r="CDO24" s="56"/>
      <c r="CDP24" s="56"/>
      <c r="CDQ24" s="56"/>
      <c r="CDR24" s="56"/>
      <c r="CDS24" s="56"/>
      <c r="CDT24" s="56"/>
      <c r="CDU24" s="56"/>
      <c r="CDV24" s="56"/>
      <c r="CDW24" s="56"/>
      <c r="CDX24" s="56"/>
      <c r="CDY24" s="56"/>
      <c r="CDZ24" s="56"/>
      <c r="CEA24" s="56"/>
      <c r="CEB24" s="56"/>
      <c r="CEC24" s="56"/>
      <c r="CED24" s="56"/>
      <c r="CEE24" s="56"/>
      <c r="CEF24" s="56"/>
      <c r="CEG24" s="56"/>
      <c r="CEH24" s="56"/>
      <c r="CEI24" s="56"/>
      <c r="CEJ24" s="56"/>
      <c r="CEK24" s="56"/>
      <c r="CEL24" s="56"/>
      <c r="CEM24" s="56"/>
      <c r="CEN24" s="56"/>
      <c r="CEO24" s="56"/>
      <c r="CEP24" s="56"/>
      <c r="CEQ24" s="56"/>
      <c r="CER24" s="56"/>
      <c r="CES24" s="56"/>
      <c r="CET24" s="56"/>
      <c r="CEU24" s="56"/>
      <c r="CEV24" s="56"/>
      <c r="CEW24" s="56"/>
      <c r="CEX24" s="56"/>
      <c r="CEY24" s="56"/>
      <c r="CEZ24" s="56"/>
      <c r="CFA24" s="56"/>
      <c r="CFB24" s="56"/>
      <c r="CFC24" s="56"/>
      <c r="CFD24" s="56"/>
      <c r="CFE24" s="56"/>
      <c r="CFF24" s="56"/>
      <c r="CFG24" s="56"/>
      <c r="CFH24" s="56"/>
      <c r="CFI24" s="56"/>
      <c r="CFJ24" s="56"/>
      <c r="CFK24" s="56"/>
      <c r="CFL24" s="56"/>
      <c r="CFM24" s="56"/>
      <c r="CFN24" s="56"/>
      <c r="CFO24" s="56"/>
      <c r="CFP24" s="56"/>
      <c r="CFQ24" s="56"/>
      <c r="CFR24" s="56"/>
      <c r="CFS24" s="56"/>
      <c r="CFT24" s="56"/>
      <c r="CFU24" s="56"/>
      <c r="CFV24" s="56"/>
      <c r="CFW24" s="56"/>
      <c r="CFX24" s="56"/>
      <c r="CFY24" s="56"/>
      <c r="CFZ24" s="56"/>
      <c r="CGA24" s="56"/>
      <c r="CGB24" s="56"/>
      <c r="CGC24" s="56"/>
      <c r="CGD24" s="56"/>
      <c r="CGE24" s="56"/>
      <c r="CGF24" s="56"/>
      <c r="CGG24" s="56"/>
      <c r="CGH24" s="56"/>
      <c r="CGI24" s="56"/>
      <c r="CGJ24" s="56"/>
      <c r="CGK24" s="56"/>
      <c r="CGL24" s="56"/>
      <c r="CGM24" s="56"/>
      <c r="CGN24" s="56"/>
      <c r="CGO24" s="56"/>
      <c r="CGP24" s="56"/>
      <c r="CGQ24" s="56"/>
      <c r="CGR24" s="56"/>
      <c r="CGS24" s="56"/>
      <c r="CGT24" s="56"/>
      <c r="CGU24" s="56"/>
      <c r="CGV24" s="56"/>
      <c r="CGW24" s="56"/>
      <c r="CGX24" s="56"/>
      <c r="CGY24" s="56"/>
      <c r="CGZ24" s="56"/>
      <c r="CHA24" s="56"/>
      <c r="CHB24" s="56"/>
      <c r="CHC24" s="56"/>
      <c r="CHD24" s="56"/>
      <c r="CHE24" s="56"/>
      <c r="CHF24" s="56"/>
      <c r="CHG24" s="56"/>
      <c r="CHH24" s="56"/>
      <c r="CHI24" s="56"/>
      <c r="CHJ24" s="56"/>
      <c r="CHK24" s="56"/>
      <c r="CHL24" s="56"/>
      <c r="CHM24" s="56"/>
      <c r="CHN24" s="56"/>
      <c r="CHO24" s="56"/>
      <c r="CHP24" s="56"/>
      <c r="CHQ24" s="56"/>
      <c r="CHR24" s="56"/>
      <c r="CHS24" s="56"/>
      <c r="CHT24" s="56"/>
      <c r="CHU24" s="56"/>
      <c r="CHV24" s="56"/>
      <c r="CHW24" s="56"/>
      <c r="CHX24" s="56"/>
      <c r="CHY24" s="56"/>
      <c r="CHZ24" s="56"/>
      <c r="CIA24" s="56"/>
      <c r="CIB24" s="56"/>
      <c r="CIC24" s="56"/>
      <c r="CID24" s="56"/>
      <c r="CIE24" s="56"/>
      <c r="CIF24" s="56"/>
      <c r="CIG24" s="56"/>
      <c r="CIH24" s="56"/>
      <c r="CII24" s="56"/>
      <c r="CIJ24" s="56"/>
      <c r="CIK24" s="56"/>
      <c r="CIL24" s="56"/>
      <c r="CIM24" s="56"/>
      <c r="CIN24" s="56"/>
      <c r="CIO24" s="56"/>
      <c r="CIP24" s="56"/>
      <c r="CIQ24" s="56"/>
      <c r="CIR24" s="56"/>
      <c r="CIS24" s="56"/>
      <c r="CIT24" s="56"/>
      <c r="CIU24" s="56"/>
      <c r="CIV24" s="56"/>
      <c r="CIW24" s="56"/>
      <c r="CIX24" s="56"/>
      <c r="CIY24" s="56"/>
      <c r="CIZ24" s="56"/>
      <c r="CJA24" s="56"/>
      <c r="CJB24" s="56"/>
      <c r="CJC24" s="56"/>
      <c r="CJD24" s="56"/>
      <c r="CJE24" s="56"/>
      <c r="CJF24" s="56"/>
      <c r="CJG24" s="56"/>
      <c r="CJH24" s="56"/>
      <c r="CJI24" s="56"/>
      <c r="CJJ24" s="56"/>
      <c r="CJK24" s="56"/>
      <c r="CJL24" s="56"/>
      <c r="CJM24" s="56"/>
      <c r="CJN24" s="56"/>
      <c r="CJO24" s="56"/>
      <c r="CJP24" s="56"/>
      <c r="CJQ24" s="56"/>
      <c r="CJR24" s="56"/>
      <c r="CJS24" s="56"/>
      <c r="CJT24" s="56"/>
      <c r="CJU24" s="56"/>
      <c r="CJV24" s="56"/>
      <c r="CJW24" s="56"/>
      <c r="CJX24" s="56"/>
      <c r="CJY24" s="56"/>
      <c r="CJZ24" s="56"/>
      <c r="CKA24" s="56"/>
      <c r="CKB24" s="56"/>
      <c r="CKC24" s="56"/>
      <c r="CKD24" s="56"/>
      <c r="CKE24" s="56"/>
      <c r="CKF24" s="56"/>
      <c r="CKG24" s="56"/>
      <c r="CKH24" s="56"/>
      <c r="CKI24" s="56"/>
      <c r="CKJ24" s="56"/>
      <c r="CKK24" s="56"/>
      <c r="CKL24" s="56"/>
      <c r="CKM24" s="56"/>
      <c r="CKN24" s="56"/>
      <c r="CKO24" s="56"/>
      <c r="CKP24" s="56"/>
      <c r="CKQ24" s="56"/>
      <c r="CKR24" s="56"/>
      <c r="CKS24" s="56"/>
      <c r="CKT24" s="56"/>
      <c r="CKU24" s="56"/>
      <c r="CKV24" s="56"/>
      <c r="CKW24" s="56"/>
      <c r="CKX24" s="56"/>
      <c r="CKY24" s="56"/>
      <c r="CKZ24" s="56"/>
      <c r="CLA24" s="56"/>
      <c r="CLB24" s="56"/>
      <c r="CLC24" s="56"/>
      <c r="CLD24" s="56"/>
      <c r="CLE24" s="56"/>
      <c r="CLF24" s="56"/>
      <c r="CLG24" s="56"/>
      <c r="CLH24" s="56"/>
      <c r="CLI24" s="56"/>
      <c r="CLJ24" s="56"/>
      <c r="CLK24" s="56"/>
      <c r="CLL24" s="56"/>
      <c r="CLM24" s="56"/>
      <c r="CLN24" s="56"/>
      <c r="CLO24" s="56"/>
      <c r="CLP24" s="56"/>
      <c r="CLQ24" s="56"/>
      <c r="CLR24" s="56"/>
      <c r="CLS24" s="56"/>
      <c r="CLT24" s="56"/>
      <c r="CLU24" s="56"/>
      <c r="CLV24" s="56"/>
      <c r="CLW24" s="56"/>
      <c r="CLX24" s="56"/>
      <c r="CLY24" s="56"/>
      <c r="CLZ24" s="56"/>
      <c r="CMA24" s="56"/>
      <c r="CMB24" s="56"/>
      <c r="CMC24" s="56"/>
      <c r="CMD24" s="56"/>
      <c r="CME24" s="56"/>
      <c r="CMF24" s="56"/>
      <c r="CMG24" s="56"/>
      <c r="CMH24" s="56"/>
      <c r="CMI24" s="56"/>
      <c r="CMJ24" s="56"/>
      <c r="CMK24" s="56"/>
      <c r="CML24" s="56"/>
      <c r="CMM24" s="56"/>
      <c r="CMN24" s="56"/>
      <c r="CMO24" s="56"/>
      <c r="CMP24" s="56"/>
      <c r="CMQ24" s="56"/>
      <c r="CMR24" s="56"/>
      <c r="CMS24" s="56"/>
      <c r="CMT24" s="56"/>
      <c r="CMU24" s="56"/>
      <c r="CMV24" s="56"/>
      <c r="CMW24" s="56"/>
      <c r="CMX24" s="56"/>
      <c r="CMY24" s="56"/>
      <c r="CMZ24" s="56"/>
      <c r="CNA24" s="56"/>
      <c r="CNB24" s="56"/>
      <c r="CNC24" s="56"/>
      <c r="CND24" s="56"/>
      <c r="CNE24" s="56"/>
      <c r="CNF24" s="56"/>
      <c r="CNG24" s="56"/>
      <c r="CNH24" s="56"/>
      <c r="CNI24" s="56"/>
      <c r="CNJ24" s="56"/>
      <c r="CNK24" s="56"/>
      <c r="CNL24" s="56"/>
      <c r="CNM24" s="56"/>
      <c r="CNN24" s="56"/>
      <c r="CNO24" s="56"/>
      <c r="CNP24" s="56"/>
      <c r="CNQ24" s="56"/>
      <c r="CNR24" s="56"/>
      <c r="CNS24" s="56"/>
      <c r="CNT24" s="56"/>
      <c r="CNU24" s="56"/>
      <c r="CNV24" s="56"/>
      <c r="CNW24" s="56"/>
      <c r="CNX24" s="56"/>
      <c r="CNY24" s="56"/>
      <c r="CNZ24" s="56"/>
      <c r="COA24" s="56"/>
      <c r="COB24" s="56"/>
      <c r="COC24" s="56"/>
      <c r="COD24" s="56"/>
      <c r="COE24" s="56"/>
      <c r="COF24" s="56"/>
      <c r="COG24" s="56"/>
      <c r="COH24" s="56"/>
      <c r="COI24" s="56"/>
      <c r="COJ24" s="56"/>
      <c r="COK24" s="56"/>
      <c r="COL24" s="56"/>
      <c r="COM24" s="56"/>
      <c r="CON24" s="56"/>
      <c r="COO24" s="56"/>
      <c r="COP24" s="56"/>
      <c r="COQ24" s="56"/>
      <c r="COR24" s="56"/>
      <c r="COS24" s="56"/>
      <c r="COT24" s="56"/>
      <c r="COU24" s="56"/>
      <c r="COV24" s="56"/>
      <c r="COW24" s="56"/>
      <c r="COX24" s="56"/>
      <c r="COY24" s="56"/>
      <c r="COZ24" s="56"/>
      <c r="CPA24" s="56"/>
      <c r="CPB24" s="56"/>
      <c r="CPC24" s="56"/>
      <c r="CPD24" s="56"/>
      <c r="CPE24" s="56"/>
      <c r="CPF24" s="56"/>
      <c r="CPG24" s="56"/>
      <c r="CPH24" s="56"/>
      <c r="CPI24" s="56"/>
      <c r="CPJ24" s="56"/>
      <c r="CPK24" s="56"/>
      <c r="CPL24" s="56"/>
      <c r="CPM24" s="56"/>
      <c r="CPN24" s="56"/>
      <c r="CPO24" s="56"/>
      <c r="CPP24" s="56"/>
      <c r="CPQ24" s="56"/>
      <c r="CPR24" s="56"/>
      <c r="CPS24" s="56"/>
      <c r="CPT24" s="56"/>
      <c r="CPU24" s="56"/>
      <c r="CPV24" s="56"/>
      <c r="CPW24" s="56"/>
      <c r="CPX24" s="56"/>
      <c r="CPY24" s="56"/>
      <c r="CPZ24" s="56"/>
      <c r="CQA24" s="56"/>
      <c r="CQB24" s="56"/>
      <c r="CQC24" s="56"/>
      <c r="CQD24" s="56"/>
      <c r="CQE24" s="56"/>
      <c r="CQF24" s="56"/>
      <c r="CQG24" s="56"/>
      <c r="CQH24" s="56"/>
      <c r="CQI24" s="56"/>
      <c r="CQJ24" s="56"/>
      <c r="CQK24" s="56"/>
      <c r="CQL24" s="56"/>
      <c r="CQM24" s="56"/>
      <c r="CQN24" s="56"/>
      <c r="CQO24" s="56"/>
      <c r="CQP24" s="56"/>
      <c r="CQQ24" s="56"/>
      <c r="CQR24" s="56"/>
      <c r="CQS24" s="56"/>
      <c r="CQT24" s="56"/>
      <c r="CQU24" s="56"/>
      <c r="CQV24" s="56"/>
      <c r="CQW24" s="56"/>
      <c r="CQX24" s="56"/>
      <c r="CQY24" s="56"/>
      <c r="CQZ24" s="56"/>
      <c r="CRA24" s="56"/>
      <c r="CRB24" s="56"/>
      <c r="CRC24" s="56"/>
      <c r="CRD24" s="56"/>
      <c r="CRE24" s="56"/>
      <c r="CRF24" s="56"/>
      <c r="CRG24" s="56"/>
      <c r="CRH24" s="56"/>
      <c r="CRI24" s="56"/>
      <c r="CRJ24" s="56"/>
      <c r="CRK24" s="56"/>
      <c r="CRL24" s="56"/>
      <c r="CRM24" s="56"/>
      <c r="CRN24" s="56"/>
      <c r="CRO24" s="56"/>
      <c r="CRP24" s="56"/>
      <c r="CRQ24" s="56"/>
      <c r="CRR24" s="56"/>
      <c r="CRS24" s="56"/>
      <c r="CRT24" s="56"/>
      <c r="CRU24" s="56"/>
      <c r="CRV24" s="56"/>
      <c r="CRW24" s="56"/>
      <c r="CRX24" s="56"/>
      <c r="CRY24" s="56"/>
      <c r="CRZ24" s="56"/>
      <c r="CSA24" s="56"/>
      <c r="CSB24" s="56"/>
      <c r="CSC24" s="56"/>
      <c r="CSD24" s="56"/>
      <c r="CSE24" s="56"/>
      <c r="CSF24" s="56"/>
      <c r="CSG24" s="56"/>
      <c r="CSH24" s="56"/>
      <c r="CSI24" s="56"/>
      <c r="CSJ24" s="56"/>
      <c r="CSK24" s="56"/>
      <c r="CSL24" s="56"/>
      <c r="CSM24" s="56"/>
      <c r="CSN24" s="56"/>
      <c r="CSO24" s="56"/>
      <c r="CSP24" s="56"/>
      <c r="CSQ24" s="56"/>
      <c r="CSR24" s="56"/>
      <c r="CSS24" s="56"/>
      <c r="CST24" s="56"/>
      <c r="CSU24" s="56"/>
      <c r="CSV24" s="56"/>
      <c r="CSW24" s="56"/>
      <c r="CSX24" s="56"/>
      <c r="CSY24" s="56"/>
      <c r="CSZ24" s="56"/>
      <c r="CTA24" s="56"/>
      <c r="CTB24" s="56"/>
      <c r="CTC24" s="56"/>
      <c r="CTD24" s="56"/>
      <c r="CTE24" s="56"/>
      <c r="CTF24" s="56"/>
      <c r="CTG24" s="56"/>
      <c r="CTH24" s="56"/>
      <c r="CTI24" s="56"/>
      <c r="CTJ24" s="56"/>
      <c r="CTK24" s="56"/>
      <c r="CTL24" s="56"/>
      <c r="CTM24" s="56"/>
      <c r="CTN24" s="56"/>
      <c r="CTO24" s="56"/>
      <c r="CTP24" s="56"/>
      <c r="CTQ24" s="56"/>
      <c r="CTR24" s="56"/>
      <c r="CTS24" s="56"/>
      <c r="CTT24" s="56"/>
      <c r="CTU24" s="56"/>
      <c r="CTV24" s="56"/>
      <c r="CTW24" s="56"/>
      <c r="CTX24" s="56"/>
      <c r="CTY24" s="56"/>
      <c r="CTZ24" s="56"/>
      <c r="CUA24" s="56"/>
      <c r="CUB24" s="56"/>
      <c r="CUC24" s="56"/>
      <c r="CUD24" s="56"/>
      <c r="CUE24" s="56"/>
      <c r="CUF24" s="56"/>
      <c r="CUG24" s="56"/>
      <c r="CUH24" s="56"/>
      <c r="CUI24" s="56"/>
      <c r="CUJ24" s="56"/>
      <c r="CUK24" s="56"/>
      <c r="CUL24" s="56"/>
      <c r="CUM24" s="56"/>
      <c r="CUN24" s="56"/>
      <c r="CUO24" s="56"/>
      <c r="CUP24" s="56"/>
      <c r="CUQ24" s="56"/>
      <c r="CUR24" s="56"/>
      <c r="CUS24" s="56"/>
      <c r="CUT24" s="56"/>
      <c r="CUU24" s="56"/>
      <c r="CUV24" s="56"/>
      <c r="CUW24" s="56"/>
      <c r="CUX24" s="56"/>
      <c r="CUY24" s="56"/>
      <c r="CUZ24" s="56"/>
      <c r="CVA24" s="56"/>
      <c r="CVB24" s="56"/>
      <c r="CVC24" s="56"/>
      <c r="CVD24" s="56"/>
      <c r="CVE24" s="56"/>
      <c r="CVF24" s="56"/>
      <c r="CVG24" s="56"/>
      <c r="CVH24" s="56"/>
      <c r="CVI24" s="56"/>
      <c r="CVJ24" s="56"/>
      <c r="CVK24" s="56"/>
      <c r="CVL24" s="56"/>
      <c r="CVM24" s="56"/>
      <c r="CVN24" s="56"/>
      <c r="CVO24" s="56"/>
      <c r="CVP24" s="56"/>
      <c r="CVQ24" s="56"/>
      <c r="CVR24" s="56"/>
      <c r="CVS24" s="56"/>
      <c r="CVT24" s="56"/>
      <c r="CVU24" s="56"/>
      <c r="CVV24" s="56"/>
      <c r="CVW24" s="56"/>
      <c r="CVX24" s="56"/>
      <c r="CVY24" s="56"/>
      <c r="CVZ24" s="56"/>
      <c r="CWA24" s="56"/>
      <c r="CWB24" s="56"/>
      <c r="CWC24" s="56"/>
      <c r="CWD24" s="56"/>
      <c r="CWE24" s="56"/>
      <c r="CWF24" s="56"/>
      <c r="CWG24" s="56"/>
      <c r="CWH24" s="56"/>
      <c r="CWI24" s="56"/>
      <c r="CWJ24" s="56"/>
      <c r="CWK24" s="56"/>
      <c r="CWL24" s="56"/>
      <c r="CWM24" s="56"/>
      <c r="CWN24" s="56"/>
      <c r="CWO24" s="56"/>
      <c r="CWP24" s="56"/>
      <c r="CWQ24" s="56"/>
      <c r="CWR24" s="56"/>
      <c r="CWS24" s="56"/>
      <c r="CWT24" s="56"/>
      <c r="CWU24" s="56"/>
      <c r="CWV24" s="56"/>
      <c r="CWW24" s="56"/>
      <c r="CWX24" s="56"/>
      <c r="CWY24" s="56"/>
      <c r="CWZ24" s="56"/>
      <c r="CXA24" s="56"/>
      <c r="CXB24" s="56"/>
      <c r="CXC24" s="56"/>
      <c r="CXD24" s="56"/>
      <c r="CXE24" s="56"/>
      <c r="CXF24" s="56"/>
      <c r="CXG24" s="56"/>
      <c r="CXH24" s="56"/>
      <c r="CXI24" s="56"/>
      <c r="CXJ24" s="56"/>
      <c r="CXK24" s="56"/>
      <c r="CXL24" s="56"/>
      <c r="CXM24" s="56"/>
      <c r="CXN24" s="56"/>
      <c r="CXO24" s="56"/>
      <c r="CXP24" s="56"/>
      <c r="CXQ24" s="56"/>
      <c r="CXR24" s="56"/>
      <c r="CXS24" s="56"/>
      <c r="CXT24" s="56"/>
      <c r="CXU24" s="56"/>
      <c r="CXV24" s="56"/>
      <c r="CXW24" s="56"/>
      <c r="CXX24" s="56"/>
      <c r="CXY24" s="56"/>
      <c r="CXZ24" s="56"/>
      <c r="CYA24" s="56"/>
      <c r="CYB24" s="56"/>
      <c r="CYC24" s="56"/>
      <c r="CYD24" s="56"/>
      <c r="CYE24" s="56"/>
      <c r="CYF24" s="56"/>
      <c r="CYG24" s="56"/>
      <c r="CYH24" s="56"/>
      <c r="CYI24" s="56"/>
      <c r="CYJ24" s="56"/>
      <c r="CYK24" s="56"/>
      <c r="CYL24" s="56"/>
      <c r="CYM24" s="56"/>
      <c r="CYN24" s="56"/>
      <c r="CYO24" s="56"/>
      <c r="CYP24" s="56"/>
      <c r="CYQ24" s="56"/>
      <c r="CYR24" s="56"/>
      <c r="CYS24" s="56"/>
      <c r="CYT24" s="56"/>
      <c r="CYU24" s="56"/>
      <c r="CYV24" s="56"/>
      <c r="CYW24" s="56"/>
      <c r="CYX24" s="56"/>
      <c r="CYY24" s="56"/>
      <c r="CYZ24" s="56"/>
      <c r="CZA24" s="56"/>
      <c r="CZB24" s="56"/>
      <c r="CZC24" s="56"/>
      <c r="CZD24" s="56"/>
      <c r="CZE24" s="56"/>
      <c r="CZF24" s="56"/>
      <c r="CZG24" s="56"/>
      <c r="CZH24" s="56"/>
      <c r="CZI24" s="56"/>
      <c r="CZJ24" s="56"/>
      <c r="CZK24" s="56"/>
      <c r="CZL24" s="56"/>
      <c r="CZM24" s="56"/>
      <c r="CZN24" s="56"/>
      <c r="CZO24" s="56"/>
      <c r="CZP24" s="56"/>
      <c r="CZQ24" s="56"/>
      <c r="CZR24" s="56"/>
      <c r="CZS24" s="56"/>
      <c r="CZT24" s="56"/>
      <c r="CZU24" s="56"/>
      <c r="CZV24" s="56"/>
      <c r="CZW24" s="56"/>
      <c r="CZX24" s="56"/>
      <c r="CZY24" s="56"/>
      <c r="CZZ24" s="56"/>
      <c r="DAA24" s="56"/>
      <c r="DAB24" s="56"/>
      <c r="DAC24" s="56"/>
      <c r="DAD24" s="56"/>
      <c r="DAE24" s="56"/>
      <c r="DAF24" s="56"/>
      <c r="DAG24" s="56"/>
      <c r="DAH24" s="56"/>
      <c r="DAI24" s="56"/>
      <c r="DAJ24" s="56"/>
      <c r="DAK24" s="56"/>
      <c r="DAL24" s="56"/>
      <c r="DAM24" s="56"/>
      <c r="DAN24" s="56"/>
      <c r="DAO24" s="56"/>
      <c r="DAP24" s="56"/>
      <c r="DAQ24" s="56"/>
      <c r="DAR24" s="56"/>
      <c r="DAS24" s="56"/>
      <c r="DAT24" s="56"/>
      <c r="DAU24" s="56"/>
      <c r="DAV24" s="56"/>
      <c r="DAW24" s="56"/>
      <c r="DAX24" s="56"/>
      <c r="DAY24" s="56"/>
      <c r="DAZ24" s="56"/>
      <c r="DBA24" s="56"/>
      <c r="DBB24" s="56"/>
      <c r="DBC24" s="56"/>
      <c r="DBD24" s="56"/>
      <c r="DBE24" s="56"/>
      <c r="DBF24" s="56"/>
      <c r="DBG24" s="56"/>
      <c r="DBH24" s="56"/>
      <c r="DBI24" s="56"/>
      <c r="DBJ24" s="56"/>
      <c r="DBK24" s="56"/>
      <c r="DBL24" s="56"/>
      <c r="DBM24" s="56"/>
      <c r="DBN24" s="56"/>
      <c r="DBO24" s="56"/>
      <c r="DBP24" s="56"/>
      <c r="DBQ24" s="56"/>
      <c r="DBR24" s="56"/>
      <c r="DBS24" s="56"/>
      <c r="DBT24" s="56"/>
      <c r="DBU24" s="56"/>
      <c r="DBV24" s="56"/>
      <c r="DBW24" s="56"/>
      <c r="DBX24" s="56"/>
      <c r="DBY24" s="56"/>
      <c r="DBZ24" s="56"/>
      <c r="DCA24" s="56"/>
      <c r="DCB24" s="56"/>
      <c r="DCC24" s="56"/>
      <c r="DCD24" s="56"/>
      <c r="DCE24" s="56"/>
      <c r="DCF24" s="56"/>
      <c r="DCG24" s="56"/>
      <c r="DCH24" s="56"/>
      <c r="DCI24" s="56"/>
      <c r="DCJ24" s="56"/>
      <c r="DCK24" s="56"/>
      <c r="DCL24" s="56"/>
      <c r="DCM24" s="56"/>
      <c r="DCN24" s="56"/>
      <c r="DCO24" s="56"/>
      <c r="DCP24" s="56"/>
      <c r="DCQ24" s="56"/>
      <c r="DCR24" s="56"/>
      <c r="DCS24" s="56"/>
      <c r="DCT24" s="56"/>
      <c r="DCU24" s="56"/>
      <c r="DCV24" s="56"/>
      <c r="DCW24" s="56"/>
      <c r="DCX24" s="56"/>
      <c r="DCY24" s="56"/>
      <c r="DCZ24" s="56"/>
      <c r="DDA24" s="56"/>
      <c r="DDB24" s="56"/>
      <c r="DDC24" s="56"/>
      <c r="DDD24" s="56"/>
      <c r="DDE24" s="56"/>
      <c r="DDF24" s="56"/>
      <c r="DDG24" s="56"/>
      <c r="DDH24" s="56"/>
      <c r="DDI24" s="56"/>
      <c r="DDJ24" s="56"/>
      <c r="DDK24" s="56"/>
      <c r="DDL24" s="56"/>
      <c r="DDM24" s="56"/>
      <c r="DDN24" s="56"/>
      <c r="DDO24" s="56"/>
      <c r="DDP24" s="56"/>
      <c r="DDQ24" s="56"/>
      <c r="DDR24" s="56"/>
      <c r="DDS24" s="56"/>
      <c r="DDT24" s="56"/>
      <c r="DDU24" s="56"/>
      <c r="DDV24" s="56"/>
      <c r="DDW24" s="56"/>
      <c r="DDX24" s="56"/>
      <c r="DDY24" s="56"/>
      <c r="DDZ24" s="56"/>
      <c r="DEA24" s="56"/>
      <c r="DEB24" s="56"/>
      <c r="DEC24" s="56"/>
      <c r="DED24" s="56"/>
      <c r="DEE24" s="56"/>
      <c r="DEF24" s="56"/>
      <c r="DEG24" s="56"/>
      <c r="DEH24" s="56"/>
      <c r="DEI24" s="56"/>
      <c r="DEJ24" s="56"/>
      <c r="DEK24" s="56"/>
      <c r="DEL24" s="56"/>
      <c r="DEM24" s="56"/>
      <c r="DEN24" s="56"/>
      <c r="DEO24" s="56"/>
      <c r="DEP24" s="56"/>
      <c r="DEQ24" s="56"/>
      <c r="DER24" s="56"/>
      <c r="DES24" s="56"/>
      <c r="DET24" s="56"/>
      <c r="DEU24" s="56"/>
      <c r="DEV24" s="56"/>
      <c r="DEW24" s="56"/>
      <c r="DEX24" s="56"/>
      <c r="DEY24" s="56"/>
      <c r="DEZ24" s="56"/>
      <c r="DFA24" s="56"/>
      <c r="DFB24" s="56"/>
      <c r="DFC24" s="56"/>
      <c r="DFD24" s="56"/>
      <c r="DFE24" s="56"/>
      <c r="DFF24" s="56"/>
      <c r="DFG24" s="56"/>
      <c r="DFH24" s="56"/>
      <c r="DFI24" s="56"/>
      <c r="DFJ24" s="56"/>
      <c r="DFK24" s="56"/>
      <c r="DFL24" s="56"/>
      <c r="DFM24" s="56"/>
      <c r="DFN24" s="56"/>
      <c r="DFO24" s="56"/>
      <c r="DFP24" s="56"/>
      <c r="DFQ24" s="56"/>
      <c r="DFR24" s="56"/>
      <c r="DFS24" s="56"/>
      <c r="DFT24" s="56"/>
      <c r="DFU24" s="56"/>
      <c r="DFV24" s="56"/>
      <c r="DFW24" s="56"/>
      <c r="DFX24" s="56"/>
      <c r="DFY24" s="56"/>
      <c r="DFZ24" s="56"/>
      <c r="DGA24" s="56"/>
      <c r="DGB24" s="56"/>
      <c r="DGC24" s="56"/>
      <c r="DGD24" s="56"/>
      <c r="DGE24" s="56"/>
      <c r="DGF24" s="56"/>
      <c r="DGG24" s="56"/>
      <c r="DGH24" s="56"/>
      <c r="DGI24" s="56"/>
      <c r="DGJ24" s="56"/>
      <c r="DGK24" s="56"/>
      <c r="DGL24" s="56"/>
      <c r="DGM24" s="56"/>
      <c r="DGN24" s="56"/>
      <c r="DGO24" s="56"/>
      <c r="DGP24" s="56"/>
      <c r="DGQ24" s="56"/>
      <c r="DGR24" s="56"/>
      <c r="DGS24" s="56"/>
      <c r="DGT24" s="56"/>
      <c r="DGU24" s="56"/>
      <c r="DGV24" s="56"/>
      <c r="DGW24" s="56"/>
      <c r="DGX24" s="56"/>
      <c r="DGY24" s="56"/>
      <c r="DGZ24" s="56"/>
      <c r="DHA24" s="56"/>
      <c r="DHB24" s="56"/>
      <c r="DHC24" s="56"/>
      <c r="DHD24" s="56"/>
      <c r="DHE24" s="56"/>
      <c r="DHF24" s="56"/>
      <c r="DHG24" s="56"/>
      <c r="DHH24" s="56"/>
      <c r="DHI24" s="56"/>
      <c r="DHJ24" s="56"/>
      <c r="DHK24" s="56"/>
      <c r="DHL24" s="56"/>
      <c r="DHM24" s="56"/>
      <c r="DHN24" s="56"/>
      <c r="DHO24" s="56"/>
      <c r="DHP24" s="56"/>
      <c r="DHQ24" s="56"/>
      <c r="DHR24" s="56"/>
      <c r="DHS24" s="56"/>
      <c r="DHT24" s="56"/>
      <c r="DHU24" s="56"/>
      <c r="DHV24" s="56"/>
      <c r="DHW24" s="56"/>
      <c r="DHX24" s="56"/>
      <c r="DHY24" s="56"/>
      <c r="DHZ24" s="56"/>
      <c r="DIA24" s="56"/>
      <c r="DIB24" s="56"/>
      <c r="DIC24" s="56"/>
      <c r="DID24" s="56"/>
      <c r="DIE24" s="56"/>
      <c r="DIF24" s="56"/>
      <c r="DIG24" s="56"/>
      <c r="DIH24" s="56"/>
      <c r="DII24" s="56"/>
      <c r="DIJ24" s="56"/>
      <c r="DIK24" s="56"/>
      <c r="DIL24" s="56"/>
      <c r="DIM24" s="56"/>
      <c r="DIN24" s="56"/>
      <c r="DIO24" s="56"/>
      <c r="DIP24" s="56"/>
      <c r="DIQ24" s="56"/>
      <c r="DIR24" s="56"/>
      <c r="DIS24" s="56"/>
      <c r="DIT24" s="56"/>
      <c r="DIU24" s="56"/>
      <c r="DIV24" s="56"/>
      <c r="DIW24" s="56"/>
      <c r="DIX24" s="56"/>
      <c r="DIY24" s="56"/>
      <c r="DIZ24" s="56"/>
      <c r="DJA24" s="56"/>
      <c r="DJB24" s="56"/>
      <c r="DJC24" s="56"/>
      <c r="DJD24" s="56"/>
      <c r="DJE24" s="56"/>
      <c r="DJF24" s="56"/>
      <c r="DJG24" s="56"/>
      <c r="DJH24" s="56"/>
      <c r="DJI24" s="56"/>
      <c r="DJJ24" s="56"/>
      <c r="DJK24" s="56"/>
      <c r="DJL24" s="56"/>
      <c r="DJM24" s="56"/>
      <c r="DJN24" s="56"/>
      <c r="DJO24" s="56"/>
      <c r="DJP24" s="56"/>
      <c r="DJQ24" s="56"/>
      <c r="DJR24" s="56"/>
      <c r="DJS24" s="56"/>
      <c r="DJT24" s="56"/>
      <c r="DJU24" s="56"/>
      <c r="DJV24" s="56"/>
      <c r="DJW24" s="56"/>
      <c r="DJX24" s="56"/>
      <c r="DJY24" s="56"/>
      <c r="DJZ24" s="56"/>
      <c r="DKA24" s="56"/>
      <c r="DKB24" s="56"/>
      <c r="DKC24" s="56"/>
      <c r="DKD24" s="56"/>
      <c r="DKE24" s="56"/>
      <c r="DKF24" s="56"/>
      <c r="DKG24" s="56"/>
      <c r="DKH24" s="56"/>
      <c r="DKI24" s="56"/>
      <c r="DKJ24" s="56"/>
      <c r="DKK24" s="56"/>
      <c r="DKL24" s="56"/>
      <c r="DKM24" s="56"/>
      <c r="DKN24" s="56"/>
      <c r="DKO24" s="56"/>
      <c r="DKP24" s="56"/>
      <c r="DKQ24" s="56"/>
      <c r="DKR24" s="56"/>
      <c r="DKS24" s="56"/>
      <c r="DKT24" s="56"/>
      <c r="DKU24" s="56"/>
      <c r="DKV24" s="56"/>
      <c r="DKW24" s="56"/>
      <c r="DKX24" s="56"/>
      <c r="DKY24" s="56"/>
      <c r="DKZ24" s="56"/>
      <c r="DLA24" s="56"/>
      <c r="DLB24" s="56"/>
      <c r="DLC24" s="56"/>
      <c r="DLD24" s="56"/>
      <c r="DLE24" s="56"/>
      <c r="DLF24" s="56"/>
      <c r="DLG24" s="56"/>
      <c r="DLH24" s="56"/>
      <c r="DLI24" s="56"/>
      <c r="DLJ24" s="56"/>
      <c r="DLK24" s="56"/>
      <c r="DLL24" s="56"/>
      <c r="DLM24" s="56"/>
      <c r="DLN24" s="56"/>
      <c r="DLO24" s="56"/>
      <c r="DLP24" s="56"/>
      <c r="DLQ24" s="56"/>
      <c r="DLR24" s="56"/>
      <c r="DLS24" s="56"/>
      <c r="DLT24" s="56"/>
      <c r="DLU24" s="56"/>
      <c r="DLV24" s="56"/>
      <c r="DLW24" s="56"/>
      <c r="DLX24" s="56"/>
      <c r="DLY24" s="56"/>
      <c r="DLZ24" s="56"/>
      <c r="DMA24" s="56"/>
      <c r="DMB24" s="56"/>
      <c r="DMC24" s="56"/>
      <c r="DMD24" s="56"/>
      <c r="DME24" s="56"/>
      <c r="DMF24" s="56"/>
      <c r="DMG24" s="56"/>
      <c r="DMH24" s="56"/>
      <c r="DMI24" s="56"/>
      <c r="DMJ24" s="56"/>
      <c r="DMK24" s="56"/>
      <c r="DML24" s="56"/>
      <c r="DMM24" s="56"/>
      <c r="DMN24" s="56"/>
      <c r="DMO24" s="56"/>
      <c r="DMP24" s="56"/>
      <c r="DMQ24" s="56"/>
      <c r="DMR24" s="56"/>
      <c r="DMS24" s="56"/>
      <c r="DMT24" s="56"/>
      <c r="DMU24" s="56"/>
      <c r="DMV24" s="56"/>
      <c r="DMW24" s="56"/>
      <c r="DMX24" s="56"/>
      <c r="DMY24" s="56"/>
      <c r="DMZ24" s="56"/>
      <c r="DNA24" s="56"/>
      <c r="DNB24" s="56"/>
      <c r="DNC24" s="56"/>
      <c r="DND24" s="56"/>
      <c r="DNE24" s="56"/>
      <c r="DNF24" s="56"/>
      <c r="DNG24" s="56"/>
      <c r="DNH24" s="56"/>
      <c r="DNI24" s="56"/>
      <c r="DNJ24" s="56"/>
      <c r="DNK24" s="56"/>
      <c r="DNL24" s="56"/>
      <c r="DNM24" s="56"/>
      <c r="DNN24" s="56"/>
      <c r="DNO24" s="56"/>
      <c r="DNP24" s="56"/>
      <c r="DNQ24" s="56"/>
      <c r="DNR24" s="56"/>
      <c r="DNS24" s="56"/>
      <c r="DNT24" s="56"/>
      <c r="DNU24" s="56"/>
      <c r="DNV24" s="56"/>
      <c r="DNW24" s="56"/>
      <c r="DNX24" s="56"/>
      <c r="DNY24" s="56"/>
      <c r="DNZ24" s="56"/>
      <c r="DOA24" s="56"/>
      <c r="DOB24" s="56"/>
      <c r="DOC24" s="56"/>
      <c r="DOD24" s="56"/>
      <c r="DOE24" s="56"/>
      <c r="DOF24" s="56"/>
      <c r="DOG24" s="56"/>
      <c r="DOH24" s="56"/>
      <c r="DOI24" s="56"/>
      <c r="DOJ24" s="56"/>
      <c r="DOK24" s="56"/>
      <c r="DOL24" s="56"/>
      <c r="DOM24" s="56"/>
      <c r="DON24" s="56"/>
      <c r="DOO24" s="56"/>
      <c r="DOP24" s="56"/>
      <c r="DOQ24" s="56"/>
      <c r="DOR24" s="56"/>
      <c r="DOS24" s="56"/>
      <c r="DOT24" s="56"/>
      <c r="DOU24" s="56"/>
      <c r="DOV24" s="56"/>
      <c r="DOW24" s="56"/>
      <c r="DOX24" s="56"/>
      <c r="DOY24" s="56"/>
      <c r="DOZ24" s="56"/>
      <c r="DPA24" s="56"/>
      <c r="DPB24" s="56"/>
      <c r="DPC24" s="56"/>
      <c r="DPD24" s="56"/>
      <c r="DPE24" s="56"/>
      <c r="DPF24" s="56"/>
      <c r="DPG24" s="56"/>
      <c r="DPH24" s="56"/>
      <c r="DPI24" s="56"/>
      <c r="DPJ24" s="56"/>
      <c r="DPK24" s="56"/>
      <c r="DPL24" s="56"/>
      <c r="DPM24" s="56"/>
      <c r="DPN24" s="56"/>
      <c r="DPO24" s="56"/>
      <c r="DPP24" s="56"/>
      <c r="DPQ24" s="56"/>
      <c r="DPR24" s="56"/>
      <c r="DPS24" s="56"/>
      <c r="DPT24" s="56"/>
      <c r="DPU24" s="56"/>
      <c r="DPV24" s="56"/>
      <c r="DPW24" s="56"/>
      <c r="DPX24" s="56"/>
      <c r="DPY24" s="56"/>
      <c r="DPZ24" s="56"/>
      <c r="DQA24" s="56"/>
      <c r="DQB24" s="56"/>
      <c r="DQC24" s="56"/>
      <c r="DQD24" s="56"/>
      <c r="DQE24" s="56"/>
      <c r="DQF24" s="56"/>
      <c r="DQG24" s="56"/>
      <c r="DQH24" s="56"/>
      <c r="DQI24" s="56"/>
      <c r="DQJ24" s="56"/>
      <c r="DQK24" s="56"/>
      <c r="DQL24" s="56"/>
      <c r="DQM24" s="56"/>
      <c r="DQN24" s="56"/>
      <c r="DQO24" s="56"/>
      <c r="DQP24" s="56"/>
      <c r="DQQ24" s="56"/>
      <c r="DQR24" s="56"/>
      <c r="DQS24" s="56"/>
      <c r="DQT24" s="56"/>
      <c r="DQU24" s="56"/>
      <c r="DQV24" s="56"/>
      <c r="DQW24" s="56"/>
      <c r="DQX24" s="56"/>
      <c r="DQY24" s="56"/>
      <c r="DQZ24" s="56"/>
      <c r="DRA24" s="56"/>
      <c r="DRB24" s="56"/>
      <c r="DRC24" s="56"/>
      <c r="DRD24" s="56"/>
      <c r="DRE24" s="56"/>
      <c r="DRF24" s="56"/>
      <c r="DRG24" s="56"/>
      <c r="DRH24" s="56"/>
      <c r="DRI24" s="56"/>
      <c r="DRJ24" s="56"/>
      <c r="DRK24" s="56"/>
      <c r="DRL24" s="56"/>
      <c r="DRM24" s="56"/>
      <c r="DRN24" s="56"/>
      <c r="DRO24" s="56"/>
      <c r="DRP24" s="56"/>
      <c r="DRQ24" s="56"/>
      <c r="DRR24" s="56"/>
      <c r="DRS24" s="56"/>
      <c r="DRT24" s="56"/>
      <c r="DRU24" s="56"/>
      <c r="DRV24" s="56"/>
      <c r="DRW24" s="56"/>
      <c r="DRX24" s="56"/>
      <c r="DRY24" s="56"/>
      <c r="DRZ24" s="56"/>
      <c r="DSA24" s="56"/>
      <c r="DSB24" s="56"/>
      <c r="DSC24" s="56"/>
      <c r="DSD24" s="56"/>
      <c r="DSE24" s="56"/>
      <c r="DSF24" s="56"/>
      <c r="DSG24" s="56"/>
      <c r="DSH24" s="56"/>
      <c r="DSI24" s="56"/>
      <c r="DSJ24" s="56"/>
      <c r="DSK24" s="56"/>
      <c r="DSL24" s="56"/>
      <c r="DSM24" s="56"/>
      <c r="DSN24" s="56"/>
      <c r="DSO24" s="56"/>
      <c r="DSP24" s="56"/>
      <c r="DSQ24" s="56"/>
      <c r="DSR24" s="56"/>
      <c r="DSS24" s="56"/>
      <c r="DST24" s="56"/>
      <c r="DSU24" s="56"/>
      <c r="DSV24" s="56"/>
      <c r="DSW24" s="56"/>
      <c r="DSX24" s="56"/>
      <c r="DSY24" s="56"/>
      <c r="DSZ24" s="56"/>
      <c r="DTA24" s="56"/>
      <c r="DTB24" s="56"/>
      <c r="DTC24" s="56"/>
      <c r="DTD24" s="56"/>
      <c r="DTE24" s="56"/>
      <c r="DTF24" s="56"/>
      <c r="DTG24" s="56"/>
      <c r="DTH24" s="56"/>
      <c r="DTI24" s="56"/>
      <c r="DTJ24" s="56"/>
      <c r="DTK24" s="56"/>
      <c r="DTL24" s="56"/>
      <c r="DTM24" s="56"/>
      <c r="DTN24" s="56"/>
      <c r="DTO24" s="56"/>
      <c r="DTP24" s="56"/>
      <c r="DTQ24" s="56"/>
      <c r="DTR24" s="56"/>
      <c r="DTS24" s="56"/>
      <c r="DTT24" s="56"/>
      <c r="DTU24" s="56"/>
      <c r="DTV24" s="56"/>
      <c r="DTW24" s="56"/>
      <c r="DTX24" s="56"/>
      <c r="DTY24" s="56"/>
      <c r="DTZ24" s="56"/>
      <c r="DUA24" s="56"/>
      <c r="DUB24" s="56"/>
      <c r="DUC24" s="56"/>
      <c r="DUD24" s="56"/>
      <c r="DUE24" s="56"/>
      <c r="DUF24" s="56"/>
      <c r="DUG24" s="56"/>
      <c r="DUH24" s="56"/>
      <c r="DUI24" s="56"/>
      <c r="DUJ24" s="56"/>
      <c r="DUK24" s="56"/>
      <c r="DUL24" s="56"/>
      <c r="DUM24" s="56"/>
      <c r="DUN24" s="56"/>
      <c r="DUO24" s="56"/>
      <c r="DUP24" s="56"/>
      <c r="DUQ24" s="56"/>
      <c r="DUR24" s="56"/>
      <c r="DUS24" s="56"/>
      <c r="DUT24" s="56"/>
      <c r="DUU24" s="56"/>
      <c r="DUV24" s="56"/>
      <c r="DUW24" s="56"/>
      <c r="DUX24" s="56"/>
      <c r="DUY24" s="56"/>
      <c r="DUZ24" s="56"/>
      <c r="DVA24" s="56"/>
      <c r="DVB24" s="56"/>
      <c r="DVC24" s="56"/>
      <c r="DVD24" s="56"/>
      <c r="DVE24" s="56"/>
      <c r="DVF24" s="56"/>
      <c r="DVG24" s="56"/>
      <c r="DVH24" s="56"/>
      <c r="DVI24" s="56"/>
      <c r="DVJ24" s="56"/>
      <c r="DVK24" s="56"/>
      <c r="DVL24" s="56"/>
      <c r="DVM24" s="56"/>
      <c r="DVN24" s="56"/>
      <c r="DVO24" s="56"/>
      <c r="DVP24" s="56"/>
      <c r="DVQ24" s="56"/>
      <c r="DVR24" s="56"/>
      <c r="DVS24" s="56"/>
      <c r="DVT24" s="56"/>
      <c r="DVU24" s="56"/>
      <c r="DVV24" s="56"/>
      <c r="DVW24" s="56"/>
      <c r="DVX24" s="56"/>
      <c r="DVY24" s="56"/>
      <c r="DVZ24" s="56"/>
      <c r="DWA24" s="56"/>
      <c r="DWB24" s="56"/>
      <c r="DWC24" s="56"/>
      <c r="DWD24" s="56"/>
      <c r="DWE24" s="56"/>
      <c r="DWF24" s="56"/>
      <c r="DWG24" s="56"/>
      <c r="DWH24" s="56"/>
      <c r="DWI24" s="56"/>
      <c r="DWJ24" s="56"/>
      <c r="DWK24" s="56"/>
      <c r="DWL24" s="56"/>
      <c r="DWM24" s="56"/>
      <c r="DWN24" s="56"/>
      <c r="DWO24" s="56"/>
      <c r="DWP24" s="56"/>
      <c r="DWQ24" s="56"/>
      <c r="DWR24" s="56"/>
      <c r="DWS24" s="56"/>
      <c r="DWT24" s="56"/>
      <c r="DWU24" s="56"/>
      <c r="DWV24" s="56"/>
      <c r="DWW24" s="56"/>
      <c r="DWX24" s="56"/>
      <c r="DWY24" s="56"/>
      <c r="DWZ24" s="56"/>
      <c r="DXA24" s="56"/>
      <c r="DXB24" s="56"/>
      <c r="DXC24" s="56"/>
      <c r="DXD24" s="56"/>
      <c r="DXE24" s="56"/>
      <c r="DXF24" s="56"/>
      <c r="DXG24" s="56"/>
      <c r="DXH24" s="56"/>
      <c r="DXI24" s="56"/>
      <c r="DXJ24" s="56"/>
      <c r="DXK24" s="56"/>
      <c r="DXL24" s="56"/>
      <c r="DXM24" s="56"/>
      <c r="DXN24" s="56"/>
      <c r="DXO24" s="56"/>
      <c r="DXP24" s="56"/>
      <c r="DXQ24" s="56"/>
      <c r="DXR24" s="56"/>
      <c r="DXS24" s="56"/>
      <c r="DXT24" s="56"/>
      <c r="DXU24" s="56"/>
      <c r="DXV24" s="56"/>
      <c r="DXW24" s="56"/>
      <c r="DXX24" s="56"/>
      <c r="DXY24" s="56"/>
      <c r="DXZ24" s="56"/>
      <c r="DYA24" s="56"/>
      <c r="DYB24" s="56"/>
      <c r="DYC24" s="56"/>
      <c r="DYD24" s="56"/>
      <c r="DYE24" s="56"/>
      <c r="DYF24" s="56"/>
      <c r="DYG24" s="56"/>
      <c r="DYH24" s="56"/>
      <c r="DYI24" s="56"/>
      <c r="DYJ24" s="56"/>
      <c r="DYK24" s="56"/>
      <c r="DYL24" s="56"/>
      <c r="DYM24" s="56"/>
      <c r="DYN24" s="56"/>
      <c r="DYO24" s="56"/>
      <c r="DYP24" s="56"/>
      <c r="DYQ24" s="56"/>
      <c r="DYR24" s="56"/>
      <c r="DYS24" s="56"/>
      <c r="DYT24" s="56"/>
      <c r="DYU24" s="56"/>
      <c r="DYV24" s="56"/>
      <c r="DYW24" s="56"/>
      <c r="DYX24" s="56"/>
      <c r="DYY24" s="56"/>
      <c r="DYZ24" s="56"/>
      <c r="DZA24" s="56"/>
      <c r="DZB24" s="56"/>
      <c r="DZC24" s="56"/>
      <c r="DZD24" s="56"/>
      <c r="DZE24" s="56"/>
      <c r="DZF24" s="56"/>
      <c r="DZG24" s="56"/>
      <c r="DZH24" s="56"/>
      <c r="DZI24" s="56"/>
      <c r="DZJ24" s="56"/>
      <c r="DZK24" s="56"/>
      <c r="DZL24" s="56"/>
      <c r="DZM24" s="56"/>
      <c r="DZN24" s="56"/>
      <c r="DZO24" s="56"/>
      <c r="DZP24" s="56"/>
      <c r="DZQ24" s="56"/>
      <c r="DZR24" s="56"/>
      <c r="DZS24" s="56"/>
      <c r="DZT24" s="56"/>
      <c r="DZU24" s="56"/>
      <c r="DZV24" s="56"/>
      <c r="DZW24" s="56"/>
      <c r="DZX24" s="56"/>
      <c r="DZY24" s="56"/>
      <c r="DZZ24" s="56"/>
      <c r="EAA24" s="56"/>
      <c r="EAB24" s="56"/>
      <c r="EAC24" s="56"/>
      <c r="EAD24" s="56"/>
      <c r="EAE24" s="56"/>
      <c r="EAF24" s="56"/>
      <c r="EAG24" s="56"/>
      <c r="EAH24" s="56"/>
      <c r="EAI24" s="56"/>
      <c r="EAJ24" s="56"/>
      <c r="EAK24" s="56"/>
      <c r="EAL24" s="56"/>
      <c r="EAM24" s="56"/>
      <c r="EAN24" s="56"/>
      <c r="EAO24" s="56"/>
      <c r="EAP24" s="56"/>
      <c r="EAQ24" s="56"/>
      <c r="EAR24" s="56"/>
      <c r="EAS24" s="56"/>
      <c r="EAT24" s="56"/>
      <c r="EAU24" s="56"/>
      <c r="EAV24" s="56"/>
      <c r="EAW24" s="56"/>
      <c r="EAX24" s="56"/>
      <c r="EAY24" s="56"/>
      <c r="EAZ24" s="56"/>
      <c r="EBA24" s="56"/>
      <c r="EBB24" s="56"/>
      <c r="EBC24" s="56"/>
      <c r="EBD24" s="56"/>
      <c r="EBE24" s="56"/>
      <c r="EBF24" s="56"/>
      <c r="EBG24" s="56"/>
      <c r="EBH24" s="56"/>
      <c r="EBI24" s="56"/>
      <c r="EBJ24" s="56"/>
      <c r="EBK24" s="56"/>
      <c r="EBL24" s="56"/>
      <c r="EBM24" s="56"/>
      <c r="EBN24" s="56"/>
      <c r="EBO24" s="56"/>
      <c r="EBP24" s="56"/>
      <c r="EBQ24" s="56"/>
      <c r="EBR24" s="56"/>
      <c r="EBS24" s="56"/>
      <c r="EBT24" s="56"/>
      <c r="EBU24" s="56"/>
      <c r="EBV24" s="56"/>
      <c r="EBW24" s="56"/>
      <c r="EBX24" s="56"/>
      <c r="EBY24" s="56"/>
      <c r="EBZ24" s="56"/>
      <c r="ECA24" s="56"/>
      <c r="ECB24" s="56"/>
      <c r="ECC24" s="56"/>
      <c r="ECD24" s="56"/>
      <c r="ECE24" s="56"/>
      <c r="ECF24" s="56"/>
      <c r="ECG24" s="56"/>
      <c r="ECH24" s="56"/>
      <c r="ECI24" s="56"/>
      <c r="ECJ24" s="56"/>
      <c r="ECK24" s="56"/>
      <c r="ECL24" s="56"/>
      <c r="ECM24" s="56"/>
      <c r="ECN24" s="56"/>
      <c r="ECO24" s="56"/>
      <c r="ECP24" s="56"/>
      <c r="ECQ24" s="56"/>
      <c r="ECR24" s="56"/>
      <c r="ECS24" s="56"/>
      <c r="ECT24" s="56"/>
      <c r="ECU24" s="56"/>
      <c r="ECV24" s="56"/>
      <c r="ECW24" s="56"/>
      <c r="ECX24" s="56"/>
      <c r="ECY24" s="56"/>
      <c r="ECZ24" s="56"/>
      <c r="EDA24" s="56"/>
      <c r="EDB24" s="56"/>
      <c r="EDC24" s="56"/>
      <c r="EDD24" s="56"/>
      <c r="EDE24" s="56"/>
      <c r="EDF24" s="56"/>
      <c r="EDG24" s="56"/>
      <c r="EDH24" s="56"/>
      <c r="EDI24" s="56"/>
      <c r="EDJ24" s="56"/>
      <c r="EDK24" s="56"/>
      <c r="EDL24" s="56"/>
      <c r="EDM24" s="56"/>
      <c r="EDN24" s="56"/>
      <c r="EDO24" s="56"/>
      <c r="EDP24" s="56"/>
      <c r="EDQ24" s="56"/>
      <c r="EDR24" s="56"/>
      <c r="EDS24" s="56"/>
      <c r="EDT24" s="56"/>
      <c r="EDU24" s="56"/>
      <c r="EDV24" s="56"/>
      <c r="EDW24" s="56"/>
      <c r="EDX24" s="56"/>
      <c r="EDY24" s="56"/>
      <c r="EDZ24" s="56"/>
      <c r="EEA24" s="56"/>
      <c r="EEB24" s="56"/>
      <c r="EEC24" s="56"/>
      <c r="EED24" s="56"/>
      <c r="EEE24" s="56"/>
      <c r="EEF24" s="56"/>
      <c r="EEG24" s="56"/>
      <c r="EEH24" s="56"/>
      <c r="EEI24" s="56"/>
      <c r="EEJ24" s="56"/>
      <c r="EEK24" s="56"/>
      <c r="EEL24" s="56"/>
      <c r="EEM24" s="56"/>
      <c r="EEN24" s="56"/>
      <c r="EEO24" s="56"/>
      <c r="EEP24" s="56"/>
      <c r="EEQ24" s="56"/>
      <c r="EER24" s="56"/>
      <c r="EES24" s="56"/>
      <c r="EET24" s="56"/>
      <c r="EEU24" s="56"/>
      <c r="EEV24" s="56"/>
      <c r="EEW24" s="56"/>
      <c r="EEX24" s="56"/>
      <c r="EEY24" s="56"/>
      <c r="EEZ24" s="56"/>
      <c r="EFA24" s="56"/>
      <c r="EFB24" s="56"/>
      <c r="EFC24" s="56"/>
      <c r="EFD24" s="56"/>
      <c r="EFE24" s="56"/>
      <c r="EFF24" s="56"/>
      <c r="EFG24" s="56"/>
      <c r="EFH24" s="56"/>
      <c r="EFI24" s="56"/>
      <c r="EFJ24" s="56"/>
      <c r="EFK24" s="56"/>
      <c r="EFL24" s="56"/>
      <c r="EFM24" s="56"/>
      <c r="EFN24" s="56"/>
      <c r="EFO24" s="56"/>
      <c r="EFP24" s="56"/>
      <c r="EFQ24" s="56"/>
      <c r="EFR24" s="56"/>
      <c r="EFS24" s="56"/>
      <c r="EFT24" s="56"/>
      <c r="EFU24" s="56"/>
      <c r="EFV24" s="56"/>
      <c r="EFW24" s="56"/>
      <c r="EFX24" s="56"/>
      <c r="EFY24" s="56"/>
      <c r="EFZ24" s="56"/>
      <c r="EGA24" s="56"/>
      <c r="EGB24" s="56"/>
      <c r="EGC24" s="56"/>
      <c r="EGD24" s="56"/>
      <c r="EGE24" s="56"/>
      <c r="EGF24" s="56"/>
      <c r="EGG24" s="56"/>
      <c r="EGH24" s="56"/>
      <c r="EGI24" s="56"/>
      <c r="EGJ24" s="56"/>
      <c r="EGK24" s="56"/>
      <c r="EGL24" s="56"/>
      <c r="EGM24" s="56"/>
      <c r="EGN24" s="56"/>
      <c r="EGO24" s="56"/>
      <c r="EGP24" s="56"/>
      <c r="EGQ24" s="56"/>
      <c r="EGR24" s="56"/>
      <c r="EGS24" s="56"/>
      <c r="EGT24" s="56"/>
      <c r="EGU24" s="56"/>
      <c r="EGV24" s="56"/>
      <c r="EGW24" s="56"/>
      <c r="EGX24" s="56"/>
      <c r="EGY24" s="56"/>
      <c r="EGZ24" s="56"/>
      <c r="EHA24" s="56"/>
      <c r="EHB24" s="56"/>
      <c r="EHC24" s="56"/>
      <c r="EHD24" s="56"/>
      <c r="EHE24" s="56"/>
      <c r="EHF24" s="56"/>
      <c r="EHG24" s="56"/>
      <c r="EHH24" s="56"/>
      <c r="EHI24" s="56"/>
      <c r="EHJ24" s="56"/>
      <c r="EHK24" s="56"/>
      <c r="EHL24" s="56"/>
      <c r="EHM24" s="56"/>
      <c r="EHN24" s="56"/>
      <c r="EHO24" s="56"/>
      <c r="EHP24" s="56"/>
      <c r="EHQ24" s="56"/>
      <c r="EHR24" s="56"/>
      <c r="EHS24" s="56"/>
      <c r="EHT24" s="56"/>
      <c r="EHU24" s="56"/>
      <c r="EHV24" s="56"/>
      <c r="EHW24" s="56"/>
      <c r="EHX24" s="56"/>
      <c r="EHY24" s="56"/>
      <c r="EHZ24" s="56"/>
      <c r="EIA24" s="56"/>
      <c r="EIB24" s="56"/>
      <c r="EIC24" s="56"/>
      <c r="EID24" s="56"/>
      <c r="EIE24" s="56"/>
      <c r="EIF24" s="56"/>
      <c r="EIG24" s="56"/>
      <c r="EIH24" s="56"/>
      <c r="EII24" s="56"/>
      <c r="EIJ24" s="56"/>
      <c r="EIK24" s="56"/>
      <c r="EIL24" s="56"/>
      <c r="EIM24" s="56"/>
      <c r="EIN24" s="56"/>
      <c r="EIO24" s="56"/>
      <c r="EIP24" s="56"/>
      <c r="EIQ24" s="56"/>
      <c r="EIR24" s="56"/>
      <c r="EIS24" s="56"/>
      <c r="EIT24" s="56"/>
      <c r="EIU24" s="56"/>
      <c r="EIV24" s="56"/>
      <c r="EIW24" s="56"/>
      <c r="EIX24" s="56"/>
      <c r="EIY24" s="56"/>
      <c r="EIZ24" s="56"/>
      <c r="EJA24" s="56"/>
      <c r="EJB24" s="56"/>
      <c r="EJC24" s="56"/>
      <c r="EJD24" s="56"/>
      <c r="EJE24" s="56"/>
      <c r="EJF24" s="56"/>
      <c r="EJG24" s="56"/>
      <c r="EJH24" s="56"/>
      <c r="EJI24" s="56"/>
      <c r="EJJ24" s="56"/>
      <c r="EJK24" s="56"/>
      <c r="EJL24" s="56"/>
      <c r="EJM24" s="56"/>
      <c r="EJN24" s="56"/>
      <c r="EJO24" s="56"/>
      <c r="EJP24" s="56"/>
      <c r="EJQ24" s="56"/>
      <c r="EJR24" s="56"/>
      <c r="EJS24" s="56"/>
      <c r="EJT24" s="56"/>
      <c r="EJU24" s="56"/>
      <c r="EJV24" s="56"/>
      <c r="EJW24" s="56"/>
      <c r="EJX24" s="56"/>
      <c r="EJY24" s="56"/>
      <c r="EJZ24" s="56"/>
      <c r="EKA24" s="56"/>
      <c r="EKB24" s="56"/>
      <c r="EKC24" s="56"/>
      <c r="EKD24" s="56"/>
      <c r="EKE24" s="56"/>
      <c r="EKF24" s="56"/>
      <c r="EKG24" s="56"/>
      <c r="EKH24" s="56"/>
      <c r="EKI24" s="56"/>
      <c r="EKJ24" s="56"/>
      <c r="EKK24" s="56"/>
      <c r="EKL24" s="56"/>
      <c r="EKM24" s="56"/>
      <c r="EKN24" s="56"/>
      <c r="EKO24" s="56"/>
      <c r="EKP24" s="56"/>
      <c r="EKQ24" s="56"/>
      <c r="EKR24" s="56"/>
      <c r="EKS24" s="56"/>
      <c r="EKT24" s="56"/>
      <c r="EKU24" s="56"/>
      <c r="EKV24" s="56"/>
      <c r="EKW24" s="56"/>
      <c r="EKX24" s="56"/>
      <c r="EKY24" s="56"/>
      <c r="EKZ24" s="56"/>
      <c r="ELA24" s="56"/>
      <c r="ELB24" s="56"/>
      <c r="ELC24" s="56"/>
      <c r="ELD24" s="56"/>
      <c r="ELE24" s="56"/>
      <c r="ELF24" s="56"/>
      <c r="ELG24" s="56"/>
      <c r="ELH24" s="56"/>
      <c r="ELI24" s="56"/>
      <c r="ELJ24" s="56"/>
      <c r="ELK24" s="56"/>
      <c r="ELL24" s="56"/>
      <c r="ELM24" s="56"/>
      <c r="ELN24" s="56"/>
      <c r="ELO24" s="56"/>
      <c r="ELP24" s="56"/>
      <c r="ELQ24" s="56"/>
      <c r="ELR24" s="56"/>
      <c r="ELS24" s="56"/>
      <c r="ELT24" s="56"/>
      <c r="ELU24" s="56"/>
      <c r="ELV24" s="56"/>
      <c r="ELW24" s="56"/>
      <c r="ELX24" s="56"/>
      <c r="ELY24" s="56"/>
      <c r="ELZ24" s="56"/>
      <c r="EMA24" s="56"/>
      <c r="EMB24" s="56"/>
      <c r="EMC24" s="56"/>
      <c r="EMD24" s="56"/>
      <c r="EME24" s="56"/>
      <c r="EMF24" s="56"/>
      <c r="EMG24" s="56"/>
      <c r="EMH24" s="56"/>
      <c r="EMI24" s="56"/>
      <c r="EMJ24" s="56"/>
      <c r="EMK24" s="56"/>
      <c r="EML24" s="56"/>
      <c r="EMM24" s="56"/>
      <c r="EMN24" s="56"/>
      <c r="EMO24" s="56"/>
      <c r="EMP24" s="56"/>
      <c r="EMQ24" s="56"/>
      <c r="EMR24" s="56"/>
      <c r="EMS24" s="56"/>
      <c r="EMT24" s="56"/>
      <c r="EMU24" s="56"/>
      <c r="EMV24" s="56"/>
      <c r="EMW24" s="56"/>
      <c r="EMX24" s="56"/>
      <c r="EMY24" s="56"/>
      <c r="EMZ24" s="56"/>
      <c r="ENA24" s="56"/>
      <c r="ENB24" s="56"/>
      <c r="ENC24" s="56"/>
      <c r="END24" s="56"/>
      <c r="ENE24" s="56"/>
      <c r="ENF24" s="56"/>
      <c r="ENG24" s="56"/>
      <c r="ENH24" s="56"/>
      <c r="ENI24" s="56"/>
      <c r="ENJ24" s="56"/>
      <c r="ENK24" s="56"/>
      <c r="ENL24" s="56"/>
      <c r="ENM24" s="56"/>
      <c r="ENN24" s="56"/>
      <c r="ENO24" s="56"/>
      <c r="ENP24" s="56"/>
      <c r="ENQ24" s="56"/>
      <c r="ENR24" s="56"/>
      <c r="ENS24" s="56"/>
      <c r="ENT24" s="56"/>
      <c r="ENU24" s="56"/>
      <c r="ENV24" s="56"/>
      <c r="ENW24" s="56"/>
      <c r="ENX24" s="56"/>
      <c r="ENY24" s="56"/>
      <c r="ENZ24" s="56"/>
      <c r="EOA24" s="56"/>
      <c r="EOB24" s="56"/>
      <c r="EOC24" s="56"/>
      <c r="EOD24" s="56"/>
      <c r="EOE24" s="56"/>
      <c r="EOF24" s="56"/>
      <c r="EOG24" s="56"/>
      <c r="EOH24" s="56"/>
      <c r="EOI24" s="56"/>
      <c r="EOJ24" s="56"/>
      <c r="EOK24" s="56"/>
      <c r="EOL24" s="56"/>
      <c r="EOM24" s="56"/>
      <c r="EON24" s="56"/>
      <c r="EOO24" s="56"/>
      <c r="EOP24" s="56"/>
      <c r="EOQ24" s="56"/>
      <c r="EOR24" s="56"/>
      <c r="EOS24" s="56"/>
      <c r="EOT24" s="56"/>
      <c r="EOU24" s="56"/>
      <c r="EOV24" s="56"/>
      <c r="EOW24" s="56"/>
      <c r="EOX24" s="56"/>
      <c r="EOY24" s="56"/>
      <c r="EOZ24" s="56"/>
      <c r="EPA24" s="56"/>
      <c r="EPB24" s="56"/>
      <c r="EPC24" s="56"/>
      <c r="EPD24" s="56"/>
      <c r="EPE24" s="56"/>
      <c r="EPF24" s="56"/>
      <c r="EPG24" s="56"/>
      <c r="EPH24" s="56"/>
      <c r="EPI24" s="56"/>
      <c r="EPJ24" s="56"/>
      <c r="EPK24" s="56"/>
      <c r="EPL24" s="56"/>
      <c r="EPM24" s="56"/>
      <c r="EPN24" s="56"/>
      <c r="EPO24" s="56"/>
      <c r="EPP24" s="56"/>
      <c r="EPQ24" s="56"/>
      <c r="EPR24" s="56"/>
      <c r="EPS24" s="56"/>
      <c r="EPT24" s="56"/>
      <c r="EPU24" s="56"/>
      <c r="EPV24" s="56"/>
      <c r="EPW24" s="56"/>
      <c r="EPX24" s="56"/>
      <c r="EPY24" s="56"/>
      <c r="EPZ24" s="56"/>
      <c r="EQA24" s="56"/>
      <c r="EQB24" s="56"/>
      <c r="EQC24" s="56"/>
      <c r="EQD24" s="56"/>
      <c r="EQE24" s="56"/>
      <c r="EQF24" s="56"/>
      <c r="EQG24" s="56"/>
      <c r="EQH24" s="56"/>
      <c r="EQI24" s="56"/>
      <c r="EQJ24" s="56"/>
      <c r="EQK24" s="56"/>
      <c r="EQL24" s="56"/>
      <c r="EQM24" s="56"/>
      <c r="EQN24" s="56"/>
      <c r="EQO24" s="56"/>
      <c r="EQP24" s="56"/>
      <c r="EQQ24" s="56"/>
      <c r="EQR24" s="56"/>
      <c r="EQS24" s="56"/>
      <c r="EQT24" s="56"/>
      <c r="EQU24" s="56"/>
      <c r="EQV24" s="56"/>
      <c r="EQW24" s="56"/>
      <c r="EQX24" s="56"/>
      <c r="EQY24" s="56"/>
      <c r="EQZ24" s="56"/>
      <c r="ERA24" s="56"/>
      <c r="ERB24" s="56"/>
      <c r="ERC24" s="56"/>
      <c r="ERD24" s="56"/>
      <c r="ERE24" s="56"/>
      <c r="ERF24" s="56"/>
      <c r="ERG24" s="56"/>
      <c r="ERH24" s="56"/>
      <c r="ERI24" s="56"/>
      <c r="ERJ24" s="56"/>
      <c r="ERK24" s="56"/>
      <c r="ERL24" s="56"/>
      <c r="ERM24" s="56"/>
      <c r="ERN24" s="56"/>
      <c r="ERO24" s="56"/>
      <c r="ERP24" s="56"/>
      <c r="ERQ24" s="56"/>
      <c r="ERR24" s="56"/>
      <c r="ERS24" s="56"/>
      <c r="ERT24" s="56"/>
      <c r="ERU24" s="56"/>
      <c r="ERV24" s="56"/>
      <c r="ERW24" s="56"/>
      <c r="ERX24" s="56"/>
      <c r="ERY24" s="56"/>
      <c r="ERZ24" s="56"/>
      <c r="ESA24" s="56"/>
      <c r="ESB24" s="56"/>
      <c r="ESC24" s="56"/>
      <c r="ESD24" s="56"/>
      <c r="ESE24" s="56"/>
      <c r="ESF24" s="56"/>
      <c r="ESG24" s="56"/>
      <c r="ESH24" s="56"/>
      <c r="ESI24" s="56"/>
      <c r="ESJ24" s="56"/>
      <c r="ESK24" s="56"/>
      <c r="ESL24" s="56"/>
      <c r="ESM24" s="56"/>
      <c r="ESN24" s="56"/>
      <c r="ESO24" s="56"/>
      <c r="ESP24" s="56"/>
      <c r="ESQ24" s="56"/>
      <c r="ESR24" s="56"/>
      <c r="ESS24" s="56"/>
      <c r="EST24" s="56"/>
      <c r="ESU24" s="56"/>
      <c r="ESV24" s="56"/>
      <c r="ESW24" s="56"/>
      <c r="ESX24" s="56"/>
      <c r="ESY24" s="56"/>
      <c r="ESZ24" s="56"/>
      <c r="ETA24" s="56"/>
      <c r="ETB24" s="56"/>
      <c r="ETC24" s="56"/>
      <c r="ETD24" s="56"/>
      <c r="ETE24" s="56"/>
      <c r="ETF24" s="56"/>
      <c r="ETG24" s="56"/>
      <c r="ETH24" s="56"/>
      <c r="ETI24" s="56"/>
      <c r="ETJ24" s="56"/>
      <c r="ETK24" s="56"/>
      <c r="ETL24" s="56"/>
      <c r="ETM24" s="56"/>
      <c r="ETN24" s="56"/>
      <c r="ETO24" s="56"/>
      <c r="ETP24" s="56"/>
      <c r="ETQ24" s="56"/>
      <c r="ETR24" s="56"/>
      <c r="ETS24" s="56"/>
      <c r="ETT24" s="56"/>
      <c r="ETU24" s="56"/>
      <c r="ETV24" s="56"/>
      <c r="ETW24" s="56"/>
      <c r="ETX24" s="56"/>
      <c r="ETY24" s="56"/>
      <c r="ETZ24" s="56"/>
      <c r="EUA24" s="56"/>
      <c r="EUB24" s="56"/>
      <c r="EUC24" s="56"/>
      <c r="EUD24" s="56"/>
      <c r="EUE24" s="56"/>
      <c r="EUF24" s="56"/>
      <c r="EUG24" s="56"/>
      <c r="EUH24" s="56"/>
      <c r="EUI24" s="56"/>
      <c r="EUJ24" s="56"/>
      <c r="EUK24" s="56"/>
      <c r="EUL24" s="56"/>
      <c r="EUM24" s="56"/>
      <c r="EUN24" s="56"/>
      <c r="EUO24" s="56"/>
      <c r="EUP24" s="56"/>
      <c r="EUQ24" s="56"/>
      <c r="EUR24" s="56"/>
      <c r="EUS24" s="56"/>
      <c r="EUT24" s="56"/>
      <c r="EUU24" s="56"/>
      <c r="EUV24" s="56"/>
      <c r="EUW24" s="56"/>
      <c r="EUX24" s="56"/>
      <c r="EUY24" s="56"/>
      <c r="EUZ24" s="56"/>
      <c r="EVA24" s="56"/>
      <c r="EVB24" s="56"/>
      <c r="EVC24" s="56"/>
      <c r="EVD24" s="56"/>
      <c r="EVE24" s="56"/>
      <c r="EVF24" s="56"/>
      <c r="EVG24" s="56"/>
      <c r="EVH24" s="56"/>
      <c r="EVI24" s="56"/>
      <c r="EVJ24" s="56"/>
      <c r="EVK24" s="56"/>
      <c r="EVL24" s="56"/>
      <c r="EVM24" s="56"/>
      <c r="EVN24" s="56"/>
      <c r="EVO24" s="56"/>
      <c r="EVP24" s="56"/>
      <c r="EVQ24" s="56"/>
      <c r="EVR24" s="56"/>
      <c r="EVS24" s="56"/>
      <c r="EVT24" s="56"/>
      <c r="EVU24" s="56"/>
      <c r="EVV24" s="56"/>
      <c r="EVW24" s="56"/>
      <c r="EVX24" s="56"/>
      <c r="EVY24" s="56"/>
      <c r="EVZ24" s="56"/>
      <c r="EWA24" s="56"/>
      <c r="EWB24" s="56"/>
      <c r="EWC24" s="56"/>
      <c r="EWD24" s="56"/>
      <c r="EWE24" s="56"/>
      <c r="EWF24" s="56"/>
      <c r="EWG24" s="56"/>
      <c r="EWH24" s="56"/>
      <c r="EWI24" s="56"/>
      <c r="EWJ24" s="56"/>
      <c r="EWK24" s="56"/>
      <c r="EWL24" s="56"/>
      <c r="EWM24" s="56"/>
      <c r="EWN24" s="56"/>
      <c r="EWO24" s="56"/>
      <c r="EWP24" s="56"/>
      <c r="EWQ24" s="56"/>
      <c r="EWR24" s="56"/>
      <c r="EWS24" s="56"/>
      <c r="EWT24" s="56"/>
      <c r="EWU24" s="56"/>
      <c r="EWV24" s="56"/>
      <c r="EWW24" s="56"/>
      <c r="EWX24" s="56"/>
      <c r="EWY24" s="56"/>
      <c r="EWZ24" s="56"/>
      <c r="EXA24" s="56"/>
      <c r="EXB24" s="56"/>
      <c r="EXC24" s="56"/>
      <c r="EXD24" s="56"/>
      <c r="EXE24" s="56"/>
      <c r="EXF24" s="56"/>
      <c r="EXG24" s="56"/>
      <c r="EXH24" s="56"/>
      <c r="EXI24" s="56"/>
      <c r="EXJ24" s="56"/>
      <c r="EXK24" s="56"/>
      <c r="EXL24" s="56"/>
      <c r="EXM24" s="56"/>
      <c r="EXN24" s="56"/>
      <c r="EXO24" s="56"/>
      <c r="EXP24" s="56"/>
      <c r="EXQ24" s="56"/>
      <c r="EXR24" s="56"/>
      <c r="EXS24" s="56"/>
      <c r="EXT24" s="56"/>
      <c r="EXU24" s="56"/>
      <c r="EXV24" s="56"/>
      <c r="EXW24" s="56"/>
      <c r="EXX24" s="56"/>
      <c r="EXY24" s="56"/>
      <c r="EXZ24" s="56"/>
      <c r="EYA24" s="56"/>
      <c r="EYB24" s="56"/>
      <c r="EYC24" s="56"/>
      <c r="EYD24" s="56"/>
      <c r="EYE24" s="56"/>
      <c r="EYF24" s="56"/>
      <c r="EYG24" s="56"/>
      <c r="EYH24" s="56"/>
      <c r="EYI24" s="56"/>
      <c r="EYJ24" s="56"/>
      <c r="EYK24" s="56"/>
      <c r="EYL24" s="56"/>
      <c r="EYM24" s="56"/>
      <c r="EYN24" s="56"/>
      <c r="EYO24" s="56"/>
      <c r="EYP24" s="56"/>
      <c r="EYQ24" s="56"/>
      <c r="EYR24" s="56"/>
      <c r="EYS24" s="56"/>
      <c r="EYT24" s="56"/>
      <c r="EYU24" s="56"/>
      <c r="EYV24" s="56"/>
      <c r="EYW24" s="56"/>
      <c r="EYX24" s="56"/>
      <c r="EYY24" s="56"/>
      <c r="EYZ24" s="56"/>
      <c r="EZA24" s="56"/>
      <c r="EZB24" s="56"/>
      <c r="EZC24" s="56"/>
      <c r="EZD24" s="56"/>
      <c r="EZE24" s="56"/>
      <c r="EZF24" s="56"/>
      <c r="EZG24" s="56"/>
      <c r="EZH24" s="56"/>
      <c r="EZI24" s="56"/>
      <c r="EZJ24" s="56"/>
      <c r="EZK24" s="56"/>
      <c r="EZL24" s="56"/>
      <c r="EZM24" s="56"/>
      <c r="EZN24" s="56"/>
      <c r="EZO24" s="56"/>
      <c r="EZP24" s="56"/>
      <c r="EZQ24" s="56"/>
      <c r="EZR24" s="56"/>
      <c r="EZS24" s="56"/>
      <c r="EZT24" s="56"/>
      <c r="EZU24" s="56"/>
      <c r="EZV24" s="56"/>
      <c r="EZW24" s="56"/>
      <c r="EZX24" s="56"/>
      <c r="EZY24" s="56"/>
      <c r="EZZ24" s="56"/>
      <c r="FAA24" s="56"/>
      <c r="FAB24" s="56"/>
      <c r="FAC24" s="56"/>
      <c r="FAD24" s="56"/>
      <c r="FAE24" s="56"/>
      <c r="FAF24" s="56"/>
      <c r="FAG24" s="56"/>
      <c r="FAH24" s="56"/>
      <c r="FAI24" s="56"/>
      <c r="FAJ24" s="56"/>
      <c r="FAK24" s="56"/>
      <c r="FAL24" s="56"/>
      <c r="FAM24" s="56"/>
      <c r="FAN24" s="56"/>
      <c r="FAO24" s="56"/>
      <c r="FAP24" s="56"/>
      <c r="FAQ24" s="56"/>
      <c r="FAR24" s="56"/>
      <c r="FAS24" s="56"/>
      <c r="FAT24" s="56"/>
      <c r="FAU24" s="56"/>
      <c r="FAV24" s="56"/>
      <c r="FAW24" s="56"/>
      <c r="FAX24" s="56"/>
      <c r="FAY24" s="56"/>
      <c r="FAZ24" s="56"/>
      <c r="FBA24" s="56"/>
      <c r="FBB24" s="56"/>
      <c r="FBC24" s="56"/>
      <c r="FBD24" s="56"/>
      <c r="FBE24" s="56"/>
      <c r="FBF24" s="56"/>
      <c r="FBG24" s="56"/>
      <c r="FBH24" s="56"/>
      <c r="FBI24" s="56"/>
      <c r="FBJ24" s="56"/>
      <c r="FBK24" s="56"/>
      <c r="FBL24" s="56"/>
      <c r="FBM24" s="56"/>
      <c r="FBN24" s="56"/>
      <c r="FBO24" s="56"/>
      <c r="FBP24" s="56"/>
      <c r="FBQ24" s="56"/>
      <c r="FBR24" s="56"/>
      <c r="FBS24" s="56"/>
      <c r="FBT24" s="56"/>
      <c r="FBU24" s="56"/>
      <c r="FBV24" s="56"/>
      <c r="FBW24" s="56"/>
      <c r="FBX24" s="56"/>
      <c r="FBY24" s="56"/>
      <c r="FBZ24" s="56"/>
      <c r="FCA24" s="56"/>
      <c r="FCB24" s="56"/>
      <c r="FCC24" s="56"/>
      <c r="FCD24" s="56"/>
      <c r="FCE24" s="56"/>
      <c r="FCF24" s="56"/>
      <c r="FCG24" s="56"/>
      <c r="FCH24" s="56"/>
      <c r="FCI24" s="56"/>
      <c r="FCJ24" s="56"/>
      <c r="FCK24" s="56"/>
      <c r="FCL24" s="56"/>
      <c r="FCM24" s="56"/>
      <c r="FCN24" s="56"/>
      <c r="FCO24" s="56"/>
      <c r="FCP24" s="56"/>
      <c r="FCQ24" s="56"/>
      <c r="FCR24" s="56"/>
      <c r="FCS24" s="56"/>
      <c r="FCT24" s="56"/>
      <c r="FCU24" s="56"/>
      <c r="FCV24" s="56"/>
      <c r="FCW24" s="56"/>
      <c r="FCX24" s="56"/>
      <c r="FCY24" s="56"/>
      <c r="FCZ24" s="56"/>
      <c r="FDA24" s="56"/>
      <c r="FDB24" s="56"/>
      <c r="FDC24" s="56"/>
      <c r="FDD24" s="56"/>
      <c r="FDE24" s="56"/>
      <c r="FDF24" s="56"/>
      <c r="FDG24" s="56"/>
      <c r="FDH24" s="56"/>
      <c r="FDI24" s="56"/>
      <c r="FDJ24" s="56"/>
      <c r="FDK24" s="56"/>
      <c r="FDL24" s="56"/>
      <c r="FDM24" s="56"/>
      <c r="FDN24" s="56"/>
      <c r="FDO24" s="56"/>
      <c r="FDP24" s="56"/>
      <c r="FDQ24" s="56"/>
      <c r="FDR24" s="56"/>
      <c r="FDS24" s="56"/>
      <c r="FDT24" s="56"/>
      <c r="FDU24" s="56"/>
      <c r="FDV24" s="56"/>
      <c r="FDW24" s="56"/>
      <c r="FDX24" s="56"/>
      <c r="FDY24" s="56"/>
      <c r="FDZ24" s="56"/>
      <c r="FEA24" s="56"/>
      <c r="FEB24" s="56"/>
      <c r="FEC24" s="56"/>
      <c r="FED24" s="56"/>
      <c r="FEE24" s="56"/>
      <c r="FEF24" s="56"/>
      <c r="FEG24" s="56"/>
      <c r="FEH24" s="56"/>
      <c r="FEI24" s="56"/>
      <c r="FEJ24" s="56"/>
      <c r="FEK24" s="56"/>
      <c r="FEL24" s="56"/>
      <c r="FEM24" s="56"/>
      <c r="FEN24" s="56"/>
      <c r="FEO24" s="56"/>
      <c r="FEP24" s="56"/>
      <c r="FEQ24" s="56"/>
      <c r="FER24" s="56"/>
      <c r="FES24" s="56"/>
      <c r="FET24" s="56"/>
      <c r="FEU24" s="56"/>
      <c r="FEV24" s="56"/>
      <c r="FEW24" s="56"/>
      <c r="FEX24" s="56"/>
      <c r="FEY24" s="56"/>
      <c r="FEZ24" s="56"/>
      <c r="FFA24" s="56"/>
      <c r="FFB24" s="56"/>
      <c r="FFC24" s="56"/>
      <c r="FFD24" s="56"/>
      <c r="FFE24" s="56"/>
      <c r="FFF24" s="56"/>
      <c r="FFG24" s="56"/>
      <c r="FFH24" s="56"/>
      <c r="FFI24" s="56"/>
      <c r="FFJ24" s="56"/>
      <c r="FFK24" s="56"/>
      <c r="FFL24" s="56"/>
      <c r="FFM24" s="56"/>
      <c r="FFN24" s="56"/>
      <c r="FFO24" s="56"/>
      <c r="FFP24" s="56"/>
      <c r="FFQ24" s="56"/>
      <c r="FFR24" s="56"/>
      <c r="FFS24" s="56"/>
      <c r="FFT24" s="56"/>
      <c r="FFU24" s="56"/>
      <c r="FFV24" s="56"/>
      <c r="FFW24" s="56"/>
      <c r="FFX24" s="56"/>
      <c r="FFY24" s="56"/>
      <c r="FFZ24" s="56"/>
      <c r="FGA24" s="56"/>
      <c r="FGB24" s="56"/>
      <c r="FGC24" s="56"/>
      <c r="FGD24" s="56"/>
      <c r="FGE24" s="56"/>
      <c r="FGF24" s="56"/>
      <c r="FGG24" s="56"/>
      <c r="FGH24" s="56"/>
      <c r="FGI24" s="56"/>
      <c r="FGJ24" s="56"/>
      <c r="FGK24" s="56"/>
      <c r="FGL24" s="56"/>
      <c r="FGM24" s="56"/>
      <c r="FGN24" s="56"/>
      <c r="FGO24" s="56"/>
      <c r="FGP24" s="56"/>
      <c r="FGQ24" s="56"/>
      <c r="FGR24" s="56"/>
      <c r="FGS24" s="56"/>
      <c r="FGT24" s="56"/>
      <c r="FGU24" s="56"/>
      <c r="FGV24" s="56"/>
      <c r="FGW24" s="56"/>
      <c r="FGX24" s="56"/>
      <c r="FGY24" s="56"/>
      <c r="FGZ24" s="56"/>
      <c r="FHA24" s="56"/>
      <c r="FHB24" s="56"/>
      <c r="FHC24" s="56"/>
      <c r="FHD24" s="56"/>
      <c r="FHE24" s="56"/>
      <c r="FHF24" s="56"/>
      <c r="FHG24" s="56"/>
      <c r="FHH24" s="56"/>
      <c r="FHI24" s="56"/>
      <c r="FHJ24" s="56"/>
      <c r="FHK24" s="56"/>
      <c r="FHL24" s="56"/>
      <c r="FHM24" s="56"/>
      <c r="FHN24" s="56"/>
      <c r="FHO24" s="56"/>
      <c r="FHP24" s="56"/>
      <c r="FHQ24" s="56"/>
      <c r="FHR24" s="56"/>
      <c r="FHS24" s="56"/>
      <c r="FHT24" s="56"/>
      <c r="FHU24" s="56"/>
      <c r="FHV24" s="56"/>
      <c r="FHW24" s="56"/>
      <c r="FHX24" s="56"/>
      <c r="FHY24" s="56"/>
      <c r="FHZ24" s="56"/>
      <c r="FIA24" s="56"/>
      <c r="FIB24" s="56"/>
      <c r="FIC24" s="56"/>
      <c r="FID24" s="56"/>
      <c r="FIE24" s="56"/>
      <c r="FIF24" s="56"/>
      <c r="FIG24" s="56"/>
      <c r="FIH24" s="56"/>
      <c r="FII24" s="56"/>
      <c r="FIJ24" s="56"/>
      <c r="FIK24" s="56"/>
      <c r="FIL24" s="56"/>
      <c r="FIM24" s="56"/>
      <c r="FIN24" s="56"/>
      <c r="FIO24" s="56"/>
      <c r="FIP24" s="56"/>
      <c r="FIQ24" s="56"/>
      <c r="FIR24" s="56"/>
      <c r="FIS24" s="56"/>
      <c r="FIT24" s="56"/>
      <c r="FIU24" s="56"/>
      <c r="FIV24" s="56"/>
      <c r="FIW24" s="56"/>
      <c r="FIX24" s="56"/>
      <c r="FIY24" s="56"/>
      <c r="FIZ24" s="56"/>
      <c r="FJA24" s="56"/>
      <c r="FJB24" s="56"/>
      <c r="FJC24" s="56"/>
      <c r="FJD24" s="56"/>
      <c r="FJE24" s="56"/>
      <c r="FJF24" s="56"/>
      <c r="FJG24" s="56"/>
      <c r="FJH24" s="56"/>
      <c r="FJI24" s="56"/>
      <c r="FJJ24" s="56"/>
      <c r="FJK24" s="56"/>
      <c r="FJL24" s="56"/>
      <c r="FJM24" s="56"/>
      <c r="FJN24" s="56"/>
      <c r="FJO24" s="56"/>
      <c r="FJP24" s="56"/>
      <c r="FJQ24" s="56"/>
      <c r="FJR24" s="56"/>
      <c r="FJS24" s="56"/>
      <c r="FJT24" s="56"/>
      <c r="FJU24" s="56"/>
      <c r="FJV24" s="56"/>
      <c r="FJW24" s="56"/>
      <c r="FJX24" s="56"/>
      <c r="FJY24" s="56"/>
      <c r="FJZ24" s="56"/>
      <c r="FKA24" s="56"/>
      <c r="FKB24" s="56"/>
      <c r="FKC24" s="56"/>
      <c r="FKD24" s="56"/>
      <c r="FKE24" s="56"/>
      <c r="FKF24" s="56"/>
      <c r="FKG24" s="56"/>
      <c r="FKH24" s="56"/>
      <c r="FKI24" s="56"/>
      <c r="FKJ24" s="56"/>
      <c r="FKK24" s="56"/>
      <c r="FKL24" s="56"/>
      <c r="FKM24" s="56"/>
      <c r="FKN24" s="56"/>
      <c r="FKO24" s="56"/>
      <c r="FKP24" s="56"/>
      <c r="FKQ24" s="56"/>
      <c r="FKR24" s="56"/>
      <c r="FKS24" s="56"/>
      <c r="FKT24" s="56"/>
      <c r="FKU24" s="56"/>
      <c r="FKV24" s="56"/>
      <c r="FKW24" s="56"/>
      <c r="FKX24" s="56"/>
      <c r="FKY24" s="56"/>
      <c r="FKZ24" s="56"/>
      <c r="FLA24" s="56"/>
      <c r="FLB24" s="56"/>
      <c r="FLC24" s="56"/>
      <c r="FLD24" s="56"/>
      <c r="FLE24" s="56"/>
      <c r="FLF24" s="56"/>
      <c r="FLG24" s="56"/>
      <c r="FLH24" s="56"/>
      <c r="FLI24" s="56"/>
      <c r="FLJ24" s="56"/>
      <c r="FLK24" s="56"/>
      <c r="FLL24" s="56"/>
      <c r="FLM24" s="56"/>
      <c r="FLN24" s="56"/>
      <c r="FLO24" s="56"/>
      <c r="FLP24" s="56"/>
      <c r="FLQ24" s="56"/>
      <c r="FLR24" s="56"/>
      <c r="FLS24" s="56"/>
      <c r="FLT24" s="56"/>
      <c r="FLU24" s="56"/>
      <c r="FLV24" s="56"/>
      <c r="FLW24" s="56"/>
      <c r="FLX24" s="56"/>
      <c r="FLY24" s="56"/>
      <c r="FLZ24" s="56"/>
      <c r="FMA24" s="56"/>
      <c r="FMB24" s="56"/>
      <c r="FMC24" s="56"/>
      <c r="FMD24" s="56"/>
      <c r="FME24" s="56"/>
      <c r="FMF24" s="56"/>
      <c r="FMG24" s="56"/>
      <c r="FMH24" s="56"/>
      <c r="FMI24" s="56"/>
      <c r="FMJ24" s="56"/>
      <c r="FMK24" s="56"/>
      <c r="FML24" s="56"/>
      <c r="FMM24" s="56"/>
      <c r="FMN24" s="56"/>
      <c r="FMO24" s="56"/>
      <c r="FMP24" s="56"/>
      <c r="FMQ24" s="56"/>
      <c r="FMR24" s="56"/>
      <c r="FMS24" s="56"/>
      <c r="FMT24" s="56"/>
      <c r="FMU24" s="56"/>
      <c r="FMV24" s="56"/>
      <c r="FMW24" s="56"/>
      <c r="FMX24" s="56"/>
      <c r="FMY24" s="56"/>
      <c r="FMZ24" s="56"/>
      <c r="FNA24" s="56"/>
      <c r="FNB24" s="56"/>
      <c r="FNC24" s="56"/>
      <c r="FND24" s="56"/>
      <c r="FNE24" s="56"/>
      <c r="FNF24" s="56"/>
      <c r="FNG24" s="56"/>
      <c r="FNH24" s="56"/>
      <c r="FNI24" s="56"/>
      <c r="FNJ24" s="56"/>
      <c r="FNK24" s="56"/>
      <c r="FNL24" s="56"/>
      <c r="FNM24" s="56"/>
      <c r="FNN24" s="56"/>
      <c r="FNO24" s="56"/>
      <c r="FNP24" s="56"/>
      <c r="FNQ24" s="56"/>
      <c r="FNR24" s="56"/>
      <c r="FNS24" s="56"/>
      <c r="FNT24" s="56"/>
      <c r="FNU24" s="56"/>
      <c r="FNV24" s="56"/>
      <c r="FNW24" s="56"/>
      <c r="FNX24" s="56"/>
      <c r="FNY24" s="56"/>
      <c r="FNZ24" s="56"/>
      <c r="FOA24" s="56"/>
      <c r="FOB24" s="56"/>
      <c r="FOC24" s="56"/>
      <c r="FOD24" s="56"/>
      <c r="FOE24" s="56"/>
      <c r="FOF24" s="56"/>
      <c r="FOG24" s="56"/>
      <c r="FOH24" s="56"/>
      <c r="FOI24" s="56"/>
      <c r="FOJ24" s="56"/>
      <c r="FOK24" s="56"/>
      <c r="FOL24" s="56"/>
      <c r="FOM24" s="56"/>
      <c r="FON24" s="56"/>
      <c r="FOO24" s="56"/>
      <c r="FOP24" s="56"/>
      <c r="FOQ24" s="56"/>
      <c r="FOR24" s="56"/>
      <c r="FOS24" s="56"/>
      <c r="FOT24" s="56"/>
      <c r="FOU24" s="56"/>
      <c r="FOV24" s="56"/>
      <c r="FOW24" s="56"/>
      <c r="FOX24" s="56"/>
      <c r="FOY24" s="56"/>
      <c r="FOZ24" s="56"/>
      <c r="FPA24" s="56"/>
      <c r="FPB24" s="56"/>
      <c r="FPC24" s="56"/>
      <c r="FPD24" s="56"/>
      <c r="FPE24" s="56"/>
      <c r="FPF24" s="56"/>
      <c r="FPG24" s="56"/>
      <c r="FPH24" s="56"/>
      <c r="FPI24" s="56"/>
      <c r="FPJ24" s="56"/>
      <c r="FPK24" s="56"/>
      <c r="FPL24" s="56"/>
      <c r="FPM24" s="56"/>
      <c r="FPN24" s="56"/>
      <c r="FPO24" s="56"/>
      <c r="FPP24" s="56"/>
      <c r="FPQ24" s="56"/>
      <c r="FPR24" s="56"/>
      <c r="FPS24" s="56"/>
      <c r="FPT24" s="56"/>
      <c r="FPU24" s="56"/>
      <c r="FPV24" s="56"/>
      <c r="FPW24" s="56"/>
      <c r="FPX24" s="56"/>
      <c r="FPY24" s="56"/>
      <c r="FPZ24" s="56"/>
      <c r="FQA24" s="56"/>
      <c r="FQB24" s="56"/>
      <c r="FQC24" s="56"/>
      <c r="FQD24" s="56"/>
      <c r="FQE24" s="56"/>
      <c r="FQF24" s="56"/>
      <c r="FQG24" s="56"/>
      <c r="FQH24" s="56"/>
      <c r="FQI24" s="56"/>
      <c r="FQJ24" s="56"/>
      <c r="FQK24" s="56"/>
      <c r="FQL24" s="56"/>
      <c r="FQM24" s="56"/>
      <c r="FQN24" s="56"/>
      <c r="FQO24" s="56"/>
      <c r="FQP24" s="56"/>
      <c r="FQQ24" s="56"/>
      <c r="FQR24" s="56"/>
      <c r="FQS24" s="56"/>
      <c r="FQT24" s="56"/>
      <c r="FQU24" s="56"/>
      <c r="FQV24" s="56"/>
      <c r="FQW24" s="56"/>
      <c r="FQX24" s="56"/>
      <c r="FQY24" s="56"/>
      <c r="FQZ24" s="56"/>
      <c r="FRA24" s="56"/>
      <c r="FRB24" s="56"/>
      <c r="FRC24" s="56"/>
      <c r="FRD24" s="56"/>
      <c r="FRE24" s="56"/>
      <c r="FRF24" s="56"/>
      <c r="FRG24" s="56"/>
      <c r="FRH24" s="56"/>
      <c r="FRI24" s="56"/>
      <c r="FRJ24" s="56"/>
      <c r="FRK24" s="56"/>
      <c r="FRL24" s="56"/>
      <c r="FRM24" s="56"/>
      <c r="FRN24" s="56"/>
      <c r="FRO24" s="56"/>
      <c r="FRP24" s="56"/>
      <c r="FRQ24" s="56"/>
      <c r="FRR24" s="56"/>
      <c r="FRS24" s="56"/>
      <c r="FRT24" s="56"/>
      <c r="FRU24" s="56"/>
      <c r="FRV24" s="56"/>
      <c r="FRW24" s="56"/>
      <c r="FRX24" s="56"/>
      <c r="FRY24" s="56"/>
      <c r="FRZ24" s="56"/>
      <c r="FSA24" s="56"/>
      <c r="FSB24" s="56"/>
      <c r="FSC24" s="56"/>
      <c r="FSD24" s="56"/>
      <c r="FSE24" s="56"/>
      <c r="FSF24" s="56"/>
      <c r="FSG24" s="56"/>
      <c r="FSH24" s="56"/>
      <c r="FSI24" s="56"/>
      <c r="FSJ24" s="56"/>
      <c r="FSK24" s="56"/>
      <c r="FSL24" s="56"/>
      <c r="FSM24" s="56"/>
      <c r="FSN24" s="56"/>
      <c r="FSO24" s="56"/>
      <c r="FSP24" s="56"/>
      <c r="FSQ24" s="56"/>
      <c r="FSR24" s="56"/>
      <c r="FSS24" s="56"/>
      <c r="FST24" s="56"/>
      <c r="FSU24" s="56"/>
      <c r="FSV24" s="56"/>
      <c r="FSW24" s="56"/>
      <c r="FSX24" s="56"/>
      <c r="FSY24" s="56"/>
      <c r="FSZ24" s="56"/>
      <c r="FTA24" s="56"/>
      <c r="FTB24" s="56"/>
      <c r="FTC24" s="56"/>
      <c r="FTD24" s="56"/>
      <c r="FTE24" s="56"/>
      <c r="FTF24" s="56"/>
      <c r="FTG24" s="56"/>
      <c r="FTH24" s="56"/>
      <c r="FTI24" s="56"/>
      <c r="FTJ24" s="56"/>
      <c r="FTK24" s="56"/>
      <c r="FTL24" s="56"/>
      <c r="FTM24" s="56"/>
      <c r="FTN24" s="56"/>
      <c r="FTO24" s="56"/>
      <c r="FTP24" s="56"/>
      <c r="FTQ24" s="56"/>
      <c r="FTR24" s="56"/>
      <c r="FTS24" s="56"/>
      <c r="FTT24" s="56"/>
      <c r="FTU24" s="56"/>
      <c r="FTV24" s="56"/>
      <c r="FTW24" s="56"/>
      <c r="FTX24" s="56"/>
      <c r="FTY24" s="56"/>
      <c r="FTZ24" s="56"/>
      <c r="FUA24" s="56"/>
      <c r="FUB24" s="56"/>
      <c r="FUC24" s="56"/>
      <c r="FUD24" s="56"/>
      <c r="FUE24" s="56"/>
      <c r="FUF24" s="56"/>
      <c r="FUG24" s="56"/>
      <c r="FUH24" s="56"/>
      <c r="FUI24" s="56"/>
      <c r="FUJ24" s="56"/>
      <c r="FUK24" s="56"/>
      <c r="FUL24" s="56"/>
      <c r="FUM24" s="56"/>
      <c r="FUN24" s="56"/>
      <c r="FUO24" s="56"/>
      <c r="FUP24" s="56"/>
      <c r="FUQ24" s="56"/>
      <c r="FUR24" s="56"/>
      <c r="FUS24" s="56"/>
      <c r="FUT24" s="56"/>
      <c r="FUU24" s="56"/>
      <c r="FUV24" s="56"/>
      <c r="FUW24" s="56"/>
      <c r="FUX24" s="56"/>
      <c r="FUY24" s="56"/>
      <c r="FUZ24" s="56"/>
      <c r="FVA24" s="56"/>
      <c r="FVB24" s="56"/>
      <c r="FVC24" s="56"/>
      <c r="FVD24" s="56"/>
      <c r="FVE24" s="56"/>
      <c r="FVF24" s="56"/>
      <c r="FVG24" s="56"/>
      <c r="FVH24" s="56"/>
      <c r="FVI24" s="56"/>
      <c r="FVJ24" s="56"/>
      <c r="FVK24" s="56"/>
      <c r="FVL24" s="56"/>
      <c r="FVM24" s="56"/>
      <c r="FVN24" s="56"/>
      <c r="FVO24" s="56"/>
      <c r="FVP24" s="56"/>
      <c r="FVQ24" s="56"/>
      <c r="FVR24" s="56"/>
      <c r="FVS24" s="56"/>
      <c r="FVT24" s="56"/>
      <c r="FVU24" s="56"/>
      <c r="FVV24" s="56"/>
      <c r="FVW24" s="56"/>
      <c r="FVX24" s="56"/>
      <c r="FVY24" s="56"/>
      <c r="FVZ24" s="56"/>
      <c r="FWA24" s="56"/>
      <c r="FWB24" s="56"/>
      <c r="FWC24" s="56"/>
      <c r="FWD24" s="56"/>
      <c r="FWE24" s="56"/>
      <c r="FWF24" s="56"/>
      <c r="FWG24" s="56"/>
      <c r="FWH24" s="56"/>
      <c r="FWI24" s="56"/>
      <c r="FWJ24" s="56"/>
      <c r="FWK24" s="56"/>
      <c r="FWL24" s="56"/>
      <c r="FWM24" s="56"/>
      <c r="FWN24" s="56"/>
      <c r="FWO24" s="56"/>
      <c r="FWP24" s="56"/>
      <c r="FWQ24" s="56"/>
      <c r="FWR24" s="56"/>
      <c r="FWS24" s="56"/>
      <c r="FWT24" s="56"/>
      <c r="FWU24" s="56"/>
      <c r="FWV24" s="56"/>
      <c r="FWW24" s="56"/>
      <c r="FWX24" s="56"/>
      <c r="FWY24" s="56"/>
      <c r="FWZ24" s="56"/>
      <c r="FXA24" s="56"/>
      <c r="FXB24" s="56"/>
      <c r="FXC24" s="56"/>
      <c r="FXD24" s="56"/>
      <c r="FXE24" s="56"/>
      <c r="FXF24" s="56"/>
      <c r="FXG24" s="56"/>
      <c r="FXH24" s="56"/>
      <c r="FXI24" s="56"/>
      <c r="FXJ24" s="56"/>
      <c r="FXK24" s="56"/>
      <c r="FXL24" s="56"/>
      <c r="FXM24" s="56"/>
      <c r="FXN24" s="56"/>
      <c r="FXO24" s="56"/>
      <c r="FXP24" s="56"/>
      <c r="FXQ24" s="56"/>
      <c r="FXR24" s="56"/>
      <c r="FXS24" s="56"/>
      <c r="FXT24" s="56"/>
      <c r="FXU24" s="56"/>
      <c r="FXV24" s="56"/>
      <c r="FXW24" s="56"/>
      <c r="FXX24" s="56"/>
      <c r="FXY24" s="56"/>
      <c r="FXZ24" s="56"/>
      <c r="FYA24" s="56"/>
      <c r="FYB24" s="56"/>
      <c r="FYC24" s="56"/>
      <c r="FYD24" s="56"/>
      <c r="FYE24" s="56"/>
      <c r="FYF24" s="56"/>
      <c r="FYG24" s="56"/>
      <c r="FYH24" s="56"/>
      <c r="FYI24" s="56"/>
      <c r="FYJ24" s="56"/>
      <c r="FYK24" s="56"/>
      <c r="FYL24" s="56"/>
      <c r="FYM24" s="56"/>
      <c r="FYN24" s="56"/>
      <c r="FYO24" s="56"/>
      <c r="FYP24" s="56"/>
      <c r="FYQ24" s="56"/>
      <c r="FYR24" s="56"/>
      <c r="FYS24" s="56"/>
      <c r="FYT24" s="56"/>
      <c r="FYU24" s="56"/>
      <c r="FYV24" s="56"/>
      <c r="FYW24" s="56"/>
      <c r="FYX24" s="56"/>
      <c r="FYY24" s="56"/>
      <c r="FYZ24" s="56"/>
      <c r="FZA24" s="56"/>
      <c r="FZB24" s="56"/>
      <c r="FZC24" s="56"/>
      <c r="FZD24" s="56"/>
      <c r="FZE24" s="56"/>
      <c r="FZF24" s="56"/>
      <c r="FZG24" s="56"/>
      <c r="FZH24" s="56"/>
      <c r="FZI24" s="56"/>
      <c r="FZJ24" s="56"/>
      <c r="FZK24" s="56"/>
      <c r="FZL24" s="56"/>
      <c r="FZM24" s="56"/>
      <c r="FZN24" s="56"/>
      <c r="FZO24" s="56"/>
      <c r="FZP24" s="56"/>
      <c r="FZQ24" s="56"/>
      <c r="FZR24" s="56"/>
      <c r="FZS24" s="56"/>
      <c r="FZT24" s="56"/>
      <c r="FZU24" s="56"/>
      <c r="FZV24" s="56"/>
      <c r="FZW24" s="56"/>
      <c r="FZX24" s="56"/>
      <c r="FZY24" s="56"/>
      <c r="FZZ24" s="56"/>
      <c r="GAA24" s="56"/>
      <c r="GAB24" s="56"/>
      <c r="GAC24" s="56"/>
      <c r="GAD24" s="56"/>
      <c r="GAE24" s="56"/>
      <c r="GAF24" s="56"/>
      <c r="GAG24" s="56"/>
      <c r="GAH24" s="56"/>
      <c r="GAI24" s="56"/>
      <c r="GAJ24" s="56"/>
      <c r="GAK24" s="56"/>
      <c r="GAL24" s="56"/>
      <c r="GAM24" s="56"/>
      <c r="GAN24" s="56"/>
      <c r="GAO24" s="56"/>
      <c r="GAP24" s="56"/>
      <c r="GAQ24" s="56"/>
      <c r="GAR24" s="56"/>
      <c r="GAS24" s="56"/>
      <c r="GAT24" s="56"/>
      <c r="GAU24" s="56"/>
      <c r="GAV24" s="56"/>
      <c r="GAW24" s="56"/>
      <c r="GAX24" s="56"/>
      <c r="GAY24" s="56"/>
      <c r="GAZ24" s="56"/>
      <c r="GBA24" s="56"/>
      <c r="GBB24" s="56"/>
      <c r="GBC24" s="56"/>
      <c r="GBD24" s="56"/>
      <c r="GBE24" s="56"/>
      <c r="GBF24" s="56"/>
      <c r="GBG24" s="56"/>
      <c r="GBH24" s="56"/>
      <c r="GBI24" s="56"/>
      <c r="GBJ24" s="56"/>
      <c r="GBK24" s="56"/>
      <c r="GBL24" s="56"/>
      <c r="GBM24" s="56"/>
      <c r="GBN24" s="56"/>
      <c r="GBO24" s="56"/>
      <c r="GBP24" s="56"/>
      <c r="GBQ24" s="56"/>
      <c r="GBR24" s="56"/>
      <c r="GBS24" s="56"/>
      <c r="GBT24" s="56"/>
      <c r="GBU24" s="56"/>
      <c r="GBV24" s="56"/>
      <c r="GBW24" s="56"/>
      <c r="GBX24" s="56"/>
      <c r="GBY24" s="56"/>
      <c r="GBZ24" s="56"/>
      <c r="GCA24" s="56"/>
      <c r="GCB24" s="56"/>
      <c r="GCC24" s="56"/>
      <c r="GCD24" s="56"/>
      <c r="GCE24" s="56"/>
      <c r="GCF24" s="56"/>
      <c r="GCG24" s="56"/>
      <c r="GCH24" s="56"/>
      <c r="GCI24" s="56"/>
      <c r="GCJ24" s="56"/>
      <c r="GCK24" s="56"/>
      <c r="GCL24" s="56"/>
      <c r="GCM24" s="56"/>
      <c r="GCN24" s="56"/>
      <c r="GCO24" s="56"/>
      <c r="GCP24" s="56"/>
      <c r="GCQ24" s="56"/>
      <c r="GCR24" s="56"/>
      <c r="GCS24" s="56"/>
      <c r="GCT24" s="56"/>
      <c r="GCU24" s="56"/>
      <c r="GCV24" s="56"/>
      <c r="GCW24" s="56"/>
      <c r="GCX24" s="56"/>
      <c r="GCY24" s="56"/>
      <c r="GCZ24" s="56"/>
      <c r="GDA24" s="56"/>
      <c r="GDB24" s="56"/>
      <c r="GDC24" s="56"/>
      <c r="GDD24" s="56"/>
      <c r="GDE24" s="56"/>
      <c r="GDF24" s="56"/>
      <c r="GDG24" s="56"/>
      <c r="GDH24" s="56"/>
      <c r="GDI24" s="56"/>
      <c r="GDJ24" s="56"/>
      <c r="GDK24" s="56"/>
      <c r="GDL24" s="56"/>
      <c r="GDM24" s="56"/>
      <c r="GDN24" s="56"/>
      <c r="GDO24" s="56"/>
      <c r="GDP24" s="56"/>
      <c r="GDQ24" s="56"/>
      <c r="GDR24" s="56"/>
      <c r="GDS24" s="56"/>
      <c r="GDT24" s="56"/>
      <c r="GDU24" s="56"/>
      <c r="GDV24" s="56"/>
      <c r="GDW24" s="56"/>
      <c r="GDX24" s="56"/>
      <c r="GDY24" s="56"/>
      <c r="GDZ24" s="56"/>
      <c r="GEA24" s="56"/>
      <c r="GEB24" s="56"/>
      <c r="GEC24" s="56"/>
      <c r="GED24" s="56"/>
      <c r="GEE24" s="56"/>
      <c r="GEF24" s="56"/>
      <c r="GEG24" s="56"/>
      <c r="GEH24" s="56"/>
      <c r="GEI24" s="56"/>
      <c r="GEJ24" s="56"/>
      <c r="GEK24" s="56"/>
      <c r="GEL24" s="56"/>
      <c r="GEM24" s="56"/>
      <c r="GEN24" s="56"/>
      <c r="GEO24" s="56"/>
      <c r="GEP24" s="56"/>
      <c r="GEQ24" s="56"/>
      <c r="GER24" s="56"/>
      <c r="GES24" s="56"/>
      <c r="GET24" s="56"/>
      <c r="GEU24" s="56"/>
      <c r="GEV24" s="56"/>
      <c r="GEW24" s="56"/>
      <c r="GEX24" s="56"/>
      <c r="GEY24" s="56"/>
      <c r="GEZ24" s="56"/>
      <c r="GFA24" s="56"/>
      <c r="GFB24" s="56"/>
      <c r="GFC24" s="56"/>
      <c r="GFD24" s="56"/>
      <c r="GFE24" s="56"/>
      <c r="GFF24" s="56"/>
      <c r="GFG24" s="56"/>
      <c r="GFH24" s="56"/>
      <c r="GFI24" s="56"/>
      <c r="GFJ24" s="56"/>
      <c r="GFK24" s="56"/>
      <c r="GFL24" s="56"/>
      <c r="GFM24" s="56"/>
      <c r="GFN24" s="56"/>
      <c r="GFO24" s="56"/>
      <c r="GFP24" s="56"/>
      <c r="GFQ24" s="56"/>
      <c r="GFR24" s="56"/>
      <c r="GFS24" s="56"/>
      <c r="GFT24" s="56"/>
      <c r="GFU24" s="56"/>
      <c r="GFV24" s="56"/>
      <c r="GFW24" s="56"/>
      <c r="GFX24" s="56"/>
      <c r="GFY24" s="56"/>
      <c r="GFZ24" s="56"/>
      <c r="GGA24" s="56"/>
      <c r="GGB24" s="56"/>
      <c r="GGC24" s="56"/>
      <c r="GGD24" s="56"/>
      <c r="GGE24" s="56"/>
      <c r="GGF24" s="56"/>
      <c r="GGG24" s="56"/>
      <c r="GGH24" s="56"/>
      <c r="GGI24" s="56"/>
      <c r="GGJ24" s="56"/>
      <c r="GGK24" s="56"/>
      <c r="GGL24" s="56"/>
      <c r="GGM24" s="56"/>
      <c r="GGN24" s="56"/>
      <c r="GGO24" s="56"/>
      <c r="GGP24" s="56"/>
      <c r="GGQ24" s="56"/>
      <c r="GGR24" s="56"/>
      <c r="GGS24" s="56"/>
      <c r="GGT24" s="56"/>
      <c r="GGU24" s="56"/>
      <c r="GGV24" s="56"/>
      <c r="GGW24" s="56"/>
      <c r="GGX24" s="56"/>
      <c r="GGY24" s="56"/>
      <c r="GGZ24" s="56"/>
      <c r="GHA24" s="56"/>
      <c r="GHB24" s="56"/>
      <c r="GHC24" s="56"/>
      <c r="GHD24" s="56"/>
      <c r="GHE24" s="56"/>
      <c r="GHF24" s="56"/>
      <c r="GHG24" s="56"/>
      <c r="GHH24" s="56"/>
      <c r="GHI24" s="56"/>
      <c r="GHJ24" s="56"/>
      <c r="GHK24" s="56"/>
      <c r="GHL24" s="56"/>
      <c r="GHM24" s="56"/>
      <c r="GHN24" s="56"/>
      <c r="GHO24" s="56"/>
      <c r="GHP24" s="56"/>
      <c r="GHQ24" s="56"/>
      <c r="GHR24" s="56"/>
      <c r="GHS24" s="56"/>
      <c r="GHT24" s="56"/>
      <c r="GHU24" s="56"/>
      <c r="GHV24" s="56"/>
      <c r="GHW24" s="56"/>
      <c r="GHX24" s="56"/>
      <c r="GHY24" s="56"/>
      <c r="GHZ24" s="56"/>
      <c r="GIA24" s="56"/>
      <c r="GIB24" s="56"/>
      <c r="GIC24" s="56"/>
      <c r="GID24" s="56"/>
      <c r="GIE24" s="56"/>
      <c r="GIF24" s="56"/>
      <c r="GIG24" s="56"/>
      <c r="GIH24" s="56"/>
      <c r="GII24" s="56"/>
      <c r="GIJ24" s="56"/>
      <c r="GIK24" s="56"/>
      <c r="GIL24" s="56"/>
      <c r="GIM24" s="56"/>
      <c r="GIN24" s="56"/>
      <c r="GIO24" s="56"/>
      <c r="GIP24" s="56"/>
      <c r="GIQ24" s="56"/>
      <c r="GIR24" s="56"/>
      <c r="GIS24" s="56"/>
      <c r="GIT24" s="56"/>
      <c r="GIU24" s="56"/>
      <c r="GIV24" s="56"/>
      <c r="GIW24" s="56"/>
      <c r="GIX24" s="56"/>
      <c r="GIY24" s="56"/>
      <c r="GIZ24" s="56"/>
      <c r="GJA24" s="56"/>
      <c r="GJB24" s="56"/>
      <c r="GJC24" s="56"/>
      <c r="GJD24" s="56"/>
      <c r="GJE24" s="56"/>
      <c r="GJF24" s="56"/>
      <c r="GJG24" s="56"/>
      <c r="GJH24" s="56"/>
      <c r="GJI24" s="56"/>
      <c r="GJJ24" s="56"/>
      <c r="GJK24" s="56"/>
      <c r="GJL24" s="56"/>
      <c r="GJM24" s="56"/>
      <c r="GJN24" s="56"/>
      <c r="GJO24" s="56"/>
      <c r="GJP24" s="56"/>
      <c r="GJQ24" s="56"/>
      <c r="GJR24" s="56"/>
      <c r="GJS24" s="56"/>
      <c r="GJT24" s="56"/>
      <c r="GJU24" s="56"/>
      <c r="GJV24" s="56"/>
      <c r="GJW24" s="56"/>
      <c r="GJX24" s="56"/>
      <c r="GJY24" s="56"/>
      <c r="GJZ24" s="56"/>
      <c r="GKA24" s="56"/>
      <c r="GKB24" s="56"/>
      <c r="GKC24" s="56"/>
      <c r="GKD24" s="56"/>
      <c r="GKE24" s="56"/>
      <c r="GKF24" s="56"/>
      <c r="GKG24" s="56"/>
      <c r="GKH24" s="56"/>
      <c r="GKI24" s="56"/>
      <c r="GKJ24" s="56"/>
      <c r="GKK24" s="56"/>
      <c r="GKL24" s="56"/>
      <c r="GKM24" s="56"/>
      <c r="GKN24" s="56"/>
      <c r="GKO24" s="56"/>
      <c r="GKP24" s="56"/>
      <c r="GKQ24" s="56"/>
      <c r="GKR24" s="56"/>
      <c r="GKS24" s="56"/>
      <c r="GKT24" s="56"/>
      <c r="GKU24" s="56"/>
      <c r="GKV24" s="56"/>
      <c r="GKW24" s="56"/>
      <c r="GKX24" s="56"/>
      <c r="GKY24" s="56"/>
      <c r="GKZ24" s="56"/>
      <c r="GLA24" s="56"/>
      <c r="GLB24" s="56"/>
      <c r="GLC24" s="56"/>
      <c r="GLD24" s="56"/>
      <c r="GLE24" s="56"/>
      <c r="GLF24" s="56"/>
      <c r="GLG24" s="56"/>
      <c r="GLH24" s="56"/>
      <c r="GLI24" s="56"/>
      <c r="GLJ24" s="56"/>
      <c r="GLK24" s="56"/>
      <c r="GLL24" s="56"/>
      <c r="GLM24" s="56"/>
      <c r="GLN24" s="56"/>
      <c r="GLO24" s="56"/>
      <c r="GLP24" s="56"/>
      <c r="GLQ24" s="56"/>
      <c r="GLR24" s="56"/>
      <c r="GLS24" s="56"/>
      <c r="GLT24" s="56"/>
      <c r="GLU24" s="56"/>
      <c r="GLV24" s="56"/>
      <c r="GLW24" s="56"/>
      <c r="GLX24" s="56"/>
      <c r="GLY24" s="56"/>
      <c r="GLZ24" s="56"/>
      <c r="GMA24" s="56"/>
      <c r="GMB24" s="56"/>
      <c r="GMC24" s="56"/>
      <c r="GMD24" s="56"/>
      <c r="GME24" s="56"/>
      <c r="GMF24" s="56"/>
      <c r="GMG24" s="56"/>
      <c r="GMH24" s="56"/>
      <c r="GMI24" s="56"/>
      <c r="GMJ24" s="56"/>
      <c r="GMK24" s="56"/>
      <c r="GML24" s="56"/>
      <c r="GMM24" s="56"/>
      <c r="GMN24" s="56"/>
      <c r="GMO24" s="56"/>
      <c r="GMP24" s="56"/>
      <c r="GMQ24" s="56"/>
      <c r="GMR24" s="56"/>
      <c r="GMS24" s="56"/>
      <c r="GMT24" s="56"/>
      <c r="GMU24" s="56"/>
      <c r="GMV24" s="56"/>
      <c r="GMW24" s="56"/>
      <c r="GMX24" s="56"/>
      <c r="GMY24" s="56"/>
      <c r="GMZ24" s="56"/>
      <c r="GNA24" s="56"/>
      <c r="GNB24" s="56"/>
      <c r="GNC24" s="56"/>
      <c r="GND24" s="56"/>
      <c r="GNE24" s="56"/>
      <c r="GNF24" s="56"/>
      <c r="GNG24" s="56"/>
      <c r="GNH24" s="56"/>
      <c r="GNI24" s="56"/>
      <c r="GNJ24" s="56"/>
      <c r="GNK24" s="56"/>
      <c r="GNL24" s="56"/>
      <c r="GNM24" s="56"/>
      <c r="GNN24" s="56"/>
      <c r="GNO24" s="56"/>
      <c r="GNP24" s="56"/>
      <c r="GNQ24" s="56"/>
      <c r="GNR24" s="56"/>
      <c r="GNS24" s="56"/>
      <c r="GNT24" s="56"/>
      <c r="GNU24" s="56"/>
      <c r="GNV24" s="56"/>
      <c r="GNW24" s="56"/>
      <c r="GNX24" s="56"/>
      <c r="GNY24" s="56"/>
      <c r="GNZ24" s="56"/>
      <c r="GOA24" s="56"/>
      <c r="GOB24" s="56"/>
      <c r="GOC24" s="56"/>
      <c r="GOD24" s="56"/>
      <c r="GOE24" s="56"/>
      <c r="GOF24" s="56"/>
      <c r="GOG24" s="56"/>
      <c r="GOH24" s="56"/>
      <c r="GOI24" s="56"/>
      <c r="GOJ24" s="56"/>
      <c r="GOK24" s="56"/>
      <c r="GOL24" s="56"/>
      <c r="GOM24" s="56"/>
      <c r="GON24" s="56"/>
      <c r="GOO24" s="56"/>
      <c r="GOP24" s="56"/>
      <c r="GOQ24" s="56"/>
      <c r="GOR24" s="56"/>
      <c r="GOS24" s="56"/>
      <c r="GOT24" s="56"/>
      <c r="GOU24" s="56"/>
      <c r="GOV24" s="56"/>
      <c r="GOW24" s="56"/>
      <c r="GOX24" s="56"/>
      <c r="GOY24" s="56"/>
      <c r="GOZ24" s="56"/>
      <c r="GPA24" s="56"/>
      <c r="GPB24" s="56"/>
      <c r="GPC24" s="56"/>
      <c r="GPD24" s="56"/>
      <c r="GPE24" s="56"/>
      <c r="GPF24" s="56"/>
      <c r="GPG24" s="56"/>
      <c r="GPH24" s="56"/>
      <c r="GPI24" s="56"/>
      <c r="GPJ24" s="56"/>
      <c r="GPK24" s="56"/>
      <c r="GPL24" s="56"/>
      <c r="GPM24" s="56"/>
      <c r="GPN24" s="56"/>
      <c r="GPO24" s="56"/>
      <c r="GPP24" s="56"/>
      <c r="GPQ24" s="56"/>
      <c r="GPR24" s="56"/>
      <c r="GPS24" s="56"/>
      <c r="GPT24" s="56"/>
      <c r="GPU24" s="56"/>
      <c r="GPV24" s="56"/>
      <c r="GPW24" s="56"/>
      <c r="GPX24" s="56"/>
      <c r="GPY24" s="56"/>
      <c r="GPZ24" s="56"/>
      <c r="GQA24" s="56"/>
      <c r="GQB24" s="56"/>
      <c r="GQC24" s="56"/>
      <c r="GQD24" s="56"/>
      <c r="GQE24" s="56"/>
      <c r="GQF24" s="56"/>
      <c r="GQG24" s="56"/>
      <c r="GQH24" s="56"/>
      <c r="GQI24" s="56"/>
      <c r="GQJ24" s="56"/>
      <c r="GQK24" s="56"/>
      <c r="GQL24" s="56"/>
      <c r="GQM24" s="56"/>
      <c r="GQN24" s="56"/>
      <c r="GQO24" s="56"/>
      <c r="GQP24" s="56"/>
      <c r="GQQ24" s="56"/>
      <c r="GQR24" s="56"/>
      <c r="GQS24" s="56"/>
      <c r="GQT24" s="56"/>
      <c r="GQU24" s="56"/>
      <c r="GQV24" s="56"/>
      <c r="GQW24" s="56"/>
      <c r="GQX24" s="56"/>
      <c r="GQY24" s="56"/>
      <c r="GQZ24" s="56"/>
      <c r="GRA24" s="56"/>
      <c r="GRB24" s="56"/>
      <c r="GRC24" s="56"/>
      <c r="GRD24" s="56"/>
      <c r="GRE24" s="56"/>
      <c r="GRF24" s="56"/>
      <c r="GRG24" s="56"/>
      <c r="GRH24" s="56"/>
      <c r="GRI24" s="56"/>
      <c r="GRJ24" s="56"/>
      <c r="GRK24" s="56"/>
      <c r="GRL24" s="56"/>
      <c r="GRM24" s="56"/>
      <c r="GRN24" s="56"/>
      <c r="GRO24" s="56"/>
      <c r="GRP24" s="56"/>
      <c r="GRQ24" s="56"/>
      <c r="GRR24" s="56"/>
      <c r="GRS24" s="56"/>
      <c r="GRT24" s="56"/>
      <c r="GRU24" s="56"/>
      <c r="GRV24" s="56"/>
      <c r="GRW24" s="56"/>
      <c r="GRX24" s="56"/>
      <c r="GRY24" s="56"/>
      <c r="GRZ24" s="56"/>
      <c r="GSA24" s="56"/>
      <c r="GSB24" s="56"/>
      <c r="GSC24" s="56"/>
      <c r="GSD24" s="56"/>
      <c r="GSE24" s="56"/>
      <c r="GSF24" s="56"/>
      <c r="GSG24" s="56"/>
      <c r="GSH24" s="56"/>
      <c r="GSI24" s="56"/>
      <c r="GSJ24" s="56"/>
      <c r="GSK24" s="56"/>
      <c r="GSL24" s="56"/>
      <c r="GSM24" s="56"/>
      <c r="GSN24" s="56"/>
      <c r="GSO24" s="56"/>
      <c r="GSP24" s="56"/>
      <c r="GSQ24" s="56"/>
      <c r="GSR24" s="56"/>
      <c r="GSS24" s="56"/>
      <c r="GST24" s="56"/>
      <c r="GSU24" s="56"/>
      <c r="GSV24" s="56"/>
      <c r="GSW24" s="56"/>
      <c r="GSX24" s="56"/>
      <c r="GSY24" s="56"/>
      <c r="GSZ24" s="56"/>
      <c r="GTA24" s="56"/>
      <c r="GTB24" s="56"/>
      <c r="GTC24" s="56"/>
      <c r="GTD24" s="56"/>
      <c r="GTE24" s="56"/>
      <c r="GTF24" s="56"/>
      <c r="GTG24" s="56"/>
      <c r="GTH24" s="56"/>
      <c r="GTI24" s="56"/>
      <c r="GTJ24" s="56"/>
      <c r="GTK24" s="56"/>
      <c r="GTL24" s="56"/>
      <c r="GTM24" s="56"/>
      <c r="GTN24" s="56"/>
      <c r="GTO24" s="56"/>
      <c r="GTP24" s="56"/>
      <c r="GTQ24" s="56"/>
      <c r="GTR24" s="56"/>
      <c r="GTS24" s="56"/>
      <c r="GTT24" s="56"/>
      <c r="GTU24" s="56"/>
      <c r="GTV24" s="56"/>
      <c r="GTW24" s="56"/>
      <c r="GTX24" s="56"/>
      <c r="GTY24" s="56"/>
      <c r="GTZ24" s="56"/>
      <c r="GUA24" s="56"/>
      <c r="GUB24" s="56"/>
      <c r="GUC24" s="56"/>
      <c r="GUD24" s="56"/>
      <c r="GUE24" s="56"/>
      <c r="GUF24" s="56"/>
      <c r="GUG24" s="56"/>
      <c r="GUH24" s="56"/>
      <c r="GUI24" s="56"/>
      <c r="GUJ24" s="56"/>
      <c r="GUK24" s="56"/>
      <c r="GUL24" s="56"/>
      <c r="GUM24" s="56"/>
      <c r="GUN24" s="56"/>
      <c r="GUO24" s="56"/>
      <c r="GUP24" s="56"/>
      <c r="GUQ24" s="56"/>
      <c r="GUR24" s="56"/>
      <c r="GUS24" s="56"/>
      <c r="GUT24" s="56"/>
      <c r="GUU24" s="56"/>
      <c r="GUV24" s="56"/>
      <c r="GUW24" s="56"/>
      <c r="GUX24" s="56"/>
      <c r="GUY24" s="56"/>
      <c r="GUZ24" s="56"/>
      <c r="GVA24" s="56"/>
      <c r="GVB24" s="56"/>
      <c r="GVC24" s="56"/>
      <c r="GVD24" s="56"/>
      <c r="GVE24" s="56"/>
      <c r="GVF24" s="56"/>
      <c r="GVG24" s="56"/>
      <c r="GVH24" s="56"/>
      <c r="GVI24" s="56"/>
      <c r="GVJ24" s="56"/>
      <c r="GVK24" s="56"/>
      <c r="GVL24" s="56"/>
      <c r="GVM24" s="56"/>
      <c r="GVN24" s="56"/>
      <c r="GVO24" s="56"/>
      <c r="GVP24" s="56"/>
      <c r="GVQ24" s="56"/>
      <c r="GVR24" s="56"/>
      <c r="GVS24" s="56"/>
      <c r="GVT24" s="56"/>
      <c r="GVU24" s="56"/>
      <c r="GVV24" s="56"/>
      <c r="GVW24" s="56"/>
      <c r="GVX24" s="56"/>
      <c r="GVY24" s="56"/>
      <c r="GVZ24" s="56"/>
      <c r="GWA24" s="56"/>
      <c r="GWB24" s="56"/>
      <c r="GWC24" s="56"/>
      <c r="GWD24" s="56"/>
      <c r="GWE24" s="56"/>
      <c r="GWF24" s="56"/>
      <c r="GWG24" s="56"/>
      <c r="GWH24" s="56"/>
      <c r="GWI24" s="56"/>
      <c r="GWJ24" s="56"/>
      <c r="GWK24" s="56"/>
      <c r="GWL24" s="56"/>
      <c r="GWM24" s="56"/>
      <c r="GWN24" s="56"/>
      <c r="GWO24" s="56"/>
      <c r="GWP24" s="56"/>
      <c r="GWQ24" s="56"/>
      <c r="GWR24" s="56"/>
      <c r="GWS24" s="56"/>
      <c r="GWT24" s="56"/>
      <c r="GWU24" s="56"/>
      <c r="GWV24" s="56"/>
      <c r="GWW24" s="56"/>
      <c r="GWX24" s="56"/>
      <c r="GWY24" s="56"/>
      <c r="GWZ24" s="56"/>
      <c r="GXA24" s="56"/>
      <c r="GXB24" s="56"/>
      <c r="GXC24" s="56"/>
      <c r="GXD24" s="56"/>
      <c r="GXE24" s="56"/>
      <c r="GXF24" s="56"/>
      <c r="GXG24" s="56"/>
      <c r="GXH24" s="56"/>
      <c r="GXI24" s="56"/>
      <c r="GXJ24" s="56"/>
      <c r="GXK24" s="56"/>
      <c r="GXL24" s="56"/>
      <c r="GXM24" s="56"/>
      <c r="GXN24" s="56"/>
      <c r="GXO24" s="56"/>
      <c r="GXP24" s="56"/>
      <c r="GXQ24" s="56"/>
      <c r="GXR24" s="56"/>
      <c r="GXS24" s="56"/>
      <c r="GXT24" s="56"/>
      <c r="GXU24" s="56"/>
      <c r="GXV24" s="56"/>
      <c r="GXW24" s="56"/>
      <c r="GXX24" s="56"/>
      <c r="GXY24" s="56"/>
      <c r="GXZ24" s="56"/>
      <c r="GYA24" s="56"/>
      <c r="GYB24" s="56"/>
      <c r="GYC24" s="56"/>
      <c r="GYD24" s="56"/>
      <c r="GYE24" s="56"/>
      <c r="GYF24" s="56"/>
      <c r="GYG24" s="56"/>
      <c r="GYH24" s="56"/>
      <c r="GYI24" s="56"/>
      <c r="GYJ24" s="56"/>
      <c r="GYK24" s="56"/>
      <c r="GYL24" s="56"/>
      <c r="GYM24" s="56"/>
      <c r="GYN24" s="56"/>
      <c r="GYO24" s="56"/>
      <c r="GYP24" s="56"/>
      <c r="GYQ24" s="56"/>
      <c r="GYR24" s="56"/>
      <c r="GYS24" s="56"/>
      <c r="GYT24" s="56"/>
      <c r="GYU24" s="56"/>
      <c r="GYV24" s="56"/>
      <c r="GYW24" s="56"/>
      <c r="GYX24" s="56"/>
      <c r="GYY24" s="56"/>
      <c r="GYZ24" s="56"/>
      <c r="GZA24" s="56"/>
      <c r="GZB24" s="56"/>
      <c r="GZC24" s="56"/>
      <c r="GZD24" s="56"/>
      <c r="GZE24" s="56"/>
      <c r="GZF24" s="56"/>
      <c r="GZG24" s="56"/>
      <c r="GZH24" s="56"/>
      <c r="GZI24" s="56"/>
      <c r="GZJ24" s="56"/>
      <c r="GZK24" s="56"/>
      <c r="GZL24" s="56"/>
      <c r="GZM24" s="56"/>
      <c r="GZN24" s="56"/>
      <c r="GZO24" s="56"/>
      <c r="GZP24" s="56"/>
      <c r="GZQ24" s="56"/>
      <c r="GZR24" s="56"/>
      <c r="GZS24" s="56"/>
      <c r="GZT24" s="56"/>
      <c r="GZU24" s="56"/>
      <c r="GZV24" s="56"/>
      <c r="GZW24" s="56"/>
      <c r="GZX24" s="56"/>
      <c r="GZY24" s="56"/>
      <c r="GZZ24" s="56"/>
      <c r="HAA24" s="56"/>
      <c r="HAB24" s="56"/>
      <c r="HAC24" s="56"/>
      <c r="HAD24" s="56"/>
      <c r="HAE24" s="56"/>
      <c r="HAF24" s="56"/>
      <c r="HAG24" s="56"/>
      <c r="HAH24" s="56"/>
      <c r="HAI24" s="56"/>
      <c r="HAJ24" s="56"/>
      <c r="HAK24" s="56"/>
      <c r="HAL24" s="56"/>
      <c r="HAM24" s="56"/>
      <c r="HAN24" s="56"/>
      <c r="HAO24" s="56"/>
      <c r="HAP24" s="56"/>
      <c r="HAQ24" s="56"/>
      <c r="HAR24" s="56"/>
      <c r="HAS24" s="56"/>
      <c r="HAT24" s="56"/>
      <c r="HAU24" s="56"/>
      <c r="HAV24" s="56"/>
      <c r="HAW24" s="56"/>
      <c r="HAX24" s="56"/>
      <c r="HAY24" s="56"/>
      <c r="HAZ24" s="56"/>
      <c r="HBA24" s="56"/>
      <c r="HBB24" s="56"/>
      <c r="HBC24" s="56"/>
      <c r="HBD24" s="56"/>
      <c r="HBE24" s="56"/>
      <c r="HBF24" s="56"/>
      <c r="HBG24" s="56"/>
      <c r="HBH24" s="56"/>
      <c r="HBI24" s="56"/>
      <c r="HBJ24" s="56"/>
      <c r="HBK24" s="56"/>
      <c r="HBL24" s="56"/>
      <c r="HBM24" s="56"/>
      <c r="HBN24" s="56"/>
      <c r="HBO24" s="56"/>
      <c r="HBP24" s="56"/>
      <c r="HBQ24" s="56"/>
      <c r="HBR24" s="56"/>
      <c r="HBS24" s="56"/>
      <c r="HBT24" s="56"/>
      <c r="HBU24" s="56"/>
      <c r="HBV24" s="56"/>
      <c r="HBW24" s="56"/>
      <c r="HBX24" s="56"/>
      <c r="HBY24" s="56"/>
      <c r="HBZ24" s="56"/>
      <c r="HCA24" s="56"/>
      <c r="HCB24" s="56"/>
      <c r="HCC24" s="56"/>
      <c r="HCD24" s="56"/>
      <c r="HCE24" s="56"/>
      <c r="HCF24" s="56"/>
      <c r="HCG24" s="56"/>
      <c r="HCH24" s="56"/>
      <c r="HCI24" s="56"/>
      <c r="HCJ24" s="56"/>
      <c r="HCK24" s="56"/>
      <c r="HCL24" s="56"/>
      <c r="HCM24" s="56"/>
      <c r="HCN24" s="56"/>
      <c r="HCO24" s="56"/>
      <c r="HCP24" s="56"/>
      <c r="HCQ24" s="56"/>
      <c r="HCR24" s="56"/>
      <c r="HCS24" s="56"/>
      <c r="HCT24" s="56"/>
      <c r="HCU24" s="56"/>
      <c r="HCV24" s="56"/>
      <c r="HCW24" s="56"/>
      <c r="HCX24" s="56"/>
      <c r="HCY24" s="56"/>
      <c r="HCZ24" s="56"/>
      <c r="HDA24" s="56"/>
      <c r="HDB24" s="56"/>
      <c r="HDC24" s="56"/>
      <c r="HDD24" s="56"/>
      <c r="HDE24" s="56"/>
      <c r="HDF24" s="56"/>
      <c r="HDG24" s="56"/>
      <c r="HDH24" s="56"/>
      <c r="HDI24" s="56"/>
      <c r="HDJ24" s="56"/>
      <c r="HDK24" s="56"/>
      <c r="HDL24" s="56"/>
      <c r="HDM24" s="56"/>
      <c r="HDN24" s="56"/>
      <c r="HDO24" s="56"/>
      <c r="HDP24" s="56"/>
      <c r="HDQ24" s="56"/>
      <c r="HDR24" s="56"/>
      <c r="HDS24" s="56"/>
      <c r="HDT24" s="56"/>
      <c r="HDU24" s="56"/>
      <c r="HDV24" s="56"/>
      <c r="HDW24" s="56"/>
      <c r="HDX24" s="56"/>
      <c r="HDY24" s="56"/>
      <c r="HDZ24" s="56"/>
      <c r="HEA24" s="56"/>
      <c r="HEB24" s="56"/>
      <c r="HEC24" s="56"/>
      <c r="HED24" s="56"/>
      <c r="HEE24" s="56"/>
      <c r="HEF24" s="56"/>
      <c r="HEG24" s="56"/>
      <c r="HEH24" s="56"/>
      <c r="HEI24" s="56"/>
      <c r="HEJ24" s="56"/>
      <c r="HEK24" s="56"/>
      <c r="HEL24" s="56"/>
      <c r="HEM24" s="56"/>
      <c r="HEN24" s="56"/>
      <c r="HEO24" s="56"/>
      <c r="HEP24" s="56"/>
      <c r="HEQ24" s="56"/>
      <c r="HER24" s="56"/>
      <c r="HES24" s="56"/>
      <c r="HET24" s="56"/>
      <c r="HEU24" s="56"/>
      <c r="HEV24" s="56"/>
      <c r="HEW24" s="56"/>
      <c r="HEX24" s="56"/>
      <c r="HEY24" s="56"/>
      <c r="HEZ24" s="56"/>
      <c r="HFA24" s="56"/>
      <c r="HFB24" s="56"/>
      <c r="HFC24" s="56"/>
      <c r="HFD24" s="56"/>
      <c r="HFE24" s="56"/>
      <c r="HFF24" s="56"/>
      <c r="HFG24" s="56"/>
      <c r="HFH24" s="56"/>
      <c r="HFI24" s="56"/>
      <c r="HFJ24" s="56"/>
      <c r="HFK24" s="56"/>
      <c r="HFL24" s="56"/>
      <c r="HFM24" s="56"/>
      <c r="HFN24" s="56"/>
      <c r="HFO24" s="56"/>
      <c r="HFP24" s="56"/>
      <c r="HFQ24" s="56"/>
      <c r="HFR24" s="56"/>
      <c r="HFS24" s="56"/>
      <c r="HFT24" s="56"/>
      <c r="HFU24" s="56"/>
      <c r="HFV24" s="56"/>
      <c r="HFW24" s="56"/>
      <c r="HFX24" s="56"/>
      <c r="HFY24" s="56"/>
      <c r="HFZ24" s="56"/>
      <c r="HGA24" s="56"/>
      <c r="HGB24" s="56"/>
      <c r="HGC24" s="56"/>
      <c r="HGD24" s="56"/>
      <c r="HGE24" s="56"/>
      <c r="HGF24" s="56"/>
      <c r="HGG24" s="56"/>
      <c r="HGH24" s="56"/>
      <c r="HGI24" s="56"/>
      <c r="HGJ24" s="56"/>
      <c r="HGK24" s="56"/>
      <c r="HGL24" s="56"/>
      <c r="HGM24" s="56"/>
      <c r="HGN24" s="56"/>
      <c r="HGO24" s="56"/>
      <c r="HGP24" s="56"/>
      <c r="HGQ24" s="56"/>
      <c r="HGR24" s="56"/>
      <c r="HGS24" s="56"/>
      <c r="HGT24" s="56"/>
      <c r="HGU24" s="56"/>
      <c r="HGV24" s="56"/>
      <c r="HGW24" s="56"/>
      <c r="HGX24" s="56"/>
      <c r="HGY24" s="56"/>
      <c r="HGZ24" s="56"/>
      <c r="HHA24" s="56"/>
      <c r="HHB24" s="56"/>
      <c r="HHC24" s="56"/>
      <c r="HHD24" s="56"/>
      <c r="HHE24" s="56"/>
      <c r="HHF24" s="56"/>
      <c r="HHG24" s="56"/>
      <c r="HHH24" s="56"/>
      <c r="HHI24" s="56"/>
      <c r="HHJ24" s="56"/>
      <c r="HHK24" s="56"/>
      <c r="HHL24" s="56"/>
      <c r="HHM24" s="56"/>
      <c r="HHN24" s="56"/>
      <c r="HHO24" s="56"/>
      <c r="HHP24" s="56"/>
      <c r="HHQ24" s="56"/>
      <c r="HHR24" s="56"/>
      <c r="HHS24" s="56"/>
      <c r="HHT24" s="56"/>
      <c r="HHU24" s="56"/>
      <c r="HHV24" s="56"/>
      <c r="HHW24" s="56"/>
      <c r="HHX24" s="56"/>
      <c r="HHY24" s="56"/>
      <c r="HHZ24" s="56"/>
      <c r="HIA24" s="56"/>
      <c r="HIB24" s="56"/>
      <c r="HIC24" s="56"/>
      <c r="HID24" s="56"/>
      <c r="HIE24" s="56"/>
      <c r="HIF24" s="56"/>
      <c r="HIG24" s="56"/>
      <c r="HIH24" s="56"/>
      <c r="HII24" s="56"/>
      <c r="HIJ24" s="56"/>
      <c r="HIK24" s="56"/>
      <c r="HIL24" s="56"/>
      <c r="HIM24" s="56"/>
      <c r="HIN24" s="56"/>
      <c r="HIO24" s="56"/>
      <c r="HIP24" s="56"/>
      <c r="HIQ24" s="56"/>
      <c r="HIR24" s="56"/>
      <c r="HIS24" s="56"/>
      <c r="HIT24" s="56"/>
      <c r="HIU24" s="56"/>
      <c r="HIV24" s="56"/>
      <c r="HIW24" s="56"/>
      <c r="HIX24" s="56"/>
      <c r="HIY24" s="56"/>
      <c r="HIZ24" s="56"/>
      <c r="HJA24" s="56"/>
      <c r="HJB24" s="56"/>
      <c r="HJC24" s="56"/>
      <c r="HJD24" s="56"/>
      <c r="HJE24" s="56"/>
      <c r="HJF24" s="56"/>
      <c r="HJG24" s="56"/>
      <c r="HJH24" s="56"/>
      <c r="HJI24" s="56"/>
      <c r="HJJ24" s="56"/>
      <c r="HJK24" s="56"/>
      <c r="HJL24" s="56"/>
      <c r="HJM24" s="56"/>
      <c r="HJN24" s="56"/>
      <c r="HJO24" s="56"/>
      <c r="HJP24" s="56"/>
      <c r="HJQ24" s="56"/>
      <c r="HJR24" s="56"/>
      <c r="HJS24" s="56"/>
      <c r="HJT24" s="56"/>
      <c r="HJU24" s="56"/>
      <c r="HJV24" s="56"/>
      <c r="HJW24" s="56"/>
      <c r="HJX24" s="56"/>
      <c r="HJY24" s="56"/>
      <c r="HJZ24" s="56"/>
      <c r="HKA24" s="56"/>
      <c r="HKB24" s="56"/>
      <c r="HKC24" s="56"/>
      <c r="HKD24" s="56"/>
      <c r="HKE24" s="56"/>
      <c r="HKF24" s="56"/>
      <c r="HKG24" s="56"/>
      <c r="HKH24" s="56"/>
      <c r="HKI24" s="56"/>
      <c r="HKJ24" s="56"/>
      <c r="HKK24" s="56"/>
      <c r="HKL24" s="56"/>
      <c r="HKM24" s="56"/>
      <c r="HKN24" s="56"/>
      <c r="HKO24" s="56"/>
      <c r="HKP24" s="56"/>
      <c r="HKQ24" s="56"/>
      <c r="HKR24" s="56"/>
      <c r="HKS24" s="56"/>
      <c r="HKT24" s="56"/>
      <c r="HKU24" s="56"/>
      <c r="HKV24" s="56"/>
      <c r="HKW24" s="56"/>
      <c r="HKX24" s="56"/>
      <c r="HKY24" s="56"/>
      <c r="HKZ24" s="56"/>
      <c r="HLA24" s="56"/>
      <c r="HLB24" s="56"/>
      <c r="HLC24" s="56"/>
      <c r="HLD24" s="56"/>
      <c r="HLE24" s="56"/>
      <c r="HLF24" s="56"/>
      <c r="HLG24" s="56"/>
      <c r="HLH24" s="56"/>
      <c r="HLI24" s="56"/>
      <c r="HLJ24" s="56"/>
      <c r="HLK24" s="56"/>
      <c r="HLL24" s="56"/>
      <c r="HLM24" s="56"/>
      <c r="HLN24" s="56"/>
      <c r="HLO24" s="56"/>
      <c r="HLP24" s="56"/>
      <c r="HLQ24" s="56"/>
      <c r="HLR24" s="56"/>
      <c r="HLS24" s="56"/>
      <c r="HLT24" s="56"/>
      <c r="HLU24" s="56"/>
      <c r="HLV24" s="56"/>
      <c r="HLW24" s="56"/>
      <c r="HLX24" s="56"/>
      <c r="HLY24" s="56"/>
      <c r="HLZ24" s="56"/>
      <c r="HMA24" s="56"/>
      <c r="HMB24" s="56"/>
      <c r="HMC24" s="56"/>
      <c r="HMD24" s="56"/>
      <c r="HME24" s="56"/>
      <c r="HMF24" s="56"/>
      <c r="HMG24" s="56"/>
      <c r="HMH24" s="56"/>
      <c r="HMI24" s="56"/>
      <c r="HMJ24" s="56"/>
      <c r="HMK24" s="56"/>
      <c r="HML24" s="56"/>
      <c r="HMM24" s="56"/>
      <c r="HMN24" s="56"/>
      <c r="HMO24" s="56"/>
      <c r="HMP24" s="56"/>
      <c r="HMQ24" s="56"/>
      <c r="HMR24" s="56"/>
      <c r="HMS24" s="56"/>
      <c r="HMT24" s="56"/>
      <c r="HMU24" s="56"/>
      <c r="HMV24" s="56"/>
      <c r="HMW24" s="56"/>
      <c r="HMX24" s="56"/>
      <c r="HMY24" s="56"/>
      <c r="HMZ24" s="56"/>
      <c r="HNA24" s="56"/>
      <c r="HNB24" s="56"/>
      <c r="HNC24" s="56"/>
      <c r="HND24" s="56"/>
      <c r="HNE24" s="56"/>
      <c r="HNF24" s="56"/>
      <c r="HNG24" s="56"/>
      <c r="HNH24" s="56"/>
      <c r="HNI24" s="56"/>
      <c r="HNJ24" s="56"/>
      <c r="HNK24" s="56"/>
      <c r="HNL24" s="56"/>
      <c r="HNM24" s="56"/>
      <c r="HNN24" s="56"/>
      <c r="HNO24" s="56"/>
      <c r="HNP24" s="56"/>
      <c r="HNQ24" s="56"/>
      <c r="HNR24" s="56"/>
      <c r="HNS24" s="56"/>
      <c r="HNT24" s="56"/>
      <c r="HNU24" s="56"/>
      <c r="HNV24" s="56"/>
      <c r="HNW24" s="56"/>
      <c r="HNX24" s="56"/>
      <c r="HNY24" s="56"/>
      <c r="HNZ24" s="56"/>
      <c r="HOA24" s="56"/>
      <c r="HOB24" s="56"/>
      <c r="HOC24" s="56"/>
      <c r="HOD24" s="56"/>
      <c r="HOE24" s="56"/>
      <c r="HOF24" s="56"/>
      <c r="HOG24" s="56"/>
      <c r="HOH24" s="56"/>
      <c r="HOI24" s="56"/>
      <c r="HOJ24" s="56"/>
      <c r="HOK24" s="56"/>
      <c r="HOL24" s="56"/>
      <c r="HOM24" s="56"/>
      <c r="HON24" s="56"/>
      <c r="HOO24" s="56"/>
      <c r="HOP24" s="56"/>
      <c r="HOQ24" s="56"/>
      <c r="HOR24" s="56"/>
      <c r="HOS24" s="56"/>
      <c r="HOT24" s="56"/>
      <c r="HOU24" s="56"/>
      <c r="HOV24" s="56"/>
      <c r="HOW24" s="56"/>
      <c r="HOX24" s="56"/>
      <c r="HOY24" s="56"/>
      <c r="HOZ24" s="56"/>
      <c r="HPA24" s="56"/>
      <c r="HPB24" s="56"/>
      <c r="HPC24" s="56"/>
      <c r="HPD24" s="56"/>
      <c r="HPE24" s="56"/>
      <c r="HPF24" s="56"/>
      <c r="HPG24" s="56"/>
      <c r="HPH24" s="56"/>
      <c r="HPI24" s="56"/>
      <c r="HPJ24" s="56"/>
      <c r="HPK24" s="56"/>
      <c r="HPL24" s="56"/>
      <c r="HPM24" s="56"/>
      <c r="HPN24" s="56"/>
      <c r="HPO24" s="56"/>
      <c r="HPP24" s="56"/>
      <c r="HPQ24" s="56"/>
      <c r="HPR24" s="56"/>
      <c r="HPS24" s="56"/>
      <c r="HPT24" s="56"/>
      <c r="HPU24" s="56"/>
      <c r="HPV24" s="56"/>
      <c r="HPW24" s="56"/>
      <c r="HPX24" s="56"/>
      <c r="HPY24" s="56"/>
      <c r="HPZ24" s="56"/>
      <c r="HQA24" s="56"/>
      <c r="HQB24" s="56"/>
      <c r="HQC24" s="56"/>
      <c r="HQD24" s="56"/>
      <c r="HQE24" s="56"/>
      <c r="HQF24" s="56"/>
      <c r="HQG24" s="56"/>
      <c r="HQH24" s="56"/>
      <c r="HQI24" s="56"/>
      <c r="HQJ24" s="56"/>
      <c r="HQK24" s="56"/>
      <c r="HQL24" s="56"/>
      <c r="HQM24" s="56"/>
      <c r="HQN24" s="56"/>
      <c r="HQO24" s="56"/>
      <c r="HQP24" s="56"/>
      <c r="HQQ24" s="56"/>
      <c r="HQR24" s="56"/>
      <c r="HQS24" s="56"/>
      <c r="HQT24" s="56"/>
      <c r="HQU24" s="56"/>
      <c r="HQV24" s="56"/>
      <c r="HQW24" s="56"/>
      <c r="HQX24" s="56"/>
      <c r="HQY24" s="56"/>
      <c r="HQZ24" s="56"/>
      <c r="HRA24" s="56"/>
      <c r="HRB24" s="56"/>
      <c r="HRC24" s="56"/>
      <c r="HRD24" s="56"/>
      <c r="HRE24" s="56"/>
      <c r="HRF24" s="56"/>
      <c r="HRG24" s="56"/>
      <c r="HRH24" s="56"/>
      <c r="HRI24" s="56"/>
      <c r="HRJ24" s="56"/>
      <c r="HRK24" s="56"/>
      <c r="HRL24" s="56"/>
      <c r="HRM24" s="56"/>
      <c r="HRN24" s="56"/>
      <c r="HRO24" s="56"/>
      <c r="HRP24" s="56"/>
      <c r="HRQ24" s="56"/>
      <c r="HRR24" s="56"/>
      <c r="HRS24" s="56"/>
      <c r="HRT24" s="56"/>
      <c r="HRU24" s="56"/>
      <c r="HRV24" s="56"/>
      <c r="HRW24" s="56"/>
      <c r="HRX24" s="56"/>
      <c r="HRY24" s="56"/>
      <c r="HRZ24" s="56"/>
      <c r="HSA24" s="56"/>
      <c r="HSB24" s="56"/>
      <c r="HSC24" s="56"/>
      <c r="HSD24" s="56"/>
      <c r="HSE24" s="56"/>
      <c r="HSF24" s="56"/>
      <c r="HSG24" s="56"/>
      <c r="HSH24" s="56"/>
      <c r="HSI24" s="56"/>
      <c r="HSJ24" s="56"/>
      <c r="HSK24" s="56"/>
      <c r="HSL24" s="56"/>
      <c r="HSM24" s="56"/>
      <c r="HSN24" s="56"/>
      <c r="HSO24" s="56"/>
      <c r="HSP24" s="56"/>
      <c r="HSQ24" s="56"/>
      <c r="HSR24" s="56"/>
      <c r="HSS24" s="56"/>
      <c r="HST24" s="56"/>
      <c r="HSU24" s="56"/>
      <c r="HSV24" s="56"/>
      <c r="HSW24" s="56"/>
      <c r="HSX24" s="56"/>
      <c r="HSY24" s="56"/>
      <c r="HSZ24" s="56"/>
      <c r="HTA24" s="56"/>
      <c r="HTB24" s="56"/>
      <c r="HTC24" s="56"/>
      <c r="HTD24" s="56"/>
      <c r="HTE24" s="56"/>
      <c r="HTF24" s="56"/>
      <c r="HTG24" s="56"/>
      <c r="HTH24" s="56"/>
      <c r="HTI24" s="56"/>
      <c r="HTJ24" s="56"/>
      <c r="HTK24" s="56"/>
      <c r="HTL24" s="56"/>
      <c r="HTM24" s="56"/>
      <c r="HTN24" s="56"/>
      <c r="HTO24" s="56"/>
      <c r="HTP24" s="56"/>
      <c r="HTQ24" s="56"/>
      <c r="HTR24" s="56"/>
      <c r="HTS24" s="56"/>
      <c r="HTT24" s="56"/>
      <c r="HTU24" s="56"/>
      <c r="HTV24" s="56"/>
      <c r="HTW24" s="56"/>
      <c r="HTX24" s="56"/>
      <c r="HTY24" s="56"/>
      <c r="HTZ24" s="56"/>
      <c r="HUA24" s="56"/>
      <c r="HUB24" s="56"/>
      <c r="HUC24" s="56"/>
      <c r="HUD24" s="56"/>
      <c r="HUE24" s="56"/>
      <c r="HUF24" s="56"/>
      <c r="HUG24" s="56"/>
      <c r="HUH24" s="56"/>
      <c r="HUI24" s="56"/>
      <c r="HUJ24" s="56"/>
      <c r="HUK24" s="56"/>
      <c r="HUL24" s="56"/>
      <c r="HUM24" s="56"/>
      <c r="HUN24" s="56"/>
      <c r="HUO24" s="56"/>
      <c r="HUP24" s="56"/>
      <c r="HUQ24" s="56"/>
      <c r="HUR24" s="56"/>
      <c r="HUS24" s="56"/>
      <c r="HUT24" s="56"/>
      <c r="HUU24" s="56"/>
      <c r="HUV24" s="56"/>
      <c r="HUW24" s="56"/>
      <c r="HUX24" s="56"/>
      <c r="HUY24" s="56"/>
      <c r="HUZ24" s="56"/>
      <c r="HVA24" s="56"/>
      <c r="HVB24" s="56"/>
      <c r="HVC24" s="56"/>
      <c r="HVD24" s="56"/>
      <c r="HVE24" s="56"/>
      <c r="HVF24" s="56"/>
      <c r="HVG24" s="56"/>
      <c r="HVH24" s="56"/>
      <c r="HVI24" s="56"/>
      <c r="HVJ24" s="56"/>
      <c r="HVK24" s="56"/>
      <c r="HVL24" s="56"/>
      <c r="HVM24" s="56"/>
      <c r="HVN24" s="56"/>
      <c r="HVO24" s="56"/>
      <c r="HVP24" s="56"/>
      <c r="HVQ24" s="56"/>
      <c r="HVR24" s="56"/>
      <c r="HVS24" s="56"/>
      <c r="HVT24" s="56"/>
      <c r="HVU24" s="56"/>
      <c r="HVV24" s="56"/>
      <c r="HVW24" s="56"/>
      <c r="HVX24" s="56"/>
      <c r="HVY24" s="56"/>
      <c r="HVZ24" s="56"/>
      <c r="HWA24" s="56"/>
      <c r="HWB24" s="56"/>
      <c r="HWC24" s="56"/>
      <c r="HWD24" s="56"/>
      <c r="HWE24" s="56"/>
      <c r="HWF24" s="56"/>
      <c r="HWG24" s="56"/>
      <c r="HWH24" s="56"/>
      <c r="HWI24" s="56"/>
      <c r="HWJ24" s="56"/>
      <c r="HWK24" s="56"/>
      <c r="HWL24" s="56"/>
      <c r="HWM24" s="56"/>
      <c r="HWN24" s="56"/>
      <c r="HWO24" s="56"/>
      <c r="HWP24" s="56"/>
      <c r="HWQ24" s="56"/>
      <c r="HWR24" s="56"/>
      <c r="HWS24" s="56"/>
      <c r="HWT24" s="56"/>
      <c r="HWU24" s="56"/>
      <c r="HWV24" s="56"/>
      <c r="HWW24" s="56"/>
      <c r="HWX24" s="56"/>
      <c r="HWY24" s="56"/>
      <c r="HWZ24" s="56"/>
      <c r="HXA24" s="56"/>
      <c r="HXB24" s="56"/>
      <c r="HXC24" s="56"/>
      <c r="HXD24" s="56"/>
      <c r="HXE24" s="56"/>
      <c r="HXF24" s="56"/>
      <c r="HXG24" s="56"/>
      <c r="HXH24" s="56"/>
      <c r="HXI24" s="56"/>
      <c r="HXJ24" s="56"/>
      <c r="HXK24" s="56"/>
      <c r="HXL24" s="56"/>
      <c r="HXM24" s="56"/>
      <c r="HXN24" s="56"/>
      <c r="HXO24" s="56"/>
      <c r="HXP24" s="56"/>
      <c r="HXQ24" s="56"/>
      <c r="HXR24" s="56"/>
      <c r="HXS24" s="56"/>
      <c r="HXT24" s="56"/>
      <c r="HXU24" s="56"/>
      <c r="HXV24" s="56"/>
      <c r="HXW24" s="56"/>
      <c r="HXX24" s="56"/>
      <c r="HXY24" s="56"/>
      <c r="HXZ24" s="56"/>
      <c r="HYA24" s="56"/>
      <c r="HYB24" s="56"/>
      <c r="HYC24" s="56"/>
      <c r="HYD24" s="56"/>
      <c r="HYE24" s="56"/>
      <c r="HYF24" s="56"/>
      <c r="HYG24" s="56"/>
      <c r="HYH24" s="56"/>
      <c r="HYI24" s="56"/>
      <c r="HYJ24" s="56"/>
      <c r="HYK24" s="56"/>
      <c r="HYL24" s="56"/>
      <c r="HYM24" s="56"/>
      <c r="HYN24" s="56"/>
      <c r="HYO24" s="56"/>
      <c r="HYP24" s="56"/>
      <c r="HYQ24" s="56"/>
      <c r="HYR24" s="56"/>
      <c r="HYS24" s="56"/>
      <c r="HYT24" s="56"/>
      <c r="HYU24" s="56"/>
      <c r="HYV24" s="56"/>
      <c r="HYW24" s="56"/>
      <c r="HYX24" s="56"/>
      <c r="HYY24" s="56"/>
      <c r="HYZ24" s="56"/>
      <c r="HZA24" s="56"/>
      <c r="HZB24" s="56"/>
      <c r="HZC24" s="56"/>
      <c r="HZD24" s="56"/>
      <c r="HZE24" s="56"/>
      <c r="HZF24" s="56"/>
      <c r="HZG24" s="56"/>
      <c r="HZH24" s="56"/>
      <c r="HZI24" s="56"/>
      <c r="HZJ24" s="56"/>
      <c r="HZK24" s="56"/>
      <c r="HZL24" s="56"/>
      <c r="HZM24" s="56"/>
      <c r="HZN24" s="56"/>
      <c r="HZO24" s="56"/>
      <c r="HZP24" s="56"/>
      <c r="HZQ24" s="56"/>
      <c r="HZR24" s="56"/>
      <c r="HZS24" s="56"/>
      <c r="HZT24" s="56"/>
      <c r="HZU24" s="56"/>
      <c r="HZV24" s="56"/>
      <c r="HZW24" s="56"/>
      <c r="HZX24" s="56"/>
      <c r="HZY24" s="56"/>
      <c r="HZZ24" s="56"/>
      <c r="IAA24" s="56"/>
      <c r="IAB24" s="56"/>
      <c r="IAC24" s="56"/>
      <c r="IAD24" s="56"/>
      <c r="IAE24" s="56"/>
      <c r="IAF24" s="56"/>
      <c r="IAG24" s="56"/>
      <c r="IAH24" s="56"/>
      <c r="IAI24" s="56"/>
      <c r="IAJ24" s="56"/>
      <c r="IAK24" s="56"/>
      <c r="IAL24" s="56"/>
      <c r="IAM24" s="56"/>
      <c r="IAN24" s="56"/>
      <c r="IAO24" s="56"/>
      <c r="IAP24" s="56"/>
      <c r="IAQ24" s="56"/>
      <c r="IAR24" s="56"/>
      <c r="IAS24" s="56"/>
      <c r="IAT24" s="56"/>
      <c r="IAU24" s="56"/>
      <c r="IAV24" s="56"/>
      <c r="IAW24" s="56"/>
      <c r="IAX24" s="56"/>
      <c r="IAY24" s="56"/>
      <c r="IAZ24" s="56"/>
      <c r="IBA24" s="56"/>
      <c r="IBB24" s="56"/>
      <c r="IBC24" s="56"/>
      <c r="IBD24" s="56"/>
      <c r="IBE24" s="56"/>
      <c r="IBF24" s="56"/>
      <c r="IBG24" s="56"/>
      <c r="IBH24" s="56"/>
      <c r="IBI24" s="56"/>
      <c r="IBJ24" s="56"/>
      <c r="IBK24" s="56"/>
      <c r="IBL24" s="56"/>
      <c r="IBM24" s="56"/>
      <c r="IBN24" s="56"/>
      <c r="IBO24" s="56"/>
      <c r="IBP24" s="56"/>
      <c r="IBQ24" s="56"/>
      <c r="IBR24" s="56"/>
      <c r="IBS24" s="56"/>
      <c r="IBT24" s="56"/>
      <c r="IBU24" s="56"/>
      <c r="IBV24" s="56"/>
      <c r="IBW24" s="56"/>
      <c r="IBX24" s="56"/>
      <c r="IBY24" s="56"/>
      <c r="IBZ24" s="56"/>
      <c r="ICA24" s="56"/>
      <c r="ICB24" s="56"/>
      <c r="ICC24" s="56"/>
      <c r="ICD24" s="56"/>
      <c r="ICE24" s="56"/>
      <c r="ICF24" s="56"/>
      <c r="ICG24" s="56"/>
      <c r="ICH24" s="56"/>
      <c r="ICI24" s="56"/>
      <c r="ICJ24" s="56"/>
      <c r="ICK24" s="56"/>
      <c r="ICL24" s="56"/>
      <c r="ICM24" s="56"/>
      <c r="ICN24" s="56"/>
      <c r="ICO24" s="56"/>
      <c r="ICP24" s="56"/>
      <c r="ICQ24" s="56"/>
      <c r="ICR24" s="56"/>
      <c r="ICS24" s="56"/>
      <c r="ICT24" s="56"/>
      <c r="ICU24" s="56"/>
      <c r="ICV24" s="56"/>
      <c r="ICW24" s="56"/>
      <c r="ICX24" s="56"/>
      <c r="ICY24" s="56"/>
      <c r="ICZ24" s="56"/>
      <c r="IDA24" s="56"/>
      <c r="IDB24" s="56"/>
      <c r="IDC24" s="56"/>
      <c r="IDD24" s="56"/>
      <c r="IDE24" s="56"/>
      <c r="IDF24" s="56"/>
      <c r="IDG24" s="56"/>
      <c r="IDH24" s="56"/>
      <c r="IDI24" s="56"/>
      <c r="IDJ24" s="56"/>
      <c r="IDK24" s="56"/>
      <c r="IDL24" s="56"/>
      <c r="IDM24" s="56"/>
      <c r="IDN24" s="56"/>
      <c r="IDO24" s="56"/>
      <c r="IDP24" s="56"/>
      <c r="IDQ24" s="56"/>
      <c r="IDR24" s="56"/>
      <c r="IDS24" s="56"/>
      <c r="IDT24" s="56"/>
      <c r="IDU24" s="56"/>
      <c r="IDV24" s="56"/>
      <c r="IDW24" s="56"/>
      <c r="IDX24" s="56"/>
      <c r="IDY24" s="56"/>
      <c r="IDZ24" s="56"/>
      <c r="IEA24" s="56"/>
      <c r="IEB24" s="56"/>
      <c r="IEC24" s="56"/>
      <c r="IED24" s="56"/>
      <c r="IEE24" s="56"/>
      <c r="IEF24" s="56"/>
      <c r="IEG24" s="56"/>
      <c r="IEH24" s="56"/>
      <c r="IEI24" s="56"/>
      <c r="IEJ24" s="56"/>
      <c r="IEK24" s="56"/>
      <c r="IEL24" s="56"/>
      <c r="IEM24" s="56"/>
      <c r="IEN24" s="56"/>
      <c r="IEO24" s="56"/>
      <c r="IEP24" s="56"/>
      <c r="IEQ24" s="56"/>
      <c r="IER24" s="56"/>
      <c r="IES24" s="56"/>
      <c r="IET24" s="56"/>
      <c r="IEU24" s="56"/>
      <c r="IEV24" s="56"/>
      <c r="IEW24" s="56"/>
      <c r="IEX24" s="56"/>
      <c r="IEY24" s="56"/>
      <c r="IEZ24" s="56"/>
      <c r="IFA24" s="56"/>
      <c r="IFB24" s="56"/>
      <c r="IFC24" s="56"/>
      <c r="IFD24" s="56"/>
      <c r="IFE24" s="56"/>
      <c r="IFF24" s="56"/>
      <c r="IFG24" s="56"/>
      <c r="IFH24" s="56"/>
      <c r="IFI24" s="56"/>
      <c r="IFJ24" s="56"/>
      <c r="IFK24" s="56"/>
      <c r="IFL24" s="56"/>
      <c r="IFM24" s="56"/>
      <c r="IFN24" s="56"/>
      <c r="IFO24" s="56"/>
      <c r="IFP24" s="56"/>
      <c r="IFQ24" s="56"/>
      <c r="IFR24" s="56"/>
      <c r="IFS24" s="56"/>
      <c r="IFT24" s="56"/>
      <c r="IFU24" s="56"/>
      <c r="IFV24" s="56"/>
      <c r="IFW24" s="56"/>
      <c r="IFX24" s="56"/>
      <c r="IFY24" s="56"/>
      <c r="IFZ24" s="56"/>
      <c r="IGA24" s="56"/>
      <c r="IGB24" s="56"/>
      <c r="IGC24" s="56"/>
      <c r="IGD24" s="56"/>
      <c r="IGE24" s="56"/>
      <c r="IGF24" s="56"/>
      <c r="IGG24" s="56"/>
      <c r="IGH24" s="56"/>
      <c r="IGI24" s="56"/>
      <c r="IGJ24" s="56"/>
      <c r="IGK24" s="56"/>
      <c r="IGL24" s="56"/>
      <c r="IGM24" s="56"/>
      <c r="IGN24" s="56"/>
      <c r="IGO24" s="56"/>
      <c r="IGP24" s="56"/>
      <c r="IGQ24" s="56"/>
      <c r="IGR24" s="56"/>
      <c r="IGS24" s="56"/>
      <c r="IGT24" s="56"/>
      <c r="IGU24" s="56"/>
      <c r="IGV24" s="56"/>
      <c r="IGW24" s="56"/>
      <c r="IGX24" s="56"/>
      <c r="IGY24" s="56"/>
      <c r="IGZ24" s="56"/>
      <c r="IHA24" s="56"/>
      <c r="IHB24" s="56"/>
      <c r="IHC24" s="56"/>
      <c r="IHD24" s="56"/>
      <c r="IHE24" s="56"/>
      <c r="IHF24" s="56"/>
      <c r="IHG24" s="56"/>
      <c r="IHH24" s="56"/>
      <c r="IHI24" s="56"/>
      <c r="IHJ24" s="56"/>
      <c r="IHK24" s="56"/>
      <c r="IHL24" s="56"/>
      <c r="IHM24" s="56"/>
      <c r="IHN24" s="56"/>
      <c r="IHO24" s="56"/>
      <c r="IHP24" s="56"/>
      <c r="IHQ24" s="56"/>
      <c r="IHR24" s="56"/>
      <c r="IHS24" s="56"/>
      <c r="IHT24" s="56"/>
      <c r="IHU24" s="56"/>
      <c r="IHV24" s="56"/>
      <c r="IHW24" s="56"/>
      <c r="IHX24" s="56"/>
      <c r="IHY24" s="56"/>
      <c r="IHZ24" s="56"/>
      <c r="IIA24" s="56"/>
      <c r="IIB24" s="56"/>
      <c r="IIC24" s="56"/>
      <c r="IID24" s="56"/>
      <c r="IIE24" s="56"/>
      <c r="IIF24" s="56"/>
      <c r="IIG24" s="56"/>
      <c r="IIH24" s="56"/>
      <c r="III24" s="56"/>
      <c r="IIJ24" s="56"/>
      <c r="IIK24" s="56"/>
      <c r="IIL24" s="56"/>
      <c r="IIM24" s="56"/>
      <c r="IIN24" s="56"/>
      <c r="IIO24" s="56"/>
      <c r="IIP24" s="56"/>
      <c r="IIQ24" s="56"/>
      <c r="IIR24" s="56"/>
      <c r="IIS24" s="56"/>
      <c r="IIT24" s="56"/>
      <c r="IIU24" s="56"/>
      <c r="IIV24" s="56"/>
      <c r="IIW24" s="56"/>
      <c r="IIX24" s="56"/>
      <c r="IIY24" s="56"/>
      <c r="IIZ24" s="56"/>
      <c r="IJA24" s="56"/>
      <c r="IJB24" s="56"/>
      <c r="IJC24" s="56"/>
      <c r="IJD24" s="56"/>
      <c r="IJE24" s="56"/>
      <c r="IJF24" s="56"/>
      <c r="IJG24" s="56"/>
      <c r="IJH24" s="56"/>
      <c r="IJI24" s="56"/>
      <c r="IJJ24" s="56"/>
      <c r="IJK24" s="56"/>
      <c r="IJL24" s="56"/>
      <c r="IJM24" s="56"/>
      <c r="IJN24" s="56"/>
      <c r="IJO24" s="56"/>
      <c r="IJP24" s="56"/>
      <c r="IJQ24" s="56"/>
      <c r="IJR24" s="56"/>
      <c r="IJS24" s="56"/>
      <c r="IJT24" s="56"/>
      <c r="IJU24" s="56"/>
      <c r="IJV24" s="56"/>
      <c r="IJW24" s="56"/>
      <c r="IJX24" s="56"/>
      <c r="IJY24" s="56"/>
      <c r="IJZ24" s="56"/>
      <c r="IKA24" s="56"/>
      <c r="IKB24" s="56"/>
      <c r="IKC24" s="56"/>
      <c r="IKD24" s="56"/>
      <c r="IKE24" s="56"/>
      <c r="IKF24" s="56"/>
      <c r="IKG24" s="56"/>
      <c r="IKH24" s="56"/>
      <c r="IKI24" s="56"/>
      <c r="IKJ24" s="56"/>
      <c r="IKK24" s="56"/>
      <c r="IKL24" s="56"/>
      <c r="IKM24" s="56"/>
      <c r="IKN24" s="56"/>
      <c r="IKO24" s="56"/>
      <c r="IKP24" s="56"/>
      <c r="IKQ24" s="56"/>
      <c r="IKR24" s="56"/>
      <c r="IKS24" s="56"/>
      <c r="IKT24" s="56"/>
      <c r="IKU24" s="56"/>
      <c r="IKV24" s="56"/>
      <c r="IKW24" s="56"/>
      <c r="IKX24" s="56"/>
      <c r="IKY24" s="56"/>
      <c r="IKZ24" s="56"/>
      <c r="ILA24" s="56"/>
      <c r="ILB24" s="56"/>
      <c r="ILC24" s="56"/>
      <c r="ILD24" s="56"/>
      <c r="ILE24" s="56"/>
      <c r="ILF24" s="56"/>
      <c r="ILG24" s="56"/>
      <c r="ILH24" s="56"/>
      <c r="ILI24" s="56"/>
      <c r="ILJ24" s="56"/>
      <c r="ILK24" s="56"/>
      <c r="ILL24" s="56"/>
      <c r="ILM24" s="56"/>
      <c r="ILN24" s="56"/>
      <c r="ILO24" s="56"/>
      <c r="ILP24" s="56"/>
      <c r="ILQ24" s="56"/>
      <c r="ILR24" s="56"/>
      <c r="ILS24" s="56"/>
      <c r="ILT24" s="56"/>
      <c r="ILU24" s="56"/>
      <c r="ILV24" s="56"/>
      <c r="ILW24" s="56"/>
      <c r="ILX24" s="56"/>
      <c r="ILY24" s="56"/>
      <c r="ILZ24" s="56"/>
      <c r="IMA24" s="56"/>
      <c r="IMB24" s="56"/>
      <c r="IMC24" s="56"/>
      <c r="IMD24" s="56"/>
      <c r="IME24" s="56"/>
      <c r="IMF24" s="56"/>
      <c r="IMG24" s="56"/>
      <c r="IMH24" s="56"/>
      <c r="IMI24" s="56"/>
      <c r="IMJ24" s="56"/>
      <c r="IMK24" s="56"/>
      <c r="IML24" s="56"/>
      <c r="IMM24" s="56"/>
      <c r="IMN24" s="56"/>
      <c r="IMO24" s="56"/>
      <c r="IMP24" s="56"/>
      <c r="IMQ24" s="56"/>
      <c r="IMR24" s="56"/>
      <c r="IMS24" s="56"/>
      <c r="IMT24" s="56"/>
      <c r="IMU24" s="56"/>
      <c r="IMV24" s="56"/>
      <c r="IMW24" s="56"/>
      <c r="IMX24" s="56"/>
      <c r="IMY24" s="56"/>
      <c r="IMZ24" s="56"/>
      <c r="INA24" s="56"/>
      <c r="INB24" s="56"/>
      <c r="INC24" s="56"/>
      <c r="IND24" s="56"/>
      <c r="INE24" s="56"/>
      <c r="INF24" s="56"/>
      <c r="ING24" s="56"/>
      <c r="INH24" s="56"/>
      <c r="INI24" s="56"/>
      <c r="INJ24" s="56"/>
      <c r="INK24" s="56"/>
      <c r="INL24" s="56"/>
      <c r="INM24" s="56"/>
      <c r="INN24" s="56"/>
      <c r="INO24" s="56"/>
      <c r="INP24" s="56"/>
      <c r="INQ24" s="56"/>
      <c r="INR24" s="56"/>
      <c r="INS24" s="56"/>
      <c r="INT24" s="56"/>
      <c r="INU24" s="56"/>
      <c r="INV24" s="56"/>
      <c r="INW24" s="56"/>
      <c r="INX24" s="56"/>
      <c r="INY24" s="56"/>
      <c r="INZ24" s="56"/>
      <c r="IOA24" s="56"/>
      <c r="IOB24" s="56"/>
      <c r="IOC24" s="56"/>
      <c r="IOD24" s="56"/>
      <c r="IOE24" s="56"/>
      <c r="IOF24" s="56"/>
      <c r="IOG24" s="56"/>
      <c r="IOH24" s="56"/>
      <c r="IOI24" s="56"/>
      <c r="IOJ24" s="56"/>
      <c r="IOK24" s="56"/>
      <c r="IOL24" s="56"/>
      <c r="IOM24" s="56"/>
      <c r="ION24" s="56"/>
      <c r="IOO24" s="56"/>
      <c r="IOP24" s="56"/>
      <c r="IOQ24" s="56"/>
      <c r="IOR24" s="56"/>
      <c r="IOS24" s="56"/>
      <c r="IOT24" s="56"/>
      <c r="IOU24" s="56"/>
      <c r="IOV24" s="56"/>
      <c r="IOW24" s="56"/>
      <c r="IOX24" s="56"/>
      <c r="IOY24" s="56"/>
      <c r="IOZ24" s="56"/>
      <c r="IPA24" s="56"/>
      <c r="IPB24" s="56"/>
      <c r="IPC24" s="56"/>
      <c r="IPD24" s="56"/>
      <c r="IPE24" s="56"/>
      <c r="IPF24" s="56"/>
      <c r="IPG24" s="56"/>
      <c r="IPH24" s="56"/>
      <c r="IPI24" s="56"/>
      <c r="IPJ24" s="56"/>
      <c r="IPK24" s="56"/>
      <c r="IPL24" s="56"/>
      <c r="IPM24" s="56"/>
      <c r="IPN24" s="56"/>
      <c r="IPO24" s="56"/>
      <c r="IPP24" s="56"/>
      <c r="IPQ24" s="56"/>
      <c r="IPR24" s="56"/>
      <c r="IPS24" s="56"/>
      <c r="IPT24" s="56"/>
      <c r="IPU24" s="56"/>
      <c r="IPV24" s="56"/>
      <c r="IPW24" s="56"/>
      <c r="IPX24" s="56"/>
      <c r="IPY24" s="56"/>
      <c r="IPZ24" s="56"/>
      <c r="IQA24" s="56"/>
      <c r="IQB24" s="56"/>
      <c r="IQC24" s="56"/>
      <c r="IQD24" s="56"/>
      <c r="IQE24" s="56"/>
      <c r="IQF24" s="56"/>
      <c r="IQG24" s="56"/>
      <c r="IQH24" s="56"/>
      <c r="IQI24" s="56"/>
      <c r="IQJ24" s="56"/>
      <c r="IQK24" s="56"/>
      <c r="IQL24" s="56"/>
      <c r="IQM24" s="56"/>
      <c r="IQN24" s="56"/>
      <c r="IQO24" s="56"/>
      <c r="IQP24" s="56"/>
      <c r="IQQ24" s="56"/>
      <c r="IQR24" s="56"/>
      <c r="IQS24" s="56"/>
      <c r="IQT24" s="56"/>
      <c r="IQU24" s="56"/>
      <c r="IQV24" s="56"/>
      <c r="IQW24" s="56"/>
      <c r="IQX24" s="56"/>
      <c r="IQY24" s="56"/>
      <c r="IQZ24" s="56"/>
      <c r="IRA24" s="56"/>
      <c r="IRB24" s="56"/>
      <c r="IRC24" s="56"/>
      <c r="IRD24" s="56"/>
      <c r="IRE24" s="56"/>
      <c r="IRF24" s="56"/>
      <c r="IRG24" s="56"/>
      <c r="IRH24" s="56"/>
      <c r="IRI24" s="56"/>
      <c r="IRJ24" s="56"/>
      <c r="IRK24" s="56"/>
      <c r="IRL24" s="56"/>
      <c r="IRM24" s="56"/>
      <c r="IRN24" s="56"/>
      <c r="IRO24" s="56"/>
      <c r="IRP24" s="56"/>
      <c r="IRQ24" s="56"/>
      <c r="IRR24" s="56"/>
      <c r="IRS24" s="56"/>
      <c r="IRT24" s="56"/>
      <c r="IRU24" s="56"/>
      <c r="IRV24" s="56"/>
      <c r="IRW24" s="56"/>
      <c r="IRX24" s="56"/>
      <c r="IRY24" s="56"/>
      <c r="IRZ24" s="56"/>
      <c r="ISA24" s="56"/>
      <c r="ISB24" s="56"/>
      <c r="ISC24" s="56"/>
      <c r="ISD24" s="56"/>
      <c r="ISE24" s="56"/>
      <c r="ISF24" s="56"/>
      <c r="ISG24" s="56"/>
      <c r="ISH24" s="56"/>
      <c r="ISI24" s="56"/>
      <c r="ISJ24" s="56"/>
      <c r="ISK24" s="56"/>
      <c r="ISL24" s="56"/>
      <c r="ISM24" s="56"/>
      <c r="ISN24" s="56"/>
      <c r="ISO24" s="56"/>
      <c r="ISP24" s="56"/>
      <c r="ISQ24" s="56"/>
      <c r="ISR24" s="56"/>
      <c r="ISS24" s="56"/>
      <c r="IST24" s="56"/>
      <c r="ISU24" s="56"/>
      <c r="ISV24" s="56"/>
      <c r="ISW24" s="56"/>
      <c r="ISX24" s="56"/>
      <c r="ISY24" s="56"/>
      <c r="ISZ24" s="56"/>
      <c r="ITA24" s="56"/>
      <c r="ITB24" s="56"/>
      <c r="ITC24" s="56"/>
      <c r="ITD24" s="56"/>
      <c r="ITE24" s="56"/>
      <c r="ITF24" s="56"/>
      <c r="ITG24" s="56"/>
      <c r="ITH24" s="56"/>
      <c r="ITI24" s="56"/>
      <c r="ITJ24" s="56"/>
      <c r="ITK24" s="56"/>
      <c r="ITL24" s="56"/>
      <c r="ITM24" s="56"/>
      <c r="ITN24" s="56"/>
      <c r="ITO24" s="56"/>
      <c r="ITP24" s="56"/>
      <c r="ITQ24" s="56"/>
      <c r="ITR24" s="56"/>
      <c r="ITS24" s="56"/>
      <c r="ITT24" s="56"/>
      <c r="ITU24" s="56"/>
      <c r="ITV24" s="56"/>
      <c r="ITW24" s="56"/>
      <c r="ITX24" s="56"/>
      <c r="ITY24" s="56"/>
      <c r="ITZ24" s="56"/>
      <c r="IUA24" s="56"/>
      <c r="IUB24" s="56"/>
      <c r="IUC24" s="56"/>
      <c r="IUD24" s="56"/>
      <c r="IUE24" s="56"/>
      <c r="IUF24" s="56"/>
      <c r="IUG24" s="56"/>
      <c r="IUH24" s="56"/>
      <c r="IUI24" s="56"/>
      <c r="IUJ24" s="56"/>
      <c r="IUK24" s="56"/>
      <c r="IUL24" s="56"/>
      <c r="IUM24" s="56"/>
      <c r="IUN24" s="56"/>
      <c r="IUO24" s="56"/>
      <c r="IUP24" s="56"/>
      <c r="IUQ24" s="56"/>
      <c r="IUR24" s="56"/>
      <c r="IUS24" s="56"/>
      <c r="IUT24" s="56"/>
      <c r="IUU24" s="56"/>
      <c r="IUV24" s="56"/>
      <c r="IUW24" s="56"/>
      <c r="IUX24" s="56"/>
      <c r="IUY24" s="56"/>
      <c r="IUZ24" s="56"/>
      <c r="IVA24" s="56"/>
      <c r="IVB24" s="56"/>
      <c r="IVC24" s="56"/>
      <c r="IVD24" s="56"/>
      <c r="IVE24" s="56"/>
      <c r="IVF24" s="56"/>
      <c r="IVG24" s="56"/>
      <c r="IVH24" s="56"/>
      <c r="IVI24" s="56"/>
      <c r="IVJ24" s="56"/>
      <c r="IVK24" s="56"/>
      <c r="IVL24" s="56"/>
      <c r="IVM24" s="56"/>
      <c r="IVN24" s="56"/>
      <c r="IVO24" s="56"/>
      <c r="IVP24" s="56"/>
      <c r="IVQ24" s="56"/>
      <c r="IVR24" s="56"/>
      <c r="IVS24" s="56"/>
      <c r="IVT24" s="56"/>
      <c r="IVU24" s="56"/>
      <c r="IVV24" s="56"/>
      <c r="IVW24" s="56"/>
      <c r="IVX24" s="56"/>
      <c r="IVY24" s="56"/>
      <c r="IVZ24" s="56"/>
      <c r="IWA24" s="56"/>
      <c r="IWB24" s="56"/>
      <c r="IWC24" s="56"/>
      <c r="IWD24" s="56"/>
      <c r="IWE24" s="56"/>
      <c r="IWF24" s="56"/>
      <c r="IWG24" s="56"/>
      <c r="IWH24" s="56"/>
      <c r="IWI24" s="56"/>
      <c r="IWJ24" s="56"/>
      <c r="IWK24" s="56"/>
      <c r="IWL24" s="56"/>
      <c r="IWM24" s="56"/>
      <c r="IWN24" s="56"/>
      <c r="IWO24" s="56"/>
      <c r="IWP24" s="56"/>
      <c r="IWQ24" s="56"/>
      <c r="IWR24" s="56"/>
      <c r="IWS24" s="56"/>
      <c r="IWT24" s="56"/>
      <c r="IWU24" s="56"/>
      <c r="IWV24" s="56"/>
      <c r="IWW24" s="56"/>
      <c r="IWX24" s="56"/>
      <c r="IWY24" s="56"/>
      <c r="IWZ24" s="56"/>
      <c r="IXA24" s="56"/>
      <c r="IXB24" s="56"/>
      <c r="IXC24" s="56"/>
      <c r="IXD24" s="56"/>
      <c r="IXE24" s="56"/>
      <c r="IXF24" s="56"/>
      <c r="IXG24" s="56"/>
      <c r="IXH24" s="56"/>
      <c r="IXI24" s="56"/>
    </row>
    <row r="25" spans="1:6717" s="76" customFormat="1">
      <c r="A25" s="56"/>
      <c r="B25" s="759" t="s">
        <v>384</v>
      </c>
      <c r="C25" s="56"/>
      <c r="D25" s="56"/>
      <c r="E25" s="56"/>
      <c r="I25" s="56"/>
      <c r="J25" s="56"/>
      <c r="K25" s="56"/>
      <c r="L25" s="114"/>
      <c r="P25" s="114"/>
      <c r="Q25" s="56"/>
      <c r="R25" s="56"/>
      <c r="V25" s="56"/>
      <c r="W25" s="56"/>
      <c r="X25" s="56"/>
      <c r="Y25" s="56"/>
      <c r="Z25" s="56"/>
      <c r="AA25" s="56"/>
      <c r="AB25" s="56"/>
      <c r="AC25" s="56"/>
      <c r="AL25" s="107">
        <f t="shared" ref="AL25:AX25" si="40">SUM(AL17:AL18)</f>
        <v>0.34024010621208023</v>
      </c>
      <c r="AM25" s="107">
        <f t="shared" si="40"/>
        <v>0.57191431419017658</v>
      </c>
      <c r="AN25" s="107">
        <f t="shared" si="40"/>
        <v>0.6455618768296677</v>
      </c>
      <c r="AO25" s="107">
        <f t="shared" si="40"/>
        <v>0.71262441329622017</v>
      </c>
      <c r="AP25" s="107">
        <f t="shared" si="40"/>
        <v>0.6241776715636701</v>
      </c>
      <c r="AQ25" s="107">
        <f>SUM(AQ17:AQ18)</f>
        <v>0.68708821121685171</v>
      </c>
      <c r="AR25" s="107">
        <f t="shared" si="40"/>
        <v>0.80645604464949905</v>
      </c>
      <c r="AS25" s="107">
        <f t="shared" si="40"/>
        <v>0.47693300187024701</v>
      </c>
      <c r="AT25" s="107">
        <f t="shared" si="40"/>
        <v>0.527839427607387</v>
      </c>
      <c r="AU25" s="107">
        <f t="shared" si="40"/>
        <v>0.52718345406068345</v>
      </c>
      <c r="AV25" s="107">
        <f t="shared" si="40"/>
        <v>0.52012355405738275</v>
      </c>
      <c r="AW25" s="107">
        <f t="shared" si="40"/>
        <v>0.49303396683080031</v>
      </c>
      <c r="AX25" s="107">
        <f t="shared" si="40"/>
        <v>0.48681130341686063</v>
      </c>
      <c r="AY25" s="107">
        <f t="shared" ref="AY25" si="41">SUM(AY17:AY18)</f>
        <v>0.44444264776714959</v>
      </c>
      <c r="BE25" s="108" t="s">
        <v>375</v>
      </c>
      <c r="BF25" s="367">
        <v>2</v>
      </c>
      <c r="BG25" s="367">
        <v>0.9</v>
      </c>
      <c r="BH25" s="368">
        <v>2.96</v>
      </c>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9"/>
      <c r="CL25" s="59"/>
      <c r="CM25" s="56"/>
      <c r="CO25" s="56"/>
      <c r="CR25" s="133"/>
      <c r="CS25" s="131"/>
      <c r="CT25" s="131"/>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c r="IX25" s="56"/>
      <c r="IY25" s="56"/>
      <c r="IZ25" s="56"/>
      <c r="JA25" s="56"/>
      <c r="JB25" s="56"/>
      <c r="JC25" s="56"/>
      <c r="JD25" s="56"/>
      <c r="JE25" s="56"/>
      <c r="JF25" s="56"/>
      <c r="JG25" s="56"/>
      <c r="JH25" s="56"/>
      <c r="JI25" s="56"/>
      <c r="JJ25" s="56"/>
      <c r="JK25" s="56"/>
      <c r="JL25" s="56"/>
      <c r="JM25" s="56"/>
      <c r="JN25" s="56"/>
      <c r="JO25" s="56"/>
      <c r="JP25" s="56"/>
      <c r="JQ25" s="56"/>
      <c r="JR25" s="56"/>
      <c r="JS25" s="56"/>
      <c r="JT25" s="56"/>
      <c r="JU25" s="56"/>
      <c r="JV25" s="56"/>
      <c r="JW25" s="56"/>
      <c r="JX25" s="56"/>
      <c r="JY25" s="56"/>
      <c r="JZ25" s="56"/>
      <c r="KA25" s="56"/>
      <c r="KB25" s="56"/>
      <c r="KC25" s="56"/>
      <c r="KD25" s="56"/>
      <c r="KE25" s="56"/>
      <c r="KF25" s="56"/>
      <c r="KG25" s="56"/>
      <c r="KH25" s="56"/>
      <c r="KI25" s="56"/>
      <c r="KJ25" s="56"/>
      <c r="KK25" s="56"/>
      <c r="KL25" s="56"/>
      <c r="KM25" s="56"/>
      <c r="KN25" s="56"/>
      <c r="KO25" s="56"/>
      <c r="KP25" s="56"/>
      <c r="KQ25" s="56"/>
      <c r="KR25" s="56"/>
      <c r="KS25" s="56"/>
      <c r="KT25" s="56"/>
      <c r="KU25" s="56"/>
      <c r="KV25" s="56"/>
      <c r="KW25" s="56"/>
      <c r="KX25" s="56"/>
      <c r="KY25" s="56"/>
      <c r="KZ25" s="56"/>
      <c r="LA25" s="56"/>
      <c r="LB25" s="56"/>
      <c r="LC25" s="56"/>
      <c r="LD25" s="56"/>
      <c r="LE25" s="56"/>
      <c r="LF25" s="56"/>
      <c r="LG25" s="56"/>
      <c r="LH25" s="56"/>
      <c r="LI25" s="56"/>
      <c r="LJ25" s="56"/>
      <c r="LK25" s="56"/>
      <c r="LL25" s="56"/>
      <c r="LM25" s="56"/>
      <c r="LN25" s="56"/>
      <c r="LO25" s="56"/>
      <c r="LP25" s="56"/>
      <c r="LQ25" s="56"/>
      <c r="LR25" s="56"/>
      <c r="LS25" s="56"/>
      <c r="LT25" s="56"/>
      <c r="LU25" s="56"/>
      <c r="LV25" s="56"/>
      <c r="LW25" s="56"/>
      <c r="LX25" s="56"/>
      <c r="LY25" s="56"/>
      <c r="LZ25" s="56"/>
      <c r="MA25" s="56"/>
      <c r="MB25" s="56"/>
      <c r="MC25" s="56"/>
      <c r="MD25" s="56"/>
      <c r="ME25" s="56"/>
      <c r="MF25" s="56"/>
      <c r="MG25" s="56"/>
      <c r="MH25" s="56"/>
      <c r="MI25" s="56"/>
      <c r="MJ25" s="56"/>
      <c r="MK25" s="56"/>
      <c r="ML25" s="56"/>
      <c r="MM25" s="56"/>
      <c r="MN25" s="56"/>
      <c r="MO25" s="56"/>
      <c r="MP25" s="56"/>
      <c r="MQ25" s="56"/>
      <c r="MR25" s="56"/>
      <c r="MS25" s="56"/>
      <c r="MT25" s="56"/>
      <c r="MU25" s="56"/>
      <c r="MV25" s="56"/>
      <c r="MW25" s="56"/>
      <c r="MX25" s="56"/>
      <c r="MY25" s="56"/>
      <c r="MZ25" s="56"/>
      <c r="NA25" s="56"/>
      <c r="NB25" s="56"/>
      <c r="NC25" s="56"/>
      <c r="ND25" s="56"/>
      <c r="NE25" s="56"/>
      <c r="NF25" s="56"/>
      <c r="NG25" s="56"/>
      <c r="NH25" s="56"/>
      <c r="NI25" s="56"/>
      <c r="NJ25" s="56"/>
      <c r="NK25" s="56"/>
      <c r="NL25" s="56"/>
      <c r="NM25" s="56"/>
      <c r="NN25" s="56"/>
      <c r="NO25" s="56"/>
      <c r="NP25" s="56"/>
      <c r="NQ25" s="56"/>
      <c r="NR25" s="56"/>
      <c r="NS25" s="56"/>
      <c r="NT25" s="56"/>
      <c r="NU25" s="56"/>
      <c r="NV25" s="56"/>
      <c r="NW25" s="56"/>
      <c r="NX25" s="56"/>
      <c r="NY25" s="56"/>
      <c r="NZ25" s="56"/>
      <c r="OA25" s="56"/>
      <c r="OB25" s="56"/>
      <c r="OC25" s="56"/>
      <c r="OD25" s="56"/>
      <c r="OE25" s="56"/>
      <c r="OF25" s="56"/>
      <c r="OG25" s="56"/>
      <c r="OH25" s="56"/>
      <c r="OI25" s="56"/>
      <c r="OJ25" s="56"/>
      <c r="OK25" s="56"/>
      <c r="OL25" s="56"/>
      <c r="OM25" s="56"/>
      <c r="ON25" s="56"/>
      <c r="OO25" s="56"/>
      <c r="OP25" s="56"/>
      <c r="OQ25" s="56"/>
      <c r="OR25" s="56"/>
      <c r="OS25" s="56"/>
      <c r="OT25" s="56"/>
      <c r="OU25" s="56"/>
      <c r="OV25" s="56"/>
      <c r="OW25" s="56"/>
      <c r="OX25" s="56"/>
      <c r="OY25" s="56"/>
      <c r="OZ25" s="56"/>
      <c r="PA25" s="56"/>
      <c r="PB25" s="56"/>
      <c r="PC25" s="56"/>
      <c r="PD25" s="56"/>
      <c r="PE25" s="56"/>
      <c r="PF25" s="56"/>
      <c r="PG25" s="56"/>
      <c r="PH25" s="56"/>
      <c r="PI25" s="56"/>
      <c r="PJ25" s="56"/>
      <c r="PK25" s="56"/>
      <c r="PL25" s="56"/>
      <c r="PM25" s="56"/>
      <c r="PN25" s="56"/>
      <c r="PO25" s="56"/>
      <c r="PP25" s="56"/>
      <c r="PQ25" s="56"/>
      <c r="PR25" s="56"/>
      <c r="PS25" s="56"/>
      <c r="PT25" s="56"/>
      <c r="PU25" s="56"/>
      <c r="PV25" s="56"/>
      <c r="PW25" s="56"/>
      <c r="PX25" s="56"/>
      <c r="PY25" s="56"/>
      <c r="PZ25" s="56"/>
      <c r="QA25" s="56"/>
      <c r="QB25" s="56"/>
      <c r="QC25" s="56"/>
      <c r="QD25" s="56"/>
      <c r="QE25" s="56"/>
      <c r="QF25" s="56"/>
      <c r="QG25" s="56"/>
      <c r="QH25" s="56"/>
      <c r="QI25" s="56"/>
      <c r="QJ25" s="56"/>
      <c r="QK25" s="56"/>
      <c r="QL25" s="56"/>
      <c r="QM25" s="56"/>
      <c r="QN25" s="56"/>
      <c r="QO25" s="56"/>
      <c r="QP25" s="56"/>
      <c r="QQ25" s="56"/>
      <c r="QR25" s="56"/>
      <c r="QS25" s="56"/>
      <c r="QT25" s="56"/>
      <c r="QU25" s="56"/>
      <c r="QV25" s="56"/>
      <c r="QW25" s="56"/>
      <c r="QX25" s="56"/>
      <c r="QY25" s="56"/>
      <c r="QZ25" s="56"/>
      <c r="RA25" s="56"/>
      <c r="RB25" s="56"/>
      <c r="RC25" s="56"/>
      <c r="RD25" s="56"/>
      <c r="RE25" s="56"/>
      <c r="RF25" s="56"/>
      <c r="RG25" s="56"/>
      <c r="RH25" s="56"/>
      <c r="RI25" s="56"/>
      <c r="RJ25" s="56"/>
      <c r="RK25" s="56"/>
      <c r="RL25" s="56"/>
      <c r="RM25" s="56"/>
      <c r="RN25" s="56"/>
      <c r="RO25" s="56"/>
      <c r="RP25" s="56"/>
      <c r="RQ25" s="56"/>
      <c r="RR25" s="56"/>
      <c r="RS25" s="56"/>
      <c r="RT25" s="56"/>
      <c r="RU25" s="56"/>
      <c r="RV25" s="56"/>
      <c r="RW25" s="56"/>
      <c r="RX25" s="56"/>
      <c r="RY25" s="56"/>
      <c r="RZ25" s="56"/>
      <c r="SA25" s="56"/>
      <c r="SB25" s="56"/>
      <c r="SC25" s="56"/>
      <c r="SD25" s="56"/>
      <c r="SE25" s="56"/>
      <c r="SF25" s="56"/>
      <c r="SG25" s="56"/>
      <c r="SH25" s="56"/>
      <c r="SI25" s="56"/>
      <c r="SJ25" s="56"/>
      <c r="SK25" s="56"/>
      <c r="SL25" s="56"/>
      <c r="SM25" s="56"/>
      <c r="SN25" s="56"/>
      <c r="SO25" s="56"/>
      <c r="SP25" s="56"/>
      <c r="SQ25" s="56"/>
      <c r="SR25" s="56"/>
      <c r="SS25" s="56"/>
      <c r="ST25" s="56"/>
      <c r="SU25" s="56"/>
      <c r="SV25" s="56"/>
      <c r="SW25" s="56"/>
      <c r="SX25" s="56"/>
      <c r="SY25" s="56"/>
      <c r="SZ25" s="56"/>
      <c r="TA25" s="56"/>
      <c r="TB25" s="56"/>
      <c r="TC25" s="56"/>
      <c r="TD25" s="56"/>
      <c r="TE25" s="56"/>
      <c r="TF25" s="56"/>
      <c r="TG25" s="56"/>
      <c r="TH25" s="56"/>
      <c r="TI25" s="56"/>
      <c r="TJ25" s="56"/>
      <c r="TK25" s="56"/>
      <c r="TL25" s="56"/>
      <c r="TM25" s="56"/>
      <c r="TN25" s="56"/>
      <c r="TO25" s="56"/>
      <c r="TP25" s="56"/>
      <c r="TQ25" s="56"/>
      <c r="TR25" s="56"/>
      <c r="TS25" s="56"/>
      <c r="TT25" s="56"/>
      <c r="TU25" s="56"/>
      <c r="TV25" s="56"/>
      <c r="TW25" s="56"/>
      <c r="TX25" s="56"/>
      <c r="TY25" s="56"/>
      <c r="TZ25" s="56"/>
      <c r="UA25" s="56"/>
      <c r="UB25" s="56"/>
      <c r="UC25" s="56"/>
      <c r="UD25" s="56"/>
      <c r="UE25" s="56"/>
      <c r="UF25" s="56"/>
      <c r="UG25" s="56"/>
      <c r="UH25" s="56"/>
      <c r="UI25" s="56"/>
      <c r="UJ25" s="56"/>
      <c r="UK25" s="56"/>
      <c r="UL25" s="56"/>
      <c r="UM25" s="56"/>
      <c r="UN25" s="56"/>
      <c r="UO25" s="56"/>
      <c r="UP25" s="56"/>
      <c r="UQ25" s="56"/>
      <c r="UR25" s="56"/>
      <c r="US25" s="56"/>
      <c r="UT25" s="56"/>
      <c r="UU25" s="56"/>
      <c r="UV25" s="56"/>
      <c r="UW25" s="56"/>
      <c r="UX25" s="56"/>
      <c r="UY25" s="56"/>
      <c r="UZ25" s="56"/>
      <c r="VA25" s="56"/>
      <c r="VB25" s="56"/>
      <c r="VC25" s="56"/>
      <c r="VD25" s="56"/>
      <c r="VE25" s="56"/>
      <c r="VF25" s="56"/>
      <c r="VG25" s="56"/>
      <c r="VH25" s="56"/>
      <c r="VI25" s="56"/>
      <c r="VJ25" s="56"/>
      <c r="VK25" s="56"/>
      <c r="VL25" s="56"/>
      <c r="VM25" s="56"/>
      <c r="VN25" s="56"/>
      <c r="VO25" s="56"/>
      <c r="VP25" s="56"/>
      <c r="VQ25" s="56"/>
      <c r="VR25" s="56"/>
      <c r="VS25" s="56"/>
      <c r="VT25" s="56"/>
      <c r="VU25" s="56"/>
      <c r="VV25" s="56"/>
      <c r="VW25" s="56"/>
      <c r="VX25" s="56"/>
      <c r="VY25" s="56"/>
      <c r="VZ25" s="56"/>
      <c r="WA25" s="56"/>
      <c r="WB25" s="56"/>
      <c r="WC25" s="56"/>
      <c r="WD25" s="56"/>
      <c r="WE25" s="56"/>
      <c r="WF25" s="56"/>
      <c r="WG25" s="56"/>
      <c r="WH25" s="56"/>
      <c r="WI25" s="56"/>
      <c r="WJ25" s="56"/>
      <c r="WK25" s="56"/>
      <c r="WL25" s="56"/>
      <c r="WM25" s="56"/>
      <c r="WN25" s="56"/>
      <c r="WO25" s="56"/>
      <c r="WP25" s="56"/>
      <c r="WQ25" s="56"/>
      <c r="WR25" s="56"/>
      <c r="WS25" s="56"/>
      <c r="WT25" s="56"/>
      <c r="WU25" s="56"/>
      <c r="WV25" s="56"/>
      <c r="WW25" s="56"/>
      <c r="WX25" s="56"/>
      <c r="WY25" s="56"/>
      <c r="WZ25" s="56"/>
      <c r="XA25" s="56"/>
      <c r="XB25" s="56"/>
      <c r="XC25" s="56"/>
      <c r="XD25" s="56"/>
      <c r="XE25" s="56"/>
      <c r="XF25" s="56"/>
      <c r="XG25" s="56"/>
      <c r="XH25" s="56"/>
      <c r="XI25" s="56"/>
      <c r="XJ25" s="56"/>
      <c r="XK25" s="56"/>
      <c r="XL25" s="56"/>
      <c r="XM25" s="56"/>
      <c r="XN25" s="56"/>
      <c r="XO25" s="56"/>
      <c r="XP25" s="56"/>
      <c r="XQ25" s="56"/>
      <c r="XR25" s="56"/>
      <c r="XS25" s="56"/>
      <c r="XT25" s="56"/>
      <c r="XU25" s="56"/>
      <c r="XV25" s="56"/>
      <c r="XW25" s="56"/>
      <c r="XX25" s="56"/>
      <c r="XY25" s="56"/>
      <c r="XZ25" s="56"/>
      <c r="YA25" s="56"/>
      <c r="YB25" s="56"/>
      <c r="YC25" s="56"/>
      <c r="YD25" s="56"/>
      <c r="YE25" s="56"/>
      <c r="YF25" s="56"/>
      <c r="YG25" s="56"/>
      <c r="YH25" s="56"/>
      <c r="YI25" s="56"/>
      <c r="YJ25" s="56"/>
      <c r="YK25" s="56"/>
      <c r="YL25" s="56"/>
      <c r="YM25" s="56"/>
      <c r="YN25" s="56"/>
      <c r="YO25" s="56"/>
      <c r="YP25" s="56"/>
      <c r="YQ25" s="56"/>
      <c r="YR25" s="56"/>
      <c r="YS25" s="56"/>
      <c r="YT25" s="56"/>
      <c r="YU25" s="56"/>
      <c r="YV25" s="56"/>
      <c r="YW25" s="56"/>
      <c r="YX25" s="56"/>
      <c r="YY25" s="56"/>
      <c r="YZ25" s="56"/>
      <c r="ZA25" s="56"/>
      <c r="ZB25" s="56"/>
      <c r="ZC25" s="56"/>
      <c r="ZD25" s="56"/>
      <c r="ZE25" s="56"/>
      <c r="ZF25" s="56"/>
      <c r="ZG25" s="56"/>
      <c r="ZH25" s="56"/>
      <c r="ZI25" s="56"/>
      <c r="ZJ25" s="56"/>
      <c r="ZK25" s="56"/>
      <c r="ZL25" s="56"/>
      <c r="ZM25" s="56"/>
      <c r="ZN25" s="56"/>
      <c r="ZO25" s="56"/>
      <c r="ZP25" s="56"/>
      <c r="ZQ25" s="56"/>
      <c r="ZR25" s="56"/>
      <c r="ZS25" s="56"/>
      <c r="ZT25" s="56"/>
      <c r="ZU25" s="56"/>
      <c r="ZV25" s="56"/>
      <c r="ZW25" s="56"/>
      <c r="ZX25" s="56"/>
      <c r="ZY25" s="56"/>
      <c r="ZZ25" s="56"/>
      <c r="AAA25" s="56"/>
      <c r="AAB25" s="56"/>
      <c r="AAC25" s="56"/>
      <c r="AAD25" s="56"/>
      <c r="AAE25" s="56"/>
      <c r="AAF25" s="56"/>
      <c r="AAG25" s="56"/>
      <c r="AAH25" s="56"/>
      <c r="AAI25" s="56"/>
      <c r="AAJ25" s="56"/>
      <c r="AAK25" s="56"/>
      <c r="AAL25" s="56"/>
      <c r="AAM25" s="56"/>
      <c r="AAN25" s="56"/>
      <c r="AAO25" s="56"/>
      <c r="AAP25" s="56"/>
      <c r="AAQ25" s="56"/>
      <c r="AAR25" s="56"/>
      <c r="AAS25" s="56"/>
      <c r="AAT25" s="56"/>
      <c r="AAU25" s="56"/>
      <c r="AAV25" s="56"/>
      <c r="AAW25" s="56"/>
      <c r="AAX25" s="56"/>
      <c r="AAY25" s="56"/>
      <c r="AAZ25" s="56"/>
      <c r="ABA25" s="56"/>
      <c r="ABB25" s="56"/>
      <c r="ABC25" s="56"/>
      <c r="ABD25" s="56"/>
      <c r="ABE25" s="56"/>
      <c r="ABF25" s="56"/>
      <c r="ABG25" s="56"/>
      <c r="ABH25" s="56"/>
      <c r="ABI25" s="56"/>
      <c r="ABJ25" s="56"/>
      <c r="ABK25" s="56"/>
      <c r="ABL25" s="56"/>
      <c r="ABM25" s="56"/>
      <c r="ABN25" s="56"/>
      <c r="ABO25" s="56"/>
      <c r="ABP25" s="56"/>
      <c r="ABQ25" s="56"/>
      <c r="ABR25" s="56"/>
      <c r="ABS25" s="56"/>
      <c r="ABT25" s="56"/>
      <c r="ABU25" s="56"/>
      <c r="ABV25" s="56"/>
      <c r="ABW25" s="56"/>
      <c r="ABX25" s="56"/>
      <c r="ABY25" s="56"/>
      <c r="ABZ25" s="56"/>
      <c r="ACA25" s="56"/>
      <c r="ACB25" s="56"/>
      <c r="ACC25" s="56"/>
      <c r="ACD25" s="56"/>
      <c r="ACE25" s="56"/>
      <c r="ACF25" s="56"/>
      <c r="ACG25" s="56"/>
      <c r="ACH25" s="56"/>
      <c r="ACI25" s="56"/>
      <c r="ACJ25" s="56"/>
      <c r="ACK25" s="56"/>
      <c r="ACL25" s="56"/>
      <c r="ACM25" s="56"/>
      <c r="ACN25" s="56"/>
      <c r="ACO25" s="56"/>
      <c r="ACP25" s="56"/>
      <c r="ACQ25" s="56"/>
      <c r="ACR25" s="56"/>
      <c r="ACS25" s="56"/>
      <c r="ACT25" s="56"/>
      <c r="ACU25" s="56"/>
      <c r="ACV25" s="56"/>
      <c r="ACW25" s="56"/>
      <c r="ACX25" s="56"/>
      <c r="ACY25" s="56"/>
      <c r="ACZ25" s="56"/>
      <c r="ADA25" s="56"/>
      <c r="ADB25" s="56"/>
      <c r="ADC25" s="56"/>
      <c r="ADD25" s="56"/>
      <c r="ADE25" s="56"/>
      <c r="ADF25" s="56"/>
      <c r="ADG25" s="56"/>
      <c r="ADH25" s="56"/>
      <c r="ADI25" s="56"/>
      <c r="ADJ25" s="56"/>
      <c r="ADK25" s="56"/>
      <c r="ADL25" s="56"/>
      <c r="ADM25" s="56"/>
      <c r="ADN25" s="56"/>
      <c r="ADO25" s="56"/>
      <c r="ADP25" s="56"/>
      <c r="ADQ25" s="56"/>
      <c r="ADR25" s="56"/>
      <c r="ADS25" s="56"/>
      <c r="ADT25" s="56"/>
      <c r="ADU25" s="56"/>
      <c r="ADV25" s="56"/>
      <c r="ADW25" s="56"/>
      <c r="ADX25" s="56"/>
      <c r="ADY25" s="56"/>
      <c r="ADZ25" s="56"/>
      <c r="AEA25" s="56"/>
      <c r="AEB25" s="56"/>
      <c r="AEC25" s="56"/>
      <c r="AED25" s="56"/>
      <c r="AEE25" s="56"/>
      <c r="AEF25" s="56"/>
      <c r="AEG25" s="56"/>
      <c r="AEH25" s="56"/>
      <c r="AEI25" s="56"/>
      <c r="AEJ25" s="56"/>
      <c r="AEK25" s="56"/>
      <c r="AEL25" s="56"/>
      <c r="AEM25" s="56"/>
      <c r="AEN25" s="56"/>
      <c r="AEO25" s="56"/>
      <c r="AEP25" s="56"/>
      <c r="AEQ25" s="56"/>
      <c r="AER25" s="56"/>
      <c r="AES25" s="56"/>
      <c r="AET25" s="56"/>
      <c r="AEU25" s="56"/>
      <c r="AEV25" s="56"/>
      <c r="AEW25" s="56"/>
      <c r="AEX25" s="56"/>
      <c r="AEY25" s="56"/>
      <c r="AEZ25" s="56"/>
      <c r="AFA25" s="56"/>
      <c r="AFB25" s="56"/>
      <c r="AFC25" s="56"/>
      <c r="AFD25" s="56"/>
      <c r="AFE25" s="56"/>
      <c r="AFF25" s="56"/>
      <c r="AFG25" s="56"/>
      <c r="AFH25" s="56"/>
      <c r="AFI25" s="56"/>
      <c r="AFJ25" s="56"/>
      <c r="AFK25" s="56"/>
      <c r="AFL25" s="56"/>
      <c r="AFM25" s="56"/>
      <c r="AFN25" s="56"/>
      <c r="AFO25" s="56"/>
      <c r="AFP25" s="56"/>
      <c r="AFQ25" s="56"/>
      <c r="AFR25" s="56"/>
      <c r="AFS25" s="56"/>
      <c r="AFT25" s="56"/>
      <c r="AFU25" s="56"/>
      <c r="AFV25" s="56"/>
      <c r="AFW25" s="56"/>
      <c r="AFX25" s="56"/>
      <c r="AFY25" s="56"/>
      <c r="AFZ25" s="56"/>
      <c r="AGA25" s="56"/>
      <c r="AGB25" s="56"/>
      <c r="AGC25" s="56"/>
      <c r="AGD25" s="56"/>
      <c r="AGE25" s="56"/>
      <c r="AGF25" s="56"/>
      <c r="AGG25" s="56"/>
      <c r="AGH25" s="56"/>
      <c r="AGI25" s="56"/>
      <c r="AGJ25" s="56"/>
      <c r="AGK25" s="56"/>
      <c r="AGL25" s="56"/>
      <c r="AGM25" s="56"/>
      <c r="AGN25" s="56"/>
      <c r="AGO25" s="56"/>
      <c r="AGP25" s="56"/>
      <c r="AGQ25" s="56"/>
      <c r="AGR25" s="56"/>
      <c r="AGS25" s="56"/>
      <c r="AGT25" s="56"/>
      <c r="AGU25" s="56"/>
      <c r="AGV25" s="56"/>
      <c r="AGW25" s="56"/>
      <c r="AGX25" s="56"/>
      <c r="AGY25" s="56"/>
      <c r="AGZ25" s="56"/>
      <c r="AHA25" s="56"/>
      <c r="AHB25" s="56"/>
      <c r="AHC25" s="56"/>
      <c r="AHD25" s="56"/>
      <c r="AHE25" s="56"/>
      <c r="AHF25" s="56"/>
      <c r="AHG25" s="56"/>
      <c r="AHH25" s="56"/>
      <c r="AHI25" s="56"/>
      <c r="AHJ25" s="56"/>
      <c r="AHK25" s="56"/>
      <c r="AHL25" s="56"/>
      <c r="AHM25" s="56"/>
      <c r="AHN25" s="56"/>
      <c r="AHO25" s="56"/>
      <c r="AHP25" s="56"/>
      <c r="AHQ25" s="56"/>
      <c r="AHR25" s="56"/>
      <c r="AHS25" s="56"/>
      <c r="AHT25" s="56"/>
      <c r="AHU25" s="56"/>
      <c r="AHV25" s="56"/>
      <c r="AHW25" s="56"/>
      <c r="AHX25" s="56"/>
      <c r="AHY25" s="56"/>
      <c r="AHZ25" s="56"/>
      <c r="AIA25" s="56"/>
      <c r="AIB25" s="56"/>
      <c r="AIC25" s="56"/>
      <c r="AID25" s="56"/>
      <c r="AIE25" s="56"/>
      <c r="AIF25" s="56"/>
      <c r="AIG25" s="56"/>
      <c r="AIH25" s="56"/>
      <c r="AII25" s="56"/>
      <c r="AIJ25" s="56"/>
      <c r="AIK25" s="56"/>
      <c r="AIL25" s="56"/>
      <c r="AIM25" s="56"/>
      <c r="AIN25" s="56"/>
      <c r="AIO25" s="56"/>
      <c r="AIP25" s="56"/>
      <c r="AIQ25" s="56"/>
      <c r="AIR25" s="56"/>
      <c r="AIS25" s="56"/>
      <c r="AIT25" s="56"/>
      <c r="AIU25" s="56"/>
      <c r="AIV25" s="56"/>
      <c r="AIW25" s="56"/>
      <c r="AIX25" s="56"/>
      <c r="AIY25" s="56"/>
      <c r="AIZ25" s="56"/>
      <c r="AJA25" s="56"/>
      <c r="AJB25" s="56"/>
      <c r="AJC25" s="56"/>
      <c r="AJD25" s="56"/>
      <c r="AJE25" s="56"/>
      <c r="AJF25" s="56"/>
      <c r="AJG25" s="56"/>
      <c r="AJH25" s="56"/>
      <c r="AJI25" s="56"/>
      <c r="AJJ25" s="56"/>
      <c r="AJK25" s="56"/>
      <c r="AJL25" s="56"/>
      <c r="AJM25" s="56"/>
      <c r="AJN25" s="56"/>
      <c r="AJO25" s="56"/>
      <c r="AJP25" s="56"/>
      <c r="AJQ25" s="56"/>
      <c r="AJR25" s="56"/>
      <c r="AJS25" s="56"/>
      <c r="AJT25" s="56"/>
      <c r="AJU25" s="56"/>
      <c r="AJV25" s="56"/>
      <c r="AJW25" s="56"/>
      <c r="AJX25" s="56"/>
      <c r="AJY25" s="56"/>
      <c r="AJZ25" s="56"/>
      <c r="AKA25" s="56"/>
      <c r="AKB25" s="56"/>
      <c r="AKC25" s="56"/>
      <c r="AKD25" s="56"/>
      <c r="AKE25" s="56"/>
      <c r="AKF25" s="56"/>
      <c r="AKG25" s="56"/>
      <c r="AKH25" s="56"/>
      <c r="AKI25" s="56"/>
      <c r="AKJ25" s="56"/>
      <c r="AKK25" s="56"/>
      <c r="AKL25" s="56"/>
      <c r="AKM25" s="56"/>
      <c r="AKN25" s="56"/>
      <c r="AKO25" s="56"/>
      <c r="AKP25" s="56"/>
      <c r="AKQ25" s="56"/>
      <c r="AKR25" s="56"/>
      <c r="AKS25" s="56"/>
      <c r="AKT25" s="56"/>
      <c r="AKU25" s="56"/>
      <c r="AKV25" s="56"/>
      <c r="AKW25" s="56"/>
      <c r="AKX25" s="56"/>
      <c r="AKY25" s="56"/>
      <c r="AKZ25" s="56"/>
      <c r="ALA25" s="56"/>
      <c r="ALB25" s="56"/>
      <c r="ALC25" s="56"/>
      <c r="ALD25" s="56"/>
      <c r="ALE25" s="56"/>
      <c r="ALF25" s="56"/>
      <c r="ALG25" s="56"/>
      <c r="ALH25" s="56"/>
      <c r="ALI25" s="56"/>
      <c r="ALJ25" s="56"/>
      <c r="ALK25" s="56"/>
      <c r="ALL25" s="56"/>
      <c r="ALM25" s="56"/>
      <c r="ALN25" s="56"/>
      <c r="ALO25" s="56"/>
      <c r="ALP25" s="56"/>
      <c r="ALQ25" s="56"/>
      <c r="ALR25" s="56"/>
      <c r="ALS25" s="56"/>
      <c r="ALT25" s="56"/>
      <c r="ALU25" s="56"/>
      <c r="ALV25" s="56"/>
      <c r="ALW25" s="56"/>
      <c r="ALX25" s="56"/>
      <c r="ALY25" s="56"/>
      <c r="ALZ25" s="56"/>
      <c r="AMA25" s="56"/>
      <c r="AMB25" s="56"/>
      <c r="AMC25" s="56"/>
      <c r="AMD25" s="56"/>
      <c r="AME25" s="56"/>
      <c r="AMF25" s="56"/>
      <c r="AMG25" s="56"/>
      <c r="AMH25" s="56"/>
      <c r="AMI25" s="56"/>
      <c r="AMJ25" s="56"/>
      <c r="AMK25" s="56"/>
      <c r="AML25" s="56"/>
      <c r="AMM25" s="56"/>
      <c r="AMN25" s="56"/>
      <c r="AMO25" s="56"/>
      <c r="AMP25" s="56"/>
      <c r="AMQ25" s="56"/>
      <c r="AMR25" s="56"/>
      <c r="AMS25" s="56"/>
      <c r="AMT25" s="56"/>
      <c r="AMU25" s="56"/>
      <c r="AMV25" s="56"/>
      <c r="AMW25" s="56"/>
      <c r="AMX25" s="56"/>
      <c r="AMY25" s="56"/>
      <c r="AMZ25" s="56"/>
      <c r="ANA25" s="56"/>
      <c r="ANB25" s="56"/>
      <c r="ANC25" s="56"/>
      <c r="AND25" s="56"/>
      <c r="ANE25" s="56"/>
      <c r="ANF25" s="56"/>
      <c r="ANG25" s="56"/>
      <c r="ANH25" s="56"/>
      <c r="ANI25" s="56"/>
      <c r="ANJ25" s="56"/>
      <c r="ANK25" s="56"/>
      <c r="ANL25" s="56"/>
      <c r="ANM25" s="56"/>
      <c r="ANN25" s="56"/>
      <c r="ANO25" s="56"/>
      <c r="ANP25" s="56"/>
      <c r="ANQ25" s="56"/>
      <c r="ANR25" s="56"/>
      <c r="ANS25" s="56"/>
      <c r="ANT25" s="56"/>
      <c r="ANU25" s="56"/>
      <c r="ANV25" s="56"/>
      <c r="ANW25" s="56"/>
      <c r="ANX25" s="56"/>
      <c r="ANY25" s="56"/>
      <c r="ANZ25" s="56"/>
      <c r="AOA25" s="56"/>
      <c r="AOB25" s="56"/>
      <c r="AOC25" s="56"/>
      <c r="AOD25" s="56"/>
      <c r="AOE25" s="56"/>
      <c r="AOF25" s="56"/>
      <c r="AOG25" s="56"/>
      <c r="AOH25" s="56"/>
      <c r="AOI25" s="56"/>
      <c r="AOJ25" s="56"/>
      <c r="AOK25" s="56"/>
      <c r="AOL25" s="56"/>
      <c r="AOM25" s="56"/>
      <c r="AON25" s="56"/>
      <c r="AOO25" s="56"/>
      <c r="AOP25" s="56"/>
      <c r="AOQ25" s="56"/>
      <c r="AOR25" s="56"/>
      <c r="AOS25" s="56"/>
      <c r="AOT25" s="56"/>
      <c r="AOU25" s="56"/>
      <c r="AOV25" s="56"/>
      <c r="AOW25" s="56"/>
      <c r="AOX25" s="56"/>
      <c r="AOY25" s="56"/>
      <c r="AOZ25" s="56"/>
      <c r="APA25" s="56"/>
      <c r="APB25" s="56"/>
      <c r="APC25" s="56"/>
      <c r="APD25" s="56"/>
      <c r="APE25" s="56"/>
      <c r="APF25" s="56"/>
      <c r="APG25" s="56"/>
      <c r="APH25" s="56"/>
      <c r="API25" s="56"/>
      <c r="APJ25" s="56"/>
      <c r="APK25" s="56"/>
      <c r="APL25" s="56"/>
      <c r="APM25" s="56"/>
      <c r="APN25" s="56"/>
      <c r="APO25" s="56"/>
      <c r="APP25" s="56"/>
      <c r="APQ25" s="56"/>
      <c r="APR25" s="56"/>
      <c r="APS25" s="56"/>
      <c r="APT25" s="56"/>
      <c r="APU25" s="56"/>
      <c r="APV25" s="56"/>
      <c r="APW25" s="56"/>
      <c r="APX25" s="56"/>
      <c r="APY25" s="56"/>
      <c r="APZ25" s="56"/>
      <c r="AQA25" s="56"/>
      <c r="AQB25" s="56"/>
      <c r="AQC25" s="56"/>
      <c r="AQD25" s="56"/>
      <c r="AQE25" s="56"/>
      <c r="AQF25" s="56"/>
      <c r="AQG25" s="56"/>
      <c r="AQH25" s="56"/>
      <c r="AQI25" s="56"/>
      <c r="AQJ25" s="56"/>
      <c r="AQK25" s="56"/>
      <c r="AQL25" s="56"/>
      <c r="AQM25" s="56"/>
      <c r="AQN25" s="56"/>
      <c r="AQO25" s="56"/>
      <c r="AQP25" s="56"/>
      <c r="AQQ25" s="56"/>
      <c r="AQR25" s="56"/>
      <c r="AQS25" s="56"/>
      <c r="AQT25" s="56"/>
      <c r="AQU25" s="56"/>
      <c r="AQV25" s="56"/>
      <c r="AQW25" s="56"/>
      <c r="AQX25" s="56"/>
      <c r="AQY25" s="56"/>
      <c r="AQZ25" s="56"/>
      <c r="ARA25" s="56"/>
      <c r="ARB25" s="56"/>
      <c r="ARC25" s="56"/>
      <c r="ARD25" s="56"/>
      <c r="ARE25" s="56"/>
      <c r="ARF25" s="56"/>
      <c r="ARG25" s="56"/>
      <c r="ARH25" s="56"/>
      <c r="ARI25" s="56"/>
      <c r="ARJ25" s="56"/>
      <c r="ARK25" s="56"/>
      <c r="ARL25" s="56"/>
      <c r="ARM25" s="56"/>
      <c r="ARN25" s="56"/>
      <c r="ARO25" s="56"/>
      <c r="ARP25" s="56"/>
      <c r="ARQ25" s="56"/>
      <c r="ARR25" s="56"/>
      <c r="ARS25" s="56"/>
      <c r="ART25" s="56"/>
      <c r="ARU25" s="56"/>
      <c r="ARV25" s="56"/>
      <c r="ARW25" s="56"/>
      <c r="ARX25" s="56"/>
      <c r="ARY25" s="56"/>
      <c r="ARZ25" s="56"/>
      <c r="ASA25" s="56"/>
      <c r="ASB25" s="56"/>
      <c r="ASC25" s="56"/>
      <c r="ASD25" s="56"/>
      <c r="ASE25" s="56"/>
      <c r="ASF25" s="56"/>
      <c r="ASG25" s="56"/>
      <c r="ASH25" s="56"/>
      <c r="ASI25" s="56"/>
      <c r="ASJ25" s="56"/>
      <c r="ASK25" s="56"/>
      <c r="ASL25" s="56"/>
      <c r="ASM25" s="56"/>
      <c r="ASN25" s="56"/>
      <c r="ASO25" s="56"/>
      <c r="ASP25" s="56"/>
      <c r="ASQ25" s="56"/>
      <c r="ASR25" s="56"/>
      <c r="ASS25" s="56"/>
      <c r="AST25" s="56"/>
      <c r="ASU25" s="56"/>
      <c r="ASV25" s="56"/>
      <c r="ASW25" s="56"/>
      <c r="ASX25" s="56"/>
      <c r="ASY25" s="56"/>
      <c r="ASZ25" s="56"/>
      <c r="ATA25" s="56"/>
      <c r="ATB25" s="56"/>
      <c r="ATC25" s="56"/>
      <c r="ATD25" s="56"/>
      <c r="ATE25" s="56"/>
      <c r="ATF25" s="56"/>
      <c r="ATG25" s="56"/>
      <c r="ATH25" s="56"/>
      <c r="ATI25" s="56"/>
      <c r="ATJ25" s="56"/>
      <c r="ATK25" s="56"/>
      <c r="ATL25" s="56"/>
      <c r="ATM25" s="56"/>
      <c r="ATN25" s="56"/>
      <c r="ATO25" s="56"/>
      <c r="ATP25" s="56"/>
      <c r="ATQ25" s="56"/>
      <c r="ATR25" s="56"/>
      <c r="ATS25" s="56"/>
      <c r="ATT25" s="56"/>
      <c r="ATU25" s="56"/>
      <c r="ATV25" s="56"/>
      <c r="ATW25" s="56"/>
      <c r="ATX25" s="56"/>
      <c r="ATY25" s="56"/>
      <c r="ATZ25" s="56"/>
      <c r="AUA25" s="56"/>
      <c r="AUB25" s="56"/>
      <c r="AUC25" s="56"/>
      <c r="AUD25" s="56"/>
      <c r="AUE25" s="56"/>
      <c r="AUF25" s="56"/>
      <c r="AUG25" s="56"/>
      <c r="AUH25" s="56"/>
      <c r="AUI25" s="56"/>
      <c r="AUJ25" s="56"/>
      <c r="AUK25" s="56"/>
      <c r="AUL25" s="56"/>
      <c r="AUM25" s="56"/>
      <c r="AUN25" s="56"/>
      <c r="AUO25" s="56"/>
      <c r="AUP25" s="56"/>
      <c r="AUQ25" s="56"/>
      <c r="AUR25" s="56"/>
      <c r="AUS25" s="56"/>
      <c r="AUT25" s="56"/>
      <c r="AUU25" s="56"/>
      <c r="AUV25" s="56"/>
      <c r="AUW25" s="56"/>
      <c r="AUX25" s="56"/>
      <c r="AUY25" s="56"/>
      <c r="AUZ25" s="56"/>
      <c r="AVA25" s="56"/>
      <c r="AVB25" s="56"/>
      <c r="AVC25" s="56"/>
      <c r="AVD25" s="56"/>
      <c r="AVE25" s="56"/>
      <c r="AVF25" s="56"/>
      <c r="AVG25" s="56"/>
      <c r="AVH25" s="56"/>
      <c r="AVI25" s="56"/>
      <c r="AVJ25" s="56"/>
      <c r="AVK25" s="56"/>
      <c r="AVL25" s="56"/>
      <c r="AVM25" s="56"/>
      <c r="AVN25" s="56"/>
      <c r="AVO25" s="56"/>
      <c r="AVP25" s="56"/>
      <c r="AVQ25" s="56"/>
      <c r="AVR25" s="56"/>
      <c r="AVS25" s="56"/>
      <c r="AVT25" s="56"/>
      <c r="AVU25" s="56"/>
      <c r="AVV25" s="56"/>
      <c r="AVW25" s="56"/>
      <c r="AVX25" s="56"/>
      <c r="AVY25" s="56"/>
      <c r="AVZ25" s="56"/>
      <c r="AWA25" s="56"/>
      <c r="AWB25" s="56"/>
      <c r="AWC25" s="56"/>
      <c r="AWD25" s="56"/>
      <c r="AWE25" s="56"/>
      <c r="AWF25" s="56"/>
      <c r="AWG25" s="56"/>
      <c r="AWH25" s="56"/>
      <c r="AWI25" s="56"/>
      <c r="AWJ25" s="56"/>
      <c r="AWK25" s="56"/>
      <c r="AWL25" s="56"/>
      <c r="AWM25" s="56"/>
      <c r="AWN25" s="56"/>
      <c r="AWO25" s="56"/>
      <c r="AWP25" s="56"/>
      <c r="AWQ25" s="56"/>
      <c r="AWR25" s="56"/>
      <c r="AWS25" s="56"/>
      <c r="AWT25" s="56"/>
      <c r="AWU25" s="56"/>
      <c r="AWV25" s="56"/>
      <c r="AWW25" s="56"/>
      <c r="AWX25" s="56"/>
      <c r="AWY25" s="56"/>
      <c r="AWZ25" s="56"/>
      <c r="AXA25" s="56"/>
      <c r="AXB25" s="56"/>
      <c r="AXC25" s="56"/>
      <c r="AXD25" s="56"/>
      <c r="AXE25" s="56"/>
      <c r="AXF25" s="56"/>
      <c r="AXG25" s="56"/>
      <c r="AXH25" s="56"/>
      <c r="AXI25" s="56"/>
      <c r="AXJ25" s="56"/>
      <c r="AXK25" s="56"/>
      <c r="AXL25" s="56"/>
      <c r="AXM25" s="56"/>
      <c r="AXN25" s="56"/>
      <c r="AXO25" s="56"/>
      <c r="AXP25" s="56"/>
      <c r="AXQ25" s="56"/>
      <c r="AXR25" s="56"/>
      <c r="AXS25" s="56"/>
      <c r="AXT25" s="56"/>
      <c r="AXU25" s="56"/>
      <c r="AXV25" s="56"/>
      <c r="AXW25" s="56"/>
      <c r="AXX25" s="56"/>
      <c r="AXY25" s="56"/>
      <c r="AXZ25" s="56"/>
      <c r="AYA25" s="56"/>
      <c r="AYB25" s="56"/>
      <c r="AYC25" s="56"/>
      <c r="AYD25" s="56"/>
      <c r="AYE25" s="56"/>
      <c r="AYF25" s="56"/>
      <c r="AYG25" s="56"/>
      <c r="AYH25" s="56"/>
      <c r="AYI25" s="56"/>
      <c r="AYJ25" s="56"/>
      <c r="AYK25" s="56"/>
      <c r="AYL25" s="56"/>
      <c r="AYM25" s="56"/>
      <c r="AYN25" s="56"/>
      <c r="AYO25" s="56"/>
      <c r="AYP25" s="56"/>
      <c r="AYQ25" s="56"/>
      <c r="AYR25" s="56"/>
      <c r="AYS25" s="56"/>
      <c r="AYT25" s="56"/>
      <c r="AYU25" s="56"/>
      <c r="AYV25" s="56"/>
      <c r="AYW25" s="56"/>
      <c r="AYX25" s="56"/>
      <c r="AYY25" s="56"/>
      <c r="AYZ25" s="56"/>
      <c r="AZA25" s="56"/>
      <c r="AZB25" s="56"/>
      <c r="AZC25" s="56"/>
      <c r="AZD25" s="56"/>
      <c r="AZE25" s="56"/>
      <c r="AZF25" s="56"/>
      <c r="AZG25" s="56"/>
      <c r="AZH25" s="56"/>
      <c r="AZI25" s="56"/>
      <c r="AZJ25" s="56"/>
      <c r="AZK25" s="56"/>
      <c r="AZL25" s="56"/>
      <c r="AZM25" s="56"/>
      <c r="AZN25" s="56"/>
      <c r="AZO25" s="56"/>
      <c r="AZP25" s="56"/>
      <c r="AZQ25" s="56"/>
      <c r="AZR25" s="56"/>
      <c r="AZS25" s="56"/>
      <c r="AZT25" s="56"/>
      <c r="AZU25" s="56"/>
      <c r="AZV25" s="56"/>
      <c r="AZW25" s="56"/>
      <c r="AZX25" s="56"/>
      <c r="AZY25" s="56"/>
      <c r="AZZ25" s="56"/>
      <c r="BAA25" s="56"/>
      <c r="BAB25" s="56"/>
      <c r="BAC25" s="56"/>
      <c r="BAD25" s="56"/>
      <c r="BAE25" s="56"/>
      <c r="BAF25" s="56"/>
      <c r="BAG25" s="56"/>
      <c r="BAH25" s="56"/>
      <c r="BAI25" s="56"/>
      <c r="BAJ25" s="56"/>
      <c r="BAK25" s="56"/>
      <c r="BAL25" s="56"/>
      <c r="BAM25" s="56"/>
      <c r="BAN25" s="56"/>
      <c r="BAO25" s="56"/>
      <c r="BAP25" s="56"/>
      <c r="BAQ25" s="56"/>
      <c r="BAR25" s="56"/>
      <c r="BAS25" s="56"/>
      <c r="BAT25" s="56"/>
      <c r="BAU25" s="56"/>
      <c r="BAV25" s="56"/>
      <c r="BAW25" s="56"/>
      <c r="BAX25" s="56"/>
      <c r="BAY25" s="56"/>
      <c r="BAZ25" s="56"/>
      <c r="BBA25" s="56"/>
      <c r="BBB25" s="56"/>
      <c r="BBC25" s="56"/>
      <c r="BBD25" s="56"/>
      <c r="BBE25" s="56"/>
      <c r="BBF25" s="56"/>
      <c r="BBG25" s="56"/>
      <c r="BBH25" s="56"/>
      <c r="BBI25" s="56"/>
      <c r="BBJ25" s="56"/>
      <c r="BBK25" s="56"/>
      <c r="BBL25" s="56"/>
      <c r="BBM25" s="56"/>
      <c r="BBN25" s="56"/>
      <c r="BBO25" s="56"/>
      <c r="BBP25" s="56"/>
      <c r="BBQ25" s="56"/>
      <c r="BBR25" s="56"/>
      <c r="BBS25" s="56"/>
      <c r="BBT25" s="56"/>
      <c r="BBU25" s="56"/>
      <c r="BBV25" s="56"/>
      <c r="BBW25" s="56"/>
      <c r="BBX25" s="56"/>
      <c r="BBY25" s="56"/>
      <c r="BBZ25" s="56"/>
      <c r="BCA25" s="56"/>
      <c r="BCB25" s="56"/>
      <c r="BCC25" s="56"/>
      <c r="BCD25" s="56"/>
      <c r="BCE25" s="56"/>
      <c r="BCF25" s="56"/>
      <c r="BCG25" s="56"/>
      <c r="BCH25" s="56"/>
      <c r="BCI25" s="56"/>
      <c r="BCJ25" s="56"/>
      <c r="BCK25" s="56"/>
      <c r="BCL25" s="56"/>
      <c r="BCM25" s="56"/>
      <c r="BCN25" s="56"/>
      <c r="BCO25" s="56"/>
      <c r="BCP25" s="56"/>
      <c r="BCQ25" s="56"/>
      <c r="BCR25" s="56"/>
      <c r="BCS25" s="56"/>
      <c r="BCT25" s="56"/>
      <c r="BCU25" s="56"/>
      <c r="BCV25" s="56"/>
      <c r="BCW25" s="56"/>
      <c r="BCX25" s="56"/>
      <c r="BCY25" s="56"/>
      <c r="BCZ25" s="56"/>
      <c r="BDA25" s="56"/>
      <c r="BDB25" s="56"/>
      <c r="BDC25" s="56"/>
      <c r="BDD25" s="56"/>
      <c r="BDE25" s="56"/>
      <c r="BDF25" s="56"/>
      <c r="BDG25" s="56"/>
      <c r="BDH25" s="56"/>
      <c r="BDI25" s="56"/>
      <c r="BDJ25" s="56"/>
      <c r="BDK25" s="56"/>
      <c r="BDL25" s="56"/>
      <c r="BDM25" s="56"/>
      <c r="BDN25" s="56"/>
      <c r="BDO25" s="56"/>
      <c r="BDP25" s="56"/>
      <c r="BDQ25" s="56"/>
      <c r="BDR25" s="56"/>
      <c r="BDS25" s="56"/>
      <c r="BDT25" s="56"/>
      <c r="BDU25" s="56"/>
      <c r="BDV25" s="56"/>
      <c r="BDW25" s="56"/>
      <c r="BDX25" s="56"/>
      <c r="BDY25" s="56"/>
      <c r="BDZ25" s="56"/>
      <c r="BEA25" s="56"/>
      <c r="BEB25" s="56"/>
      <c r="BEC25" s="56"/>
      <c r="BED25" s="56"/>
      <c r="BEE25" s="56"/>
      <c r="BEF25" s="56"/>
      <c r="BEG25" s="56"/>
      <c r="BEH25" s="56"/>
      <c r="BEI25" s="56"/>
      <c r="BEJ25" s="56"/>
      <c r="BEK25" s="56"/>
      <c r="BEL25" s="56"/>
      <c r="BEM25" s="56"/>
      <c r="BEN25" s="56"/>
      <c r="BEO25" s="56"/>
      <c r="BEP25" s="56"/>
      <c r="BEQ25" s="56"/>
      <c r="BER25" s="56"/>
      <c r="BES25" s="56"/>
      <c r="BET25" s="56"/>
      <c r="BEU25" s="56"/>
      <c r="BEV25" s="56"/>
      <c r="BEW25" s="56"/>
      <c r="BEX25" s="56"/>
      <c r="BEY25" s="56"/>
      <c r="BEZ25" s="56"/>
      <c r="BFA25" s="56"/>
      <c r="BFB25" s="56"/>
      <c r="BFC25" s="56"/>
      <c r="BFD25" s="56"/>
      <c r="BFE25" s="56"/>
      <c r="BFF25" s="56"/>
      <c r="BFG25" s="56"/>
      <c r="BFH25" s="56"/>
      <c r="BFI25" s="56"/>
      <c r="BFJ25" s="56"/>
      <c r="BFK25" s="56"/>
      <c r="BFL25" s="56"/>
      <c r="BFM25" s="56"/>
      <c r="BFN25" s="56"/>
      <c r="BFO25" s="56"/>
      <c r="BFP25" s="56"/>
      <c r="BFQ25" s="56"/>
      <c r="BFR25" s="56"/>
      <c r="BFS25" s="56"/>
      <c r="BFT25" s="56"/>
      <c r="BFU25" s="56"/>
      <c r="BFV25" s="56"/>
      <c r="BFW25" s="56"/>
      <c r="BFX25" s="56"/>
      <c r="BFY25" s="56"/>
      <c r="BFZ25" s="56"/>
      <c r="BGA25" s="56"/>
      <c r="BGB25" s="56"/>
      <c r="BGC25" s="56"/>
      <c r="BGD25" s="56"/>
      <c r="BGE25" s="56"/>
      <c r="BGF25" s="56"/>
      <c r="BGG25" s="56"/>
      <c r="BGH25" s="56"/>
      <c r="BGI25" s="56"/>
      <c r="BGJ25" s="56"/>
      <c r="BGK25" s="56"/>
      <c r="BGL25" s="56"/>
      <c r="BGM25" s="56"/>
      <c r="BGN25" s="56"/>
      <c r="BGO25" s="56"/>
      <c r="BGP25" s="56"/>
      <c r="BGQ25" s="56"/>
      <c r="BGR25" s="56"/>
      <c r="BGS25" s="56"/>
      <c r="BGT25" s="56"/>
      <c r="BGU25" s="56"/>
      <c r="BGV25" s="56"/>
      <c r="BGW25" s="56"/>
      <c r="BGX25" s="56"/>
      <c r="BGY25" s="56"/>
      <c r="BGZ25" s="56"/>
      <c r="BHA25" s="56"/>
      <c r="BHB25" s="56"/>
      <c r="BHC25" s="56"/>
      <c r="BHD25" s="56"/>
      <c r="BHE25" s="56"/>
      <c r="BHF25" s="56"/>
      <c r="BHG25" s="56"/>
      <c r="BHH25" s="56"/>
      <c r="BHI25" s="56"/>
      <c r="BHJ25" s="56"/>
      <c r="BHK25" s="56"/>
      <c r="BHL25" s="56"/>
      <c r="BHM25" s="56"/>
      <c r="BHN25" s="56"/>
      <c r="BHO25" s="56"/>
      <c r="BHP25" s="56"/>
      <c r="BHQ25" s="56"/>
      <c r="BHR25" s="56"/>
      <c r="BHS25" s="56"/>
      <c r="BHT25" s="56"/>
      <c r="BHU25" s="56"/>
      <c r="BHV25" s="56"/>
      <c r="BHW25" s="56"/>
      <c r="BHX25" s="56"/>
      <c r="BHY25" s="56"/>
      <c r="BHZ25" s="56"/>
      <c r="BIA25" s="56"/>
      <c r="BIB25" s="56"/>
      <c r="BIC25" s="56"/>
      <c r="BID25" s="56"/>
      <c r="BIE25" s="56"/>
      <c r="BIF25" s="56"/>
      <c r="BIG25" s="56"/>
      <c r="BIH25" s="56"/>
      <c r="BII25" s="56"/>
      <c r="BIJ25" s="56"/>
      <c r="BIK25" s="56"/>
      <c r="BIL25" s="56"/>
      <c r="BIM25" s="56"/>
      <c r="BIN25" s="56"/>
      <c r="BIO25" s="56"/>
      <c r="BIP25" s="56"/>
      <c r="BIQ25" s="56"/>
      <c r="BIR25" s="56"/>
      <c r="BIS25" s="56"/>
      <c r="BIT25" s="56"/>
      <c r="BIU25" s="56"/>
      <c r="BIV25" s="56"/>
      <c r="BIW25" s="56"/>
      <c r="BIX25" s="56"/>
      <c r="BIY25" s="56"/>
      <c r="BIZ25" s="56"/>
      <c r="BJA25" s="56"/>
      <c r="BJB25" s="56"/>
      <c r="BJC25" s="56"/>
      <c r="BJD25" s="56"/>
      <c r="BJE25" s="56"/>
      <c r="BJF25" s="56"/>
      <c r="BJG25" s="56"/>
      <c r="BJH25" s="56"/>
      <c r="BJI25" s="56"/>
      <c r="BJJ25" s="56"/>
      <c r="BJK25" s="56"/>
      <c r="BJL25" s="56"/>
      <c r="BJM25" s="56"/>
      <c r="BJN25" s="56"/>
      <c r="BJO25" s="56"/>
      <c r="BJP25" s="56"/>
      <c r="BJQ25" s="56"/>
      <c r="BJR25" s="56"/>
      <c r="BJS25" s="56"/>
      <c r="BJT25" s="56"/>
      <c r="BJU25" s="56"/>
      <c r="BJV25" s="56"/>
      <c r="BJW25" s="56"/>
      <c r="BJX25" s="56"/>
      <c r="BJY25" s="56"/>
      <c r="BJZ25" s="56"/>
      <c r="BKA25" s="56"/>
      <c r="BKB25" s="56"/>
      <c r="BKC25" s="56"/>
      <c r="BKD25" s="56"/>
      <c r="BKE25" s="56"/>
      <c r="BKF25" s="56"/>
      <c r="BKG25" s="56"/>
      <c r="BKH25" s="56"/>
      <c r="BKI25" s="56"/>
      <c r="BKJ25" s="56"/>
      <c r="BKK25" s="56"/>
      <c r="BKL25" s="56"/>
      <c r="BKM25" s="56"/>
      <c r="BKN25" s="56"/>
      <c r="BKO25" s="56"/>
      <c r="BKP25" s="56"/>
      <c r="BKQ25" s="56"/>
      <c r="BKR25" s="56"/>
      <c r="BKS25" s="56"/>
      <c r="BKT25" s="56"/>
      <c r="BKU25" s="56"/>
      <c r="BKV25" s="56"/>
      <c r="BKW25" s="56"/>
      <c r="BKX25" s="56"/>
      <c r="BKY25" s="56"/>
      <c r="BKZ25" s="56"/>
      <c r="BLA25" s="56"/>
      <c r="BLB25" s="56"/>
      <c r="BLC25" s="56"/>
      <c r="BLD25" s="56"/>
      <c r="BLE25" s="56"/>
      <c r="BLF25" s="56"/>
      <c r="BLG25" s="56"/>
      <c r="BLH25" s="56"/>
      <c r="BLI25" s="56"/>
      <c r="BLJ25" s="56"/>
      <c r="BLK25" s="56"/>
      <c r="BLL25" s="56"/>
      <c r="BLM25" s="56"/>
      <c r="BLN25" s="56"/>
      <c r="BLO25" s="56"/>
      <c r="BLP25" s="56"/>
      <c r="BLQ25" s="56"/>
      <c r="BLR25" s="56"/>
      <c r="BLS25" s="56"/>
      <c r="BLT25" s="56"/>
      <c r="BLU25" s="56"/>
      <c r="BLV25" s="56"/>
      <c r="BLW25" s="56"/>
      <c r="BLX25" s="56"/>
      <c r="BLY25" s="56"/>
      <c r="BLZ25" s="56"/>
      <c r="BMA25" s="56"/>
      <c r="BMB25" s="56"/>
      <c r="BMC25" s="56"/>
      <c r="BMD25" s="56"/>
      <c r="BME25" s="56"/>
      <c r="BMF25" s="56"/>
      <c r="BMG25" s="56"/>
      <c r="BMH25" s="56"/>
      <c r="BMI25" s="56"/>
      <c r="BMJ25" s="56"/>
      <c r="BMK25" s="56"/>
      <c r="BML25" s="56"/>
      <c r="BMM25" s="56"/>
      <c r="BMN25" s="56"/>
      <c r="BMO25" s="56"/>
      <c r="BMP25" s="56"/>
      <c r="BMQ25" s="56"/>
      <c r="BMR25" s="56"/>
      <c r="BMS25" s="56"/>
      <c r="BMT25" s="56"/>
      <c r="BMU25" s="56"/>
      <c r="BMV25" s="56"/>
      <c r="BMW25" s="56"/>
      <c r="BMX25" s="56"/>
      <c r="BMY25" s="56"/>
      <c r="BMZ25" s="56"/>
      <c r="BNA25" s="56"/>
      <c r="BNB25" s="56"/>
      <c r="BNC25" s="56"/>
      <c r="BND25" s="56"/>
      <c r="BNE25" s="56"/>
      <c r="BNF25" s="56"/>
      <c r="BNG25" s="56"/>
      <c r="BNH25" s="56"/>
      <c r="BNI25" s="56"/>
      <c r="BNJ25" s="56"/>
      <c r="BNK25" s="56"/>
      <c r="BNL25" s="56"/>
      <c r="BNM25" s="56"/>
      <c r="BNN25" s="56"/>
      <c r="BNO25" s="56"/>
      <c r="BNP25" s="56"/>
      <c r="BNQ25" s="56"/>
      <c r="BNR25" s="56"/>
      <c r="BNS25" s="56"/>
      <c r="BNT25" s="56"/>
      <c r="BNU25" s="56"/>
      <c r="BNV25" s="56"/>
      <c r="BNW25" s="56"/>
      <c r="BNX25" s="56"/>
      <c r="BNY25" s="56"/>
      <c r="BNZ25" s="56"/>
      <c r="BOA25" s="56"/>
      <c r="BOB25" s="56"/>
      <c r="BOC25" s="56"/>
      <c r="BOD25" s="56"/>
      <c r="BOE25" s="56"/>
      <c r="BOF25" s="56"/>
      <c r="BOG25" s="56"/>
      <c r="BOH25" s="56"/>
      <c r="BOI25" s="56"/>
      <c r="BOJ25" s="56"/>
      <c r="BOK25" s="56"/>
      <c r="BOL25" s="56"/>
      <c r="BOM25" s="56"/>
      <c r="BON25" s="56"/>
      <c r="BOO25" s="56"/>
      <c r="BOP25" s="56"/>
      <c r="BOQ25" s="56"/>
      <c r="BOR25" s="56"/>
      <c r="BOS25" s="56"/>
      <c r="BOT25" s="56"/>
      <c r="BOU25" s="56"/>
      <c r="BOV25" s="56"/>
      <c r="BOW25" s="56"/>
      <c r="BOX25" s="56"/>
      <c r="BOY25" s="56"/>
      <c r="BOZ25" s="56"/>
      <c r="BPA25" s="56"/>
      <c r="BPB25" s="56"/>
      <c r="BPC25" s="56"/>
      <c r="BPD25" s="56"/>
      <c r="BPE25" s="56"/>
      <c r="BPF25" s="56"/>
      <c r="BPG25" s="56"/>
      <c r="BPH25" s="56"/>
      <c r="BPI25" s="56"/>
      <c r="BPJ25" s="56"/>
      <c r="BPK25" s="56"/>
      <c r="BPL25" s="56"/>
      <c r="BPM25" s="56"/>
      <c r="BPN25" s="56"/>
      <c r="BPO25" s="56"/>
      <c r="BPP25" s="56"/>
      <c r="BPQ25" s="56"/>
      <c r="BPR25" s="56"/>
      <c r="BPS25" s="56"/>
      <c r="BPT25" s="56"/>
      <c r="BPU25" s="56"/>
      <c r="BPV25" s="56"/>
      <c r="BPW25" s="56"/>
      <c r="BPX25" s="56"/>
      <c r="BPY25" s="56"/>
      <c r="BPZ25" s="56"/>
      <c r="BQA25" s="56"/>
      <c r="BQB25" s="56"/>
      <c r="BQC25" s="56"/>
      <c r="BQD25" s="56"/>
      <c r="BQE25" s="56"/>
      <c r="BQF25" s="56"/>
      <c r="BQG25" s="56"/>
      <c r="BQH25" s="56"/>
      <c r="BQI25" s="56"/>
      <c r="BQJ25" s="56"/>
      <c r="BQK25" s="56"/>
      <c r="BQL25" s="56"/>
      <c r="BQM25" s="56"/>
      <c r="BQN25" s="56"/>
      <c r="BQO25" s="56"/>
      <c r="BQP25" s="56"/>
      <c r="BQQ25" s="56"/>
      <c r="BQR25" s="56"/>
      <c r="BQS25" s="56"/>
      <c r="BQT25" s="56"/>
      <c r="BQU25" s="56"/>
      <c r="BQV25" s="56"/>
      <c r="BQW25" s="56"/>
      <c r="BQX25" s="56"/>
      <c r="BQY25" s="56"/>
      <c r="BQZ25" s="56"/>
      <c r="BRA25" s="56"/>
      <c r="BRB25" s="56"/>
      <c r="BRC25" s="56"/>
      <c r="BRD25" s="56"/>
      <c r="BRE25" s="56"/>
      <c r="BRF25" s="56"/>
      <c r="BRG25" s="56"/>
      <c r="BRH25" s="56"/>
      <c r="BRI25" s="56"/>
      <c r="BRJ25" s="56"/>
      <c r="BRK25" s="56"/>
      <c r="BRL25" s="56"/>
      <c r="BRM25" s="56"/>
      <c r="BRN25" s="56"/>
      <c r="BRO25" s="56"/>
      <c r="BRP25" s="56"/>
      <c r="BRQ25" s="56"/>
      <c r="BRR25" s="56"/>
      <c r="BRS25" s="56"/>
      <c r="BRT25" s="56"/>
      <c r="BRU25" s="56"/>
      <c r="BRV25" s="56"/>
      <c r="BRW25" s="56"/>
      <c r="BRX25" s="56"/>
      <c r="BRY25" s="56"/>
      <c r="BRZ25" s="56"/>
      <c r="BSA25" s="56"/>
      <c r="BSB25" s="56"/>
      <c r="BSC25" s="56"/>
      <c r="BSD25" s="56"/>
      <c r="BSE25" s="56"/>
      <c r="BSF25" s="56"/>
      <c r="BSG25" s="56"/>
      <c r="BSH25" s="56"/>
      <c r="BSI25" s="56"/>
      <c r="BSJ25" s="56"/>
      <c r="BSK25" s="56"/>
      <c r="BSL25" s="56"/>
      <c r="BSM25" s="56"/>
      <c r="BSN25" s="56"/>
      <c r="BSO25" s="56"/>
      <c r="BSP25" s="56"/>
      <c r="BSQ25" s="56"/>
      <c r="BSR25" s="56"/>
      <c r="BSS25" s="56"/>
      <c r="BST25" s="56"/>
      <c r="BSU25" s="56"/>
      <c r="BSV25" s="56"/>
      <c r="BSW25" s="56"/>
      <c r="BSX25" s="56"/>
      <c r="BSY25" s="56"/>
      <c r="BSZ25" s="56"/>
      <c r="BTA25" s="56"/>
      <c r="BTB25" s="56"/>
      <c r="BTC25" s="56"/>
      <c r="BTD25" s="56"/>
      <c r="BTE25" s="56"/>
      <c r="BTF25" s="56"/>
      <c r="BTG25" s="56"/>
      <c r="BTH25" s="56"/>
      <c r="BTI25" s="56"/>
      <c r="BTJ25" s="56"/>
      <c r="BTK25" s="56"/>
      <c r="BTL25" s="56"/>
      <c r="BTM25" s="56"/>
      <c r="BTN25" s="56"/>
      <c r="BTO25" s="56"/>
      <c r="BTP25" s="56"/>
      <c r="BTQ25" s="56"/>
      <c r="BTR25" s="56"/>
      <c r="BTS25" s="56"/>
      <c r="BTT25" s="56"/>
      <c r="BTU25" s="56"/>
      <c r="BTV25" s="56"/>
      <c r="BTW25" s="56"/>
      <c r="BTX25" s="56"/>
      <c r="BTY25" s="56"/>
      <c r="BTZ25" s="56"/>
      <c r="BUA25" s="56"/>
      <c r="BUB25" s="56"/>
      <c r="BUC25" s="56"/>
      <c r="BUD25" s="56"/>
      <c r="BUE25" s="56"/>
      <c r="BUF25" s="56"/>
      <c r="BUG25" s="56"/>
      <c r="BUH25" s="56"/>
      <c r="BUI25" s="56"/>
      <c r="BUJ25" s="56"/>
      <c r="BUK25" s="56"/>
      <c r="BUL25" s="56"/>
      <c r="BUM25" s="56"/>
      <c r="BUN25" s="56"/>
      <c r="BUO25" s="56"/>
      <c r="BUP25" s="56"/>
      <c r="BUQ25" s="56"/>
      <c r="BUR25" s="56"/>
      <c r="BUS25" s="56"/>
      <c r="BUT25" s="56"/>
      <c r="BUU25" s="56"/>
      <c r="BUV25" s="56"/>
      <c r="BUW25" s="56"/>
      <c r="BUX25" s="56"/>
      <c r="BUY25" s="56"/>
      <c r="BUZ25" s="56"/>
      <c r="BVA25" s="56"/>
      <c r="BVB25" s="56"/>
      <c r="BVC25" s="56"/>
      <c r="BVD25" s="56"/>
      <c r="BVE25" s="56"/>
      <c r="BVF25" s="56"/>
      <c r="BVG25" s="56"/>
      <c r="BVH25" s="56"/>
      <c r="BVI25" s="56"/>
      <c r="BVJ25" s="56"/>
      <c r="BVK25" s="56"/>
      <c r="BVL25" s="56"/>
      <c r="BVM25" s="56"/>
      <c r="BVN25" s="56"/>
      <c r="BVO25" s="56"/>
      <c r="BVP25" s="56"/>
      <c r="BVQ25" s="56"/>
      <c r="BVR25" s="56"/>
      <c r="BVS25" s="56"/>
      <c r="BVT25" s="56"/>
      <c r="BVU25" s="56"/>
      <c r="BVV25" s="56"/>
      <c r="BVW25" s="56"/>
      <c r="BVX25" s="56"/>
      <c r="BVY25" s="56"/>
      <c r="BVZ25" s="56"/>
      <c r="BWA25" s="56"/>
      <c r="BWB25" s="56"/>
      <c r="BWC25" s="56"/>
      <c r="BWD25" s="56"/>
      <c r="BWE25" s="56"/>
      <c r="BWF25" s="56"/>
      <c r="BWG25" s="56"/>
      <c r="BWH25" s="56"/>
      <c r="BWI25" s="56"/>
      <c r="BWJ25" s="56"/>
      <c r="BWK25" s="56"/>
      <c r="BWL25" s="56"/>
      <c r="BWM25" s="56"/>
      <c r="BWN25" s="56"/>
      <c r="BWO25" s="56"/>
      <c r="BWP25" s="56"/>
      <c r="BWQ25" s="56"/>
      <c r="BWR25" s="56"/>
      <c r="BWS25" s="56"/>
      <c r="BWT25" s="56"/>
      <c r="BWU25" s="56"/>
      <c r="BWV25" s="56"/>
      <c r="BWW25" s="56"/>
      <c r="BWX25" s="56"/>
      <c r="BWY25" s="56"/>
      <c r="BWZ25" s="56"/>
      <c r="BXA25" s="56"/>
      <c r="BXB25" s="56"/>
      <c r="BXC25" s="56"/>
      <c r="BXD25" s="56"/>
      <c r="BXE25" s="56"/>
      <c r="BXF25" s="56"/>
      <c r="BXG25" s="56"/>
      <c r="BXH25" s="56"/>
      <c r="BXI25" s="56"/>
      <c r="BXJ25" s="56"/>
      <c r="BXK25" s="56"/>
      <c r="BXL25" s="56"/>
      <c r="BXM25" s="56"/>
      <c r="BXN25" s="56"/>
      <c r="BXO25" s="56"/>
      <c r="BXP25" s="56"/>
      <c r="BXQ25" s="56"/>
      <c r="BXR25" s="56"/>
      <c r="BXS25" s="56"/>
      <c r="BXT25" s="56"/>
      <c r="BXU25" s="56"/>
      <c r="BXV25" s="56"/>
      <c r="BXW25" s="56"/>
      <c r="BXX25" s="56"/>
      <c r="BXY25" s="56"/>
      <c r="BXZ25" s="56"/>
      <c r="BYA25" s="56"/>
      <c r="BYB25" s="56"/>
      <c r="BYC25" s="56"/>
      <c r="BYD25" s="56"/>
      <c r="BYE25" s="56"/>
      <c r="BYF25" s="56"/>
      <c r="BYG25" s="56"/>
      <c r="BYH25" s="56"/>
      <c r="BYI25" s="56"/>
      <c r="BYJ25" s="56"/>
      <c r="BYK25" s="56"/>
      <c r="BYL25" s="56"/>
      <c r="BYM25" s="56"/>
      <c r="BYN25" s="56"/>
      <c r="BYO25" s="56"/>
      <c r="BYP25" s="56"/>
      <c r="BYQ25" s="56"/>
      <c r="BYR25" s="56"/>
      <c r="BYS25" s="56"/>
      <c r="BYT25" s="56"/>
      <c r="BYU25" s="56"/>
      <c r="BYV25" s="56"/>
      <c r="BYW25" s="56"/>
      <c r="BYX25" s="56"/>
      <c r="BYY25" s="56"/>
      <c r="BYZ25" s="56"/>
      <c r="BZA25" s="56"/>
      <c r="BZB25" s="56"/>
      <c r="BZC25" s="56"/>
      <c r="BZD25" s="56"/>
      <c r="BZE25" s="56"/>
      <c r="BZF25" s="56"/>
      <c r="BZG25" s="56"/>
      <c r="BZH25" s="56"/>
      <c r="BZI25" s="56"/>
      <c r="BZJ25" s="56"/>
      <c r="BZK25" s="56"/>
      <c r="BZL25" s="56"/>
      <c r="BZM25" s="56"/>
      <c r="BZN25" s="56"/>
      <c r="BZO25" s="56"/>
      <c r="BZP25" s="56"/>
      <c r="BZQ25" s="56"/>
      <c r="BZR25" s="56"/>
      <c r="BZS25" s="56"/>
      <c r="BZT25" s="56"/>
      <c r="BZU25" s="56"/>
      <c r="BZV25" s="56"/>
      <c r="BZW25" s="56"/>
      <c r="BZX25" s="56"/>
      <c r="BZY25" s="56"/>
      <c r="BZZ25" s="56"/>
      <c r="CAA25" s="56"/>
      <c r="CAB25" s="56"/>
      <c r="CAC25" s="56"/>
      <c r="CAD25" s="56"/>
      <c r="CAE25" s="56"/>
      <c r="CAF25" s="56"/>
      <c r="CAG25" s="56"/>
      <c r="CAH25" s="56"/>
      <c r="CAI25" s="56"/>
      <c r="CAJ25" s="56"/>
      <c r="CAK25" s="56"/>
      <c r="CAL25" s="56"/>
      <c r="CAM25" s="56"/>
      <c r="CAN25" s="56"/>
      <c r="CAO25" s="56"/>
      <c r="CAP25" s="56"/>
      <c r="CAQ25" s="56"/>
      <c r="CAR25" s="56"/>
      <c r="CAS25" s="56"/>
      <c r="CAT25" s="56"/>
      <c r="CAU25" s="56"/>
      <c r="CAV25" s="56"/>
      <c r="CAW25" s="56"/>
      <c r="CAX25" s="56"/>
      <c r="CAY25" s="56"/>
      <c r="CAZ25" s="56"/>
      <c r="CBA25" s="56"/>
      <c r="CBB25" s="56"/>
      <c r="CBC25" s="56"/>
      <c r="CBD25" s="56"/>
      <c r="CBE25" s="56"/>
      <c r="CBF25" s="56"/>
      <c r="CBG25" s="56"/>
      <c r="CBH25" s="56"/>
      <c r="CBI25" s="56"/>
      <c r="CBJ25" s="56"/>
      <c r="CBK25" s="56"/>
      <c r="CBL25" s="56"/>
      <c r="CBM25" s="56"/>
      <c r="CBN25" s="56"/>
      <c r="CBO25" s="56"/>
      <c r="CBP25" s="56"/>
      <c r="CBQ25" s="56"/>
      <c r="CBR25" s="56"/>
      <c r="CBS25" s="56"/>
      <c r="CBT25" s="56"/>
      <c r="CBU25" s="56"/>
      <c r="CBV25" s="56"/>
      <c r="CBW25" s="56"/>
      <c r="CBX25" s="56"/>
      <c r="CBY25" s="56"/>
      <c r="CBZ25" s="56"/>
      <c r="CCA25" s="56"/>
      <c r="CCB25" s="56"/>
      <c r="CCC25" s="56"/>
      <c r="CCD25" s="56"/>
      <c r="CCE25" s="56"/>
      <c r="CCF25" s="56"/>
      <c r="CCG25" s="56"/>
      <c r="CCH25" s="56"/>
      <c r="CCI25" s="56"/>
      <c r="CCJ25" s="56"/>
      <c r="CCK25" s="56"/>
      <c r="CCL25" s="56"/>
      <c r="CCM25" s="56"/>
      <c r="CCN25" s="56"/>
      <c r="CCO25" s="56"/>
      <c r="CCP25" s="56"/>
      <c r="CCQ25" s="56"/>
      <c r="CCR25" s="56"/>
      <c r="CCS25" s="56"/>
      <c r="CCT25" s="56"/>
      <c r="CCU25" s="56"/>
      <c r="CCV25" s="56"/>
      <c r="CCW25" s="56"/>
      <c r="CCX25" s="56"/>
      <c r="CCY25" s="56"/>
      <c r="CCZ25" s="56"/>
      <c r="CDA25" s="56"/>
      <c r="CDB25" s="56"/>
      <c r="CDC25" s="56"/>
      <c r="CDD25" s="56"/>
      <c r="CDE25" s="56"/>
      <c r="CDF25" s="56"/>
      <c r="CDG25" s="56"/>
      <c r="CDH25" s="56"/>
      <c r="CDI25" s="56"/>
      <c r="CDJ25" s="56"/>
      <c r="CDK25" s="56"/>
      <c r="CDL25" s="56"/>
      <c r="CDM25" s="56"/>
      <c r="CDN25" s="56"/>
      <c r="CDO25" s="56"/>
      <c r="CDP25" s="56"/>
      <c r="CDQ25" s="56"/>
      <c r="CDR25" s="56"/>
      <c r="CDS25" s="56"/>
      <c r="CDT25" s="56"/>
      <c r="CDU25" s="56"/>
      <c r="CDV25" s="56"/>
      <c r="CDW25" s="56"/>
      <c r="CDX25" s="56"/>
      <c r="CDY25" s="56"/>
      <c r="CDZ25" s="56"/>
      <c r="CEA25" s="56"/>
      <c r="CEB25" s="56"/>
      <c r="CEC25" s="56"/>
      <c r="CED25" s="56"/>
      <c r="CEE25" s="56"/>
      <c r="CEF25" s="56"/>
      <c r="CEG25" s="56"/>
      <c r="CEH25" s="56"/>
      <c r="CEI25" s="56"/>
      <c r="CEJ25" s="56"/>
      <c r="CEK25" s="56"/>
      <c r="CEL25" s="56"/>
      <c r="CEM25" s="56"/>
      <c r="CEN25" s="56"/>
      <c r="CEO25" s="56"/>
      <c r="CEP25" s="56"/>
      <c r="CEQ25" s="56"/>
      <c r="CER25" s="56"/>
      <c r="CES25" s="56"/>
      <c r="CET25" s="56"/>
      <c r="CEU25" s="56"/>
      <c r="CEV25" s="56"/>
      <c r="CEW25" s="56"/>
      <c r="CEX25" s="56"/>
      <c r="CEY25" s="56"/>
      <c r="CEZ25" s="56"/>
      <c r="CFA25" s="56"/>
      <c r="CFB25" s="56"/>
      <c r="CFC25" s="56"/>
      <c r="CFD25" s="56"/>
      <c r="CFE25" s="56"/>
      <c r="CFF25" s="56"/>
      <c r="CFG25" s="56"/>
      <c r="CFH25" s="56"/>
      <c r="CFI25" s="56"/>
      <c r="CFJ25" s="56"/>
      <c r="CFK25" s="56"/>
      <c r="CFL25" s="56"/>
      <c r="CFM25" s="56"/>
      <c r="CFN25" s="56"/>
      <c r="CFO25" s="56"/>
      <c r="CFP25" s="56"/>
      <c r="CFQ25" s="56"/>
      <c r="CFR25" s="56"/>
      <c r="CFS25" s="56"/>
      <c r="CFT25" s="56"/>
      <c r="CFU25" s="56"/>
      <c r="CFV25" s="56"/>
      <c r="CFW25" s="56"/>
      <c r="CFX25" s="56"/>
      <c r="CFY25" s="56"/>
      <c r="CFZ25" s="56"/>
      <c r="CGA25" s="56"/>
      <c r="CGB25" s="56"/>
      <c r="CGC25" s="56"/>
      <c r="CGD25" s="56"/>
      <c r="CGE25" s="56"/>
      <c r="CGF25" s="56"/>
      <c r="CGG25" s="56"/>
      <c r="CGH25" s="56"/>
      <c r="CGI25" s="56"/>
      <c r="CGJ25" s="56"/>
      <c r="CGK25" s="56"/>
      <c r="CGL25" s="56"/>
      <c r="CGM25" s="56"/>
      <c r="CGN25" s="56"/>
      <c r="CGO25" s="56"/>
      <c r="CGP25" s="56"/>
      <c r="CGQ25" s="56"/>
      <c r="CGR25" s="56"/>
      <c r="CGS25" s="56"/>
      <c r="CGT25" s="56"/>
      <c r="CGU25" s="56"/>
      <c r="CGV25" s="56"/>
      <c r="CGW25" s="56"/>
      <c r="CGX25" s="56"/>
      <c r="CGY25" s="56"/>
      <c r="CGZ25" s="56"/>
      <c r="CHA25" s="56"/>
      <c r="CHB25" s="56"/>
      <c r="CHC25" s="56"/>
      <c r="CHD25" s="56"/>
      <c r="CHE25" s="56"/>
      <c r="CHF25" s="56"/>
      <c r="CHG25" s="56"/>
      <c r="CHH25" s="56"/>
      <c r="CHI25" s="56"/>
      <c r="CHJ25" s="56"/>
      <c r="CHK25" s="56"/>
      <c r="CHL25" s="56"/>
      <c r="CHM25" s="56"/>
      <c r="CHN25" s="56"/>
      <c r="CHO25" s="56"/>
      <c r="CHP25" s="56"/>
      <c r="CHQ25" s="56"/>
      <c r="CHR25" s="56"/>
      <c r="CHS25" s="56"/>
      <c r="CHT25" s="56"/>
      <c r="CHU25" s="56"/>
      <c r="CHV25" s="56"/>
      <c r="CHW25" s="56"/>
      <c r="CHX25" s="56"/>
      <c r="CHY25" s="56"/>
      <c r="CHZ25" s="56"/>
      <c r="CIA25" s="56"/>
      <c r="CIB25" s="56"/>
      <c r="CIC25" s="56"/>
      <c r="CID25" s="56"/>
      <c r="CIE25" s="56"/>
      <c r="CIF25" s="56"/>
      <c r="CIG25" s="56"/>
      <c r="CIH25" s="56"/>
      <c r="CII25" s="56"/>
      <c r="CIJ25" s="56"/>
      <c r="CIK25" s="56"/>
      <c r="CIL25" s="56"/>
      <c r="CIM25" s="56"/>
      <c r="CIN25" s="56"/>
      <c r="CIO25" s="56"/>
      <c r="CIP25" s="56"/>
      <c r="CIQ25" s="56"/>
      <c r="CIR25" s="56"/>
      <c r="CIS25" s="56"/>
      <c r="CIT25" s="56"/>
      <c r="CIU25" s="56"/>
      <c r="CIV25" s="56"/>
      <c r="CIW25" s="56"/>
      <c r="CIX25" s="56"/>
      <c r="CIY25" s="56"/>
      <c r="CIZ25" s="56"/>
      <c r="CJA25" s="56"/>
      <c r="CJB25" s="56"/>
      <c r="CJC25" s="56"/>
      <c r="CJD25" s="56"/>
      <c r="CJE25" s="56"/>
      <c r="CJF25" s="56"/>
      <c r="CJG25" s="56"/>
      <c r="CJH25" s="56"/>
      <c r="CJI25" s="56"/>
      <c r="CJJ25" s="56"/>
      <c r="CJK25" s="56"/>
      <c r="CJL25" s="56"/>
      <c r="CJM25" s="56"/>
      <c r="CJN25" s="56"/>
      <c r="CJO25" s="56"/>
      <c r="CJP25" s="56"/>
      <c r="CJQ25" s="56"/>
      <c r="CJR25" s="56"/>
      <c r="CJS25" s="56"/>
      <c r="CJT25" s="56"/>
      <c r="CJU25" s="56"/>
      <c r="CJV25" s="56"/>
      <c r="CJW25" s="56"/>
      <c r="CJX25" s="56"/>
      <c r="CJY25" s="56"/>
      <c r="CJZ25" s="56"/>
      <c r="CKA25" s="56"/>
      <c r="CKB25" s="56"/>
      <c r="CKC25" s="56"/>
      <c r="CKD25" s="56"/>
      <c r="CKE25" s="56"/>
      <c r="CKF25" s="56"/>
      <c r="CKG25" s="56"/>
      <c r="CKH25" s="56"/>
      <c r="CKI25" s="56"/>
      <c r="CKJ25" s="56"/>
      <c r="CKK25" s="56"/>
      <c r="CKL25" s="56"/>
      <c r="CKM25" s="56"/>
      <c r="CKN25" s="56"/>
      <c r="CKO25" s="56"/>
      <c r="CKP25" s="56"/>
      <c r="CKQ25" s="56"/>
      <c r="CKR25" s="56"/>
      <c r="CKS25" s="56"/>
      <c r="CKT25" s="56"/>
      <c r="CKU25" s="56"/>
      <c r="CKV25" s="56"/>
      <c r="CKW25" s="56"/>
      <c r="CKX25" s="56"/>
      <c r="CKY25" s="56"/>
      <c r="CKZ25" s="56"/>
      <c r="CLA25" s="56"/>
      <c r="CLB25" s="56"/>
      <c r="CLC25" s="56"/>
      <c r="CLD25" s="56"/>
      <c r="CLE25" s="56"/>
      <c r="CLF25" s="56"/>
      <c r="CLG25" s="56"/>
      <c r="CLH25" s="56"/>
      <c r="CLI25" s="56"/>
      <c r="CLJ25" s="56"/>
      <c r="CLK25" s="56"/>
      <c r="CLL25" s="56"/>
      <c r="CLM25" s="56"/>
      <c r="CLN25" s="56"/>
      <c r="CLO25" s="56"/>
      <c r="CLP25" s="56"/>
      <c r="CLQ25" s="56"/>
      <c r="CLR25" s="56"/>
      <c r="CLS25" s="56"/>
      <c r="CLT25" s="56"/>
      <c r="CLU25" s="56"/>
      <c r="CLV25" s="56"/>
      <c r="CLW25" s="56"/>
      <c r="CLX25" s="56"/>
      <c r="CLY25" s="56"/>
      <c r="CLZ25" s="56"/>
      <c r="CMA25" s="56"/>
      <c r="CMB25" s="56"/>
      <c r="CMC25" s="56"/>
      <c r="CMD25" s="56"/>
      <c r="CME25" s="56"/>
      <c r="CMF25" s="56"/>
      <c r="CMG25" s="56"/>
      <c r="CMH25" s="56"/>
      <c r="CMI25" s="56"/>
      <c r="CMJ25" s="56"/>
      <c r="CMK25" s="56"/>
      <c r="CML25" s="56"/>
      <c r="CMM25" s="56"/>
      <c r="CMN25" s="56"/>
      <c r="CMO25" s="56"/>
      <c r="CMP25" s="56"/>
      <c r="CMQ25" s="56"/>
      <c r="CMR25" s="56"/>
      <c r="CMS25" s="56"/>
      <c r="CMT25" s="56"/>
      <c r="CMU25" s="56"/>
      <c r="CMV25" s="56"/>
      <c r="CMW25" s="56"/>
      <c r="CMX25" s="56"/>
      <c r="CMY25" s="56"/>
      <c r="CMZ25" s="56"/>
      <c r="CNA25" s="56"/>
      <c r="CNB25" s="56"/>
      <c r="CNC25" s="56"/>
      <c r="CND25" s="56"/>
      <c r="CNE25" s="56"/>
      <c r="CNF25" s="56"/>
      <c r="CNG25" s="56"/>
      <c r="CNH25" s="56"/>
      <c r="CNI25" s="56"/>
      <c r="CNJ25" s="56"/>
      <c r="CNK25" s="56"/>
      <c r="CNL25" s="56"/>
      <c r="CNM25" s="56"/>
      <c r="CNN25" s="56"/>
      <c r="CNO25" s="56"/>
      <c r="CNP25" s="56"/>
      <c r="CNQ25" s="56"/>
      <c r="CNR25" s="56"/>
      <c r="CNS25" s="56"/>
      <c r="CNT25" s="56"/>
      <c r="CNU25" s="56"/>
      <c r="CNV25" s="56"/>
      <c r="CNW25" s="56"/>
      <c r="CNX25" s="56"/>
      <c r="CNY25" s="56"/>
      <c r="CNZ25" s="56"/>
      <c r="COA25" s="56"/>
      <c r="COB25" s="56"/>
      <c r="COC25" s="56"/>
      <c r="COD25" s="56"/>
      <c r="COE25" s="56"/>
      <c r="COF25" s="56"/>
      <c r="COG25" s="56"/>
      <c r="COH25" s="56"/>
      <c r="COI25" s="56"/>
      <c r="COJ25" s="56"/>
      <c r="COK25" s="56"/>
      <c r="COL25" s="56"/>
      <c r="COM25" s="56"/>
      <c r="CON25" s="56"/>
      <c r="COO25" s="56"/>
      <c r="COP25" s="56"/>
      <c r="COQ25" s="56"/>
      <c r="COR25" s="56"/>
      <c r="COS25" s="56"/>
      <c r="COT25" s="56"/>
      <c r="COU25" s="56"/>
      <c r="COV25" s="56"/>
      <c r="COW25" s="56"/>
      <c r="COX25" s="56"/>
      <c r="COY25" s="56"/>
      <c r="COZ25" s="56"/>
      <c r="CPA25" s="56"/>
      <c r="CPB25" s="56"/>
      <c r="CPC25" s="56"/>
      <c r="CPD25" s="56"/>
      <c r="CPE25" s="56"/>
      <c r="CPF25" s="56"/>
      <c r="CPG25" s="56"/>
      <c r="CPH25" s="56"/>
      <c r="CPI25" s="56"/>
      <c r="CPJ25" s="56"/>
      <c r="CPK25" s="56"/>
      <c r="CPL25" s="56"/>
      <c r="CPM25" s="56"/>
      <c r="CPN25" s="56"/>
      <c r="CPO25" s="56"/>
      <c r="CPP25" s="56"/>
      <c r="CPQ25" s="56"/>
      <c r="CPR25" s="56"/>
      <c r="CPS25" s="56"/>
      <c r="CPT25" s="56"/>
      <c r="CPU25" s="56"/>
      <c r="CPV25" s="56"/>
      <c r="CPW25" s="56"/>
      <c r="CPX25" s="56"/>
      <c r="CPY25" s="56"/>
      <c r="CPZ25" s="56"/>
      <c r="CQA25" s="56"/>
      <c r="CQB25" s="56"/>
      <c r="CQC25" s="56"/>
      <c r="CQD25" s="56"/>
      <c r="CQE25" s="56"/>
      <c r="CQF25" s="56"/>
      <c r="CQG25" s="56"/>
      <c r="CQH25" s="56"/>
      <c r="CQI25" s="56"/>
      <c r="CQJ25" s="56"/>
      <c r="CQK25" s="56"/>
      <c r="CQL25" s="56"/>
      <c r="CQM25" s="56"/>
      <c r="CQN25" s="56"/>
      <c r="CQO25" s="56"/>
      <c r="CQP25" s="56"/>
      <c r="CQQ25" s="56"/>
      <c r="CQR25" s="56"/>
      <c r="CQS25" s="56"/>
      <c r="CQT25" s="56"/>
      <c r="CQU25" s="56"/>
      <c r="CQV25" s="56"/>
      <c r="CQW25" s="56"/>
      <c r="CQX25" s="56"/>
      <c r="CQY25" s="56"/>
      <c r="CQZ25" s="56"/>
      <c r="CRA25" s="56"/>
      <c r="CRB25" s="56"/>
      <c r="CRC25" s="56"/>
      <c r="CRD25" s="56"/>
      <c r="CRE25" s="56"/>
      <c r="CRF25" s="56"/>
      <c r="CRG25" s="56"/>
      <c r="CRH25" s="56"/>
      <c r="CRI25" s="56"/>
      <c r="CRJ25" s="56"/>
      <c r="CRK25" s="56"/>
      <c r="CRL25" s="56"/>
      <c r="CRM25" s="56"/>
      <c r="CRN25" s="56"/>
      <c r="CRO25" s="56"/>
      <c r="CRP25" s="56"/>
      <c r="CRQ25" s="56"/>
      <c r="CRR25" s="56"/>
      <c r="CRS25" s="56"/>
      <c r="CRT25" s="56"/>
      <c r="CRU25" s="56"/>
      <c r="CRV25" s="56"/>
      <c r="CRW25" s="56"/>
      <c r="CRX25" s="56"/>
      <c r="CRY25" s="56"/>
      <c r="CRZ25" s="56"/>
      <c r="CSA25" s="56"/>
      <c r="CSB25" s="56"/>
      <c r="CSC25" s="56"/>
      <c r="CSD25" s="56"/>
      <c r="CSE25" s="56"/>
      <c r="CSF25" s="56"/>
      <c r="CSG25" s="56"/>
      <c r="CSH25" s="56"/>
      <c r="CSI25" s="56"/>
      <c r="CSJ25" s="56"/>
      <c r="CSK25" s="56"/>
      <c r="CSL25" s="56"/>
      <c r="CSM25" s="56"/>
      <c r="CSN25" s="56"/>
      <c r="CSO25" s="56"/>
      <c r="CSP25" s="56"/>
      <c r="CSQ25" s="56"/>
      <c r="CSR25" s="56"/>
      <c r="CSS25" s="56"/>
      <c r="CST25" s="56"/>
      <c r="CSU25" s="56"/>
      <c r="CSV25" s="56"/>
      <c r="CSW25" s="56"/>
      <c r="CSX25" s="56"/>
      <c r="CSY25" s="56"/>
      <c r="CSZ25" s="56"/>
      <c r="CTA25" s="56"/>
      <c r="CTB25" s="56"/>
      <c r="CTC25" s="56"/>
      <c r="CTD25" s="56"/>
      <c r="CTE25" s="56"/>
      <c r="CTF25" s="56"/>
      <c r="CTG25" s="56"/>
      <c r="CTH25" s="56"/>
      <c r="CTI25" s="56"/>
      <c r="CTJ25" s="56"/>
      <c r="CTK25" s="56"/>
      <c r="CTL25" s="56"/>
      <c r="CTM25" s="56"/>
      <c r="CTN25" s="56"/>
      <c r="CTO25" s="56"/>
      <c r="CTP25" s="56"/>
      <c r="CTQ25" s="56"/>
      <c r="CTR25" s="56"/>
      <c r="CTS25" s="56"/>
      <c r="CTT25" s="56"/>
      <c r="CTU25" s="56"/>
      <c r="CTV25" s="56"/>
      <c r="CTW25" s="56"/>
      <c r="CTX25" s="56"/>
      <c r="CTY25" s="56"/>
      <c r="CTZ25" s="56"/>
      <c r="CUA25" s="56"/>
      <c r="CUB25" s="56"/>
      <c r="CUC25" s="56"/>
      <c r="CUD25" s="56"/>
      <c r="CUE25" s="56"/>
      <c r="CUF25" s="56"/>
      <c r="CUG25" s="56"/>
      <c r="CUH25" s="56"/>
      <c r="CUI25" s="56"/>
      <c r="CUJ25" s="56"/>
      <c r="CUK25" s="56"/>
      <c r="CUL25" s="56"/>
      <c r="CUM25" s="56"/>
      <c r="CUN25" s="56"/>
      <c r="CUO25" s="56"/>
      <c r="CUP25" s="56"/>
      <c r="CUQ25" s="56"/>
      <c r="CUR25" s="56"/>
      <c r="CUS25" s="56"/>
      <c r="CUT25" s="56"/>
      <c r="CUU25" s="56"/>
      <c r="CUV25" s="56"/>
      <c r="CUW25" s="56"/>
      <c r="CUX25" s="56"/>
      <c r="CUY25" s="56"/>
      <c r="CUZ25" s="56"/>
      <c r="CVA25" s="56"/>
      <c r="CVB25" s="56"/>
      <c r="CVC25" s="56"/>
      <c r="CVD25" s="56"/>
      <c r="CVE25" s="56"/>
      <c r="CVF25" s="56"/>
      <c r="CVG25" s="56"/>
      <c r="CVH25" s="56"/>
      <c r="CVI25" s="56"/>
      <c r="CVJ25" s="56"/>
      <c r="CVK25" s="56"/>
      <c r="CVL25" s="56"/>
      <c r="CVM25" s="56"/>
      <c r="CVN25" s="56"/>
      <c r="CVO25" s="56"/>
      <c r="CVP25" s="56"/>
      <c r="CVQ25" s="56"/>
      <c r="CVR25" s="56"/>
      <c r="CVS25" s="56"/>
      <c r="CVT25" s="56"/>
      <c r="CVU25" s="56"/>
      <c r="CVV25" s="56"/>
      <c r="CVW25" s="56"/>
      <c r="CVX25" s="56"/>
      <c r="CVY25" s="56"/>
      <c r="CVZ25" s="56"/>
      <c r="CWA25" s="56"/>
      <c r="CWB25" s="56"/>
      <c r="CWC25" s="56"/>
      <c r="CWD25" s="56"/>
      <c r="CWE25" s="56"/>
      <c r="CWF25" s="56"/>
      <c r="CWG25" s="56"/>
      <c r="CWH25" s="56"/>
      <c r="CWI25" s="56"/>
      <c r="CWJ25" s="56"/>
      <c r="CWK25" s="56"/>
      <c r="CWL25" s="56"/>
      <c r="CWM25" s="56"/>
      <c r="CWN25" s="56"/>
      <c r="CWO25" s="56"/>
      <c r="CWP25" s="56"/>
      <c r="CWQ25" s="56"/>
      <c r="CWR25" s="56"/>
      <c r="CWS25" s="56"/>
      <c r="CWT25" s="56"/>
      <c r="CWU25" s="56"/>
      <c r="CWV25" s="56"/>
      <c r="CWW25" s="56"/>
      <c r="CWX25" s="56"/>
      <c r="CWY25" s="56"/>
      <c r="CWZ25" s="56"/>
      <c r="CXA25" s="56"/>
      <c r="CXB25" s="56"/>
      <c r="CXC25" s="56"/>
      <c r="CXD25" s="56"/>
      <c r="CXE25" s="56"/>
      <c r="CXF25" s="56"/>
      <c r="CXG25" s="56"/>
      <c r="CXH25" s="56"/>
      <c r="CXI25" s="56"/>
      <c r="CXJ25" s="56"/>
      <c r="CXK25" s="56"/>
      <c r="CXL25" s="56"/>
      <c r="CXM25" s="56"/>
      <c r="CXN25" s="56"/>
      <c r="CXO25" s="56"/>
      <c r="CXP25" s="56"/>
      <c r="CXQ25" s="56"/>
      <c r="CXR25" s="56"/>
      <c r="CXS25" s="56"/>
      <c r="CXT25" s="56"/>
      <c r="CXU25" s="56"/>
      <c r="CXV25" s="56"/>
      <c r="CXW25" s="56"/>
      <c r="CXX25" s="56"/>
      <c r="CXY25" s="56"/>
      <c r="CXZ25" s="56"/>
      <c r="CYA25" s="56"/>
      <c r="CYB25" s="56"/>
      <c r="CYC25" s="56"/>
      <c r="CYD25" s="56"/>
      <c r="CYE25" s="56"/>
      <c r="CYF25" s="56"/>
      <c r="CYG25" s="56"/>
      <c r="CYH25" s="56"/>
      <c r="CYI25" s="56"/>
      <c r="CYJ25" s="56"/>
      <c r="CYK25" s="56"/>
      <c r="CYL25" s="56"/>
      <c r="CYM25" s="56"/>
      <c r="CYN25" s="56"/>
      <c r="CYO25" s="56"/>
      <c r="CYP25" s="56"/>
      <c r="CYQ25" s="56"/>
      <c r="CYR25" s="56"/>
      <c r="CYS25" s="56"/>
      <c r="CYT25" s="56"/>
      <c r="CYU25" s="56"/>
      <c r="CYV25" s="56"/>
      <c r="CYW25" s="56"/>
      <c r="CYX25" s="56"/>
      <c r="CYY25" s="56"/>
      <c r="CYZ25" s="56"/>
      <c r="CZA25" s="56"/>
      <c r="CZB25" s="56"/>
      <c r="CZC25" s="56"/>
      <c r="CZD25" s="56"/>
      <c r="CZE25" s="56"/>
      <c r="CZF25" s="56"/>
      <c r="CZG25" s="56"/>
      <c r="CZH25" s="56"/>
      <c r="CZI25" s="56"/>
      <c r="CZJ25" s="56"/>
      <c r="CZK25" s="56"/>
      <c r="CZL25" s="56"/>
      <c r="CZM25" s="56"/>
      <c r="CZN25" s="56"/>
      <c r="CZO25" s="56"/>
      <c r="CZP25" s="56"/>
      <c r="CZQ25" s="56"/>
      <c r="CZR25" s="56"/>
      <c r="CZS25" s="56"/>
      <c r="CZT25" s="56"/>
      <c r="CZU25" s="56"/>
      <c r="CZV25" s="56"/>
      <c r="CZW25" s="56"/>
      <c r="CZX25" s="56"/>
      <c r="CZY25" s="56"/>
      <c r="CZZ25" s="56"/>
      <c r="DAA25" s="56"/>
      <c r="DAB25" s="56"/>
      <c r="DAC25" s="56"/>
      <c r="DAD25" s="56"/>
      <c r="DAE25" s="56"/>
      <c r="DAF25" s="56"/>
      <c r="DAG25" s="56"/>
      <c r="DAH25" s="56"/>
      <c r="DAI25" s="56"/>
      <c r="DAJ25" s="56"/>
      <c r="DAK25" s="56"/>
      <c r="DAL25" s="56"/>
      <c r="DAM25" s="56"/>
      <c r="DAN25" s="56"/>
      <c r="DAO25" s="56"/>
      <c r="DAP25" s="56"/>
      <c r="DAQ25" s="56"/>
      <c r="DAR25" s="56"/>
      <c r="DAS25" s="56"/>
      <c r="DAT25" s="56"/>
      <c r="DAU25" s="56"/>
      <c r="DAV25" s="56"/>
      <c r="DAW25" s="56"/>
      <c r="DAX25" s="56"/>
      <c r="DAY25" s="56"/>
      <c r="DAZ25" s="56"/>
      <c r="DBA25" s="56"/>
      <c r="DBB25" s="56"/>
      <c r="DBC25" s="56"/>
      <c r="DBD25" s="56"/>
      <c r="DBE25" s="56"/>
      <c r="DBF25" s="56"/>
      <c r="DBG25" s="56"/>
      <c r="DBH25" s="56"/>
      <c r="DBI25" s="56"/>
      <c r="DBJ25" s="56"/>
      <c r="DBK25" s="56"/>
      <c r="DBL25" s="56"/>
      <c r="DBM25" s="56"/>
      <c r="DBN25" s="56"/>
      <c r="DBO25" s="56"/>
      <c r="DBP25" s="56"/>
      <c r="DBQ25" s="56"/>
      <c r="DBR25" s="56"/>
      <c r="DBS25" s="56"/>
      <c r="DBT25" s="56"/>
      <c r="DBU25" s="56"/>
      <c r="DBV25" s="56"/>
      <c r="DBW25" s="56"/>
      <c r="DBX25" s="56"/>
      <c r="DBY25" s="56"/>
      <c r="DBZ25" s="56"/>
      <c r="DCA25" s="56"/>
      <c r="DCB25" s="56"/>
      <c r="DCC25" s="56"/>
      <c r="DCD25" s="56"/>
      <c r="DCE25" s="56"/>
      <c r="DCF25" s="56"/>
      <c r="DCG25" s="56"/>
      <c r="DCH25" s="56"/>
      <c r="DCI25" s="56"/>
      <c r="DCJ25" s="56"/>
      <c r="DCK25" s="56"/>
      <c r="DCL25" s="56"/>
      <c r="DCM25" s="56"/>
      <c r="DCN25" s="56"/>
      <c r="DCO25" s="56"/>
      <c r="DCP25" s="56"/>
      <c r="DCQ25" s="56"/>
      <c r="DCR25" s="56"/>
      <c r="DCS25" s="56"/>
      <c r="DCT25" s="56"/>
      <c r="DCU25" s="56"/>
      <c r="DCV25" s="56"/>
      <c r="DCW25" s="56"/>
      <c r="DCX25" s="56"/>
      <c r="DCY25" s="56"/>
      <c r="DCZ25" s="56"/>
      <c r="DDA25" s="56"/>
      <c r="DDB25" s="56"/>
      <c r="DDC25" s="56"/>
      <c r="DDD25" s="56"/>
      <c r="DDE25" s="56"/>
      <c r="DDF25" s="56"/>
      <c r="DDG25" s="56"/>
      <c r="DDH25" s="56"/>
      <c r="DDI25" s="56"/>
      <c r="DDJ25" s="56"/>
      <c r="DDK25" s="56"/>
      <c r="DDL25" s="56"/>
      <c r="DDM25" s="56"/>
      <c r="DDN25" s="56"/>
      <c r="DDO25" s="56"/>
      <c r="DDP25" s="56"/>
      <c r="DDQ25" s="56"/>
      <c r="DDR25" s="56"/>
      <c r="DDS25" s="56"/>
      <c r="DDT25" s="56"/>
      <c r="DDU25" s="56"/>
      <c r="DDV25" s="56"/>
      <c r="DDW25" s="56"/>
      <c r="DDX25" s="56"/>
      <c r="DDY25" s="56"/>
      <c r="DDZ25" s="56"/>
      <c r="DEA25" s="56"/>
      <c r="DEB25" s="56"/>
      <c r="DEC25" s="56"/>
      <c r="DED25" s="56"/>
      <c r="DEE25" s="56"/>
      <c r="DEF25" s="56"/>
      <c r="DEG25" s="56"/>
      <c r="DEH25" s="56"/>
      <c r="DEI25" s="56"/>
      <c r="DEJ25" s="56"/>
      <c r="DEK25" s="56"/>
      <c r="DEL25" s="56"/>
      <c r="DEM25" s="56"/>
      <c r="DEN25" s="56"/>
      <c r="DEO25" s="56"/>
      <c r="DEP25" s="56"/>
      <c r="DEQ25" s="56"/>
      <c r="DER25" s="56"/>
      <c r="DES25" s="56"/>
      <c r="DET25" s="56"/>
      <c r="DEU25" s="56"/>
      <c r="DEV25" s="56"/>
      <c r="DEW25" s="56"/>
      <c r="DEX25" s="56"/>
      <c r="DEY25" s="56"/>
      <c r="DEZ25" s="56"/>
      <c r="DFA25" s="56"/>
      <c r="DFB25" s="56"/>
      <c r="DFC25" s="56"/>
      <c r="DFD25" s="56"/>
      <c r="DFE25" s="56"/>
      <c r="DFF25" s="56"/>
      <c r="DFG25" s="56"/>
      <c r="DFH25" s="56"/>
      <c r="DFI25" s="56"/>
      <c r="DFJ25" s="56"/>
      <c r="DFK25" s="56"/>
      <c r="DFL25" s="56"/>
      <c r="DFM25" s="56"/>
      <c r="DFN25" s="56"/>
      <c r="DFO25" s="56"/>
      <c r="DFP25" s="56"/>
      <c r="DFQ25" s="56"/>
      <c r="DFR25" s="56"/>
      <c r="DFS25" s="56"/>
      <c r="DFT25" s="56"/>
      <c r="DFU25" s="56"/>
      <c r="DFV25" s="56"/>
      <c r="DFW25" s="56"/>
      <c r="DFX25" s="56"/>
      <c r="DFY25" s="56"/>
      <c r="DFZ25" s="56"/>
      <c r="DGA25" s="56"/>
      <c r="DGB25" s="56"/>
      <c r="DGC25" s="56"/>
      <c r="DGD25" s="56"/>
      <c r="DGE25" s="56"/>
      <c r="DGF25" s="56"/>
      <c r="DGG25" s="56"/>
      <c r="DGH25" s="56"/>
      <c r="DGI25" s="56"/>
      <c r="DGJ25" s="56"/>
      <c r="DGK25" s="56"/>
      <c r="DGL25" s="56"/>
      <c r="DGM25" s="56"/>
      <c r="DGN25" s="56"/>
      <c r="DGO25" s="56"/>
      <c r="DGP25" s="56"/>
      <c r="DGQ25" s="56"/>
      <c r="DGR25" s="56"/>
      <c r="DGS25" s="56"/>
      <c r="DGT25" s="56"/>
      <c r="DGU25" s="56"/>
      <c r="DGV25" s="56"/>
      <c r="DGW25" s="56"/>
      <c r="DGX25" s="56"/>
      <c r="DGY25" s="56"/>
      <c r="DGZ25" s="56"/>
      <c r="DHA25" s="56"/>
      <c r="DHB25" s="56"/>
      <c r="DHC25" s="56"/>
      <c r="DHD25" s="56"/>
      <c r="DHE25" s="56"/>
      <c r="DHF25" s="56"/>
      <c r="DHG25" s="56"/>
      <c r="DHH25" s="56"/>
      <c r="DHI25" s="56"/>
      <c r="DHJ25" s="56"/>
      <c r="DHK25" s="56"/>
      <c r="DHL25" s="56"/>
      <c r="DHM25" s="56"/>
      <c r="DHN25" s="56"/>
      <c r="DHO25" s="56"/>
      <c r="DHP25" s="56"/>
      <c r="DHQ25" s="56"/>
      <c r="DHR25" s="56"/>
      <c r="DHS25" s="56"/>
      <c r="DHT25" s="56"/>
      <c r="DHU25" s="56"/>
      <c r="DHV25" s="56"/>
      <c r="DHW25" s="56"/>
      <c r="DHX25" s="56"/>
      <c r="DHY25" s="56"/>
      <c r="DHZ25" s="56"/>
      <c r="DIA25" s="56"/>
      <c r="DIB25" s="56"/>
      <c r="DIC25" s="56"/>
      <c r="DID25" s="56"/>
      <c r="DIE25" s="56"/>
      <c r="DIF25" s="56"/>
      <c r="DIG25" s="56"/>
      <c r="DIH25" s="56"/>
      <c r="DII25" s="56"/>
      <c r="DIJ25" s="56"/>
      <c r="DIK25" s="56"/>
      <c r="DIL25" s="56"/>
      <c r="DIM25" s="56"/>
      <c r="DIN25" s="56"/>
      <c r="DIO25" s="56"/>
      <c r="DIP25" s="56"/>
      <c r="DIQ25" s="56"/>
      <c r="DIR25" s="56"/>
      <c r="DIS25" s="56"/>
      <c r="DIT25" s="56"/>
      <c r="DIU25" s="56"/>
      <c r="DIV25" s="56"/>
      <c r="DIW25" s="56"/>
      <c r="DIX25" s="56"/>
      <c r="DIY25" s="56"/>
      <c r="DIZ25" s="56"/>
      <c r="DJA25" s="56"/>
      <c r="DJB25" s="56"/>
      <c r="DJC25" s="56"/>
      <c r="DJD25" s="56"/>
      <c r="DJE25" s="56"/>
      <c r="DJF25" s="56"/>
      <c r="DJG25" s="56"/>
      <c r="DJH25" s="56"/>
      <c r="DJI25" s="56"/>
      <c r="DJJ25" s="56"/>
      <c r="DJK25" s="56"/>
      <c r="DJL25" s="56"/>
      <c r="DJM25" s="56"/>
      <c r="DJN25" s="56"/>
      <c r="DJO25" s="56"/>
      <c r="DJP25" s="56"/>
      <c r="DJQ25" s="56"/>
      <c r="DJR25" s="56"/>
      <c r="DJS25" s="56"/>
      <c r="DJT25" s="56"/>
      <c r="DJU25" s="56"/>
      <c r="DJV25" s="56"/>
      <c r="DJW25" s="56"/>
      <c r="DJX25" s="56"/>
      <c r="DJY25" s="56"/>
      <c r="DJZ25" s="56"/>
      <c r="DKA25" s="56"/>
      <c r="DKB25" s="56"/>
      <c r="DKC25" s="56"/>
      <c r="DKD25" s="56"/>
      <c r="DKE25" s="56"/>
      <c r="DKF25" s="56"/>
      <c r="DKG25" s="56"/>
      <c r="DKH25" s="56"/>
      <c r="DKI25" s="56"/>
      <c r="DKJ25" s="56"/>
      <c r="DKK25" s="56"/>
      <c r="DKL25" s="56"/>
      <c r="DKM25" s="56"/>
      <c r="DKN25" s="56"/>
      <c r="DKO25" s="56"/>
      <c r="DKP25" s="56"/>
      <c r="DKQ25" s="56"/>
      <c r="DKR25" s="56"/>
      <c r="DKS25" s="56"/>
      <c r="DKT25" s="56"/>
      <c r="DKU25" s="56"/>
      <c r="DKV25" s="56"/>
      <c r="DKW25" s="56"/>
      <c r="DKX25" s="56"/>
      <c r="DKY25" s="56"/>
      <c r="DKZ25" s="56"/>
      <c r="DLA25" s="56"/>
      <c r="DLB25" s="56"/>
      <c r="DLC25" s="56"/>
      <c r="DLD25" s="56"/>
      <c r="DLE25" s="56"/>
      <c r="DLF25" s="56"/>
      <c r="DLG25" s="56"/>
      <c r="DLH25" s="56"/>
      <c r="DLI25" s="56"/>
      <c r="DLJ25" s="56"/>
      <c r="DLK25" s="56"/>
      <c r="DLL25" s="56"/>
      <c r="DLM25" s="56"/>
      <c r="DLN25" s="56"/>
      <c r="DLO25" s="56"/>
      <c r="DLP25" s="56"/>
      <c r="DLQ25" s="56"/>
      <c r="DLR25" s="56"/>
      <c r="DLS25" s="56"/>
      <c r="DLT25" s="56"/>
      <c r="DLU25" s="56"/>
      <c r="DLV25" s="56"/>
      <c r="DLW25" s="56"/>
      <c r="DLX25" s="56"/>
      <c r="DLY25" s="56"/>
      <c r="DLZ25" s="56"/>
      <c r="DMA25" s="56"/>
      <c r="DMB25" s="56"/>
      <c r="DMC25" s="56"/>
      <c r="DMD25" s="56"/>
      <c r="DME25" s="56"/>
      <c r="DMF25" s="56"/>
      <c r="DMG25" s="56"/>
      <c r="DMH25" s="56"/>
      <c r="DMI25" s="56"/>
      <c r="DMJ25" s="56"/>
      <c r="DMK25" s="56"/>
      <c r="DML25" s="56"/>
      <c r="DMM25" s="56"/>
      <c r="DMN25" s="56"/>
      <c r="DMO25" s="56"/>
      <c r="DMP25" s="56"/>
      <c r="DMQ25" s="56"/>
      <c r="DMR25" s="56"/>
      <c r="DMS25" s="56"/>
      <c r="DMT25" s="56"/>
      <c r="DMU25" s="56"/>
      <c r="DMV25" s="56"/>
      <c r="DMW25" s="56"/>
      <c r="DMX25" s="56"/>
      <c r="DMY25" s="56"/>
      <c r="DMZ25" s="56"/>
      <c r="DNA25" s="56"/>
      <c r="DNB25" s="56"/>
      <c r="DNC25" s="56"/>
      <c r="DND25" s="56"/>
      <c r="DNE25" s="56"/>
      <c r="DNF25" s="56"/>
      <c r="DNG25" s="56"/>
      <c r="DNH25" s="56"/>
      <c r="DNI25" s="56"/>
      <c r="DNJ25" s="56"/>
      <c r="DNK25" s="56"/>
      <c r="DNL25" s="56"/>
      <c r="DNM25" s="56"/>
      <c r="DNN25" s="56"/>
      <c r="DNO25" s="56"/>
      <c r="DNP25" s="56"/>
      <c r="DNQ25" s="56"/>
      <c r="DNR25" s="56"/>
      <c r="DNS25" s="56"/>
      <c r="DNT25" s="56"/>
      <c r="DNU25" s="56"/>
      <c r="DNV25" s="56"/>
      <c r="DNW25" s="56"/>
      <c r="DNX25" s="56"/>
      <c r="DNY25" s="56"/>
      <c r="DNZ25" s="56"/>
      <c r="DOA25" s="56"/>
      <c r="DOB25" s="56"/>
      <c r="DOC25" s="56"/>
      <c r="DOD25" s="56"/>
      <c r="DOE25" s="56"/>
      <c r="DOF25" s="56"/>
      <c r="DOG25" s="56"/>
      <c r="DOH25" s="56"/>
      <c r="DOI25" s="56"/>
      <c r="DOJ25" s="56"/>
      <c r="DOK25" s="56"/>
      <c r="DOL25" s="56"/>
      <c r="DOM25" s="56"/>
      <c r="DON25" s="56"/>
      <c r="DOO25" s="56"/>
      <c r="DOP25" s="56"/>
      <c r="DOQ25" s="56"/>
      <c r="DOR25" s="56"/>
      <c r="DOS25" s="56"/>
      <c r="DOT25" s="56"/>
      <c r="DOU25" s="56"/>
      <c r="DOV25" s="56"/>
      <c r="DOW25" s="56"/>
      <c r="DOX25" s="56"/>
      <c r="DOY25" s="56"/>
      <c r="DOZ25" s="56"/>
      <c r="DPA25" s="56"/>
      <c r="DPB25" s="56"/>
      <c r="DPC25" s="56"/>
      <c r="DPD25" s="56"/>
      <c r="DPE25" s="56"/>
      <c r="DPF25" s="56"/>
      <c r="DPG25" s="56"/>
      <c r="DPH25" s="56"/>
      <c r="DPI25" s="56"/>
      <c r="DPJ25" s="56"/>
      <c r="DPK25" s="56"/>
      <c r="DPL25" s="56"/>
      <c r="DPM25" s="56"/>
      <c r="DPN25" s="56"/>
      <c r="DPO25" s="56"/>
      <c r="DPP25" s="56"/>
      <c r="DPQ25" s="56"/>
      <c r="DPR25" s="56"/>
      <c r="DPS25" s="56"/>
      <c r="DPT25" s="56"/>
      <c r="DPU25" s="56"/>
      <c r="DPV25" s="56"/>
      <c r="DPW25" s="56"/>
      <c r="DPX25" s="56"/>
      <c r="DPY25" s="56"/>
      <c r="DPZ25" s="56"/>
      <c r="DQA25" s="56"/>
      <c r="DQB25" s="56"/>
      <c r="DQC25" s="56"/>
      <c r="DQD25" s="56"/>
      <c r="DQE25" s="56"/>
      <c r="DQF25" s="56"/>
      <c r="DQG25" s="56"/>
      <c r="DQH25" s="56"/>
      <c r="DQI25" s="56"/>
      <c r="DQJ25" s="56"/>
      <c r="DQK25" s="56"/>
      <c r="DQL25" s="56"/>
      <c r="DQM25" s="56"/>
      <c r="DQN25" s="56"/>
      <c r="DQO25" s="56"/>
      <c r="DQP25" s="56"/>
      <c r="DQQ25" s="56"/>
      <c r="DQR25" s="56"/>
      <c r="DQS25" s="56"/>
      <c r="DQT25" s="56"/>
      <c r="DQU25" s="56"/>
      <c r="DQV25" s="56"/>
      <c r="DQW25" s="56"/>
      <c r="DQX25" s="56"/>
      <c r="DQY25" s="56"/>
      <c r="DQZ25" s="56"/>
      <c r="DRA25" s="56"/>
      <c r="DRB25" s="56"/>
      <c r="DRC25" s="56"/>
      <c r="DRD25" s="56"/>
      <c r="DRE25" s="56"/>
      <c r="DRF25" s="56"/>
      <c r="DRG25" s="56"/>
      <c r="DRH25" s="56"/>
      <c r="DRI25" s="56"/>
      <c r="DRJ25" s="56"/>
      <c r="DRK25" s="56"/>
      <c r="DRL25" s="56"/>
      <c r="DRM25" s="56"/>
      <c r="DRN25" s="56"/>
      <c r="DRO25" s="56"/>
      <c r="DRP25" s="56"/>
      <c r="DRQ25" s="56"/>
      <c r="DRR25" s="56"/>
      <c r="DRS25" s="56"/>
      <c r="DRT25" s="56"/>
      <c r="DRU25" s="56"/>
      <c r="DRV25" s="56"/>
      <c r="DRW25" s="56"/>
      <c r="DRX25" s="56"/>
      <c r="DRY25" s="56"/>
      <c r="DRZ25" s="56"/>
      <c r="DSA25" s="56"/>
      <c r="DSB25" s="56"/>
      <c r="DSC25" s="56"/>
      <c r="DSD25" s="56"/>
      <c r="DSE25" s="56"/>
      <c r="DSF25" s="56"/>
      <c r="DSG25" s="56"/>
      <c r="DSH25" s="56"/>
      <c r="DSI25" s="56"/>
      <c r="DSJ25" s="56"/>
      <c r="DSK25" s="56"/>
      <c r="DSL25" s="56"/>
      <c r="DSM25" s="56"/>
      <c r="DSN25" s="56"/>
      <c r="DSO25" s="56"/>
      <c r="DSP25" s="56"/>
      <c r="DSQ25" s="56"/>
      <c r="DSR25" s="56"/>
      <c r="DSS25" s="56"/>
      <c r="DST25" s="56"/>
      <c r="DSU25" s="56"/>
      <c r="DSV25" s="56"/>
      <c r="DSW25" s="56"/>
      <c r="DSX25" s="56"/>
      <c r="DSY25" s="56"/>
      <c r="DSZ25" s="56"/>
      <c r="DTA25" s="56"/>
      <c r="DTB25" s="56"/>
      <c r="DTC25" s="56"/>
      <c r="DTD25" s="56"/>
      <c r="DTE25" s="56"/>
      <c r="DTF25" s="56"/>
      <c r="DTG25" s="56"/>
      <c r="DTH25" s="56"/>
      <c r="DTI25" s="56"/>
      <c r="DTJ25" s="56"/>
      <c r="DTK25" s="56"/>
      <c r="DTL25" s="56"/>
      <c r="DTM25" s="56"/>
      <c r="DTN25" s="56"/>
      <c r="DTO25" s="56"/>
      <c r="DTP25" s="56"/>
      <c r="DTQ25" s="56"/>
      <c r="DTR25" s="56"/>
      <c r="DTS25" s="56"/>
      <c r="DTT25" s="56"/>
      <c r="DTU25" s="56"/>
      <c r="DTV25" s="56"/>
      <c r="DTW25" s="56"/>
      <c r="DTX25" s="56"/>
      <c r="DTY25" s="56"/>
      <c r="DTZ25" s="56"/>
      <c r="DUA25" s="56"/>
      <c r="DUB25" s="56"/>
      <c r="DUC25" s="56"/>
      <c r="DUD25" s="56"/>
      <c r="DUE25" s="56"/>
      <c r="DUF25" s="56"/>
      <c r="DUG25" s="56"/>
      <c r="DUH25" s="56"/>
      <c r="DUI25" s="56"/>
      <c r="DUJ25" s="56"/>
      <c r="DUK25" s="56"/>
      <c r="DUL25" s="56"/>
      <c r="DUM25" s="56"/>
      <c r="DUN25" s="56"/>
      <c r="DUO25" s="56"/>
      <c r="DUP25" s="56"/>
      <c r="DUQ25" s="56"/>
      <c r="DUR25" s="56"/>
      <c r="DUS25" s="56"/>
      <c r="DUT25" s="56"/>
      <c r="DUU25" s="56"/>
      <c r="DUV25" s="56"/>
      <c r="DUW25" s="56"/>
      <c r="DUX25" s="56"/>
      <c r="DUY25" s="56"/>
      <c r="DUZ25" s="56"/>
      <c r="DVA25" s="56"/>
      <c r="DVB25" s="56"/>
      <c r="DVC25" s="56"/>
      <c r="DVD25" s="56"/>
      <c r="DVE25" s="56"/>
      <c r="DVF25" s="56"/>
      <c r="DVG25" s="56"/>
      <c r="DVH25" s="56"/>
      <c r="DVI25" s="56"/>
      <c r="DVJ25" s="56"/>
      <c r="DVK25" s="56"/>
      <c r="DVL25" s="56"/>
      <c r="DVM25" s="56"/>
      <c r="DVN25" s="56"/>
      <c r="DVO25" s="56"/>
      <c r="DVP25" s="56"/>
      <c r="DVQ25" s="56"/>
      <c r="DVR25" s="56"/>
      <c r="DVS25" s="56"/>
      <c r="DVT25" s="56"/>
      <c r="DVU25" s="56"/>
      <c r="DVV25" s="56"/>
      <c r="DVW25" s="56"/>
      <c r="DVX25" s="56"/>
      <c r="DVY25" s="56"/>
      <c r="DVZ25" s="56"/>
      <c r="DWA25" s="56"/>
      <c r="DWB25" s="56"/>
      <c r="DWC25" s="56"/>
      <c r="DWD25" s="56"/>
      <c r="DWE25" s="56"/>
      <c r="DWF25" s="56"/>
      <c r="DWG25" s="56"/>
      <c r="DWH25" s="56"/>
      <c r="DWI25" s="56"/>
      <c r="DWJ25" s="56"/>
      <c r="DWK25" s="56"/>
      <c r="DWL25" s="56"/>
      <c r="DWM25" s="56"/>
      <c r="DWN25" s="56"/>
      <c r="DWO25" s="56"/>
      <c r="DWP25" s="56"/>
      <c r="DWQ25" s="56"/>
      <c r="DWR25" s="56"/>
      <c r="DWS25" s="56"/>
      <c r="DWT25" s="56"/>
      <c r="DWU25" s="56"/>
      <c r="DWV25" s="56"/>
      <c r="DWW25" s="56"/>
      <c r="DWX25" s="56"/>
      <c r="DWY25" s="56"/>
      <c r="DWZ25" s="56"/>
      <c r="DXA25" s="56"/>
      <c r="DXB25" s="56"/>
      <c r="DXC25" s="56"/>
      <c r="DXD25" s="56"/>
      <c r="DXE25" s="56"/>
      <c r="DXF25" s="56"/>
      <c r="DXG25" s="56"/>
      <c r="DXH25" s="56"/>
      <c r="DXI25" s="56"/>
      <c r="DXJ25" s="56"/>
      <c r="DXK25" s="56"/>
      <c r="DXL25" s="56"/>
      <c r="DXM25" s="56"/>
      <c r="DXN25" s="56"/>
      <c r="DXO25" s="56"/>
      <c r="DXP25" s="56"/>
      <c r="DXQ25" s="56"/>
      <c r="DXR25" s="56"/>
      <c r="DXS25" s="56"/>
      <c r="DXT25" s="56"/>
      <c r="DXU25" s="56"/>
      <c r="DXV25" s="56"/>
      <c r="DXW25" s="56"/>
      <c r="DXX25" s="56"/>
      <c r="DXY25" s="56"/>
      <c r="DXZ25" s="56"/>
      <c r="DYA25" s="56"/>
      <c r="DYB25" s="56"/>
      <c r="DYC25" s="56"/>
      <c r="DYD25" s="56"/>
      <c r="DYE25" s="56"/>
      <c r="DYF25" s="56"/>
      <c r="DYG25" s="56"/>
      <c r="DYH25" s="56"/>
      <c r="DYI25" s="56"/>
      <c r="DYJ25" s="56"/>
      <c r="DYK25" s="56"/>
      <c r="DYL25" s="56"/>
      <c r="DYM25" s="56"/>
      <c r="DYN25" s="56"/>
      <c r="DYO25" s="56"/>
      <c r="DYP25" s="56"/>
      <c r="DYQ25" s="56"/>
      <c r="DYR25" s="56"/>
      <c r="DYS25" s="56"/>
      <c r="DYT25" s="56"/>
      <c r="DYU25" s="56"/>
      <c r="DYV25" s="56"/>
      <c r="DYW25" s="56"/>
      <c r="DYX25" s="56"/>
      <c r="DYY25" s="56"/>
      <c r="DYZ25" s="56"/>
      <c r="DZA25" s="56"/>
      <c r="DZB25" s="56"/>
      <c r="DZC25" s="56"/>
      <c r="DZD25" s="56"/>
      <c r="DZE25" s="56"/>
      <c r="DZF25" s="56"/>
      <c r="DZG25" s="56"/>
      <c r="DZH25" s="56"/>
      <c r="DZI25" s="56"/>
      <c r="DZJ25" s="56"/>
      <c r="DZK25" s="56"/>
      <c r="DZL25" s="56"/>
      <c r="DZM25" s="56"/>
      <c r="DZN25" s="56"/>
      <c r="DZO25" s="56"/>
      <c r="DZP25" s="56"/>
      <c r="DZQ25" s="56"/>
      <c r="DZR25" s="56"/>
      <c r="DZS25" s="56"/>
      <c r="DZT25" s="56"/>
      <c r="DZU25" s="56"/>
      <c r="DZV25" s="56"/>
      <c r="DZW25" s="56"/>
      <c r="DZX25" s="56"/>
      <c r="DZY25" s="56"/>
      <c r="DZZ25" s="56"/>
      <c r="EAA25" s="56"/>
      <c r="EAB25" s="56"/>
      <c r="EAC25" s="56"/>
      <c r="EAD25" s="56"/>
      <c r="EAE25" s="56"/>
      <c r="EAF25" s="56"/>
      <c r="EAG25" s="56"/>
      <c r="EAH25" s="56"/>
      <c r="EAI25" s="56"/>
      <c r="EAJ25" s="56"/>
      <c r="EAK25" s="56"/>
      <c r="EAL25" s="56"/>
      <c r="EAM25" s="56"/>
      <c r="EAN25" s="56"/>
      <c r="EAO25" s="56"/>
      <c r="EAP25" s="56"/>
      <c r="EAQ25" s="56"/>
      <c r="EAR25" s="56"/>
      <c r="EAS25" s="56"/>
      <c r="EAT25" s="56"/>
      <c r="EAU25" s="56"/>
      <c r="EAV25" s="56"/>
      <c r="EAW25" s="56"/>
      <c r="EAX25" s="56"/>
      <c r="EAY25" s="56"/>
      <c r="EAZ25" s="56"/>
      <c r="EBA25" s="56"/>
      <c r="EBB25" s="56"/>
      <c r="EBC25" s="56"/>
      <c r="EBD25" s="56"/>
      <c r="EBE25" s="56"/>
      <c r="EBF25" s="56"/>
      <c r="EBG25" s="56"/>
      <c r="EBH25" s="56"/>
      <c r="EBI25" s="56"/>
      <c r="EBJ25" s="56"/>
      <c r="EBK25" s="56"/>
      <c r="EBL25" s="56"/>
      <c r="EBM25" s="56"/>
      <c r="EBN25" s="56"/>
      <c r="EBO25" s="56"/>
      <c r="EBP25" s="56"/>
      <c r="EBQ25" s="56"/>
      <c r="EBR25" s="56"/>
      <c r="EBS25" s="56"/>
      <c r="EBT25" s="56"/>
      <c r="EBU25" s="56"/>
      <c r="EBV25" s="56"/>
      <c r="EBW25" s="56"/>
      <c r="EBX25" s="56"/>
      <c r="EBY25" s="56"/>
      <c r="EBZ25" s="56"/>
      <c r="ECA25" s="56"/>
      <c r="ECB25" s="56"/>
      <c r="ECC25" s="56"/>
      <c r="ECD25" s="56"/>
      <c r="ECE25" s="56"/>
      <c r="ECF25" s="56"/>
      <c r="ECG25" s="56"/>
      <c r="ECH25" s="56"/>
      <c r="ECI25" s="56"/>
      <c r="ECJ25" s="56"/>
      <c r="ECK25" s="56"/>
      <c r="ECL25" s="56"/>
      <c r="ECM25" s="56"/>
      <c r="ECN25" s="56"/>
      <c r="ECO25" s="56"/>
      <c r="ECP25" s="56"/>
      <c r="ECQ25" s="56"/>
      <c r="ECR25" s="56"/>
      <c r="ECS25" s="56"/>
      <c r="ECT25" s="56"/>
      <c r="ECU25" s="56"/>
      <c r="ECV25" s="56"/>
      <c r="ECW25" s="56"/>
      <c r="ECX25" s="56"/>
      <c r="ECY25" s="56"/>
      <c r="ECZ25" s="56"/>
      <c r="EDA25" s="56"/>
      <c r="EDB25" s="56"/>
      <c r="EDC25" s="56"/>
      <c r="EDD25" s="56"/>
      <c r="EDE25" s="56"/>
      <c r="EDF25" s="56"/>
      <c r="EDG25" s="56"/>
      <c r="EDH25" s="56"/>
      <c r="EDI25" s="56"/>
      <c r="EDJ25" s="56"/>
      <c r="EDK25" s="56"/>
      <c r="EDL25" s="56"/>
      <c r="EDM25" s="56"/>
      <c r="EDN25" s="56"/>
      <c r="EDO25" s="56"/>
      <c r="EDP25" s="56"/>
      <c r="EDQ25" s="56"/>
      <c r="EDR25" s="56"/>
      <c r="EDS25" s="56"/>
      <c r="EDT25" s="56"/>
      <c r="EDU25" s="56"/>
      <c r="EDV25" s="56"/>
      <c r="EDW25" s="56"/>
      <c r="EDX25" s="56"/>
      <c r="EDY25" s="56"/>
      <c r="EDZ25" s="56"/>
      <c r="EEA25" s="56"/>
      <c r="EEB25" s="56"/>
      <c r="EEC25" s="56"/>
      <c r="EED25" s="56"/>
      <c r="EEE25" s="56"/>
      <c r="EEF25" s="56"/>
      <c r="EEG25" s="56"/>
      <c r="EEH25" s="56"/>
      <c r="EEI25" s="56"/>
      <c r="EEJ25" s="56"/>
      <c r="EEK25" s="56"/>
      <c r="EEL25" s="56"/>
      <c r="EEM25" s="56"/>
      <c r="EEN25" s="56"/>
      <c r="EEO25" s="56"/>
      <c r="EEP25" s="56"/>
      <c r="EEQ25" s="56"/>
      <c r="EER25" s="56"/>
      <c r="EES25" s="56"/>
      <c r="EET25" s="56"/>
      <c r="EEU25" s="56"/>
      <c r="EEV25" s="56"/>
      <c r="EEW25" s="56"/>
      <c r="EEX25" s="56"/>
      <c r="EEY25" s="56"/>
      <c r="EEZ25" s="56"/>
      <c r="EFA25" s="56"/>
      <c r="EFB25" s="56"/>
      <c r="EFC25" s="56"/>
      <c r="EFD25" s="56"/>
      <c r="EFE25" s="56"/>
      <c r="EFF25" s="56"/>
      <c r="EFG25" s="56"/>
      <c r="EFH25" s="56"/>
      <c r="EFI25" s="56"/>
      <c r="EFJ25" s="56"/>
      <c r="EFK25" s="56"/>
      <c r="EFL25" s="56"/>
      <c r="EFM25" s="56"/>
      <c r="EFN25" s="56"/>
      <c r="EFO25" s="56"/>
      <c r="EFP25" s="56"/>
      <c r="EFQ25" s="56"/>
      <c r="EFR25" s="56"/>
      <c r="EFS25" s="56"/>
      <c r="EFT25" s="56"/>
      <c r="EFU25" s="56"/>
      <c r="EFV25" s="56"/>
      <c r="EFW25" s="56"/>
      <c r="EFX25" s="56"/>
      <c r="EFY25" s="56"/>
      <c r="EFZ25" s="56"/>
      <c r="EGA25" s="56"/>
      <c r="EGB25" s="56"/>
      <c r="EGC25" s="56"/>
      <c r="EGD25" s="56"/>
      <c r="EGE25" s="56"/>
      <c r="EGF25" s="56"/>
      <c r="EGG25" s="56"/>
      <c r="EGH25" s="56"/>
      <c r="EGI25" s="56"/>
      <c r="EGJ25" s="56"/>
      <c r="EGK25" s="56"/>
      <c r="EGL25" s="56"/>
      <c r="EGM25" s="56"/>
      <c r="EGN25" s="56"/>
      <c r="EGO25" s="56"/>
      <c r="EGP25" s="56"/>
      <c r="EGQ25" s="56"/>
      <c r="EGR25" s="56"/>
      <c r="EGS25" s="56"/>
      <c r="EGT25" s="56"/>
      <c r="EGU25" s="56"/>
      <c r="EGV25" s="56"/>
      <c r="EGW25" s="56"/>
      <c r="EGX25" s="56"/>
      <c r="EGY25" s="56"/>
      <c r="EGZ25" s="56"/>
      <c r="EHA25" s="56"/>
      <c r="EHB25" s="56"/>
      <c r="EHC25" s="56"/>
      <c r="EHD25" s="56"/>
      <c r="EHE25" s="56"/>
      <c r="EHF25" s="56"/>
      <c r="EHG25" s="56"/>
      <c r="EHH25" s="56"/>
      <c r="EHI25" s="56"/>
      <c r="EHJ25" s="56"/>
      <c r="EHK25" s="56"/>
      <c r="EHL25" s="56"/>
      <c r="EHM25" s="56"/>
      <c r="EHN25" s="56"/>
      <c r="EHO25" s="56"/>
      <c r="EHP25" s="56"/>
      <c r="EHQ25" s="56"/>
      <c r="EHR25" s="56"/>
      <c r="EHS25" s="56"/>
      <c r="EHT25" s="56"/>
      <c r="EHU25" s="56"/>
      <c r="EHV25" s="56"/>
      <c r="EHW25" s="56"/>
      <c r="EHX25" s="56"/>
      <c r="EHY25" s="56"/>
      <c r="EHZ25" s="56"/>
      <c r="EIA25" s="56"/>
      <c r="EIB25" s="56"/>
      <c r="EIC25" s="56"/>
      <c r="EID25" s="56"/>
      <c r="EIE25" s="56"/>
      <c r="EIF25" s="56"/>
      <c r="EIG25" s="56"/>
      <c r="EIH25" s="56"/>
      <c r="EII25" s="56"/>
      <c r="EIJ25" s="56"/>
      <c r="EIK25" s="56"/>
      <c r="EIL25" s="56"/>
      <c r="EIM25" s="56"/>
      <c r="EIN25" s="56"/>
      <c r="EIO25" s="56"/>
      <c r="EIP25" s="56"/>
      <c r="EIQ25" s="56"/>
      <c r="EIR25" s="56"/>
      <c r="EIS25" s="56"/>
      <c r="EIT25" s="56"/>
      <c r="EIU25" s="56"/>
      <c r="EIV25" s="56"/>
      <c r="EIW25" s="56"/>
      <c r="EIX25" s="56"/>
      <c r="EIY25" s="56"/>
      <c r="EIZ25" s="56"/>
      <c r="EJA25" s="56"/>
      <c r="EJB25" s="56"/>
      <c r="EJC25" s="56"/>
      <c r="EJD25" s="56"/>
      <c r="EJE25" s="56"/>
      <c r="EJF25" s="56"/>
      <c r="EJG25" s="56"/>
      <c r="EJH25" s="56"/>
      <c r="EJI25" s="56"/>
      <c r="EJJ25" s="56"/>
      <c r="EJK25" s="56"/>
      <c r="EJL25" s="56"/>
      <c r="EJM25" s="56"/>
      <c r="EJN25" s="56"/>
      <c r="EJO25" s="56"/>
      <c r="EJP25" s="56"/>
      <c r="EJQ25" s="56"/>
      <c r="EJR25" s="56"/>
      <c r="EJS25" s="56"/>
      <c r="EJT25" s="56"/>
      <c r="EJU25" s="56"/>
      <c r="EJV25" s="56"/>
      <c r="EJW25" s="56"/>
      <c r="EJX25" s="56"/>
      <c r="EJY25" s="56"/>
      <c r="EJZ25" s="56"/>
      <c r="EKA25" s="56"/>
      <c r="EKB25" s="56"/>
      <c r="EKC25" s="56"/>
      <c r="EKD25" s="56"/>
      <c r="EKE25" s="56"/>
      <c r="EKF25" s="56"/>
      <c r="EKG25" s="56"/>
      <c r="EKH25" s="56"/>
      <c r="EKI25" s="56"/>
      <c r="EKJ25" s="56"/>
      <c r="EKK25" s="56"/>
      <c r="EKL25" s="56"/>
      <c r="EKM25" s="56"/>
      <c r="EKN25" s="56"/>
      <c r="EKO25" s="56"/>
      <c r="EKP25" s="56"/>
      <c r="EKQ25" s="56"/>
      <c r="EKR25" s="56"/>
      <c r="EKS25" s="56"/>
      <c r="EKT25" s="56"/>
      <c r="EKU25" s="56"/>
      <c r="EKV25" s="56"/>
      <c r="EKW25" s="56"/>
      <c r="EKX25" s="56"/>
      <c r="EKY25" s="56"/>
      <c r="EKZ25" s="56"/>
      <c r="ELA25" s="56"/>
      <c r="ELB25" s="56"/>
      <c r="ELC25" s="56"/>
      <c r="ELD25" s="56"/>
      <c r="ELE25" s="56"/>
      <c r="ELF25" s="56"/>
      <c r="ELG25" s="56"/>
      <c r="ELH25" s="56"/>
      <c r="ELI25" s="56"/>
      <c r="ELJ25" s="56"/>
      <c r="ELK25" s="56"/>
      <c r="ELL25" s="56"/>
      <c r="ELM25" s="56"/>
      <c r="ELN25" s="56"/>
      <c r="ELO25" s="56"/>
      <c r="ELP25" s="56"/>
      <c r="ELQ25" s="56"/>
      <c r="ELR25" s="56"/>
      <c r="ELS25" s="56"/>
      <c r="ELT25" s="56"/>
      <c r="ELU25" s="56"/>
      <c r="ELV25" s="56"/>
      <c r="ELW25" s="56"/>
      <c r="ELX25" s="56"/>
      <c r="ELY25" s="56"/>
      <c r="ELZ25" s="56"/>
      <c r="EMA25" s="56"/>
      <c r="EMB25" s="56"/>
      <c r="EMC25" s="56"/>
      <c r="EMD25" s="56"/>
      <c r="EME25" s="56"/>
      <c r="EMF25" s="56"/>
      <c r="EMG25" s="56"/>
      <c r="EMH25" s="56"/>
      <c r="EMI25" s="56"/>
      <c r="EMJ25" s="56"/>
      <c r="EMK25" s="56"/>
      <c r="EML25" s="56"/>
      <c r="EMM25" s="56"/>
      <c r="EMN25" s="56"/>
      <c r="EMO25" s="56"/>
      <c r="EMP25" s="56"/>
      <c r="EMQ25" s="56"/>
      <c r="EMR25" s="56"/>
      <c r="EMS25" s="56"/>
      <c r="EMT25" s="56"/>
      <c r="EMU25" s="56"/>
      <c r="EMV25" s="56"/>
      <c r="EMW25" s="56"/>
      <c r="EMX25" s="56"/>
      <c r="EMY25" s="56"/>
      <c r="EMZ25" s="56"/>
      <c r="ENA25" s="56"/>
      <c r="ENB25" s="56"/>
      <c r="ENC25" s="56"/>
      <c r="END25" s="56"/>
      <c r="ENE25" s="56"/>
      <c r="ENF25" s="56"/>
      <c r="ENG25" s="56"/>
      <c r="ENH25" s="56"/>
      <c r="ENI25" s="56"/>
      <c r="ENJ25" s="56"/>
      <c r="ENK25" s="56"/>
      <c r="ENL25" s="56"/>
      <c r="ENM25" s="56"/>
      <c r="ENN25" s="56"/>
      <c r="ENO25" s="56"/>
      <c r="ENP25" s="56"/>
      <c r="ENQ25" s="56"/>
      <c r="ENR25" s="56"/>
      <c r="ENS25" s="56"/>
      <c r="ENT25" s="56"/>
      <c r="ENU25" s="56"/>
      <c r="ENV25" s="56"/>
      <c r="ENW25" s="56"/>
      <c r="ENX25" s="56"/>
      <c r="ENY25" s="56"/>
      <c r="ENZ25" s="56"/>
      <c r="EOA25" s="56"/>
      <c r="EOB25" s="56"/>
      <c r="EOC25" s="56"/>
      <c r="EOD25" s="56"/>
      <c r="EOE25" s="56"/>
      <c r="EOF25" s="56"/>
      <c r="EOG25" s="56"/>
      <c r="EOH25" s="56"/>
      <c r="EOI25" s="56"/>
      <c r="EOJ25" s="56"/>
      <c r="EOK25" s="56"/>
      <c r="EOL25" s="56"/>
      <c r="EOM25" s="56"/>
      <c r="EON25" s="56"/>
      <c r="EOO25" s="56"/>
      <c r="EOP25" s="56"/>
      <c r="EOQ25" s="56"/>
      <c r="EOR25" s="56"/>
      <c r="EOS25" s="56"/>
      <c r="EOT25" s="56"/>
      <c r="EOU25" s="56"/>
      <c r="EOV25" s="56"/>
      <c r="EOW25" s="56"/>
      <c r="EOX25" s="56"/>
      <c r="EOY25" s="56"/>
      <c r="EOZ25" s="56"/>
      <c r="EPA25" s="56"/>
      <c r="EPB25" s="56"/>
      <c r="EPC25" s="56"/>
      <c r="EPD25" s="56"/>
      <c r="EPE25" s="56"/>
      <c r="EPF25" s="56"/>
      <c r="EPG25" s="56"/>
      <c r="EPH25" s="56"/>
      <c r="EPI25" s="56"/>
      <c r="EPJ25" s="56"/>
      <c r="EPK25" s="56"/>
      <c r="EPL25" s="56"/>
      <c r="EPM25" s="56"/>
      <c r="EPN25" s="56"/>
      <c r="EPO25" s="56"/>
      <c r="EPP25" s="56"/>
      <c r="EPQ25" s="56"/>
      <c r="EPR25" s="56"/>
      <c r="EPS25" s="56"/>
      <c r="EPT25" s="56"/>
      <c r="EPU25" s="56"/>
      <c r="EPV25" s="56"/>
      <c r="EPW25" s="56"/>
      <c r="EPX25" s="56"/>
      <c r="EPY25" s="56"/>
      <c r="EPZ25" s="56"/>
      <c r="EQA25" s="56"/>
      <c r="EQB25" s="56"/>
      <c r="EQC25" s="56"/>
      <c r="EQD25" s="56"/>
      <c r="EQE25" s="56"/>
      <c r="EQF25" s="56"/>
      <c r="EQG25" s="56"/>
      <c r="EQH25" s="56"/>
      <c r="EQI25" s="56"/>
      <c r="EQJ25" s="56"/>
      <c r="EQK25" s="56"/>
      <c r="EQL25" s="56"/>
      <c r="EQM25" s="56"/>
      <c r="EQN25" s="56"/>
      <c r="EQO25" s="56"/>
      <c r="EQP25" s="56"/>
      <c r="EQQ25" s="56"/>
      <c r="EQR25" s="56"/>
      <c r="EQS25" s="56"/>
      <c r="EQT25" s="56"/>
      <c r="EQU25" s="56"/>
      <c r="EQV25" s="56"/>
      <c r="EQW25" s="56"/>
      <c r="EQX25" s="56"/>
      <c r="EQY25" s="56"/>
      <c r="EQZ25" s="56"/>
      <c r="ERA25" s="56"/>
      <c r="ERB25" s="56"/>
      <c r="ERC25" s="56"/>
      <c r="ERD25" s="56"/>
      <c r="ERE25" s="56"/>
      <c r="ERF25" s="56"/>
      <c r="ERG25" s="56"/>
      <c r="ERH25" s="56"/>
      <c r="ERI25" s="56"/>
      <c r="ERJ25" s="56"/>
      <c r="ERK25" s="56"/>
      <c r="ERL25" s="56"/>
      <c r="ERM25" s="56"/>
      <c r="ERN25" s="56"/>
      <c r="ERO25" s="56"/>
      <c r="ERP25" s="56"/>
      <c r="ERQ25" s="56"/>
      <c r="ERR25" s="56"/>
      <c r="ERS25" s="56"/>
      <c r="ERT25" s="56"/>
      <c r="ERU25" s="56"/>
      <c r="ERV25" s="56"/>
      <c r="ERW25" s="56"/>
      <c r="ERX25" s="56"/>
      <c r="ERY25" s="56"/>
      <c r="ERZ25" s="56"/>
      <c r="ESA25" s="56"/>
      <c r="ESB25" s="56"/>
      <c r="ESC25" s="56"/>
      <c r="ESD25" s="56"/>
      <c r="ESE25" s="56"/>
      <c r="ESF25" s="56"/>
      <c r="ESG25" s="56"/>
      <c r="ESH25" s="56"/>
      <c r="ESI25" s="56"/>
      <c r="ESJ25" s="56"/>
      <c r="ESK25" s="56"/>
      <c r="ESL25" s="56"/>
      <c r="ESM25" s="56"/>
      <c r="ESN25" s="56"/>
      <c r="ESO25" s="56"/>
      <c r="ESP25" s="56"/>
      <c r="ESQ25" s="56"/>
      <c r="ESR25" s="56"/>
      <c r="ESS25" s="56"/>
      <c r="EST25" s="56"/>
      <c r="ESU25" s="56"/>
      <c r="ESV25" s="56"/>
      <c r="ESW25" s="56"/>
      <c r="ESX25" s="56"/>
      <c r="ESY25" s="56"/>
      <c r="ESZ25" s="56"/>
      <c r="ETA25" s="56"/>
      <c r="ETB25" s="56"/>
      <c r="ETC25" s="56"/>
      <c r="ETD25" s="56"/>
      <c r="ETE25" s="56"/>
      <c r="ETF25" s="56"/>
      <c r="ETG25" s="56"/>
      <c r="ETH25" s="56"/>
      <c r="ETI25" s="56"/>
      <c r="ETJ25" s="56"/>
      <c r="ETK25" s="56"/>
      <c r="ETL25" s="56"/>
      <c r="ETM25" s="56"/>
      <c r="ETN25" s="56"/>
      <c r="ETO25" s="56"/>
      <c r="ETP25" s="56"/>
      <c r="ETQ25" s="56"/>
      <c r="ETR25" s="56"/>
      <c r="ETS25" s="56"/>
      <c r="ETT25" s="56"/>
      <c r="ETU25" s="56"/>
      <c r="ETV25" s="56"/>
      <c r="ETW25" s="56"/>
      <c r="ETX25" s="56"/>
      <c r="ETY25" s="56"/>
      <c r="ETZ25" s="56"/>
      <c r="EUA25" s="56"/>
      <c r="EUB25" s="56"/>
      <c r="EUC25" s="56"/>
      <c r="EUD25" s="56"/>
      <c r="EUE25" s="56"/>
      <c r="EUF25" s="56"/>
      <c r="EUG25" s="56"/>
      <c r="EUH25" s="56"/>
      <c r="EUI25" s="56"/>
      <c r="EUJ25" s="56"/>
      <c r="EUK25" s="56"/>
      <c r="EUL25" s="56"/>
      <c r="EUM25" s="56"/>
      <c r="EUN25" s="56"/>
      <c r="EUO25" s="56"/>
      <c r="EUP25" s="56"/>
      <c r="EUQ25" s="56"/>
      <c r="EUR25" s="56"/>
      <c r="EUS25" s="56"/>
      <c r="EUT25" s="56"/>
      <c r="EUU25" s="56"/>
      <c r="EUV25" s="56"/>
      <c r="EUW25" s="56"/>
      <c r="EUX25" s="56"/>
      <c r="EUY25" s="56"/>
      <c r="EUZ25" s="56"/>
      <c r="EVA25" s="56"/>
      <c r="EVB25" s="56"/>
      <c r="EVC25" s="56"/>
      <c r="EVD25" s="56"/>
      <c r="EVE25" s="56"/>
      <c r="EVF25" s="56"/>
      <c r="EVG25" s="56"/>
      <c r="EVH25" s="56"/>
      <c r="EVI25" s="56"/>
      <c r="EVJ25" s="56"/>
      <c r="EVK25" s="56"/>
      <c r="EVL25" s="56"/>
      <c r="EVM25" s="56"/>
      <c r="EVN25" s="56"/>
      <c r="EVO25" s="56"/>
      <c r="EVP25" s="56"/>
      <c r="EVQ25" s="56"/>
      <c r="EVR25" s="56"/>
      <c r="EVS25" s="56"/>
      <c r="EVT25" s="56"/>
      <c r="EVU25" s="56"/>
      <c r="EVV25" s="56"/>
      <c r="EVW25" s="56"/>
      <c r="EVX25" s="56"/>
      <c r="EVY25" s="56"/>
      <c r="EVZ25" s="56"/>
      <c r="EWA25" s="56"/>
      <c r="EWB25" s="56"/>
      <c r="EWC25" s="56"/>
      <c r="EWD25" s="56"/>
      <c r="EWE25" s="56"/>
      <c r="EWF25" s="56"/>
      <c r="EWG25" s="56"/>
      <c r="EWH25" s="56"/>
      <c r="EWI25" s="56"/>
      <c r="EWJ25" s="56"/>
      <c r="EWK25" s="56"/>
      <c r="EWL25" s="56"/>
      <c r="EWM25" s="56"/>
      <c r="EWN25" s="56"/>
      <c r="EWO25" s="56"/>
      <c r="EWP25" s="56"/>
      <c r="EWQ25" s="56"/>
      <c r="EWR25" s="56"/>
      <c r="EWS25" s="56"/>
      <c r="EWT25" s="56"/>
      <c r="EWU25" s="56"/>
      <c r="EWV25" s="56"/>
      <c r="EWW25" s="56"/>
      <c r="EWX25" s="56"/>
      <c r="EWY25" s="56"/>
      <c r="EWZ25" s="56"/>
      <c r="EXA25" s="56"/>
      <c r="EXB25" s="56"/>
      <c r="EXC25" s="56"/>
      <c r="EXD25" s="56"/>
      <c r="EXE25" s="56"/>
      <c r="EXF25" s="56"/>
      <c r="EXG25" s="56"/>
      <c r="EXH25" s="56"/>
      <c r="EXI25" s="56"/>
      <c r="EXJ25" s="56"/>
      <c r="EXK25" s="56"/>
      <c r="EXL25" s="56"/>
      <c r="EXM25" s="56"/>
      <c r="EXN25" s="56"/>
      <c r="EXO25" s="56"/>
      <c r="EXP25" s="56"/>
      <c r="EXQ25" s="56"/>
      <c r="EXR25" s="56"/>
      <c r="EXS25" s="56"/>
      <c r="EXT25" s="56"/>
      <c r="EXU25" s="56"/>
      <c r="EXV25" s="56"/>
      <c r="EXW25" s="56"/>
      <c r="EXX25" s="56"/>
      <c r="EXY25" s="56"/>
      <c r="EXZ25" s="56"/>
      <c r="EYA25" s="56"/>
      <c r="EYB25" s="56"/>
      <c r="EYC25" s="56"/>
      <c r="EYD25" s="56"/>
      <c r="EYE25" s="56"/>
      <c r="EYF25" s="56"/>
      <c r="EYG25" s="56"/>
      <c r="EYH25" s="56"/>
      <c r="EYI25" s="56"/>
      <c r="EYJ25" s="56"/>
      <c r="EYK25" s="56"/>
      <c r="EYL25" s="56"/>
      <c r="EYM25" s="56"/>
      <c r="EYN25" s="56"/>
      <c r="EYO25" s="56"/>
      <c r="EYP25" s="56"/>
      <c r="EYQ25" s="56"/>
      <c r="EYR25" s="56"/>
      <c r="EYS25" s="56"/>
      <c r="EYT25" s="56"/>
      <c r="EYU25" s="56"/>
      <c r="EYV25" s="56"/>
      <c r="EYW25" s="56"/>
      <c r="EYX25" s="56"/>
      <c r="EYY25" s="56"/>
      <c r="EYZ25" s="56"/>
      <c r="EZA25" s="56"/>
      <c r="EZB25" s="56"/>
      <c r="EZC25" s="56"/>
      <c r="EZD25" s="56"/>
      <c r="EZE25" s="56"/>
      <c r="EZF25" s="56"/>
      <c r="EZG25" s="56"/>
      <c r="EZH25" s="56"/>
      <c r="EZI25" s="56"/>
      <c r="EZJ25" s="56"/>
      <c r="EZK25" s="56"/>
      <c r="EZL25" s="56"/>
      <c r="EZM25" s="56"/>
      <c r="EZN25" s="56"/>
      <c r="EZO25" s="56"/>
      <c r="EZP25" s="56"/>
      <c r="EZQ25" s="56"/>
      <c r="EZR25" s="56"/>
      <c r="EZS25" s="56"/>
      <c r="EZT25" s="56"/>
      <c r="EZU25" s="56"/>
      <c r="EZV25" s="56"/>
      <c r="EZW25" s="56"/>
      <c r="EZX25" s="56"/>
      <c r="EZY25" s="56"/>
      <c r="EZZ25" s="56"/>
      <c r="FAA25" s="56"/>
      <c r="FAB25" s="56"/>
      <c r="FAC25" s="56"/>
      <c r="FAD25" s="56"/>
      <c r="FAE25" s="56"/>
      <c r="FAF25" s="56"/>
      <c r="FAG25" s="56"/>
      <c r="FAH25" s="56"/>
      <c r="FAI25" s="56"/>
      <c r="FAJ25" s="56"/>
      <c r="FAK25" s="56"/>
      <c r="FAL25" s="56"/>
      <c r="FAM25" s="56"/>
      <c r="FAN25" s="56"/>
      <c r="FAO25" s="56"/>
      <c r="FAP25" s="56"/>
      <c r="FAQ25" s="56"/>
      <c r="FAR25" s="56"/>
      <c r="FAS25" s="56"/>
      <c r="FAT25" s="56"/>
      <c r="FAU25" s="56"/>
      <c r="FAV25" s="56"/>
      <c r="FAW25" s="56"/>
      <c r="FAX25" s="56"/>
      <c r="FAY25" s="56"/>
      <c r="FAZ25" s="56"/>
      <c r="FBA25" s="56"/>
      <c r="FBB25" s="56"/>
      <c r="FBC25" s="56"/>
      <c r="FBD25" s="56"/>
      <c r="FBE25" s="56"/>
      <c r="FBF25" s="56"/>
      <c r="FBG25" s="56"/>
      <c r="FBH25" s="56"/>
      <c r="FBI25" s="56"/>
      <c r="FBJ25" s="56"/>
      <c r="FBK25" s="56"/>
      <c r="FBL25" s="56"/>
      <c r="FBM25" s="56"/>
      <c r="FBN25" s="56"/>
      <c r="FBO25" s="56"/>
      <c r="FBP25" s="56"/>
      <c r="FBQ25" s="56"/>
      <c r="FBR25" s="56"/>
      <c r="FBS25" s="56"/>
      <c r="FBT25" s="56"/>
      <c r="FBU25" s="56"/>
      <c r="FBV25" s="56"/>
      <c r="FBW25" s="56"/>
      <c r="FBX25" s="56"/>
      <c r="FBY25" s="56"/>
      <c r="FBZ25" s="56"/>
      <c r="FCA25" s="56"/>
      <c r="FCB25" s="56"/>
      <c r="FCC25" s="56"/>
      <c r="FCD25" s="56"/>
      <c r="FCE25" s="56"/>
      <c r="FCF25" s="56"/>
      <c r="FCG25" s="56"/>
      <c r="FCH25" s="56"/>
      <c r="FCI25" s="56"/>
      <c r="FCJ25" s="56"/>
      <c r="FCK25" s="56"/>
      <c r="FCL25" s="56"/>
      <c r="FCM25" s="56"/>
      <c r="FCN25" s="56"/>
      <c r="FCO25" s="56"/>
      <c r="FCP25" s="56"/>
      <c r="FCQ25" s="56"/>
      <c r="FCR25" s="56"/>
      <c r="FCS25" s="56"/>
      <c r="FCT25" s="56"/>
      <c r="FCU25" s="56"/>
      <c r="FCV25" s="56"/>
      <c r="FCW25" s="56"/>
      <c r="FCX25" s="56"/>
      <c r="FCY25" s="56"/>
      <c r="FCZ25" s="56"/>
      <c r="FDA25" s="56"/>
      <c r="FDB25" s="56"/>
      <c r="FDC25" s="56"/>
      <c r="FDD25" s="56"/>
      <c r="FDE25" s="56"/>
      <c r="FDF25" s="56"/>
      <c r="FDG25" s="56"/>
      <c r="FDH25" s="56"/>
      <c r="FDI25" s="56"/>
      <c r="FDJ25" s="56"/>
      <c r="FDK25" s="56"/>
      <c r="FDL25" s="56"/>
      <c r="FDM25" s="56"/>
      <c r="FDN25" s="56"/>
      <c r="FDO25" s="56"/>
      <c r="FDP25" s="56"/>
      <c r="FDQ25" s="56"/>
      <c r="FDR25" s="56"/>
      <c r="FDS25" s="56"/>
      <c r="FDT25" s="56"/>
      <c r="FDU25" s="56"/>
      <c r="FDV25" s="56"/>
      <c r="FDW25" s="56"/>
      <c r="FDX25" s="56"/>
      <c r="FDY25" s="56"/>
      <c r="FDZ25" s="56"/>
      <c r="FEA25" s="56"/>
      <c r="FEB25" s="56"/>
      <c r="FEC25" s="56"/>
      <c r="FED25" s="56"/>
      <c r="FEE25" s="56"/>
      <c r="FEF25" s="56"/>
      <c r="FEG25" s="56"/>
      <c r="FEH25" s="56"/>
      <c r="FEI25" s="56"/>
      <c r="FEJ25" s="56"/>
      <c r="FEK25" s="56"/>
      <c r="FEL25" s="56"/>
      <c r="FEM25" s="56"/>
      <c r="FEN25" s="56"/>
      <c r="FEO25" s="56"/>
      <c r="FEP25" s="56"/>
      <c r="FEQ25" s="56"/>
      <c r="FER25" s="56"/>
      <c r="FES25" s="56"/>
      <c r="FET25" s="56"/>
      <c r="FEU25" s="56"/>
      <c r="FEV25" s="56"/>
      <c r="FEW25" s="56"/>
      <c r="FEX25" s="56"/>
      <c r="FEY25" s="56"/>
      <c r="FEZ25" s="56"/>
      <c r="FFA25" s="56"/>
      <c r="FFB25" s="56"/>
      <c r="FFC25" s="56"/>
      <c r="FFD25" s="56"/>
      <c r="FFE25" s="56"/>
      <c r="FFF25" s="56"/>
      <c r="FFG25" s="56"/>
      <c r="FFH25" s="56"/>
      <c r="FFI25" s="56"/>
      <c r="FFJ25" s="56"/>
      <c r="FFK25" s="56"/>
      <c r="FFL25" s="56"/>
      <c r="FFM25" s="56"/>
      <c r="FFN25" s="56"/>
      <c r="FFO25" s="56"/>
      <c r="FFP25" s="56"/>
      <c r="FFQ25" s="56"/>
      <c r="FFR25" s="56"/>
      <c r="FFS25" s="56"/>
      <c r="FFT25" s="56"/>
      <c r="FFU25" s="56"/>
      <c r="FFV25" s="56"/>
      <c r="FFW25" s="56"/>
      <c r="FFX25" s="56"/>
      <c r="FFY25" s="56"/>
      <c r="FFZ25" s="56"/>
      <c r="FGA25" s="56"/>
      <c r="FGB25" s="56"/>
      <c r="FGC25" s="56"/>
      <c r="FGD25" s="56"/>
      <c r="FGE25" s="56"/>
      <c r="FGF25" s="56"/>
      <c r="FGG25" s="56"/>
      <c r="FGH25" s="56"/>
      <c r="FGI25" s="56"/>
      <c r="FGJ25" s="56"/>
      <c r="FGK25" s="56"/>
      <c r="FGL25" s="56"/>
      <c r="FGM25" s="56"/>
      <c r="FGN25" s="56"/>
      <c r="FGO25" s="56"/>
      <c r="FGP25" s="56"/>
      <c r="FGQ25" s="56"/>
      <c r="FGR25" s="56"/>
      <c r="FGS25" s="56"/>
      <c r="FGT25" s="56"/>
      <c r="FGU25" s="56"/>
      <c r="FGV25" s="56"/>
      <c r="FGW25" s="56"/>
      <c r="FGX25" s="56"/>
      <c r="FGY25" s="56"/>
      <c r="FGZ25" s="56"/>
      <c r="FHA25" s="56"/>
      <c r="FHB25" s="56"/>
      <c r="FHC25" s="56"/>
      <c r="FHD25" s="56"/>
      <c r="FHE25" s="56"/>
      <c r="FHF25" s="56"/>
      <c r="FHG25" s="56"/>
      <c r="FHH25" s="56"/>
      <c r="FHI25" s="56"/>
      <c r="FHJ25" s="56"/>
      <c r="FHK25" s="56"/>
      <c r="FHL25" s="56"/>
      <c r="FHM25" s="56"/>
      <c r="FHN25" s="56"/>
      <c r="FHO25" s="56"/>
      <c r="FHP25" s="56"/>
      <c r="FHQ25" s="56"/>
      <c r="FHR25" s="56"/>
      <c r="FHS25" s="56"/>
      <c r="FHT25" s="56"/>
      <c r="FHU25" s="56"/>
      <c r="FHV25" s="56"/>
      <c r="FHW25" s="56"/>
      <c r="FHX25" s="56"/>
      <c r="FHY25" s="56"/>
      <c r="FHZ25" s="56"/>
      <c r="FIA25" s="56"/>
      <c r="FIB25" s="56"/>
      <c r="FIC25" s="56"/>
      <c r="FID25" s="56"/>
      <c r="FIE25" s="56"/>
      <c r="FIF25" s="56"/>
      <c r="FIG25" s="56"/>
      <c r="FIH25" s="56"/>
      <c r="FII25" s="56"/>
      <c r="FIJ25" s="56"/>
      <c r="FIK25" s="56"/>
      <c r="FIL25" s="56"/>
      <c r="FIM25" s="56"/>
      <c r="FIN25" s="56"/>
      <c r="FIO25" s="56"/>
      <c r="FIP25" s="56"/>
      <c r="FIQ25" s="56"/>
      <c r="FIR25" s="56"/>
      <c r="FIS25" s="56"/>
      <c r="FIT25" s="56"/>
      <c r="FIU25" s="56"/>
      <c r="FIV25" s="56"/>
      <c r="FIW25" s="56"/>
      <c r="FIX25" s="56"/>
      <c r="FIY25" s="56"/>
      <c r="FIZ25" s="56"/>
      <c r="FJA25" s="56"/>
      <c r="FJB25" s="56"/>
      <c r="FJC25" s="56"/>
      <c r="FJD25" s="56"/>
      <c r="FJE25" s="56"/>
      <c r="FJF25" s="56"/>
      <c r="FJG25" s="56"/>
      <c r="FJH25" s="56"/>
      <c r="FJI25" s="56"/>
      <c r="FJJ25" s="56"/>
      <c r="FJK25" s="56"/>
      <c r="FJL25" s="56"/>
      <c r="FJM25" s="56"/>
      <c r="FJN25" s="56"/>
      <c r="FJO25" s="56"/>
      <c r="FJP25" s="56"/>
      <c r="FJQ25" s="56"/>
      <c r="FJR25" s="56"/>
      <c r="FJS25" s="56"/>
      <c r="FJT25" s="56"/>
      <c r="FJU25" s="56"/>
      <c r="FJV25" s="56"/>
      <c r="FJW25" s="56"/>
      <c r="FJX25" s="56"/>
      <c r="FJY25" s="56"/>
      <c r="FJZ25" s="56"/>
      <c r="FKA25" s="56"/>
      <c r="FKB25" s="56"/>
      <c r="FKC25" s="56"/>
      <c r="FKD25" s="56"/>
      <c r="FKE25" s="56"/>
      <c r="FKF25" s="56"/>
      <c r="FKG25" s="56"/>
      <c r="FKH25" s="56"/>
      <c r="FKI25" s="56"/>
      <c r="FKJ25" s="56"/>
      <c r="FKK25" s="56"/>
      <c r="FKL25" s="56"/>
      <c r="FKM25" s="56"/>
      <c r="FKN25" s="56"/>
      <c r="FKO25" s="56"/>
      <c r="FKP25" s="56"/>
      <c r="FKQ25" s="56"/>
      <c r="FKR25" s="56"/>
      <c r="FKS25" s="56"/>
      <c r="FKT25" s="56"/>
      <c r="FKU25" s="56"/>
      <c r="FKV25" s="56"/>
      <c r="FKW25" s="56"/>
      <c r="FKX25" s="56"/>
      <c r="FKY25" s="56"/>
      <c r="FKZ25" s="56"/>
      <c r="FLA25" s="56"/>
      <c r="FLB25" s="56"/>
      <c r="FLC25" s="56"/>
      <c r="FLD25" s="56"/>
      <c r="FLE25" s="56"/>
      <c r="FLF25" s="56"/>
      <c r="FLG25" s="56"/>
      <c r="FLH25" s="56"/>
      <c r="FLI25" s="56"/>
      <c r="FLJ25" s="56"/>
      <c r="FLK25" s="56"/>
      <c r="FLL25" s="56"/>
      <c r="FLM25" s="56"/>
      <c r="FLN25" s="56"/>
      <c r="FLO25" s="56"/>
      <c r="FLP25" s="56"/>
      <c r="FLQ25" s="56"/>
      <c r="FLR25" s="56"/>
      <c r="FLS25" s="56"/>
      <c r="FLT25" s="56"/>
      <c r="FLU25" s="56"/>
      <c r="FLV25" s="56"/>
      <c r="FLW25" s="56"/>
      <c r="FLX25" s="56"/>
      <c r="FLY25" s="56"/>
      <c r="FLZ25" s="56"/>
      <c r="FMA25" s="56"/>
      <c r="FMB25" s="56"/>
      <c r="FMC25" s="56"/>
      <c r="FMD25" s="56"/>
      <c r="FME25" s="56"/>
      <c r="FMF25" s="56"/>
      <c r="FMG25" s="56"/>
      <c r="FMH25" s="56"/>
      <c r="FMI25" s="56"/>
      <c r="FMJ25" s="56"/>
      <c r="FMK25" s="56"/>
      <c r="FML25" s="56"/>
      <c r="FMM25" s="56"/>
      <c r="FMN25" s="56"/>
      <c r="FMO25" s="56"/>
      <c r="FMP25" s="56"/>
      <c r="FMQ25" s="56"/>
      <c r="FMR25" s="56"/>
      <c r="FMS25" s="56"/>
      <c r="FMT25" s="56"/>
      <c r="FMU25" s="56"/>
      <c r="FMV25" s="56"/>
      <c r="FMW25" s="56"/>
      <c r="FMX25" s="56"/>
      <c r="FMY25" s="56"/>
      <c r="FMZ25" s="56"/>
      <c r="FNA25" s="56"/>
      <c r="FNB25" s="56"/>
      <c r="FNC25" s="56"/>
      <c r="FND25" s="56"/>
      <c r="FNE25" s="56"/>
      <c r="FNF25" s="56"/>
      <c r="FNG25" s="56"/>
      <c r="FNH25" s="56"/>
      <c r="FNI25" s="56"/>
      <c r="FNJ25" s="56"/>
      <c r="FNK25" s="56"/>
      <c r="FNL25" s="56"/>
      <c r="FNM25" s="56"/>
      <c r="FNN25" s="56"/>
      <c r="FNO25" s="56"/>
      <c r="FNP25" s="56"/>
      <c r="FNQ25" s="56"/>
      <c r="FNR25" s="56"/>
      <c r="FNS25" s="56"/>
      <c r="FNT25" s="56"/>
      <c r="FNU25" s="56"/>
      <c r="FNV25" s="56"/>
      <c r="FNW25" s="56"/>
      <c r="FNX25" s="56"/>
      <c r="FNY25" s="56"/>
      <c r="FNZ25" s="56"/>
      <c r="FOA25" s="56"/>
      <c r="FOB25" s="56"/>
      <c r="FOC25" s="56"/>
      <c r="FOD25" s="56"/>
      <c r="FOE25" s="56"/>
      <c r="FOF25" s="56"/>
      <c r="FOG25" s="56"/>
      <c r="FOH25" s="56"/>
      <c r="FOI25" s="56"/>
      <c r="FOJ25" s="56"/>
      <c r="FOK25" s="56"/>
      <c r="FOL25" s="56"/>
      <c r="FOM25" s="56"/>
      <c r="FON25" s="56"/>
      <c r="FOO25" s="56"/>
      <c r="FOP25" s="56"/>
      <c r="FOQ25" s="56"/>
      <c r="FOR25" s="56"/>
      <c r="FOS25" s="56"/>
      <c r="FOT25" s="56"/>
      <c r="FOU25" s="56"/>
      <c r="FOV25" s="56"/>
      <c r="FOW25" s="56"/>
      <c r="FOX25" s="56"/>
      <c r="FOY25" s="56"/>
      <c r="FOZ25" s="56"/>
      <c r="FPA25" s="56"/>
      <c r="FPB25" s="56"/>
      <c r="FPC25" s="56"/>
      <c r="FPD25" s="56"/>
      <c r="FPE25" s="56"/>
      <c r="FPF25" s="56"/>
      <c r="FPG25" s="56"/>
      <c r="FPH25" s="56"/>
      <c r="FPI25" s="56"/>
      <c r="FPJ25" s="56"/>
      <c r="FPK25" s="56"/>
      <c r="FPL25" s="56"/>
      <c r="FPM25" s="56"/>
      <c r="FPN25" s="56"/>
      <c r="FPO25" s="56"/>
      <c r="FPP25" s="56"/>
      <c r="FPQ25" s="56"/>
      <c r="FPR25" s="56"/>
      <c r="FPS25" s="56"/>
      <c r="FPT25" s="56"/>
      <c r="FPU25" s="56"/>
      <c r="FPV25" s="56"/>
      <c r="FPW25" s="56"/>
      <c r="FPX25" s="56"/>
      <c r="FPY25" s="56"/>
      <c r="FPZ25" s="56"/>
      <c r="FQA25" s="56"/>
      <c r="FQB25" s="56"/>
      <c r="FQC25" s="56"/>
      <c r="FQD25" s="56"/>
      <c r="FQE25" s="56"/>
      <c r="FQF25" s="56"/>
      <c r="FQG25" s="56"/>
      <c r="FQH25" s="56"/>
      <c r="FQI25" s="56"/>
      <c r="FQJ25" s="56"/>
      <c r="FQK25" s="56"/>
      <c r="FQL25" s="56"/>
      <c r="FQM25" s="56"/>
      <c r="FQN25" s="56"/>
      <c r="FQO25" s="56"/>
      <c r="FQP25" s="56"/>
      <c r="FQQ25" s="56"/>
      <c r="FQR25" s="56"/>
      <c r="FQS25" s="56"/>
      <c r="FQT25" s="56"/>
      <c r="FQU25" s="56"/>
      <c r="FQV25" s="56"/>
      <c r="FQW25" s="56"/>
      <c r="FQX25" s="56"/>
      <c r="FQY25" s="56"/>
      <c r="FQZ25" s="56"/>
      <c r="FRA25" s="56"/>
      <c r="FRB25" s="56"/>
      <c r="FRC25" s="56"/>
      <c r="FRD25" s="56"/>
      <c r="FRE25" s="56"/>
      <c r="FRF25" s="56"/>
      <c r="FRG25" s="56"/>
      <c r="FRH25" s="56"/>
      <c r="FRI25" s="56"/>
      <c r="FRJ25" s="56"/>
      <c r="FRK25" s="56"/>
      <c r="FRL25" s="56"/>
      <c r="FRM25" s="56"/>
      <c r="FRN25" s="56"/>
      <c r="FRO25" s="56"/>
      <c r="FRP25" s="56"/>
      <c r="FRQ25" s="56"/>
      <c r="FRR25" s="56"/>
      <c r="FRS25" s="56"/>
      <c r="FRT25" s="56"/>
      <c r="FRU25" s="56"/>
      <c r="FRV25" s="56"/>
      <c r="FRW25" s="56"/>
      <c r="FRX25" s="56"/>
      <c r="FRY25" s="56"/>
      <c r="FRZ25" s="56"/>
      <c r="FSA25" s="56"/>
      <c r="FSB25" s="56"/>
      <c r="FSC25" s="56"/>
      <c r="FSD25" s="56"/>
      <c r="FSE25" s="56"/>
      <c r="FSF25" s="56"/>
      <c r="FSG25" s="56"/>
      <c r="FSH25" s="56"/>
      <c r="FSI25" s="56"/>
      <c r="FSJ25" s="56"/>
      <c r="FSK25" s="56"/>
      <c r="FSL25" s="56"/>
      <c r="FSM25" s="56"/>
      <c r="FSN25" s="56"/>
      <c r="FSO25" s="56"/>
      <c r="FSP25" s="56"/>
      <c r="FSQ25" s="56"/>
      <c r="FSR25" s="56"/>
      <c r="FSS25" s="56"/>
      <c r="FST25" s="56"/>
      <c r="FSU25" s="56"/>
      <c r="FSV25" s="56"/>
      <c r="FSW25" s="56"/>
      <c r="FSX25" s="56"/>
      <c r="FSY25" s="56"/>
      <c r="FSZ25" s="56"/>
      <c r="FTA25" s="56"/>
      <c r="FTB25" s="56"/>
      <c r="FTC25" s="56"/>
      <c r="FTD25" s="56"/>
      <c r="FTE25" s="56"/>
      <c r="FTF25" s="56"/>
      <c r="FTG25" s="56"/>
      <c r="FTH25" s="56"/>
      <c r="FTI25" s="56"/>
      <c r="FTJ25" s="56"/>
      <c r="FTK25" s="56"/>
      <c r="FTL25" s="56"/>
      <c r="FTM25" s="56"/>
      <c r="FTN25" s="56"/>
      <c r="FTO25" s="56"/>
      <c r="FTP25" s="56"/>
      <c r="FTQ25" s="56"/>
      <c r="FTR25" s="56"/>
      <c r="FTS25" s="56"/>
      <c r="FTT25" s="56"/>
      <c r="FTU25" s="56"/>
      <c r="FTV25" s="56"/>
      <c r="FTW25" s="56"/>
      <c r="FTX25" s="56"/>
      <c r="FTY25" s="56"/>
      <c r="FTZ25" s="56"/>
      <c r="FUA25" s="56"/>
      <c r="FUB25" s="56"/>
      <c r="FUC25" s="56"/>
      <c r="FUD25" s="56"/>
      <c r="FUE25" s="56"/>
      <c r="FUF25" s="56"/>
      <c r="FUG25" s="56"/>
      <c r="FUH25" s="56"/>
      <c r="FUI25" s="56"/>
      <c r="FUJ25" s="56"/>
      <c r="FUK25" s="56"/>
      <c r="FUL25" s="56"/>
      <c r="FUM25" s="56"/>
      <c r="FUN25" s="56"/>
      <c r="FUO25" s="56"/>
      <c r="FUP25" s="56"/>
      <c r="FUQ25" s="56"/>
      <c r="FUR25" s="56"/>
      <c r="FUS25" s="56"/>
      <c r="FUT25" s="56"/>
      <c r="FUU25" s="56"/>
      <c r="FUV25" s="56"/>
      <c r="FUW25" s="56"/>
      <c r="FUX25" s="56"/>
      <c r="FUY25" s="56"/>
      <c r="FUZ25" s="56"/>
      <c r="FVA25" s="56"/>
      <c r="FVB25" s="56"/>
      <c r="FVC25" s="56"/>
      <c r="FVD25" s="56"/>
      <c r="FVE25" s="56"/>
      <c r="FVF25" s="56"/>
      <c r="FVG25" s="56"/>
      <c r="FVH25" s="56"/>
      <c r="FVI25" s="56"/>
      <c r="FVJ25" s="56"/>
      <c r="FVK25" s="56"/>
      <c r="FVL25" s="56"/>
      <c r="FVM25" s="56"/>
      <c r="FVN25" s="56"/>
      <c r="FVO25" s="56"/>
      <c r="FVP25" s="56"/>
      <c r="FVQ25" s="56"/>
      <c r="FVR25" s="56"/>
      <c r="FVS25" s="56"/>
      <c r="FVT25" s="56"/>
      <c r="FVU25" s="56"/>
      <c r="FVV25" s="56"/>
      <c r="FVW25" s="56"/>
      <c r="FVX25" s="56"/>
      <c r="FVY25" s="56"/>
      <c r="FVZ25" s="56"/>
      <c r="FWA25" s="56"/>
      <c r="FWB25" s="56"/>
      <c r="FWC25" s="56"/>
      <c r="FWD25" s="56"/>
      <c r="FWE25" s="56"/>
      <c r="FWF25" s="56"/>
      <c r="FWG25" s="56"/>
      <c r="FWH25" s="56"/>
      <c r="FWI25" s="56"/>
      <c r="FWJ25" s="56"/>
      <c r="FWK25" s="56"/>
      <c r="FWL25" s="56"/>
      <c r="FWM25" s="56"/>
      <c r="FWN25" s="56"/>
      <c r="FWO25" s="56"/>
      <c r="FWP25" s="56"/>
      <c r="FWQ25" s="56"/>
      <c r="FWR25" s="56"/>
      <c r="FWS25" s="56"/>
      <c r="FWT25" s="56"/>
      <c r="FWU25" s="56"/>
      <c r="FWV25" s="56"/>
      <c r="FWW25" s="56"/>
      <c r="FWX25" s="56"/>
      <c r="FWY25" s="56"/>
      <c r="FWZ25" s="56"/>
      <c r="FXA25" s="56"/>
      <c r="FXB25" s="56"/>
      <c r="FXC25" s="56"/>
      <c r="FXD25" s="56"/>
      <c r="FXE25" s="56"/>
      <c r="FXF25" s="56"/>
      <c r="FXG25" s="56"/>
      <c r="FXH25" s="56"/>
      <c r="FXI25" s="56"/>
      <c r="FXJ25" s="56"/>
      <c r="FXK25" s="56"/>
      <c r="FXL25" s="56"/>
      <c r="FXM25" s="56"/>
      <c r="FXN25" s="56"/>
      <c r="FXO25" s="56"/>
      <c r="FXP25" s="56"/>
      <c r="FXQ25" s="56"/>
      <c r="FXR25" s="56"/>
      <c r="FXS25" s="56"/>
      <c r="FXT25" s="56"/>
      <c r="FXU25" s="56"/>
      <c r="FXV25" s="56"/>
      <c r="FXW25" s="56"/>
      <c r="FXX25" s="56"/>
      <c r="FXY25" s="56"/>
      <c r="FXZ25" s="56"/>
      <c r="FYA25" s="56"/>
      <c r="FYB25" s="56"/>
      <c r="FYC25" s="56"/>
      <c r="FYD25" s="56"/>
      <c r="FYE25" s="56"/>
      <c r="FYF25" s="56"/>
      <c r="FYG25" s="56"/>
      <c r="FYH25" s="56"/>
      <c r="FYI25" s="56"/>
      <c r="FYJ25" s="56"/>
      <c r="FYK25" s="56"/>
      <c r="FYL25" s="56"/>
      <c r="FYM25" s="56"/>
      <c r="FYN25" s="56"/>
      <c r="FYO25" s="56"/>
      <c r="FYP25" s="56"/>
      <c r="FYQ25" s="56"/>
      <c r="FYR25" s="56"/>
      <c r="FYS25" s="56"/>
      <c r="FYT25" s="56"/>
      <c r="FYU25" s="56"/>
      <c r="FYV25" s="56"/>
      <c r="FYW25" s="56"/>
      <c r="FYX25" s="56"/>
      <c r="FYY25" s="56"/>
      <c r="FYZ25" s="56"/>
      <c r="FZA25" s="56"/>
      <c r="FZB25" s="56"/>
      <c r="FZC25" s="56"/>
      <c r="FZD25" s="56"/>
      <c r="FZE25" s="56"/>
      <c r="FZF25" s="56"/>
      <c r="FZG25" s="56"/>
      <c r="FZH25" s="56"/>
      <c r="FZI25" s="56"/>
      <c r="FZJ25" s="56"/>
      <c r="FZK25" s="56"/>
      <c r="FZL25" s="56"/>
      <c r="FZM25" s="56"/>
      <c r="FZN25" s="56"/>
      <c r="FZO25" s="56"/>
      <c r="FZP25" s="56"/>
      <c r="FZQ25" s="56"/>
      <c r="FZR25" s="56"/>
      <c r="FZS25" s="56"/>
      <c r="FZT25" s="56"/>
      <c r="FZU25" s="56"/>
      <c r="FZV25" s="56"/>
      <c r="FZW25" s="56"/>
      <c r="FZX25" s="56"/>
      <c r="FZY25" s="56"/>
      <c r="FZZ25" s="56"/>
      <c r="GAA25" s="56"/>
      <c r="GAB25" s="56"/>
      <c r="GAC25" s="56"/>
      <c r="GAD25" s="56"/>
      <c r="GAE25" s="56"/>
      <c r="GAF25" s="56"/>
      <c r="GAG25" s="56"/>
      <c r="GAH25" s="56"/>
      <c r="GAI25" s="56"/>
      <c r="GAJ25" s="56"/>
      <c r="GAK25" s="56"/>
      <c r="GAL25" s="56"/>
      <c r="GAM25" s="56"/>
      <c r="GAN25" s="56"/>
      <c r="GAO25" s="56"/>
      <c r="GAP25" s="56"/>
      <c r="GAQ25" s="56"/>
      <c r="GAR25" s="56"/>
      <c r="GAS25" s="56"/>
      <c r="GAT25" s="56"/>
      <c r="GAU25" s="56"/>
      <c r="GAV25" s="56"/>
      <c r="GAW25" s="56"/>
      <c r="GAX25" s="56"/>
      <c r="GAY25" s="56"/>
      <c r="GAZ25" s="56"/>
      <c r="GBA25" s="56"/>
      <c r="GBB25" s="56"/>
      <c r="GBC25" s="56"/>
      <c r="GBD25" s="56"/>
      <c r="GBE25" s="56"/>
      <c r="GBF25" s="56"/>
      <c r="GBG25" s="56"/>
      <c r="GBH25" s="56"/>
      <c r="GBI25" s="56"/>
      <c r="GBJ25" s="56"/>
      <c r="GBK25" s="56"/>
      <c r="GBL25" s="56"/>
      <c r="GBM25" s="56"/>
      <c r="GBN25" s="56"/>
      <c r="GBO25" s="56"/>
      <c r="GBP25" s="56"/>
      <c r="GBQ25" s="56"/>
      <c r="GBR25" s="56"/>
      <c r="GBS25" s="56"/>
      <c r="GBT25" s="56"/>
      <c r="GBU25" s="56"/>
      <c r="GBV25" s="56"/>
      <c r="GBW25" s="56"/>
      <c r="GBX25" s="56"/>
      <c r="GBY25" s="56"/>
      <c r="GBZ25" s="56"/>
      <c r="GCA25" s="56"/>
      <c r="GCB25" s="56"/>
      <c r="GCC25" s="56"/>
      <c r="GCD25" s="56"/>
      <c r="GCE25" s="56"/>
      <c r="GCF25" s="56"/>
      <c r="GCG25" s="56"/>
      <c r="GCH25" s="56"/>
      <c r="GCI25" s="56"/>
      <c r="GCJ25" s="56"/>
      <c r="GCK25" s="56"/>
      <c r="GCL25" s="56"/>
      <c r="GCM25" s="56"/>
      <c r="GCN25" s="56"/>
      <c r="GCO25" s="56"/>
      <c r="GCP25" s="56"/>
      <c r="GCQ25" s="56"/>
      <c r="GCR25" s="56"/>
      <c r="GCS25" s="56"/>
      <c r="GCT25" s="56"/>
      <c r="GCU25" s="56"/>
      <c r="GCV25" s="56"/>
      <c r="GCW25" s="56"/>
      <c r="GCX25" s="56"/>
      <c r="GCY25" s="56"/>
      <c r="GCZ25" s="56"/>
      <c r="GDA25" s="56"/>
      <c r="GDB25" s="56"/>
      <c r="GDC25" s="56"/>
      <c r="GDD25" s="56"/>
      <c r="GDE25" s="56"/>
      <c r="GDF25" s="56"/>
      <c r="GDG25" s="56"/>
      <c r="GDH25" s="56"/>
      <c r="GDI25" s="56"/>
      <c r="GDJ25" s="56"/>
      <c r="GDK25" s="56"/>
      <c r="GDL25" s="56"/>
      <c r="GDM25" s="56"/>
      <c r="GDN25" s="56"/>
      <c r="GDO25" s="56"/>
      <c r="GDP25" s="56"/>
      <c r="GDQ25" s="56"/>
      <c r="GDR25" s="56"/>
      <c r="GDS25" s="56"/>
      <c r="GDT25" s="56"/>
      <c r="GDU25" s="56"/>
      <c r="GDV25" s="56"/>
      <c r="GDW25" s="56"/>
      <c r="GDX25" s="56"/>
      <c r="GDY25" s="56"/>
      <c r="GDZ25" s="56"/>
      <c r="GEA25" s="56"/>
      <c r="GEB25" s="56"/>
      <c r="GEC25" s="56"/>
      <c r="GED25" s="56"/>
      <c r="GEE25" s="56"/>
      <c r="GEF25" s="56"/>
      <c r="GEG25" s="56"/>
      <c r="GEH25" s="56"/>
      <c r="GEI25" s="56"/>
      <c r="GEJ25" s="56"/>
      <c r="GEK25" s="56"/>
      <c r="GEL25" s="56"/>
      <c r="GEM25" s="56"/>
      <c r="GEN25" s="56"/>
      <c r="GEO25" s="56"/>
      <c r="GEP25" s="56"/>
      <c r="GEQ25" s="56"/>
      <c r="GER25" s="56"/>
      <c r="GES25" s="56"/>
      <c r="GET25" s="56"/>
      <c r="GEU25" s="56"/>
      <c r="GEV25" s="56"/>
      <c r="GEW25" s="56"/>
      <c r="GEX25" s="56"/>
      <c r="GEY25" s="56"/>
      <c r="GEZ25" s="56"/>
      <c r="GFA25" s="56"/>
      <c r="GFB25" s="56"/>
      <c r="GFC25" s="56"/>
      <c r="GFD25" s="56"/>
      <c r="GFE25" s="56"/>
      <c r="GFF25" s="56"/>
      <c r="GFG25" s="56"/>
      <c r="GFH25" s="56"/>
      <c r="GFI25" s="56"/>
      <c r="GFJ25" s="56"/>
      <c r="GFK25" s="56"/>
      <c r="GFL25" s="56"/>
      <c r="GFM25" s="56"/>
      <c r="GFN25" s="56"/>
      <c r="GFO25" s="56"/>
      <c r="GFP25" s="56"/>
      <c r="GFQ25" s="56"/>
      <c r="GFR25" s="56"/>
      <c r="GFS25" s="56"/>
      <c r="GFT25" s="56"/>
      <c r="GFU25" s="56"/>
      <c r="GFV25" s="56"/>
      <c r="GFW25" s="56"/>
      <c r="GFX25" s="56"/>
      <c r="GFY25" s="56"/>
      <c r="GFZ25" s="56"/>
      <c r="GGA25" s="56"/>
      <c r="GGB25" s="56"/>
      <c r="GGC25" s="56"/>
      <c r="GGD25" s="56"/>
      <c r="GGE25" s="56"/>
      <c r="GGF25" s="56"/>
      <c r="GGG25" s="56"/>
      <c r="GGH25" s="56"/>
      <c r="GGI25" s="56"/>
      <c r="GGJ25" s="56"/>
      <c r="GGK25" s="56"/>
      <c r="GGL25" s="56"/>
      <c r="GGM25" s="56"/>
      <c r="GGN25" s="56"/>
      <c r="GGO25" s="56"/>
      <c r="GGP25" s="56"/>
      <c r="GGQ25" s="56"/>
      <c r="GGR25" s="56"/>
      <c r="GGS25" s="56"/>
      <c r="GGT25" s="56"/>
      <c r="GGU25" s="56"/>
      <c r="GGV25" s="56"/>
      <c r="GGW25" s="56"/>
      <c r="GGX25" s="56"/>
      <c r="GGY25" s="56"/>
      <c r="GGZ25" s="56"/>
      <c r="GHA25" s="56"/>
      <c r="GHB25" s="56"/>
      <c r="GHC25" s="56"/>
      <c r="GHD25" s="56"/>
      <c r="GHE25" s="56"/>
      <c r="GHF25" s="56"/>
      <c r="GHG25" s="56"/>
      <c r="GHH25" s="56"/>
      <c r="GHI25" s="56"/>
      <c r="GHJ25" s="56"/>
      <c r="GHK25" s="56"/>
      <c r="GHL25" s="56"/>
      <c r="GHM25" s="56"/>
      <c r="GHN25" s="56"/>
      <c r="GHO25" s="56"/>
      <c r="GHP25" s="56"/>
      <c r="GHQ25" s="56"/>
      <c r="GHR25" s="56"/>
      <c r="GHS25" s="56"/>
      <c r="GHT25" s="56"/>
      <c r="GHU25" s="56"/>
      <c r="GHV25" s="56"/>
      <c r="GHW25" s="56"/>
      <c r="GHX25" s="56"/>
      <c r="GHY25" s="56"/>
      <c r="GHZ25" s="56"/>
      <c r="GIA25" s="56"/>
      <c r="GIB25" s="56"/>
      <c r="GIC25" s="56"/>
      <c r="GID25" s="56"/>
      <c r="GIE25" s="56"/>
      <c r="GIF25" s="56"/>
      <c r="GIG25" s="56"/>
      <c r="GIH25" s="56"/>
      <c r="GII25" s="56"/>
      <c r="GIJ25" s="56"/>
      <c r="GIK25" s="56"/>
      <c r="GIL25" s="56"/>
      <c r="GIM25" s="56"/>
      <c r="GIN25" s="56"/>
      <c r="GIO25" s="56"/>
      <c r="GIP25" s="56"/>
      <c r="GIQ25" s="56"/>
      <c r="GIR25" s="56"/>
      <c r="GIS25" s="56"/>
      <c r="GIT25" s="56"/>
      <c r="GIU25" s="56"/>
      <c r="GIV25" s="56"/>
      <c r="GIW25" s="56"/>
      <c r="GIX25" s="56"/>
      <c r="GIY25" s="56"/>
      <c r="GIZ25" s="56"/>
      <c r="GJA25" s="56"/>
      <c r="GJB25" s="56"/>
      <c r="GJC25" s="56"/>
      <c r="GJD25" s="56"/>
      <c r="GJE25" s="56"/>
      <c r="GJF25" s="56"/>
      <c r="GJG25" s="56"/>
      <c r="GJH25" s="56"/>
      <c r="GJI25" s="56"/>
      <c r="GJJ25" s="56"/>
      <c r="GJK25" s="56"/>
      <c r="GJL25" s="56"/>
      <c r="GJM25" s="56"/>
      <c r="GJN25" s="56"/>
      <c r="GJO25" s="56"/>
      <c r="GJP25" s="56"/>
      <c r="GJQ25" s="56"/>
      <c r="GJR25" s="56"/>
      <c r="GJS25" s="56"/>
      <c r="GJT25" s="56"/>
      <c r="GJU25" s="56"/>
      <c r="GJV25" s="56"/>
      <c r="GJW25" s="56"/>
      <c r="GJX25" s="56"/>
      <c r="GJY25" s="56"/>
      <c r="GJZ25" s="56"/>
      <c r="GKA25" s="56"/>
      <c r="GKB25" s="56"/>
      <c r="GKC25" s="56"/>
      <c r="GKD25" s="56"/>
      <c r="GKE25" s="56"/>
      <c r="GKF25" s="56"/>
      <c r="GKG25" s="56"/>
      <c r="GKH25" s="56"/>
      <c r="GKI25" s="56"/>
      <c r="GKJ25" s="56"/>
      <c r="GKK25" s="56"/>
      <c r="GKL25" s="56"/>
      <c r="GKM25" s="56"/>
      <c r="GKN25" s="56"/>
      <c r="GKO25" s="56"/>
      <c r="GKP25" s="56"/>
      <c r="GKQ25" s="56"/>
      <c r="GKR25" s="56"/>
      <c r="GKS25" s="56"/>
      <c r="GKT25" s="56"/>
      <c r="GKU25" s="56"/>
      <c r="GKV25" s="56"/>
      <c r="GKW25" s="56"/>
      <c r="GKX25" s="56"/>
      <c r="GKY25" s="56"/>
      <c r="GKZ25" s="56"/>
      <c r="GLA25" s="56"/>
      <c r="GLB25" s="56"/>
      <c r="GLC25" s="56"/>
      <c r="GLD25" s="56"/>
      <c r="GLE25" s="56"/>
      <c r="GLF25" s="56"/>
      <c r="GLG25" s="56"/>
      <c r="GLH25" s="56"/>
      <c r="GLI25" s="56"/>
      <c r="GLJ25" s="56"/>
      <c r="GLK25" s="56"/>
      <c r="GLL25" s="56"/>
      <c r="GLM25" s="56"/>
      <c r="GLN25" s="56"/>
      <c r="GLO25" s="56"/>
      <c r="GLP25" s="56"/>
      <c r="GLQ25" s="56"/>
      <c r="GLR25" s="56"/>
      <c r="GLS25" s="56"/>
      <c r="GLT25" s="56"/>
      <c r="GLU25" s="56"/>
      <c r="GLV25" s="56"/>
      <c r="GLW25" s="56"/>
      <c r="GLX25" s="56"/>
      <c r="GLY25" s="56"/>
      <c r="GLZ25" s="56"/>
      <c r="GMA25" s="56"/>
      <c r="GMB25" s="56"/>
      <c r="GMC25" s="56"/>
      <c r="GMD25" s="56"/>
      <c r="GME25" s="56"/>
      <c r="GMF25" s="56"/>
      <c r="GMG25" s="56"/>
      <c r="GMH25" s="56"/>
      <c r="GMI25" s="56"/>
      <c r="GMJ25" s="56"/>
      <c r="GMK25" s="56"/>
      <c r="GML25" s="56"/>
      <c r="GMM25" s="56"/>
      <c r="GMN25" s="56"/>
      <c r="GMO25" s="56"/>
      <c r="GMP25" s="56"/>
      <c r="GMQ25" s="56"/>
      <c r="GMR25" s="56"/>
      <c r="GMS25" s="56"/>
      <c r="GMT25" s="56"/>
      <c r="GMU25" s="56"/>
      <c r="GMV25" s="56"/>
      <c r="GMW25" s="56"/>
      <c r="GMX25" s="56"/>
      <c r="GMY25" s="56"/>
      <c r="GMZ25" s="56"/>
      <c r="GNA25" s="56"/>
      <c r="GNB25" s="56"/>
      <c r="GNC25" s="56"/>
      <c r="GND25" s="56"/>
      <c r="GNE25" s="56"/>
      <c r="GNF25" s="56"/>
      <c r="GNG25" s="56"/>
      <c r="GNH25" s="56"/>
      <c r="GNI25" s="56"/>
      <c r="GNJ25" s="56"/>
      <c r="GNK25" s="56"/>
      <c r="GNL25" s="56"/>
      <c r="GNM25" s="56"/>
      <c r="GNN25" s="56"/>
      <c r="GNO25" s="56"/>
      <c r="GNP25" s="56"/>
      <c r="GNQ25" s="56"/>
      <c r="GNR25" s="56"/>
      <c r="GNS25" s="56"/>
      <c r="GNT25" s="56"/>
      <c r="GNU25" s="56"/>
      <c r="GNV25" s="56"/>
      <c r="GNW25" s="56"/>
      <c r="GNX25" s="56"/>
      <c r="GNY25" s="56"/>
      <c r="GNZ25" s="56"/>
      <c r="GOA25" s="56"/>
      <c r="GOB25" s="56"/>
      <c r="GOC25" s="56"/>
      <c r="GOD25" s="56"/>
      <c r="GOE25" s="56"/>
      <c r="GOF25" s="56"/>
      <c r="GOG25" s="56"/>
      <c r="GOH25" s="56"/>
      <c r="GOI25" s="56"/>
      <c r="GOJ25" s="56"/>
      <c r="GOK25" s="56"/>
      <c r="GOL25" s="56"/>
      <c r="GOM25" s="56"/>
      <c r="GON25" s="56"/>
      <c r="GOO25" s="56"/>
      <c r="GOP25" s="56"/>
      <c r="GOQ25" s="56"/>
      <c r="GOR25" s="56"/>
      <c r="GOS25" s="56"/>
      <c r="GOT25" s="56"/>
      <c r="GOU25" s="56"/>
      <c r="GOV25" s="56"/>
      <c r="GOW25" s="56"/>
      <c r="GOX25" s="56"/>
      <c r="GOY25" s="56"/>
      <c r="GOZ25" s="56"/>
      <c r="GPA25" s="56"/>
      <c r="GPB25" s="56"/>
      <c r="GPC25" s="56"/>
      <c r="GPD25" s="56"/>
      <c r="GPE25" s="56"/>
      <c r="GPF25" s="56"/>
      <c r="GPG25" s="56"/>
      <c r="GPH25" s="56"/>
      <c r="GPI25" s="56"/>
      <c r="GPJ25" s="56"/>
      <c r="GPK25" s="56"/>
      <c r="GPL25" s="56"/>
      <c r="GPM25" s="56"/>
      <c r="GPN25" s="56"/>
      <c r="GPO25" s="56"/>
      <c r="GPP25" s="56"/>
      <c r="GPQ25" s="56"/>
      <c r="GPR25" s="56"/>
      <c r="GPS25" s="56"/>
      <c r="GPT25" s="56"/>
      <c r="GPU25" s="56"/>
      <c r="GPV25" s="56"/>
      <c r="GPW25" s="56"/>
      <c r="GPX25" s="56"/>
      <c r="GPY25" s="56"/>
      <c r="GPZ25" s="56"/>
      <c r="GQA25" s="56"/>
      <c r="GQB25" s="56"/>
      <c r="GQC25" s="56"/>
      <c r="GQD25" s="56"/>
      <c r="GQE25" s="56"/>
      <c r="GQF25" s="56"/>
      <c r="GQG25" s="56"/>
      <c r="GQH25" s="56"/>
      <c r="GQI25" s="56"/>
      <c r="GQJ25" s="56"/>
      <c r="GQK25" s="56"/>
      <c r="GQL25" s="56"/>
      <c r="GQM25" s="56"/>
      <c r="GQN25" s="56"/>
      <c r="GQO25" s="56"/>
      <c r="GQP25" s="56"/>
      <c r="GQQ25" s="56"/>
      <c r="GQR25" s="56"/>
      <c r="GQS25" s="56"/>
      <c r="GQT25" s="56"/>
      <c r="GQU25" s="56"/>
      <c r="GQV25" s="56"/>
      <c r="GQW25" s="56"/>
      <c r="GQX25" s="56"/>
      <c r="GQY25" s="56"/>
      <c r="GQZ25" s="56"/>
      <c r="GRA25" s="56"/>
      <c r="GRB25" s="56"/>
      <c r="GRC25" s="56"/>
      <c r="GRD25" s="56"/>
      <c r="GRE25" s="56"/>
      <c r="GRF25" s="56"/>
      <c r="GRG25" s="56"/>
      <c r="GRH25" s="56"/>
      <c r="GRI25" s="56"/>
      <c r="GRJ25" s="56"/>
      <c r="GRK25" s="56"/>
      <c r="GRL25" s="56"/>
      <c r="GRM25" s="56"/>
      <c r="GRN25" s="56"/>
      <c r="GRO25" s="56"/>
      <c r="GRP25" s="56"/>
      <c r="GRQ25" s="56"/>
      <c r="GRR25" s="56"/>
      <c r="GRS25" s="56"/>
      <c r="GRT25" s="56"/>
      <c r="GRU25" s="56"/>
      <c r="GRV25" s="56"/>
      <c r="GRW25" s="56"/>
      <c r="GRX25" s="56"/>
      <c r="GRY25" s="56"/>
      <c r="GRZ25" s="56"/>
      <c r="GSA25" s="56"/>
      <c r="GSB25" s="56"/>
      <c r="GSC25" s="56"/>
      <c r="GSD25" s="56"/>
      <c r="GSE25" s="56"/>
      <c r="GSF25" s="56"/>
      <c r="GSG25" s="56"/>
      <c r="GSH25" s="56"/>
      <c r="GSI25" s="56"/>
      <c r="GSJ25" s="56"/>
      <c r="GSK25" s="56"/>
      <c r="GSL25" s="56"/>
      <c r="GSM25" s="56"/>
      <c r="GSN25" s="56"/>
      <c r="GSO25" s="56"/>
      <c r="GSP25" s="56"/>
      <c r="GSQ25" s="56"/>
      <c r="GSR25" s="56"/>
      <c r="GSS25" s="56"/>
      <c r="GST25" s="56"/>
      <c r="GSU25" s="56"/>
      <c r="GSV25" s="56"/>
      <c r="GSW25" s="56"/>
      <c r="GSX25" s="56"/>
      <c r="GSY25" s="56"/>
      <c r="GSZ25" s="56"/>
      <c r="GTA25" s="56"/>
      <c r="GTB25" s="56"/>
      <c r="GTC25" s="56"/>
      <c r="GTD25" s="56"/>
      <c r="GTE25" s="56"/>
      <c r="GTF25" s="56"/>
      <c r="GTG25" s="56"/>
      <c r="GTH25" s="56"/>
      <c r="GTI25" s="56"/>
      <c r="GTJ25" s="56"/>
      <c r="GTK25" s="56"/>
      <c r="GTL25" s="56"/>
      <c r="GTM25" s="56"/>
      <c r="GTN25" s="56"/>
      <c r="GTO25" s="56"/>
      <c r="GTP25" s="56"/>
      <c r="GTQ25" s="56"/>
      <c r="GTR25" s="56"/>
      <c r="GTS25" s="56"/>
      <c r="GTT25" s="56"/>
      <c r="GTU25" s="56"/>
      <c r="GTV25" s="56"/>
      <c r="GTW25" s="56"/>
      <c r="GTX25" s="56"/>
      <c r="GTY25" s="56"/>
      <c r="GTZ25" s="56"/>
      <c r="GUA25" s="56"/>
      <c r="GUB25" s="56"/>
      <c r="GUC25" s="56"/>
      <c r="GUD25" s="56"/>
      <c r="GUE25" s="56"/>
      <c r="GUF25" s="56"/>
      <c r="GUG25" s="56"/>
      <c r="GUH25" s="56"/>
      <c r="GUI25" s="56"/>
      <c r="GUJ25" s="56"/>
      <c r="GUK25" s="56"/>
      <c r="GUL25" s="56"/>
      <c r="GUM25" s="56"/>
      <c r="GUN25" s="56"/>
      <c r="GUO25" s="56"/>
      <c r="GUP25" s="56"/>
      <c r="GUQ25" s="56"/>
      <c r="GUR25" s="56"/>
      <c r="GUS25" s="56"/>
      <c r="GUT25" s="56"/>
      <c r="GUU25" s="56"/>
      <c r="GUV25" s="56"/>
      <c r="GUW25" s="56"/>
      <c r="GUX25" s="56"/>
      <c r="GUY25" s="56"/>
      <c r="GUZ25" s="56"/>
      <c r="GVA25" s="56"/>
      <c r="GVB25" s="56"/>
      <c r="GVC25" s="56"/>
      <c r="GVD25" s="56"/>
      <c r="GVE25" s="56"/>
      <c r="GVF25" s="56"/>
      <c r="GVG25" s="56"/>
      <c r="GVH25" s="56"/>
      <c r="GVI25" s="56"/>
      <c r="GVJ25" s="56"/>
      <c r="GVK25" s="56"/>
      <c r="GVL25" s="56"/>
      <c r="GVM25" s="56"/>
      <c r="GVN25" s="56"/>
      <c r="GVO25" s="56"/>
      <c r="GVP25" s="56"/>
      <c r="GVQ25" s="56"/>
      <c r="GVR25" s="56"/>
      <c r="GVS25" s="56"/>
      <c r="GVT25" s="56"/>
      <c r="GVU25" s="56"/>
      <c r="GVV25" s="56"/>
      <c r="GVW25" s="56"/>
      <c r="GVX25" s="56"/>
      <c r="GVY25" s="56"/>
      <c r="GVZ25" s="56"/>
      <c r="GWA25" s="56"/>
      <c r="GWB25" s="56"/>
      <c r="GWC25" s="56"/>
      <c r="GWD25" s="56"/>
      <c r="GWE25" s="56"/>
      <c r="GWF25" s="56"/>
      <c r="GWG25" s="56"/>
      <c r="GWH25" s="56"/>
      <c r="GWI25" s="56"/>
      <c r="GWJ25" s="56"/>
      <c r="GWK25" s="56"/>
      <c r="GWL25" s="56"/>
      <c r="GWM25" s="56"/>
      <c r="GWN25" s="56"/>
      <c r="GWO25" s="56"/>
      <c r="GWP25" s="56"/>
      <c r="GWQ25" s="56"/>
      <c r="GWR25" s="56"/>
      <c r="GWS25" s="56"/>
      <c r="GWT25" s="56"/>
      <c r="GWU25" s="56"/>
      <c r="GWV25" s="56"/>
      <c r="GWW25" s="56"/>
      <c r="GWX25" s="56"/>
      <c r="GWY25" s="56"/>
      <c r="GWZ25" s="56"/>
      <c r="GXA25" s="56"/>
      <c r="GXB25" s="56"/>
      <c r="GXC25" s="56"/>
      <c r="GXD25" s="56"/>
      <c r="GXE25" s="56"/>
      <c r="GXF25" s="56"/>
      <c r="GXG25" s="56"/>
      <c r="GXH25" s="56"/>
      <c r="GXI25" s="56"/>
      <c r="GXJ25" s="56"/>
      <c r="GXK25" s="56"/>
      <c r="GXL25" s="56"/>
      <c r="GXM25" s="56"/>
      <c r="GXN25" s="56"/>
      <c r="GXO25" s="56"/>
      <c r="GXP25" s="56"/>
      <c r="GXQ25" s="56"/>
      <c r="GXR25" s="56"/>
      <c r="GXS25" s="56"/>
      <c r="GXT25" s="56"/>
      <c r="GXU25" s="56"/>
      <c r="GXV25" s="56"/>
      <c r="GXW25" s="56"/>
      <c r="GXX25" s="56"/>
      <c r="GXY25" s="56"/>
      <c r="GXZ25" s="56"/>
      <c r="GYA25" s="56"/>
      <c r="GYB25" s="56"/>
      <c r="GYC25" s="56"/>
      <c r="GYD25" s="56"/>
      <c r="GYE25" s="56"/>
      <c r="GYF25" s="56"/>
      <c r="GYG25" s="56"/>
      <c r="GYH25" s="56"/>
      <c r="GYI25" s="56"/>
      <c r="GYJ25" s="56"/>
      <c r="GYK25" s="56"/>
      <c r="GYL25" s="56"/>
      <c r="GYM25" s="56"/>
      <c r="GYN25" s="56"/>
      <c r="GYO25" s="56"/>
      <c r="GYP25" s="56"/>
      <c r="GYQ25" s="56"/>
      <c r="GYR25" s="56"/>
      <c r="GYS25" s="56"/>
      <c r="GYT25" s="56"/>
      <c r="GYU25" s="56"/>
      <c r="GYV25" s="56"/>
      <c r="GYW25" s="56"/>
      <c r="GYX25" s="56"/>
      <c r="GYY25" s="56"/>
      <c r="GYZ25" s="56"/>
      <c r="GZA25" s="56"/>
      <c r="GZB25" s="56"/>
      <c r="GZC25" s="56"/>
      <c r="GZD25" s="56"/>
      <c r="GZE25" s="56"/>
      <c r="GZF25" s="56"/>
      <c r="GZG25" s="56"/>
      <c r="GZH25" s="56"/>
      <c r="GZI25" s="56"/>
      <c r="GZJ25" s="56"/>
      <c r="GZK25" s="56"/>
      <c r="GZL25" s="56"/>
      <c r="GZM25" s="56"/>
      <c r="GZN25" s="56"/>
      <c r="GZO25" s="56"/>
      <c r="GZP25" s="56"/>
      <c r="GZQ25" s="56"/>
      <c r="GZR25" s="56"/>
      <c r="GZS25" s="56"/>
      <c r="GZT25" s="56"/>
      <c r="GZU25" s="56"/>
      <c r="GZV25" s="56"/>
      <c r="GZW25" s="56"/>
      <c r="GZX25" s="56"/>
      <c r="GZY25" s="56"/>
      <c r="GZZ25" s="56"/>
      <c r="HAA25" s="56"/>
      <c r="HAB25" s="56"/>
      <c r="HAC25" s="56"/>
      <c r="HAD25" s="56"/>
      <c r="HAE25" s="56"/>
      <c r="HAF25" s="56"/>
      <c r="HAG25" s="56"/>
      <c r="HAH25" s="56"/>
      <c r="HAI25" s="56"/>
      <c r="HAJ25" s="56"/>
      <c r="HAK25" s="56"/>
      <c r="HAL25" s="56"/>
      <c r="HAM25" s="56"/>
      <c r="HAN25" s="56"/>
      <c r="HAO25" s="56"/>
      <c r="HAP25" s="56"/>
      <c r="HAQ25" s="56"/>
      <c r="HAR25" s="56"/>
      <c r="HAS25" s="56"/>
      <c r="HAT25" s="56"/>
      <c r="HAU25" s="56"/>
      <c r="HAV25" s="56"/>
      <c r="HAW25" s="56"/>
      <c r="HAX25" s="56"/>
      <c r="HAY25" s="56"/>
      <c r="HAZ25" s="56"/>
      <c r="HBA25" s="56"/>
      <c r="HBB25" s="56"/>
      <c r="HBC25" s="56"/>
      <c r="HBD25" s="56"/>
      <c r="HBE25" s="56"/>
      <c r="HBF25" s="56"/>
      <c r="HBG25" s="56"/>
      <c r="HBH25" s="56"/>
      <c r="HBI25" s="56"/>
      <c r="HBJ25" s="56"/>
      <c r="HBK25" s="56"/>
      <c r="HBL25" s="56"/>
      <c r="HBM25" s="56"/>
      <c r="HBN25" s="56"/>
      <c r="HBO25" s="56"/>
      <c r="HBP25" s="56"/>
      <c r="HBQ25" s="56"/>
      <c r="HBR25" s="56"/>
      <c r="HBS25" s="56"/>
      <c r="HBT25" s="56"/>
      <c r="HBU25" s="56"/>
      <c r="HBV25" s="56"/>
      <c r="HBW25" s="56"/>
      <c r="HBX25" s="56"/>
      <c r="HBY25" s="56"/>
      <c r="HBZ25" s="56"/>
      <c r="HCA25" s="56"/>
      <c r="HCB25" s="56"/>
      <c r="HCC25" s="56"/>
      <c r="HCD25" s="56"/>
      <c r="HCE25" s="56"/>
      <c r="HCF25" s="56"/>
      <c r="HCG25" s="56"/>
      <c r="HCH25" s="56"/>
      <c r="HCI25" s="56"/>
      <c r="HCJ25" s="56"/>
      <c r="HCK25" s="56"/>
      <c r="HCL25" s="56"/>
      <c r="HCM25" s="56"/>
      <c r="HCN25" s="56"/>
      <c r="HCO25" s="56"/>
      <c r="HCP25" s="56"/>
      <c r="HCQ25" s="56"/>
      <c r="HCR25" s="56"/>
      <c r="HCS25" s="56"/>
      <c r="HCT25" s="56"/>
      <c r="HCU25" s="56"/>
      <c r="HCV25" s="56"/>
      <c r="HCW25" s="56"/>
      <c r="HCX25" s="56"/>
      <c r="HCY25" s="56"/>
      <c r="HCZ25" s="56"/>
      <c r="HDA25" s="56"/>
      <c r="HDB25" s="56"/>
      <c r="HDC25" s="56"/>
      <c r="HDD25" s="56"/>
      <c r="HDE25" s="56"/>
      <c r="HDF25" s="56"/>
      <c r="HDG25" s="56"/>
      <c r="HDH25" s="56"/>
      <c r="HDI25" s="56"/>
      <c r="HDJ25" s="56"/>
      <c r="HDK25" s="56"/>
      <c r="HDL25" s="56"/>
      <c r="HDM25" s="56"/>
      <c r="HDN25" s="56"/>
      <c r="HDO25" s="56"/>
      <c r="HDP25" s="56"/>
      <c r="HDQ25" s="56"/>
      <c r="HDR25" s="56"/>
      <c r="HDS25" s="56"/>
      <c r="HDT25" s="56"/>
      <c r="HDU25" s="56"/>
      <c r="HDV25" s="56"/>
      <c r="HDW25" s="56"/>
      <c r="HDX25" s="56"/>
      <c r="HDY25" s="56"/>
      <c r="HDZ25" s="56"/>
      <c r="HEA25" s="56"/>
      <c r="HEB25" s="56"/>
      <c r="HEC25" s="56"/>
      <c r="HED25" s="56"/>
      <c r="HEE25" s="56"/>
      <c r="HEF25" s="56"/>
      <c r="HEG25" s="56"/>
      <c r="HEH25" s="56"/>
      <c r="HEI25" s="56"/>
      <c r="HEJ25" s="56"/>
      <c r="HEK25" s="56"/>
      <c r="HEL25" s="56"/>
      <c r="HEM25" s="56"/>
      <c r="HEN25" s="56"/>
      <c r="HEO25" s="56"/>
      <c r="HEP25" s="56"/>
      <c r="HEQ25" s="56"/>
      <c r="HER25" s="56"/>
      <c r="HES25" s="56"/>
      <c r="HET25" s="56"/>
      <c r="HEU25" s="56"/>
      <c r="HEV25" s="56"/>
      <c r="HEW25" s="56"/>
      <c r="HEX25" s="56"/>
      <c r="HEY25" s="56"/>
      <c r="HEZ25" s="56"/>
      <c r="HFA25" s="56"/>
      <c r="HFB25" s="56"/>
      <c r="HFC25" s="56"/>
      <c r="HFD25" s="56"/>
      <c r="HFE25" s="56"/>
      <c r="HFF25" s="56"/>
      <c r="HFG25" s="56"/>
      <c r="HFH25" s="56"/>
      <c r="HFI25" s="56"/>
      <c r="HFJ25" s="56"/>
      <c r="HFK25" s="56"/>
      <c r="HFL25" s="56"/>
      <c r="HFM25" s="56"/>
      <c r="HFN25" s="56"/>
      <c r="HFO25" s="56"/>
      <c r="HFP25" s="56"/>
      <c r="HFQ25" s="56"/>
      <c r="HFR25" s="56"/>
      <c r="HFS25" s="56"/>
      <c r="HFT25" s="56"/>
      <c r="HFU25" s="56"/>
      <c r="HFV25" s="56"/>
      <c r="HFW25" s="56"/>
      <c r="HFX25" s="56"/>
      <c r="HFY25" s="56"/>
      <c r="HFZ25" s="56"/>
      <c r="HGA25" s="56"/>
      <c r="HGB25" s="56"/>
      <c r="HGC25" s="56"/>
      <c r="HGD25" s="56"/>
      <c r="HGE25" s="56"/>
      <c r="HGF25" s="56"/>
      <c r="HGG25" s="56"/>
      <c r="HGH25" s="56"/>
      <c r="HGI25" s="56"/>
      <c r="HGJ25" s="56"/>
      <c r="HGK25" s="56"/>
      <c r="HGL25" s="56"/>
      <c r="HGM25" s="56"/>
      <c r="HGN25" s="56"/>
      <c r="HGO25" s="56"/>
      <c r="HGP25" s="56"/>
      <c r="HGQ25" s="56"/>
      <c r="HGR25" s="56"/>
      <c r="HGS25" s="56"/>
      <c r="HGT25" s="56"/>
      <c r="HGU25" s="56"/>
      <c r="HGV25" s="56"/>
      <c r="HGW25" s="56"/>
      <c r="HGX25" s="56"/>
      <c r="HGY25" s="56"/>
      <c r="HGZ25" s="56"/>
      <c r="HHA25" s="56"/>
      <c r="HHB25" s="56"/>
      <c r="HHC25" s="56"/>
      <c r="HHD25" s="56"/>
      <c r="HHE25" s="56"/>
      <c r="HHF25" s="56"/>
      <c r="HHG25" s="56"/>
      <c r="HHH25" s="56"/>
      <c r="HHI25" s="56"/>
      <c r="HHJ25" s="56"/>
      <c r="HHK25" s="56"/>
      <c r="HHL25" s="56"/>
      <c r="HHM25" s="56"/>
      <c r="HHN25" s="56"/>
      <c r="HHO25" s="56"/>
      <c r="HHP25" s="56"/>
      <c r="HHQ25" s="56"/>
      <c r="HHR25" s="56"/>
      <c r="HHS25" s="56"/>
      <c r="HHT25" s="56"/>
      <c r="HHU25" s="56"/>
      <c r="HHV25" s="56"/>
      <c r="HHW25" s="56"/>
      <c r="HHX25" s="56"/>
      <c r="HHY25" s="56"/>
      <c r="HHZ25" s="56"/>
      <c r="HIA25" s="56"/>
      <c r="HIB25" s="56"/>
      <c r="HIC25" s="56"/>
      <c r="HID25" s="56"/>
      <c r="HIE25" s="56"/>
      <c r="HIF25" s="56"/>
      <c r="HIG25" s="56"/>
      <c r="HIH25" s="56"/>
      <c r="HII25" s="56"/>
      <c r="HIJ25" s="56"/>
      <c r="HIK25" s="56"/>
      <c r="HIL25" s="56"/>
      <c r="HIM25" s="56"/>
      <c r="HIN25" s="56"/>
      <c r="HIO25" s="56"/>
      <c r="HIP25" s="56"/>
      <c r="HIQ25" s="56"/>
      <c r="HIR25" s="56"/>
      <c r="HIS25" s="56"/>
      <c r="HIT25" s="56"/>
      <c r="HIU25" s="56"/>
      <c r="HIV25" s="56"/>
      <c r="HIW25" s="56"/>
      <c r="HIX25" s="56"/>
      <c r="HIY25" s="56"/>
      <c r="HIZ25" s="56"/>
      <c r="HJA25" s="56"/>
      <c r="HJB25" s="56"/>
      <c r="HJC25" s="56"/>
      <c r="HJD25" s="56"/>
      <c r="HJE25" s="56"/>
      <c r="HJF25" s="56"/>
      <c r="HJG25" s="56"/>
      <c r="HJH25" s="56"/>
      <c r="HJI25" s="56"/>
      <c r="HJJ25" s="56"/>
      <c r="HJK25" s="56"/>
      <c r="HJL25" s="56"/>
      <c r="HJM25" s="56"/>
      <c r="HJN25" s="56"/>
      <c r="HJO25" s="56"/>
      <c r="HJP25" s="56"/>
      <c r="HJQ25" s="56"/>
      <c r="HJR25" s="56"/>
      <c r="HJS25" s="56"/>
      <c r="HJT25" s="56"/>
      <c r="HJU25" s="56"/>
      <c r="HJV25" s="56"/>
      <c r="HJW25" s="56"/>
      <c r="HJX25" s="56"/>
      <c r="HJY25" s="56"/>
      <c r="HJZ25" s="56"/>
      <c r="HKA25" s="56"/>
      <c r="HKB25" s="56"/>
      <c r="HKC25" s="56"/>
      <c r="HKD25" s="56"/>
      <c r="HKE25" s="56"/>
      <c r="HKF25" s="56"/>
      <c r="HKG25" s="56"/>
      <c r="HKH25" s="56"/>
      <c r="HKI25" s="56"/>
      <c r="HKJ25" s="56"/>
      <c r="HKK25" s="56"/>
      <c r="HKL25" s="56"/>
      <c r="HKM25" s="56"/>
      <c r="HKN25" s="56"/>
      <c r="HKO25" s="56"/>
      <c r="HKP25" s="56"/>
      <c r="HKQ25" s="56"/>
      <c r="HKR25" s="56"/>
      <c r="HKS25" s="56"/>
      <c r="HKT25" s="56"/>
      <c r="HKU25" s="56"/>
      <c r="HKV25" s="56"/>
      <c r="HKW25" s="56"/>
      <c r="HKX25" s="56"/>
      <c r="HKY25" s="56"/>
      <c r="HKZ25" s="56"/>
      <c r="HLA25" s="56"/>
      <c r="HLB25" s="56"/>
      <c r="HLC25" s="56"/>
      <c r="HLD25" s="56"/>
      <c r="HLE25" s="56"/>
      <c r="HLF25" s="56"/>
      <c r="HLG25" s="56"/>
      <c r="HLH25" s="56"/>
      <c r="HLI25" s="56"/>
      <c r="HLJ25" s="56"/>
      <c r="HLK25" s="56"/>
      <c r="HLL25" s="56"/>
      <c r="HLM25" s="56"/>
      <c r="HLN25" s="56"/>
      <c r="HLO25" s="56"/>
      <c r="HLP25" s="56"/>
      <c r="HLQ25" s="56"/>
      <c r="HLR25" s="56"/>
      <c r="HLS25" s="56"/>
      <c r="HLT25" s="56"/>
      <c r="HLU25" s="56"/>
      <c r="HLV25" s="56"/>
      <c r="HLW25" s="56"/>
      <c r="HLX25" s="56"/>
      <c r="HLY25" s="56"/>
      <c r="HLZ25" s="56"/>
      <c r="HMA25" s="56"/>
      <c r="HMB25" s="56"/>
      <c r="HMC25" s="56"/>
      <c r="HMD25" s="56"/>
      <c r="HME25" s="56"/>
      <c r="HMF25" s="56"/>
      <c r="HMG25" s="56"/>
      <c r="HMH25" s="56"/>
      <c r="HMI25" s="56"/>
      <c r="HMJ25" s="56"/>
      <c r="HMK25" s="56"/>
      <c r="HML25" s="56"/>
      <c r="HMM25" s="56"/>
      <c r="HMN25" s="56"/>
      <c r="HMO25" s="56"/>
      <c r="HMP25" s="56"/>
      <c r="HMQ25" s="56"/>
      <c r="HMR25" s="56"/>
      <c r="HMS25" s="56"/>
      <c r="HMT25" s="56"/>
      <c r="HMU25" s="56"/>
      <c r="HMV25" s="56"/>
      <c r="HMW25" s="56"/>
      <c r="HMX25" s="56"/>
      <c r="HMY25" s="56"/>
      <c r="HMZ25" s="56"/>
      <c r="HNA25" s="56"/>
      <c r="HNB25" s="56"/>
      <c r="HNC25" s="56"/>
      <c r="HND25" s="56"/>
      <c r="HNE25" s="56"/>
      <c r="HNF25" s="56"/>
      <c r="HNG25" s="56"/>
      <c r="HNH25" s="56"/>
      <c r="HNI25" s="56"/>
      <c r="HNJ25" s="56"/>
      <c r="HNK25" s="56"/>
      <c r="HNL25" s="56"/>
      <c r="HNM25" s="56"/>
      <c r="HNN25" s="56"/>
      <c r="HNO25" s="56"/>
      <c r="HNP25" s="56"/>
      <c r="HNQ25" s="56"/>
      <c r="HNR25" s="56"/>
      <c r="HNS25" s="56"/>
      <c r="HNT25" s="56"/>
      <c r="HNU25" s="56"/>
      <c r="HNV25" s="56"/>
      <c r="HNW25" s="56"/>
      <c r="HNX25" s="56"/>
      <c r="HNY25" s="56"/>
      <c r="HNZ25" s="56"/>
      <c r="HOA25" s="56"/>
      <c r="HOB25" s="56"/>
      <c r="HOC25" s="56"/>
      <c r="HOD25" s="56"/>
      <c r="HOE25" s="56"/>
      <c r="HOF25" s="56"/>
      <c r="HOG25" s="56"/>
      <c r="HOH25" s="56"/>
      <c r="HOI25" s="56"/>
      <c r="HOJ25" s="56"/>
      <c r="HOK25" s="56"/>
      <c r="HOL25" s="56"/>
      <c r="HOM25" s="56"/>
      <c r="HON25" s="56"/>
      <c r="HOO25" s="56"/>
      <c r="HOP25" s="56"/>
      <c r="HOQ25" s="56"/>
      <c r="HOR25" s="56"/>
      <c r="HOS25" s="56"/>
      <c r="HOT25" s="56"/>
      <c r="HOU25" s="56"/>
      <c r="HOV25" s="56"/>
      <c r="HOW25" s="56"/>
      <c r="HOX25" s="56"/>
      <c r="HOY25" s="56"/>
      <c r="HOZ25" s="56"/>
      <c r="HPA25" s="56"/>
      <c r="HPB25" s="56"/>
      <c r="HPC25" s="56"/>
      <c r="HPD25" s="56"/>
      <c r="HPE25" s="56"/>
      <c r="HPF25" s="56"/>
      <c r="HPG25" s="56"/>
      <c r="HPH25" s="56"/>
      <c r="HPI25" s="56"/>
      <c r="HPJ25" s="56"/>
      <c r="HPK25" s="56"/>
      <c r="HPL25" s="56"/>
      <c r="HPM25" s="56"/>
      <c r="HPN25" s="56"/>
      <c r="HPO25" s="56"/>
      <c r="HPP25" s="56"/>
      <c r="HPQ25" s="56"/>
      <c r="HPR25" s="56"/>
      <c r="HPS25" s="56"/>
      <c r="HPT25" s="56"/>
      <c r="HPU25" s="56"/>
      <c r="HPV25" s="56"/>
      <c r="HPW25" s="56"/>
      <c r="HPX25" s="56"/>
      <c r="HPY25" s="56"/>
      <c r="HPZ25" s="56"/>
      <c r="HQA25" s="56"/>
      <c r="HQB25" s="56"/>
      <c r="HQC25" s="56"/>
      <c r="HQD25" s="56"/>
      <c r="HQE25" s="56"/>
      <c r="HQF25" s="56"/>
      <c r="HQG25" s="56"/>
      <c r="HQH25" s="56"/>
      <c r="HQI25" s="56"/>
      <c r="HQJ25" s="56"/>
      <c r="HQK25" s="56"/>
      <c r="HQL25" s="56"/>
      <c r="HQM25" s="56"/>
      <c r="HQN25" s="56"/>
      <c r="HQO25" s="56"/>
      <c r="HQP25" s="56"/>
      <c r="HQQ25" s="56"/>
      <c r="HQR25" s="56"/>
      <c r="HQS25" s="56"/>
      <c r="HQT25" s="56"/>
      <c r="HQU25" s="56"/>
      <c r="HQV25" s="56"/>
      <c r="HQW25" s="56"/>
      <c r="HQX25" s="56"/>
      <c r="HQY25" s="56"/>
      <c r="HQZ25" s="56"/>
      <c r="HRA25" s="56"/>
      <c r="HRB25" s="56"/>
      <c r="HRC25" s="56"/>
      <c r="HRD25" s="56"/>
      <c r="HRE25" s="56"/>
      <c r="HRF25" s="56"/>
      <c r="HRG25" s="56"/>
      <c r="HRH25" s="56"/>
      <c r="HRI25" s="56"/>
      <c r="HRJ25" s="56"/>
      <c r="HRK25" s="56"/>
      <c r="HRL25" s="56"/>
      <c r="HRM25" s="56"/>
      <c r="HRN25" s="56"/>
      <c r="HRO25" s="56"/>
      <c r="HRP25" s="56"/>
      <c r="HRQ25" s="56"/>
      <c r="HRR25" s="56"/>
      <c r="HRS25" s="56"/>
      <c r="HRT25" s="56"/>
      <c r="HRU25" s="56"/>
      <c r="HRV25" s="56"/>
      <c r="HRW25" s="56"/>
      <c r="HRX25" s="56"/>
      <c r="HRY25" s="56"/>
      <c r="HRZ25" s="56"/>
      <c r="HSA25" s="56"/>
      <c r="HSB25" s="56"/>
      <c r="HSC25" s="56"/>
      <c r="HSD25" s="56"/>
      <c r="HSE25" s="56"/>
      <c r="HSF25" s="56"/>
      <c r="HSG25" s="56"/>
      <c r="HSH25" s="56"/>
      <c r="HSI25" s="56"/>
      <c r="HSJ25" s="56"/>
      <c r="HSK25" s="56"/>
      <c r="HSL25" s="56"/>
      <c r="HSM25" s="56"/>
      <c r="HSN25" s="56"/>
      <c r="HSO25" s="56"/>
      <c r="HSP25" s="56"/>
      <c r="HSQ25" s="56"/>
      <c r="HSR25" s="56"/>
      <c r="HSS25" s="56"/>
      <c r="HST25" s="56"/>
      <c r="HSU25" s="56"/>
      <c r="HSV25" s="56"/>
      <c r="HSW25" s="56"/>
      <c r="HSX25" s="56"/>
      <c r="HSY25" s="56"/>
      <c r="HSZ25" s="56"/>
      <c r="HTA25" s="56"/>
      <c r="HTB25" s="56"/>
      <c r="HTC25" s="56"/>
      <c r="HTD25" s="56"/>
      <c r="HTE25" s="56"/>
      <c r="HTF25" s="56"/>
      <c r="HTG25" s="56"/>
      <c r="HTH25" s="56"/>
      <c r="HTI25" s="56"/>
      <c r="HTJ25" s="56"/>
      <c r="HTK25" s="56"/>
      <c r="HTL25" s="56"/>
      <c r="HTM25" s="56"/>
      <c r="HTN25" s="56"/>
      <c r="HTO25" s="56"/>
      <c r="HTP25" s="56"/>
      <c r="HTQ25" s="56"/>
      <c r="HTR25" s="56"/>
      <c r="HTS25" s="56"/>
      <c r="HTT25" s="56"/>
      <c r="HTU25" s="56"/>
      <c r="HTV25" s="56"/>
      <c r="HTW25" s="56"/>
      <c r="HTX25" s="56"/>
      <c r="HTY25" s="56"/>
      <c r="HTZ25" s="56"/>
      <c r="HUA25" s="56"/>
      <c r="HUB25" s="56"/>
      <c r="HUC25" s="56"/>
      <c r="HUD25" s="56"/>
      <c r="HUE25" s="56"/>
      <c r="HUF25" s="56"/>
      <c r="HUG25" s="56"/>
      <c r="HUH25" s="56"/>
      <c r="HUI25" s="56"/>
      <c r="HUJ25" s="56"/>
      <c r="HUK25" s="56"/>
      <c r="HUL25" s="56"/>
      <c r="HUM25" s="56"/>
      <c r="HUN25" s="56"/>
      <c r="HUO25" s="56"/>
      <c r="HUP25" s="56"/>
      <c r="HUQ25" s="56"/>
      <c r="HUR25" s="56"/>
      <c r="HUS25" s="56"/>
      <c r="HUT25" s="56"/>
      <c r="HUU25" s="56"/>
      <c r="HUV25" s="56"/>
      <c r="HUW25" s="56"/>
      <c r="HUX25" s="56"/>
      <c r="HUY25" s="56"/>
      <c r="HUZ25" s="56"/>
      <c r="HVA25" s="56"/>
      <c r="HVB25" s="56"/>
      <c r="HVC25" s="56"/>
      <c r="HVD25" s="56"/>
      <c r="HVE25" s="56"/>
      <c r="HVF25" s="56"/>
      <c r="HVG25" s="56"/>
      <c r="HVH25" s="56"/>
      <c r="HVI25" s="56"/>
      <c r="HVJ25" s="56"/>
      <c r="HVK25" s="56"/>
      <c r="HVL25" s="56"/>
      <c r="HVM25" s="56"/>
      <c r="HVN25" s="56"/>
      <c r="HVO25" s="56"/>
      <c r="HVP25" s="56"/>
      <c r="HVQ25" s="56"/>
      <c r="HVR25" s="56"/>
      <c r="HVS25" s="56"/>
      <c r="HVT25" s="56"/>
      <c r="HVU25" s="56"/>
      <c r="HVV25" s="56"/>
      <c r="HVW25" s="56"/>
      <c r="HVX25" s="56"/>
      <c r="HVY25" s="56"/>
      <c r="HVZ25" s="56"/>
      <c r="HWA25" s="56"/>
      <c r="HWB25" s="56"/>
      <c r="HWC25" s="56"/>
      <c r="HWD25" s="56"/>
      <c r="HWE25" s="56"/>
      <c r="HWF25" s="56"/>
      <c r="HWG25" s="56"/>
      <c r="HWH25" s="56"/>
      <c r="HWI25" s="56"/>
      <c r="HWJ25" s="56"/>
      <c r="HWK25" s="56"/>
      <c r="HWL25" s="56"/>
      <c r="HWM25" s="56"/>
      <c r="HWN25" s="56"/>
      <c r="HWO25" s="56"/>
      <c r="HWP25" s="56"/>
      <c r="HWQ25" s="56"/>
      <c r="HWR25" s="56"/>
      <c r="HWS25" s="56"/>
      <c r="HWT25" s="56"/>
      <c r="HWU25" s="56"/>
      <c r="HWV25" s="56"/>
      <c r="HWW25" s="56"/>
      <c r="HWX25" s="56"/>
      <c r="HWY25" s="56"/>
      <c r="HWZ25" s="56"/>
      <c r="HXA25" s="56"/>
      <c r="HXB25" s="56"/>
      <c r="HXC25" s="56"/>
      <c r="HXD25" s="56"/>
      <c r="HXE25" s="56"/>
      <c r="HXF25" s="56"/>
      <c r="HXG25" s="56"/>
      <c r="HXH25" s="56"/>
      <c r="HXI25" s="56"/>
      <c r="HXJ25" s="56"/>
      <c r="HXK25" s="56"/>
      <c r="HXL25" s="56"/>
      <c r="HXM25" s="56"/>
      <c r="HXN25" s="56"/>
      <c r="HXO25" s="56"/>
      <c r="HXP25" s="56"/>
      <c r="HXQ25" s="56"/>
      <c r="HXR25" s="56"/>
      <c r="HXS25" s="56"/>
      <c r="HXT25" s="56"/>
      <c r="HXU25" s="56"/>
      <c r="HXV25" s="56"/>
      <c r="HXW25" s="56"/>
      <c r="HXX25" s="56"/>
      <c r="HXY25" s="56"/>
      <c r="HXZ25" s="56"/>
      <c r="HYA25" s="56"/>
      <c r="HYB25" s="56"/>
      <c r="HYC25" s="56"/>
      <c r="HYD25" s="56"/>
      <c r="HYE25" s="56"/>
      <c r="HYF25" s="56"/>
      <c r="HYG25" s="56"/>
      <c r="HYH25" s="56"/>
      <c r="HYI25" s="56"/>
      <c r="HYJ25" s="56"/>
      <c r="HYK25" s="56"/>
      <c r="HYL25" s="56"/>
      <c r="HYM25" s="56"/>
      <c r="HYN25" s="56"/>
      <c r="HYO25" s="56"/>
      <c r="HYP25" s="56"/>
      <c r="HYQ25" s="56"/>
      <c r="HYR25" s="56"/>
      <c r="HYS25" s="56"/>
      <c r="HYT25" s="56"/>
      <c r="HYU25" s="56"/>
      <c r="HYV25" s="56"/>
      <c r="HYW25" s="56"/>
      <c r="HYX25" s="56"/>
      <c r="HYY25" s="56"/>
      <c r="HYZ25" s="56"/>
      <c r="HZA25" s="56"/>
      <c r="HZB25" s="56"/>
      <c r="HZC25" s="56"/>
      <c r="HZD25" s="56"/>
      <c r="HZE25" s="56"/>
      <c r="HZF25" s="56"/>
      <c r="HZG25" s="56"/>
      <c r="HZH25" s="56"/>
      <c r="HZI25" s="56"/>
      <c r="HZJ25" s="56"/>
      <c r="HZK25" s="56"/>
      <c r="HZL25" s="56"/>
      <c r="HZM25" s="56"/>
      <c r="HZN25" s="56"/>
      <c r="HZO25" s="56"/>
      <c r="HZP25" s="56"/>
      <c r="HZQ25" s="56"/>
      <c r="HZR25" s="56"/>
      <c r="HZS25" s="56"/>
      <c r="HZT25" s="56"/>
      <c r="HZU25" s="56"/>
      <c r="HZV25" s="56"/>
      <c r="HZW25" s="56"/>
      <c r="HZX25" s="56"/>
      <c r="HZY25" s="56"/>
      <c r="HZZ25" s="56"/>
      <c r="IAA25" s="56"/>
      <c r="IAB25" s="56"/>
      <c r="IAC25" s="56"/>
      <c r="IAD25" s="56"/>
      <c r="IAE25" s="56"/>
      <c r="IAF25" s="56"/>
      <c r="IAG25" s="56"/>
      <c r="IAH25" s="56"/>
      <c r="IAI25" s="56"/>
      <c r="IAJ25" s="56"/>
      <c r="IAK25" s="56"/>
      <c r="IAL25" s="56"/>
      <c r="IAM25" s="56"/>
      <c r="IAN25" s="56"/>
      <c r="IAO25" s="56"/>
      <c r="IAP25" s="56"/>
      <c r="IAQ25" s="56"/>
      <c r="IAR25" s="56"/>
      <c r="IAS25" s="56"/>
      <c r="IAT25" s="56"/>
      <c r="IAU25" s="56"/>
      <c r="IAV25" s="56"/>
      <c r="IAW25" s="56"/>
      <c r="IAX25" s="56"/>
      <c r="IAY25" s="56"/>
      <c r="IAZ25" s="56"/>
      <c r="IBA25" s="56"/>
      <c r="IBB25" s="56"/>
      <c r="IBC25" s="56"/>
      <c r="IBD25" s="56"/>
      <c r="IBE25" s="56"/>
      <c r="IBF25" s="56"/>
      <c r="IBG25" s="56"/>
      <c r="IBH25" s="56"/>
      <c r="IBI25" s="56"/>
      <c r="IBJ25" s="56"/>
      <c r="IBK25" s="56"/>
      <c r="IBL25" s="56"/>
      <c r="IBM25" s="56"/>
      <c r="IBN25" s="56"/>
      <c r="IBO25" s="56"/>
      <c r="IBP25" s="56"/>
      <c r="IBQ25" s="56"/>
      <c r="IBR25" s="56"/>
      <c r="IBS25" s="56"/>
      <c r="IBT25" s="56"/>
      <c r="IBU25" s="56"/>
      <c r="IBV25" s="56"/>
      <c r="IBW25" s="56"/>
      <c r="IBX25" s="56"/>
      <c r="IBY25" s="56"/>
      <c r="IBZ25" s="56"/>
      <c r="ICA25" s="56"/>
      <c r="ICB25" s="56"/>
      <c r="ICC25" s="56"/>
      <c r="ICD25" s="56"/>
      <c r="ICE25" s="56"/>
      <c r="ICF25" s="56"/>
      <c r="ICG25" s="56"/>
      <c r="ICH25" s="56"/>
      <c r="ICI25" s="56"/>
      <c r="ICJ25" s="56"/>
      <c r="ICK25" s="56"/>
      <c r="ICL25" s="56"/>
      <c r="ICM25" s="56"/>
      <c r="ICN25" s="56"/>
      <c r="ICO25" s="56"/>
      <c r="ICP25" s="56"/>
      <c r="ICQ25" s="56"/>
      <c r="ICR25" s="56"/>
      <c r="ICS25" s="56"/>
      <c r="ICT25" s="56"/>
      <c r="ICU25" s="56"/>
      <c r="ICV25" s="56"/>
      <c r="ICW25" s="56"/>
      <c r="ICX25" s="56"/>
      <c r="ICY25" s="56"/>
      <c r="ICZ25" s="56"/>
      <c r="IDA25" s="56"/>
      <c r="IDB25" s="56"/>
      <c r="IDC25" s="56"/>
      <c r="IDD25" s="56"/>
      <c r="IDE25" s="56"/>
      <c r="IDF25" s="56"/>
      <c r="IDG25" s="56"/>
      <c r="IDH25" s="56"/>
      <c r="IDI25" s="56"/>
      <c r="IDJ25" s="56"/>
      <c r="IDK25" s="56"/>
      <c r="IDL25" s="56"/>
      <c r="IDM25" s="56"/>
      <c r="IDN25" s="56"/>
      <c r="IDO25" s="56"/>
      <c r="IDP25" s="56"/>
      <c r="IDQ25" s="56"/>
      <c r="IDR25" s="56"/>
      <c r="IDS25" s="56"/>
      <c r="IDT25" s="56"/>
      <c r="IDU25" s="56"/>
      <c r="IDV25" s="56"/>
      <c r="IDW25" s="56"/>
      <c r="IDX25" s="56"/>
      <c r="IDY25" s="56"/>
      <c r="IDZ25" s="56"/>
      <c r="IEA25" s="56"/>
      <c r="IEB25" s="56"/>
      <c r="IEC25" s="56"/>
      <c r="IED25" s="56"/>
      <c r="IEE25" s="56"/>
      <c r="IEF25" s="56"/>
      <c r="IEG25" s="56"/>
      <c r="IEH25" s="56"/>
      <c r="IEI25" s="56"/>
      <c r="IEJ25" s="56"/>
      <c r="IEK25" s="56"/>
      <c r="IEL25" s="56"/>
      <c r="IEM25" s="56"/>
      <c r="IEN25" s="56"/>
      <c r="IEO25" s="56"/>
      <c r="IEP25" s="56"/>
      <c r="IEQ25" s="56"/>
      <c r="IER25" s="56"/>
      <c r="IES25" s="56"/>
      <c r="IET25" s="56"/>
      <c r="IEU25" s="56"/>
      <c r="IEV25" s="56"/>
      <c r="IEW25" s="56"/>
      <c r="IEX25" s="56"/>
      <c r="IEY25" s="56"/>
      <c r="IEZ25" s="56"/>
      <c r="IFA25" s="56"/>
      <c r="IFB25" s="56"/>
      <c r="IFC25" s="56"/>
      <c r="IFD25" s="56"/>
      <c r="IFE25" s="56"/>
      <c r="IFF25" s="56"/>
      <c r="IFG25" s="56"/>
      <c r="IFH25" s="56"/>
      <c r="IFI25" s="56"/>
      <c r="IFJ25" s="56"/>
      <c r="IFK25" s="56"/>
      <c r="IFL25" s="56"/>
      <c r="IFM25" s="56"/>
      <c r="IFN25" s="56"/>
      <c r="IFO25" s="56"/>
      <c r="IFP25" s="56"/>
      <c r="IFQ25" s="56"/>
      <c r="IFR25" s="56"/>
      <c r="IFS25" s="56"/>
      <c r="IFT25" s="56"/>
      <c r="IFU25" s="56"/>
      <c r="IFV25" s="56"/>
      <c r="IFW25" s="56"/>
      <c r="IFX25" s="56"/>
      <c r="IFY25" s="56"/>
      <c r="IFZ25" s="56"/>
      <c r="IGA25" s="56"/>
      <c r="IGB25" s="56"/>
      <c r="IGC25" s="56"/>
      <c r="IGD25" s="56"/>
      <c r="IGE25" s="56"/>
      <c r="IGF25" s="56"/>
      <c r="IGG25" s="56"/>
      <c r="IGH25" s="56"/>
      <c r="IGI25" s="56"/>
      <c r="IGJ25" s="56"/>
      <c r="IGK25" s="56"/>
      <c r="IGL25" s="56"/>
      <c r="IGM25" s="56"/>
      <c r="IGN25" s="56"/>
      <c r="IGO25" s="56"/>
      <c r="IGP25" s="56"/>
      <c r="IGQ25" s="56"/>
      <c r="IGR25" s="56"/>
      <c r="IGS25" s="56"/>
      <c r="IGT25" s="56"/>
      <c r="IGU25" s="56"/>
      <c r="IGV25" s="56"/>
      <c r="IGW25" s="56"/>
      <c r="IGX25" s="56"/>
      <c r="IGY25" s="56"/>
      <c r="IGZ25" s="56"/>
      <c r="IHA25" s="56"/>
      <c r="IHB25" s="56"/>
      <c r="IHC25" s="56"/>
      <c r="IHD25" s="56"/>
      <c r="IHE25" s="56"/>
      <c r="IHF25" s="56"/>
      <c r="IHG25" s="56"/>
      <c r="IHH25" s="56"/>
      <c r="IHI25" s="56"/>
      <c r="IHJ25" s="56"/>
      <c r="IHK25" s="56"/>
      <c r="IHL25" s="56"/>
      <c r="IHM25" s="56"/>
      <c r="IHN25" s="56"/>
      <c r="IHO25" s="56"/>
      <c r="IHP25" s="56"/>
      <c r="IHQ25" s="56"/>
      <c r="IHR25" s="56"/>
      <c r="IHS25" s="56"/>
      <c r="IHT25" s="56"/>
      <c r="IHU25" s="56"/>
      <c r="IHV25" s="56"/>
      <c r="IHW25" s="56"/>
      <c r="IHX25" s="56"/>
      <c r="IHY25" s="56"/>
      <c r="IHZ25" s="56"/>
      <c r="IIA25" s="56"/>
      <c r="IIB25" s="56"/>
      <c r="IIC25" s="56"/>
      <c r="IID25" s="56"/>
      <c r="IIE25" s="56"/>
      <c r="IIF25" s="56"/>
      <c r="IIG25" s="56"/>
      <c r="IIH25" s="56"/>
      <c r="III25" s="56"/>
      <c r="IIJ25" s="56"/>
      <c r="IIK25" s="56"/>
      <c r="IIL25" s="56"/>
      <c r="IIM25" s="56"/>
      <c r="IIN25" s="56"/>
      <c r="IIO25" s="56"/>
      <c r="IIP25" s="56"/>
      <c r="IIQ25" s="56"/>
      <c r="IIR25" s="56"/>
      <c r="IIS25" s="56"/>
      <c r="IIT25" s="56"/>
      <c r="IIU25" s="56"/>
      <c r="IIV25" s="56"/>
      <c r="IIW25" s="56"/>
      <c r="IIX25" s="56"/>
      <c r="IIY25" s="56"/>
      <c r="IIZ25" s="56"/>
      <c r="IJA25" s="56"/>
      <c r="IJB25" s="56"/>
      <c r="IJC25" s="56"/>
      <c r="IJD25" s="56"/>
      <c r="IJE25" s="56"/>
      <c r="IJF25" s="56"/>
      <c r="IJG25" s="56"/>
      <c r="IJH25" s="56"/>
      <c r="IJI25" s="56"/>
      <c r="IJJ25" s="56"/>
      <c r="IJK25" s="56"/>
      <c r="IJL25" s="56"/>
      <c r="IJM25" s="56"/>
      <c r="IJN25" s="56"/>
      <c r="IJO25" s="56"/>
      <c r="IJP25" s="56"/>
      <c r="IJQ25" s="56"/>
      <c r="IJR25" s="56"/>
      <c r="IJS25" s="56"/>
      <c r="IJT25" s="56"/>
      <c r="IJU25" s="56"/>
      <c r="IJV25" s="56"/>
      <c r="IJW25" s="56"/>
      <c r="IJX25" s="56"/>
      <c r="IJY25" s="56"/>
      <c r="IJZ25" s="56"/>
      <c r="IKA25" s="56"/>
      <c r="IKB25" s="56"/>
      <c r="IKC25" s="56"/>
      <c r="IKD25" s="56"/>
      <c r="IKE25" s="56"/>
      <c r="IKF25" s="56"/>
      <c r="IKG25" s="56"/>
      <c r="IKH25" s="56"/>
      <c r="IKI25" s="56"/>
      <c r="IKJ25" s="56"/>
      <c r="IKK25" s="56"/>
      <c r="IKL25" s="56"/>
      <c r="IKM25" s="56"/>
      <c r="IKN25" s="56"/>
      <c r="IKO25" s="56"/>
      <c r="IKP25" s="56"/>
      <c r="IKQ25" s="56"/>
      <c r="IKR25" s="56"/>
      <c r="IKS25" s="56"/>
      <c r="IKT25" s="56"/>
      <c r="IKU25" s="56"/>
      <c r="IKV25" s="56"/>
      <c r="IKW25" s="56"/>
      <c r="IKX25" s="56"/>
      <c r="IKY25" s="56"/>
      <c r="IKZ25" s="56"/>
      <c r="ILA25" s="56"/>
      <c r="ILB25" s="56"/>
      <c r="ILC25" s="56"/>
      <c r="ILD25" s="56"/>
      <c r="ILE25" s="56"/>
      <c r="ILF25" s="56"/>
      <c r="ILG25" s="56"/>
      <c r="ILH25" s="56"/>
      <c r="ILI25" s="56"/>
      <c r="ILJ25" s="56"/>
      <c r="ILK25" s="56"/>
      <c r="ILL25" s="56"/>
      <c r="ILM25" s="56"/>
      <c r="ILN25" s="56"/>
      <c r="ILO25" s="56"/>
      <c r="ILP25" s="56"/>
      <c r="ILQ25" s="56"/>
      <c r="ILR25" s="56"/>
      <c r="ILS25" s="56"/>
      <c r="ILT25" s="56"/>
      <c r="ILU25" s="56"/>
      <c r="ILV25" s="56"/>
      <c r="ILW25" s="56"/>
      <c r="ILX25" s="56"/>
      <c r="ILY25" s="56"/>
      <c r="ILZ25" s="56"/>
      <c r="IMA25" s="56"/>
      <c r="IMB25" s="56"/>
      <c r="IMC25" s="56"/>
      <c r="IMD25" s="56"/>
      <c r="IME25" s="56"/>
      <c r="IMF25" s="56"/>
      <c r="IMG25" s="56"/>
      <c r="IMH25" s="56"/>
      <c r="IMI25" s="56"/>
      <c r="IMJ25" s="56"/>
      <c r="IMK25" s="56"/>
      <c r="IML25" s="56"/>
      <c r="IMM25" s="56"/>
      <c r="IMN25" s="56"/>
      <c r="IMO25" s="56"/>
      <c r="IMP25" s="56"/>
      <c r="IMQ25" s="56"/>
      <c r="IMR25" s="56"/>
      <c r="IMS25" s="56"/>
      <c r="IMT25" s="56"/>
      <c r="IMU25" s="56"/>
      <c r="IMV25" s="56"/>
      <c r="IMW25" s="56"/>
      <c r="IMX25" s="56"/>
      <c r="IMY25" s="56"/>
      <c r="IMZ25" s="56"/>
      <c r="INA25" s="56"/>
      <c r="INB25" s="56"/>
      <c r="INC25" s="56"/>
      <c r="IND25" s="56"/>
      <c r="INE25" s="56"/>
      <c r="INF25" s="56"/>
      <c r="ING25" s="56"/>
      <c r="INH25" s="56"/>
      <c r="INI25" s="56"/>
      <c r="INJ25" s="56"/>
      <c r="INK25" s="56"/>
      <c r="INL25" s="56"/>
      <c r="INM25" s="56"/>
      <c r="INN25" s="56"/>
      <c r="INO25" s="56"/>
      <c r="INP25" s="56"/>
      <c r="INQ25" s="56"/>
      <c r="INR25" s="56"/>
      <c r="INS25" s="56"/>
      <c r="INT25" s="56"/>
      <c r="INU25" s="56"/>
      <c r="INV25" s="56"/>
      <c r="INW25" s="56"/>
      <c r="INX25" s="56"/>
      <c r="INY25" s="56"/>
      <c r="INZ25" s="56"/>
      <c r="IOA25" s="56"/>
      <c r="IOB25" s="56"/>
      <c r="IOC25" s="56"/>
      <c r="IOD25" s="56"/>
      <c r="IOE25" s="56"/>
      <c r="IOF25" s="56"/>
      <c r="IOG25" s="56"/>
      <c r="IOH25" s="56"/>
      <c r="IOI25" s="56"/>
      <c r="IOJ25" s="56"/>
      <c r="IOK25" s="56"/>
      <c r="IOL25" s="56"/>
      <c r="IOM25" s="56"/>
      <c r="ION25" s="56"/>
      <c r="IOO25" s="56"/>
      <c r="IOP25" s="56"/>
      <c r="IOQ25" s="56"/>
      <c r="IOR25" s="56"/>
      <c r="IOS25" s="56"/>
      <c r="IOT25" s="56"/>
      <c r="IOU25" s="56"/>
      <c r="IOV25" s="56"/>
      <c r="IOW25" s="56"/>
      <c r="IOX25" s="56"/>
      <c r="IOY25" s="56"/>
      <c r="IOZ25" s="56"/>
      <c r="IPA25" s="56"/>
      <c r="IPB25" s="56"/>
      <c r="IPC25" s="56"/>
      <c r="IPD25" s="56"/>
      <c r="IPE25" s="56"/>
      <c r="IPF25" s="56"/>
      <c r="IPG25" s="56"/>
      <c r="IPH25" s="56"/>
      <c r="IPI25" s="56"/>
      <c r="IPJ25" s="56"/>
      <c r="IPK25" s="56"/>
      <c r="IPL25" s="56"/>
      <c r="IPM25" s="56"/>
      <c r="IPN25" s="56"/>
      <c r="IPO25" s="56"/>
      <c r="IPP25" s="56"/>
      <c r="IPQ25" s="56"/>
      <c r="IPR25" s="56"/>
      <c r="IPS25" s="56"/>
      <c r="IPT25" s="56"/>
      <c r="IPU25" s="56"/>
      <c r="IPV25" s="56"/>
      <c r="IPW25" s="56"/>
      <c r="IPX25" s="56"/>
      <c r="IPY25" s="56"/>
      <c r="IPZ25" s="56"/>
      <c r="IQA25" s="56"/>
      <c r="IQB25" s="56"/>
      <c r="IQC25" s="56"/>
      <c r="IQD25" s="56"/>
      <c r="IQE25" s="56"/>
      <c r="IQF25" s="56"/>
      <c r="IQG25" s="56"/>
      <c r="IQH25" s="56"/>
      <c r="IQI25" s="56"/>
      <c r="IQJ25" s="56"/>
      <c r="IQK25" s="56"/>
      <c r="IQL25" s="56"/>
      <c r="IQM25" s="56"/>
      <c r="IQN25" s="56"/>
      <c r="IQO25" s="56"/>
      <c r="IQP25" s="56"/>
      <c r="IQQ25" s="56"/>
      <c r="IQR25" s="56"/>
      <c r="IQS25" s="56"/>
      <c r="IQT25" s="56"/>
      <c r="IQU25" s="56"/>
      <c r="IQV25" s="56"/>
      <c r="IQW25" s="56"/>
      <c r="IQX25" s="56"/>
      <c r="IQY25" s="56"/>
      <c r="IQZ25" s="56"/>
      <c r="IRA25" s="56"/>
      <c r="IRB25" s="56"/>
      <c r="IRC25" s="56"/>
      <c r="IRD25" s="56"/>
      <c r="IRE25" s="56"/>
      <c r="IRF25" s="56"/>
      <c r="IRG25" s="56"/>
      <c r="IRH25" s="56"/>
      <c r="IRI25" s="56"/>
      <c r="IRJ25" s="56"/>
      <c r="IRK25" s="56"/>
      <c r="IRL25" s="56"/>
      <c r="IRM25" s="56"/>
      <c r="IRN25" s="56"/>
      <c r="IRO25" s="56"/>
      <c r="IRP25" s="56"/>
      <c r="IRQ25" s="56"/>
      <c r="IRR25" s="56"/>
      <c r="IRS25" s="56"/>
      <c r="IRT25" s="56"/>
      <c r="IRU25" s="56"/>
      <c r="IRV25" s="56"/>
      <c r="IRW25" s="56"/>
      <c r="IRX25" s="56"/>
      <c r="IRY25" s="56"/>
      <c r="IRZ25" s="56"/>
      <c r="ISA25" s="56"/>
      <c r="ISB25" s="56"/>
      <c r="ISC25" s="56"/>
      <c r="ISD25" s="56"/>
      <c r="ISE25" s="56"/>
      <c r="ISF25" s="56"/>
      <c r="ISG25" s="56"/>
      <c r="ISH25" s="56"/>
      <c r="ISI25" s="56"/>
      <c r="ISJ25" s="56"/>
      <c r="ISK25" s="56"/>
      <c r="ISL25" s="56"/>
      <c r="ISM25" s="56"/>
      <c r="ISN25" s="56"/>
      <c r="ISO25" s="56"/>
      <c r="ISP25" s="56"/>
      <c r="ISQ25" s="56"/>
      <c r="ISR25" s="56"/>
      <c r="ISS25" s="56"/>
      <c r="IST25" s="56"/>
      <c r="ISU25" s="56"/>
      <c r="ISV25" s="56"/>
      <c r="ISW25" s="56"/>
      <c r="ISX25" s="56"/>
      <c r="ISY25" s="56"/>
      <c r="ISZ25" s="56"/>
      <c r="ITA25" s="56"/>
      <c r="ITB25" s="56"/>
      <c r="ITC25" s="56"/>
      <c r="ITD25" s="56"/>
      <c r="ITE25" s="56"/>
      <c r="ITF25" s="56"/>
      <c r="ITG25" s="56"/>
      <c r="ITH25" s="56"/>
      <c r="ITI25" s="56"/>
      <c r="ITJ25" s="56"/>
      <c r="ITK25" s="56"/>
      <c r="ITL25" s="56"/>
      <c r="ITM25" s="56"/>
      <c r="ITN25" s="56"/>
      <c r="ITO25" s="56"/>
      <c r="ITP25" s="56"/>
      <c r="ITQ25" s="56"/>
      <c r="ITR25" s="56"/>
      <c r="ITS25" s="56"/>
      <c r="ITT25" s="56"/>
      <c r="ITU25" s="56"/>
      <c r="ITV25" s="56"/>
      <c r="ITW25" s="56"/>
      <c r="ITX25" s="56"/>
      <c r="ITY25" s="56"/>
      <c r="ITZ25" s="56"/>
      <c r="IUA25" s="56"/>
      <c r="IUB25" s="56"/>
      <c r="IUC25" s="56"/>
      <c r="IUD25" s="56"/>
      <c r="IUE25" s="56"/>
      <c r="IUF25" s="56"/>
      <c r="IUG25" s="56"/>
      <c r="IUH25" s="56"/>
      <c r="IUI25" s="56"/>
      <c r="IUJ25" s="56"/>
      <c r="IUK25" s="56"/>
      <c r="IUL25" s="56"/>
      <c r="IUM25" s="56"/>
      <c r="IUN25" s="56"/>
      <c r="IUO25" s="56"/>
      <c r="IUP25" s="56"/>
      <c r="IUQ25" s="56"/>
      <c r="IUR25" s="56"/>
      <c r="IUS25" s="56"/>
      <c r="IUT25" s="56"/>
      <c r="IUU25" s="56"/>
      <c r="IUV25" s="56"/>
      <c r="IUW25" s="56"/>
      <c r="IUX25" s="56"/>
      <c r="IUY25" s="56"/>
      <c r="IUZ25" s="56"/>
      <c r="IVA25" s="56"/>
      <c r="IVB25" s="56"/>
      <c r="IVC25" s="56"/>
      <c r="IVD25" s="56"/>
      <c r="IVE25" s="56"/>
      <c r="IVF25" s="56"/>
      <c r="IVG25" s="56"/>
      <c r="IVH25" s="56"/>
      <c r="IVI25" s="56"/>
      <c r="IVJ25" s="56"/>
      <c r="IVK25" s="56"/>
      <c r="IVL25" s="56"/>
      <c r="IVM25" s="56"/>
      <c r="IVN25" s="56"/>
      <c r="IVO25" s="56"/>
      <c r="IVP25" s="56"/>
      <c r="IVQ25" s="56"/>
      <c r="IVR25" s="56"/>
      <c r="IVS25" s="56"/>
      <c r="IVT25" s="56"/>
      <c r="IVU25" s="56"/>
      <c r="IVV25" s="56"/>
      <c r="IVW25" s="56"/>
      <c r="IVX25" s="56"/>
      <c r="IVY25" s="56"/>
      <c r="IVZ25" s="56"/>
      <c r="IWA25" s="56"/>
      <c r="IWB25" s="56"/>
      <c r="IWC25" s="56"/>
      <c r="IWD25" s="56"/>
      <c r="IWE25" s="56"/>
      <c r="IWF25" s="56"/>
      <c r="IWG25" s="56"/>
      <c r="IWH25" s="56"/>
      <c r="IWI25" s="56"/>
      <c r="IWJ25" s="56"/>
      <c r="IWK25" s="56"/>
      <c r="IWL25" s="56"/>
      <c r="IWM25" s="56"/>
      <c r="IWN25" s="56"/>
      <c r="IWO25" s="56"/>
      <c r="IWP25" s="56"/>
      <c r="IWQ25" s="56"/>
      <c r="IWR25" s="56"/>
      <c r="IWS25" s="56"/>
      <c r="IWT25" s="56"/>
      <c r="IWU25" s="56"/>
      <c r="IWV25" s="56"/>
      <c r="IWW25" s="56"/>
      <c r="IWX25" s="56"/>
      <c r="IWY25" s="56"/>
      <c r="IWZ25" s="56"/>
      <c r="IXA25" s="56"/>
      <c r="IXB25" s="56"/>
      <c r="IXC25" s="56"/>
      <c r="IXD25" s="56"/>
      <c r="IXE25" s="56"/>
      <c r="IXF25" s="56"/>
      <c r="IXG25" s="56"/>
      <c r="IXH25" s="56"/>
      <c r="IXI25" s="56"/>
    </row>
    <row r="26" spans="1:6717" s="76" customFormat="1">
      <c r="B26" s="56"/>
      <c r="C26" s="56"/>
      <c r="D26" s="56"/>
      <c r="E26" s="67" t="s">
        <v>386</v>
      </c>
      <c r="F26" s="58">
        <f>H22/G22-1</f>
        <v>0.16543758492927596</v>
      </c>
      <c r="G26" s="58"/>
      <c r="H26" s="58"/>
      <c r="I26" s="56"/>
      <c r="J26" s="56"/>
      <c r="K26" s="56"/>
      <c r="L26" s="56"/>
      <c r="P26" s="56"/>
      <c r="Q26" s="56"/>
      <c r="R26" s="56"/>
      <c r="S26" s="56"/>
      <c r="T26" s="56"/>
      <c r="U26" s="56"/>
      <c r="V26" s="56"/>
      <c r="W26" s="56"/>
      <c r="X26" s="56"/>
      <c r="AD26" s="56"/>
      <c r="AE26" s="56"/>
      <c r="AF26" s="56"/>
      <c r="AG26" s="56"/>
      <c r="AH26" s="56"/>
      <c r="AI26" s="56"/>
      <c r="AJ26" s="56"/>
      <c r="AK26" s="56"/>
      <c r="AL26" s="56"/>
      <c r="AM26" s="56"/>
      <c r="AN26" s="56"/>
      <c r="AO26" s="56"/>
      <c r="AP26" s="56"/>
      <c r="AQ26" s="56"/>
      <c r="AR26" s="56"/>
      <c r="AS26" s="56"/>
      <c r="AT26" s="56"/>
      <c r="AU26" s="56"/>
      <c r="AV26" s="56"/>
      <c r="AW26" s="56"/>
      <c r="BE26" s="108" t="s">
        <v>377</v>
      </c>
      <c r="BF26" s="363">
        <v>2.76</v>
      </c>
      <c r="BG26" s="365">
        <v>0.93</v>
      </c>
      <c r="BH26" s="364">
        <v>3.69</v>
      </c>
      <c r="BK26" s="56"/>
      <c r="BL26" s="56"/>
      <c r="CK26" s="134"/>
      <c r="CL26" s="134"/>
      <c r="CO26" s="56"/>
      <c r="CR26" s="133"/>
      <c r="CS26" s="131"/>
      <c r="CT26" s="131"/>
      <c r="DC26" s="56"/>
      <c r="DD26" s="56"/>
      <c r="DE26" s="56"/>
      <c r="DF26" s="56"/>
      <c r="DG26" s="56"/>
      <c r="DH26" s="56"/>
      <c r="DI26" s="56"/>
      <c r="DJ26" s="56"/>
      <c r="DK26" s="56"/>
      <c r="DL26" s="56"/>
      <c r="DM26" s="56"/>
      <c r="DN26" s="56"/>
      <c r="DO26" s="56"/>
      <c r="DP26" s="56"/>
      <c r="DQ26" s="56"/>
      <c r="DR26" s="56"/>
      <c r="DS26" s="56"/>
      <c r="DT26" s="56"/>
      <c r="DU26" s="56"/>
      <c r="DV26" s="56"/>
      <c r="DW26" s="56"/>
      <c r="DX26" s="56"/>
      <c r="DY26" s="56"/>
      <c r="DZ26" s="56"/>
      <c r="EA26" s="56"/>
      <c r="EB26" s="56"/>
      <c r="EC26" s="56"/>
      <c r="ED26" s="56"/>
      <c r="EE26" s="56"/>
      <c r="EF26" s="56"/>
      <c r="EG26" s="56"/>
      <c r="EH26" s="56"/>
      <c r="EI26" s="56"/>
      <c r="EJ26" s="56"/>
      <c r="EK26" s="56"/>
      <c r="EL26" s="56"/>
      <c r="EM26" s="56"/>
      <c r="EN26" s="56"/>
      <c r="EO26" s="56"/>
      <c r="EP26" s="56"/>
      <c r="EQ26" s="56"/>
      <c r="ER26" s="56"/>
      <c r="ES26" s="56"/>
      <c r="ET26" s="56"/>
      <c r="EU26" s="56"/>
      <c r="EV26" s="56"/>
      <c r="EW26" s="56"/>
      <c r="EX26" s="56"/>
      <c r="EY26" s="56"/>
      <c r="EZ26" s="56"/>
      <c r="FA26" s="56"/>
      <c r="FB26" s="56"/>
      <c r="FC26" s="56"/>
      <c r="FD26" s="56"/>
      <c r="FE26" s="56"/>
      <c r="FF26" s="56"/>
      <c r="FG26" s="56"/>
      <c r="FH26" s="56"/>
      <c r="FI26" s="56"/>
      <c r="FJ26" s="56"/>
      <c r="FK26" s="56"/>
      <c r="FL26" s="56"/>
      <c r="FM26" s="56"/>
      <c r="FN26" s="56"/>
      <c r="FO26" s="56"/>
      <c r="FP26" s="56"/>
      <c r="FQ26" s="56"/>
      <c r="FR26" s="56"/>
      <c r="FS26" s="56"/>
      <c r="FT26" s="56"/>
      <c r="FU26" s="56"/>
      <c r="FV26" s="56"/>
      <c r="FW26" s="56"/>
      <c r="FX26" s="56"/>
      <c r="FY26" s="56"/>
      <c r="FZ26" s="56"/>
      <c r="GA26" s="56"/>
      <c r="GB26" s="56"/>
      <c r="GC26" s="56"/>
      <c r="GD26" s="56"/>
      <c r="GE26" s="56"/>
      <c r="GF26" s="56"/>
      <c r="GG26" s="56"/>
      <c r="GH26" s="56"/>
      <c r="GI26" s="56"/>
      <c r="GJ26" s="56"/>
      <c r="GK26" s="56"/>
      <c r="GL26" s="56"/>
      <c r="GM26" s="56"/>
      <c r="GN26" s="56"/>
      <c r="GO26" s="56"/>
      <c r="GP26" s="56"/>
      <c r="GQ26" s="56"/>
      <c r="GR26" s="56"/>
      <c r="GS26" s="56"/>
      <c r="GT26" s="56"/>
      <c r="GU26" s="56"/>
      <c r="GV26" s="56"/>
      <c r="GW26" s="56"/>
      <c r="GX26" s="56"/>
      <c r="GY26" s="56"/>
      <c r="GZ26" s="56"/>
      <c r="HA26" s="56"/>
      <c r="HB26" s="56"/>
      <c r="HC26" s="56"/>
      <c r="HD26" s="56"/>
      <c r="HE26" s="56"/>
      <c r="HF26" s="56"/>
      <c r="HG26" s="56"/>
      <c r="HH26" s="56"/>
      <c r="HI26" s="56"/>
      <c r="HJ26" s="56"/>
      <c r="HK26" s="56"/>
      <c r="HL26" s="56"/>
      <c r="HM26" s="56"/>
      <c r="HN26" s="56"/>
      <c r="HO26" s="56"/>
      <c r="HP26" s="56"/>
      <c r="HQ26" s="56"/>
      <c r="HR26" s="56"/>
      <c r="HS26" s="56"/>
      <c r="HT26" s="56"/>
      <c r="HU26" s="56"/>
      <c r="HV26" s="56"/>
      <c r="HW26" s="56"/>
      <c r="HX26" s="56"/>
      <c r="HY26" s="56"/>
      <c r="HZ26" s="56"/>
      <c r="IA26" s="56"/>
      <c r="IB26" s="56"/>
      <c r="IC26" s="56"/>
      <c r="ID26" s="56"/>
      <c r="IE26" s="56"/>
      <c r="IF26" s="56"/>
      <c r="IG26" s="56"/>
      <c r="IH26" s="56"/>
      <c r="II26" s="56"/>
      <c r="IJ26" s="56"/>
      <c r="IK26" s="56"/>
      <c r="IL26" s="56"/>
      <c r="IM26" s="56"/>
      <c r="IN26" s="56"/>
      <c r="IO26" s="56"/>
      <c r="IP26" s="56"/>
      <c r="IQ26" s="56"/>
      <c r="IR26" s="56"/>
      <c r="IS26" s="56"/>
      <c r="IT26" s="56"/>
      <c r="IU26" s="56"/>
      <c r="IV26" s="56"/>
      <c r="IW26" s="56"/>
      <c r="IX26" s="56"/>
      <c r="IY26" s="56"/>
      <c r="IZ26" s="56"/>
      <c r="JA26" s="56"/>
      <c r="JB26" s="56"/>
      <c r="JC26" s="56"/>
      <c r="JD26" s="56"/>
      <c r="JE26" s="56"/>
      <c r="JF26" s="56"/>
      <c r="JG26" s="56"/>
      <c r="JH26" s="56"/>
      <c r="JI26" s="56"/>
      <c r="JJ26" s="56"/>
      <c r="JK26" s="56"/>
      <c r="JL26" s="56"/>
      <c r="JM26" s="56"/>
      <c r="JN26" s="56"/>
      <c r="JO26" s="56"/>
      <c r="JP26" s="56"/>
      <c r="JQ26" s="56"/>
      <c r="JR26" s="56"/>
      <c r="JS26" s="56"/>
      <c r="JT26" s="56"/>
      <c r="JU26" s="56"/>
      <c r="JV26" s="56"/>
      <c r="JW26" s="56"/>
      <c r="JX26" s="56"/>
      <c r="JY26" s="56"/>
      <c r="JZ26" s="56"/>
      <c r="KA26" s="56"/>
      <c r="KB26" s="56"/>
      <c r="KC26" s="56"/>
      <c r="KD26" s="56"/>
      <c r="KE26" s="56"/>
      <c r="KF26" s="56"/>
      <c r="KG26" s="56"/>
      <c r="KH26" s="56"/>
      <c r="KI26" s="56"/>
      <c r="KJ26" s="56"/>
      <c r="KK26" s="56"/>
      <c r="KL26" s="56"/>
      <c r="KM26" s="56"/>
      <c r="KN26" s="56"/>
      <c r="KO26" s="56"/>
      <c r="KP26" s="56"/>
      <c r="KQ26" s="56"/>
      <c r="KR26" s="56"/>
      <c r="KS26" s="56"/>
      <c r="KT26" s="56"/>
      <c r="KU26" s="56"/>
      <c r="KV26" s="56"/>
      <c r="KW26" s="56"/>
      <c r="KX26" s="56"/>
      <c r="KY26" s="56"/>
      <c r="KZ26" s="56"/>
      <c r="LA26" s="56"/>
      <c r="LB26" s="56"/>
      <c r="LC26" s="56"/>
      <c r="LD26" s="56"/>
      <c r="LE26" s="56"/>
      <c r="LF26" s="56"/>
      <c r="LG26" s="56"/>
      <c r="LH26" s="56"/>
      <c r="LI26" s="56"/>
      <c r="LJ26" s="56"/>
      <c r="LK26" s="56"/>
      <c r="LL26" s="56"/>
      <c r="LM26" s="56"/>
      <c r="LN26" s="56"/>
      <c r="LO26" s="56"/>
      <c r="LP26" s="56"/>
      <c r="LQ26" s="56"/>
      <c r="LR26" s="56"/>
      <c r="LS26" s="56"/>
      <c r="LT26" s="56"/>
      <c r="LU26" s="56"/>
      <c r="LV26" s="56"/>
      <c r="LW26" s="56"/>
      <c r="LX26" s="56"/>
      <c r="LY26" s="56"/>
      <c r="LZ26" s="56"/>
      <c r="MA26" s="56"/>
      <c r="MB26" s="56"/>
      <c r="MC26" s="56"/>
      <c r="MD26" s="56"/>
      <c r="ME26" s="56"/>
      <c r="MF26" s="56"/>
      <c r="MG26" s="56"/>
      <c r="MH26" s="56"/>
      <c r="MI26" s="56"/>
      <c r="MJ26" s="56"/>
      <c r="MK26" s="56"/>
      <c r="ML26" s="56"/>
      <c r="MM26" s="56"/>
      <c r="MN26" s="56"/>
      <c r="MO26" s="56"/>
      <c r="MP26" s="56"/>
      <c r="MQ26" s="56"/>
      <c r="MR26" s="56"/>
      <c r="MS26" s="56"/>
      <c r="MT26" s="56"/>
      <c r="MU26" s="56"/>
      <c r="MV26" s="56"/>
      <c r="MW26" s="56"/>
      <c r="MX26" s="56"/>
      <c r="MY26" s="56"/>
      <c r="MZ26" s="56"/>
      <c r="NA26" s="56"/>
      <c r="NB26" s="56"/>
      <c r="NC26" s="56"/>
      <c r="ND26" s="56"/>
      <c r="NE26" s="56"/>
      <c r="NF26" s="56"/>
      <c r="NG26" s="56"/>
      <c r="NH26" s="56"/>
      <c r="NI26" s="56"/>
      <c r="NJ26" s="56"/>
      <c r="NK26" s="56"/>
      <c r="NL26" s="56"/>
      <c r="NM26" s="56"/>
      <c r="NN26" s="56"/>
      <c r="NO26" s="56"/>
      <c r="NP26" s="56"/>
      <c r="NQ26" s="56"/>
      <c r="NR26" s="56"/>
      <c r="NS26" s="56"/>
      <c r="NT26" s="56"/>
      <c r="NU26" s="56"/>
      <c r="NV26" s="56"/>
      <c r="NW26" s="56"/>
      <c r="NX26" s="56"/>
      <c r="NY26" s="56"/>
      <c r="NZ26" s="56"/>
      <c r="OA26" s="56"/>
      <c r="OB26" s="56"/>
      <c r="OC26" s="56"/>
      <c r="OD26" s="56"/>
      <c r="OE26" s="56"/>
      <c r="OF26" s="56"/>
      <c r="OG26" s="56"/>
      <c r="OH26" s="56"/>
      <c r="OI26" s="56"/>
      <c r="OJ26" s="56"/>
      <c r="OK26" s="56"/>
      <c r="OL26" s="56"/>
      <c r="OM26" s="56"/>
      <c r="ON26" s="56"/>
      <c r="OO26" s="56"/>
      <c r="OP26" s="56"/>
      <c r="OQ26" s="56"/>
      <c r="OR26" s="56"/>
      <c r="OS26" s="56"/>
      <c r="OT26" s="56"/>
      <c r="OU26" s="56"/>
      <c r="OV26" s="56"/>
      <c r="OW26" s="56"/>
      <c r="OX26" s="56"/>
      <c r="OY26" s="56"/>
      <c r="OZ26" s="56"/>
      <c r="PA26" s="56"/>
      <c r="PB26" s="56"/>
      <c r="PC26" s="56"/>
      <c r="PD26" s="56"/>
      <c r="PE26" s="56"/>
      <c r="PF26" s="56"/>
      <c r="PG26" s="56"/>
      <c r="PH26" s="56"/>
      <c r="PI26" s="56"/>
      <c r="PJ26" s="56"/>
      <c r="PK26" s="56"/>
      <c r="PL26" s="56"/>
      <c r="PM26" s="56"/>
      <c r="PN26" s="56"/>
      <c r="PO26" s="56"/>
      <c r="PP26" s="56"/>
      <c r="PQ26" s="56"/>
      <c r="PR26" s="56"/>
      <c r="PS26" s="56"/>
      <c r="PT26" s="56"/>
      <c r="PU26" s="56"/>
      <c r="PV26" s="56"/>
      <c r="PW26" s="56"/>
      <c r="PX26" s="56"/>
      <c r="PY26" s="56"/>
      <c r="PZ26" s="56"/>
      <c r="QA26" s="56"/>
      <c r="QB26" s="56"/>
      <c r="QC26" s="56"/>
      <c r="QD26" s="56"/>
      <c r="QE26" s="56"/>
      <c r="QF26" s="56"/>
      <c r="QG26" s="56"/>
      <c r="QH26" s="56"/>
      <c r="QI26" s="56"/>
      <c r="QJ26" s="56"/>
      <c r="QK26" s="56"/>
      <c r="QL26" s="56"/>
      <c r="QM26" s="56"/>
      <c r="QN26" s="56"/>
      <c r="QO26" s="56"/>
      <c r="QP26" s="56"/>
      <c r="QQ26" s="56"/>
      <c r="QR26" s="56"/>
      <c r="QS26" s="56"/>
      <c r="QT26" s="56"/>
      <c r="QU26" s="56"/>
      <c r="QV26" s="56"/>
      <c r="QW26" s="56"/>
      <c r="QX26" s="56"/>
      <c r="QY26" s="56"/>
      <c r="QZ26" s="56"/>
      <c r="RA26" s="56"/>
      <c r="RB26" s="56"/>
      <c r="RC26" s="56"/>
      <c r="RD26" s="56"/>
      <c r="RE26" s="56"/>
      <c r="RF26" s="56"/>
      <c r="RG26" s="56"/>
      <c r="RH26" s="56"/>
      <c r="RI26" s="56"/>
      <c r="RJ26" s="56"/>
      <c r="RK26" s="56"/>
      <c r="RL26" s="56"/>
      <c r="RM26" s="56"/>
      <c r="RN26" s="56"/>
      <c r="RO26" s="56"/>
      <c r="RP26" s="56"/>
      <c r="RQ26" s="56"/>
      <c r="RR26" s="56"/>
      <c r="RS26" s="56"/>
      <c r="RT26" s="56"/>
      <c r="RU26" s="56"/>
      <c r="RV26" s="56"/>
      <c r="RW26" s="56"/>
      <c r="RX26" s="56"/>
      <c r="RY26" s="56"/>
      <c r="RZ26" s="56"/>
      <c r="SA26" s="56"/>
      <c r="SB26" s="56"/>
      <c r="SC26" s="56"/>
      <c r="SD26" s="56"/>
      <c r="SE26" s="56"/>
      <c r="SF26" s="56"/>
      <c r="SG26" s="56"/>
      <c r="SH26" s="56"/>
      <c r="SI26" s="56"/>
      <c r="SJ26" s="56"/>
      <c r="SK26" s="56"/>
      <c r="SL26" s="56"/>
      <c r="SM26" s="56"/>
      <c r="SN26" s="56"/>
      <c r="SO26" s="56"/>
      <c r="SP26" s="56"/>
      <c r="SQ26" s="56"/>
      <c r="SR26" s="56"/>
      <c r="SS26" s="56"/>
      <c r="ST26" s="56"/>
      <c r="SU26" s="56"/>
      <c r="SV26" s="56"/>
      <c r="SW26" s="56"/>
      <c r="SX26" s="56"/>
      <c r="SY26" s="56"/>
      <c r="SZ26" s="56"/>
      <c r="TA26" s="56"/>
      <c r="TB26" s="56"/>
      <c r="TC26" s="56"/>
      <c r="TD26" s="56"/>
      <c r="TE26" s="56"/>
      <c r="TF26" s="56"/>
      <c r="TG26" s="56"/>
      <c r="TH26" s="56"/>
      <c r="TI26" s="56"/>
      <c r="TJ26" s="56"/>
      <c r="TK26" s="56"/>
      <c r="TL26" s="56"/>
      <c r="TM26" s="56"/>
      <c r="TN26" s="56"/>
      <c r="TO26" s="56"/>
      <c r="TP26" s="56"/>
      <c r="TQ26" s="56"/>
      <c r="TR26" s="56"/>
      <c r="TS26" s="56"/>
      <c r="TT26" s="56"/>
      <c r="TU26" s="56"/>
      <c r="TV26" s="56"/>
      <c r="TW26" s="56"/>
      <c r="TX26" s="56"/>
      <c r="TY26" s="56"/>
      <c r="TZ26" s="56"/>
      <c r="UA26" s="56"/>
      <c r="UB26" s="56"/>
      <c r="UC26" s="56"/>
      <c r="UD26" s="56"/>
      <c r="UE26" s="56"/>
      <c r="UF26" s="56"/>
      <c r="UG26" s="56"/>
      <c r="UH26" s="56"/>
      <c r="UI26" s="56"/>
      <c r="UJ26" s="56"/>
      <c r="UK26" s="56"/>
      <c r="UL26" s="56"/>
      <c r="UM26" s="56"/>
      <c r="UN26" s="56"/>
      <c r="UO26" s="56"/>
      <c r="UP26" s="56"/>
      <c r="UQ26" s="56"/>
      <c r="UR26" s="56"/>
      <c r="US26" s="56"/>
      <c r="UT26" s="56"/>
      <c r="UU26" s="56"/>
      <c r="UV26" s="56"/>
      <c r="UW26" s="56"/>
      <c r="UX26" s="56"/>
      <c r="UY26" s="56"/>
      <c r="UZ26" s="56"/>
      <c r="VA26" s="56"/>
      <c r="VB26" s="56"/>
      <c r="VC26" s="56"/>
      <c r="VD26" s="56"/>
      <c r="VE26" s="56"/>
      <c r="VF26" s="56"/>
      <c r="VG26" s="56"/>
      <c r="VH26" s="56"/>
      <c r="VI26" s="56"/>
      <c r="VJ26" s="56"/>
      <c r="VK26" s="56"/>
      <c r="VL26" s="56"/>
      <c r="VM26" s="56"/>
      <c r="VN26" s="56"/>
      <c r="VO26" s="56"/>
      <c r="VP26" s="56"/>
      <c r="VQ26" s="56"/>
      <c r="VR26" s="56"/>
      <c r="VS26" s="56"/>
      <c r="VT26" s="56"/>
      <c r="VU26" s="56"/>
      <c r="VV26" s="56"/>
      <c r="VW26" s="56"/>
      <c r="VX26" s="56"/>
      <c r="VY26" s="56"/>
      <c r="VZ26" s="56"/>
      <c r="WA26" s="56"/>
      <c r="WB26" s="56"/>
      <c r="WC26" s="56"/>
      <c r="WD26" s="56"/>
      <c r="WE26" s="56"/>
      <c r="WF26" s="56"/>
      <c r="WG26" s="56"/>
      <c r="WH26" s="56"/>
      <c r="WI26" s="56"/>
      <c r="WJ26" s="56"/>
      <c r="WK26" s="56"/>
      <c r="WL26" s="56"/>
      <c r="WM26" s="56"/>
      <c r="WN26" s="56"/>
      <c r="WO26" s="56"/>
      <c r="WP26" s="56"/>
      <c r="WQ26" s="56"/>
      <c r="WR26" s="56"/>
      <c r="WS26" s="56"/>
      <c r="WT26" s="56"/>
      <c r="WU26" s="56"/>
      <c r="WV26" s="56"/>
      <c r="WW26" s="56"/>
      <c r="WX26" s="56"/>
      <c r="WY26" s="56"/>
      <c r="WZ26" s="56"/>
      <c r="XA26" s="56"/>
      <c r="XB26" s="56"/>
      <c r="XC26" s="56"/>
      <c r="XD26" s="56"/>
      <c r="XE26" s="56"/>
      <c r="XF26" s="56"/>
      <c r="XG26" s="56"/>
      <c r="XH26" s="56"/>
      <c r="XI26" s="56"/>
      <c r="XJ26" s="56"/>
      <c r="XK26" s="56"/>
      <c r="XL26" s="56"/>
      <c r="XM26" s="56"/>
      <c r="XN26" s="56"/>
      <c r="XO26" s="56"/>
      <c r="XP26" s="56"/>
      <c r="XQ26" s="56"/>
      <c r="XR26" s="56"/>
      <c r="XS26" s="56"/>
      <c r="XT26" s="56"/>
      <c r="XU26" s="56"/>
      <c r="XV26" s="56"/>
      <c r="XW26" s="56"/>
      <c r="XX26" s="56"/>
      <c r="XY26" s="56"/>
      <c r="XZ26" s="56"/>
      <c r="YA26" s="56"/>
      <c r="YB26" s="56"/>
      <c r="YC26" s="56"/>
      <c r="YD26" s="56"/>
      <c r="YE26" s="56"/>
      <c r="YF26" s="56"/>
      <c r="YG26" s="56"/>
      <c r="YH26" s="56"/>
      <c r="YI26" s="56"/>
      <c r="YJ26" s="56"/>
      <c r="YK26" s="56"/>
      <c r="YL26" s="56"/>
      <c r="YM26" s="56"/>
      <c r="YN26" s="56"/>
      <c r="YO26" s="56"/>
      <c r="YP26" s="56"/>
      <c r="YQ26" s="56"/>
      <c r="YR26" s="56"/>
      <c r="YS26" s="56"/>
      <c r="YT26" s="56"/>
      <c r="YU26" s="56"/>
      <c r="YV26" s="56"/>
      <c r="YW26" s="56"/>
      <c r="YX26" s="56"/>
      <c r="YY26" s="56"/>
      <c r="YZ26" s="56"/>
      <c r="ZA26" s="56"/>
      <c r="ZB26" s="56"/>
      <c r="ZC26" s="56"/>
      <c r="ZD26" s="56"/>
      <c r="ZE26" s="56"/>
      <c r="ZF26" s="56"/>
      <c r="ZG26" s="56"/>
      <c r="ZH26" s="56"/>
      <c r="ZI26" s="56"/>
      <c r="ZJ26" s="56"/>
      <c r="ZK26" s="56"/>
      <c r="ZL26" s="56"/>
      <c r="ZM26" s="56"/>
      <c r="ZN26" s="56"/>
      <c r="ZO26" s="56"/>
      <c r="ZP26" s="56"/>
      <c r="ZQ26" s="56"/>
      <c r="ZR26" s="56"/>
      <c r="ZS26" s="56"/>
      <c r="ZT26" s="56"/>
      <c r="ZU26" s="56"/>
      <c r="ZV26" s="56"/>
      <c r="ZW26" s="56"/>
      <c r="ZX26" s="56"/>
      <c r="ZY26" s="56"/>
      <c r="ZZ26" s="56"/>
      <c r="AAA26" s="56"/>
      <c r="AAB26" s="56"/>
      <c r="AAC26" s="56"/>
      <c r="AAD26" s="56"/>
      <c r="AAE26" s="56"/>
      <c r="AAF26" s="56"/>
      <c r="AAG26" s="56"/>
      <c r="AAH26" s="56"/>
      <c r="AAI26" s="56"/>
      <c r="AAJ26" s="56"/>
      <c r="AAK26" s="56"/>
      <c r="AAL26" s="56"/>
      <c r="AAM26" s="56"/>
      <c r="AAN26" s="56"/>
      <c r="AAO26" s="56"/>
      <c r="AAP26" s="56"/>
      <c r="AAQ26" s="56"/>
      <c r="AAR26" s="56"/>
      <c r="AAS26" s="56"/>
      <c r="AAT26" s="56"/>
      <c r="AAU26" s="56"/>
      <c r="AAV26" s="56"/>
      <c r="AAW26" s="56"/>
      <c r="AAX26" s="56"/>
      <c r="AAY26" s="56"/>
      <c r="AAZ26" s="56"/>
      <c r="ABA26" s="56"/>
      <c r="ABB26" s="56"/>
      <c r="ABC26" s="56"/>
      <c r="ABD26" s="56"/>
      <c r="ABE26" s="56"/>
      <c r="ABF26" s="56"/>
      <c r="ABG26" s="56"/>
      <c r="ABH26" s="56"/>
      <c r="ABI26" s="56"/>
      <c r="ABJ26" s="56"/>
      <c r="ABK26" s="56"/>
      <c r="ABL26" s="56"/>
      <c r="ABM26" s="56"/>
      <c r="ABN26" s="56"/>
      <c r="ABO26" s="56"/>
      <c r="ABP26" s="56"/>
      <c r="ABQ26" s="56"/>
      <c r="ABR26" s="56"/>
      <c r="ABS26" s="56"/>
      <c r="ABT26" s="56"/>
      <c r="ABU26" s="56"/>
      <c r="ABV26" s="56"/>
      <c r="ABW26" s="56"/>
      <c r="ABX26" s="56"/>
      <c r="ABY26" s="56"/>
      <c r="ABZ26" s="56"/>
      <c r="ACA26" s="56"/>
      <c r="ACB26" s="56"/>
      <c r="ACC26" s="56"/>
      <c r="ACD26" s="56"/>
      <c r="ACE26" s="56"/>
      <c r="ACF26" s="56"/>
      <c r="ACG26" s="56"/>
      <c r="ACH26" s="56"/>
      <c r="ACI26" s="56"/>
      <c r="ACJ26" s="56"/>
      <c r="ACK26" s="56"/>
      <c r="ACL26" s="56"/>
      <c r="ACM26" s="56"/>
      <c r="ACN26" s="56"/>
      <c r="ACO26" s="56"/>
      <c r="ACP26" s="56"/>
      <c r="ACQ26" s="56"/>
      <c r="ACR26" s="56"/>
      <c r="ACS26" s="56"/>
      <c r="ACT26" s="56"/>
      <c r="ACU26" s="56"/>
      <c r="ACV26" s="56"/>
      <c r="ACW26" s="56"/>
      <c r="ACX26" s="56"/>
      <c r="ACY26" s="56"/>
      <c r="ACZ26" s="56"/>
      <c r="ADA26" s="56"/>
      <c r="ADB26" s="56"/>
      <c r="ADC26" s="56"/>
      <c r="ADD26" s="56"/>
      <c r="ADE26" s="56"/>
      <c r="ADF26" s="56"/>
      <c r="ADG26" s="56"/>
      <c r="ADH26" s="56"/>
      <c r="ADI26" s="56"/>
      <c r="ADJ26" s="56"/>
      <c r="ADK26" s="56"/>
      <c r="ADL26" s="56"/>
      <c r="ADM26" s="56"/>
      <c r="ADN26" s="56"/>
      <c r="ADO26" s="56"/>
      <c r="ADP26" s="56"/>
      <c r="ADQ26" s="56"/>
      <c r="ADR26" s="56"/>
      <c r="ADS26" s="56"/>
      <c r="ADT26" s="56"/>
      <c r="ADU26" s="56"/>
      <c r="ADV26" s="56"/>
      <c r="ADW26" s="56"/>
      <c r="ADX26" s="56"/>
      <c r="ADY26" s="56"/>
      <c r="ADZ26" s="56"/>
      <c r="AEA26" s="56"/>
      <c r="AEB26" s="56"/>
      <c r="AEC26" s="56"/>
      <c r="AED26" s="56"/>
      <c r="AEE26" s="56"/>
      <c r="AEF26" s="56"/>
      <c r="AEG26" s="56"/>
      <c r="AEH26" s="56"/>
      <c r="AEI26" s="56"/>
      <c r="AEJ26" s="56"/>
      <c r="AEK26" s="56"/>
      <c r="AEL26" s="56"/>
      <c r="AEM26" s="56"/>
      <c r="AEN26" s="56"/>
      <c r="AEO26" s="56"/>
      <c r="AEP26" s="56"/>
      <c r="AEQ26" s="56"/>
      <c r="AER26" s="56"/>
      <c r="AES26" s="56"/>
      <c r="AET26" s="56"/>
      <c r="AEU26" s="56"/>
      <c r="AEV26" s="56"/>
      <c r="AEW26" s="56"/>
      <c r="AEX26" s="56"/>
      <c r="AEY26" s="56"/>
      <c r="AEZ26" s="56"/>
      <c r="AFA26" s="56"/>
      <c r="AFB26" s="56"/>
      <c r="AFC26" s="56"/>
      <c r="AFD26" s="56"/>
      <c r="AFE26" s="56"/>
      <c r="AFF26" s="56"/>
      <c r="AFG26" s="56"/>
      <c r="AFH26" s="56"/>
      <c r="AFI26" s="56"/>
      <c r="AFJ26" s="56"/>
      <c r="AFK26" s="56"/>
      <c r="AFL26" s="56"/>
      <c r="AFM26" s="56"/>
      <c r="AFN26" s="56"/>
      <c r="AFO26" s="56"/>
      <c r="AFP26" s="56"/>
      <c r="AFQ26" s="56"/>
      <c r="AFR26" s="56"/>
      <c r="AFS26" s="56"/>
      <c r="AFT26" s="56"/>
      <c r="AFU26" s="56"/>
      <c r="AFV26" s="56"/>
      <c r="AFW26" s="56"/>
      <c r="AFX26" s="56"/>
      <c r="AFY26" s="56"/>
      <c r="AFZ26" s="56"/>
      <c r="AGA26" s="56"/>
      <c r="AGB26" s="56"/>
      <c r="AGC26" s="56"/>
      <c r="AGD26" s="56"/>
      <c r="AGE26" s="56"/>
      <c r="AGF26" s="56"/>
      <c r="AGG26" s="56"/>
      <c r="AGH26" s="56"/>
      <c r="AGI26" s="56"/>
      <c r="AGJ26" s="56"/>
      <c r="AGK26" s="56"/>
      <c r="AGL26" s="56"/>
      <c r="AGM26" s="56"/>
      <c r="AGN26" s="56"/>
      <c r="AGO26" s="56"/>
      <c r="AGP26" s="56"/>
      <c r="AGQ26" s="56"/>
      <c r="AGR26" s="56"/>
      <c r="AGS26" s="56"/>
      <c r="AGT26" s="56"/>
      <c r="AGU26" s="56"/>
      <c r="AGV26" s="56"/>
      <c r="AGW26" s="56"/>
      <c r="AGX26" s="56"/>
      <c r="AGY26" s="56"/>
      <c r="AGZ26" s="56"/>
      <c r="AHA26" s="56"/>
      <c r="AHB26" s="56"/>
      <c r="AHC26" s="56"/>
      <c r="AHD26" s="56"/>
      <c r="AHE26" s="56"/>
      <c r="AHF26" s="56"/>
      <c r="AHG26" s="56"/>
      <c r="AHH26" s="56"/>
      <c r="AHI26" s="56"/>
      <c r="AHJ26" s="56"/>
      <c r="AHK26" s="56"/>
      <c r="AHL26" s="56"/>
      <c r="AHM26" s="56"/>
      <c r="AHN26" s="56"/>
      <c r="AHO26" s="56"/>
      <c r="AHP26" s="56"/>
      <c r="AHQ26" s="56"/>
      <c r="AHR26" s="56"/>
      <c r="AHS26" s="56"/>
      <c r="AHT26" s="56"/>
      <c r="AHU26" s="56"/>
      <c r="AHV26" s="56"/>
      <c r="AHW26" s="56"/>
      <c r="AHX26" s="56"/>
      <c r="AHY26" s="56"/>
      <c r="AHZ26" s="56"/>
      <c r="AIA26" s="56"/>
      <c r="AIB26" s="56"/>
      <c r="AIC26" s="56"/>
      <c r="AID26" s="56"/>
      <c r="AIE26" s="56"/>
      <c r="AIF26" s="56"/>
      <c r="AIG26" s="56"/>
      <c r="AIH26" s="56"/>
      <c r="AII26" s="56"/>
      <c r="AIJ26" s="56"/>
      <c r="AIK26" s="56"/>
      <c r="AIL26" s="56"/>
      <c r="AIM26" s="56"/>
      <c r="AIN26" s="56"/>
      <c r="AIO26" s="56"/>
      <c r="AIP26" s="56"/>
      <c r="AIQ26" s="56"/>
      <c r="AIR26" s="56"/>
      <c r="AIS26" s="56"/>
      <c r="AIT26" s="56"/>
      <c r="AIU26" s="56"/>
      <c r="AIV26" s="56"/>
      <c r="AIW26" s="56"/>
      <c r="AIX26" s="56"/>
      <c r="AIY26" s="56"/>
      <c r="AIZ26" s="56"/>
      <c r="AJA26" s="56"/>
      <c r="AJB26" s="56"/>
      <c r="AJC26" s="56"/>
      <c r="AJD26" s="56"/>
      <c r="AJE26" s="56"/>
      <c r="AJF26" s="56"/>
      <c r="AJG26" s="56"/>
      <c r="AJH26" s="56"/>
      <c r="AJI26" s="56"/>
      <c r="AJJ26" s="56"/>
      <c r="AJK26" s="56"/>
      <c r="AJL26" s="56"/>
      <c r="AJM26" s="56"/>
      <c r="AJN26" s="56"/>
      <c r="AJO26" s="56"/>
      <c r="AJP26" s="56"/>
      <c r="AJQ26" s="56"/>
      <c r="AJR26" s="56"/>
      <c r="AJS26" s="56"/>
      <c r="AJT26" s="56"/>
      <c r="AJU26" s="56"/>
      <c r="AJV26" s="56"/>
      <c r="AJW26" s="56"/>
      <c r="AJX26" s="56"/>
      <c r="AJY26" s="56"/>
      <c r="AJZ26" s="56"/>
      <c r="AKA26" s="56"/>
      <c r="AKB26" s="56"/>
      <c r="AKC26" s="56"/>
      <c r="AKD26" s="56"/>
      <c r="AKE26" s="56"/>
      <c r="AKF26" s="56"/>
      <c r="AKG26" s="56"/>
      <c r="AKH26" s="56"/>
      <c r="AKI26" s="56"/>
      <c r="AKJ26" s="56"/>
      <c r="AKK26" s="56"/>
      <c r="AKL26" s="56"/>
      <c r="AKM26" s="56"/>
      <c r="AKN26" s="56"/>
      <c r="AKO26" s="56"/>
      <c r="AKP26" s="56"/>
      <c r="AKQ26" s="56"/>
      <c r="AKR26" s="56"/>
      <c r="AKS26" s="56"/>
      <c r="AKT26" s="56"/>
      <c r="AKU26" s="56"/>
      <c r="AKV26" s="56"/>
      <c r="AKW26" s="56"/>
      <c r="AKX26" s="56"/>
      <c r="AKY26" s="56"/>
      <c r="AKZ26" s="56"/>
      <c r="ALA26" s="56"/>
      <c r="ALB26" s="56"/>
      <c r="ALC26" s="56"/>
      <c r="ALD26" s="56"/>
      <c r="ALE26" s="56"/>
      <c r="ALF26" s="56"/>
      <c r="ALG26" s="56"/>
      <c r="ALH26" s="56"/>
      <c r="ALI26" s="56"/>
      <c r="ALJ26" s="56"/>
      <c r="ALK26" s="56"/>
      <c r="ALL26" s="56"/>
      <c r="ALM26" s="56"/>
      <c r="ALN26" s="56"/>
      <c r="ALO26" s="56"/>
      <c r="ALP26" s="56"/>
      <c r="ALQ26" s="56"/>
      <c r="ALR26" s="56"/>
      <c r="ALS26" s="56"/>
      <c r="ALT26" s="56"/>
      <c r="ALU26" s="56"/>
      <c r="ALV26" s="56"/>
      <c r="ALW26" s="56"/>
      <c r="ALX26" s="56"/>
      <c r="ALY26" s="56"/>
      <c r="ALZ26" s="56"/>
      <c r="AMA26" s="56"/>
      <c r="AMB26" s="56"/>
      <c r="AMC26" s="56"/>
      <c r="AMD26" s="56"/>
      <c r="AME26" s="56"/>
      <c r="AMF26" s="56"/>
      <c r="AMG26" s="56"/>
      <c r="AMH26" s="56"/>
      <c r="AMI26" s="56"/>
      <c r="AMJ26" s="56"/>
      <c r="AMK26" s="56"/>
      <c r="AML26" s="56"/>
      <c r="AMM26" s="56"/>
      <c r="AMN26" s="56"/>
      <c r="AMO26" s="56"/>
      <c r="AMP26" s="56"/>
      <c r="AMQ26" s="56"/>
      <c r="AMR26" s="56"/>
      <c r="AMS26" s="56"/>
      <c r="AMT26" s="56"/>
      <c r="AMU26" s="56"/>
      <c r="AMV26" s="56"/>
      <c r="AMW26" s="56"/>
      <c r="AMX26" s="56"/>
      <c r="AMY26" s="56"/>
      <c r="AMZ26" s="56"/>
      <c r="ANA26" s="56"/>
      <c r="ANB26" s="56"/>
      <c r="ANC26" s="56"/>
      <c r="AND26" s="56"/>
      <c r="ANE26" s="56"/>
      <c r="ANF26" s="56"/>
      <c r="ANG26" s="56"/>
      <c r="ANH26" s="56"/>
      <c r="ANI26" s="56"/>
      <c r="ANJ26" s="56"/>
      <c r="ANK26" s="56"/>
      <c r="ANL26" s="56"/>
      <c r="ANM26" s="56"/>
      <c r="ANN26" s="56"/>
      <c r="ANO26" s="56"/>
      <c r="ANP26" s="56"/>
      <c r="ANQ26" s="56"/>
      <c r="ANR26" s="56"/>
      <c r="ANS26" s="56"/>
      <c r="ANT26" s="56"/>
      <c r="ANU26" s="56"/>
      <c r="ANV26" s="56"/>
      <c r="ANW26" s="56"/>
      <c r="ANX26" s="56"/>
      <c r="ANY26" s="56"/>
      <c r="ANZ26" s="56"/>
      <c r="AOA26" s="56"/>
      <c r="AOB26" s="56"/>
      <c r="AOC26" s="56"/>
      <c r="AOD26" s="56"/>
      <c r="AOE26" s="56"/>
      <c r="AOF26" s="56"/>
      <c r="AOG26" s="56"/>
      <c r="AOH26" s="56"/>
      <c r="AOI26" s="56"/>
      <c r="AOJ26" s="56"/>
      <c r="AOK26" s="56"/>
      <c r="AOL26" s="56"/>
      <c r="AOM26" s="56"/>
      <c r="AON26" s="56"/>
      <c r="AOO26" s="56"/>
      <c r="AOP26" s="56"/>
      <c r="AOQ26" s="56"/>
      <c r="AOR26" s="56"/>
      <c r="AOS26" s="56"/>
      <c r="AOT26" s="56"/>
      <c r="AOU26" s="56"/>
      <c r="AOV26" s="56"/>
      <c r="AOW26" s="56"/>
      <c r="AOX26" s="56"/>
      <c r="AOY26" s="56"/>
      <c r="AOZ26" s="56"/>
      <c r="APA26" s="56"/>
      <c r="APB26" s="56"/>
      <c r="APC26" s="56"/>
      <c r="APD26" s="56"/>
      <c r="APE26" s="56"/>
      <c r="APF26" s="56"/>
      <c r="APG26" s="56"/>
      <c r="APH26" s="56"/>
      <c r="API26" s="56"/>
      <c r="APJ26" s="56"/>
      <c r="APK26" s="56"/>
      <c r="APL26" s="56"/>
      <c r="APM26" s="56"/>
      <c r="APN26" s="56"/>
      <c r="APO26" s="56"/>
      <c r="APP26" s="56"/>
      <c r="APQ26" s="56"/>
      <c r="APR26" s="56"/>
      <c r="APS26" s="56"/>
      <c r="APT26" s="56"/>
      <c r="APU26" s="56"/>
      <c r="APV26" s="56"/>
      <c r="APW26" s="56"/>
      <c r="APX26" s="56"/>
      <c r="APY26" s="56"/>
      <c r="APZ26" s="56"/>
      <c r="AQA26" s="56"/>
      <c r="AQB26" s="56"/>
      <c r="AQC26" s="56"/>
      <c r="AQD26" s="56"/>
      <c r="AQE26" s="56"/>
      <c r="AQF26" s="56"/>
      <c r="AQG26" s="56"/>
      <c r="AQH26" s="56"/>
      <c r="AQI26" s="56"/>
      <c r="AQJ26" s="56"/>
      <c r="AQK26" s="56"/>
      <c r="AQL26" s="56"/>
      <c r="AQM26" s="56"/>
      <c r="AQN26" s="56"/>
      <c r="AQO26" s="56"/>
      <c r="AQP26" s="56"/>
      <c r="AQQ26" s="56"/>
      <c r="AQR26" s="56"/>
      <c r="AQS26" s="56"/>
      <c r="AQT26" s="56"/>
      <c r="AQU26" s="56"/>
      <c r="AQV26" s="56"/>
      <c r="AQW26" s="56"/>
      <c r="AQX26" s="56"/>
      <c r="AQY26" s="56"/>
      <c r="AQZ26" s="56"/>
      <c r="ARA26" s="56"/>
      <c r="ARB26" s="56"/>
      <c r="ARC26" s="56"/>
      <c r="ARD26" s="56"/>
      <c r="ARE26" s="56"/>
      <c r="ARF26" s="56"/>
      <c r="ARG26" s="56"/>
      <c r="ARH26" s="56"/>
      <c r="ARI26" s="56"/>
      <c r="ARJ26" s="56"/>
      <c r="ARK26" s="56"/>
      <c r="ARL26" s="56"/>
      <c r="ARM26" s="56"/>
      <c r="ARN26" s="56"/>
      <c r="ARO26" s="56"/>
      <c r="ARP26" s="56"/>
      <c r="ARQ26" s="56"/>
      <c r="ARR26" s="56"/>
      <c r="ARS26" s="56"/>
      <c r="ART26" s="56"/>
      <c r="ARU26" s="56"/>
      <c r="ARV26" s="56"/>
      <c r="ARW26" s="56"/>
      <c r="ARX26" s="56"/>
      <c r="ARY26" s="56"/>
      <c r="ARZ26" s="56"/>
      <c r="ASA26" s="56"/>
      <c r="ASB26" s="56"/>
      <c r="ASC26" s="56"/>
      <c r="ASD26" s="56"/>
      <c r="ASE26" s="56"/>
      <c r="ASF26" s="56"/>
      <c r="ASG26" s="56"/>
      <c r="ASH26" s="56"/>
      <c r="ASI26" s="56"/>
      <c r="ASJ26" s="56"/>
      <c r="ASK26" s="56"/>
      <c r="ASL26" s="56"/>
      <c r="ASM26" s="56"/>
      <c r="ASN26" s="56"/>
      <c r="ASO26" s="56"/>
      <c r="ASP26" s="56"/>
      <c r="ASQ26" s="56"/>
      <c r="ASR26" s="56"/>
      <c r="ASS26" s="56"/>
      <c r="AST26" s="56"/>
      <c r="ASU26" s="56"/>
      <c r="ASV26" s="56"/>
      <c r="ASW26" s="56"/>
      <c r="ASX26" s="56"/>
      <c r="ASY26" s="56"/>
      <c r="ASZ26" s="56"/>
      <c r="ATA26" s="56"/>
      <c r="ATB26" s="56"/>
      <c r="ATC26" s="56"/>
      <c r="ATD26" s="56"/>
      <c r="ATE26" s="56"/>
      <c r="ATF26" s="56"/>
      <c r="ATG26" s="56"/>
      <c r="ATH26" s="56"/>
      <c r="ATI26" s="56"/>
      <c r="ATJ26" s="56"/>
      <c r="ATK26" s="56"/>
      <c r="ATL26" s="56"/>
      <c r="ATM26" s="56"/>
      <c r="ATN26" s="56"/>
      <c r="ATO26" s="56"/>
      <c r="ATP26" s="56"/>
      <c r="ATQ26" s="56"/>
      <c r="ATR26" s="56"/>
      <c r="ATS26" s="56"/>
      <c r="ATT26" s="56"/>
      <c r="ATU26" s="56"/>
      <c r="ATV26" s="56"/>
      <c r="ATW26" s="56"/>
      <c r="ATX26" s="56"/>
      <c r="ATY26" s="56"/>
      <c r="ATZ26" s="56"/>
      <c r="AUA26" s="56"/>
      <c r="AUB26" s="56"/>
      <c r="AUC26" s="56"/>
      <c r="AUD26" s="56"/>
      <c r="AUE26" s="56"/>
      <c r="AUF26" s="56"/>
      <c r="AUG26" s="56"/>
      <c r="AUH26" s="56"/>
      <c r="AUI26" s="56"/>
      <c r="AUJ26" s="56"/>
      <c r="AUK26" s="56"/>
      <c r="AUL26" s="56"/>
      <c r="AUM26" s="56"/>
      <c r="AUN26" s="56"/>
      <c r="AUO26" s="56"/>
      <c r="AUP26" s="56"/>
      <c r="AUQ26" s="56"/>
      <c r="AUR26" s="56"/>
      <c r="AUS26" s="56"/>
      <c r="AUT26" s="56"/>
      <c r="AUU26" s="56"/>
      <c r="AUV26" s="56"/>
      <c r="AUW26" s="56"/>
      <c r="AUX26" s="56"/>
      <c r="AUY26" s="56"/>
      <c r="AUZ26" s="56"/>
      <c r="AVA26" s="56"/>
      <c r="AVB26" s="56"/>
      <c r="AVC26" s="56"/>
      <c r="AVD26" s="56"/>
      <c r="AVE26" s="56"/>
      <c r="AVF26" s="56"/>
      <c r="AVG26" s="56"/>
      <c r="AVH26" s="56"/>
      <c r="AVI26" s="56"/>
      <c r="AVJ26" s="56"/>
      <c r="AVK26" s="56"/>
      <c r="AVL26" s="56"/>
      <c r="AVM26" s="56"/>
      <c r="AVN26" s="56"/>
      <c r="AVO26" s="56"/>
      <c r="AVP26" s="56"/>
      <c r="AVQ26" s="56"/>
      <c r="AVR26" s="56"/>
      <c r="AVS26" s="56"/>
      <c r="AVT26" s="56"/>
      <c r="AVU26" s="56"/>
      <c r="AVV26" s="56"/>
      <c r="AVW26" s="56"/>
      <c r="AVX26" s="56"/>
      <c r="AVY26" s="56"/>
      <c r="AVZ26" s="56"/>
      <c r="AWA26" s="56"/>
      <c r="AWB26" s="56"/>
      <c r="AWC26" s="56"/>
      <c r="AWD26" s="56"/>
      <c r="AWE26" s="56"/>
      <c r="AWF26" s="56"/>
      <c r="AWG26" s="56"/>
      <c r="AWH26" s="56"/>
      <c r="AWI26" s="56"/>
      <c r="AWJ26" s="56"/>
      <c r="AWK26" s="56"/>
      <c r="AWL26" s="56"/>
      <c r="AWM26" s="56"/>
      <c r="AWN26" s="56"/>
      <c r="AWO26" s="56"/>
      <c r="AWP26" s="56"/>
      <c r="AWQ26" s="56"/>
      <c r="AWR26" s="56"/>
      <c r="AWS26" s="56"/>
      <c r="AWT26" s="56"/>
      <c r="AWU26" s="56"/>
      <c r="AWV26" s="56"/>
      <c r="AWW26" s="56"/>
      <c r="AWX26" s="56"/>
      <c r="AWY26" s="56"/>
      <c r="AWZ26" s="56"/>
      <c r="AXA26" s="56"/>
      <c r="AXB26" s="56"/>
      <c r="AXC26" s="56"/>
      <c r="AXD26" s="56"/>
      <c r="AXE26" s="56"/>
      <c r="AXF26" s="56"/>
      <c r="AXG26" s="56"/>
      <c r="AXH26" s="56"/>
      <c r="AXI26" s="56"/>
      <c r="AXJ26" s="56"/>
      <c r="AXK26" s="56"/>
      <c r="AXL26" s="56"/>
      <c r="AXM26" s="56"/>
      <c r="AXN26" s="56"/>
      <c r="AXO26" s="56"/>
      <c r="AXP26" s="56"/>
      <c r="AXQ26" s="56"/>
      <c r="AXR26" s="56"/>
      <c r="AXS26" s="56"/>
      <c r="AXT26" s="56"/>
      <c r="AXU26" s="56"/>
      <c r="AXV26" s="56"/>
      <c r="AXW26" s="56"/>
      <c r="AXX26" s="56"/>
      <c r="AXY26" s="56"/>
      <c r="AXZ26" s="56"/>
      <c r="AYA26" s="56"/>
      <c r="AYB26" s="56"/>
      <c r="AYC26" s="56"/>
      <c r="AYD26" s="56"/>
      <c r="AYE26" s="56"/>
      <c r="AYF26" s="56"/>
      <c r="AYG26" s="56"/>
      <c r="AYH26" s="56"/>
      <c r="AYI26" s="56"/>
      <c r="AYJ26" s="56"/>
      <c r="AYK26" s="56"/>
      <c r="AYL26" s="56"/>
      <c r="AYM26" s="56"/>
      <c r="AYN26" s="56"/>
      <c r="AYO26" s="56"/>
      <c r="AYP26" s="56"/>
      <c r="AYQ26" s="56"/>
      <c r="AYR26" s="56"/>
      <c r="AYS26" s="56"/>
      <c r="AYT26" s="56"/>
      <c r="AYU26" s="56"/>
      <c r="AYV26" s="56"/>
      <c r="AYW26" s="56"/>
      <c r="AYX26" s="56"/>
      <c r="AYY26" s="56"/>
      <c r="AYZ26" s="56"/>
      <c r="AZA26" s="56"/>
      <c r="AZB26" s="56"/>
      <c r="AZC26" s="56"/>
      <c r="AZD26" s="56"/>
      <c r="AZE26" s="56"/>
      <c r="AZF26" s="56"/>
      <c r="AZG26" s="56"/>
      <c r="AZH26" s="56"/>
      <c r="AZI26" s="56"/>
      <c r="AZJ26" s="56"/>
      <c r="AZK26" s="56"/>
      <c r="AZL26" s="56"/>
      <c r="AZM26" s="56"/>
      <c r="AZN26" s="56"/>
      <c r="AZO26" s="56"/>
      <c r="AZP26" s="56"/>
      <c r="AZQ26" s="56"/>
      <c r="AZR26" s="56"/>
      <c r="AZS26" s="56"/>
      <c r="AZT26" s="56"/>
      <c r="AZU26" s="56"/>
      <c r="AZV26" s="56"/>
      <c r="AZW26" s="56"/>
      <c r="AZX26" s="56"/>
      <c r="AZY26" s="56"/>
      <c r="AZZ26" s="56"/>
      <c r="BAA26" s="56"/>
      <c r="BAB26" s="56"/>
      <c r="BAC26" s="56"/>
      <c r="BAD26" s="56"/>
      <c r="BAE26" s="56"/>
      <c r="BAF26" s="56"/>
      <c r="BAG26" s="56"/>
      <c r="BAH26" s="56"/>
      <c r="BAI26" s="56"/>
      <c r="BAJ26" s="56"/>
      <c r="BAK26" s="56"/>
      <c r="BAL26" s="56"/>
      <c r="BAM26" s="56"/>
      <c r="BAN26" s="56"/>
      <c r="BAO26" s="56"/>
      <c r="BAP26" s="56"/>
      <c r="BAQ26" s="56"/>
      <c r="BAR26" s="56"/>
      <c r="BAS26" s="56"/>
      <c r="BAT26" s="56"/>
      <c r="BAU26" s="56"/>
      <c r="BAV26" s="56"/>
      <c r="BAW26" s="56"/>
      <c r="BAX26" s="56"/>
      <c r="BAY26" s="56"/>
      <c r="BAZ26" s="56"/>
      <c r="BBA26" s="56"/>
      <c r="BBB26" s="56"/>
      <c r="BBC26" s="56"/>
      <c r="BBD26" s="56"/>
      <c r="BBE26" s="56"/>
      <c r="BBF26" s="56"/>
      <c r="BBG26" s="56"/>
      <c r="BBH26" s="56"/>
      <c r="BBI26" s="56"/>
      <c r="BBJ26" s="56"/>
      <c r="BBK26" s="56"/>
      <c r="BBL26" s="56"/>
      <c r="BBM26" s="56"/>
      <c r="BBN26" s="56"/>
      <c r="BBO26" s="56"/>
      <c r="BBP26" s="56"/>
      <c r="BBQ26" s="56"/>
      <c r="BBR26" s="56"/>
      <c r="BBS26" s="56"/>
      <c r="BBT26" s="56"/>
      <c r="BBU26" s="56"/>
      <c r="BBV26" s="56"/>
      <c r="BBW26" s="56"/>
      <c r="BBX26" s="56"/>
      <c r="BBY26" s="56"/>
      <c r="BBZ26" s="56"/>
      <c r="BCA26" s="56"/>
      <c r="BCB26" s="56"/>
      <c r="BCC26" s="56"/>
      <c r="BCD26" s="56"/>
      <c r="BCE26" s="56"/>
      <c r="BCF26" s="56"/>
      <c r="BCG26" s="56"/>
      <c r="BCH26" s="56"/>
      <c r="BCI26" s="56"/>
      <c r="BCJ26" s="56"/>
      <c r="BCK26" s="56"/>
      <c r="BCL26" s="56"/>
      <c r="BCM26" s="56"/>
      <c r="BCN26" s="56"/>
      <c r="BCO26" s="56"/>
      <c r="BCP26" s="56"/>
      <c r="BCQ26" s="56"/>
      <c r="BCR26" s="56"/>
      <c r="BCS26" s="56"/>
      <c r="BCT26" s="56"/>
      <c r="BCU26" s="56"/>
      <c r="BCV26" s="56"/>
      <c r="BCW26" s="56"/>
      <c r="BCX26" s="56"/>
      <c r="BCY26" s="56"/>
      <c r="BCZ26" s="56"/>
      <c r="BDA26" s="56"/>
      <c r="BDB26" s="56"/>
      <c r="BDC26" s="56"/>
      <c r="BDD26" s="56"/>
      <c r="BDE26" s="56"/>
      <c r="BDF26" s="56"/>
      <c r="BDG26" s="56"/>
      <c r="BDH26" s="56"/>
      <c r="BDI26" s="56"/>
      <c r="BDJ26" s="56"/>
      <c r="BDK26" s="56"/>
      <c r="BDL26" s="56"/>
      <c r="BDM26" s="56"/>
      <c r="BDN26" s="56"/>
      <c r="BDO26" s="56"/>
      <c r="BDP26" s="56"/>
      <c r="BDQ26" s="56"/>
      <c r="BDR26" s="56"/>
      <c r="BDS26" s="56"/>
      <c r="BDT26" s="56"/>
      <c r="BDU26" s="56"/>
      <c r="BDV26" s="56"/>
      <c r="BDW26" s="56"/>
      <c r="BDX26" s="56"/>
      <c r="BDY26" s="56"/>
      <c r="BDZ26" s="56"/>
      <c r="BEA26" s="56"/>
      <c r="BEB26" s="56"/>
      <c r="BEC26" s="56"/>
      <c r="BED26" s="56"/>
      <c r="BEE26" s="56"/>
      <c r="BEF26" s="56"/>
      <c r="BEG26" s="56"/>
      <c r="BEH26" s="56"/>
      <c r="BEI26" s="56"/>
      <c r="BEJ26" s="56"/>
      <c r="BEK26" s="56"/>
      <c r="BEL26" s="56"/>
      <c r="BEM26" s="56"/>
      <c r="BEN26" s="56"/>
      <c r="BEO26" s="56"/>
      <c r="BEP26" s="56"/>
      <c r="BEQ26" s="56"/>
      <c r="BER26" s="56"/>
      <c r="BES26" s="56"/>
      <c r="BET26" s="56"/>
      <c r="BEU26" s="56"/>
      <c r="BEV26" s="56"/>
      <c r="BEW26" s="56"/>
      <c r="BEX26" s="56"/>
      <c r="BEY26" s="56"/>
      <c r="BEZ26" s="56"/>
      <c r="BFA26" s="56"/>
      <c r="BFB26" s="56"/>
      <c r="BFC26" s="56"/>
      <c r="BFD26" s="56"/>
      <c r="BFE26" s="56"/>
      <c r="BFF26" s="56"/>
      <c r="BFG26" s="56"/>
      <c r="BFH26" s="56"/>
      <c r="BFI26" s="56"/>
      <c r="BFJ26" s="56"/>
      <c r="BFK26" s="56"/>
      <c r="BFL26" s="56"/>
      <c r="BFM26" s="56"/>
      <c r="BFN26" s="56"/>
      <c r="BFO26" s="56"/>
      <c r="BFP26" s="56"/>
      <c r="BFQ26" s="56"/>
      <c r="BFR26" s="56"/>
      <c r="BFS26" s="56"/>
      <c r="BFT26" s="56"/>
      <c r="BFU26" s="56"/>
      <c r="BFV26" s="56"/>
      <c r="BFW26" s="56"/>
      <c r="BFX26" s="56"/>
      <c r="BFY26" s="56"/>
      <c r="BFZ26" s="56"/>
      <c r="BGA26" s="56"/>
      <c r="BGB26" s="56"/>
      <c r="BGC26" s="56"/>
      <c r="BGD26" s="56"/>
      <c r="BGE26" s="56"/>
      <c r="BGF26" s="56"/>
      <c r="BGG26" s="56"/>
      <c r="BGH26" s="56"/>
      <c r="BGI26" s="56"/>
      <c r="BGJ26" s="56"/>
      <c r="BGK26" s="56"/>
      <c r="BGL26" s="56"/>
      <c r="BGM26" s="56"/>
      <c r="BGN26" s="56"/>
      <c r="BGO26" s="56"/>
      <c r="BGP26" s="56"/>
      <c r="BGQ26" s="56"/>
      <c r="BGR26" s="56"/>
      <c r="BGS26" s="56"/>
      <c r="BGT26" s="56"/>
      <c r="BGU26" s="56"/>
      <c r="BGV26" s="56"/>
      <c r="BGW26" s="56"/>
      <c r="BGX26" s="56"/>
      <c r="BGY26" s="56"/>
      <c r="BGZ26" s="56"/>
      <c r="BHA26" s="56"/>
      <c r="BHB26" s="56"/>
      <c r="BHC26" s="56"/>
      <c r="BHD26" s="56"/>
      <c r="BHE26" s="56"/>
      <c r="BHF26" s="56"/>
      <c r="BHG26" s="56"/>
      <c r="BHH26" s="56"/>
      <c r="BHI26" s="56"/>
      <c r="BHJ26" s="56"/>
      <c r="BHK26" s="56"/>
      <c r="BHL26" s="56"/>
      <c r="BHM26" s="56"/>
      <c r="BHN26" s="56"/>
      <c r="BHO26" s="56"/>
      <c r="BHP26" s="56"/>
      <c r="BHQ26" s="56"/>
      <c r="BHR26" s="56"/>
      <c r="BHS26" s="56"/>
      <c r="BHT26" s="56"/>
      <c r="BHU26" s="56"/>
      <c r="BHV26" s="56"/>
      <c r="BHW26" s="56"/>
      <c r="BHX26" s="56"/>
      <c r="BHY26" s="56"/>
      <c r="BHZ26" s="56"/>
      <c r="BIA26" s="56"/>
      <c r="BIB26" s="56"/>
      <c r="BIC26" s="56"/>
      <c r="BID26" s="56"/>
      <c r="BIE26" s="56"/>
      <c r="BIF26" s="56"/>
      <c r="BIG26" s="56"/>
      <c r="BIH26" s="56"/>
      <c r="BII26" s="56"/>
      <c r="BIJ26" s="56"/>
      <c r="BIK26" s="56"/>
      <c r="BIL26" s="56"/>
      <c r="BIM26" s="56"/>
      <c r="BIN26" s="56"/>
      <c r="BIO26" s="56"/>
      <c r="BIP26" s="56"/>
      <c r="BIQ26" s="56"/>
      <c r="BIR26" s="56"/>
      <c r="BIS26" s="56"/>
      <c r="BIT26" s="56"/>
      <c r="BIU26" s="56"/>
      <c r="BIV26" s="56"/>
      <c r="BIW26" s="56"/>
      <c r="BIX26" s="56"/>
      <c r="BIY26" s="56"/>
      <c r="BIZ26" s="56"/>
      <c r="BJA26" s="56"/>
      <c r="BJB26" s="56"/>
      <c r="BJC26" s="56"/>
      <c r="BJD26" s="56"/>
      <c r="BJE26" s="56"/>
      <c r="BJF26" s="56"/>
      <c r="BJG26" s="56"/>
      <c r="BJH26" s="56"/>
      <c r="BJI26" s="56"/>
      <c r="BJJ26" s="56"/>
      <c r="BJK26" s="56"/>
      <c r="BJL26" s="56"/>
      <c r="BJM26" s="56"/>
      <c r="BJN26" s="56"/>
      <c r="BJO26" s="56"/>
      <c r="BJP26" s="56"/>
      <c r="BJQ26" s="56"/>
      <c r="BJR26" s="56"/>
      <c r="BJS26" s="56"/>
      <c r="BJT26" s="56"/>
      <c r="BJU26" s="56"/>
      <c r="BJV26" s="56"/>
      <c r="BJW26" s="56"/>
      <c r="BJX26" s="56"/>
      <c r="BJY26" s="56"/>
      <c r="BJZ26" s="56"/>
      <c r="BKA26" s="56"/>
      <c r="BKB26" s="56"/>
      <c r="BKC26" s="56"/>
      <c r="BKD26" s="56"/>
      <c r="BKE26" s="56"/>
      <c r="BKF26" s="56"/>
      <c r="BKG26" s="56"/>
      <c r="BKH26" s="56"/>
      <c r="BKI26" s="56"/>
      <c r="BKJ26" s="56"/>
      <c r="BKK26" s="56"/>
      <c r="BKL26" s="56"/>
      <c r="BKM26" s="56"/>
      <c r="BKN26" s="56"/>
      <c r="BKO26" s="56"/>
      <c r="BKP26" s="56"/>
      <c r="BKQ26" s="56"/>
      <c r="BKR26" s="56"/>
      <c r="BKS26" s="56"/>
      <c r="BKT26" s="56"/>
      <c r="BKU26" s="56"/>
      <c r="BKV26" s="56"/>
      <c r="BKW26" s="56"/>
      <c r="BKX26" s="56"/>
      <c r="BKY26" s="56"/>
      <c r="BKZ26" s="56"/>
      <c r="BLA26" s="56"/>
      <c r="BLB26" s="56"/>
      <c r="BLC26" s="56"/>
      <c r="BLD26" s="56"/>
      <c r="BLE26" s="56"/>
      <c r="BLF26" s="56"/>
      <c r="BLG26" s="56"/>
      <c r="BLH26" s="56"/>
      <c r="BLI26" s="56"/>
      <c r="BLJ26" s="56"/>
      <c r="BLK26" s="56"/>
      <c r="BLL26" s="56"/>
      <c r="BLM26" s="56"/>
      <c r="BLN26" s="56"/>
      <c r="BLO26" s="56"/>
      <c r="BLP26" s="56"/>
      <c r="BLQ26" s="56"/>
      <c r="BLR26" s="56"/>
      <c r="BLS26" s="56"/>
      <c r="BLT26" s="56"/>
      <c r="BLU26" s="56"/>
      <c r="BLV26" s="56"/>
      <c r="BLW26" s="56"/>
      <c r="BLX26" s="56"/>
      <c r="BLY26" s="56"/>
      <c r="BLZ26" s="56"/>
      <c r="BMA26" s="56"/>
      <c r="BMB26" s="56"/>
      <c r="BMC26" s="56"/>
      <c r="BMD26" s="56"/>
      <c r="BME26" s="56"/>
      <c r="BMF26" s="56"/>
      <c r="BMG26" s="56"/>
      <c r="BMH26" s="56"/>
      <c r="BMI26" s="56"/>
      <c r="BMJ26" s="56"/>
      <c r="BMK26" s="56"/>
      <c r="BML26" s="56"/>
      <c r="BMM26" s="56"/>
      <c r="BMN26" s="56"/>
      <c r="BMO26" s="56"/>
      <c r="BMP26" s="56"/>
      <c r="BMQ26" s="56"/>
      <c r="BMR26" s="56"/>
      <c r="BMS26" s="56"/>
      <c r="BMT26" s="56"/>
      <c r="BMU26" s="56"/>
      <c r="BMV26" s="56"/>
      <c r="BMW26" s="56"/>
      <c r="BMX26" s="56"/>
      <c r="BMY26" s="56"/>
      <c r="BMZ26" s="56"/>
      <c r="BNA26" s="56"/>
      <c r="BNB26" s="56"/>
      <c r="BNC26" s="56"/>
      <c r="BND26" s="56"/>
      <c r="BNE26" s="56"/>
      <c r="BNF26" s="56"/>
      <c r="BNG26" s="56"/>
      <c r="BNH26" s="56"/>
      <c r="BNI26" s="56"/>
      <c r="BNJ26" s="56"/>
      <c r="BNK26" s="56"/>
      <c r="BNL26" s="56"/>
      <c r="BNM26" s="56"/>
      <c r="BNN26" s="56"/>
      <c r="BNO26" s="56"/>
      <c r="BNP26" s="56"/>
      <c r="BNQ26" s="56"/>
      <c r="BNR26" s="56"/>
      <c r="BNS26" s="56"/>
      <c r="BNT26" s="56"/>
      <c r="BNU26" s="56"/>
      <c r="BNV26" s="56"/>
      <c r="BNW26" s="56"/>
      <c r="BNX26" s="56"/>
      <c r="BNY26" s="56"/>
      <c r="BNZ26" s="56"/>
      <c r="BOA26" s="56"/>
      <c r="BOB26" s="56"/>
      <c r="BOC26" s="56"/>
      <c r="BOD26" s="56"/>
      <c r="BOE26" s="56"/>
      <c r="BOF26" s="56"/>
      <c r="BOG26" s="56"/>
      <c r="BOH26" s="56"/>
      <c r="BOI26" s="56"/>
      <c r="BOJ26" s="56"/>
      <c r="BOK26" s="56"/>
      <c r="BOL26" s="56"/>
      <c r="BOM26" s="56"/>
      <c r="BON26" s="56"/>
      <c r="BOO26" s="56"/>
      <c r="BOP26" s="56"/>
      <c r="BOQ26" s="56"/>
      <c r="BOR26" s="56"/>
      <c r="BOS26" s="56"/>
      <c r="BOT26" s="56"/>
      <c r="BOU26" s="56"/>
      <c r="BOV26" s="56"/>
      <c r="BOW26" s="56"/>
      <c r="BOX26" s="56"/>
      <c r="BOY26" s="56"/>
      <c r="BOZ26" s="56"/>
      <c r="BPA26" s="56"/>
      <c r="BPB26" s="56"/>
      <c r="BPC26" s="56"/>
      <c r="BPD26" s="56"/>
      <c r="BPE26" s="56"/>
      <c r="BPF26" s="56"/>
      <c r="BPG26" s="56"/>
      <c r="BPH26" s="56"/>
      <c r="BPI26" s="56"/>
      <c r="BPJ26" s="56"/>
      <c r="BPK26" s="56"/>
      <c r="BPL26" s="56"/>
      <c r="BPM26" s="56"/>
      <c r="BPN26" s="56"/>
      <c r="BPO26" s="56"/>
      <c r="BPP26" s="56"/>
      <c r="BPQ26" s="56"/>
      <c r="BPR26" s="56"/>
      <c r="BPS26" s="56"/>
      <c r="BPT26" s="56"/>
      <c r="BPU26" s="56"/>
      <c r="BPV26" s="56"/>
      <c r="BPW26" s="56"/>
      <c r="BPX26" s="56"/>
      <c r="BPY26" s="56"/>
      <c r="BPZ26" s="56"/>
      <c r="BQA26" s="56"/>
      <c r="BQB26" s="56"/>
      <c r="BQC26" s="56"/>
      <c r="BQD26" s="56"/>
      <c r="BQE26" s="56"/>
      <c r="BQF26" s="56"/>
      <c r="BQG26" s="56"/>
      <c r="BQH26" s="56"/>
      <c r="BQI26" s="56"/>
      <c r="BQJ26" s="56"/>
      <c r="BQK26" s="56"/>
      <c r="BQL26" s="56"/>
      <c r="BQM26" s="56"/>
      <c r="BQN26" s="56"/>
      <c r="BQO26" s="56"/>
      <c r="BQP26" s="56"/>
      <c r="BQQ26" s="56"/>
      <c r="BQR26" s="56"/>
      <c r="BQS26" s="56"/>
      <c r="BQT26" s="56"/>
      <c r="BQU26" s="56"/>
      <c r="BQV26" s="56"/>
      <c r="BQW26" s="56"/>
      <c r="BQX26" s="56"/>
      <c r="BQY26" s="56"/>
      <c r="BQZ26" s="56"/>
      <c r="BRA26" s="56"/>
      <c r="BRB26" s="56"/>
      <c r="BRC26" s="56"/>
      <c r="BRD26" s="56"/>
      <c r="BRE26" s="56"/>
      <c r="BRF26" s="56"/>
      <c r="BRG26" s="56"/>
      <c r="BRH26" s="56"/>
      <c r="BRI26" s="56"/>
      <c r="BRJ26" s="56"/>
      <c r="BRK26" s="56"/>
      <c r="BRL26" s="56"/>
      <c r="BRM26" s="56"/>
      <c r="BRN26" s="56"/>
      <c r="BRO26" s="56"/>
      <c r="BRP26" s="56"/>
      <c r="BRQ26" s="56"/>
      <c r="BRR26" s="56"/>
      <c r="BRS26" s="56"/>
      <c r="BRT26" s="56"/>
      <c r="BRU26" s="56"/>
      <c r="BRV26" s="56"/>
      <c r="BRW26" s="56"/>
      <c r="BRX26" s="56"/>
      <c r="BRY26" s="56"/>
      <c r="BRZ26" s="56"/>
      <c r="BSA26" s="56"/>
      <c r="BSB26" s="56"/>
      <c r="BSC26" s="56"/>
      <c r="BSD26" s="56"/>
      <c r="BSE26" s="56"/>
      <c r="BSF26" s="56"/>
      <c r="BSG26" s="56"/>
      <c r="BSH26" s="56"/>
      <c r="BSI26" s="56"/>
      <c r="BSJ26" s="56"/>
      <c r="BSK26" s="56"/>
      <c r="BSL26" s="56"/>
      <c r="BSM26" s="56"/>
      <c r="BSN26" s="56"/>
      <c r="BSO26" s="56"/>
      <c r="BSP26" s="56"/>
      <c r="BSQ26" s="56"/>
      <c r="BSR26" s="56"/>
      <c r="BSS26" s="56"/>
      <c r="BST26" s="56"/>
      <c r="BSU26" s="56"/>
      <c r="BSV26" s="56"/>
      <c r="BSW26" s="56"/>
      <c r="BSX26" s="56"/>
      <c r="BSY26" s="56"/>
      <c r="BSZ26" s="56"/>
      <c r="BTA26" s="56"/>
      <c r="BTB26" s="56"/>
      <c r="BTC26" s="56"/>
      <c r="BTD26" s="56"/>
      <c r="BTE26" s="56"/>
      <c r="BTF26" s="56"/>
      <c r="BTG26" s="56"/>
      <c r="BTH26" s="56"/>
      <c r="BTI26" s="56"/>
      <c r="BTJ26" s="56"/>
      <c r="BTK26" s="56"/>
      <c r="BTL26" s="56"/>
      <c r="BTM26" s="56"/>
      <c r="BTN26" s="56"/>
      <c r="BTO26" s="56"/>
      <c r="BTP26" s="56"/>
      <c r="BTQ26" s="56"/>
      <c r="BTR26" s="56"/>
      <c r="BTS26" s="56"/>
      <c r="BTT26" s="56"/>
      <c r="BTU26" s="56"/>
      <c r="BTV26" s="56"/>
      <c r="BTW26" s="56"/>
      <c r="BTX26" s="56"/>
      <c r="BTY26" s="56"/>
      <c r="BTZ26" s="56"/>
      <c r="BUA26" s="56"/>
      <c r="BUB26" s="56"/>
      <c r="BUC26" s="56"/>
      <c r="BUD26" s="56"/>
      <c r="BUE26" s="56"/>
      <c r="BUF26" s="56"/>
      <c r="BUG26" s="56"/>
      <c r="BUH26" s="56"/>
      <c r="BUI26" s="56"/>
      <c r="BUJ26" s="56"/>
      <c r="BUK26" s="56"/>
      <c r="BUL26" s="56"/>
      <c r="BUM26" s="56"/>
      <c r="BUN26" s="56"/>
      <c r="BUO26" s="56"/>
      <c r="BUP26" s="56"/>
      <c r="BUQ26" s="56"/>
      <c r="BUR26" s="56"/>
      <c r="BUS26" s="56"/>
      <c r="BUT26" s="56"/>
      <c r="BUU26" s="56"/>
      <c r="BUV26" s="56"/>
      <c r="BUW26" s="56"/>
      <c r="BUX26" s="56"/>
      <c r="BUY26" s="56"/>
      <c r="BUZ26" s="56"/>
      <c r="BVA26" s="56"/>
      <c r="BVB26" s="56"/>
      <c r="BVC26" s="56"/>
      <c r="BVD26" s="56"/>
      <c r="BVE26" s="56"/>
      <c r="BVF26" s="56"/>
      <c r="BVG26" s="56"/>
      <c r="BVH26" s="56"/>
      <c r="BVI26" s="56"/>
      <c r="BVJ26" s="56"/>
      <c r="BVK26" s="56"/>
      <c r="BVL26" s="56"/>
      <c r="BVM26" s="56"/>
      <c r="BVN26" s="56"/>
      <c r="BVO26" s="56"/>
      <c r="BVP26" s="56"/>
      <c r="BVQ26" s="56"/>
      <c r="BVR26" s="56"/>
      <c r="BVS26" s="56"/>
      <c r="BVT26" s="56"/>
      <c r="BVU26" s="56"/>
      <c r="BVV26" s="56"/>
      <c r="BVW26" s="56"/>
      <c r="BVX26" s="56"/>
      <c r="BVY26" s="56"/>
      <c r="BVZ26" s="56"/>
      <c r="BWA26" s="56"/>
      <c r="BWB26" s="56"/>
      <c r="BWC26" s="56"/>
      <c r="BWD26" s="56"/>
      <c r="BWE26" s="56"/>
      <c r="BWF26" s="56"/>
      <c r="BWG26" s="56"/>
      <c r="BWH26" s="56"/>
      <c r="BWI26" s="56"/>
      <c r="BWJ26" s="56"/>
      <c r="BWK26" s="56"/>
      <c r="BWL26" s="56"/>
      <c r="BWM26" s="56"/>
      <c r="BWN26" s="56"/>
      <c r="BWO26" s="56"/>
      <c r="BWP26" s="56"/>
      <c r="BWQ26" s="56"/>
      <c r="BWR26" s="56"/>
      <c r="BWS26" s="56"/>
      <c r="BWT26" s="56"/>
      <c r="BWU26" s="56"/>
      <c r="BWV26" s="56"/>
      <c r="BWW26" s="56"/>
      <c r="BWX26" s="56"/>
      <c r="BWY26" s="56"/>
      <c r="BWZ26" s="56"/>
      <c r="BXA26" s="56"/>
      <c r="BXB26" s="56"/>
      <c r="BXC26" s="56"/>
      <c r="BXD26" s="56"/>
      <c r="BXE26" s="56"/>
      <c r="BXF26" s="56"/>
      <c r="BXG26" s="56"/>
      <c r="BXH26" s="56"/>
      <c r="BXI26" s="56"/>
      <c r="BXJ26" s="56"/>
      <c r="BXK26" s="56"/>
      <c r="BXL26" s="56"/>
      <c r="BXM26" s="56"/>
      <c r="BXN26" s="56"/>
      <c r="BXO26" s="56"/>
      <c r="BXP26" s="56"/>
      <c r="BXQ26" s="56"/>
      <c r="BXR26" s="56"/>
      <c r="BXS26" s="56"/>
      <c r="BXT26" s="56"/>
      <c r="BXU26" s="56"/>
      <c r="BXV26" s="56"/>
      <c r="BXW26" s="56"/>
      <c r="BXX26" s="56"/>
      <c r="BXY26" s="56"/>
      <c r="BXZ26" s="56"/>
      <c r="BYA26" s="56"/>
      <c r="BYB26" s="56"/>
      <c r="BYC26" s="56"/>
      <c r="BYD26" s="56"/>
      <c r="BYE26" s="56"/>
      <c r="BYF26" s="56"/>
      <c r="BYG26" s="56"/>
      <c r="BYH26" s="56"/>
      <c r="BYI26" s="56"/>
      <c r="BYJ26" s="56"/>
      <c r="BYK26" s="56"/>
      <c r="BYL26" s="56"/>
      <c r="BYM26" s="56"/>
      <c r="BYN26" s="56"/>
      <c r="BYO26" s="56"/>
      <c r="BYP26" s="56"/>
      <c r="BYQ26" s="56"/>
      <c r="BYR26" s="56"/>
      <c r="BYS26" s="56"/>
      <c r="BYT26" s="56"/>
      <c r="BYU26" s="56"/>
      <c r="BYV26" s="56"/>
      <c r="BYW26" s="56"/>
      <c r="BYX26" s="56"/>
      <c r="BYY26" s="56"/>
      <c r="BYZ26" s="56"/>
      <c r="BZA26" s="56"/>
      <c r="BZB26" s="56"/>
      <c r="BZC26" s="56"/>
      <c r="BZD26" s="56"/>
      <c r="BZE26" s="56"/>
      <c r="BZF26" s="56"/>
      <c r="BZG26" s="56"/>
      <c r="BZH26" s="56"/>
      <c r="BZI26" s="56"/>
      <c r="BZJ26" s="56"/>
      <c r="BZK26" s="56"/>
      <c r="BZL26" s="56"/>
      <c r="BZM26" s="56"/>
      <c r="BZN26" s="56"/>
      <c r="BZO26" s="56"/>
      <c r="BZP26" s="56"/>
      <c r="BZQ26" s="56"/>
      <c r="BZR26" s="56"/>
      <c r="BZS26" s="56"/>
      <c r="BZT26" s="56"/>
      <c r="BZU26" s="56"/>
      <c r="BZV26" s="56"/>
      <c r="BZW26" s="56"/>
      <c r="BZX26" s="56"/>
      <c r="BZY26" s="56"/>
      <c r="BZZ26" s="56"/>
      <c r="CAA26" s="56"/>
      <c r="CAB26" s="56"/>
      <c r="CAC26" s="56"/>
      <c r="CAD26" s="56"/>
      <c r="CAE26" s="56"/>
      <c r="CAF26" s="56"/>
      <c r="CAG26" s="56"/>
      <c r="CAH26" s="56"/>
      <c r="CAI26" s="56"/>
      <c r="CAJ26" s="56"/>
      <c r="CAK26" s="56"/>
      <c r="CAL26" s="56"/>
      <c r="CAM26" s="56"/>
      <c r="CAN26" s="56"/>
      <c r="CAO26" s="56"/>
      <c r="CAP26" s="56"/>
      <c r="CAQ26" s="56"/>
      <c r="CAR26" s="56"/>
      <c r="CAS26" s="56"/>
      <c r="CAT26" s="56"/>
      <c r="CAU26" s="56"/>
      <c r="CAV26" s="56"/>
      <c r="CAW26" s="56"/>
      <c r="CAX26" s="56"/>
      <c r="CAY26" s="56"/>
      <c r="CAZ26" s="56"/>
      <c r="CBA26" s="56"/>
      <c r="CBB26" s="56"/>
      <c r="CBC26" s="56"/>
      <c r="CBD26" s="56"/>
      <c r="CBE26" s="56"/>
      <c r="CBF26" s="56"/>
      <c r="CBG26" s="56"/>
      <c r="CBH26" s="56"/>
      <c r="CBI26" s="56"/>
      <c r="CBJ26" s="56"/>
      <c r="CBK26" s="56"/>
      <c r="CBL26" s="56"/>
      <c r="CBM26" s="56"/>
      <c r="CBN26" s="56"/>
      <c r="CBO26" s="56"/>
      <c r="CBP26" s="56"/>
      <c r="CBQ26" s="56"/>
      <c r="CBR26" s="56"/>
      <c r="CBS26" s="56"/>
      <c r="CBT26" s="56"/>
      <c r="CBU26" s="56"/>
      <c r="CBV26" s="56"/>
      <c r="CBW26" s="56"/>
      <c r="CBX26" s="56"/>
      <c r="CBY26" s="56"/>
      <c r="CBZ26" s="56"/>
      <c r="CCA26" s="56"/>
      <c r="CCB26" s="56"/>
      <c r="CCC26" s="56"/>
      <c r="CCD26" s="56"/>
      <c r="CCE26" s="56"/>
      <c r="CCF26" s="56"/>
      <c r="CCG26" s="56"/>
      <c r="CCH26" s="56"/>
      <c r="CCI26" s="56"/>
      <c r="CCJ26" s="56"/>
      <c r="CCK26" s="56"/>
      <c r="CCL26" s="56"/>
      <c r="CCM26" s="56"/>
      <c r="CCN26" s="56"/>
      <c r="CCO26" s="56"/>
      <c r="CCP26" s="56"/>
      <c r="CCQ26" s="56"/>
      <c r="CCR26" s="56"/>
      <c r="CCS26" s="56"/>
      <c r="CCT26" s="56"/>
      <c r="CCU26" s="56"/>
      <c r="CCV26" s="56"/>
      <c r="CCW26" s="56"/>
      <c r="CCX26" s="56"/>
      <c r="CCY26" s="56"/>
      <c r="CCZ26" s="56"/>
      <c r="CDA26" s="56"/>
      <c r="CDB26" s="56"/>
      <c r="CDC26" s="56"/>
      <c r="CDD26" s="56"/>
      <c r="CDE26" s="56"/>
      <c r="CDF26" s="56"/>
      <c r="CDG26" s="56"/>
      <c r="CDH26" s="56"/>
      <c r="CDI26" s="56"/>
      <c r="CDJ26" s="56"/>
      <c r="CDK26" s="56"/>
      <c r="CDL26" s="56"/>
      <c r="CDM26" s="56"/>
      <c r="CDN26" s="56"/>
      <c r="CDO26" s="56"/>
      <c r="CDP26" s="56"/>
      <c r="CDQ26" s="56"/>
      <c r="CDR26" s="56"/>
      <c r="CDS26" s="56"/>
      <c r="CDT26" s="56"/>
      <c r="CDU26" s="56"/>
      <c r="CDV26" s="56"/>
      <c r="CDW26" s="56"/>
      <c r="CDX26" s="56"/>
      <c r="CDY26" s="56"/>
      <c r="CDZ26" s="56"/>
      <c r="CEA26" s="56"/>
      <c r="CEB26" s="56"/>
      <c r="CEC26" s="56"/>
      <c r="CED26" s="56"/>
      <c r="CEE26" s="56"/>
      <c r="CEF26" s="56"/>
      <c r="CEG26" s="56"/>
      <c r="CEH26" s="56"/>
      <c r="CEI26" s="56"/>
      <c r="CEJ26" s="56"/>
      <c r="CEK26" s="56"/>
      <c r="CEL26" s="56"/>
      <c r="CEM26" s="56"/>
      <c r="CEN26" s="56"/>
      <c r="CEO26" s="56"/>
      <c r="CEP26" s="56"/>
      <c r="CEQ26" s="56"/>
      <c r="CER26" s="56"/>
      <c r="CES26" s="56"/>
      <c r="CET26" s="56"/>
      <c r="CEU26" s="56"/>
      <c r="CEV26" s="56"/>
      <c r="CEW26" s="56"/>
      <c r="CEX26" s="56"/>
      <c r="CEY26" s="56"/>
      <c r="CEZ26" s="56"/>
      <c r="CFA26" s="56"/>
      <c r="CFB26" s="56"/>
      <c r="CFC26" s="56"/>
      <c r="CFD26" s="56"/>
      <c r="CFE26" s="56"/>
      <c r="CFF26" s="56"/>
      <c r="CFG26" s="56"/>
      <c r="CFH26" s="56"/>
      <c r="CFI26" s="56"/>
      <c r="CFJ26" s="56"/>
      <c r="CFK26" s="56"/>
      <c r="CFL26" s="56"/>
      <c r="CFM26" s="56"/>
      <c r="CFN26" s="56"/>
      <c r="CFO26" s="56"/>
      <c r="CFP26" s="56"/>
      <c r="CFQ26" s="56"/>
      <c r="CFR26" s="56"/>
      <c r="CFS26" s="56"/>
      <c r="CFT26" s="56"/>
      <c r="CFU26" s="56"/>
      <c r="CFV26" s="56"/>
      <c r="CFW26" s="56"/>
      <c r="CFX26" s="56"/>
      <c r="CFY26" s="56"/>
      <c r="CFZ26" s="56"/>
      <c r="CGA26" s="56"/>
      <c r="CGB26" s="56"/>
      <c r="CGC26" s="56"/>
      <c r="CGD26" s="56"/>
      <c r="CGE26" s="56"/>
      <c r="CGF26" s="56"/>
      <c r="CGG26" s="56"/>
      <c r="CGH26" s="56"/>
      <c r="CGI26" s="56"/>
      <c r="CGJ26" s="56"/>
      <c r="CGK26" s="56"/>
      <c r="CGL26" s="56"/>
      <c r="CGM26" s="56"/>
      <c r="CGN26" s="56"/>
      <c r="CGO26" s="56"/>
      <c r="CGP26" s="56"/>
      <c r="CGQ26" s="56"/>
      <c r="CGR26" s="56"/>
      <c r="CGS26" s="56"/>
      <c r="CGT26" s="56"/>
      <c r="CGU26" s="56"/>
      <c r="CGV26" s="56"/>
      <c r="CGW26" s="56"/>
      <c r="CGX26" s="56"/>
      <c r="CGY26" s="56"/>
      <c r="CGZ26" s="56"/>
      <c r="CHA26" s="56"/>
      <c r="CHB26" s="56"/>
      <c r="CHC26" s="56"/>
      <c r="CHD26" s="56"/>
      <c r="CHE26" s="56"/>
      <c r="CHF26" s="56"/>
      <c r="CHG26" s="56"/>
      <c r="CHH26" s="56"/>
      <c r="CHI26" s="56"/>
      <c r="CHJ26" s="56"/>
      <c r="CHK26" s="56"/>
      <c r="CHL26" s="56"/>
      <c r="CHM26" s="56"/>
      <c r="CHN26" s="56"/>
      <c r="CHO26" s="56"/>
      <c r="CHP26" s="56"/>
      <c r="CHQ26" s="56"/>
      <c r="CHR26" s="56"/>
      <c r="CHS26" s="56"/>
      <c r="CHT26" s="56"/>
      <c r="CHU26" s="56"/>
      <c r="CHV26" s="56"/>
      <c r="CHW26" s="56"/>
      <c r="CHX26" s="56"/>
      <c r="CHY26" s="56"/>
      <c r="CHZ26" s="56"/>
      <c r="CIA26" s="56"/>
      <c r="CIB26" s="56"/>
      <c r="CIC26" s="56"/>
      <c r="CID26" s="56"/>
      <c r="CIE26" s="56"/>
      <c r="CIF26" s="56"/>
      <c r="CIG26" s="56"/>
      <c r="CIH26" s="56"/>
      <c r="CII26" s="56"/>
      <c r="CIJ26" s="56"/>
      <c r="CIK26" s="56"/>
      <c r="CIL26" s="56"/>
      <c r="CIM26" s="56"/>
      <c r="CIN26" s="56"/>
      <c r="CIO26" s="56"/>
      <c r="CIP26" s="56"/>
      <c r="CIQ26" s="56"/>
      <c r="CIR26" s="56"/>
      <c r="CIS26" s="56"/>
      <c r="CIT26" s="56"/>
      <c r="CIU26" s="56"/>
      <c r="CIV26" s="56"/>
      <c r="CIW26" s="56"/>
      <c r="CIX26" s="56"/>
      <c r="CIY26" s="56"/>
      <c r="CIZ26" s="56"/>
      <c r="CJA26" s="56"/>
      <c r="CJB26" s="56"/>
      <c r="CJC26" s="56"/>
      <c r="CJD26" s="56"/>
      <c r="CJE26" s="56"/>
      <c r="CJF26" s="56"/>
      <c r="CJG26" s="56"/>
      <c r="CJH26" s="56"/>
      <c r="CJI26" s="56"/>
      <c r="CJJ26" s="56"/>
      <c r="CJK26" s="56"/>
      <c r="CJL26" s="56"/>
      <c r="CJM26" s="56"/>
      <c r="CJN26" s="56"/>
      <c r="CJO26" s="56"/>
      <c r="CJP26" s="56"/>
      <c r="CJQ26" s="56"/>
      <c r="CJR26" s="56"/>
      <c r="CJS26" s="56"/>
      <c r="CJT26" s="56"/>
      <c r="CJU26" s="56"/>
      <c r="CJV26" s="56"/>
      <c r="CJW26" s="56"/>
      <c r="CJX26" s="56"/>
      <c r="CJY26" s="56"/>
      <c r="CJZ26" s="56"/>
      <c r="CKA26" s="56"/>
      <c r="CKB26" s="56"/>
      <c r="CKC26" s="56"/>
      <c r="CKD26" s="56"/>
      <c r="CKE26" s="56"/>
      <c r="CKF26" s="56"/>
      <c r="CKG26" s="56"/>
      <c r="CKH26" s="56"/>
      <c r="CKI26" s="56"/>
      <c r="CKJ26" s="56"/>
      <c r="CKK26" s="56"/>
      <c r="CKL26" s="56"/>
      <c r="CKM26" s="56"/>
      <c r="CKN26" s="56"/>
      <c r="CKO26" s="56"/>
      <c r="CKP26" s="56"/>
      <c r="CKQ26" s="56"/>
      <c r="CKR26" s="56"/>
      <c r="CKS26" s="56"/>
      <c r="CKT26" s="56"/>
      <c r="CKU26" s="56"/>
      <c r="CKV26" s="56"/>
      <c r="CKW26" s="56"/>
      <c r="CKX26" s="56"/>
      <c r="CKY26" s="56"/>
      <c r="CKZ26" s="56"/>
      <c r="CLA26" s="56"/>
      <c r="CLB26" s="56"/>
      <c r="CLC26" s="56"/>
      <c r="CLD26" s="56"/>
      <c r="CLE26" s="56"/>
      <c r="CLF26" s="56"/>
      <c r="CLG26" s="56"/>
      <c r="CLH26" s="56"/>
      <c r="CLI26" s="56"/>
      <c r="CLJ26" s="56"/>
      <c r="CLK26" s="56"/>
      <c r="CLL26" s="56"/>
      <c r="CLM26" s="56"/>
      <c r="CLN26" s="56"/>
      <c r="CLO26" s="56"/>
      <c r="CLP26" s="56"/>
      <c r="CLQ26" s="56"/>
      <c r="CLR26" s="56"/>
      <c r="CLS26" s="56"/>
      <c r="CLT26" s="56"/>
      <c r="CLU26" s="56"/>
      <c r="CLV26" s="56"/>
      <c r="CLW26" s="56"/>
      <c r="CLX26" s="56"/>
      <c r="CLY26" s="56"/>
      <c r="CLZ26" s="56"/>
      <c r="CMA26" s="56"/>
      <c r="CMB26" s="56"/>
      <c r="CMC26" s="56"/>
      <c r="CMD26" s="56"/>
      <c r="CME26" s="56"/>
      <c r="CMF26" s="56"/>
      <c r="CMG26" s="56"/>
      <c r="CMH26" s="56"/>
      <c r="CMI26" s="56"/>
      <c r="CMJ26" s="56"/>
      <c r="CMK26" s="56"/>
      <c r="CML26" s="56"/>
      <c r="CMM26" s="56"/>
      <c r="CMN26" s="56"/>
      <c r="CMO26" s="56"/>
      <c r="CMP26" s="56"/>
      <c r="CMQ26" s="56"/>
      <c r="CMR26" s="56"/>
      <c r="CMS26" s="56"/>
      <c r="CMT26" s="56"/>
      <c r="CMU26" s="56"/>
      <c r="CMV26" s="56"/>
      <c r="CMW26" s="56"/>
      <c r="CMX26" s="56"/>
      <c r="CMY26" s="56"/>
      <c r="CMZ26" s="56"/>
      <c r="CNA26" s="56"/>
      <c r="CNB26" s="56"/>
      <c r="CNC26" s="56"/>
      <c r="CND26" s="56"/>
      <c r="CNE26" s="56"/>
      <c r="CNF26" s="56"/>
      <c r="CNG26" s="56"/>
      <c r="CNH26" s="56"/>
      <c r="CNI26" s="56"/>
      <c r="CNJ26" s="56"/>
      <c r="CNK26" s="56"/>
      <c r="CNL26" s="56"/>
      <c r="CNM26" s="56"/>
      <c r="CNN26" s="56"/>
      <c r="CNO26" s="56"/>
      <c r="CNP26" s="56"/>
      <c r="CNQ26" s="56"/>
      <c r="CNR26" s="56"/>
      <c r="CNS26" s="56"/>
      <c r="CNT26" s="56"/>
      <c r="CNU26" s="56"/>
      <c r="CNV26" s="56"/>
      <c r="CNW26" s="56"/>
      <c r="CNX26" s="56"/>
      <c r="CNY26" s="56"/>
      <c r="CNZ26" s="56"/>
      <c r="COA26" s="56"/>
      <c r="COB26" s="56"/>
      <c r="COC26" s="56"/>
      <c r="COD26" s="56"/>
      <c r="COE26" s="56"/>
      <c r="COF26" s="56"/>
      <c r="COG26" s="56"/>
      <c r="COH26" s="56"/>
      <c r="COI26" s="56"/>
      <c r="COJ26" s="56"/>
      <c r="COK26" s="56"/>
      <c r="COL26" s="56"/>
      <c r="COM26" s="56"/>
      <c r="CON26" s="56"/>
      <c r="COO26" s="56"/>
      <c r="COP26" s="56"/>
      <c r="COQ26" s="56"/>
      <c r="COR26" s="56"/>
      <c r="COS26" s="56"/>
      <c r="COT26" s="56"/>
      <c r="COU26" s="56"/>
      <c r="COV26" s="56"/>
      <c r="COW26" s="56"/>
      <c r="COX26" s="56"/>
      <c r="COY26" s="56"/>
      <c r="COZ26" s="56"/>
      <c r="CPA26" s="56"/>
      <c r="CPB26" s="56"/>
      <c r="CPC26" s="56"/>
      <c r="CPD26" s="56"/>
      <c r="CPE26" s="56"/>
      <c r="CPF26" s="56"/>
      <c r="CPG26" s="56"/>
      <c r="CPH26" s="56"/>
      <c r="CPI26" s="56"/>
      <c r="CPJ26" s="56"/>
      <c r="CPK26" s="56"/>
      <c r="CPL26" s="56"/>
      <c r="CPM26" s="56"/>
      <c r="CPN26" s="56"/>
      <c r="CPO26" s="56"/>
      <c r="CPP26" s="56"/>
      <c r="CPQ26" s="56"/>
      <c r="CPR26" s="56"/>
      <c r="CPS26" s="56"/>
      <c r="CPT26" s="56"/>
      <c r="CPU26" s="56"/>
      <c r="CPV26" s="56"/>
      <c r="CPW26" s="56"/>
      <c r="CPX26" s="56"/>
      <c r="CPY26" s="56"/>
      <c r="CPZ26" s="56"/>
      <c r="CQA26" s="56"/>
      <c r="CQB26" s="56"/>
      <c r="CQC26" s="56"/>
      <c r="CQD26" s="56"/>
      <c r="CQE26" s="56"/>
      <c r="CQF26" s="56"/>
      <c r="CQG26" s="56"/>
      <c r="CQH26" s="56"/>
      <c r="CQI26" s="56"/>
      <c r="CQJ26" s="56"/>
      <c r="CQK26" s="56"/>
      <c r="CQL26" s="56"/>
      <c r="CQM26" s="56"/>
      <c r="CQN26" s="56"/>
      <c r="CQO26" s="56"/>
      <c r="CQP26" s="56"/>
      <c r="CQQ26" s="56"/>
      <c r="CQR26" s="56"/>
      <c r="CQS26" s="56"/>
      <c r="CQT26" s="56"/>
      <c r="CQU26" s="56"/>
      <c r="CQV26" s="56"/>
      <c r="CQW26" s="56"/>
      <c r="CQX26" s="56"/>
      <c r="CQY26" s="56"/>
      <c r="CQZ26" s="56"/>
      <c r="CRA26" s="56"/>
      <c r="CRB26" s="56"/>
      <c r="CRC26" s="56"/>
      <c r="CRD26" s="56"/>
      <c r="CRE26" s="56"/>
      <c r="CRF26" s="56"/>
      <c r="CRG26" s="56"/>
      <c r="CRH26" s="56"/>
      <c r="CRI26" s="56"/>
      <c r="CRJ26" s="56"/>
      <c r="CRK26" s="56"/>
      <c r="CRL26" s="56"/>
      <c r="CRM26" s="56"/>
      <c r="CRN26" s="56"/>
      <c r="CRO26" s="56"/>
      <c r="CRP26" s="56"/>
      <c r="CRQ26" s="56"/>
      <c r="CRR26" s="56"/>
      <c r="CRS26" s="56"/>
      <c r="CRT26" s="56"/>
      <c r="CRU26" s="56"/>
      <c r="CRV26" s="56"/>
      <c r="CRW26" s="56"/>
      <c r="CRX26" s="56"/>
      <c r="CRY26" s="56"/>
      <c r="CRZ26" s="56"/>
      <c r="CSA26" s="56"/>
      <c r="CSB26" s="56"/>
      <c r="CSC26" s="56"/>
      <c r="CSD26" s="56"/>
      <c r="CSE26" s="56"/>
      <c r="CSF26" s="56"/>
      <c r="CSG26" s="56"/>
      <c r="CSH26" s="56"/>
      <c r="CSI26" s="56"/>
      <c r="CSJ26" s="56"/>
      <c r="CSK26" s="56"/>
      <c r="CSL26" s="56"/>
      <c r="CSM26" s="56"/>
      <c r="CSN26" s="56"/>
      <c r="CSO26" s="56"/>
      <c r="CSP26" s="56"/>
      <c r="CSQ26" s="56"/>
      <c r="CSR26" s="56"/>
      <c r="CSS26" s="56"/>
      <c r="CST26" s="56"/>
      <c r="CSU26" s="56"/>
      <c r="CSV26" s="56"/>
      <c r="CSW26" s="56"/>
      <c r="CSX26" s="56"/>
      <c r="CSY26" s="56"/>
      <c r="CSZ26" s="56"/>
      <c r="CTA26" s="56"/>
      <c r="CTB26" s="56"/>
      <c r="CTC26" s="56"/>
      <c r="CTD26" s="56"/>
      <c r="CTE26" s="56"/>
      <c r="CTF26" s="56"/>
      <c r="CTG26" s="56"/>
      <c r="CTH26" s="56"/>
      <c r="CTI26" s="56"/>
      <c r="CTJ26" s="56"/>
      <c r="CTK26" s="56"/>
      <c r="CTL26" s="56"/>
      <c r="CTM26" s="56"/>
      <c r="CTN26" s="56"/>
      <c r="CTO26" s="56"/>
      <c r="CTP26" s="56"/>
      <c r="CTQ26" s="56"/>
      <c r="CTR26" s="56"/>
      <c r="CTS26" s="56"/>
      <c r="CTT26" s="56"/>
      <c r="CTU26" s="56"/>
      <c r="CTV26" s="56"/>
      <c r="CTW26" s="56"/>
      <c r="CTX26" s="56"/>
      <c r="CTY26" s="56"/>
      <c r="CTZ26" s="56"/>
      <c r="CUA26" s="56"/>
      <c r="CUB26" s="56"/>
      <c r="CUC26" s="56"/>
      <c r="CUD26" s="56"/>
      <c r="CUE26" s="56"/>
      <c r="CUF26" s="56"/>
      <c r="CUG26" s="56"/>
      <c r="CUH26" s="56"/>
      <c r="CUI26" s="56"/>
      <c r="CUJ26" s="56"/>
      <c r="CUK26" s="56"/>
      <c r="CUL26" s="56"/>
      <c r="CUM26" s="56"/>
      <c r="CUN26" s="56"/>
      <c r="CUO26" s="56"/>
      <c r="CUP26" s="56"/>
      <c r="CUQ26" s="56"/>
      <c r="CUR26" s="56"/>
      <c r="CUS26" s="56"/>
      <c r="CUT26" s="56"/>
      <c r="CUU26" s="56"/>
      <c r="CUV26" s="56"/>
      <c r="CUW26" s="56"/>
      <c r="CUX26" s="56"/>
      <c r="CUY26" s="56"/>
      <c r="CUZ26" s="56"/>
      <c r="CVA26" s="56"/>
      <c r="CVB26" s="56"/>
      <c r="CVC26" s="56"/>
      <c r="CVD26" s="56"/>
      <c r="CVE26" s="56"/>
      <c r="CVF26" s="56"/>
      <c r="CVG26" s="56"/>
      <c r="CVH26" s="56"/>
      <c r="CVI26" s="56"/>
      <c r="CVJ26" s="56"/>
      <c r="CVK26" s="56"/>
      <c r="CVL26" s="56"/>
      <c r="CVM26" s="56"/>
      <c r="CVN26" s="56"/>
      <c r="CVO26" s="56"/>
      <c r="CVP26" s="56"/>
      <c r="CVQ26" s="56"/>
      <c r="CVR26" s="56"/>
      <c r="CVS26" s="56"/>
      <c r="CVT26" s="56"/>
      <c r="CVU26" s="56"/>
      <c r="CVV26" s="56"/>
      <c r="CVW26" s="56"/>
      <c r="CVX26" s="56"/>
      <c r="CVY26" s="56"/>
      <c r="CVZ26" s="56"/>
      <c r="CWA26" s="56"/>
      <c r="CWB26" s="56"/>
      <c r="CWC26" s="56"/>
      <c r="CWD26" s="56"/>
      <c r="CWE26" s="56"/>
      <c r="CWF26" s="56"/>
      <c r="CWG26" s="56"/>
      <c r="CWH26" s="56"/>
      <c r="CWI26" s="56"/>
      <c r="CWJ26" s="56"/>
      <c r="CWK26" s="56"/>
      <c r="CWL26" s="56"/>
      <c r="CWM26" s="56"/>
      <c r="CWN26" s="56"/>
      <c r="CWO26" s="56"/>
      <c r="CWP26" s="56"/>
      <c r="CWQ26" s="56"/>
      <c r="CWR26" s="56"/>
      <c r="CWS26" s="56"/>
      <c r="CWT26" s="56"/>
      <c r="CWU26" s="56"/>
      <c r="CWV26" s="56"/>
      <c r="CWW26" s="56"/>
      <c r="CWX26" s="56"/>
      <c r="CWY26" s="56"/>
      <c r="CWZ26" s="56"/>
      <c r="CXA26" s="56"/>
      <c r="CXB26" s="56"/>
      <c r="CXC26" s="56"/>
      <c r="CXD26" s="56"/>
      <c r="CXE26" s="56"/>
      <c r="CXF26" s="56"/>
      <c r="CXG26" s="56"/>
      <c r="CXH26" s="56"/>
      <c r="CXI26" s="56"/>
      <c r="CXJ26" s="56"/>
      <c r="CXK26" s="56"/>
      <c r="CXL26" s="56"/>
      <c r="CXM26" s="56"/>
      <c r="CXN26" s="56"/>
      <c r="CXO26" s="56"/>
      <c r="CXP26" s="56"/>
      <c r="CXQ26" s="56"/>
      <c r="CXR26" s="56"/>
      <c r="CXS26" s="56"/>
      <c r="CXT26" s="56"/>
      <c r="CXU26" s="56"/>
      <c r="CXV26" s="56"/>
      <c r="CXW26" s="56"/>
      <c r="CXX26" s="56"/>
      <c r="CXY26" s="56"/>
      <c r="CXZ26" s="56"/>
      <c r="CYA26" s="56"/>
      <c r="CYB26" s="56"/>
      <c r="CYC26" s="56"/>
      <c r="CYD26" s="56"/>
      <c r="CYE26" s="56"/>
      <c r="CYF26" s="56"/>
      <c r="CYG26" s="56"/>
      <c r="CYH26" s="56"/>
      <c r="CYI26" s="56"/>
      <c r="CYJ26" s="56"/>
      <c r="CYK26" s="56"/>
      <c r="CYL26" s="56"/>
      <c r="CYM26" s="56"/>
      <c r="CYN26" s="56"/>
      <c r="CYO26" s="56"/>
      <c r="CYP26" s="56"/>
      <c r="CYQ26" s="56"/>
      <c r="CYR26" s="56"/>
      <c r="CYS26" s="56"/>
      <c r="CYT26" s="56"/>
      <c r="CYU26" s="56"/>
      <c r="CYV26" s="56"/>
      <c r="CYW26" s="56"/>
      <c r="CYX26" s="56"/>
      <c r="CYY26" s="56"/>
      <c r="CYZ26" s="56"/>
      <c r="CZA26" s="56"/>
      <c r="CZB26" s="56"/>
      <c r="CZC26" s="56"/>
      <c r="CZD26" s="56"/>
      <c r="CZE26" s="56"/>
      <c r="CZF26" s="56"/>
      <c r="CZG26" s="56"/>
      <c r="CZH26" s="56"/>
      <c r="CZI26" s="56"/>
      <c r="CZJ26" s="56"/>
      <c r="CZK26" s="56"/>
      <c r="CZL26" s="56"/>
      <c r="CZM26" s="56"/>
      <c r="CZN26" s="56"/>
      <c r="CZO26" s="56"/>
      <c r="CZP26" s="56"/>
      <c r="CZQ26" s="56"/>
      <c r="CZR26" s="56"/>
      <c r="CZS26" s="56"/>
      <c r="CZT26" s="56"/>
      <c r="CZU26" s="56"/>
      <c r="CZV26" s="56"/>
      <c r="CZW26" s="56"/>
      <c r="CZX26" s="56"/>
      <c r="CZY26" s="56"/>
      <c r="CZZ26" s="56"/>
      <c r="DAA26" s="56"/>
      <c r="DAB26" s="56"/>
      <c r="DAC26" s="56"/>
      <c r="DAD26" s="56"/>
      <c r="DAE26" s="56"/>
      <c r="DAF26" s="56"/>
      <c r="DAG26" s="56"/>
      <c r="DAH26" s="56"/>
      <c r="DAI26" s="56"/>
      <c r="DAJ26" s="56"/>
      <c r="DAK26" s="56"/>
      <c r="DAL26" s="56"/>
      <c r="DAM26" s="56"/>
      <c r="DAN26" s="56"/>
      <c r="DAO26" s="56"/>
      <c r="DAP26" s="56"/>
      <c r="DAQ26" s="56"/>
      <c r="DAR26" s="56"/>
      <c r="DAS26" s="56"/>
      <c r="DAT26" s="56"/>
      <c r="DAU26" s="56"/>
      <c r="DAV26" s="56"/>
      <c r="DAW26" s="56"/>
      <c r="DAX26" s="56"/>
      <c r="DAY26" s="56"/>
      <c r="DAZ26" s="56"/>
      <c r="DBA26" s="56"/>
      <c r="DBB26" s="56"/>
      <c r="DBC26" s="56"/>
      <c r="DBD26" s="56"/>
      <c r="DBE26" s="56"/>
      <c r="DBF26" s="56"/>
      <c r="DBG26" s="56"/>
      <c r="DBH26" s="56"/>
      <c r="DBI26" s="56"/>
      <c r="DBJ26" s="56"/>
      <c r="DBK26" s="56"/>
      <c r="DBL26" s="56"/>
      <c r="DBM26" s="56"/>
      <c r="DBN26" s="56"/>
      <c r="DBO26" s="56"/>
      <c r="DBP26" s="56"/>
      <c r="DBQ26" s="56"/>
      <c r="DBR26" s="56"/>
      <c r="DBS26" s="56"/>
      <c r="DBT26" s="56"/>
      <c r="DBU26" s="56"/>
      <c r="DBV26" s="56"/>
      <c r="DBW26" s="56"/>
      <c r="DBX26" s="56"/>
      <c r="DBY26" s="56"/>
      <c r="DBZ26" s="56"/>
      <c r="DCA26" s="56"/>
      <c r="DCB26" s="56"/>
      <c r="DCC26" s="56"/>
      <c r="DCD26" s="56"/>
      <c r="DCE26" s="56"/>
      <c r="DCF26" s="56"/>
      <c r="DCG26" s="56"/>
      <c r="DCH26" s="56"/>
      <c r="DCI26" s="56"/>
      <c r="DCJ26" s="56"/>
      <c r="DCK26" s="56"/>
      <c r="DCL26" s="56"/>
      <c r="DCM26" s="56"/>
      <c r="DCN26" s="56"/>
      <c r="DCO26" s="56"/>
      <c r="DCP26" s="56"/>
      <c r="DCQ26" s="56"/>
      <c r="DCR26" s="56"/>
      <c r="DCS26" s="56"/>
      <c r="DCT26" s="56"/>
      <c r="DCU26" s="56"/>
      <c r="DCV26" s="56"/>
      <c r="DCW26" s="56"/>
      <c r="DCX26" s="56"/>
      <c r="DCY26" s="56"/>
      <c r="DCZ26" s="56"/>
      <c r="DDA26" s="56"/>
      <c r="DDB26" s="56"/>
      <c r="DDC26" s="56"/>
      <c r="DDD26" s="56"/>
      <c r="DDE26" s="56"/>
      <c r="DDF26" s="56"/>
      <c r="DDG26" s="56"/>
      <c r="DDH26" s="56"/>
      <c r="DDI26" s="56"/>
      <c r="DDJ26" s="56"/>
      <c r="DDK26" s="56"/>
      <c r="DDL26" s="56"/>
      <c r="DDM26" s="56"/>
      <c r="DDN26" s="56"/>
      <c r="DDO26" s="56"/>
      <c r="DDP26" s="56"/>
      <c r="DDQ26" s="56"/>
      <c r="DDR26" s="56"/>
      <c r="DDS26" s="56"/>
      <c r="DDT26" s="56"/>
      <c r="DDU26" s="56"/>
      <c r="DDV26" s="56"/>
      <c r="DDW26" s="56"/>
      <c r="DDX26" s="56"/>
      <c r="DDY26" s="56"/>
      <c r="DDZ26" s="56"/>
      <c r="DEA26" s="56"/>
      <c r="DEB26" s="56"/>
      <c r="DEC26" s="56"/>
      <c r="DED26" s="56"/>
      <c r="DEE26" s="56"/>
      <c r="DEF26" s="56"/>
      <c r="DEG26" s="56"/>
      <c r="DEH26" s="56"/>
      <c r="DEI26" s="56"/>
      <c r="DEJ26" s="56"/>
      <c r="DEK26" s="56"/>
      <c r="DEL26" s="56"/>
      <c r="DEM26" s="56"/>
      <c r="DEN26" s="56"/>
      <c r="DEO26" s="56"/>
      <c r="DEP26" s="56"/>
      <c r="DEQ26" s="56"/>
      <c r="DER26" s="56"/>
      <c r="DES26" s="56"/>
      <c r="DET26" s="56"/>
      <c r="DEU26" s="56"/>
      <c r="DEV26" s="56"/>
      <c r="DEW26" s="56"/>
      <c r="DEX26" s="56"/>
      <c r="DEY26" s="56"/>
      <c r="DEZ26" s="56"/>
      <c r="DFA26" s="56"/>
      <c r="DFB26" s="56"/>
      <c r="DFC26" s="56"/>
      <c r="DFD26" s="56"/>
      <c r="DFE26" s="56"/>
      <c r="DFF26" s="56"/>
      <c r="DFG26" s="56"/>
      <c r="DFH26" s="56"/>
      <c r="DFI26" s="56"/>
      <c r="DFJ26" s="56"/>
      <c r="DFK26" s="56"/>
      <c r="DFL26" s="56"/>
      <c r="DFM26" s="56"/>
      <c r="DFN26" s="56"/>
      <c r="DFO26" s="56"/>
      <c r="DFP26" s="56"/>
      <c r="DFQ26" s="56"/>
      <c r="DFR26" s="56"/>
      <c r="DFS26" s="56"/>
      <c r="DFT26" s="56"/>
      <c r="DFU26" s="56"/>
      <c r="DFV26" s="56"/>
      <c r="DFW26" s="56"/>
      <c r="DFX26" s="56"/>
      <c r="DFY26" s="56"/>
      <c r="DFZ26" s="56"/>
      <c r="DGA26" s="56"/>
      <c r="DGB26" s="56"/>
      <c r="DGC26" s="56"/>
      <c r="DGD26" s="56"/>
      <c r="DGE26" s="56"/>
      <c r="DGF26" s="56"/>
      <c r="DGG26" s="56"/>
      <c r="DGH26" s="56"/>
      <c r="DGI26" s="56"/>
      <c r="DGJ26" s="56"/>
      <c r="DGK26" s="56"/>
      <c r="DGL26" s="56"/>
      <c r="DGM26" s="56"/>
      <c r="DGN26" s="56"/>
      <c r="DGO26" s="56"/>
      <c r="DGP26" s="56"/>
      <c r="DGQ26" s="56"/>
      <c r="DGR26" s="56"/>
      <c r="DGS26" s="56"/>
      <c r="DGT26" s="56"/>
      <c r="DGU26" s="56"/>
      <c r="DGV26" s="56"/>
      <c r="DGW26" s="56"/>
      <c r="DGX26" s="56"/>
      <c r="DGY26" s="56"/>
      <c r="DGZ26" s="56"/>
      <c r="DHA26" s="56"/>
      <c r="DHB26" s="56"/>
      <c r="DHC26" s="56"/>
      <c r="DHD26" s="56"/>
      <c r="DHE26" s="56"/>
      <c r="DHF26" s="56"/>
      <c r="DHG26" s="56"/>
      <c r="DHH26" s="56"/>
      <c r="DHI26" s="56"/>
      <c r="DHJ26" s="56"/>
      <c r="DHK26" s="56"/>
      <c r="DHL26" s="56"/>
      <c r="DHM26" s="56"/>
      <c r="DHN26" s="56"/>
      <c r="DHO26" s="56"/>
      <c r="DHP26" s="56"/>
      <c r="DHQ26" s="56"/>
      <c r="DHR26" s="56"/>
      <c r="DHS26" s="56"/>
      <c r="DHT26" s="56"/>
      <c r="DHU26" s="56"/>
      <c r="DHV26" s="56"/>
      <c r="DHW26" s="56"/>
      <c r="DHX26" s="56"/>
      <c r="DHY26" s="56"/>
      <c r="DHZ26" s="56"/>
      <c r="DIA26" s="56"/>
      <c r="DIB26" s="56"/>
      <c r="DIC26" s="56"/>
      <c r="DID26" s="56"/>
      <c r="DIE26" s="56"/>
      <c r="DIF26" s="56"/>
      <c r="DIG26" s="56"/>
      <c r="DIH26" s="56"/>
      <c r="DII26" s="56"/>
      <c r="DIJ26" s="56"/>
      <c r="DIK26" s="56"/>
      <c r="DIL26" s="56"/>
      <c r="DIM26" s="56"/>
      <c r="DIN26" s="56"/>
      <c r="DIO26" s="56"/>
      <c r="DIP26" s="56"/>
      <c r="DIQ26" s="56"/>
      <c r="DIR26" s="56"/>
      <c r="DIS26" s="56"/>
      <c r="DIT26" s="56"/>
      <c r="DIU26" s="56"/>
      <c r="DIV26" s="56"/>
      <c r="DIW26" s="56"/>
      <c r="DIX26" s="56"/>
      <c r="DIY26" s="56"/>
      <c r="DIZ26" s="56"/>
      <c r="DJA26" s="56"/>
      <c r="DJB26" s="56"/>
      <c r="DJC26" s="56"/>
      <c r="DJD26" s="56"/>
      <c r="DJE26" s="56"/>
      <c r="DJF26" s="56"/>
      <c r="DJG26" s="56"/>
      <c r="DJH26" s="56"/>
      <c r="DJI26" s="56"/>
      <c r="DJJ26" s="56"/>
      <c r="DJK26" s="56"/>
      <c r="DJL26" s="56"/>
      <c r="DJM26" s="56"/>
      <c r="DJN26" s="56"/>
      <c r="DJO26" s="56"/>
      <c r="DJP26" s="56"/>
      <c r="DJQ26" s="56"/>
      <c r="DJR26" s="56"/>
      <c r="DJS26" s="56"/>
      <c r="DJT26" s="56"/>
      <c r="DJU26" s="56"/>
      <c r="DJV26" s="56"/>
      <c r="DJW26" s="56"/>
      <c r="DJX26" s="56"/>
      <c r="DJY26" s="56"/>
      <c r="DJZ26" s="56"/>
      <c r="DKA26" s="56"/>
      <c r="DKB26" s="56"/>
      <c r="DKC26" s="56"/>
      <c r="DKD26" s="56"/>
      <c r="DKE26" s="56"/>
      <c r="DKF26" s="56"/>
      <c r="DKG26" s="56"/>
      <c r="DKH26" s="56"/>
      <c r="DKI26" s="56"/>
      <c r="DKJ26" s="56"/>
      <c r="DKK26" s="56"/>
      <c r="DKL26" s="56"/>
      <c r="DKM26" s="56"/>
      <c r="DKN26" s="56"/>
      <c r="DKO26" s="56"/>
      <c r="DKP26" s="56"/>
      <c r="DKQ26" s="56"/>
      <c r="DKR26" s="56"/>
      <c r="DKS26" s="56"/>
      <c r="DKT26" s="56"/>
      <c r="DKU26" s="56"/>
      <c r="DKV26" s="56"/>
      <c r="DKW26" s="56"/>
      <c r="DKX26" s="56"/>
      <c r="DKY26" s="56"/>
      <c r="DKZ26" s="56"/>
      <c r="DLA26" s="56"/>
      <c r="DLB26" s="56"/>
      <c r="DLC26" s="56"/>
      <c r="DLD26" s="56"/>
      <c r="DLE26" s="56"/>
      <c r="DLF26" s="56"/>
      <c r="DLG26" s="56"/>
      <c r="DLH26" s="56"/>
      <c r="DLI26" s="56"/>
      <c r="DLJ26" s="56"/>
      <c r="DLK26" s="56"/>
      <c r="DLL26" s="56"/>
      <c r="DLM26" s="56"/>
      <c r="DLN26" s="56"/>
      <c r="DLO26" s="56"/>
      <c r="DLP26" s="56"/>
      <c r="DLQ26" s="56"/>
      <c r="DLR26" s="56"/>
      <c r="DLS26" s="56"/>
      <c r="DLT26" s="56"/>
      <c r="DLU26" s="56"/>
      <c r="DLV26" s="56"/>
      <c r="DLW26" s="56"/>
      <c r="DLX26" s="56"/>
      <c r="DLY26" s="56"/>
      <c r="DLZ26" s="56"/>
      <c r="DMA26" s="56"/>
      <c r="DMB26" s="56"/>
      <c r="DMC26" s="56"/>
      <c r="DMD26" s="56"/>
      <c r="DME26" s="56"/>
      <c r="DMF26" s="56"/>
      <c r="DMG26" s="56"/>
      <c r="DMH26" s="56"/>
      <c r="DMI26" s="56"/>
      <c r="DMJ26" s="56"/>
      <c r="DMK26" s="56"/>
      <c r="DML26" s="56"/>
      <c r="DMM26" s="56"/>
      <c r="DMN26" s="56"/>
      <c r="DMO26" s="56"/>
      <c r="DMP26" s="56"/>
      <c r="DMQ26" s="56"/>
      <c r="DMR26" s="56"/>
      <c r="DMS26" s="56"/>
      <c r="DMT26" s="56"/>
      <c r="DMU26" s="56"/>
      <c r="DMV26" s="56"/>
      <c r="DMW26" s="56"/>
      <c r="DMX26" s="56"/>
      <c r="DMY26" s="56"/>
      <c r="DMZ26" s="56"/>
      <c r="DNA26" s="56"/>
      <c r="DNB26" s="56"/>
      <c r="DNC26" s="56"/>
      <c r="DND26" s="56"/>
      <c r="DNE26" s="56"/>
      <c r="DNF26" s="56"/>
      <c r="DNG26" s="56"/>
      <c r="DNH26" s="56"/>
      <c r="DNI26" s="56"/>
      <c r="DNJ26" s="56"/>
      <c r="DNK26" s="56"/>
      <c r="DNL26" s="56"/>
      <c r="DNM26" s="56"/>
      <c r="DNN26" s="56"/>
      <c r="DNO26" s="56"/>
      <c r="DNP26" s="56"/>
      <c r="DNQ26" s="56"/>
      <c r="DNR26" s="56"/>
      <c r="DNS26" s="56"/>
      <c r="DNT26" s="56"/>
      <c r="DNU26" s="56"/>
      <c r="DNV26" s="56"/>
      <c r="DNW26" s="56"/>
      <c r="DNX26" s="56"/>
      <c r="DNY26" s="56"/>
      <c r="DNZ26" s="56"/>
      <c r="DOA26" s="56"/>
      <c r="DOB26" s="56"/>
      <c r="DOC26" s="56"/>
      <c r="DOD26" s="56"/>
      <c r="DOE26" s="56"/>
      <c r="DOF26" s="56"/>
      <c r="DOG26" s="56"/>
      <c r="DOH26" s="56"/>
      <c r="DOI26" s="56"/>
      <c r="DOJ26" s="56"/>
      <c r="DOK26" s="56"/>
      <c r="DOL26" s="56"/>
      <c r="DOM26" s="56"/>
      <c r="DON26" s="56"/>
      <c r="DOO26" s="56"/>
      <c r="DOP26" s="56"/>
      <c r="DOQ26" s="56"/>
      <c r="DOR26" s="56"/>
      <c r="DOS26" s="56"/>
      <c r="DOT26" s="56"/>
      <c r="DOU26" s="56"/>
      <c r="DOV26" s="56"/>
      <c r="DOW26" s="56"/>
      <c r="DOX26" s="56"/>
      <c r="DOY26" s="56"/>
      <c r="DOZ26" s="56"/>
      <c r="DPA26" s="56"/>
      <c r="DPB26" s="56"/>
      <c r="DPC26" s="56"/>
      <c r="DPD26" s="56"/>
      <c r="DPE26" s="56"/>
      <c r="DPF26" s="56"/>
      <c r="DPG26" s="56"/>
      <c r="DPH26" s="56"/>
      <c r="DPI26" s="56"/>
      <c r="DPJ26" s="56"/>
      <c r="DPK26" s="56"/>
      <c r="DPL26" s="56"/>
      <c r="DPM26" s="56"/>
      <c r="DPN26" s="56"/>
      <c r="DPO26" s="56"/>
      <c r="DPP26" s="56"/>
      <c r="DPQ26" s="56"/>
      <c r="DPR26" s="56"/>
      <c r="DPS26" s="56"/>
      <c r="DPT26" s="56"/>
      <c r="DPU26" s="56"/>
      <c r="DPV26" s="56"/>
      <c r="DPW26" s="56"/>
      <c r="DPX26" s="56"/>
      <c r="DPY26" s="56"/>
      <c r="DPZ26" s="56"/>
      <c r="DQA26" s="56"/>
      <c r="DQB26" s="56"/>
      <c r="DQC26" s="56"/>
      <c r="DQD26" s="56"/>
      <c r="DQE26" s="56"/>
      <c r="DQF26" s="56"/>
      <c r="DQG26" s="56"/>
      <c r="DQH26" s="56"/>
      <c r="DQI26" s="56"/>
      <c r="DQJ26" s="56"/>
      <c r="DQK26" s="56"/>
      <c r="DQL26" s="56"/>
      <c r="DQM26" s="56"/>
      <c r="DQN26" s="56"/>
      <c r="DQO26" s="56"/>
      <c r="DQP26" s="56"/>
      <c r="DQQ26" s="56"/>
      <c r="DQR26" s="56"/>
      <c r="DQS26" s="56"/>
      <c r="DQT26" s="56"/>
      <c r="DQU26" s="56"/>
      <c r="DQV26" s="56"/>
      <c r="DQW26" s="56"/>
      <c r="DQX26" s="56"/>
      <c r="DQY26" s="56"/>
      <c r="DQZ26" s="56"/>
      <c r="DRA26" s="56"/>
      <c r="DRB26" s="56"/>
      <c r="DRC26" s="56"/>
      <c r="DRD26" s="56"/>
      <c r="DRE26" s="56"/>
      <c r="DRF26" s="56"/>
      <c r="DRG26" s="56"/>
      <c r="DRH26" s="56"/>
      <c r="DRI26" s="56"/>
      <c r="DRJ26" s="56"/>
      <c r="DRK26" s="56"/>
      <c r="DRL26" s="56"/>
      <c r="DRM26" s="56"/>
      <c r="DRN26" s="56"/>
      <c r="DRO26" s="56"/>
      <c r="DRP26" s="56"/>
      <c r="DRQ26" s="56"/>
      <c r="DRR26" s="56"/>
      <c r="DRS26" s="56"/>
      <c r="DRT26" s="56"/>
      <c r="DRU26" s="56"/>
      <c r="DRV26" s="56"/>
      <c r="DRW26" s="56"/>
      <c r="DRX26" s="56"/>
      <c r="DRY26" s="56"/>
      <c r="DRZ26" s="56"/>
      <c r="DSA26" s="56"/>
      <c r="DSB26" s="56"/>
      <c r="DSC26" s="56"/>
      <c r="DSD26" s="56"/>
      <c r="DSE26" s="56"/>
      <c r="DSF26" s="56"/>
      <c r="DSG26" s="56"/>
      <c r="DSH26" s="56"/>
      <c r="DSI26" s="56"/>
      <c r="DSJ26" s="56"/>
      <c r="DSK26" s="56"/>
      <c r="DSL26" s="56"/>
      <c r="DSM26" s="56"/>
      <c r="DSN26" s="56"/>
      <c r="DSO26" s="56"/>
      <c r="DSP26" s="56"/>
      <c r="DSQ26" s="56"/>
      <c r="DSR26" s="56"/>
      <c r="DSS26" s="56"/>
      <c r="DST26" s="56"/>
      <c r="DSU26" s="56"/>
      <c r="DSV26" s="56"/>
      <c r="DSW26" s="56"/>
      <c r="DSX26" s="56"/>
      <c r="DSY26" s="56"/>
      <c r="DSZ26" s="56"/>
      <c r="DTA26" s="56"/>
      <c r="DTB26" s="56"/>
      <c r="DTC26" s="56"/>
      <c r="DTD26" s="56"/>
      <c r="DTE26" s="56"/>
      <c r="DTF26" s="56"/>
      <c r="DTG26" s="56"/>
      <c r="DTH26" s="56"/>
      <c r="DTI26" s="56"/>
      <c r="DTJ26" s="56"/>
      <c r="DTK26" s="56"/>
      <c r="DTL26" s="56"/>
      <c r="DTM26" s="56"/>
      <c r="DTN26" s="56"/>
      <c r="DTO26" s="56"/>
      <c r="DTP26" s="56"/>
      <c r="DTQ26" s="56"/>
      <c r="DTR26" s="56"/>
      <c r="DTS26" s="56"/>
      <c r="DTT26" s="56"/>
      <c r="DTU26" s="56"/>
      <c r="DTV26" s="56"/>
      <c r="DTW26" s="56"/>
      <c r="DTX26" s="56"/>
      <c r="DTY26" s="56"/>
      <c r="DTZ26" s="56"/>
      <c r="DUA26" s="56"/>
      <c r="DUB26" s="56"/>
      <c r="DUC26" s="56"/>
      <c r="DUD26" s="56"/>
      <c r="DUE26" s="56"/>
      <c r="DUF26" s="56"/>
      <c r="DUG26" s="56"/>
      <c r="DUH26" s="56"/>
      <c r="DUI26" s="56"/>
      <c r="DUJ26" s="56"/>
      <c r="DUK26" s="56"/>
      <c r="DUL26" s="56"/>
      <c r="DUM26" s="56"/>
      <c r="DUN26" s="56"/>
      <c r="DUO26" s="56"/>
      <c r="DUP26" s="56"/>
      <c r="DUQ26" s="56"/>
      <c r="DUR26" s="56"/>
      <c r="DUS26" s="56"/>
      <c r="DUT26" s="56"/>
      <c r="DUU26" s="56"/>
      <c r="DUV26" s="56"/>
      <c r="DUW26" s="56"/>
      <c r="DUX26" s="56"/>
      <c r="DUY26" s="56"/>
      <c r="DUZ26" s="56"/>
      <c r="DVA26" s="56"/>
      <c r="DVB26" s="56"/>
      <c r="DVC26" s="56"/>
      <c r="DVD26" s="56"/>
      <c r="DVE26" s="56"/>
      <c r="DVF26" s="56"/>
      <c r="DVG26" s="56"/>
      <c r="DVH26" s="56"/>
      <c r="DVI26" s="56"/>
      <c r="DVJ26" s="56"/>
      <c r="DVK26" s="56"/>
      <c r="DVL26" s="56"/>
      <c r="DVM26" s="56"/>
      <c r="DVN26" s="56"/>
      <c r="DVO26" s="56"/>
      <c r="DVP26" s="56"/>
      <c r="DVQ26" s="56"/>
      <c r="DVR26" s="56"/>
      <c r="DVS26" s="56"/>
      <c r="DVT26" s="56"/>
      <c r="DVU26" s="56"/>
      <c r="DVV26" s="56"/>
      <c r="DVW26" s="56"/>
      <c r="DVX26" s="56"/>
      <c r="DVY26" s="56"/>
      <c r="DVZ26" s="56"/>
      <c r="DWA26" s="56"/>
      <c r="DWB26" s="56"/>
      <c r="DWC26" s="56"/>
      <c r="DWD26" s="56"/>
      <c r="DWE26" s="56"/>
      <c r="DWF26" s="56"/>
      <c r="DWG26" s="56"/>
      <c r="DWH26" s="56"/>
      <c r="DWI26" s="56"/>
      <c r="DWJ26" s="56"/>
      <c r="DWK26" s="56"/>
      <c r="DWL26" s="56"/>
      <c r="DWM26" s="56"/>
      <c r="DWN26" s="56"/>
      <c r="DWO26" s="56"/>
      <c r="DWP26" s="56"/>
      <c r="DWQ26" s="56"/>
      <c r="DWR26" s="56"/>
      <c r="DWS26" s="56"/>
      <c r="DWT26" s="56"/>
      <c r="DWU26" s="56"/>
      <c r="DWV26" s="56"/>
      <c r="DWW26" s="56"/>
      <c r="DWX26" s="56"/>
      <c r="DWY26" s="56"/>
      <c r="DWZ26" s="56"/>
      <c r="DXA26" s="56"/>
      <c r="DXB26" s="56"/>
      <c r="DXC26" s="56"/>
      <c r="DXD26" s="56"/>
      <c r="DXE26" s="56"/>
      <c r="DXF26" s="56"/>
      <c r="DXG26" s="56"/>
      <c r="DXH26" s="56"/>
      <c r="DXI26" s="56"/>
      <c r="DXJ26" s="56"/>
      <c r="DXK26" s="56"/>
      <c r="DXL26" s="56"/>
      <c r="DXM26" s="56"/>
      <c r="DXN26" s="56"/>
      <c r="DXO26" s="56"/>
      <c r="DXP26" s="56"/>
      <c r="DXQ26" s="56"/>
      <c r="DXR26" s="56"/>
      <c r="DXS26" s="56"/>
      <c r="DXT26" s="56"/>
      <c r="DXU26" s="56"/>
      <c r="DXV26" s="56"/>
      <c r="DXW26" s="56"/>
      <c r="DXX26" s="56"/>
      <c r="DXY26" s="56"/>
      <c r="DXZ26" s="56"/>
      <c r="DYA26" s="56"/>
      <c r="DYB26" s="56"/>
      <c r="DYC26" s="56"/>
      <c r="DYD26" s="56"/>
      <c r="DYE26" s="56"/>
      <c r="DYF26" s="56"/>
      <c r="DYG26" s="56"/>
      <c r="DYH26" s="56"/>
      <c r="DYI26" s="56"/>
      <c r="DYJ26" s="56"/>
      <c r="DYK26" s="56"/>
      <c r="DYL26" s="56"/>
      <c r="DYM26" s="56"/>
      <c r="DYN26" s="56"/>
      <c r="DYO26" s="56"/>
      <c r="DYP26" s="56"/>
      <c r="DYQ26" s="56"/>
      <c r="DYR26" s="56"/>
      <c r="DYS26" s="56"/>
      <c r="DYT26" s="56"/>
      <c r="DYU26" s="56"/>
      <c r="DYV26" s="56"/>
      <c r="DYW26" s="56"/>
      <c r="DYX26" s="56"/>
      <c r="DYY26" s="56"/>
      <c r="DYZ26" s="56"/>
      <c r="DZA26" s="56"/>
      <c r="DZB26" s="56"/>
      <c r="DZC26" s="56"/>
      <c r="DZD26" s="56"/>
      <c r="DZE26" s="56"/>
      <c r="DZF26" s="56"/>
      <c r="DZG26" s="56"/>
      <c r="DZH26" s="56"/>
      <c r="DZI26" s="56"/>
      <c r="DZJ26" s="56"/>
      <c r="DZK26" s="56"/>
      <c r="DZL26" s="56"/>
      <c r="DZM26" s="56"/>
      <c r="DZN26" s="56"/>
      <c r="DZO26" s="56"/>
      <c r="DZP26" s="56"/>
      <c r="DZQ26" s="56"/>
      <c r="DZR26" s="56"/>
      <c r="DZS26" s="56"/>
      <c r="DZT26" s="56"/>
      <c r="DZU26" s="56"/>
      <c r="DZV26" s="56"/>
      <c r="DZW26" s="56"/>
      <c r="DZX26" s="56"/>
      <c r="DZY26" s="56"/>
      <c r="DZZ26" s="56"/>
      <c r="EAA26" s="56"/>
      <c r="EAB26" s="56"/>
      <c r="EAC26" s="56"/>
      <c r="EAD26" s="56"/>
      <c r="EAE26" s="56"/>
      <c r="EAF26" s="56"/>
      <c r="EAG26" s="56"/>
      <c r="EAH26" s="56"/>
      <c r="EAI26" s="56"/>
      <c r="EAJ26" s="56"/>
      <c r="EAK26" s="56"/>
      <c r="EAL26" s="56"/>
      <c r="EAM26" s="56"/>
      <c r="EAN26" s="56"/>
      <c r="EAO26" s="56"/>
      <c r="EAP26" s="56"/>
      <c r="EAQ26" s="56"/>
      <c r="EAR26" s="56"/>
      <c r="EAS26" s="56"/>
      <c r="EAT26" s="56"/>
      <c r="EAU26" s="56"/>
      <c r="EAV26" s="56"/>
      <c r="EAW26" s="56"/>
      <c r="EAX26" s="56"/>
      <c r="EAY26" s="56"/>
      <c r="EAZ26" s="56"/>
      <c r="EBA26" s="56"/>
      <c r="EBB26" s="56"/>
      <c r="EBC26" s="56"/>
      <c r="EBD26" s="56"/>
      <c r="EBE26" s="56"/>
      <c r="EBF26" s="56"/>
      <c r="EBG26" s="56"/>
      <c r="EBH26" s="56"/>
      <c r="EBI26" s="56"/>
      <c r="EBJ26" s="56"/>
      <c r="EBK26" s="56"/>
      <c r="EBL26" s="56"/>
      <c r="EBM26" s="56"/>
      <c r="EBN26" s="56"/>
      <c r="EBO26" s="56"/>
      <c r="EBP26" s="56"/>
      <c r="EBQ26" s="56"/>
      <c r="EBR26" s="56"/>
      <c r="EBS26" s="56"/>
      <c r="EBT26" s="56"/>
      <c r="EBU26" s="56"/>
      <c r="EBV26" s="56"/>
      <c r="EBW26" s="56"/>
      <c r="EBX26" s="56"/>
      <c r="EBY26" s="56"/>
      <c r="EBZ26" s="56"/>
      <c r="ECA26" s="56"/>
      <c r="ECB26" s="56"/>
      <c r="ECC26" s="56"/>
      <c r="ECD26" s="56"/>
      <c r="ECE26" s="56"/>
      <c r="ECF26" s="56"/>
      <c r="ECG26" s="56"/>
      <c r="ECH26" s="56"/>
      <c r="ECI26" s="56"/>
      <c r="ECJ26" s="56"/>
      <c r="ECK26" s="56"/>
      <c r="ECL26" s="56"/>
      <c r="ECM26" s="56"/>
      <c r="ECN26" s="56"/>
      <c r="ECO26" s="56"/>
      <c r="ECP26" s="56"/>
      <c r="ECQ26" s="56"/>
      <c r="ECR26" s="56"/>
      <c r="ECS26" s="56"/>
      <c r="ECT26" s="56"/>
      <c r="ECU26" s="56"/>
      <c r="ECV26" s="56"/>
      <c r="ECW26" s="56"/>
      <c r="ECX26" s="56"/>
      <c r="ECY26" s="56"/>
      <c r="ECZ26" s="56"/>
      <c r="EDA26" s="56"/>
      <c r="EDB26" s="56"/>
      <c r="EDC26" s="56"/>
      <c r="EDD26" s="56"/>
      <c r="EDE26" s="56"/>
      <c r="EDF26" s="56"/>
      <c r="EDG26" s="56"/>
      <c r="EDH26" s="56"/>
      <c r="EDI26" s="56"/>
      <c r="EDJ26" s="56"/>
      <c r="EDK26" s="56"/>
      <c r="EDL26" s="56"/>
      <c r="EDM26" s="56"/>
      <c r="EDN26" s="56"/>
      <c r="EDO26" s="56"/>
      <c r="EDP26" s="56"/>
      <c r="EDQ26" s="56"/>
      <c r="EDR26" s="56"/>
      <c r="EDS26" s="56"/>
      <c r="EDT26" s="56"/>
      <c r="EDU26" s="56"/>
      <c r="EDV26" s="56"/>
      <c r="EDW26" s="56"/>
      <c r="EDX26" s="56"/>
      <c r="EDY26" s="56"/>
      <c r="EDZ26" s="56"/>
      <c r="EEA26" s="56"/>
      <c r="EEB26" s="56"/>
      <c r="EEC26" s="56"/>
      <c r="EED26" s="56"/>
      <c r="EEE26" s="56"/>
      <c r="EEF26" s="56"/>
      <c r="EEG26" s="56"/>
      <c r="EEH26" s="56"/>
      <c r="EEI26" s="56"/>
      <c r="EEJ26" s="56"/>
      <c r="EEK26" s="56"/>
      <c r="EEL26" s="56"/>
      <c r="EEM26" s="56"/>
      <c r="EEN26" s="56"/>
      <c r="EEO26" s="56"/>
      <c r="EEP26" s="56"/>
      <c r="EEQ26" s="56"/>
      <c r="EER26" s="56"/>
      <c r="EES26" s="56"/>
      <c r="EET26" s="56"/>
      <c r="EEU26" s="56"/>
      <c r="EEV26" s="56"/>
      <c r="EEW26" s="56"/>
      <c r="EEX26" s="56"/>
      <c r="EEY26" s="56"/>
      <c r="EEZ26" s="56"/>
      <c r="EFA26" s="56"/>
      <c r="EFB26" s="56"/>
      <c r="EFC26" s="56"/>
      <c r="EFD26" s="56"/>
      <c r="EFE26" s="56"/>
      <c r="EFF26" s="56"/>
      <c r="EFG26" s="56"/>
      <c r="EFH26" s="56"/>
      <c r="EFI26" s="56"/>
      <c r="EFJ26" s="56"/>
      <c r="EFK26" s="56"/>
      <c r="EFL26" s="56"/>
      <c r="EFM26" s="56"/>
      <c r="EFN26" s="56"/>
      <c r="EFO26" s="56"/>
      <c r="EFP26" s="56"/>
      <c r="EFQ26" s="56"/>
      <c r="EFR26" s="56"/>
      <c r="EFS26" s="56"/>
      <c r="EFT26" s="56"/>
      <c r="EFU26" s="56"/>
      <c r="EFV26" s="56"/>
      <c r="EFW26" s="56"/>
      <c r="EFX26" s="56"/>
      <c r="EFY26" s="56"/>
      <c r="EFZ26" s="56"/>
      <c r="EGA26" s="56"/>
      <c r="EGB26" s="56"/>
      <c r="EGC26" s="56"/>
      <c r="EGD26" s="56"/>
      <c r="EGE26" s="56"/>
      <c r="EGF26" s="56"/>
      <c r="EGG26" s="56"/>
      <c r="EGH26" s="56"/>
      <c r="EGI26" s="56"/>
      <c r="EGJ26" s="56"/>
      <c r="EGK26" s="56"/>
      <c r="EGL26" s="56"/>
      <c r="EGM26" s="56"/>
      <c r="EGN26" s="56"/>
      <c r="EGO26" s="56"/>
      <c r="EGP26" s="56"/>
      <c r="EGQ26" s="56"/>
      <c r="EGR26" s="56"/>
      <c r="EGS26" s="56"/>
      <c r="EGT26" s="56"/>
      <c r="EGU26" s="56"/>
      <c r="EGV26" s="56"/>
      <c r="EGW26" s="56"/>
      <c r="EGX26" s="56"/>
      <c r="EGY26" s="56"/>
      <c r="EGZ26" s="56"/>
      <c r="EHA26" s="56"/>
      <c r="EHB26" s="56"/>
      <c r="EHC26" s="56"/>
      <c r="EHD26" s="56"/>
      <c r="EHE26" s="56"/>
      <c r="EHF26" s="56"/>
      <c r="EHG26" s="56"/>
      <c r="EHH26" s="56"/>
      <c r="EHI26" s="56"/>
      <c r="EHJ26" s="56"/>
      <c r="EHK26" s="56"/>
      <c r="EHL26" s="56"/>
      <c r="EHM26" s="56"/>
      <c r="EHN26" s="56"/>
      <c r="EHO26" s="56"/>
      <c r="EHP26" s="56"/>
      <c r="EHQ26" s="56"/>
      <c r="EHR26" s="56"/>
      <c r="EHS26" s="56"/>
      <c r="EHT26" s="56"/>
      <c r="EHU26" s="56"/>
      <c r="EHV26" s="56"/>
      <c r="EHW26" s="56"/>
      <c r="EHX26" s="56"/>
      <c r="EHY26" s="56"/>
      <c r="EHZ26" s="56"/>
      <c r="EIA26" s="56"/>
      <c r="EIB26" s="56"/>
      <c r="EIC26" s="56"/>
      <c r="EID26" s="56"/>
      <c r="EIE26" s="56"/>
      <c r="EIF26" s="56"/>
      <c r="EIG26" s="56"/>
      <c r="EIH26" s="56"/>
      <c r="EII26" s="56"/>
      <c r="EIJ26" s="56"/>
      <c r="EIK26" s="56"/>
      <c r="EIL26" s="56"/>
      <c r="EIM26" s="56"/>
      <c r="EIN26" s="56"/>
      <c r="EIO26" s="56"/>
      <c r="EIP26" s="56"/>
      <c r="EIQ26" s="56"/>
      <c r="EIR26" s="56"/>
      <c r="EIS26" s="56"/>
      <c r="EIT26" s="56"/>
      <c r="EIU26" s="56"/>
      <c r="EIV26" s="56"/>
      <c r="EIW26" s="56"/>
      <c r="EIX26" s="56"/>
      <c r="EIY26" s="56"/>
      <c r="EIZ26" s="56"/>
      <c r="EJA26" s="56"/>
      <c r="EJB26" s="56"/>
      <c r="EJC26" s="56"/>
      <c r="EJD26" s="56"/>
      <c r="EJE26" s="56"/>
      <c r="EJF26" s="56"/>
      <c r="EJG26" s="56"/>
      <c r="EJH26" s="56"/>
      <c r="EJI26" s="56"/>
      <c r="EJJ26" s="56"/>
      <c r="EJK26" s="56"/>
      <c r="EJL26" s="56"/>
      <c r="EJM26" s="56"/>
      <c r="EJN26" s="56"/>
      <c r="EJO26" s="56"/>
      <c r="EJP26" s="56"/>
      <c r="EJQ26" s="56"/>
      <c r="EJR26" s="56"/>
      <c r="EJS26" s="56"/>
      <c r="EJT26" s="56"/>
      <c r="EJU26" s="56"/>
      <c r="EJV26" s="56"/>
      <c r="EJW26" s="56"/>
      <c r="EJX26" s="56"/>
      <c r="EJY26" s="56"/>
      <c r="EJZ26" s="56"/>
      <c r="EKA26" s="56"/>
      <c r="EKB26" s="56"/>
      <c r="EKC26" s="56"/>
      <c r="EKD26" s="56"/>
      <c r="EKE26" s="56"/>
      <c r="EKF26" s="56"/>
      <c r="EKG26" s="56"/>
      <c r="EKH26" s="56"/>
      <c r="EKI26" s="56"/>
      <c r="EKJ26" s="56"/>
      <c r="EKK26" s="56"/>
      <c r="EKL26" s="56"/>
      <c r="EKM26" s="56"/>
      <c r="EKN26" s="56"/>
      <c r="EKO26" s="56"/>
      <c r="EKP26" s="56"/>
      <c r="EKQ26" s="56"/>
      <c r="EKR26" s="56"/>
      <c r="EKS26" s="56"/>
      <c r="EKT26" s="56"/>
      <c r="EKU26" s="56"/>
      <c r="EKV26" s="56"/>
      <c r="EKW26" s="56"/>
      <c r="EKX26" s="56"/>
      <c r="EKY26" s="56"/>
      <c r="EKZ26" s="56"/>
      <c r="ELA26" s="56"/>
      <c r="ELB26" s="56"/>
      <c r="ELC26" s="56"/>
      <c r="ELD26" s="56"/>
      <c r="ELE26" s="56"/>
      <c r="ELF26" s="56"/>
      <c r="ELG26" s="56"/>
      <c r="ELH26" s="56"/>
      <c r="ELI26" s="56"/>
      <c r="ELJ26" s="56"/>
      <c r="ELK26" s="56"/>
      <c r="ELL26" s="56"/>
      <c r="ELM26" s="56"/>
      <c r="ELN26" s="56"/>
      <c r="ELO26" s="56"/>
      <c r="ELP26" s="56"/>
      <c r="ELQ26" s="56"/>
      <c r="ELR26" s="56"/>
      <c r="ELS26" s="56"/>
      <c r="ELT26" s="56"/>
      <c r="ELU26" s="56"/>
      <c r="ELV26" s="56"/>
      <c r="ELW26" s="56"/>
      <c r="ELX26" s="56"/>
      <c r="ELY26" s="56"/>
      <c r="ELZ26" s="56"/>
      <c r="EMA26" s="56"/>
      <c r="EMB26" s="56"/>
      <c r="EMC26" s="56"/>
      <c r="EMD26" s="56"/>
      <c r="EME26" s="56"/>
      <c r="EMF26" s="56"/>
      <c r="EMG26" s="56"/>
      <c r="EMH26" s="56"/>
      <c r="EMI26" s="56"/>
      <c r="EMJ26" s="56"/>
      <c r="EMK26" s="56"/>
      <c r="EML26" s="56"/>
      <c r="EMM26" s="56"/>
      <c r="EMN26" s="56"/>
      <c r="EMO26" s="56"/>
      <c r="EMP26" s="56"/>
      <c r="EMQ26" s="56"/>
      <c r="EMR26" s="56"/>
      <c r="EMS26" s="56"/>
      <c r="EMT26" s="56"/>
      <c r="EMU26" s="56"/>
      <c r="EMV26" s="56"/>
      <c r="EMW26" s="56"/>
      <c r="EMX26" s="56"/>
      <c r="EMY26" s="56"/>
      <c r="EMZ26" s="56"/>
      <c r="ENA26" s="56"/>
      <c r="ENB26" s="56"/>
      <c r="ENC26" s="56"/>
      <c r="END26" s="56"/>
      <c r="ENE26" s="56"/>
      <c r="ENF26" s="56"/>
      <c r="ENG26" s="56"/>
      <c r="ENH26" s="56"/>
      <c r="ENI26" s="56"/>
      <c r="ENJ26" s="56"/>
      <c r="ENK26" s="56"/>
      <c r="ENL26" s="56"/>
      <c r="ENM26" s="56"/>
      <c r="ENN26" s="56"/>
      <c r="ENO26" s="56"/>
      <c r="ENP26" s="56"/>
      <c r="ENQ26" s="56"/>
      <c r="ENR26" s="56"/>
      <c r="ENS26" s="56"/>
      <c r="ENT26" s="56"/>
      <c r="ENU26" s="56"/>
      <c r="ENV26" s="56"/>
      <c r="ENW26" s="56"/>
      <c r="ENX26" s="56"/>
      <c r="ENY26" s="56"/>
      <c r="ENZ26" s="56"/>
      <c r="EOA26" s="56"/>
      <c r="EOB26" s="56"/>
      <c r="EOC26" s="56"/>
      <c r="EOD26" s="56"/>
      <c r="EOE26" s="56"/>
      <c r="EOF26" s="56"/>
      <c r="EOG26" s="56"/>
      <c r="EOH26" s="56"/>
      <c r="EOI26" s="56"/>
      <c r="EOJ26" s="56"/>
      <c r="EOK26" s="56"/>
      <c r="EOL26" s="56"/>
      <c r="EOM26" s="56"/>
      <c r="EON26" s="56"/>
      <c r="EOO26" s="56"/>
      <c r="EOP26" s="56"/>
      <c r="EOQ26" s="56"/>
      <c r="EOR26" s="56"/>
      <c r="EOS26" s="56"/>
      <c r="EOT26" s="56"/>
      <c r="EOU26" s="56"/>
      <c r="EOV26" s="56"/>
      <c r="EOW26" s="56"/>
      <c r="EOX26" s="56"/>
      <c r="EOY26" s="56"/>
      <c r="EOZ26" s="56"/>
      <c r="EPA26" s="56"/>
      <c r="EPB26" s="56"/>
      <c r="EPC26" s="56"/>
      <c r="EPD26" s="56"/>
      <c r="EPE26" s="56"/>
      <c r="EPF26" s="56"/>
      <c r="EPG26" s="56"/>
      <c r="EPH26" s="56"/>
      <c r="EPI26" s="56"/>
      <c r="EPJ26" s="56"/>
      <c r="EPK26" s="56"/>
      <c r="EPL26" s="56"/>
      <c r="EPM26" s="56"/>
      <c r="EPN26" s="56"/>
      <c r="EPO26" s="56"/>
      <c r="EPP26" s="56"/>
      <c r="EPQ26" s="56"/>
      <c r="EPR26" s="56"/>
      <c r="EPS26" s="56"/>
      <c r="EPT26" s="56"/>
      <c r="EPU26" s="56"/>
      <c r="EPV26" s="56"/>
      <c r="EPW26" s="56"/>
      <c r="EPX26" s="56"/>
      <c r="EPY26" s="56"/>
      <c r="EPZ26" s="56"/>
      <c r="EQA26" s="56"/>
      <c r="EQB26" s="56"/>
      <c r="EQC26" s="56"/>
      <c r="EQD26" s="56"/>
      <c r="EQE26" s="56"/>
      <c r="EQF26" s="56"/>
      <c r="EQG26" s="56"/>
      <c r="EQH26" s="56"/>
      <c r="EQI26" s="56"/>
      <c r="EQJ26" s="56"/>
      <c r="EQK26" s="56"/>
      <c r="EQL26" s="56"/>
      <c r="EQM26" s="56"/>
      <c r="EQN26" s="56"/>
      <c r="EQO26" s="56"/>
      <c r="EQP26" s="56"/>
      <c r="EQQ26" s="56"/>
      <c r="EQR26" s="56"/>
      <c r="EQS26" s="56"/>
      <c r="EQT26" s="56"/>
      <c r="EQU26" s="56"/>
      <c r="EQV26" s="56"/>
      <c r="EQW26" s="56"/>
      <c r="EQX26" s="56"/>
      <c r="EQY26" s="56"/>
      <c r="EQZ26" s="56"/>
      <c r="ERA26" s="56"/>
      <c r="ERB26" s="56"/>
      <c r="ERC26" s="56"/>
      <c r="ERD26" s="56"/>
      <c r="ERE26" s="56"/>
      <c r="ERF26" s="56"/>
      <c r="ERG26" s="56"/>
      <c r="ERH26" s="56"/>
      <c r="ERI26" s="56"/>
      <c r="ERJ26" s="56"/>
      <c r="ERK26" s="56"/>
      <c r="ERL26" s="56"/>
      <c r="ERM26" s="56"/>
      <c r="ERN26" s="56"/>
      <c r="ERO26" s="56"/>
      <c r="ERP26" s="56"/>
      <c r="ERQ26" s="56"/>
      <c r="ERR26" s="56"/>
      <c r="ERS26" s="56"/>
      <c r="ERT26" s="56"/>
      <c r="ERU26" s="56"/>
      <c r="ERV26" s="56"/>
      <c r="ERW26" s="56"/>
      <c r="ERX26" s="56"/>
      <c r="ERY26" s="56"/>
      <c r="ERZ26" s="56"/>
      <c r="ESA26" s="56"/>
      <c r="ESB26" s="56"/>
      <c r="ESC26" s="56"/>
      <c r="ESD26" s="56"/>
      <c r="ESE26" s="56"/>
      <c r="ESF26" s="56"/>
      <c r="ESG26" s="56"/>
      <c r="ESH26" s="56"/>
      <c r="ESI26" s="56"/>
      <c r="ESJ26" s="56"/>
      <c r="ESK26" s="56"/>
      <c r="ESL26" s="56"/>
      <c r="ESM26" s="56"/>
      <c r="ESN26" s="56"/>
      <c r="ESO26" s="56"/>
      <c r="ESP26" s="56"/>
      <c r="ESQ26" s="56"/>
      <c r="ESR26" s="56"/>
      <c r="ESS26" s="56"/>
      <c r="EST26" s="56"/>
      <c r="ESU26" s="56"/>
      <c r="ESV26" s="56"/>
      <c r="ESW26" s="56"/>
      <c r="ESX26" s="56"/>
      <c r="ESY26" s="56"/>
      <c r="ESZ26" s="56"/>
      <c r="ETA26" s="56"/>
      <c r="ETB26" s="56"/>
      <c r="ETC26" s="56"/>
      <c r="ETD26" s="56"/>
      <c r="ETE26" s="56"/>
      <c r="ETF26" s="56"/>
      <c r="ETG26" s="56"/>
      <c r="ETH26" s="56"/>
      <c r="ETI26" s="56"/>
      <c r="ETJ26" s="56"/>
      <c r="ETK26" s="56"/>
      <c r="ETL26" s="56"/>
      <c r="ETM26" s="56"/>
      <c r="ETN26" s="56"/>
      <c r="ETO26" s="56"/>
      <c r="ETP26" s="56"/>
      <c r="ETQ26" s="56"/>
      <c r="ETR26" s="56"/>
      <c r="ETS26" s="56"/>
      <c r="ETT26" s="56"/>
      <c r="ETU26" s="56"/>
      <c r="ETV26" s="56"/>
      <c r="ETW26" s="56"/>
      <c r="ETX26" s="56"/>
      <c r="ETY26" s="56"/>
      <c r="ETZ26" s="56"/>
      <c r="EUA26" s="56"/>
      <c r="EUB26" s="56"/>
      <c r="EUC26" s="56"/>
      <c r="EUD26" s="56"/>
      <c r="EUE26" s="56"/>
      <c r="EUF26" s="56"/>
      <c r="EUG26" s="56"/>
      <c r="EUH26" s="56"/>
      <c r="EUI26" s="56"/>
      <c r="EUJ26" s="56"/>
      <c r="EUK26" s="56"/>
      <c r="EUL26" s="56"/>
      <c r="EUM26" s="56"/>
      <c r="EUN26" s="56"/>
      <c r="EUO26" s="56"/>
      <c r="EUP26" s="56"/>
      <c r="EUQ26" s="56"/>
      <c r="EUR26" s="56"/>
      <c r="EUS26" s="56"/>
      <c r="EUT26" s="56"/>
      <c r="EUU26" s="56"/>
      <c r="EUV26" s="56"/>
      <c r="EUW26" s="56"/>
      <c r="EUX26" s="56"/>
      <c r="EUY26" s="56"/>
      <c r="EUZ26" s="56"/>
      <c r="EVA26" s="56"/>
      <c r="EVB26" s="56"/>
      <c r="EVC26" s="56"/>
      <c r="EVD26" s="56"/>
      <c r="EVE26" s="56"/>
      <c r="EVF26" s="56"/>
      <c r="EVG26" s="56"/>
      <c r="EVH26" s="56"/>
      <c r="EVI26" s="56"/>
      <c r="EVJ26" s="56"/>
      <c r="EVK26" s="56"/>
      <c r="EVL26" s="56"/>
      <c r="EVM26" s="56"/>
      <c r="EVN26" s="56"/>
      <c r="EVO26" s="56"/>
      <c r="EVP26" s="56"/>
      <c r="EVQ26" s="56"/>
      <c r="EVR26" s="56"/>
      <c r="EVS26" s="56"/>
      <c r="EVT26" s="56"/>
      <c r="EVU26" s="56"/>
      <c r="EVV26" s="56"/>
      <c r="EVW26" s="56"/>
      <c r="EVX26" s="56"/>
      <c r="EVY26" s="56"/>
      <c r="EVZ26" s="56"/>
      <c r="EWA26" s="56"/>
      <c r="EWB26" s="56"/>
      <c r="EWC26" s="56"/>
      <c r="EWD26" s="56"/>
      <c r="EWE26" s="56"/>
      <c r="EWF26" s="56"/>
      <c r="EWG26" s="56"/>
      <c r="EWH26" s="56"/>
      <c r="EWI26" s="56"/>
      <c r="EWJ26" s="56"/>
      <c r="EWK26" s="56"/>
      <c r="EWL26" s="56"/>
      <c r="EWM26" s="56"/>
      <c r="EWN26" s="56"/>
      <c r="EWO26" s="56"/>
      <c r="EWP26" s="56"/>
      <c r="EWQ26" s="56"/>
      <c r="EWR26" s="56"/>
      <c r="EWS26" s="56"/>
      <c r="EWT26" s="56"/>
      <c r="EWU26" s="56"/>
      <c r="EWV26" s="56"/>
      <c r="EWW26" s="56"/>
      <c r="EWX26" s="56"/>
      <c r="EWY26" s="56"/>
      <c r="EWZ26" s="56"/>
      <c r="EXA26" s="56"/>
      <c r="EXB26" s="56"/>
      <c r="EXC26" s="56"/>
      <c r="EXD26" s="56"/>
      <c r="EXE26" s="56"/>
      <c r="EXF26" s="56"/>
      <c r="EXG26" s="56"/>
      <c r="EXH26" s="56"/>
      <c r="EXI26" s="56"/>
      <c r="EXJ26" s="56"/>
      <c r="EXK26" s="56"/>
      <c r="EXL26" s="56"/>
      <c r="EXM26" s="56"/>
      <c r="EXN26" s="56"/>
      <c r="EXO26" s="56"/>
      <c r="EXP26" s="56"/>
      <c r="EXQ26" s="56"/>
      <c r="EXR26" s="56"/>
      <c r="EXS26" s="56"/>
      <c r="EXT26" s="56"/>
      <c r="EXU26" s="56"/>
      <c r="EXV26" s="56"/>
      <c r="EXW26" s="56"/>
      <c r="EXX26" s="56"/>
      <c r="EXY26" s="56"/>
      <c r="EXZ26" s="56"/>
      <c r="EYA26" s="56"/>
      <c r="EYB26" s="56"/>
      <c r="EYC26" s="56"/>
      <c r="EYD26" s="56"/>
      <c r="EYE26" s="56"/>
      <c r="EYF26" s="56"/>
      <c r="EYG26" s="56"/>
      <c r="EYH26" s="56"/>
      <c r="EYI26" s="56"/>
      <c r="EYJ26" s="56"/>
      <c r="EYK26" s="56"/>
      <c r="EYL26" s="56"/>
      <c r="EYM26" s="56"/>
      <c r="EYN26" s="56"/>
      <c r="EYO26" s="56"/>
      <c r="EYP26" s="56"/>
      <c r="EYQ26" s="56"/>
      <c r="EYR26" s="56"/>
      <c r="EYS26" s="56"/>
      <c r="EYT26" s="56"/>
      <c r="EYU26" s="56"/>
      <c r="EYV26" s="56"/>
      <c r="EYW26" s="56"/>
      <c r="EYX26" s="56"/>
      <c r="EYY26" s="56"/>
      <c r="EYZ26" s="56"/>
      <c r="EZA26" s="56"/>
      <c r="EZB26" s="56"/>
      <c r="EZC26" s="56"/>
      <c r="EZD26" s="56"/>
      <c r="EZE26" s="56"/>
      <c r="EZF26" s="56"/>
      <c r="EZG26" s="56"/>
      <c r="EZH26" s="56"/>
      <c r="EZI26" s="56"/>
      <c r="EZJ26" s="56"/>
      <c r="EZK26" s="56"/>
      <c r="EZL26" s="56"/>
      <c r="EZM26" s="56"/>
      <c r="EZN26" s="56"/>
      <c r="EZO26" s="56"/>
      <c r="EZP26" s="56"/>
      <c r="EZQ26" s="56"/>
      <c r="EZR26" s="56"/>
      <c r="EZS26" s="56"/>
      <c r="EZT26" s="56"/>
      <c r="EZU26" s="56"/>
      <c r="EZV26" s="56"/>
      <c r="EZW26" s="56"/>
      <c r="EZX26" s="56"/>
      <c r="EZY26" s="56"/>
      <c r="EZZ26" s="56"/>
      <c r="FAA26" s="56"/>
      <c r="FAB26" s="56"/>
      <c r="FAC26" s="56"/>
      <c r="FAD26" s="56"/>
      <c r="FAE26" s="56"/>
      <c r="FAF26" s="56"/>
      <c r="FAG26" s="56"/>
      <c r="FAH26" s="56"/>
      <c r="FAI26" s="56"/>
      <c r="FAJ26" s="56"/>
      <c r="FAK26" s="56"/>
      <c r="FAL26" s="56"/>
      <c r="FAM26" s="56"/>
      <c r="FAN26" s="56"/>
      <c r="FAO26" s="56"/>
      <c r="FAP26" s="56"/>
      <c r="FAQ26" s="56"/>
      <c r="FAR26" s="56"/>
      <c r="FAS26" s="56"/>
      <c r="FAT26" s="56"/>
      <c r="FAU26" s="56"/>
      <c r="FAV26" s="56"/>
      <c r="FAW26" s="56"/>
      <c r="FAX26" s="56"/>
      <c r="FAY26" s="56"/>
      <c r="FAZ26" s="56"/>
      <c r="FBA26" s="56"/>
      <c r="FBB26" s="56"/>
      <c r="FBC26" s="56"/>
      <c r="FBD26" s="56"/>
      <c r="FBE26" s="56"/>
      <c r="FBF26" s="56"/>
      <c r="FBG26" s="56"/>
      <c r="FBH26" s="56"/>
      <c r="FBI26" s="56"/>
      <c r="FBJ26" s="56"/>
      <c r="FBK26" s="56"/>
      <c r="FBL26" s="56"/>
      <c r="FBM26" s="56"/>
      <c r="FBN26" s="56"/>
      <c r="FBO26" s="56"/>
      <c r="FBP26" s="56"/>
      <c r="FBQ26" s="56"/>
      <c r="FBR26" s="56"/>
      <c r="FBS26" s="56"/>
      <c r="FBT26" s="56"/>
      <c r="FBU26" s="56"/>
      <c r="FBV26" s="56"/>
      <c r="FBW26" s="56"/>
      <c r="FBX26" s="56"/>
      <c r="FBY26" s="56"/>
      <c r="FBZ26" s="56"/>
      <c r="FCA26" s="56"/>
      <c r="FCB26" s="56"/>
      <c r="FCC26" s="56"/>
      <c r="FCD26" s="56"/>
      <c r="FCE26" s="56"/>
      <c r="FCF26" s="56"/>
      <c r="FCG26" s="56"/>
      <c r="FCH26" s="56"/>
      <c r="FCI26" s="56"/>
      <c r="FCJ26" s="56"/>
      <c r="FCK26" s="56"/>
      <c r="FCL26" s="56"/>
      <c r="FCM26" s="56"/>
      <c r="FCN26" s="56"/>
      <c r="FCO26" s="56"/>
      <c r="FCP26" s="56"/>
      <c r="FCQ26" s="56"/>
      <c r="FCR26" s="56"/>
      <c r="FCS26" s="56"/>
      <c r="FCT26" s="56"/>
      <c r="FCU26" s="56"/>
      <c r="FCV26" s="56"/>
      <c r="FCW26" s="56"/>
      <c r="FCX26" s="56"/>
      <c r="FCY26" s="56"/>
      <c r="FCZ26" s="56"/>
      <c r="FDA26" s="56"/>
      <c r="FDB26" s="56"/>
      <c r="FDC26" s="56"/>
      <c r="FDD26" s="56"/>
      <c r="FDE26" s="56"/>
      <c r="FDF26" s="56"/>
      <c r="FDG26" s="56"/>
      <c r="FDH26" s="56"/>
      <c r="FDI26" s="56"/>
      <c r="FDJ26" s="56"/>
      <c r="FDK26" s="56"/>
      <c r="FDL26" s="56"/>
      <c r="FDM26" s="56"/>
      <c r="FDN26" s="56"/>
      <c r="FDO26" s="56"/>
      <c r="FDP26" s="56"/>
      <c r="FDQ26" s="56"/>
      <c r="FDR26" s="56"/>
      <c r="FDS26" s="56"/>
      <c r="FDT26" s="56"/>
      <c r="FDU26" s="56"/>
      <c r="FDV26" s="56"/>
      <c r="FDW26" s="56"/>
      <c r="FDX26" s="56"/>
      <c r="FDY26" s="56"/>
      <c r="FDZ26" s="56"/>
      <c r="FEA26" s="56"/>
      <c r="FEB26" s="56"/>
      <c r="FEC26" s="56"/>
      <c r="FED26" s="56"/>
      <c r="FEE26" s="56"/>
      <c r="FEF26" s="56"/>
      <c r="FEG26" s="56"/>
      <c r="FEH26" s="56"/>
      <c r="FEI26" s="56"/>
      <c r="FEJ26" s="56"/>
      <c r="FEK26" s="56"/>
      <c r="FEL26" s="56"/>
      <c r="FEM26" s="56"/>
      <c r="FEN26" s="56"/>
      <c r="FEO26" s="56"/>
      <c r="FEP26" s="56"/>
      <c r="FEQ26" s="56"/>
      <c r="FER26" s="56"/>
      <c r="FES26" s="56"/>
      <c r="FET26" s="56"/>
      <c r="FEU26" s="56"/>
      <c r="FEV26" s="56"/>
      <c r="FEW26" s="56"/>
      <c r="FEX26" s="56"/>
      <c r="FEY26" s="56"/>
      <c r="FEZ26" s="56"/>
      <c r="FFA26" s="56"/>
      <c r="FFB26" s="56"/>
      <c r="FFC26" s="56"/>
      <c r="FFD26" s="56"/>
      <c r="FFE26" s="56"/>
      <c r="FFF26" s="56"/>
      <c r="FFG26" s="56"/>
      <c r="FFH26" s="56"/>
      <c r="FFI26" s="56"/>
      <c r="FFJ26" s="56"/>
      <c r="FFK26" s="56"/>
      <c r="FFL26" s="56"/>
      <c r="FFM26" s="56"/>
      <c r="FFN26" s="56"/>
      <c r="FFO26" s="56"/>
      <c r="FFP26" s="56"/>
      <c r="FFQ26" s="56"/>
      <c r="FFR26" s="56"/>
      <c r="FFS26" s="56"/>
      <c r="FFT26" s="56"/>
      <c r="FFU26" s="56"/>
      <c r="FFV26" s="56"/>
      <c r="FFW26" s="56"/>
      <c r="FFX26" s="56"/>
      <c r="FFY26" s="56"/>
      <c r="FFZ26" s="56"/>
      <c r="FGA26" s="56"/>
      <c r="FGB26" s="56"/>
      <c r="FGC26" s="56"/>
      <c r="FGD26" s="56"/>
      <c r="FGE26" s="56"/>
      <c r="FGF26" s="56"/>
      <c r="FGG26" s="56"/>
      <c r="FGH26" s="56"/>
      <c r="FGI26" s="56"/>
      <c r="FGJ26" s="56"/>
      <c r="FGK26" s="56"/>
      <c r="FGL26" s="56"/>
      <c r="FGM26" s="56"/>
      <c r="FGN26" s="56"/>
      <c r="FGO26" s="56"/>
      <c r="FGP26" s="56"/>
      <c r="FGQ26" s="56"/>
      <c r="FGR26" s="56"/>
      <c r="FGS26" s="56"/>
      <c r="FGT26" s="56"/>
      <c r="FGU26" s="56"/>
      <c r="FGV26" s="56"/>
      <c r="FGW26" s="56"/>
      <c r="FGX26" s="56"/>
      <c r="FGY26" s="56"/>
      <c r="FGZ26" s="56"/>
      <c r="FHA26" s="56"/>
      <c r="FHB26" s="56"/>
      <c r="FHC26" s="56"/>
      <c r="FHD26" s="56"/>
      <c r="FHE26" s="56"/>
      <c r="FHF26" s="56"/>
      <c r="FHG26" s="56"/>
      <c r="FHH26" s="56"/>
      <c r="FHI26" s="56"/>
      <c r="FHJ26" s="56"/>
      <c r="FHK26" s="56"/>
      <c r="FHL26" s="56"/>
      <c r="FHM26" s="56"/>
      <c r="FHN26" s="56"/>
      <c r="FHO26" s="56"/>
      <c r="FHP26" s="56"/>
      <c r="FHQ26" s="56"/>
      <c r="FHR26" s="56"/>
      <c r="FHS26" s="56"/>
      <c r="FHT26" s="56"/>
      <c r="FHU26" s="56"/>
      <c r="FHV26" s="56"/>
      <c r="FHW26" s="56"/>
      <c r="FHX26" s="56"/>
      <c r="FHY26" s="56"/>
      <c r="FHZ26" s="56"/>
      <c r="FIA26" s="56"/>
      <c r="FIB26" s="56"/>
      <c r="FIC26" s="56"/>
      <c r="FID26" s="56"/>
      <c r="FIE26" s="56"/>
      <c r="FIF26" s="56"/>
      <c r="FIG26" s="56"/>
      <c r="FIH26" s="56"/>
      <c r="FII26" s="56"/>
      <c r="FIJ26" s="56"/>
      <c r="FIK26" s="56"/>
      <c r="FIL26" s="56"/>
      <c r="FIM26" s="56"/>
      <c r="FIN26" s="56"/>
      <c r="FIO26" s="56"/>
      <c r="FIP26" s="56"/>
      <c r="FIQ26" s="56"/>
      <c r="FIR26" s="56"/>
      <c r="FIS26" s="56"/>
      <c r="FIT26" s="56"/>
      <c r="FIU26" s="56"/>
      <c r="FIV26" s="56"/>
      <c r="FIW26" s="56"/>
      <c r="FIX26" s="56"/>
      <c r="FIY26" s="56"/>
      <c r="FIZ26" s="56"/>
      <c r="FJA26" s="56"/>
      <c r="FJB26" s="56"/>
      <c r="FJC26" s="56"/>
      <c r="FJD26" s="56"/>
      <c r="FJE26" s="56"/>
      <c r="FJF26" s="56"/>
      <c r="FJG26" s="56"/>
      <c r="FJH26" s="56"/>
      <c r="FJI26" s="56"/>
      <c r="FJJ26" s="56"/>
      <c r="FJK26" s="56"/>
      <c r="FJL26" s="56"/>
      <c r="FJM26" s="56"/>
      <c r="FJN26" s="56"/>
      <c r="FJO26" s="56"/>
      <c r="FJP26" s="56"/>
      <c r="FJQ26" s="56"/>
      <c r="FJR26" s="56"/>
      <c r="FJS26" s="56"/>
      <c r="FJT26" s="56"/>
      <c r="FJU26" s="56"/>
      <c r="FJV26" s="56"/>
      <c r="FJW26" s="56"/>
      <c r="FJX26" s="56"/>
      <c r="FJY26" s="56"/>
      <c r="FJZ26" s="56"/>
      <c r="FKA26" s="56"/>
      <c r="FKB26" s="56"/>
      <c r="FKC26" s="56"/>
      <c r="FKD26" s="56"/>
      <c r="FKE26" s="56"/>
      <c r="FKF26" s="56"/>
      <c r="FKG26" s="56"/>
      <c r="FKH26" s="56"/>
      <c r="FKI26" s="56"/>
      <c r="FKJ26" s="56"/>
      <c r="FKK26" s="56"/>
      <c r="FKL26" s="56"/>
      <c r="FKM26" s="56"/>
      <c r="FKN26" s="56"/>
      <c r="FKO26" s="56"/>
      <c r="FKP26" s="56"/>
      <c r="FKQ26" s="56"/>
      <c r="FKR26" s="56"/>
      <c r="FKS26" s="56"/>
      <c r="FKT26" s="56"/>
      <c r="FKU26" s="56"/>
      <c r="FKV26" s="56"/>
      <c r="FKW26" s="56"/>
      <c r="FKX26" s="56"/>
      <c r="FKY26" s="56"/>
      <c r="FKZ26" s="56"/>
      <c r="FLA26" s="56"/>
      <c r="FLB26" s="56"/>
      <c r="FLC26" s="56"/>
      <c r="FLD26" s="56"/>
      <c r="FLE26" s="56"/>
      <c r="FLF26" s="56"/>
      <c r="FLG26" s="56"/>
      <c r="FLH26" s="56"/>
      <c r="FLI26" s="56"/>
      <c r="FLJ26" s="56"/>
      <c r="FLK26" s="56"/>
      <c r="FLL26" s="56"/>
      <c r="FLM26" s="56"/>
      <c r="FLN26" s="56"/>
      <c r="FLO26" s="56"/>
      <c r="FLP26" s="56"/>
      <c r="FLQ26" s="56"/>
      <c r="FLR26" s="56"/>
      <c r="FLS26" s="56"/>
      <c r="FLT26" s="56"/>
      <c r="FLU26" s="56"/>
      <c r="FLV26" s="56"/>
      <c r="FLW26" s="56"/>
      <c r="FLX26" s="56"/>
      <c r="FLY26" s="56"/>
      <c r="FLZ26" s="56"/>
      <c r="FMA26" s="56"/>
      <c r="FMB26" s="56"/>
      <c r="FMC26" s="56"/>
      <c r="FMD26" s="56"/>
      <c r="FME26" s="56"/>
      <c r="FMF26" s="56"/>
      <c r="FMG26" s="56"/>
      <c r="FMH26" s="56"/>
      <c r="FMI26" s="56"/>
      <c r="FMJ26" s="56"/>
      <c r="FMK26" s="56"/>
      <c r="FML26" s="56"/>
      <c r="FMM26" s="56"/>
      <c r="FMN26" s="56"/>
      <c r="FMO26" s="56"/>
      <c r="FMP26" s="56"/>
      <c r="FMQ26" s="56"/>
      <c r="FMR26" s="56"/>
      <c r="FMS26" s="56"/>
      <c r="FMT26" s="56"/>
      <c r="FMU26" s="56"/>
      <c r="FMV26" s="56"/>
      <c r="FMW26" s="56"/>
      <c r="FMX26" s="56"/>
      <c r="FMY26" s="56"/>
      <c r="FMZ26" s="56"/>
      <c r="FNA26" s="56"/>
      <c r="FNB26" s="56"/>
      <c r="FNC26" s="56"/>
      <c r="FND26" s="56"/>
      <c r="FNE26" s="56"/>
      <c r="FNF26" s="56"/>
      <c r="FNG26" s="56"/>
      <c r="FNH26" s="56"/>
      <c r="FNI26" s="56"/>
      <c r="FNJ26" s="56"/>
      <c r="FNK26" s="56"/>
      <c r="FNL26" s="56"/>
      <c r="FNM26" s="56"/>
      <c r="FNN26" s="56"/>
      <c r="FNO26" s="56"/>
      <c r="FNP26" s="56"/>
      <c r="FNQ26" s="56"/>
      <c r="FNR26" s="56"/>
      <c r="FNS26" s="56"/>
      <c r="FNT26" s="56"/>
      <c r="FNU26" s="56"/>
      <c r="FNV26" s="56"/>
      <c r="FNW26" s="56"/>
      <c r="FNX26" s="56"/>
      <c r="FNY26" s="56"/>
      <c r="FNZ26" s="56"/>
      <c r="FOA26" s="56"/>
      <c r="FOB26" s="56"/>
      <c r="FOC26" s="56"/>
      <c r="FOD26" s="56"/>
      <c r="FOE26" s="56"/>
      <c r="FOF26" s="56"/>
      <c r="FOG26" s="56"/>
      <c r="FOH26" s="56"/>
      <c r="FOI26" s="56"/>
      <c r="FOJ26" s="56"/>
      <c r="FOK26" s="56"/>
      <c r="FOL26" s="56"/>
      <c r="FOM26" s="56"/>
      <c r="FON26" s="56"/>
      <c r="FOO26" s="56"/>
      <c r="FOP26" s="56"/>
      <c r="FOQ26" s="56"/>
      <c r="FOR26" s="56"/>
      <c r="FOS26" s="56"/>
      <c r="FOT26" s="56"/>
      <c r="FOU26" s="56"/>
      <c r="FOV26" s="56"/>
      <c r="FOW26" s="56"/>
      <c r="FOX26" s="56"/>
      <c r="FOY26" s="56"/>
      <c r="FOZ26" s="56"/>
      <c r="FPA26" s="56"/>
      <c r="FPB26" s="56"/>
      <c r="FPC26" s="56"/>
      <c r="FPD26" s="56"/>
      <c r="FPE26" s="56"/>
      <c r="FPF26" s="56"/>
      <c r="FPG26" s="56"/>
      <c r="FPH26" s="56"/>
      <c r="FPI26" s="56"/>
      <c r="FPJ26" s="56"/>
      <c r="FPK26" s="56"/>
      <c r="FPL26" s="56"/>
      <c r="FPM26" s="56"/>
      <c r="FPN26" s="56"/>
      <c r="FPO26" s="56"/>
      <c r="FPP26" s="56"/>
      <c r="FPQ26" s="56"/>
      <c r="FPR26" s="56"/>
      <c r="FPS26" s="56"/>
      <c r="FPT26" s="56"/>
      <c r="FPU26" s="56"/>
      <c r="FPV26" s="56"/>
      <c r="FPW26" s="56"/>
      <c r="FPX26" s="56"/>
      <c r="FPY26" s="56"/>
      <c r="FPZ26" s="56"/>
      <c r="FQA26" s="56"/>
      <c r="FQB26" s="56"/>
      <c r="FQC26" s="56"/>
      <c r="FQD26" s="56"/>
      <c r="FQE26" s="56"/>
      <c r="FQF26" s="56"/>
      <c r="FQG26" s="56"/>
      <c r="FQH26" s="56"/>
      <c r="FQI26" s="56"/>
      <c r="FQJ26" s="56"/>
      <c r="FQK26" s="56"/>
      <c r="FQL26" s="56"/>
      <c r="FQM26" s="56"/>
      <c r="FQN26" s="56"/>
      <c r="FQO26" s="56"/>
      <c r="FQP26" s="56"/>
      <c r="FQQ26" s="56"/>
      <c r="FQR26" s="56"/>
      <c r="FQS26" s="56"/>
      <c r="FQT26" s="56"/>
      <c r="FQU26" s="56"/>
      <c r="FQV26" s="56"/>
      <c r="FQW26" s="56"/>
      <c r="FQX26" s="56"/>
      <c r="FQY26" s="56"/>
      <c r="FQZ26" s="56"/>
      <c r="FRA26" s="56"/>
      <c r="FRB26" s="56"/>
      <c r="FRC26" s="56"/>
      <c r="FRD26" s="56"/>
      <c r="FRE26" s="56"/>
      <c r="FRF26" s="56"/>
      <c r="FRG26" s="56"/>
      <c r="FRH26" s="56"/>
      <c r="FRI26" s="56"/>
      <c r="FRJ26" s="56"/>
      <c r="FRK26" s="56"/>
      <c r="FRL26" s="56"/>
      <c r="FRM26" s="56"/>
      <c r="FRN26" s="56"/>
      <c r="FRO26" s="56"/>
      <c r="FRP26" s="56"/>
      <c r="FRQ26" s="56"/>
      <c r="FRR26" s="56"/>
      <c r="FRS26" s="56"/>
      <c r="FRT26" s="56"/>
      <c r="FRU26" s="56"/>
      <c r="FRV26" s="56"/>
      <c r="FRW26" s="56"/>
      <c r="FRX26" s="56"/>
      <c r="FRY26" s="56"/>
      <c r="FRZ26" s="56"/>
      <c r="FSA26" s="56"/>
      <c r="FSB26" s="56"/>
      <c r="FSC26" s="56"/>
      <c r="FSD26" s="56"/>
      <c r="FSE26" s="56"/>
      <c r="FSF26" s="56"/>
      <c r="FSG26" s="56"/>
      <c r="FSH26" s="56"/>
      <c r="FSI26" s="56"/>
      <c r="FSJ26" s="56"/>
      <c r="FSK26" s="56"/>
      <c r="FSL26" s="56"/>
      <c r="FSM26" s="56"/>
      <c r="FSN26" s="56"/>
      <c r="FSO26" s="56"/>
      <c r="FSP26" s="56"/>
      <c r="FSQ26" s="56"/>
      <c r="FSR26" s="56"/>
      <c r="FSS26" s="56"/>
      <c r="FST26" s="56"/>
      <c r="FSU26" s="56"/>
      <c r="FSV26" s="56"/>
      <c r="FSW26" s="56"/>
      <c r="FSX26" s="56"/>
      <c r="FSY26" s="56"/>
      <c r="FSZ26" s="56"/>
      <c r="FTA26" s="56"/>
      <c r="FTB26" s="56"/>
      <c r="FTC26" s="56"/>
      <c r="FTD26" s="56"/>
      <c r="FTE26" s="56"/>
      <c r="FTF26" s="56"/>
      <c r="FTG26" s="56"/>
      <c r="FTH26" s="56"/>
      <c r="FTI26" s="56"/>
      <c r="FTJ26" s="56"/>
      <c r="FTK26" s="56"/>
      <c r="FTL26" s="56"/>
      <c r="FTM26" s="56"/>
      <c r="FTN26" s="56"/>
      <c r="FTO26" s="56"/>
      <c r="FTP26" s="56"/>
      <c r="FTQ26" s="56"/>
      <c r="FTR26" s="56"/>
      <c r="FTS26" s="56"/>
      <c r="FTT26" s="56"/>
      <c r="FTU26" s="56"/>
      <c r="FTV26" s="56"/>
      <c r="FTW26" s="56"/>
      <c r="FTX26" s="56"/>
      <c r="FTY26" s="56"/>
      <c r="FTZ26" s="56"/>
      <c r="FUA26" s="56"/>
      <c r="FUB26" s="56"/>
      <c r="FUC26" s="56"/>
      <c r="FUD26" s="56"/>
      <c r="FUE26" s="56"/>
      <c r="FUF26" s="56"/>
      <c r="FUG26" s="56"/>
      <c r="FUH26" s="56"/>
      <c r="FUI26" s="56"/>
      <c r="FUJ26" s="56"/>
      <c r="FUK26" s="56"/>
      <c r="FUL26" s="56"/>
      <c r="FUM26" s="56"/>
      <c r="FUN26" s="56"/>
      <c r="FUO26" s="56"/>
      <c r="FUP26" s="56"/>
      <c r="FUQ26" s="56"/>
      <c r="FUR26" s="56"/>
      <c r="FUS26" s="56"/>
      <c r="FUT26" s="56"/>
      <c r="FUU26" s="56"/>
      <c r="FUV26" s="56"/>
      <c r="FUW26" s="56"/>
      <c r="FUX26" s="56"/>
      <c r="FUY26" s="56"/>
      <c r="FUZ26" s="56"/>
      <c r="FVA26" s="56"/>
      <c r="FVB26" s="56"/>
      <c r="FVC26" s="56"/>
      <c r="FVD26" s="56"/>
      <c r="FVE26" s="56"/>
      <c r="FVF26" s="56"/>
      <c r="FVG26" s="56"/>
      <c r="FVH26" s="56"/>
      <c r="FVI26" s="56"/>
      <c r="FVJ26" s="56"/>
      <c r="FVK26" s="56"/>
      <c r="FVL26" s="56"/>
      <c r="FVM26" s="56"/>
      <c r="FVN26" s="56"/>
      <c r="FVO26" s="56"/>
      <c r="FVP26" s="56"/>
      <c r="FVQ26" s="56"/>
      <c r="FVR26" s="56"/>
      <c r="FVS26" s="56"/>
      <c r="FVT26" s="56"/>
      <c r="FVU26" s="56"/>
      <c r="FVV26" s="56"/>
      <c r="FVW26" s="56"/>
      <c r="FVX26" s="56"/>
      <c r="FVY26" s="56"/>
      <c r="FVZ26" s="56"/>
      <c r="FWA26" s="56"/>
      <c r="FWB26" s="56"/>
      <c r="FWC26" s="56"/>
      <c r="FWD26" s="56"/>
      <c r="FWE26" s="56"/>
      <c r="FWF26" s="56"/>
      <c r="FWG26" s="56"/>
      <c r="FWH26" s="56"/>
      <c r="FWI26" s="56"/>
      <c r="FWJ26" s="56"/>
      <c r="FWK26" s="56"/>
      <c r="FWL26" s="56"/>
      <c r="FWM26" s="56"/>
      <c r="FWN26" s="56"/>
      <c r="FWO26" s="56"/>
      <c r="FWP26" s="56"/>
      <c r="FWQ26" s="56"/>
      <c r="FWR26" s="56"/>
      <c r="FWS26" s="56"/>
      <c r="FWT26" s="56"/>
      <c r="FWU26" s="56"/>
      <c r="FWV26" s="56"/>
      <c r="FWW26" s="56"/>
      <c r="FWX26" s="56"/>
      <c r="FWY26" s="56"/>
      <c r="FWZ26" s="56"/>
      <c r="FXA26" s="56"/>
      <c r="FXB26" s="56"/>
      <c r="FXC26" s="56"/>
      <c r="FXD26" s="56"/>
      <c r="FXE26" s="56"/>
      <c r="FXF26" s="56"/>
      <c r="FXG26" s="56"/>
      <c r="FXH26" s="56"/>
      <c r="FXI26" s="56"/>
      <c r="FXJ26" s="56"/>
      <c r="FXK26" s="56"/>
      <c r="FXL26" s="56"/>
      <c r="FXM26" s="56"/>
      <c r="FXN26" s="56"/>
      <c r="FXO26" s="56"/>
      <c r="FXP26" s="56"/>
      <c r="FXQ26" s="56"/>
      <c r="FXR26" s="56"/>
      <c r="FXS26" s="56"/>
      <c r="FXT26" s="56"/>
      <c r="FXU26" s="56"/>
      <c r="FXV26" s="56"/>
      <c r="FXW26" s="56"/>
      <c r="FXX26" s="56"/>
      <c r="FXY26" s="56"/>
      <c r="FXZ26" s="56"/>
      <c r="FYA26" s="56"/>
      <c r="FYB26" s="56"/>
      <c r="FYC26" s="56"/>
      <c r="FYD26" s="56"/>
      <c r="FYE26" s="56"/>
      <c r="FYF26" s="56"/>
      <c r="FYG26" s="56"/>
      <c r="FYH26" s="56"/>
      <c r="FYI26" s="56"/>
      <c r="FYJ26" s="56"/>
      <c r="FYK26" s="56"/>
      <c r="FYL26" s="56"/>
      <c r="FYM26" s="56"/>
      <c r="FYN26" s="56"/>
      <c r="FYO26" s="56"/>
      <c r="FYP26" s="56"/>
      <c r="FYQ26" s="56"/>
      <c r="FYR26" s="56"/>
      <c r="FYS26" s="56"/>
      <c r="FYT26" s="56"/>
      <c r="FYU26" s="56"/>
      <c r="FYV26" s="56"/>
      <c r="FYW26" s="56"/>
      <c r="FYX26" s="56"/>
      <c r="FYY26" s="56"/>
      <c r="FYZ26" s="56"/>
      <c r="FZA26" s="56"/>
      <c r="FZB26" s="56"/>
      <c r="FZC26" s="56"/>
      <c r="FZD26" s="56"/>
      <c r="FZE26" s="56"/>
      <c r="FZF26" s="56"/>
      <c r="FZG26" s="56"/>
      <c r="FZH26" s="56"/>
      <c r="FZI26" s="56"/>
      <c r="FZJ26" s="56"/>
      <c r="FZK26" s="56"/>
      <c r="FZL26" s="56"/>
      <c r="FZM26" s="56"/>
      <c r="FZN26" s="56"/>
      <c r="FZO26" s="56"/>
      <c r="FZP26" s="56"/>
      <c r="FZQ26" s="56"/>
      <c r="FZR26" s="56"/>
      <c r="FZS26" s="56"/>
      <c r="FZT26" s="56"/>
      <c r="FZU26" s="56"/>
      <c r="FZV26" s="56"/>
      <c r="FZW26" s="56"/>
      <c r="FZX26" s="56"/>
      <c r="FZY26" s="56"/>
      <c r="FZZ26" s="56"/>
      <c r="GAA26" s="56"/>
      <c r="GAB26" s="56"/>
      <c r="GAC26" s="56"/>
      <c r="GAD26" s="56"/>
      <c r="GAE26" s="56"/>
      <c r="GAF26" s="56"/>
      <c r="GAG26" s="56"/>
      <c r="GAH26" s="56"/>
      <c r="GAI26" s="56"/>
      <c r="GAJ26" s="56"/>
      <c r="GAK26" s="56"/>
      <c r="GAL26" s="56"/>
      <c r="GAM26" s="56"/>
      <c r="GAN26" s="56"/>
      <c r="GAO26" s="56"/>
      <c r="GAP26" s="56"/>
      <c r="GAQ26" s="56"/>
      <c r="GAR26" s="56"/>
      <c r="GAS26" s="56"/>
      <c r="GAT26" s="56"/>
      <c r="GAU26" s="56"/>
      <c r="GAV26" s="56"/>
      <c r="GAW26" s="56"/>
      <c r="GAX26" s="56"/>
      <c r="GAY26" s="56"/>
      <c r="GAZ26" s="56"/>
      <c r="GBA26" s="56"/>
      <c r="GBB26" s="56"/>
      <c r="GBC26" s="56"/>
      <c r="GBD26" s="56"/>
      <c r="GBE26" s="56"/>
      <c r="GBF26" s="56"/>
      <c r="GBG26" s="56"/>
      <c r="GBH26" s="56"/>
      <c r="GBI26" s="56"/>
      <c r="GBJ26" s="56"/>
      <c r="GBK26" s="56"/>
      <c r="GBL26" s="56"/>
      <c r="GBM26" s="56"/>
      <c r="GBN26" s="56"/>
      <c r="GBO26" s="56"/>
      <c r="GBP26" s="56"/>
      <c r="GBQ26" s="56"/>
      <c r="GBR26" s="56"/>
      <c r="GBS26" s="56"/>
      <c r="GBT26" s="56"/>
      <c r="GBU26" s="56"/>
      <c r="GBV26" s="56"/>
      <c r="GBW26" s="56"/>
      <c r="GBX26" s="56"/>
      <c r="GBY26" s="56"/>
      <c r="GBZ26" s="56"/>
      <c r="GCA26" s="56"/>
      <c r="GCB26" s="56"/>
      <c r="GCC26" s="56"/>
      <c r="GCD26" s="56"/>
      <c r="GCE26" s="56"/>
      <c r="GCF26" s="56"/>
      <c r="GCG26" s="56"/>
      <c r="GCH26" s="56"/>
      <c r="GCI26" s="56"/>
      <c r="GCJ26" s="56"/>
      <c r="GCK26" s="56"/>
      <c r="GCL26" s="56"/>
      <c r="GCM26" s="56"/>
      <c r="GCN26" s="56"/>
      <c r="GCO26" s="56"/>
      <c r="GCP26" s="56"/>
      <c r="GCQ26" s="56"/>
      <c r="GCR26" s="56"/>
      <c r="GCS26" s="56"/>
      <c r="GCT26" s="56"/>
      <c r="GCU26" s="56"/>
      <c r="GCV26" s="56"/>
      <c r="GCW26" s="56"/>
      <c r="GCX26" s="56"/>
      <c r="GCY26" s="56"/>
      <c r="GCZ26" s="56"/>
      <c r="GDA26" s="56"/>
      <c r="GDB26" s="56"/>
      <c r="GDC26" s="56"/>
      <c r="GDD26" s="56"/>
      <c r="GDE26" s="56"/>
      <c r="GDF26" s="56"/>
      <c r="GDG26" s="56"/>
      <c r="GDH26" s="56"/>
      <c r="GDI26" s="56"/>
      <c r="GDJ26" s="56"/>
      <c r="GDK26" s="56"/>
      <c r="GDL26" s="56"/>
      <c r="GDM26" s="56"/>
      <c r="GDN26" s="56"/>
      <c r="GDO26" s="56"/>
      <c r="GDP26" s="56"/>
      <c r="GDQ26" s="56"/>
      <c r="GDR26" s="56"/>
      <c r="GDS26" s="56"/>
      <c r="GDT26" s="56"/>
      <c r="GDU26" s="56"/>
      <c r="GDV26" s="56"/>
      <c r="GDW26" s="56"/>
      <c r="GDX26" s="56"/>
      <c r="GDY26" s="56"/>
      <c r="GDZ26" s="56"/>
      <c r="GEA26" s="56"/>
      <c r="GEB26" s="56"/>
      <c r="GEC26" s="56"/>
      <c r="GED26" s="56"/>
      <c r="GEE26" s="56"/>
      <c r="GEF26" s="56"/>
      <c r="GEG26" s="56"/>
      <c r="GEH26" s="56"/>
      <c r="GEI26" s="56"/>
      <c r="GEJ26" s="56"/>
      <c r="GEK26" s="56"/>
      <c r="GEL26" s="56"/>
      <c r="GEM26" s="56"/>
      <c r="GEN26" s="56"/>
      <c r="GEO26" s="56"/>
      <c r="GEP26" s="56"/>
      <c r="GEQ26" s="56"/>
      <c r="GER26" s="56"/>
      <c r="GES26" s="56"/>
      <c r="GET26" s="56"/>
      <c r="GEU26" s="56"/>
      <c r="GEV26" s="56"/>
      <c r="GEW26" s="56"/>
      <c r="GEX26" s="56"/>
      <c r="GEY26" s="56"/>
      <c r="GEZ26" s="56"/>
      <c r="GFA26" s="56"/>
      <c r="GFB26" s="56"/>
      <c r="GFC26" s="56"/>
      <c r="GFD26" s="56"/>
      <c r="GFE26" s="56"/>
      <c r="GFF26" s="56"/>
      <c r="GFG26" s="56"/>
      <c r="GFH26" s="56"/>
      <c r="GFI26" s="56"/>
      <c r="GFJ26" s="56"/>
      <c r="GFK26" s="56"/>
      <c r="GFL26" s="56"/>
      <c r="GFM26" s="56"/>
      <c r="GFN26" s="56"/>
      <c r="GFO26" s="56"/>
      <c r="GFP26" s="56"/>
      <c r="GFQ26" s="56"/>
      <c r="GFR26" s="56"/>
      <c r="GFS26" s="56"/>
      <c r="GFT26" s="56"/>
      <c r="GFU26" s="56"/>
      <c r="GFV26" s="56"/>
      <c r="GFW26" s="56"/>
      <c r="GFX26" s="56"/>
      <c r="GFY26" s="56"/>
      <c r="GFZ26" s="56"/>
      <c r="GGA26" s="56"/>
      <c r="GGB26" s="56"/>
      <c r="GGC26" s="56"/>
      <c r="GGD26" s="56"/>
      <c r="GGE26" s="56"/>
      <c r="GGF26" s="56"/>
      <c r="GGG26" s="56"/>
      <c r="GGH26" s="56"/>
      <c r="GGI26" s="56"/>
      <c r="GGJ26" s="56"/>
      <c r="GGK26" s="56"/>
      <c r="GGL26" s="56"/>
      <c r="GGM26" s="56"/>
      <c r="GGN26" s="56"/>
      <c r="GGO26" s="56"/>
      <c r="GGP26" s="56"/>
      <c r="GGQ26" s="56"/>
      <c r="GGR26" s="56"/>
      <c r="GGS26" s="56"/>
      <c r="GGT26" s="56"/>
      <c r="GGU26" s="56"/>
      <c r="GGV26" s="56"/>
      <c r="GGW26" s="56"/>
      <c r="GGX26" s="56"/>
      <c r="GGY26" s="56"/>
      <c r="GGZ26" s="56"/>
      <c r="GHA26" s="56"/>
      <c r="GHB26" s="56"/>
      <c r="GHC26" s="56"/>
      <c r="GHD26" s="56"/>
      <c r="GHE26" s="56"/>
      <c r="GHF26" s="56"/>
      <c r="GHG26" s="56"/>
      <c r="GHH26" s="56"/>
      <c r="GHI26" s="56"/>
      <c r="GHJ26" s="56"/>
      <c r="GHK26" s="56"/>
      <c r="GHL26" s="56"/>
      <c r="GHM26" s="56"/>
      <c r="GHN26" s="56"/>
      <c r="GHO26" s="56"/>
      <c r="GHP26" s="56"/>
      <c r="GHQ26" s="56"/>
      <c r="GHR26" s="56"/>
      <c r="GHS26" s="56"/>
      <c r="GHT26" s="56"/>
      <c r="GHU26" s="56"/>
      <c r="GHV26" s="56"/>
      <c r="GHW26" s="56"/>
      <c r="GHX26" s="56"/>
      <c r="GHY26" s="56"/>
      <c r="GHZ26" s="56"/>
      <c r="GIA26" s="56"/>
      <c r="GIB26" s="56"/>
      <c r="GIC26" s="56"/>
      <c r="GID26" s="56"/>
      <c r="GIE26" s="56"/>
      <c r="GIF26" s="56"/>
      <c r="GIG26" s="56"/>
      <c r="GIH26" s="56"/>
      <c r="GII26" s="56"/>
      <c r="GIJ26" s="56"/>
      <c r="GIK26" s="56"/>
      <c r="GIL26" s="56"/>
      <c r="GIM26" s="56"/>
      <c r="GIN26" s="56"/>
      <c r="GIO26" s="56"/>
      <c r="GIP26" s="56"/>
      <c r="GIQ26" s="56"/>
      <c r="GIR26" s="56"/>
      <c r="GIS26" s="56"/>
      <c r="GIT26" s="56"/>
      <c r="GIU26" s="56"/>
      <c r="GIV26" s="56"/>
      <c r="GIW26" s="56"/>
      <c r="GIX26" s="56"/>
      <c r="GIY26" s="56"/>
      <c r="GIZ26" s="56"/>
      <c r="GJA26" s="56"/>
      <c r="GJB26" s="56"/>
      <c r="GJC26" s="56"/>
      <c r="GJD26" s="56"/>
      <c r="GJE26" s="56"/>
      <c r="GJF26" s="56"/>
      <c r="GJG26" s="56"/>
      <c r="GJH26" s="56"/>
      <c r="GJI26" s="56"/>
      <c r="GJJ26" s="56"/>
      <c r="GJK26" s="56"/>
      <c r="GJL26" s="56"/>
      <c r="GJM26" s="56"/>
      <c r="GJN26" s="56"/>
      <c r="GJO26" s="56"/>
      <c r="GJP26" s="56"/>
      <c r="GJQ26" s="56"/>
      <c r="GJR26" s="56"/>
      <c r="GJS26" s="56"/>
      <c r="GJT26" s="56"/>
      <c r="GJU26" s="56"/>
      <c r="GJV26" s="56"/>
      <c r="GJW26" s="56"/>
      <c r="GJX26" s="56"/>
      <c r="GJY26" s="56"/>
      <c r="GJZ26" s="56"/>
      <c r="GKA26" s="56"/>
      <c r="GKB26" s="56"/>
      <c r="GKC26" s="56"/>
      <c r="GKD26" s="56"/>
      <c r="GKE26" s="56"/>
      <c r="GKF26" s="56"/>
      <c r="GKG26" s="56"/>
      <c r="GKH26" s="56"/>
      <c r="GKI26" s="56"/>
      <c r="GKJ26" s="56"/>
      <c r="GKK26" s="56"/>
      <c r="GKL26" s="56"/>
      <c r="GKM26" s="56"/>
      <c r="GKN26" s="56"/>
      <c r="GKO26" s="56"/>
      <c r="GKP26" s="56"/>
      <c r="GKQ26" s="56"/>
      <c r="GKR26" s="56"/>
      <c r="GKS26" s="56"/>
      <c r="GKT26" s="56"/>
      <c r="GKU26" s="56"/>
      <c r="GKV26" s="56"/>
      <c r="GKW26" s="56"/>
      <c r="GKX26" s="56"/>
      <c r="GKY26" s="56"/>
      <c r="GKZ26" s="56"/>
      <c r="GLA26" s="56"/>
      <c r="GLB26" s="56"/>
      <c r="GLC26" s="56"/>
      <c r="GLD26" s="56"/>
      <c r="GLE26" s="56"/>
      <c r="GLF26" s="56"/>
      <c r="GLG26" s="56"/>
      <c r="GLH26" s="56"/>
      <c r="GLI26" s="56"/>
      <c r="GLJ26" s="56"/>
      <c r="GLK26" s="56"/>
      <c r="GLL26" s="56"/>
      <c r="GLM26" s="56"/>
      <c r="GLN26" s="56"/>
      <c r="GLO26" s="56"/>
      <c r="GLP26" s="56"/>
      <c r="GLQ26" s="56"/>
      <c r="GLR26" s="56"/>
      <c r="GLS26" s="56"/>
      <c r="GLT26" s="56"/>
      <c r="GLU26" s="56"/>
      <c r="GLV26" s="56"/>
      <c r="GLW26" s="56"/>
      <c r="GLX26" s="56"/>
      <c r="GLY26" s="56"/>
      <c r="GLZ26" s="56"/>
      <c r="GMA26" s="56"/>
      <c r="GMB26" s="56"/>
      <c r="GMC26" s="56"/>
      <c r="GMD26" s="56"/>
      <c r="GME26" s="56"/>
      <c r="GMF26" s="56"/>
      <c r="GMG26" s="56"/>
      <c r="GMH26" s="56"/>
      <c r="GMI26" s="56"/>
      <c r="GMJ26" s="56"/>
      <c r="GMK26" s="56"/>
      <c r="GML26" s="56"/>
      <c r="GMM26" s="56"/>
      <c r="GMN26" s="56"/>
      <c r="GMO26" s="56"/>
      <c r="GMP26" s="56"/>
      <c r="GMQ26" s="56"/>
      <c r="GMR26" s="56"/>
      <c r="GMS26" s="56"/>
      <c r="GMT26" s="56"/>
      <c r="GMU26" s="56"/>
      <c r="GMV26" s="56"/>
      <c r="GMW26" s="56"/>
      <c r="GMX26" s="56"/>
      <c r="GMY26" s="56"/>
      <c r="GMZ26" s="56"/>
      <c r="GNA26" s="56"/>
      <c r="GNB26" s="56"/>
      <c r="GNC26" s="56"/>
      <c r="GND26" s="56"/>
      <c r="GNE26" s="56"/>
      <c r="GNF26" s="56"/>
      <c r="GNG26" s="56"/>
      <c r="GNH26" s="56"/>
      <c r="GNI26" s="56"/>
      <c r="GNJ26" s="56"/>
      <c r="GNK26" s="56"/>
      <c r="GNL26" s="56"/>
      <c r="GNM26" s="56"/>
      <c r="GNN26" s="56"/>
      <c r="GNO26" s="56"/>
      <c r="GNP26" s="56"/>
      <c r="GNQ26" s="56"/>
      <c r="GNR26" s="56"/>
      <c r="GNS26" s="56"/>
      <c r="GNT26" s="56"/>
      <c r="GNU26" s="56"/>
      <c r="GNV26" s="56"/>
      <c r="GNW26" s="56"/>
      <c r="GNX26" s="56"/>
      <c r="GNY26" s="56"/>
      <c r="GNZ26" s="56"/>
      <c r="GOA26" s="56"/>
      <c r="GOB26" s="56"/>
      <c r="GOC26" s="56"/>
      <c r="GOD26" s="56"/>
      <c r="GOE26" s="56"/>
      <c r="GOF26" s="56"/>
      <c r="GOG26" s="56"/>
      <c r="GOH26" s="56"/>
      <c r="GOI26" s="56"/>
      <c r="GOJ26" s="56"/>
      <c r="GOK26" s="56"/>
      <c r="GOL26" s="56"/>
      <c r="GOM26" s="56"/>
      <c r="GON26" s="56"/>
      <c r="GOO26" s="56"/>
      <c r="GOP26" s="56"/>
      <c r="GOQ26" s="56"/>
      <c r="GOR26" s="56"/>
      <c r="GOS26" s="56"/>
      <c r="GOT26" s="56"/>
      <c r="GOU26" s="56"/>
      <c r="GOV26" s="56"/>
      <c r="GOW26" s="56"/>
      <c r="GOX26" s="56"/>
      <c r="GOY26" s="56"/>
      <c r="GOZ26" s="56"/>
      <c r="GPA26" s="56"/>
      <c r="GPB26" s="56"/>
      <c r="GPC26" s="56"/>
      <c r="GPD26" s="56"/>
      <c r="GPE26" s="56"/>
      <c r="GPF26" s="56"/>
      <c r="GPG26" s="56"/>
      <c r="GPH26" s="56"/>
      <c r="GPI26" s="56"/>
      <c r="GPJ26" s="56"/>
      <c r="GPK26" s="56"/>
      <c r="GPL26" s="56"/>
      <c r="GPM26" s="56"/>
      <c r="GPN26" s="56"/>
      <c r="GPO26" s="56"/>
      <c r="GPP26" s="56"/>
      <c r="GPQ26" s="56"/>
      <c r="GPR26" s="56"/>
      <c r="GPS26" s="56"/>
      <c r="GPT26" s="56"/>
      <c r="GPU26" s="56"/>
      <c r="GPV26" s="56"/>
      <c r="GPW26" s="56"/>
      <c r="GPX26" s="56"/>
      <c r="GPY26" s="56"/>
      <c r="GPZ26" s="56"/>
      <c r="GQA26" s="56"/>
      <c r="GQB26" s="56"/>
      <c r="GQC26" s="56"/>
      <c r="GQD26" s="56"/>
      <c r="GQE26" s="56"/>
      <c r="GQF26" s="56"/>
      <c r="GQG26" s="56"/>
      <c r="GQH26" s="56"/>
      <c r="GQI26" s="56"/>
      <c r="GQJ26" s="56"/>
      <c r="GQK26" s="56"/>
      <c r="GQL26" s="56"/>
      <c r="GQM26" s="56"/>
      <c r="GQN26" s="56"/>
      <c r="GQO26" s="56"/>
      <c r="GQP26" s="56"/>
      <c r="GQQ26" s="56"/>
      <c r="GQR26" s="56"/>
      <c r="GQS26" s="56"/>
      <c r="GQT26" s="56"/>
      <c r="GQU26" s="56"/>
      <c r="GQV26" s="56"/>
      <c r="GQW26" s="56"/>
      <c r="GQX26" s="56"/>
      <c r="GQY26" s="56"/>
      <c r="GQZ26" s="56"/>
      <c r="GRA26" s="56"/>
      <c r="GRB26" s="56"/>
      <c r="GRC26" s="56"/>
      <c r="GRD26" s="56"/>
      <c r="GRE26" s="56"/>
      <c r="GRF26" s="56"/>
      <c r="GRG26" s="56"/>
      <c r="GRH26" s="56"/>
      <c r="GRI26" s="56"/>
      <c r="GRJ26" s="56"/>
      <c r="GRK26" s="56"/>
      <c r="GRL26" s="56"/>
      <c r="GRM26" s="56"/>
      <c r="GRN26" s="56"/>
      <c r="GRO26" s="56"/>
      <c r="GRP26" s="56"/>
      <c r="GRQ26" s="56"/>
      <c r="GRR26" s="56"/>
      <c r="GRS26" s="56"/>
      <c r="GRT26" s="56"/>
      <c r="GRU26" s="56"/>
      <c r="GRV26" s="56"/>
      <c r="GRW26" s="56"/>
      <c r="GRX26" s="56"/>
      <c r="GRY26" s="56"/>
      <c r="GRZ26" s="56"/>
      <c r="GSA26" s="56"/>
      <c r="GSB26" s="56"/>
      <c r="GSC26" s="56"/>
      <c r="GSD26" s="56"/>
      <c r="GSE26" s="56"/>
      <c r="GSF26" s="56"/>
      <c r="GSG26" s="56"/>
      <c r="GSH26" s="56"/>
      <c r="GSI26" s="56"/>
      <c r="GSJ26" s="56"/>
      <c r="GSK26" s="56"/>
      <c r="GSL26" s="56"/>
      <c r="GSM26" s="56"/>
      <c r="GSN26" s="56"/>
      <c r="GSO26" s="56"/>
      <c r="GSP26" s="56"/>
      <c r="GSQ26" s="56"/>
      <c r="GSR26" s="56"/>
      <c r="GSS26" s="56"/>
      <c r="GST26" s="56"/>
      <c r="GSU26" s="56"/>
      <c r="GSV26" s="56"/>
      <c r="GSW26" s="56"/>
      <c r="GSX26" s="56"/>
      <c r="GSY26" s="56"/>
      <c r="GSZ26" s="56"/>
      <c r="GTA26" s="56"/>
      <c r="GTB26" s="56"/>
      <c r="GTC26" s="56"/>
      <c r="GTD26" s="56"/>
      <c r="GTE26" s="56"/>
      <c r="GTF26" s="56"/>
      <c r="GTG26" s="56"/>
      <c r="GTH26" s="56"/>
      <c r="GTI26" s="56"/>
      <c r="GTJ26" s="56"/>
      <c r="GTK26" s="56"/>
      <c r="GTL26" s="56"/>
      <c r="GTM26" s="56"/>
      <c r="GTN26" s="56"/>
      <c r="GTO26" s="56"/>
      <c r="GTP26" s="56"/>
      <c r="GTQ26" s="56"/>
      <c r="GTR26" s="56"/>
      <c r="GTS26" s="56"/>
      <c r="GTT26" s="56"/>
      <c r="GTU26" s="56"/>
      <c r="GTV26" s="56"/>
      <c r="GTW26" s="56"/>
      <c r="GTX26" s="56"/>
      <c r="GTY26" s="56"/>
      <c r="GTZ26" s="56"/>
      <c r="GUA26" s="56"/>
      <c r="GUB26" s="56"/>
      <c r="GUC26" s="56"/>
      <c r="GUD26" s="56"/>
      <c r="GUE26" s="56"/>
      <c r="GUF26" s="56"/>
      <c r="GUG26" s="56"/>
      <c r="GUH26" s="56"/>
      <c r="GUI26" s="56"/>
      <c r="GUJ26" s="56"/>
      <c r="GUK26" s="56"/>
      <c r="GUL26" s="56"/>
      <c r="GUM26" s="56"/>
      <c r="GUN26" s="56"/>
      <c r="GUO26" s="56"/>
      <c r="GUP26" s="56"/>
      <c r="GUQ26" s="56"/>
      <c r="GUR26" s="56"/>
      <c r="GUS26" s="56"/>
      <c r="GUT26" s="56"/>
      <c r="GUU26" s="56"/>
      <c r="GUV26" s="56"/>
      <c r="GUW26" s="56"/>
      <c r="GUX26" s="56"/>
      <c r="GUY26" s="56"/>
      <c r="GUZ26" s="56"/>
      <c r="GVA26" s="56"/>
      <c r="GVB26" s="56"/>
      <c r="GVC26" s="56"/>
      <c r="GVD26" s="56"/>
      <c r="GVE26" s="56"/>
      <c r="GVF26" s="56"/>
      <c r="GVG26" s="56"/>
      <c r="GVH26" s="56"/>
      <c r="GVI26" s="56"/>
      <c r="GVJ26" s="56"/>
      <c r="GVK26" s="56"/>
      <c r="GVL26" s="56"/>
      <c r="GVM26" s="56"/>
      <c r="GVN26" s="56"/>
      <c r="GVO26" s="56"/>
      <c r="GVP26" s="56"/>
      <c r="GVQ26" s="56"/>
      <c r="GVR26" s="56"/>
      <c r="GVS26" s="56"/>
      <c r="GVT26" s="56"/>
      <c r="GVU26" s="56"/>
      <c r="GVV26" s="56"/>
      <c r="GVW26" s="56"/>
      <c r="GVX26" s="56"/>
      <c r="GVY26" s="56"/>
      <c r="GVZ26" s="56"/>
      <c r="GWA26" s="56"/>
      <c r="GWB26" s="56"/>
      <c r="GWC26" s="56"/>
      <c r="GWD26" s="56"/>
      <c r="GWE26" s="56"/>
      <c r="GWF26" s="56"/>
      <c r="GWG26" s="56"/>
      <c r="GWH26" s="56"/>
      <c r="GWI26" s="56"/>
      <c r="GWJ26" s="56"/>
      <c r="GWK26" s="56"/>
      <c r="GWL26" s="56"/>
      <c r="GWM26" s="56"/>
      <c r="GWN26" s="56"/>
      <c r="GWO26" s="56"/>
      <c r="GWP26" s="56"/>
      <c r="GWQ26" s="56"/>
      <c r="GWR26" s="56"/>
      <c r="GWS26" s="56"/>
      <c r="GWT26" s="56"/>
      <c r="GWU26" s="56"/>
      <c r="GWV26" s="56"/>
      <c r="GWW26" s="56"/>
      <c r="GWX26" s="56"/>
      <c r="GWY26" s="56"/>
      <c r="GWZ26" s="56"/>
      <c r="GXA26" s="56"/>
      <c r="GXB26" s="56"/>
      <c r="GXC26" s="56"/>
      <c r="GXD26" s="56"/>
      <c r="GXE26" s="56"/>
      <c r="GXF26" s="56"/>
      <c r="GXG26" s="56"/>
      <c r="GXH26" s="56"/>
      <c r="GXI26" s="56"/>
      <c r="GXJ26" s="56"/>
      <c r="GXK26" s="56"/>
      <c r="GXL26" s="56"/>
      <c r="GXM26" s="56"/>
      <c r="GXN26" s="56"/>
      <c r="GXO26" s="56"/>
      <c r="GXP26" s="56"/>
      <c r="GXQ26" s="56"/>
      <c r="GXR26" s="56"/>
      <c r="GXS26" s="56"/>
      <c r="GXT26" s="56"/>
      <c r="GXU26" s="56"/>
      <c r="GXV26" s="56"/>
      <c r="GXW26" s="56"/>
      <c r="GXX26" s="56"/>
      <c r="GXY26" s="56"/>
      <c r="GXZ26" s="56"/>
      <c r="GYA26" s="56"/>
      <c r="GYB26" s="56"/>
      <c r="GYC26" s="56"/>
      <c r="GYD26" s="56"/>
      <c r="GYE26" s="56"/>
      <c r="GYF26" s="56"/>
      <c r="GYG26" s="56"/>
      <c r="GYH26" s="56"/>
      <c r="GYI26" s="56"/>
      <c r="GYJ26" s="56"/>
      <c r="GYK26" s="56"/>
      <c r="GYL26" s="56"/>
      <c r="GYM26" s="56"/>
      <c r="GYN26" s="56"/>
      <c r="GYO26" s="56"/>
      <c r="GYP26" s="56"/>
      <c r="GYQ26" s="56"/>
      <c r="GYR26" s="56"/>
      <c r="GYS26" s="56"/>
      <c r="GYT26" s="56"/>
      <c r="GYU26" s="56"/>
      <c r="GYV26" s="56"/>
      <c r="GYW26" s="56"/>
      <c r="GYX26" s="56"/>
      <c r="GYY26" s="56"/>
      <c r="GYZ26" s="56"/>
      <c r="GZA26" s="56"/>
      <c r="GZB26" s="56"/>
      <c r="GZC26" s="56"/>
      <c r="GZD26" s="56"/>
      <c r="GZE26" s="56"/>
      <c r="GZF26" s="56"/>
      <c r="GZG26" s="56"/>
      <c r="GZH26" s="56"/>
      <c r="GZI26" s="56"/>
      <c r="GZJ26" s="56"/>
      <c r="GZK26" s="56"/>
      <c r="GZL26" s="56"/>
      <c r="GZM26" s="56"/>
      <c r="GZN26" s="56"/>
      <c r="GZO26" s="56"/>
      <c r="GZP26" s="56"/>
      <c r="GZQ26" s="56"/>
      <c r="GZR26" s="56"/>
      <c r="GZS26" s="56"/>
      <c r="GZT26" s="56"/>
      <c r="GZU26" s="56"/>
      <c r="GZV26" s="56"/>
      <c r="GZW26" s="56"/>
      <c r="GZX26" s="56"/>
      <c r="GZY26" s="56"/>
      <c r="GZZ26" s="56"/>
      <c r="HAA26" s="56"/>
      <c r="HAB26" s="56"/>
      <c r="HAC26" s="56"/>
      <c r="HAD26" s="56"/>
      <c r="HAE26" s="56"/>
      <c r="HAF26" s="56"/>
      <c r="HAG26" s="56"/>
      <c r="HAH26" s="56"/>
      <c r="HAI26" s="56"/>
      <c r="HAJ26" s="56"/>
      <c r="HAK26" s="56"/>
      <c r="HAL26" s="56"/>
      <c r="HAM26" s="56"/>
      <c r="HAN26" s="56"/>
      <c r="HAO26" s="56"/>
      <c r="HAP26" s="56"/>
      <c r="HAQ26" s="56"/>
      <c r="HAR26" s="56"/>
      <c r="HAS26" s="56"/>
      <c r="HAT26" s="56"/>
      <c r="HAU26" s="56"/>
      <c r="HAV26" s="56"/>
      <c r="HAW26" s="56"/>
      <c r="HAX26" s="56"/>
      <c r="HAY26" s="56"/>
      <c r="HAZ26" s="56"/>
      <c r="HBA26" s="56"/>
      <c r="HBB26" s="56"/>
      <c r="HBC26" s="56"/>
      <c r="HBD26" s="56"/>
      <c r="HBE26" s="56"/>
      <c r="HBF26" s="56"/>
      <c r="HBG26" s="56"/>
      <c r="HBH26" s="56"/>
      <c r="HBI26" s="56"/>
      <c r="HBJ26" s="56"/>
      <c r="HBK26" s="56"/>
      <c r="HBL26" s="56"/>
      <c r="HBM26" s="56"/>
      <c r="HBN26" s="56"/>
      <c r="HBO26" s="56"/>
      <c r="HBP26" s="56"/>
      <c r="HBQ26" s="56"/>
      <c r="HBR26" s="56"/>
      <c r="HBS26" s="56"/>
      <c r="HBT26" s="56"/>
      <c r="HBU26" s="56"/>
      <c r="HBV26" s="56"/>
      <c r="HBW26" s="56"/>
      <c r="HBX26" s="56"/>
      <c r="HBY26" s="56"/>
      <c r="HBZ26" s="56"/>
      <c r="HCA26" s="56"/>
      <c r="HCB26" s="56"/>
      <c r="HCC26" s="56"/>
      <c r="HCD26" s="56"/>
      <c r="HCE26" s="56"/>
      <c r="HCF26" s="56"/>
      <c r="HCG26" s="56"/>
      <c r="HCH26" s="56"/>
      <c r="HCI26" s="56"/>
      <c r="HCJ26" s="56"/>
      <c r="HCK26" s="56"/>
      <c r="HCL26" s="56"/>
      <c r="HCM26" s="56"/>
      <c r="HCN26" s="56"/>
      <c r="HCO26" s="56"/>
      <c r="HCP26" s="56"/>
      <c r="HCQ26" s="56"/>
      <c r="HCR26" s="56"/>
      <c r="HCS26" s="56"/>
      <c r="HCT26" s="56"/>
      <c r="HCU26" s="56"/>
      <c r="HCV26" s="56"/>
      <c r="HCW26" s="56"/>
      <c r="HCX26" s="56"/>
      <c r="HCY26" s="56"/>
      <c r="HCZ26" s="56"/>
      <c r="HDA26" s="56"/>
      <c r="HDB26" s="56"/>
      <c r="HDC26" s="56"/>
      <c r="HDD26" s="56"/>
      <c r="HDE26" s="56"/>
      <c r="HDF26" s="56"/>
      <c r="HDG26" s="56"/>
      <c r="HDH26" s="56"/>
      <c r="HDI26" s="56"/>
      <c r="HDJ26" s="56"/>
      <c r="HDK26" s="56"/>
      <c r="HDL26" s="56"/>
      <c r="HDM26" s="56"/>
      <c r="HDN26" s="56"/>
      <c r="HDO26" s="56"/>
      <c r="HDP26" s="56"/>
      <c r="HDQ26" s="56"/>
      <c r="HDR26" s="56"/>
      <c r="HDS26" s="56"/>
      <c r="HDT26" s="56"/>
      <c r="HDU26" s="56"/>
      <c r="HDV26" s="56"/>
      <c r="HDW26" s="56"/>
      <c r="HDX26" s="56"/>
      <c r="HDY26" s="56"/>
      <c r="HDZ26" s="56"/>
      <c r="HEA26" s="56"/>
      <c r="HEB26" s="56"/>
      <c r="HEC26" s="56"/>
      <c r="HED26" s="56"/>
      <c r="HEE26" s="56"/>
      <c r="HEF26" s="56"/>
      <c r="HEG26" s="56"/>
      <c r="HEH26" s="56"/>
      <c r="HEI26" s="56"/>
      <c r="HEJ26" s="56"/>
      <c r="HEK26" s="56"/>
      <c r="HEL26" s="56"/>
      <c r="HEM26" s="56"/>
      <c r="HEN26" s="56"/>
      <c r="HEO26" s="56"/>
      <c r="HEP26" s="56"/>
      <c r="HEQ26" s="56"/>
      <c r="HER26" s="56"/>
      <c r="HES26" s="56"/>
      <c r="HET26" s="56"/>
      <c r="HEU26" s="56"/>
      <c r="HEV26" s="56"/>
      <c r="HEW26" s="56"/>
      <c r="HEX26" s="56"/>
      <c r="HEY26" s="56"/>
      <c r="HEZ26" s="56"/>
      <c r="HFA26" s="56"/>
      <c r="HFB26" s="56"/>
      <c r="HFC26" s="56"/>
      <c r="HFD26" s="56"/>
      <c r="HFE26" s="56"/>
      <c r="HFF26" s="56"/>
      <c r="HFG26" s="56"/>
      <c r="HFH26" s="56"/>
      <c r="HFI26" s="56"/>
      <c r="HFJ26" s="56"/>
      <c r="HFK26" s="56"/>
      <c r="HFL26" s="56"/>
      <c r="HFM26" s="56"/>
      <c r="HFN26" s="56"/>
      <c r="HFO26" s="56"/>
      <c r="HFP26" s="56"/>
      <c r="HFQ26" s="56"/>
      <c r="HFR26" s="56"/>
      <c r="HFS26" s="56"/>
      <c r="HFT26" s="56"/>
      <c r="HFU26" s="56"/>
      <c r="HFV26" s="56"/>
      <c r="HFW26" s="56"/>
      <c r="HFX26" s="56"/>
      <c r="HFY26" s="56"/>
      <c r="HFZ26" s="56"/>
      <c r="HGA26" s="56"/>
      <c r="HGB26" s="56"/>
      <c r="HGC26" s="56"/>
      <c r="HGD26" s="56"/>
      <c r="HGE26" s="56"/>
      <c r="HGF26" s="56"/>
      <c r="HGG26" s="56"/>
      <c r="HGH26" s="56"/>
      <c r="HGI26" s="56"/>
      <c r="HGJ26" s="56"/>
      <c r="HGK26" s="56"/>
      <c r="HGL26" s="56"/>
      <c r="HGM26" s="56"/>
      <c r="HGN26" s="56"/>
      <c r="HGO26" s="56"/>
      <c r="HGP26" s="56"/>
      <c r="HGQ26" s="56"/>
      <c r="HGR26" s="56"/>
      <c r="HGS26" s="56"/>
      <c r="HGT26" s="56"/>
      <c r="HGU26" s="56"/>
      <c r="HGV26" s="56"/>
      <c r="HGW26" s="56"/>
      <c r="HGX26" s="56"/>
      <c r="HGY26" s="56"/>
      <c r="HGZ26" s="56"/>
      <c r="HHA26" s="56"/>
      <c r="HHB26" s="56"/>
      <c r="HHC26" s="56"/>
      <c r="HHD26" s="56"/>
      <c r="HHE26" s="56"/>
      <c r="HHF26" s="56"/>
      <c r="HHG26" s="56"/>
      <c r="HHH26" s="56"/>
      <c r="HHI26" s="56"/>
      <c r="HHJ26" s="56"/>
      <c r="HHK26" s="56"/>
      <c r="HHL26" s="56"/>
      <c r="HHM26" s="56"/>
      <c r="HHN26" s="56"/>
      <c r="HHO26" s="56"/>
      <c r="HHP26" s="56"/>
      <c r="HHQ26" s="56"/>
      <c r="HHR26" s="56"/>
      <c r="HHS26" s="56"/>
      <c r="HHT26" s="56"/>
      <c r="HHU26" s="56"/>
      <c r="HHV26" s="56"/>
      <c r="HHW26" s="56"/>
      <c r="HHX26" s="56"/>
      <c r="HHY26" s="56"/>
      <c r="HHZ26" s="56"/>
      <c r="HIA26" s="56"/>
      <c r="HIB26" s="56"/>
      <c r="HIC26" s="56"/>
      <c r="HID26" s="56"/>
      <c r="HIE26" s="56"/>
      <c r="HIF26" s="56"/>
      <c r="HIG26" s="56"/>
      <c r="HIH26" s="56"/>
      <c r="HII26" s="56"/>
      <c r="HIJ26" s="56"/>
      <c r="HIK26" s="56"/>
      <c r="HIL26" s="56"/>
      <c r="HIM26" s="56"/>
      <c r="HIN26" s="56"/>
      <c r="HIO26" s="56"/>
      <c r="HIP26" s="56"/>
      <c r="HIQ26" s="56"/>
      <c r="HIR26" s="56"/>
      <c r="HIS26" s="56"/>
      <c r="HIT26" s="56"/>
      <c r="HIU26" s="56"/>
      <c r="HIV26" s="56"/>
      <c r="HIW26" s="56"/>
      <c r="HIX26" s="56"/>
      <c r="HIY26" s="56"/>
      <c r="HIZ26" s="56"/>
      <c r="HJA26" s="56"/>
      <c r="HJB26" s="56"/>
      <c r="HJC26" s="56"/>
      <c r="HJD26" s="56"/>
      <c r="HJE26" s="56"/>
      <c r="HJF26" s="56"/>
      <c r="HJG26" s="56"/>
      <c r="HJH26" s="56"/>
      <c r="HJI26" s="56"/>
      <c r="HJJ26" s="56"/>
      <c r="HJK26" s="56"/>
      <c r="HJL26" s="56"/>
      <c r="HJM26" s="56"/>
      <c r="HJN26" s="56"/>
      <c r="HJO26" s="56"/>
      <c r="HJP26" s="56"/>
      <c r="HJQ26" s="56"/>
      <c r="HJR26" s="56"/>
      <c r="HJS26" s="56"/>
      <c r="HJT26" s="56"/>
      <c r="HJU26" s="56"/>
      <c r="HJV26" s="56"/>
      <c r="HJW26" s="56"/>
      <c r="HJX26" s="56"/>
      <c r="HJY26" s="56"/>
      <c r="HJZ26" s="56"/>
      <c r="HKA26" s="56"/>
      <c r="HKB26" s="56"/>
      <c r="HKC26" s="56"/>
      <c r="HKD26" s="56"/>
      <c r="HKE26" s="56"/>
      <c r="HKF26" s="56"/>
      <c r="HKG26" s="56"/>
      <c r="HKH26" s="56"/>
      <c r="HKI26" s="56"/>
      <c r="HKJ26" s="56"/>
      <c r="HKK26" s="56"/>
      <c r="HKL26" s="56"/>
      <c r="HKM26" s="56"/>
      <c r="HKN26" s="56"/>
      <c r="HKO26" s="56"/>
      <c r="HKP26" s="56"/>
      <c r="HKQ26" s="56"/>
      <c r="HKR26" s="56"/>
      <c r="HKS26" s="56"/>
      <c r="HKT26" s="56"/>
      <c r="HKU26" s="56"/>
      <c r="HKV26" s="56"/>
      <c r="HKW26" s="56"/>
      <c r="HKX26" s="56"/>
      <c r="HKY26" s="56"/>
      <c r="HKZ26" s="56"/>
      <c r="HLA26" s="56"/>
      <c r="HLB26" s="56"/>
      <c r="HLC26" s="56"/>
      <c r="HLD26" s="56"/>
      <c r="HLE26" s="56"/>
      <c r="HLF26" s="56"/>
      <c r="HLG26" s="56"/>
      <c r="HLH26" s="56"/>
      <c r="HLI26" s="56"/>
      <c r="HLJ26" s="56"/>
      <c r="HLK26" s="56"/>
      <c r="HLL26" s="56"/>
      <c r="HLM26" s="56"/>
      <c r="HLN26" s="56"/>
      <c r="HLO26" s="56"/>
      <c r="HLP26" s="56"/>
      <c r="HLQ26" s="56"/>
      <c r="HLR26" s="56"/>
      <c r="HLS26" s="56"/>
      <c r="HLT26" s="56"/>
      <c r="HLU26" s="56"/>
      <c r="HLV26" s="56"/>
      <c r="HLW26" s="56"/>
      <c r="HLX26" s="56"/>
      <c r="HLY26" s="56"/>
      <c r="HLZ26" s="56"/>
      <c r="HMA26" s="56"/>
      <c r="HMB26" s="56"/>
      <c r="HMC26" s="56"/>
      <c r="HMD26" s="56"/>
      <c r="HME26" s="56"/>
      <c r="HMF26" s="56"/>
      <c r="HMG26" s="56"/>
      <c r="HMH26" s="56"/>
      <c r="HMI26" s="56"/>
      <c r="HMJ26" s="56"/>
      <c r="HMK26" s="56"/>
      <c r="HML26" s="56"/>
      <c r="HMM26" s="56"/>
      <c r="HMN26" s="56"/>
      <c r="HMO26" s="56"/>
      <c r="HMP26" s="56"/>
      <c r="HMQ26" s="56"/>
      <c r="HMR26" s="56"/>
      <c r="HMS26" s="56"/>
      <c r="HMT26" s="56"/>
      <c r="HMU26" s="56"/>
      <c r="HMV26" s="56"/>
      <c r="HMW26" s="56"/>
      <c r="HMX26" s="56"/>
      <c r="HMY26" s="56"/>
      <c r="HMZ26" s="56"/>
      <c r="HNA26" s="56"/>
      <c r="HNB26" s="56"/>
      <c r="HNC26" s="56"/>
      <c r="HND26" s="56"/>
      <c r="HNE26" s="56"/>
      <c r="HNF26" s="56"/>
      <c r="HNG26" s="56"/>
      <c r="HNH26" s="56"/>
      <c r="HNI26" s="56"/>
      <c r="HNJ26" s="56"/>
      <c r="HNK26" s="56"/>
      <c r="HNL26" s="56"/>
      <c r="HNM26" s="56"/>
      <c r="HNN26" s="56"/>
      <c r="HNO26" s="56"/>
      <c r="HNP26" s="56"/>
      <c r="HNQ26" s="56"/>
      <c r="HNR26" s="56"/>
      <c r="HNS26" s="56"/>
      <c r="HNT26" s="56"/>
      <c r="HNU26" s="56"/>
      <c r="HNV26" s="56"/>
      <c r="HNW26" s="56"/>
      <c r="HNX26" s="56"/>
      <c r="HNY26" s="56"/>
      <c r="HNZ26" s="56"/>
      <c r="HOA26" s="56"/>
      <c r="HOB26" s="56"/>
      <c r="HOC26" s="56"/>
      <c r="HOD26" s="56"/>
      <c r="HOE26" s="56"/>
      <c r="HOF26" s="56"/>
      <c r="HOG26" s="56"/>
      <c r="HOH26" s="56"/>
      <c r="HOI26" s="56"/>
      <c r="HOJ26" s="56"/>
      <c r="HOK26" s="56"/>
      <c r="HOL26" s="56"/>
      <c r="HOM26" s="56"/>
      <c r="HON26" s="56"/>
      <c r="HOO26" s="56"/>
      <c r="HOP26" s="56"/>
      <c r="HOQ26" s="56"/>
      <c r="HOR26" s="56"/>
      <c r="HOS26" s="56"/>
      <c r="HOT26" s="56"/>
      <c r="HOU26" s="56"/>
      <c r="HOV26" s="56"/>
      <c r="HOW26" s="56"/>
      <c r="HOX26" s="56"/>
      <c r="HOY26" s="56"/>
      <c r="HOZ26" s="56"/>
      <c r="HPA26" s="56"/>
      <c r="HPB26" s="56"/>
      <c r="HPC26" s="56"/>
      <c r="HPD26" s="56"/>
      <c r="HPE26" s="56"/>
      <c r="HPF26" s="56"/>
      <c r="HPG26" s="56"/>
      <c r="HPH26" s="56"/>
      <c r="HPI26" s="56"/>
      <c r="HPJ26" s="56"/>
      <c r="HPK26" s="56"/>
      <c r="HPL26" s="56"/>
      <c r="HPM26" s="56"/>
      <c r="HPN26" s="56"/>
      <c r="HPO26" s="56"/>
      <c r="HPP26" s="56"/>
      <c r="HPQ26" s="56"/>
      <c r="HPR26" s="56"/>
      <c r="HPS26" s="56"/>
      <c r="HPT26" s="56"/>
      <c r="HPU26" s="56"/>
      <c r="HPV26" s="56"/>
      <c r="HPW26" s="56"/>
      <c r="HPX26" s="56"/>
      <c r="HPY26" s="56"/>
      <c r="HPZ26" s="56"/>
      <c r="HQA26" s="56"/>
      <c r="HQB26" s="56"/>
      <c r="HQC26" s="56"/>
      <c r="HQD26" s="56"/>
      <c r="HQE26" s="56"/>
      <c r="HQF26" s="56"/>
      <c r="HQG26" s="56"/>
      <c r="HQH26" s="56"/>
      <c r="HQI26" s="56"/>
      <c r="HQJ26" s="56"/>
      <c r="HQK26" s="56"/>
      <c r="HQL26" s="56"/>
      <c r="HQM26" s="56"/>
      <c r="HQN26" s="56"/>
      <c r="HQO26" s="56"/>
      <c r="HQP26" s="56"/>
      <c r="HQQ26" s="56"/>
      <c r="HQR26" s="56"/>
      <c r="HQS26" s="56"/>
      <c r="HQT26" s="56"/>
      <c r="HQU26" s="56"/>
      <c r="HQV26" s="56"/>
      <c r="HQW26" s="56"/>
      <c r="HQX26" s="56"/>
      <c r="HQY26" s="56"/>
      <c r="HQZ26" s="56"/>
      <c r="HRA26" s="56"/>
      <c r="HRB26" s="56"/>
      <c r="HRC26" s="56"/>
      <c r="HRD26" s="56"/>
      <c r="HRE26" s="56"/>
      <c r="HRF26" s="56"/>
      <c r="HRG26" s="56"/>
      <c r="HRH26" s="56"/>
      <c r="HRI26" s="56"/>
      <c r="HRJ26" s="56"/>
      <c r="HRK26" s="56"/>
      <c r="HRL26" s="56"/>
      <c r="HRM26" s="56"/>
      <c r="HRN26" s="56"/>
      <c r="HRO26" s="56"/>
      <c r="HRP26" s="56"/>
      <c r="HRQ26" s="56"/>
      <c r="HRR26" s="56"/>
      <c r="HRS26" s="56"/>
      <c r="HRT26" s="56"/>
      <c r="HRU26" s="56"/>
      <c r="HRV26" s="56"/>
      <c r="HRW26" s="56"/>
      <c r="HRX26" s="56"/>
      <c r="HRY26" s="56"/>
      <c r="HRZ26" s="56"/>
      <c r="HSA26" s="56"/>
      <c r="HSB26" s="56"/>
      <c r="HSC26" s="56"/>
      <c r="HSD26" s="56"/>
      <c r="HSE26" s="56"/>
      <c r="HSF26" s="56"/>
      <c r="HSG26" s="56"/>
      <c r="HSH26" s="56"/>
      <c r="HSI26" s="56"/>
      <c r="HSJ26" s="56"/>
      <c r="HSK26" s="56"/>
      <c r="HSL26" s="56"/>
      <c r="HSM26" s="56"/>
      <c r="HSN26" s="56"/>
      <c r="HSO26" s="56"/>
      <c r="HSP26" s="56"/>
      <c r="HSQ26" s="56"/>
      <c r="HSR26" s="56"/>
      <c r="HSS26" s="56"/>
      <c r="HST26" s="56"/>
      <c r="HSU26" s="56"/>
      <c r="HSV26" s="56"/>
      <c r="HSW26" s="56"/>
      <c r="HSX26" s="56"/>
      <c r="HSY26" s="56"/>
      <c r="HSZ26" s="56"/>
      <c r="HTA26" s="56"/>
      <c r="HTB26" s="56"/>
      <c r="HTC26" s="56"/>
      <c r="HTD26" s="56"/>
      <c r="HTE26" s="56"/>
      <c r="HTF26" s="56"/>
      <c r="HTG26" s="56"/>
      <c r="HTH26" s="56"/>
      <c r="HTI26" s="56"/>
      <c r="HTJ26" s="56"/>
      <c r="HTK26" s="56"/>
      <c r="HTL26" s="56"/>
      <c r="HTM26" s="56"/>
      <c r="HTN26" s="56"/>
      <c r="HTO26" s="56"/>
      <c r="HTP26" s="56"/>
      <c r="HTQ26" s="56"/>
      <c r="HTR26" s="56"/>
      <c r="HTS26" s="56"/>
      <c r="HTT26" s="56"/>
      <c r="HTU26" s="56"/>
      <c r="HTV26" s="56"/>
      <c r="HTW26" s="56"/>
      <c r="HTX26" s="56"/>
      <c r="HTY26" s="56"/>
      <c r="HTZ26" s="56"/>
      <c r="HUA26" s="56"/>
      <c r="HUB26" s="56"/>
      <c r="HUC26" s="56"/>
      <c r="HUD26" s="56"/>
      <c r="HUE26" s="56"/>
      <c r="HUF26" s="56"/>
      <c r="HUG26" s="56"/>
      <c r="HUH26" s="56"/>
      <c r="HUI26" s="56"/>
      <c r="HUJ26" s="56"/>
      <c r="HUK26" s="56"/>
      <c r="HUL26" s="56"/>
      <c r="HUM26" s="56"/>
      <c r="HUN26" s="56"/>
      <c r="HUO26" s="56"/>
      <c r="HUP26" s="56"/>
      <c r="HUQ26" s="56"/>
      <c r="HUR26" s="56"/>
      <c r="HUS26" s="56"/>
      <c r="HUT26" s="56"/>
      <c r="HUU26" s="56"/>
      <c r="HUV26" s="56"/>
      <c r="HUW26" s="56"/>
      <c r="HUX26" s="56"/>
      <c r="HUY26" s="56"/>
      <c r="HUZ26" s="56"/>
      <c r="HVA26" s="56"/>
      <c r="HVB26" s="56"/>
      <c r="HVC26" s="56"/>
      <c r="HVD26" s="56"/>
      <c r="HVE26" s="56"/>
      <c r="HVF26" s="56"/>
      <c r="HVG26" s="56"/>
      <c r="HVH26" s="56"/>
      <c r="HVI26" s="56"/>
      <c r="HVJ26" s="56"/>
      <c r="HVK26" s="56"/>
      <c r="HVL26" s="56"/>
      <c r="HVM26" s="56"/>
      <c r="HVN26" s="56"/>
      <c r="HVO26" s="56"/>
      <c r="HVP26" s="56"/>
      <c r="HVQ26" s="56"/>
      <c r="HVR26" s="56"/>
      <c r="HVS26" s="56"/>
      <c r="HVT26" s="56"/>
      <c r="HVU26" s="56"/>
      <c r="HVV26" s="56"/>
      <c r="HVW26" s="56"/>
      <c r="HVX26" s="56"/>
      <c r="HVY26" s="56"/>
      <c r="HVZ26" s="56"/>
      <c r="HWA26" s="56"/>
      <c r="HWB26" s="56"/>
      <c r="HWC26" s="56"/>
      <c r="HWD26" s="56"/>
      <c r="HWE26" s="56"/>
      <c r="HWF26" s="56"/>
      <c r="HWG26" s="56"/>
      <c r="HWH26" s="56"/>
      <c r="HWI26" s="56"/>
      <c r="HWJ26" s="56"/>
      <c r="HWK26" s="56"/>
      <c r="HWL26" s="56"/>
      <c r="HWM26" s="56"/>
      <c r="HWN26" s="56"/>
      <c r="HWO26" s="56"/>
      <c r="HWP26" s="56"/>
      <c r="HWQ26" s="56"/>
      <c r="HWR26" s="56"/>
      <c r="HWS26" s="56"/>
      <c r="HWT26" s="56"/>
      <c r="HWU26" s="56"/>
      <c r="HWV26" s="56"/>
      <c r="HWW26" s="56"/>
      <c r="HWX26" s="56"/>
      <c r="HWY26" s="56"/>
      <c r="HWZ26" s="56"/>
      <c r="HXA26" s="56"/>
      <c r="HXB26" s="56"/>
      <c r="HXC26" s="56"/>
      <c r="HXD26" s="56"/>
      <c r="HXE26" s="56"/>
      <c r="HXF26" s="56"/>
      <c r="HXG26" s="56"/>
      <c r="HXH26" s="56"/>
      <c r="HXI26" s="56"/>
      <c r="HXJ26" s="56"/>
      <c r="HXK26" s="56"/>
      <c r="HXL26" s="56"/>
      <c r="HXM26" s="56"/>
      <c r="HXN26" s="56"/>
      <c r="HXO26" s="56"/>
      <c r="HXP26" s="56"/>
      <c r="HXQ26" s="56"/>
      <c r="HXR26" s="56"/>
      <c r="HXS26" s="56"/>
      <c r="HXT26" s="56"/>
      <c r="HXU26" s="56"/>
      <c r="HXV26" s="56"/>
      <c r="HXW26" s="56"/>
      <c r="HXX26" s="56"/>
      <c r="HXY26" s="56"/>
      <c r="HXZ26" s="56"/>
      <c r="HYA26" s="56"/>
      <c r="HYB26" s="56"/>
      <c r="HYC26" s="56"/>
      <c r="HYD26" s="56"/>
      <c r="HYE26" s="56"/>
      <c r="HYF26" s="56"/>
      <c r="HYG26" s="56"/>
      <c r="HYH26" s="56"/>
      <c r="HYI26" s="56"/>
      <c r="HYJ26" s="56"/>
      <c r="HYK26" s="56"/>
      <c r="HYL26" s="56"/>
      <c r="HYM26" s="56"/>
      <c r="HYN26" s="56"/>
      <c r="HYO26" s="56"/>
      <c r="HYP26" s="56"/>
      <c r="HYQ26" s="56"/>
      <c r="HYR26" s="56"/>
      <c r="HYS26" s="56"/>
      <c r="HYT26" s="56"/>
      <c r="HYU26" s="56"/>
      <c r="HYV26" s="56"/>
      <c r="HYW26" s="56"/>
      <c r="HYX26" s="56"/>
      <c r="HYY26" s="56"/>
      <c r="HYZ26" s="56"/>
      <c r="HZA26" s="56"/>
      <c r="HZB26" s="56"/>
      <c r="HZC26" s="56"/>
      <c r="HZD26" s="56"/>
      <c r="HZE26" s="56"/>
      <c r="HZF26" s="56"/>
      <c r="HZG26" s="56"/>
      <c r="HZH26" s="56"/>
      <c r="HZI26" s="56"/>
      <c r="HZJ26" s="56"/>
      <c r="HZK26" s="56"/>
      <c r="HZL26" s="56"/>
      <c r="HZM26" s="56"/>
      <c r="HZN26" s="56"/>
      <c r="HZO26" s="56"/>
      <c r="HZP26" s="56"/>
      <c r="HZQ26" s="56"/>
      <c r="HZR26" s="56"/>
      <c r="HZS26" s="56"/>
      <c r="HZT26" s="56"/>
      <c r="HZU26" s="56"/>
      <c r="HZV26" s="56"/>
      <c r="HZW26" s="56"/>
      <c r="HZX26" s="56"/>
      <c r="HZY26" s="56"/>
      <c r="HZZ26" s="56"/>
      <c r="IAA26" s="56"/>
      <c r="IAB26" s="56"/>
      <c r="IAC26" s="56"/>
      <c r="IAD26" s="56"/>
      <c r="IAE26" s="56"/>
      <c r="IAF26" s="56"/>
      <c r="IAG26" s="56"/>
      <c r="IAH26" s="56"/>
      <c r="IAI26" s="56"/>
      <c r="IAJ26" s="56"/>
      <c r="IAK26" s="56"/>
      <c r="IAL26" s="56"/>
      <c r="IAM26" s="56"/>
      <c r="IAN26" s="56"/>
      <c r="IAO26" s="56"/>
      <c r="IAP26" s="56"/>
      <c r="IAQ26" s="56"/>
      <c r="IAR26" s="56"/>
      <c r="IAS26" s="56"/>
      <c r="IAT26" s="56"/>
      <c r="IAU26" s="56"/>
      <c r="IAV26" s="56"/>
      <c r="IAW26" s="56"/>
      <c r="IAX26" s="56"/>
      <c r="IAY26" s="56"/>
      <c r="IAZ26" s="56"/>
      <c r="IBA26" s="56"/>
      <c r="IBB26" s="56"/>
      <c r="IBC26" s="56"/>
      <c r="IBD26" s="56"/>
      <c r="IBE26" s="56"/>
      <c r="IBF26" s="56"/>
      <c r="IBG26" s="56"/>
      <c r="IBH26" s="56"/>
      <c r="IBI26" s="56"/>
      <c r="IBJ26" s="56"/>
      <c r="IBK26" s="56"/>
      <c r="IBL26" s="56"/>
      <c r="IBM26" s="56"/>
      <c r="IBN26" s="56"/>
      <c r="IBO26" s="56"/>
      <c r="IBP26" s="56"/>
      <c r="IBQ26" s="56"/>
      <c r="IBR26" s="56"/>
      <c r="IBS26" s="56"/>
      <c r="IBT26" s="56"/>
      <c r="IBU26" s="56"/>
      <c r="IBV26" s="56"/>
      <c r="IBW26" s="56"/>
      <c r="IBX26" s="56"/>
      <c r="IBY26" s="56"/>
      <c r="IBZ26" s="56"/>
      <c r="ICA26" s="56"/>
      <c r="ICB26" s="56"/>
      <c r="ICC26" s="56"/>
      <c r="ICD26" s="56"/>
      <c r="ICE26" s="56"/>
      <c r="ICF26" s="56"/>
      <c r="ICG26" s="56"/>
      <c r="ICH26" s="56"/>
      <c r="ICI26" s="56"/>
      <c r="ICJ26" s="56"/>
      <c r="ICK26" s="56"/>
      <c r="ICL26" s="56"/>
      <c r="ICM26" s="56"/>
      <c r="ICN26" s="56"/>
      <c r="ICO26" s="56"/>
      <c r="ICP26" s="56"/>
      <c r="ICQ26" s="56"/>
      <c r="ICR26" s="56"/>
      <c r="ICS26" s="56"/>
      <c r="ICT26" s="56"/>
      <c r="ICU26" s="56"/>
      <c r="ICV26" s="56"/>
      <c r="ICW26" s="56"/>
      <c r="ICX26" s="56"/>
      <c r="ICY26" s="56"/>
      <c r="ICZ26" s="56"/>
      <c r="IDA26" s="56"/>
      <c r="IDB26" s="56"/>
      <c r="IDC26" s="56"/>
      <c r="IDD26" s="56"/>
      <c r="IDE26" s="56"/>
      <c r="IDF26" s="56"/>
      <c r="IDG26" s="56"/>
      <c r="IDH26" s="56"/>
      <c r="IDI26" s="56"/>
      <c r="IDJ26" s="56"/>
      <c r="IDK26" s="56"/>
      <c r="IDL26" s="56"/>
      <c r="IDM26" s="56"/>
      <c r="IDN26" s="56"/>
      <c r="IDO26" s="56"/>
      <c r="IDP26" s="56"/>
      <c r="IDQ26" s="56"/>
      <c r="IDR26" s="56"/>
      <c r="IDS26" s="56"/>
      <c r="IDT26" s="56"/>
      <c r="IDU26" s="56"/>
      <c r="IDV26" s="56"/>
      <c r="IDW26" s="56"/>
      <c r="IDX26" s="56"/>
      <c r="IDY26" s="56"/>
      <c r="IDZ26" s="56"/>
      <c r="IEA26" s="56"/>
      <c r="IEB26" s="56"/>
      <c r="IEC26" s="56"/>
      <c r="IED26" s="56"/>
      <c r="IEE26" s="56"/>
      <c r="IEF26" s="56"/>
      <c r="IEG26" s="56"/>
      <c r="IEH26" s="56"/>
      <c r="IEI26" s="56"/>
      <c r="IEJ26" s="56"/>
      <c r="IEK26" s="56"/>
      <c r="IEL26" s="56"/>
      <c r="IEM26" s="56"/>
      <c r="IEN26" s="56"/>
      <c r="IEO26" s="56"/>
      <c r="IEP26" s="56"/>
      <c r="IEQ26" s="56"/>
      <c r="IER26" s="56"/>
      <c r="IES26" s="56"/>
      <c r="IET26" s="56"/>
      <c r="IEU26" s="56"/>
      <c r="IEV26" s="56"/>
      <c r="IEW26" s="56"/>
      <c r="IEX26" s="56"/>
      <c r="IEY26" s="56"/>
      <c r="IEZ26" s="56"/>
      <c r="IFA26" s="56"/>
      <c r="IFB26" s="56"/>
      <c r="IFC26" s="56"/>
      <c r="IFD26" s="56"/>
      <c r="IFE26" s="56"/>
      <c r="IFF26" s="56"/>
      <c r="IFG26" s="56"/>
      <c r="IFH26" s="56"/>
      <c r="IFI26" s="56"/>
      <c r="IFJ26" s="56"/>
      <c r="IFK26" s="56"/>
      <c r="IFL26" s="56"/>
      <c r="IFM26" s="56"/>
      <c r="IFN26" s="56"/>
      <c r="IFO26" s="56"/>
      <c r="IFP26" s="56"/>
      <c r="IFQ26" s="56"/>
      <c r="IFR26" s="56"/>
      <c r="IFS26" s="56"/>
      <c r="IFT26" s="56"/>
      <c r="IFU26" s="56"/>
      <c r="IFV26" s="56"/>
      <c r="IFW26" s="56"/>
      <c r="IFX26" s="56"/>
      <c r="IFY26" s="56"/>
      <c r="IFZ26" s="56"/>
      <c r="IGA26" s="56"/>
      <c r="IGB26" s="56"/>
      <c r="IGC26" s="56"/>
      <c r="IGD26" s="56"/>
      <c r="IGE26" s="56"/>
      <c r="IGF26" s="56"/>
      <c r="IGG26" s="56"/>
      <c r="IGH26" s="56"/>
      <c r="IGI26" s="56"/>
      <c r="IGJ26" s="56"/>
      <c r="IGK26" s="56"/>
      <c r="IGL26" s="56"/>
      <c r="IGM26" s="56"/>
      <c r="IGN26" s="56"/>
      <c r="IGO26" s="56"/>
      <c r="IGP26" s="56"/>
      <c r="IGQ26" s="56"/>
      <c r="IGR26" s="56"/>
      <c r="IGS26" s="56"/>
      <c r="IGT26" s="56"/>
      <c r="IGU26" s="56"/>
      <c r="IGV26" s="56"/>
      <c r="IGW26" s="56"/>
      <c r="IGX26" s="56"/>
      <c r="IGY26" s="56"/>
      <c r="IGZ26" s="56"/>
      <c r="IHA26" s="56"/>
      <c r="IHB26" s="56"/>
      <c r="IHC26" s="56"/>
      <c r="IHD26" s="56"/>
      <c r="IHE26" s="56"/>
      <c r="IHF26" s="56"/>
      <c r="IHG26" s="56"/>
      <c r="IHH26" s="56"/>
      <c r="IHI26" s="56"/>
      <c r="IHJ26" s="56"/>
      <c r="IHK26" s="56"/>
      <c r="IHL26" s="56"/>
      <c r="IHM26" s="56"/>
      <c r="IHN26" s="56"/>
      <c r="IHO26" s="56"/>
      <c r="IHP26" s="56"/>
      <c r="IHQ26" s="56"/>
      <c r="IHR26" s="56"/>
      <c r="IHS26" s="56"/>
      <c r="IHT26" s="56"/>
      <c r="IHU26" s="56"/>
      <c r="IHV26" s="56"/>
      <c r="IHW26" s="56"/>
      <c r="IHX26" s="56"/>
      <c r="IHY26" s="56"/>
      <c r="IHZ26" s="56"/>
      <c r="IIA26" s="56"/>
      <c r="IIB26" s="56"/>
      <c r="IIC26" s="56"/>
      <c r="IID26" s="56"/>
      <c r="IIE26" s="56"/>
      <c r="IIF26" s="56"/>
      <c r="IIG26" s="56"/>
      <c r="IIH26" s="56"/>
      <c r="III26" s="56"/>
      <c r="IIJ26" s="56"/>
      <c r="IIK26" s="56"/>
      <c r="IIL26" s="56"/>
      <c r="IIM26" s="56"/>
      <c r="IIN26" s="56"/>
      <c r="IIO26" s="56"/>
      <c r="IIP26" s="56"/>
      <c r="IIQ26" s="56"/>
      <c r="IIR26" s="56"/>
      <c r="IIS26" s="56"/>
      <c r="IIT26" s="56"/>
      <c r="IIU26" s="56"/>
      <c r="IIV26" s="56"/>
      <c r="IIW26" s="56"/>
      <c r="IIX26" s="56"/>
      <c r="IIY26" s="56"/>
      <c r="IIZ26" s="56"/>
      <c r="IJA26" s="56"/>
      <c r="IJB26" s="56"/>
      <c r="IJC26" s="56"/>
      <c r="IJD26" s="56"/>
      <c r="IJE26" s="56"/>
      <c r="IJF26" s="56"/>
      <c r="IJG26" s="56"/>
      <c r="IJH26" s="56"/>
      <c r="IJI26" s="56"/>
      <c r="IJJ26" s="56"/>
      <c r="IJK26" s="56"/>
      <c r="IJL26" s="56"/>
      <c r="IJM26" s="56"/>
      <c r="IJN26" s="56"/>
      <c r="IJO26" s="56"/>
      <c r="IJP26" s="56"/>
      <c r="IJQ26" s="56"/>
      <c r="IJR26" s="56"/>
      <c r="IJS26" s="56"/>
      <c r="IJT26" s="56"/>
      <c r="IJU26" s="56"/>
      <c r="IJV26" s="56"/>
      <c r="IJW26" s="56"/>
      <c r="IJX26" s="56"/>
      <c r="IJY26" s="56"/>
      <c r="IJZ26" s="56"/>
      <c r="IKA26" s="56"/>
      <c r="IKB26" s="56"/>
      <c r="IKC26" s="56"/>
      <c r="IKD26" s="56"/>
      <c r="IKE26" s="56"/>
      <c r="IKF26" s="56"/>
      <c r="IKG26" s="56"/>
      <c r="IKH26" s="56"/>
      <c r="IKI26" s="56"/>
      <c r="IKJ26" s="56"/>
      <c r="IKK26" s="56"/>
      <c r="IKL26" s="56"/>
      <c r="IKM26" s="56"/>
      <c r="IKN26" s="56"/>
      <c r="IKO26" s="56"/>
      <c r="IKP26" s="56"/>
      <c r="IKQ26" s="56"/>
      <c r="IKR26" s="56"/>
      <c r="IKS26" s="56"/>
      <c r="IKT26" s="56"/>
      <c r="IKU26" s="56"/>
      <c r="IKV26" s="56"/>
      <c r="IKW26" s="56"/>
      <c r="IKX26" s="56"/>
      <c r="IKY26" s="56"/>
      <c r="IKZ26" s="56"/>
      <c r="ILA26" s="56"/>
      <c r="ILB26" s="56"/>
      <c r="ILC26" s="56"/>
      <c r="ILD26" s="56"/>
      <c r="ILE26" s="56"/>
      <c r="ILF26" s="56"/>
      <c r="ILG26" s="56"/>
      <c r="ILH26" s="56"/>
      <c r="ILI26" s="56"/>
      <c r="ILJ26" s="56"/>
      <c r="ILK26" s="56"/>
      <c r="ILL26" s="56"/>
      <c r="ILM26" s="56"/>
      <c r="ILN26" s="56"/>
      <c r="ILO26" s="56"/>
      <c r="ILP26" s="56"/>
      <c r="ILQ26" s="56"/>
      <c r="ILR26" s="56"/>
      <c r="ILS26" s="56"/>
      <c r="ILT26" s="56"/>
      <c r="ILU26" s="56"/>
      <c r="ILV26" s="56"/>
      <c r="ILW26" s="56"/>
      <c r="ILX26" s="56"/>
      <c r="ILY26" s="56"/>
      <c r="ILZ26" s="56"/>
      <c r="IMA26" s="56"/>
      <c r="IMB26" s="56"/>
      <c r="IMC26" s="56"/>
      <c r="IMD26" s="56"/>
      <c r="IME26" s="56"/>
      <c r="IMF26" s="56"/>
      <c r="IMG26" s="56"/>
      <c r="IMH26" s="56"/>
      <c r="IMI26" s="56"/>
      <c r="IMJ26" s="56"/>
      <c r="IMK26" s="56"/>
      <c r="IML26" s="56"/>
      <c r="IMM26" s="56"/>
      <c r="IMN26" s="56"/>
      <c r="IMO26" s="56"/>
      <c r="IMP26" s="56"/>
      <c r="IMQ26" s="56"/>
      <c r="IMR26" s="56"/>
      <c r="IMS26" s="56"/>
      <c r="IMT26" s="56"/>
      <c r="IMU26" s="56"/>
      <c r="IMV26" s="56"/>
      <c r="IMW26" s="56"/>
      <c r="IMX26" s="56"/>
      <c r="IMY26" s="56"/>
      <c r="IMZ26" s="56"/>
      <c r="INA26" s="56"/>
      <c r="INB26" s="56"/>
      <c r="INC26" s="56"/>
      <c r="IND26" s="56"/>
      <c r="INE26" s="56"/>
      <c r="INF26" s="56"/>
      <c r="ING26" s="56"/>
      <c r="INH26" s="56"/>
      <c r="INI26" s="56"/>
      <c r="INJ26" s="56"/>
      <c r="INK26" s="56"/>
      <c r="INL26" s="56"/>
      <c r="INM26" s="56"/>
      <c r="INN26" s="56"/>
      <c r="INO26" s="56"/>
      <c r="INP26" s="56"/>
      <c r="INQ26" s="56"/>
      <c r="INR26" s="56"/>
      <c r="INS26" s="56"/>
      <c r="INT26" s="56"/>
      <c r="INU26" s="56"/>
      <c r="INV26" s="56"/>
      <c r="INW26" s="56"/>
      <c r="INX26" s="56"/>
      <c r="INY26" s="56"/>
      <c r="INZ26" s="56"/>
      <c r="IOA26" s="56"/>
      <c r="IOB26" s="56"/>
      <c r="IOC26" s="56"/>
      <c r="IOD26" s="56"/>
      <c r="IOE26" s="56"/>
      <c r="IOF26" s="56"/>
      <c r="IOG26" s="56"/>
      <c r="IOH26" s="56"/>
      <c r="IOI26" s="56"/>
      <c r="IOJ26" s="56"/>
      <c r="IOK26" s="56"/>
      <c r="IOL26" s="56"/>
      <c r="IOM26" s="56"/>
      <c r="ION26" s="56"/>
      <c r="IOO26" s="56"/>
      <c r="IOP26" s="56"/>
      <c r="IOQ26" s="56"/>
      <c r="IOR26" s="56"/>
      <c r="IOS26" s="56"/>
      <c r="IOT26" s="56"/>
      <c r="IOU26" s="56"/>
      <c r="IOV26" s="56"/>
      <c r="IOW26" s="56"/>
      <c r="IOX26" s="56"/>
      <c r="IOY26" s="56"/>
      <c r="IOZ26" s="56"/>
      <c r="IPA26" s="56"/>
      <c r="IPB26" s="56"/>
      <c r="IPC26" s="56"/>
      <c r="IPD26" s="56"/>
      <c r="IPE26" s="56"/>
      <c r="IPF26" s="56"/>
      <c r="IPG26" s="56"/>
      <c r="IPH26" s="56"/>
      <c r="IPI26" s="56"/>
      <c r="IPJ26" s="56"/>
      <c r="IPK26" s="56"/>
      <c r="IPL26" s="56"/>
      <c r="IPM26" s="56"/>
      <c r="IPN26" s="56"/>
      <c r="IPO26" s="56"/>
      <c r="IPP26" s="56"/>
      <c r="IPQ26" s="56"/>
      <c r="IPR26" s="56"/>
      <c r="IPS26" s="56"/>
      <c r="IPT26" s="56"/>
      <c r="IPU26" s="56"/>
      <c r="IPV26" s="56"/>
      <c r="IPW26" s="56"/>
      <c r="IPX26" s="56"/>
      <c r="IPY26" s="56"/>
      <c r="IPZ26" s="56"/>
      <c r="IQA26" s="56"/>
      <c r="IQB26" s="56"/>
      <c r="IQC26" s="56"/>
      <c r="IQD26" s="56"/>
      <c r="IQE26" s="56"/>
      <c r="IQF26" s="56"/>
      <c r="IQG26" s="56"/>
      <c r="IQH26" s="56"/>
      <c r="IQI26" s="56"/>
      <c r="IQJ26" s="56"/>
      <c r="IQK26" s="56"/>
      <c r="IQL26" s="56"/>
      <c r="IQM26" s="56"/>
      <c r="IQN26" s="56"/>
      <c r="IQO26" s="56"/>
      <c r="IQP26" s="56"/>
      <c r="IQQ26" s="56"/>
      <c r="IQR26" s="56"/>
      <c r="IQS26" s="56"/>
      <c r="IQT26" s="56"/>
      <c r="IQU26" s="56"/>
      <c r="IQV26" s="56"/>
      <c r="IQW26" s="56"/>
      <c r="IQX26" s="56"/>
      <c r="IQY26" s="56"/>
      <c r="IQZ26" s="56"/>
      <c r="IRA26" s="56"/>
      <c r="IRB26" s="56"/>
      <c r="IRC26" s="56"/>
      <c r="IRD26" s="56"/>
      <c r="IRE26" s="56"/>
      <c r="IRF26" s="56"/>
      <c r="IRG26" s="56"/>
      <c r="IRH26" s="56"/>
      <c r="IRI26" s="56"/>
      <c r="IRJ26" s="56"/>
      <c r="IRK26" s="56"/>
      <c r="IRL26" s="56"/>
      <c r="IRM26" s="56"/>
      <c r="IRN26" s="56"/>
      <c r="IRO26" s="56"/>
      <c r="IRP26" s="56"/>
      <c r="IRQ26" s="56"/>
      <c r="IRR26" s="56"/>
      <c r="IRS26" s="56"/>
      <c r="IRT26" s="56"/>
      <c r="IRU26" s="56"/>
      <c r="IRV26" s="56"/>
      <c r="IRW26" s="56"/>
      <c r="IRX26" s="56"/>
      <c r="IRY26" s="56"/>
      <c r="IRZ26" s="56"/>
      <c r="ISA26" s="56"/>
      <c r="ISB26" s="56"/>
      <c r="ISC26" s="56"/>
      <c r="ISD26" s="56"/>
      <c r="ISE26" s="56"/>
      <c r="ISF26" s="56"/>
      <c r="ISG26" s="56"/>
      <c r="ISH26" s="56"/>
      <c r="ISI26" s="56"/>
      <c r="ISJ26" s="56"/>
      <c r="ISK26" s="56"/>
      <c r="ISL26" s="56"/>
      <c r="ISM26" s="56"/>
      <c r="ISN26" s="56"/>
      <c r="ISO26" s="56"/>
      <c r="ISP26" s="56"/>
      <c r="ISQ26" s="56"/>
      <c r="ISR26" s="56"/>
      <c r="ISS26" s="56"/>
      <c r="IST26" s="56"/>
      <c r="ISU26" s="56"/>
      <c r="ISV26" s="56"/>
      <c r="ISW26" s="56"/>
      <c r="ISX26" s="56"/>
      <c r="ISY26" s="56"/>
      <c r="ISZ26" s="56"/>
      <c r="ITA26" s="56"/>
      <c r="ITB26" s="56"/>
      <c r="ITC26" s="56"/>
      <c r="ITD26" s="56"/>
      <c r="ITE26" s="56"/>
      <c r="ITF26" s="56"/>
      <c r="ITG26" s="56"/>
      <c r="ITH26" s="56"/>
      <c r="ITI26" s="56"/>
      <c r="ITJ26" s="56"/>
      <c r="ITK26" s="56"/>
      <c r="ITL26" s="56"/>
      <c r="ITM26" s="56"/>
      <c r="ITN26" s="56"/>
      <c r="ITO26" s="56"/>
      <c r="ITP26" s="56"/>
      <c r="ITQ26" s="56"/>
      <c r="ITR26" s="56"/>
      <c r="ITS26" s="56"/>
      <c r="ITT26" s="56"/>
      <c r="ITU26" s="56"/>
      <c r="ITV26" s="56"/>
      <c r="ITW26" s="56"/>
      <c r="ITX26" s="56"/>
      <c r="ITY26" s="56"/>
      <c r="ITZ26" s="56"/>
      <c r="IUA26" s="56"/>
      <c r="IUB26" s="56"/>
      <c r="IUC26" s="56"/>
      <c r="IUD26" s="56"/>
      <c r="IUE26" s="56"/>
      <c r="IUF26" s="56"/>
      <c r="IUG26" s="56"/>
      <c r="IUH26" s="56"/>
      <c r="IUI26" s="56"/>
      <c r="IUJ26" s="56"/>
      <c r="IUK26" s="56"/>
      <c r="IUL26" s="56"/>
      <c r="IUM26" s="56"/>
      <c r="IUN26" s="56"/>
      <c r="IUO26" s="56"/>
      <c r="IUP26" s="56"/>
      <c r="IUQ26" s="56"/>
      <c r="IUR26" s="56"/>
      <c r="IUS26" s="56"/>
      <c r="IUT26" s="56"/>
      <c r="IUU26" s="56"/>
      <c r="IUV26" s="56"/>
      <c r="IUW26" s="56"/>
      <c r="IUX26" s="56"/>
      <c r="IUY26" s="56"/>
      <c r="IUZ26" s="56"/>
      <c r="IVA26" s="56"/>
      <c r="IVB26" s="56"/>
      <c r="IVC26" s="56"/>
      <c r="IVD26" s="56"/>
      <c r="IVE26" s="56"/>
      <c r="IVF26" s="56"/>
      <c r="IVG26" s="56"/>
      <c r="IVH26" s="56"/>
      <c r="IVI26" s="56"/>
      <c r="IVJ26" s="56"/>
      <c r="IVK26" s="56"/>
      <c r="IVL26" s="56"/>
      <c r="IVM26" s="56"/>
      <c r="IVN26" s="56"/>
      <c r="IVO26" s="56"/>
      <c r="IVP26" s="56"/>
      <c r="IVQ26" s="56"/>
      <c r="IVR26" s="56"/>
      <c r="IVS26" s="56"/>
      <c r="IVT26" s="56"/>
      <c r="IVU26" s="56"/>
      <c r="IVV26" s="56"/>
      <c r="IVW26" s="56"/>
      <c r="IVX26" s="56"/>
      <c r="IVY26" s="56"/>
      <c r="IVZ26" s="56"/>
      <c r="IWA26" s="56"/>
      <c r="IWB26" s="56"/>
      <c r="IWC26" s="56"/>
      <c r="IWD26" s="56"/>
      <c r="IWE26" s="56"/>
      <c r="IWF26" s="56"/>
      <c r="IWG26" s="56"/>
      <c r="IWH26" s="56"/>
      <c r="IWI26" s="56"/>
      <c r="IWJ26" s="56"/>
      <c r="IWK26" s="56"/>
      <c r="IWL26" s="56"/>
      <c r="IWM26" s="56"/>
      <c r="IWN26" s="56"/>
      <c r="IWO26" s="56"/>
      <c r="IWP26" s="56"/>
      <c r="IWQ26" s="56"/>
      <c r="IWR26" s="56"/>
      <c r="IWS26" s="56"/>
      <c r="IWT26" s="56"/>
      <c r="IWU26" s="56"/>
      <c r="IWV26" s="56"/>
      <c r="IWW26" s="56"/>
      <c r="IWX26" s="56"/>
      <c r="IWY26" s="56"/>
      <c r="IWZ26" s="56"/>
      <c r="IXA26" s="56"/>
      <c r="IXB26" s="56"/>
      <c r="IXC26" s="56"/>
      <c r="IXD26" s="56"/>
      <c r="IXE26" s="56"/>
      <c r="IXF26" s="56"/>
      <c r="IXG26" s="56"/>
      <c r="IXH26" s="56"/>
      <c r="IXI26" s="56"/>
    </row>
    <row r="27" spans="1:6717" s="76" customFormat="1">
      <c r="E27" s="67" t="s">
        <v>387</v>
      </c>
      <c r="F27" s="106">
        <f>SUM(H17:H18)/SUM(G17:G18)-1</f>
        <v>0.28290142694132192</v>
      </c>
      <c r="G27" s="106"/>
      <c r="H27" s="106"/>
      <c r="AD27" s="56"/>
      <c r="AE27" s="56"/>
      <c r="AF27" s="56"/>
      <c r="AG27" s="56"/>
      <c r="AH27" s="56"/>
      <c r="AI27" s="56"/>
      <c r="AJ27" s="56"/>
      <c r="AK27" s="56"/>
      <c r="AL27" s="56"/>
      <c r="AM27" s="56"/>
      <c r="AN27" s="56"/>
      <c r="AO27" s="56"/>
      <c r="AP27" s="56"/>
      <c r="AQ27" s="56"/>
      <c r="AR27" s="56"/>
      <c r="AS27" s="56"/>
      <c r="AT27" s="56"/>
      <c r="AU27" s="56"/>
      <c r="AV27" s="56"/>
      <c r="AW27" s="56"/>
      <c r="BE27" s="108" t="s">
        <v>378</v>
      </c>
      <c r="BF27" s="363">
        <v>3.32</v>
      </c>
      <c r="BG27" s="363">
        <v>1.44</v>
      </c>
      <c r="BH27" s="364">
        <v>4.7699999999999996</v>
      </c>
      <c r="BK27" s="56"/>
      <c r="BL27" s="56"/>
      <c r="CK27" s="134"/>
      <c r="CL27" s="134"/>
      <c r="CP27" s="56"/>
      <c r="CQ27" s="56"/>
      <c r="CR27" s="56"/>
      <c r="CS27" s="131"/>
      <c r="CT27" s="131"/>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c r="IX27" s="56"/>
      <c r="IY27" s="56"/>
      <c r="IZ27" s="56"/>
      <c r="JA27" s="56"/>
      <c r="JB27" s="56"/>
      <c r="JC27" s="56"/>
      <c r="JD27" s="56"/>
      <c r="JE27" s="56"/>
      <c r="JF27" s="56"/>
      <c r="JG27" s="56"/>
      <c r="JH27" s="56"/>
      <c r="JI27" s="56"/>
      <c r="JJ27" s="56"/>
      <c r="JK27" s="56"/>
      <c r="JL27" s="56"/>
      <c r="JM27" s="56"/>
      <c r="JN27" s="56"/>
      <c r="JO27" s="56"/>
      <c r="JP27" s="56"/>
      <c r="JQ27" s="56"/>
      <c r="JR27" s="56"/>
      <c r="JS27" s="56"/>
      <c r="JT27" s="56"/>
      <c r="JU27" s="56"/>
      <c r="JV27" s="56"/>
      <c r="JW27" s="56"/>
      <c r="JX27" s="56"/>
      <c r="JY27" s="56"/>
      <c r="JZ27" s="56"/>
      <c r="KA27" s="56"/>
      <c r="KB27" s="56"/>
      <c r="KC27" s="56"/>
      <c r="KD27" s="56"/>
      <c r="KE27" s="56"/>
      <c r="KF27" s="56"/>
      <c r="KG27" s="56"/>
      <c r="KH27" s="56"/>
      <c r="KI27" s="56"/>
      <c r="KJ27" s="56"/>
      <c r="KK27" s="56"/>
      <c r="KL27" s="56"/>
      <c r="KM27" s="56"/>
      <c r="KN27" s="56"/>
      <c r="KO27" s="56"/>
      <c r="KP27" s="56"/>
      <c r="KQ27" s="56"/>
      <c r="KR27" s="56"/>
      <c r="KS27" s="56"/>
      <c r="KT27" s="56"/>
      <c r="KU27" s="56"/>
      <c r="KV27" s="56"/>
      <c r="KW27" s="56"/>
      <c r="KX27" s="56"/>
      <c r="KY27" s="56"/>
      <c r="KZ27" s="56"/>
      <c r="LA27" s="56"/>
      <c r="LB27" s="56"/>
      <c r="LC27" s="56"/>
      <c r="LD27" s="56"/>
      <c r="LE27" s="56"/>
      <c r="LF27" s="56"/>
      <c r="LG27" s="56"/>
      <c r="LH27" s="56"/>
      <c r="LI27" s="56"/>
      <c r="LJ27" s="56"/>
      <c r="LK27" s="56"/>
      <c r="LL27" s="56"/>
      <c r="LM27" s="56"/>
      <c r="LN27" s="56"/>
      <c r="LO27" s="56"/>
      <c r="LP27" s="56"/>
      <c r="LQ27" s="56"/>
      <c r="LR27" s="56"/>
      <c r="LS27" s="56"/>
      <c r="LT27" s="56"/>
      <c r="LU27" s="56"/>
      <c r="LV27" s="56"/>
      <c r="LW27" s="56"/>
      <c r="LX27" s="56"/>
      <c r="LY27" s="56"/>
      <c r="LZ27" s="56"/>
      <c r="MA27" s="56"/>
      <c r="MB27" s="56"/>
      <c r="MC27" s="56"/>
      <c r="MD27" s="56"/>
      <c r="ME27" s="56"/>
      <c r="MF27" s="56"/>
      <c r="MG27" s="56"/>
      <c r="MH27" s="56"/>
      <c r="MI27" s="56"/>
      <c r="MJ27" s="56"/>
      <c r="MK27" s="56"/>
      <c r="ML27" s="56"/>
      <c r="MM27" s="56"/>
      <c r="MN27" s="56"/>
      <c r="MO27" s="56"/>
      <c r="MP27" s="56"/>
      <c r="MQ27" s="56"/>
      <c r="MR27" s="56"/>
      <c r="MS27" s="56"/>
      <c r="MT27" s="56"/>
      <c r="MU27" s="56"/>
      <c r="MV27" s="56"/>
      <c r="MW27" s="56"/>
      <c r="MX27" s="56"/>
      <c r="MY27" s="56"/>
      <c r="MZ27" s="56"/>
      <c r="NA27" s="56"/>
      <c r="NB27" s="56"/>
      <c r="NC27" s="56"/>
      <c r="ND27" s="56"/>
      <c r="NE27" s="56"/>
      <c r="NF27" s="56"/>
      <c r="NG27" s="56"/>
      <c r="NH27" s="56"/>
      <c r="NI27" s="56"/>
      <c r="NJ27" s="56"/>
      <c r="NK27" s="56"/>
      <c r="NL27" s="56"/>
      <c r="NM27" s="56"/>
      <c r="NN27" s="56"/>
      <c r="NO27" s="56"/>
      <c r="NP27" s="56"/>
      <c r="NQ27" s="56"/>
      <c r="NR27" s="56"/>
      <c r="NS27" s="56"/>
      <c r="NT27" s="56"/>
      <c r="NU27" s="56"/>
      <c r="NV27" s="56"/>
      <c r="NW27" s="56"/>
      <c r="NX27" s="56"/>
      <c r="NY27" s="56"/>
      <c r="NZ27" s="56"/>
      <c r="OA27" s="56"/>
      <c r="OB27" s="56"/>
      <c r="OC27" s="56"/>
      <c r="OD27" s="56"/>
      <c r="OE27" s="56"/>
      <c r="OF27" s="56"/>
      <c r="OG27" s="56"/>
      <c r="OH27" s="56"/>
      <c r="OI27" s="56"/>
      <c r="OJ27" s="56"/>
      <c r="OK27" s="56"/>
      <c r="OL27" s="56"/>
      <c r="OM27" s="56"/>
      <c r="ON27" s="56"/>
      <c r="OO27" s="56"/>
      <c r="OP27" s="56"/>
      <c r="OQ27" s="56"/>
      <c r="OR27" s="56"/>
      <c r="OS27" s="56"/>
      <c r="OT27" s="56"/>
      <c r="OU27" s="56"/>
      <c r="OV27" s="56"/>
      <c r="OW27" s="56"/>
      <c r="OX27" s="56"/>
      <c r="OY27" s="56"/>
      <c r="OZ27" s="56"/>
      <c r="PA27" s="56"/>
      <c r="PB27" s="56"/>
      <c r="PC27" s="56"/>
      <c r="PD27" s="56"/>
      <c r="PE27" s="56"/>
      <c r="PF27" s="56"/>
      <c r="PG27" s="56"/>
      <c r="PH27" s="56"/>
      <c r="PI27" s="56"/>
      <c r="PJ27" s="56"/>
      <c r="PK27" s="56"/>
      <c r="PL27" s="56"/>
      <c r="PM27" s="56"/>
      <c r="PN27" s="56"/>
      <c r="PO27" s="56"/>
      <c r="PP27" s="56"/>
      <c r="PQ27" s="56"/>
      <c r="PR27" s="56"/>
      <c r="PS27" s="56"/>
      <c r="PT27" s="56"/>
      <c r="PU27" s="56"/>
      <c r="PV27" s="56"/>
      <c r="PW27" s="56"/>
      <c r="PX27" s="56"/>
      <c r="PY27" s="56"/>
      <c r="PZ27" s="56"/>
      <c r="QA27" s="56"/>
      <c r="QB27" s="56"/>
      <c r="QC27" s="56"/>
      <c r="QD27" s="56"/>
      <c r="QE27" s="56"/>
      <c r="QF27" s="56"/>
      <c r="QG27" s="56"/>
      <c r="QH27" s="56"/>
      <c r="QI27" s="56"/>
      <c r="QJ27" s="56"/>
      <c r="QK27" s="56"/>
      <c r="QL27" s="56"/>
      <c r="QM27" s="56"/>
      <c r="QN27" s="56"/>
      <c r="QO27" s="56"/>
      <c r="QP27" s="56"/>
      <c r="QQ27" s="56"/>
      <c r="QR27" s="56"/>
      <c r="QS27" s="56"/>
      <c r="QT27" s="56"/>
      <c r="QU27" s="56"/>
      <c r="QV27" s="56"/>
      <c r="QW27" s="56"/>
      <c r="QX27" s="56"/>
      <c r="QY27" s="56"/>
      <c r="QZ27" s="56"/>
      <c r="RA27" s="56"/>
      <c r="RB27" s="56"/>
      <c r="RC27" s="56"/>
      <c r="RD27" s="56"/>
      <c r="RE27" s="56"/>
      <c r="RF27" s="56"/>
      <c r="RG27" s="56"/>
      <c r="RH27" s="56"/>
      <c r="RI27" s="56"/>
      <c r="RJ27" s="56"/>
      <c r="RK27" s="56"/>
      <c r="RL27" s="56"/>
      <c r="RM27" s="56"/>
      <c r="RN27" s="56"/>
      <c r="RO27" s="56"/>
      <c r="RP27" s="56"/>
      <c r="RQ27" s="56"/>
      <c r="RR27" s="56"/>
      <c r="RS27" s="56"/>
      <c r="RT27" s="56"/>
      <c r="RU27" s="56"/>
      <c r="RV27" s="56"/>
      <c r="RW27" s="56"/>
      <c r="RX27" s="56"/>
      <c r="RY27" s="56"/>
      <c r="RZ27" s="56"/>
      <c r="SA27" s="56"/>
      <c r="SB27" s="56"/>
      <c r="SC27" s="56"/>
      <c r="SD27" s="56"/>
      <c r="SE27" s="56"/>
      <c r="SF27" s="56"/>
      <c r="SG27" s="56"/>
      <c r="SH27" s="56"/>
      <c r="SI27" s="56"/>
      <c r="SJ27" s="56"/>
      <c r="SK27" s="56"/>
      <c r="SL27" s="56"/>
      <c r="SM27" s="56"/>
      <c r="SN27" s="56"/>
      <c r="SO27" s="56"/>
      <c r="SP27" s="56"/>
      <c r="SQ27" s="56"/>
      <c r="SR27" s="56"/>
      <c r="SS27" s="56"/>
      <c r="ST27" s="56"/>
      <c r="SU27" s="56"/>
      <c r="SV27" s="56"/>
      <c r="SW27" s="56"/>
      <c r="SX27" s="56"/>
      <c r="SY27" s="56"/>
      <c r="SZ27" s="56"/>
      <c r="TA27" s="56"/>
      <c r="TB27" s="56"/>
      <c r="TC27" s="56"/>
      <c r="TD27" s="56"/>
      <c r="TE27" s="56"/>
      <c r="TF27" s="56"/>
      <c r="TG27" s="56"/>
      <c r="TH27" s="56"/>
      <c r="TI27" s="56"/>
      <c r="TJ27" s="56"/>
      <c r="TK27" s="56"/>
      <c r="TL27" s="56"/>
      <c r="TM27" s="56"/>
      <c r="TN27" s="56"/>
      <c r="TO27" s="56"/>
      <c r="TP27" s="56"/>
      <c r="TQ27" s="56"/>
      <c r="TR27" s="56"/>
      <c r="TS27" s="56"/>
      <c r="TT27" s="56"/>
      <c r="TU27" s="56"/>
      <c r="TV27" s="56"/>
      <c r="TW27" s="56"/>
      <c r="TX27" s="56"/>
      <c r="TY27" s="56"/>
      <c r="TZ27" s="56"/>
      <c r="UA27" s="56"/>
      <c r="UB27" s="56"/>
      <c r="UC27" s="56"/>
      <c r="UD27" s="56"/>
      <c r="UE27" s="56"/>
      <c r="UF27" s="56"/>
      <c r="UG27" s="56"/>
      <c r="UH27" s="56"/>
      <c r="UI27" s="56"/>
      <c r="UJ27" s="56"/>
      <c r="UK27" s="56"/>
      <c r="UL27" s="56"/>
      <c r="UM27" s="56"/>
      <c r="UN27" s="56"/>
      <c r="UO27" s="56"/>
      <c r="UP27" s="56"/>
      <c r="UQ27" s="56"/>
      <c r="UR27" s="56"/>
      <c r="US27" s="56"/>
      <c r="UT27" s="56"/>
      <c r="UU27" s="56"/>
      <c r="UV27" s="56"/>
      <c r="UW27" s="56"/>
      <c r="UX27" s="56"/>
      <c r="UY27" s="56"/>
      <c r="UZ27" s="56"/>
      <c r="VA27" s="56"/>
      <c r="VB27" s="56"/>
      <c r="VC27" s="56"/>
      <c r="VD27" s="56"/>
      <c r="VE27" s="56"/>
      <c r="VF27" s="56"/>
      <c r="VG27" s="56"/>
      <c r="VH27" s="56"/>
      <c r="VI27" s="56"/>
      <c r="VJ27" s="56"/>
      <c r="VK27" s="56"/>
      <c r="VL27" s="56"/>
      <c r="VM27" s="56"/>
      <c r="VN27" s="56"/>
      <c r="VO27" s="56"/>
      <c r="VP27" s="56"/>
      <c r="VQ27" s="56"/>
      <c r="VR27" s="56"/>
      <c r="VS27" s="56"/>
      <c r="VT27" s="56"/>
      <c r="VU27" s="56"/>
      <c r="VV27" s="56"/>
      <c r="VW27" s="56"/>
      <c r="VX27" s="56"/>
      <c r="VY27" s="56"/>
      <c r="VZ27" s="56"/>
      <c r="WA27" s="56"/>
      <c r="WB27" s="56"/>
      <c r="WC27" s="56"/>
      <c r="WD27" s="56"/>
      <c r="WE27" s="56"/>
      <c r="WF27" s="56"/>
      <c r="WG27" s="56"/>
      <c r="WH27" s="56"/>
      <c r="WI27" s="56"/>
      <c r="WJ27" s="56"/>
      <c r="WK27" s="56"/>
      <c r="WL27" s="56"/>
      <c r="WM27" s="56"/>
      <c r="WN27" s="56"/>
      <c r="WO27" s="56"/>
      <c r="WP27" s="56"/>
      <c r="WQ27" s="56"/>
      <c r="WR27" s="56"/>
      <c r="WS27" s="56"/>
      <c r="WT27" s="56"/>
      <c r="WU27" s="56"/>
      <c r="WV27" s="56"/>
      <c r="WW27" s="56"/>
      <c r="WX27" s="56"/>
      <c r="WY27" s="56"/>
      <c r="WZ27" s="56"/>
      <c r="XA27" s="56"/>
      <c r="XB27" s="56"/>
      <c r="XC27" s="56"/>
      <c r="XD27" s="56"/>
      <c r="XE27" s="56"/>
      <c r="XF27" s="56"/>
      <c r="XG27" s="56"/>
      <c r="XH27" s="56"/>
      <c r="XI27" s="56"/>
      <c r="XJ27" s="56"/>
      <c r="XK27" s="56"/>
      <c r="XL27" s="56"/>
      <c r="XM27" s="56"/>
      <c r="XN27" s="56"/>
      <c r="XO27" s="56"/>
      <c r="XP27" s="56"/>
      <c r="XQ27" s="56"/>
      <c r="XR27" s="56"/>
      <c r="XS27" s="56"/>
      <c r="XT27" s="56"/>
      <c r="XU27" s="56"/>
      <c r="XV27" s="56"/>
      <c r="XW27" s="56"/>
      <c r="XX27" s="56"/>
      <c r="XY27" s="56"/>
      <c r="XZ27" s="56"/>
      <c r="YA27" s="56"/>
      <c r="YB27" s="56"/>
      <c r="YC27" s="56"/>
      <c r="YD27" s="56"/>
      <c r="YE27" s="56"/>
      <c r="YF27" s="56"/>
      <c r="YG27" s="56"/>
      <c r="YH27" s="56"/>
      <c r="YI27" s="56"/>
      <c r="YJ27" s="56"/>
      <c r="YK27" s="56"/>
      <c r="YL27" s="56"/>
      <c r="YM27" s="56"/>
      <c r="YN27" s="56"/>
      <c r="YO27" s="56"/>
      <c r="YP27" s="56"/>
      <c r="YQ27" s="56"/>
      <c r="YR27" s="56"/>
      <c r="YS27" s="56"/>
      <c r="YT27" s="56"/>
      <c r="YU27" s="56"/>
      <c r="YV27" s="56"/>
      <c r="YW27" s="56"/>
      <c r="YX27" s="56"/>
      <c r="YY27" s="56"/>
      <c r="YZ27" s="56"/>
      <c r="ZA27" s="56"/>
      <c r="ZB27" s="56"/>
      <c r="ZC27" s="56"/>
      <c r="ZD27" s="56"/>
      <c r="ZE27" s="56"/>
      <c r="ZF27" s="56"/>
      <c r="ZG27" s="56"/>
      <c r="ZH27" s="56"/>
      <c r="ZI27" s="56"/>
      <c r="ZJ27" s="56"/>
      <c r="ZK27" s="56"/>
      <c r="ZL27" s="56"/>
      <c r="ZM27" s="56"/>
      <c r="ZN27" s="56"/>
      <c r="ZO27" s="56"/>
      <c r="ZP27" s="56"/>
      <c r="ZQ27" s="56"/>
      <c r="ZR27" s="56"/>
      <c r="ZS27" s="56"/>
      <c r="ZT27" s="56"/>
      <c r="ZU27" s="56"/>
      <c r="ZV27" s="56"/>
      <c r="ZW27" s="56"/>
      <c r="ZX27" s="56"/>
      <c r="ZY27" s="56"/>
      <c r="ZZ27" s="56"/>
      <c r="AAA27" s="56"/>
      <c r="AAB27" s="56"/>
      <c r="AAC27" s="56"/>
      <c r="AAD27" s="56"/>
      <c r="AAE27" s="56"/>
      <c r="AAF27" s="56"/>
      <c r="AAG27" s="56"/>
      <c r="AAH27" s="56"/>
      <c r="AAI27" s="56"/>
      <c r="AAJ27" s="56"/>
      <c r="AAK27" s="56"/>
      <c r="AAL27" s="56"/>
      <c r="AAM27" s="56"/>
      <c r="AAN27" s="56"/>
      <c r="AAO27" s="56"/>
      <c r="AAP27" s="56"/>
      <c r="AAQ27" s="56"/>
      <c r="AAR27" s="56"/>
      <c r="AAS27" s="56"/>
      <c r="AAT27" s="56"/>
      <c r="AAU27" s="56"/>
      <c r="AAV27" s="56"/>
      <c r="AAW27" s="56"/>
      <c r="AAX27" s="56"/>
      <c r="AAY27" s="56"/>
      <c r="AAZ27" s="56"/>
      <c r="ABA27" s="56"/>
      <c r="ABB27" s="56"/>
      <c r="ABC27" s="56"/>
      <c r="ABD27" s="56"/>
      <c r="ABE27" s="56"/>
      <c r="ABF27" s="56"/>
      <c r="ABG27" s="56"/>
      <c r="ABH27" s="56"/>
      <c r="ABI27" s="56"/>
      <c r="ABJ27" s="56"/>
      <c r="ABK27" s="56"/>
      <c r="ABL27" s="56"/>
      <c r="ABM27" s="56"/>
      <c r="ABN27" s="56"/>
      <c r="ABO27" s="56"/>
      <c r="ABP27" s="56"/>
      <c r="ABQ27" s="56"/>
      <c r="ABR27" s="56"/>
      <c r="ABS27" s="56"/>
      <c r="ABT27" s="56"/>
      <c r="ABU27" s="56"/>
      <c r="ABV27" s="56"/>
      <c r="ABW27" s="56"/>
      <c r="ABX27" s="56"/>
      <c r="ABY27" s="56"/>
      <c r="ABZ27" s="56"/>
      <c r="ACA27" s="56"/>
      <c r="ACB27" s="56"/>
      <c r="ACC27" s="56"/>
      <c r="ACD27" s="56"/>
      <c r="ACE27" s="56"/>
      <c r="ACF27" s="56"/>
      <c r="ACG27" s="56"/>
      <c r="ACH27" s="56"/>
      <c r="ACI27" s="56"/>
      <c r="ACJ27" s="56"/>
      <c r="ACK27" s="56"/>
      <c r="ACL27" s="56"/>
      <c r="ACM27" s="56"/>
      <c r="ACN27" s="56"/>
      <c r="ACO27" s="56"/>
      <c r="ACP27" s="56"/>
      <c r="ACQ27" s="56"/>
      <c r="ACR27" s="56"/>
      <c r="ACS27" s="56"/>
      <c r="ACT27" s="56"/>
      <c r="ACU27" s="56"/>
      <c r="ACV27" s="56"/>
      <c r="ACW27" s="56"/>
      <c r="ACX27" s="56"/>
      <c r="ACY27" s="56"/>
      <c r="ACZ27" s="56"/>
      <c r="ADA27" s="56"/>
      <c r="ADB27" s="56"/>
      <c r="ADC27" s="56"/>
      <c r="ADD27" s="56"/>
      <c r="ADE27" s="56"/>
      <c r="ADF27" s="56"/>
      <c r="ADG27" s="56"/>
      <c r="ADH27" s="56"/>
      <c r="ADI27" s="56"/>
      <c r="ADJ27" s="56"/>
      <c r="ADK27" s="56"/>
      <c r="ADL27" s="56"/>
      <c r="ADM27" s="56"/>
      <c r="ADN27" s="56"/>
      <c r="ADO27" s="56"/>
      <c r="ADP27" s="56"/>
      <c r="ADQ27" s="56"/>
      <c r="ADR27" s="56"/>
      <c r="ADS27" s="56"/>
      <c r="ADT27" s="56"/>
      <c r="ADU27" s="56"/>
      <c r="ADV27" s="56"/>
      <c r="ADW27" s="56"/>
      <c r="ADX27" s="56"/>
      <c r="ADY27" s="56"/>
      <c r="ADZ27" s="56"/>
      <c r="AEA27" s="56"/>
      <c r="AEB27" s="56"/>
      <c r="AEC27" s="56"/>
      <c r="AED27" s="56"/>
      <c r="AEE27" s="56"/>
      <c r="AEF27" s="56"/>
      <c r="AEG27" s="56"/>
      <c r="AEH27" s="56"/>
      <c r="AEI27" s="56"/>
      <c r="AEJ27" s="56"/>
      <c r="AEK27" s="56"/>
      <c r="AEL27" s="56"/>
      <c r="AEM27" s="56"/>
      <c r="AEN27" s="56"/>
      <c r="AEO27" s="56"/>
      <c r="AEP27" s="56"/>
      <c r="AEQ27" s="56"/>
      <c r="AER27" s="56"/>
      <c r="AES27" s="56"/>
      <c r="AET27" s="56"/>
      <c r="AEU27" s="56"/>
      <c r="AEV27" s="56"/>
      <c r="AEW27" s="56"/>
      <c r="AEX27" s="56"/>
      <c r="AEY27" s="56"/>
      <c r="AEZ27" s="56"/>
      <c r="AFA27" s="56"/>
      <c r="AFB27" s="56"/>
      <c r="AFC27" s="56"/>
      <c r="AFD27" s="56"/>
      <c r="AFE27" s="56"/>
      <c r="AFF27" s="56"/>
      <c r="AFG27" s="56"/>
      <c r="AFH27" s="56"/>
      <c r="AFI27" s="56"/>
      <c r="AFJ27" s="56"/>
      <c r="AFK27" s="56"/>
      <c r="AFL27" s="56"/>
      <c r="AFM27" s="56"/>
      <c r="AFN27" s="56"/>
      <c r="AFO27" s="56"/>
      <c r="AFP27" s="56"/>
      <c r="AFQ27" s="56"/>
      <c r="AFR27" s="56"/>
      <c r="AFS27" s="56"/>
      <c r="AFT27" s="56"/>
      <c r="AFU27" s="56"/>
      <c r="AFV27" s="56"/>
      <c r="AFW27" s="56"/>
      <c r="AFX27" s="56"/>
      <c r="AFY27" s="56"/>
      <c r="AFZ27" s="56"/>
      <c r="AGA27" s="56"/>
      <c r="AGB27" s="56"/>
      <c r="AGC27" s="56"/>
      <c r="AGD27" s="56"/>
      <c r="AGE27" s="56"/>
      <c r="AGF27" s="56"/>
      <c r="AGG27" s="56"/>
      <c r="AGH27" s="56"/>
      <c r="AGI27" s="56"/>
      <c r="AGJ27" s="56"/>
      <c r="AGK27" s="56"/>
      <c r="AGL27" s="56"/>
      <c r="AGM27" s="56"/>
      <c r="AGN27" s="56"/>
      <c r="AGO27" s="56"/>
      <c r="AGP27" s="56"/>
      <c r="AGQ27" s="56"/>
      <c r="AGR27" s="56"/>
      <c r="AGS27" s="56"/>
      <c r="AGT27" s="56"/>
      <c r="AGU27" s="56"/>
      <c r="AGV27" s="56"/>
      <c r="AGW27" s="56"/>
      <c r="AGX27" s="56"/>
      <c r="AGY27" s="56"/>
      <c r="AGZ27" s="56"/>
      <c r="AHA27" s="56"/>
      <c r="AHB27" s="56"/>
      <c r="AHC27" s="56"/>
      <c r="AHD27" s="56"/>
      <c r="AHE27" s="56"/>
      <c r="AHF27" s="56"/>
      <c r="AHG27" s="56"/>
      <c r="AHH27" s="56"/>
      <c r="AHI27" s="56"/>
      <c r="AHJ27" s="56"/>
      <c r="AHK27" s="56"/>
      <c r="AHL27" s="56"/>
      <c r="AHM27" s="56"/>
      <c r="AHN27" s="56"/>
      <c r="AHO27" s="56"/>
      <c r="AHP27" s="56"/>
      <c r="AHQ27" s="56"/>
      <c r="AHR27" s="56"/>
      <c r="AHS27" s="56"/>
      <c r="AHT27" s="56"/>
      <c r="AHU27" s="56"/>
      <c r="AHV27" s="56"/>
      <c r="AHW27" s="56"/>
      <c r="AHX27" s="56"/>
      <c r="AHY27" s="56"/>
      <c r="AHZ27" s="56"/>
      <c r="AIA27" s="56"/>
      <c r="AIB27" s="56"/>
      <c r="AIC27" s="56"/>
      <c r="AID27" s="56"/>
      <c r="AIE27" s="56"/>
      <c r="AIF27" s="56"/>
      <c r="AIG27" s="56"/>
      <c r="AIH27" s="56"/>
      <c r="AII27" s="56"/>
      <c r="AIJ27" s="56"/>
      <c r="AIK27" s="56"/>
      <c r="AIL27" s="56"/>
      <c r="AIM27" s="56"/>
      <c r="AIN27" s="56"/>
      <c r="AIO27" s="56"/>
      <c r="AIP27" s="56"/>
      <c r="AIQ27" s="56"/>
      <c r="AIR27" s="56"/>
      <c r="AIS27" s="56"/>
      <c r="AIT27" s="56"/>
      <c r="AIU27" s="56"/>
      <c r="AIV27" s="56"/>
      <c r="AIW27" s="56"/>
      <c r="AIX27" s="56"/>
      <c r="AIY27" s="56"/>
      <c r="AIZ27" s="56"/>
      <c r="AJA27" s="56"/>
      <c r="AJB27" s="56"/>
      <c r="AJC27" s="56"/>
      <c r="AJD27" s="56"/>
      <c r="AJE27" s="56"/>
      <c r="AJF27" s="56"/>
      <c r="AJG27" s="56"/>
      <c r="AJH27" s="56"/>
      <c r="AJI27" s="56"/>
      <c r="AJJ27" s="56"/>
      <c r="AJK27" s="56"/>
      <c r="AJL27" s="56"/>
      <c r="AJM27" s="56"/>
      <c r="AJN27" s="56"/>
      <c r="AJO27" s="56"/>
      <c r="AJP27" s="56"/>
      <c r="AJQ27" s="56"/>
      <c r="AJR27" s="56"/>
      <c r="AJS27" s="56"/>
      <c r="AJT27" s="56"/>
      <c r="AJU27" s="56"/>
      <c r="AJV27" s="56"/>
      <c r="AJW27" s="56"/>
      <c r="AJX27" s="56"/>
      <c r="AJY27" s="56"/>
      <c r="AJZ27" s="56"/>
      <c r="AKA27" s="56"/>
      <c r="AKB27" s="56"/>
      <c r="AKC27" s="56"/>
      <c r="AKD27" s="56"/>
      <c r="AKE27" s="56"/>
      <c r="AKF27" s="56"/>
      <c r="AKG27" s="56"/>
      <c r="AKH27" s="56"/>
      <c r="AKI27" s="56"/>
      <c r="AKJ27" s="56"/>
      <c r="AKK27" s="56"/>
      <c r="AKL27" s="56"/>
      <c r="AKM27" s="56"/>
      <c r="AKN27" s="56"/>
      <c r="AKO27" s="56"/>
      <c r="AKP27" s="56"/>
      <c r="AKQ27" s="56"/>
      <c r="AKR27" s="56"/>
      <c r="AKS27" s="56"/>
      <c r="AKT27" s="56"/>
      <c r="AKU27" s="56"/>
      <c r="AKV27" s="56"/>
      <c r="AKW27" s="56"/>
      <c r="AKX27" s="56"/>
      <c r="AKY27" s="56"/>
      <c r="AKZ27" s="56"/>
      <c r="ALA27" s="56"/>
      <c r="ALB27" s="56"/>
      <c r="ALC27" s="56"/>
      <c r="ALD27" s="56"/>
      <c r="ALE27" s="56"/>
      <c r="ALF27" s="56"/>
      <c r="ALG27" s="56"/>
      <c r="ALH27" s="56"/>
      <c r="ALI27" s="56"/>
      <c r="ALJ27" s="56"/>
      <c r="ALK27" s="56"/>
      <c r="ALL27" s="56"/>
      <c r="ALM27" s="56"/>
      <c r="ALN27" s="56"/>
      <c r="ALO27" s="56"/>
      <c r="ALP27" s="56"/>
      <c r="ALQ27" s="56"/>
      <c r="ALR27" s="56"/>
      <c r="ALS27" s="56"/>
      <c r="ALT27" s="56"/>
      <c r="ALU27" s="56"/>
      <c r="ALV27" s="56"/>
      <c r="ALW27" s="56"/>
      <c r="ALX27" s="56"/>
      <c r="ALY27" s="56"/>
      <c r="ALZ27" s="56"/>
      <c r="AMA27" s="56"/>
      <c r="AMB27" s="56"/>
      <c r="AMC27" s="56"/>
      <c r="AMD27" s="56"/>
      <c r="AME27" s="56"/>
      <c r="AMF27" s="56"/>
      <c r="AMG27" s="56"/>
      <c r="AMH27" s="56"/>
      <c r="AMI27" s="56"/>
      <c r="AMJ27" s="56"/>
      <c r="AMK27" s="56"/>
      <c r="AML27" s="56"/>
      <c r="AMM27" s="56"/>
      <c r="AMN27" s="56"/>
      <c r="AMO27" s="56"/>
      <c r="AMP27" s="56"/>
      <c r="AMQ27" s="56"/>
      <c r="AMR27" s="56"/>
      <c r="AMS27" s="56"/>
      <c r="AMT27" s="56"/>
      <c r="AMU27" s="56"/>
      <c r="AMV27" s="56"/>
      <c r="AMW27" s="56"/>
      <c r="AMX27" s="56"/>
      <c r="AMY27" s="56"/>
      <c r="AMZ27" s="56"/>
      <c r="ANA27" s="56"/>
      <c r="ANB27" s="56"/>
      <c r="ANC27" s="56"/>
      <c r="AND27" s="56"/>
      <c r="ANE27" s="56"/>
      <c r="ANF27" s="56"/>
      <c r="ANG27" s="56"/>
      <c r="ANH27" s="56"/>
      <c r="ANI27" s="56"/>
      <c r="ANJ27" s="56"/>
      <c r="ANK27" s="56"/>
      <c r="ANL27" s="56"/>
      <c r="ANM27" s="56"/>
      <c r="ANN27" s="56"/>
      <c r="ANO27" s="56"/>
      <c r="ANP27" s="56"/>
      <c r="ANQ27" s="56"/>
      <c r="ANR27" s="56"/>
      <c r="ANS27" s="56"/>
      <c r="ANT27" s="56"/>
      <c r="ANU27" s="56"/>
      <c r="ANV27" s="56"/>
      <c r="ANW27" s="56"/>
      <c r="ANX27" s="56"/>
      <c r="ANY27" s="56"/>
      <c r="ANZ27" s="56"/>
      <c r="AOA27" s="56"/>
      <c r="AOB27" s="56"/>
      <c r="AOC27" s="56"/>
      <c r="AOD27" s="56"/>
      <c r="AOE27" s="56"/>
      <c r="AOF27" s="56"/>
      <c r="AOG27" s="56"/>
      <c r="AOH27" s="56"/>
      <c r="AOI27" s="56"/>
      <c r="AOJ27" s="56"/>
      <c r="AOK27" s="56"/>
      <c r="AOL27" s="56"/>
      <c r="AOM27" s="56"/>
      <c r="AON27" s="56"/>
      <c r="AOO27" s="56"/>
      <c r="AOP27" s="56"/>
      <c r="AOQ27" s="56"/>
      <c r="AOR27" s="56"/>
      <c r="AOS27" s="56"/>
      <c r="AOT27" s="56"/>
      <c r="AOU27" s="56"/>
      <c r="AOV27" s="56"/>
      <c r="AOW27" s="56"/>
      <c r="AOX27" s="56"/>
      <c r="AOY27" s="56"/>
      <c r="AOZ27" s="56"/>
      <c r="APA27" s="56"/>
      <c r="APB27" s="56"/>
      <c r="APC27" s="56"/>
      <c r="APD27" s="56"/>
      <c r="APE27" s="56"/>
      <c r="APF27" s="56"/>
      <c r="APG27" s="56"/>
      <c r="APH27" s="56"/>
      <c r="API27" s="56"/>
      <c r="APJ27" s="56"/>
      <c r="APK27" s="56"/>
      <c r="APL27" s="56"/>
      <c r="APM27" s="56"/>
      <c r="APN27" s="56"/>
      <c r="APO27" s="56"/>
      <c r="APP27" s="56"/>
      <c r="APQ27" s="56"/>
      <c r="APR27" s="56"/>
      <c r="APS27" s="56"/>
      <c r="APT27" s="56"/>
      <c r="APU27" s="56"/>
      <c r="APV27" s="56"/>
      <c r="APW27" s="56"/>
      <c r="APX27" s="56"/>
      <c r="APY27" s="56"/>
      <c r="APZ27" s="56"/>
      <c r="AQA27" s="56"/>
      <c r="AQB27" s="56"/>
      <c r="AQC27" s="56"/>
      <c r="AQD27" s="56"/>
      <c r="AQE27" s="56"/>
      <c r="AQF27" s="56"/>
      <c r="AQG27" s="56"/>
      <c r="AQH27" s="56"/>
      <c r="AQI27" s="56"/>
      <c r="AQJ27" s="56"/>
      <c r="AQK27" s="56"/>
      <c r="AQL27" s="56"/>
      <c r="AQM27" s="56"/>
      <c r="AQN27" s="56"/>
      <c r="AQO27" s="56"/>
      <c r="AQP27" s="56"/>
      <c r="AQQ27" s="56"/>
      <c r="AQR27" s="56"/>
      <c r="AQS27" s="56"/>
      <c r="AQT27" s="56"/>
      <c r="AQU27" s="56"/>
      <c r="AQV27" s="56"/>
      <c r="AQW27" s="56"/>
      <c r="AQX27" s="56"/>
      <c r="AQY27" s="56"/>
      <c r="AQZ27" s="56"/>
      <c r="ARA27" s="56"/>
      <c r="ARB27" s="56"/>
      <c r="ARC27" s="56"/>
      <c r="ARD27" s="56"/>
      <c r="ARE27" s="56"/>
      <c r="ARF27" s="56"/>
      <c r="ARG27" s="56"/>
      <c r="ARH27" s="56"/>
      <c r="ARI27" s="56"/>
      <c r="ARJ27" s="56"/>
      <c r="ARK27" s="56"/>
      <c r="ARL27" s="56"/>
      <c r="ARM27" s="56"/>
      <c r="ARN27" s="56"/>
      <c r="ARO27" s="56"/>
      <c r="ARP27" s="56"/>
      <c r="ARQ27" s="56"/>
      <c r="ARR27" s="56"/>
      <c r="ARS27" s="56"/>
      <c r="ART27" s="56"/>
      <c r="ARU27" s="56"/>
      <c r="ARV27" s="56"/>
      <c r="ARW27" s="56"/>
      <c r="ARX27" s="56"/>
      <c r="ARY27" s="56"/>
      <c r="ARZ27" s="56"/>
      <c r="ASA27" s="56"/>
      <c r="ASB27" s="56"/>
      <c r="ASC27" s="56"/>
      <c r="ASD27" s="56"/>
      <c r="ASE27" s="56"/>
      <c r="ASF27" s="56"/>
      <c r="ASG27" s="56"/>
      <c r="ASH27" s="56"/>
      <c r="ASI27" s="56"/>
      <c r="ASJ27" s="56"/>
      <c r="ASK27" s="56"/>
      <c r="ASL27" s="56"/>
      <c r="ASM27" s="56"/>
      <c r="ASN27" s="56"/>
      <c r="ASO27" s="56"/>
      <c r="ASP27" s="56"/>
      <c r="ASQ27" s="56"/>
      <c r="ASR27" s="56"/>
      <c r="ASS27" s="56"/>
      <c r="AST27" s="56"/>
      <c r="ASU27" s="56"/>
      <c r="ASV27" s="56"/>
      <c r="ASW27" s="56"/>
      <c r="ASX27" s="56"/>
      <c r="ASY27" s="56"/>
      <c r="ASZ27" s="56"/>
      <c r="ATA27" s="56"/>
      <c r="ATB27" s="56"/>
      <c r="ATC27" s="56"/>
      <c r="ATD27" s="56"/>
      <c r="ATE27" s="56"/>
      <c r="ATF27" s="56"/>
      <c r="ATG27" s="56"/>
      <c r="ATH27" s="56"/>
      <c r="ATI27" s="56"/>
      <c r="ATJ27" s="56"/>
      <c r="ATK27" s="56"/>
      <c r="ATL27" s="56"/>
      <c r="ATM27" s="56"/>
      <c r="ATN27" s="56"/>
      <c r="ATO27" s="56"/>
      <c r="ATP27" s="56"/>
      <c r="ATQ27" s="56"/>
      <c r="ATR27" s="56"/>
      <c r="ATS27" s="56"/>
      <c r="ATT27" s="56"/>
      <c r="ATU27" s="56"/>
      <c r="ATV27" s="56"/>
      <c r="ATW27" s="56"/>
      <c r="ATX27" s="56"/>
      <c r="ATY27" s="56"/>
      <c r="ATZ27" s="56"/>
      <c r="AUA27" s="56"/>
      <c r="AUB27" s="56"/>
      <c r="AUC27" s="56"/>
      <c r="AUD27" s="56"/>
      <c r="AUE27" s="56"/>
      <c r="AUF27" s="56"/>
      <c r="AUG27" s="56"/>
      <c r="AUH27" s="56"/>
      <c r="AUI27" s="56"/>
      <c r="AUJ27" s="56"/>
      <c r="AUK27" s="56"/>
      <c r="AUL27" s="56"/>
      <c r="AUM27" s="56"/>
      <c r="AUN27" s="56"/>
      <c r="AUO27" s="56"/>
      <c r="AUP27" s="56"/>
      <c r="AUQ27" s="56"/>
      <c r="AUR27" s="56"/>
      <c r="AUS27" s="56"/>
      <c r="AUT27" s="56"/>
      <c r="AUU27" s="56"/>
      <c r="AUV27" s="56"/>
      <c r="AUW27" s="56"/>
      <c r="AUX27" s="56"/>
      <c r="AUY27" s="56"/>
      <c r="AUZ27" s="56"/>
      <c r="AVA27" s="56"/>
      <c r="AVB27" s="56"/>
      <c r="AVC27" s="56"/>
      <c r="AVD27" s="56"/>
      <c r="AVE27" s="56"/>
      <c r="AVF27" s="56"/>
      <c r="AVG27" s="56"/>
      <c r="AVH27" s="56"/>
      <c r="AVI27" s="56"/>
      <c r="AVJ27" s="56"/>
      <c r="AVK27" s="56"/>
      <c r="AVL27" s="56"/>
      <c r="AVM27" s="56"/>
      <c r="AVN27" s="56"/>
      <c r="AVO27" s="56"/>
      <c r="AVP27" s="56"/>
      <c r="AVQ27" s="56"/>
      <c r="AVR27" s="56"/>
      <c r="AVS27" s="56"/>
      <c r="AVT27" s="56"/>
      <c r="AVU27" s="56"/>
      <c r="AVV27" s="56"/>
      <c r="AVW27" s="56"/>
      <c r="AVX27" s="56"/>
      <c r="AVY27" s="56"/>
      <c r="AVZ27" s="56"/>
      <c r="AWA27" s="56"/>
      <c r="AWB27" s="56"/>
      <c r="AWC27" s="56"/>
      <c r="AWD27" s="56"/>
      <c r="AWE27" s="56"/>
      <c r="AWF27" s="56"/>
      <c r="AWG27" s="56"/>
      <c r="AWH27" s="56"/>
      <c r="AWI27" s="56"/>
      <c r="AWJ27" s="56"/>
      <c r="AWK27" s="56"/>
      <c r="AWL27" s="56"/>
      <c r="AWM27" s="56"/>
      <c r="AWN27" s="56"/>
      <c r="AWO27" s="56"/>
      <c r="AWP27" s="56"/>
      <c r="AWQ27" s="56"/>
      <c r="AWR27" s="56"/>
      <c r="AWS27" s="56"/>
      <c r="AWT27" s="56"/>
      <c r="AWU27" s="56"/>
      <c r="AWV27" s="56"/>
      <c r="AWW27" s="56"/>
      <c r="AWX27" s="56"/>
      <c r="AWY27" s="56"/>
      <c r="AWZ27" s="56"/>
      <c r="AXA27" s="56"/>
      <c r="AXB27" s="56"/>
      <c r="AXC27" s="56"/>
      <c r="AXD27" s="56"/>
      <c r="AXE27" s="56"/>
      <c r="AXF27" s="56"/>
      <c r="AXG27" s="56"/>
      <c r="AXH27" s="56"/>
      <c r="AXI27" s="56"/>
      <c r="AXJ27" s="56"/>
      <c r="AXK27" s="56"/>
      <c r="AXL27" s="56"/>
      <c r="AXM27" s="56"/>
      <c r="AXN27" s="56"/>
      <c r="AXO27" s="56"/>
      <c r="AXP27" s="56"/>
      <c r="AXQ27" s="56"/>
      <c r="AXR27" s="56"/>
      <c r="AXS27" s="56"/>
      <c r="AXT27" s="56"/>
      <c r="AXU27" s="56"/>
      <c r="AXV27" s="56"/>
      <c r="AXW27" s="56"/>
      <c r="AXX27" s="56"/>
      <c r="AXY27" s="56"/>
      <c r="AXZ27" s="56"/>
      <c r="AYA27" s="56"/>
      <c r="AYB27" s="56"/>
      <c r="AYC27" s="56"/>
      <c r="AYD27" s="56"/>
      <c r="AYE27" s="56"/>
      <c r="AYF27" s="56"/>
      <c r="AYG27" s="56"/>
      <c r="AYH27" s="56"/>
      <c r="AYI27" s="56"/>
      <c r="AYJ27" s="56"/>
      <c r="AYK27" s="56"/>
      <c r="AYL27" s="56"/>
      <c r="AYM27" s="56"/>
      <c r="AYN27" s="56"/>
      <c r="AYO27" s="56"/>
      <c r="AYP27" s="56"/>
      <c r="AYQ27" s="56"/>
      <c r="AYR27" s="56"/>
      <c r="AYS27" s="56"/>
      <c r="AYT27" s="56"/>
      <c r="AYU27" s="56"/>
      <c r="AYV27" s="56"/>
      <c r="AYW27" s="56"/>
      <c r="AYX27" s="56"/>
      <c r="AYY27" s="56"/>
      <c r="AYZ27" s="56"/>
      <c r="AZA27" s="56"/>
      <c r="AZB27" s="56"/>
      <c r="AZC27" s="56"/>
      <c r="AZD27" s="56"/>
      <c r="AZE27" s="56"/>
      <c r="AZF27" s="56"/>
      <c r="AZG27" s="56"/>
      <c r="AZH27" s="56"/>
      <c r="AZI27" s="56"/>
      <c r="AZJ27" s="56"/>
      <c r="AZK27" s="56"/>
      <c r="AZL27" s="56"/>
      <c r="AZM27" s="56"/>
      <c r="AZN27" s="56"/>
      <c r="AZO27" s="56"/>
      <c r="AZP27" s="56"/>
      <c r="AZQ27" s="56"/>
      <c r="AZR27" s="56"/>
      <c r="AZS27" s="56"/>
      <c r="AZT27" s="56"/>
      <c r="AZU27" s="56"/>
      <c r="AZV27" s="56"/>
      <c r="AZW27" s="56"/>
      <c r="AZX27" s="56"/>
      <c r="AZY27" s="56"/>
      <c r="AZZ27" s="56"/>
      <c r="BAA27" s="56"/>
      <c r="BAB27" s="56"/>
      <c r="BAC27" s="56"/>
      <c r="BAD27" s="56"/>
      <c r="BAE27" s="56"/>
      <c r="BAF27" s="56"/>
      <c r="BAG27" s="56"/>
      <c r="BAH27" s="56"/>
      <c r="BAI27" s="56"/>
      <c r="BAJ27" s="56"/>
      <c r="BAK27" s="56"/>
      <c r="BAL27" s="56"/>
      <c r="BAM27" s="56"/>
      <c r="BAN27" s="56"/>
      <c r="BAO27" s="56"/>
      <c r="BAP27" s="56"/>
      <c r="BAQ27" s="56"/>
      <c r="BAR27" s="56"/>
      <c r="BAS27" s="56"/>
      <c r="BAT27" s="56"/>
      <c r="BAU27" s="56"/>
      <c r="BAV27" s="56"/>
      <c r="BAW27" s="56"/>
      <c r="BAX27" s="56"/>
      <c r="BAY27" s="56"/>
      <c r="BAZ27" s="56"/>
      <c r="BBA27" s="56"/>
      <c r="BBB27" s="56"/>
      <c r="BBC27" s="56"/>
      <c r="BBD27" s="56"/>
      <c r="BBE27" s="56"/>
      <c r="BBF27" s="56"/>
      <c r="BBG27" s="56"/>
      <c r="BBH27" s="56"/>
      <c r="BBI27" s="56"/>
      <c r="BBJ27" s="56"/>
      <c r="BBK27" s="56"/>
      <c r="BBL27" s="56"/>
      <c r="BBM27" s="56"/>
      <c r="BBN27" s="56"/>
      <c r="BBO27" s="56"/>
      <c r="BBP27" s="56"/>
      <c r="BBQ27" s="56"/>
      <c r="BBR27" s="56"/>
      <c r="BBS27" s="56"/>
      <c r="BBT27" s="56"/>
      <c r="BBU27" s="56"/>
      <c r="BBV27" s="56"/>
      <c r="BBW27" s="56"/>
      <c r="BBX27" s="56"/>
      <c r="BBY27" s="56"/>
      <c r="BBZ27" s="56"/>
      <c r="BCA27" s="56"/>
      <c r="BCB27" s="56"/>
      <c r="BCC27" s="56"/>
      <c r="BCD27" s="56"/>
      <c r="BCE27" s="56"/>
      <c r="BCF27" s="56"/>
      <c r="BCG27" s="56"/>
      <c r="BCH27" s="56"/>
      <c r="BCI27" s="56"/>
      <c r="BCJ27" s="56"/>
      <c r="BCK27" s="56"/>
      <c r="BCL27" s="56"/>
      <c r="BCM27" s="56"/>
      <c r="BCN27" s="56"/>
      <c r="BCO27" s="56"/>
      <c r="BCP27" s="56"/>
      <c r="BCQ27" s="56"/>
      <c r="BCR27" s="56"/>
      <c r="BCS27" s="56"/>
      <c r="BCT27" s="56"/>
      <c r="BCU27" s="56"/>
      <c r="BCV27" s="56"/>
      <c r="BCW27" s="56"/>
      <c r="BCX27" s="56"/>
      <c r="BCY27" s="56"/>
      <c r="BCZ27" s="56"/>
      <c r="BDA27" s="56"/>
      <c r="BDB27" s="56"/>
      <c r="BDC27" s="56"/>
      <c r="BDD27" s="56"/>
      <c r="BDE27" s="56"/>
      <c r="BDF27" s="56"/>
      <c r="BDG27" s="56"/>
      <c r="BDH27" s="56"/>
      <c r="BDI27" s="56"/>
      <c r="BDJ27" s="56"/>
      <c r="BDK27" s="56"/>
      <c r="BDL27" s="56"/>
      <c r="BDM27" s="56"/>
      <c r="BDN27" s="56"/>
      <c r="BDO27" s="56"/>
      <c r="BDP27" s="56"/>
      <c r="BDQ27" s="56"/>
      <c r="BDR27" s="56"/>
      <c r="BDS27" s="56"/>
      <c r="BDT27" s="56"/>
      <c r="BDU27" s="56"/>
      <c r="BDV27" s="56"/>
      <c r="BDW27" s="56"/>
      <c r="BDX27" s="56"/>
      <c r="BDY27" s="56"/>
      <c r="BDZ27" s="56"/>
      <c r="BEA27" s="56"/>
      <c r="BEB27" s="56"/>
      <c r="BEC27" s="56"/>
      <c r="BED27" s="56"/>
      <c r="BEE27" s="56"/>
      <c r="BEF27" s="56"/>
      <c r="BEG27" s="56"/>
      <c r="BEH27" s="56"/>
      <c r="BEI27" s="56"/>
      <c r="BEJ27" s="56"/>
      <c r="BEK27" s="56"/>
      <c r="BEL27" s="56"/>
      <c r="BEM27" s="56"/>
      <c r="BEN27" s="56"/>
      <c r="BEO27" s="56"/>
      <c r="BEP27" s="56"/>
      <c r="BEQ27" s="56"/>
      <c r="BER27" s="56"/>
      <c r="BES27" s="56"/>
      <c r="BET27" s="56"/>
      <c r="BEU27" s="56"/>
      <c r="BEV27" s="56"/>
      <c r="BEW27" s="56"/>
      <c r="BEX27" s="56"/>
      <c r="BEY27" s="56"/>
      <c r="BEZ27" s="56"/>
      <c r="BFA27" s="56"/>
      <c r="BFB27" s="56"/>
      <c r="BFC27" s="56"/>
      <c r="BFD27" s="56"/>
      <c r="BFE27" s="56"/>
      <c r="BFF27" s="56"/>
      <c r="BFG27" s="56"/>
      <c r="BFH27" s="56"/>
      <c r="BFI27" s="56"/>
      <c r="BFJ27" s="56"/>
      <c r="BFK27" s="56"/>
      <c r="BFL27" s="56"/>
      <c r="BFM27" s="56"/>
      <c r="BFN27" s="56"/>
      <c r="BFO27" s="56"/>
      <c r="BFP27" s="56"/>
      <c r="BFQ27" s="56"/>
      <c r="BFR27" s="56"/>
      <c r="BFS27" s="56"/>
      <c r="BFT27" s="56"/>
      <c r="BFU27" s="56"/>
      <c r="BFV27" s="56"/>
      <c r="BFW27" s="56"/>
      <c r="BFX27" s="56"/>
      <c r="BFY27" s="56"/>
      <c r="BFZ27" s="56"/>
      <c r="BGA27" s="56"/>
      <c r="BGB27" s="56"/>
      <c r="BGC27" s="56"/>
      <c r="BGD27" s="56"/>
      <c r="BGE27" s="56"/>
      <c r="BGF27" s="56"/>
      <c r="BGG27" s="56"/>
      <c r="BGH27" s="56"/>
      <c r="BGI27" s="56"/>
      <c r="BGJ27" s="56"/>
      <c r="BGK27" s="56"/>
      <c r="BGL27" s="56"/>
      <c r="BGM27" s="56"/>
      <c r="BGN27" s="56"/>
      <c r="BGO27" s="56"/>
      <c r="BGP27" s="56"/>
      <c r="BGQ27" s="56"/>
      <c r="BGR27" s="56"/>
      <c r="BGS27" s="56"/>
      <c r="BGT27" s="56"/>
      <c r="BGU27" s="56"/>
      <c r="BGV27" s="56"/>
      <c r="BGW27" s="56"/>
      <c r="BGX27" s="56"/>
      <c r="BGY27" s="56"/>
      <c r="BGZ27" s="56"/>
      <c r="BHA27" s="56"/>
      <c r="BHB27" s="56"/>
      <c r="BHC27" s="56"/>
      <c r="BHD27" s="56"/>
      <c r="BHE27" s="56"/>
      <c r="BHF27" s="56"/>
      <c r="BHG27" s="56"/>
      <c r="BHH27" s="56"/>
      <c r="BHI27" s="56"/>
      <c r="BHJ27" s="56"/>
      <c r="BHK27" s="56"/>
      <c r="BHL27" s="56"/>
      <c r="BHM27" s="56"/>
      <c r="BHN27" s="56"/>
      <c r="BHO27" s="56"/>
      <c r="BHP27" s="56"/>
      <c r="BHQ27" s="56"/>
      <c r="BHR27" s="56"/>
      <c r="BHS27" s="56"/>
      <c r="BHT27" s="56"/>
      <c r="BHU27" s="56"/>
      <c r="BHV27" s="56"/>
      <c r="BHW27" s="56"/>
      <c r="BHX27" s="56"/>
      <c r="BHY27" s="56"/>
      <c r="BHZ27" s="56"/>
      <c r="BIA27" s="56"/>
      <c r="BIB27" s="56"/>
      <c r="BIC27" s="56"/>
      <c r="BID27" s="56"/>
      <c r="BIE27" s="56"/>
      <c r="BIF27" s="56"/>
      <c r="BIG27" s="56"/>
      <c r="BIH27" s="56"/>
      <c r="BII27" s="56"/>
      <c r="BIJ27" s="56"/>
      <c r="BIK27" s="56"/>
      <c r="BIL27" s="56"/>
      <c r="BIM27" s="56"/>
      <c r="BIN27" s="56"/>
      <c r="BIO27" s="56"/>
      <c r="BIP27" s="56"/>
      <c r="BIQ27" s="56"/>
      <c r="BIR27" s="56"/>
      <c r="BIS27" s="56"/>
      <c r="BIT27" s="56"/>
      <c r="BIU27" s="56"/>
      <c r="BIV27" s="56"/>
      <c r="BIW27" s="56"/>
      <c r="BIX27" s="56"/>
      <c r="BIY27" s="56"/>
      <c r="BIZ27" s="56"/>
      <c r="BJA27" s="56"/>
      <c r="BJB27" s="56"/>
      <c r="BJC27" s="56"/>
      <c r="BJD27" s="56"/>
      <c r="BJE27" s="56"/>
      <c r="BJF27" s="56"/>
      <c r="BJG27" s="56"/>
      <c r="BJH27" s="56"/>
      <c r="BJI27" s="56"/>
      <c r="BJJ27" s="56"/>
      <c r="BJK27" s="56"/>
      <c r="BJL27" s="56"/>
      <c r="BJM27" s="56"/>
      <c r="BJN27" s="56"/>
      <c r="BJO27" s="56"/>
      <c r="BJP27" s="56"/>
      <c r="BJQ27" s="56"/>
      <c r="BJR27" s="56"/>
      <c r="BJS27" s="56"/>
      <c r="BJT27" s="56"/>
      <c r="BJU27" s="56"/>
      <c r="BJV27" s="56"/>
      <c r="BJW27" s="56"/>
      <c r="BJX27" s="56"/>
      <c r="BJY27" s="56"/>
      <c r="BJZ27" s="56"/>
      <c r="BKA27" s="56"/>
      <c r="BKB27" s="56"/>
      <c r="BKC27" s="56"/>
      <c r="BKD27" s="56"/>
      <c r="BKE27" s="56"/>
      <c r="BKF27" s="56"/>
      <c r="BKG27" s="56"/>
      <c r="BKH27" s="56"/>
      <c r="BKI27" s="56"/>
      <c r="BKJ27" s="56"/>
      <c r="BKK27" s="56"/>
      <c r="BKL27" s="56"/>
      <c r="BKM27" s="56"/>
      <c r="BKN27" s="56"/>
      <c r="BKO27" s="56"/>
      <c r="BKP27" s="56"/>
      <c r="BKQ27" s="56"/>
      <c r="BKR27" s="56"/>
      <c r="BKS27" s="56"/>
      <c r="BKT27" s="56"/>
      <c r="BKU27" s="56"/>
      <c r="BKV27" s="56"/>
      <c r="BKW27" s="56"/>
      <c r="BKX27" s="56"/>
      <c r="BKY27" s="56"/>
      <c r="BKZ27" s="56"/>
      <c r="BLA27" s="56"/>
      <c r="BLB27" s="56"/>
      <c r="BLC27" s="56"/>
      <c r="BLD27" s="56"/>
      <c r="BLE27" s="56"/>
      <c r="BLF27" s="56"/>
      <c r="BLG27" s="56"/>
      <c r="BLH27" s="56"/>
      <c r="BLI27" s="56"/>
      <c r="BLJ27" s="56"/>
      <c r="BLK27" s="56"/>
      <c r="BLL27" s="56"/>
      <c r="BLM27" s="56"/>
      <c r="BLN27" s="56"/>
      <c r="BLO27" s="56"/>
      <c r="BLP27" s="56"/>
      <c r="BLQ27" s="56"/>
      <c r="BLR27" s="56"/>
      <c r="BLS27" s="56"/>
      <c r="BLT27" s="56"/>
      <c r="BLU27" s="56"/>
      <c r="BLV27" s="56"/>
      <c r="BLW27" s="56"/>
      <c r="BLX27" s="56"/>
      <c r="BLY27" s="56"/>
      <c r="BLZ27" s="56"/>
      <c r="BMA27" s="56"/>
      <c r="BMB27" s="56"/>
      <c r="BMC27" s="56"/>
      <c r="BMD27" s="56"/>
      <c r="BME27" s="56"/>
      <c r="BMF27" s="56"/>
      <c r="BMG27" s="56"/>
      <c r="BMH27" s="56"/>
      <c r="BMI27" s="56"/>
      <c r="BMJ27" s="56"/>
      <c r="BMK27" s="56"/>
      <c r="BML27" s="56"/>
      <c r="BMM27" s="56"/>
      <c r="BMN27" s="56"/>
      <c r="BMO27" s="56"/>
      <c r="BMP27" s="56"/>
      <c r="BMQ27" s="56"/>
      <c r="BMR27" s="56"/>
      <c r="BMS27" s="56"/>
      <c r="BMT27" s="56"/>
      <c r="BMU27" s="56"/>
      <c r="BMV27" s="56"/>
      <c r="BMW27" s="56"/>
      <c r="BMX27" s="56"/>
      <c r="BMY27" s="56"/>
      <c r="BMZ27" s="56"/>
      <c r="BNA27" s="56"/>
      <c r="BNB27" s="56"/>
      <c r="BNC27" s="56"/>
      <c r="BND27" s="56"/>
      <c r="BNE27" s="56"/>
      <c r="BNF27" s="56"/>
      <c r="BNG27" s="56"/>
      <c r="BNH27" s="56"/>
      <c r="BNI27" s="56"/>
      <c r="BNJ27" s="56"/>
      <c r="BNK27" s="56"/>
      <c r="BNL27" s="56"/>
      <c r="BNM27" s="56"/>
      <c r="BNN27" s="56"/>
      <c r="BNO27" s="56"/>
      <c r="BNP27" s="56"/>
      <c r="BNQ27" s="56"/>
      <c r="BNR27" s="56"/>
      <c r="BNS27" s="56"/>
      <c r="BNT27" s="56"/>
      <c r="BNU27" s="56"/>
      <c r="BNV27" s="56"/>
      <c r="BNW27" s="56"/>
      <c r="BNX27" s="56"/>
      <c r="BNY27" s="56"/>
      <c r="BNZ27" s="56"/>
      <c r="BOA27" s="56"/>
      <c r="BOB27" s="56"/>
      <c r="BOC27" s="56"/>
      <c r="BOD27" s="56"/>
      <c r="BOE27" s="56"/>
      <c r="BOF27" s="56"/>
      <c r="BOG27" s="56"/>
      <c r="BOH27" s="56"/>
      <c r="BOI27" s="56"/>
      <c r="BOJ27" s="56"/>
      <c r="BOK27" s="56"/>
      <c r="BOL27" s="56"/>
      <c r="BOM27" s="56"/>
      <c r="BON27" s="56"/>
      <c r="BOO27" s="56"/>
      <c r="BOP27" s="56"/>
      <c r="BOQ27" s="56"/>
      <c r="BOR27" s="56"/>
      <c r="BOS27" s="56"/>
      <c r="BOT27" s="56"/>
      <c r="BOU27" s="56"/>
      <c r="BOV27" s="56"/>
      <c r="BOW27" s="56"/>
      <c r="BOX27" s="56"/>
      <c r="BOY27" s="56"/>
      <c r="BOZ27" s="56"/>
      <c r="BPA27" s="56"/>
      <c r="BPB27" s="56"/>
      <c r="BPC27" s="56"/>
      <c r="BPD27" s="56"/>
      <c r="BPE27" s="56"/>
      <c r="BPF27" s="56"/>
      <c r="BPG27" s="56"/>
      <c r="BPH27" s="56"/>
      <c r="BPI27" s="56"/>
      <c r="BPJ27" s="56"/>
      <c r="BPK27" s="56"/>
      <c r="BPL27" s="56"/>
      <c r="BPM27" s="56"/>
      <c r="BPN27" s="56"/>
      <c r="BPO27" s="56"/>
      <c r="BPP27" s="56"/>
      <c r="BPQ27" s="56"/>
      <c r="BPR27" s="56"/>
      <c r="BPS27" s="56"/>
      <c r="BPT27" s="56"/>
      <c r="BPU27" s="56"/>
      <c r="BPV27" s="56"/>
      <c r="BPW27" s="56"/>
      <c r="BPX27" s="56"/>
      <c r="BPY27" s="56"/>
      <c r="BPZ27" s="56"/>
      <c r="BQA27" s="56"/>
      <c r="BQB27" s="56"/>
      <c r="BQC27" s="56"/>
      <c r="BQD27" s="56"/>
      <c r="BQE27" s="56"/>
      <c r="BQF27" s="56"/>
      <c r="BQG27" s="56"/>
      <c r="BQH27" s="56"/>
      <c r="BQI27" s="56"/>
      <c r="BQJ27" s="56"/>
      <c r="BQK27" s="56"/>
      <c r="BQL27" s="56"/>
      <c r="BQM27" s="56"/>
      <c r="BQN27" s="56"/>
      <c r="BQO27" s="56"/>
      <c r="BQP27" s="56"/>
      <c r="BQQ27" s="56"/>
      <c r="BQR27" s="56"/>
      <c r="BQS27" s="56"/>
      <c r="BQT27" s="56"/>
      <c r="BQU27" s="56"/>
      <c r="BQV27" s="56"/>
      <c r="BQW27" s="56"/>
      <c r="BQX27" s="56"/>
      <c r="BQY27" s="56"/>
      <c r="BQZ27" s="56"/>
      <c r="BRA27" s="56"/>
      <c r="BRB27" s="56"/>
      <c r="BRC27" s="56"/>
      <c r="BRD27" s="56"/>
      <c r="BRE27" s="56"/>
      <c r="BRF27" s="56"/>
      <c r="BRG27" s="56"/>
      <c r="BRH27" s="56"/>
      <c r="BRI27" s="56"/>
      <c r="BRJ27" s="56"/>
      <c r="BRK27" s="56"/>
      <c r="BRL27" s="56"/>
      <c r="BRM27" s="56"/>
      <c r="BRN27" s="56"/>
      <c r="BRO27" s="56"/>
      <c r="BRP27" s="56"/>
      <c r="BRQ27" s="56"/>
      <c r="BRR27" s="56"/>
      <c r="BRS27" s="56"/>
      <c r="BRT27" s="56"/>
      <c r="BRU27" s="56"/>
      <c r="BRV27" s="56"/>
      <c r="BRW27" s="56"/>
      <c r="BRX27" s="56"/>
      <c r="BRY27" s="56"/>
      <c r="BRZ27" s="56"/>
      <c r="BSA27" s="56"/>
      <c r="BSB27" s="56"/>
      <c r="BSC27" s="56"/>
      <c r="BSD27" s="56"/>
      <c r="BSE27" s="56"/>
      <c r="BSF27" s="56"/>
      <c r="BSG27" s="56"/>
      <c r="BSH27" s="56"/>
      <c r="BSI27" s="56"/>
      <c r="BSJ27" s="56"/>
      <c r="BSK27" s="56"/>
      <c r="BSL27" s="56"/>
      <c r="BSM27" s="56"/>
      <c r="BSN27" s="56"/>
      <c r="BSO27" s="56"/>
      <c r="BSP27" s="56"/>
      <c r="BSQ27" s="56"/>
      <c r="BSR27" s="56"/>
      <c r="BSS27" s="56"/>
      <c r="BST27" s="56"/>
      <c r="BSU27" s="56"/>
      <c r="BSV27" s="56"/>
      <c r="BSW27" s="56"/>
      <c r="BSX27" s="56"/>
      <c r="BSY27" s="56"/>
      <c r="BSZ27" s="56"/>
      <c r="BTA27" s="56"/>
      <c r="BTB27" s="56"/>
      <c r="BTC27" s="56"/>
      <c r="BTD27" s="56"/>
      <c r="BTE27" s="56"/>
      <c r="BTF27" s="56"/>
      <c r="BTG27" s="56"/>
      <c r="BTH27" s="56"/>
      <c r="BTI27" s="56"/>
      <c r="BTJ27" s="56"/>
      <c r="BTK27" s="56"/>
      <c r="BTL27" s="56"/>
      <c r="BTM27" s="56"/>
      <c r="BTN27" s="56"/>
      <c r="BTO27" s="56"/>
      <c r="BTP27" s="56"/>
      <c r="BTQ27" s="56"/>
      <c r="BTR27" s="56"/>
      <c r="BTS27" s="56"/>
      <c r="BTT27" s="56"/>
      <c r="BTU27" s="56"/>
      <c r="BTV27" s="56"/>
      <c r="BTW27" s="56"/>
      <c r="BTX27" s="56"/>
      <c r="BTY27" s="56"/>
      <c r="BTZ27" s="56"/>
      <c r="BUA27" s="56"/>
      <c r="BUB27" s="56"/>
      <c r="BUC27" s="56"/>
      <c r="BUD27" s="56"/>
      <c r="BUE27" s="56"/>
      <c r="BUF27" s="56"/>
      <c r="BUG27" s="56"/>
      <c r="BUH27" s="56"/>
      <c r="BUI27" s="56"/>
      <c r="BUJ27" s="56"/>
      <c r="BUK27" s="56"/>
      <c r="BUL27" s="56"/>
      <c r="BUM27" s="56"/>
      <c r="BUN27" s="56"/>
      <c r="BUO27" s="56"/>
      <c r="BUP27" s="56"/>
      <c r="BUQ27" s="56"/>
      <c r="BUR27" s="56"/>
      <c r="BUS27" s="56"/>
      <c r="BUT27" s="56"/>
      <c r="BUU27" s="56"/>
      <c r="BUV27" s="56"/>
      <c r="BUW27" s="56"/>
      <c r="BUX27" s="56"/>
      <c r="BUY27" s="56"/>
      <c r="BUZ27" s="56"/>
      <c r="BVA27" s="56"/>
      <c r="BVB27" s="56"/>
      <c r="BVC27" s="56"/>
      <c r="BVD27" s="56"/>
      <c r="BVE27" s="56"/>
      <c r="BVF27" s="56"/>
      <c r="BVG27" s="56"/>
      <c r="BVH27" s="56"/>
      <c r="BVI27" s="56"/>
      <c r="BVJ27" s="56"/>
      <c r="BVK27" s="56"/>
      <c r="BVL27" s="56"/>
      <c r="BVM27" s="56"/>
      <c r="BVN27" s="56"/>
      <c r="BVO27" s="56"/>
      <c r="BVP27" s="56"/>
      <c r="BVQ27" s="56"/>
      <c r="BVR27" s="56"/>
      <c r="BVS27" s="56"/>
      <c r="BVT27" s="56"/>
      <c r="BVU27" s="56"/>
      <c r="BVV27" s="56"/>
      <c r="BVW27" s="56"/>
      <c r="BVX27" s="56"/>
      <c r="BVY27" s="56"/>
      <c r="BVZ27" s="56"/>
      <c r="BWA27" s="56"/>
      <c r="BWB27" s="56"/>
      <c r="BWC27" s="56"/>
      <c r="BWD27" s="56"/>
      <c r="BWE27" s="56"/>
      <c r="BWF27" s="56"/>
      <c r="BWG27" s="56"/>
      <c r="BWH27" s="56"/>
      <c r="BWI27" s="56"/>
      <c r="BWJ27" s="56"/>
      <c r="BWK27" s="56"/>
      <c r="BWL27" s="56"/>
      <c r="BWM27" s="56"/>
      <c r="BWN27" s="56"/>
      <c r="BWO27" s="56"/>
      <c r="BWP27" s="56"/>
      <c r="BWQ27" s="56"/>
      <c r="BWR27" s="56"/>
      <c r="BWS27" s="56"/>
      <c r="BWT27" s="56"/>
      <c r="BWU27" s="56"/>
      <c r="BWV27" s="56"/>
      <c r="BWW27" s="56"/>
      <c r="BWX27" s="56"/>
      <c r="BWY27" s="56"/>
      <c r="BWZ27" s="56"/>
      <c r="BXA27" s="56"/>
      <c r="BXB27" s="56"/>
      <c r="BXC27" s="56"/>
      <c r="BXD27" s="56"/>
      <c r="BXE27" s="56"/>
      <c r="BXF27" s="56"/>
      <c r="BXG27" s="56"/>
      <c r="BXH27" s="56"/>
      <c r="BXI27" s="56"/>
      <c r="BXJ27" s="56"/>
      <c r="BXK27" s="56"/>
      <c r="BXL27" s="56"/>
      <c r="BXM27" s="56"/>
      <c r="BXN27" s="56"/>
      <c r="BXO27" s="56"/>
      <c r="BXP27" s="56"/>
      <c r="BXQ27" s="56"/>
      <c r="BXR27" s="56"/>
      <c r="BXS27" s="56"/>
      <c r="BXT27" s="56"/>
      <c r="BXU27" s="56"/>
      <c r="BXV27" s="56"/>
      <c r="BXW27" s="56"/>
      <c r="BXX27" s="56"/>
      <c r="BXY27" s="56"/>
      <c r="BXZ27" s="56"/>
      <c r="BYA27" s="56"/>
      <c r="BYB27" s="56"/>
      <c r="BYC27" s="56"/>
      <c r="BYD27" s="56"/>
      <c r="BYE27" s="56"/>
      <c r="BYF27" s="56"/>
      <c r="BYG27" s="56"/>
      <c r="BYH27" s="56"/>
      <c r="BYI27" s="56"/>
      <c r="BYJ27" s="56"/>
      <c r="BYK27" s="56"/>
      <c r="BYL27" s="56"/>
      <c r="BYM27" s="56"/>
      <c r="BYN27" s="56"/>
      <c r="BYO27" s="56"/>
      <c r="BYP27" s="56"/>
      <c r="BYQ27" s="56"/>
      <c r="BYR27" s="56"/>
      <c r="BYS27" s="56"/>
      <c r="BYT27" s="56"/>
      <c r="BYU27" s="56"/>
      <c r="BYV27" s="56"/>
      <c r="BYW27" s="56"/>
      <c r="BYX27" s="56"/>
      <c r="BYY27" s="56"/>
      <c r="BYZ27" s="56"/>
      <c r="BZA27" s="56"/>
      <c r="BZB27" s="56"/>
      <c r="BZC27" s="56"/>
      <c r="BZD27" s="56"/>
      <c r="BZE27" s="56"/>
      <c r="BZF27" s="56"/>
      <c r="BZG27" s="56"/>
      <c r="BZH27" s="56"/>
      <c r="BZI27" s="56"/>
      <c r="BZJ27" s="56"/>
      <c r="BZK27" s="56"/>
      <c r="BZL27" s="56"/>
      <c r="BZM27" s="56"/>
      <c r="BZN27" s="56"/>
      <c r="BZO27" s="56"/>
      <c r="BZP27" s="56"/>
      <c r="BZQ27" s="56"/>
      <c r="BZR27" s="56"/>
      <c r="BZS27" s="56"/>
      <c r="BZT27" s="56"/>
      <c r="BZU27" s="56"/>
      <c r="BZV27" s="56"/>
      <c r="BZW27" s="56"/>
      <c r="BZX27" s="56"/>
      <c r="BZY27" s="56"/>
      <c r="BZZ27" s="56"/>
      <c r="CAA27" s="56"/>
      <c r="CAB27" s="56"/>
      <c r="CAC27" s="56"/>
      <c r="CAD27" s="56"/>
      <c r="CAE27" s="56"/>
      <c r="CAF27" s="56"/>
      <c r="CAG27" s="56"/>
      <c r="CAH27" s="56"/>
      <c r="CAI27" s="56"/>
      <c r="CAJ27" s="56"/>
      <c r="CAK27" s="56"/>
      <c r="CAL27" s="56"/>
      <c r="CAM27" s="56"/>
      <c r="CAN27" s="56"/>
      <c r="CAO27" s="56"/>
      <c r="CAP27" s="56"/>
      <c r="CAQ27" s="56"/>
      <c r="CAR27" s="56"/>
      <c r="CAS27" s="56"/>
      <c r="CAT27" s="56"/>
      <c r="CAU27" s="56"/>
      <c r="CAV27" s="56"/>
      <c r="CAW27" s="56"/>
      <c r="CAX27" s="56"/>
      <c r="CAY27" s="56"/>
      <c r="CAZ27" s="56"/>
      <c r="CBA27" s="56"/>
      <c r="CBB27" s="56"/>
      <c r="CBC27" s="56"/>
      <c r="CBD27" s="56"/>
      <c r="CBE27" s="56"/>
      <c r="CBF27" s="56"/>
      <c r="CBG27" s="56"/>
      <c r="CBH27" s="56"/>
      <c r="CBI27" s="56"/>
      <c r="CBJ27" s="56"/>
      <c r="CBK27" s="56"/>
      <c r="CBL27" s="56"/>
      <c r="CBM27" s="56"/>
      <c r="CBN27" s="56"/>
      <c r="CBO27" s="56"/>
      <c r="CBP27" s="56"/>
      <c r="CBQ27" s="56"/>
      <c r="CBR27" s="56"/>
      <c r="CBS27" s="56"/>
      <c r="CBT27" s="56"/>
      <c r="CBU27" s="56"/>
      <c r="CBV27" s="56"/>
      <c r="CBW27" s="56"/>
      <c r="CBX27" s="56"/>
      <c r="CBY27" s="56"/>
      <c r="CBZ27" s="56"/>
      <c r="CCA27" s="56"/>
      <c r="CCB27" s="56"/>
      <c r="CCC27" s="56"/>
      <c r="CCD27" s="56"/>
      <c r="CCE27" s="56"/>
      <c r="CCF27" s="56"/>
      <c r="CCG27" s="56"/>
      <c r="CCH27" s="56"/>
      <c r="CCI27" s="56"/>
      <c r="CCJ27" s="56"/>
      <c r="CCK27" s="56"/>
      <c r="CCL27" s="56"/>
      <c r="CCM27" s="56"/>
      <c r="CCN27" s="56"/>
      <c r="CCO27" s="56"/>
      <c r="CCP27" s="56"/>
      <c r="CCQ27" s="56"/>
      <c r="CCR27" s="56"/>
      <c r="CCS27" s="56"/>
      <c r="CCT27" s="56"/>
      <c r="CCU27" s="56"/>
      <c r="CCV27" s="56"/>
      <c r="CCW27" s="56"/>
      <c r="CCX27" s="56"/>
      <c r="CCY27" s="56"/>
      <c r="CCZ27" s="56"/>
      <c r="CDA27" s="56"/>
      <c r="CDB27" s="56"/>
      <c r="CDC27" s="56"/>
      <c r="CDD27" s="56"/>
      <c r="CDE27" s="56"/>
      <c r="CDF27" s="56"/>
      <c r="CDG27" s="56"/>
      <c r="CDH27" s="56"/>
      <c r="CDI27" s="56"/>
      <c r="CDJ27" s="56"/>
      <c r="CDK27" s="56"/>
      <c r="CDL27" s="56"/>
      <c r="CDM27" s="56"/>
      <c r="CDN27" s="56"/>
      <c r="CDO27" s="56"/>
      <c r="CDP27" s="56"/>
      <c r="CDQ27" s="56"/>
      <c r="CDR27" s="56"/>
      <c r="CDS27" s="56"/>
      <c r="CDT27" s="56"/>
      <c r="CDU27" s="56"/>
      <c r="CDV27" s="56"/>
      <c r="CDW27" s="56"/>
      <c r="CDX27" s="56"/>
      <c r="CDY27" s="56"/>
      <c r="CDZ27" s="56"/>
      <c r="CEA27" s="56"/>
      <c r="CEB27" s="56"/>
      <c r="CEC27" s="56"/>
      <c r="CED27" s="56"/>
      <c r="CEE27" s="56"/>
      <c r="CEF27" s="56"/>
      <c r="CEG27" s="56"/>
      <c r="CEH27" s="56"/>
      <c r="CEI27" s="56"/>
      <c r="CEJ27" s="56"/>
      <c r="CEK27" s="56"/>
      <c r="CEL27" s="56"/>
      <c r="CEM27" s="56"/>
      <c r="CEN27" s="56"/>
      <c r="CEO27" s="56"/>
      <c r="CEP27" s="56"/>
      <c r="CEQ27" s="56"/>
      <c r="CER27" s="56"/>
      <c r="CES27" s="56"/>
      <c r="CET27" s="56"/>
      <c r="CEU27" s="56"/>
      <c r="CEV27" s="56"/>
      <c r="CEW27" s="56"/>
      <c r="CEX27" s="56"/>
      <c r="CEY27" s="56"/>
      <c r="CEZ27" s="56"/>
      <c r="CFA27" s="56"/>
      <c r="CFB27" s="56"/>
      <c r="CFC27" s="56"/>
      <c r="CFD27" s="56"/>
      <c r="CFE27" s="56"/>
      <c r="CFF27" s="56"/>
      <c r="CFG27" s="56"/>
      <c r="CFH27" s="56"/>
      <c r="CFI27" s="56"/>
      <c r="CFJ27" s="56"/>
      <c r="CFK27" s="56"/>
      <c r="CFL27" s="56"/>
      <c r="CFM27" s="56"/>
      <c r="CFN27" s="56"/>
      <c r="CFO27" s="56"/>
      <c r="CFP27" s="56"/>
      <c r="CFQ27" s="56"/>
      <c r="CFR27" s="56"/>
      <c r="CFS27" s="56"/>
      <c r="CFT27" s="56"/>
      <c r="CFU27" s="56"/>
      <c r="CFV27" s="56"/>
      <c r="CFW27" s="56"/>
      <c r="CFX27" s="56"/>
      <c r="CFY27" s="56"/>
      <c r="CFZ27" s="56"/>
      <c r="CGA27" s="56"/>
      <c r="CGB27" s="56"/>
      <c r="CGC27" s="56"/>
      <c r="CGD27" s="56"/>
      <c r="CGE27" s="56"/>
      <c r="CGF27" s="56"/>
      <c r="CGG27" s="56"/>
      <c r="CGH27" s="56"/>
      <c r="CGI27" s="56"/>
      <c r="CGJ27" s="56"/>
      <c r="CGK27" s="56"/>
      <c r="CGL27" s="56"/>
      <c r="CGM27" s="56"/>
      <c r="CGN27" s="56"/>
      <c r="CGO27" s="56"/>
      <c r="CGP27" s="56"/>
      <c r="CGQ27" s="56"/>
      <c r="CGR27" s="56"/>
      <c r="CGS27" s="56"/>
      <c r="CGT27" s="56"/>
      <c r="CGU27" s="56"/>
      <c r="CGV27" s="56"/>
      <c r="CGW27" s="56"/>
      <c r="CGX27" s="56"/>
      <c r="CGY27" s="56"/>
      <c r="CGZ27" s="56"/>
      <c r="CHA27" s="56"/>
      <c r="CHB27" s="56"/>
      <c r="CHC27" s="56"/>
      <c r="CHD27" s="56"/>
      <c r="CHE27" s="56"/>
      <c r="CHF27" s="56"/>
      <c r="CHG27" s="56"/>
      <c r="CHH27" s="56"/>
      <c r="CHI27" s="56"/>
      <c r="CHJ27" s="56"/>
      <c r="CHK27" s="56"/>
      <c r="CHL27" s="56"/>
      <c r="CHM27" s="56"/>
      <c r="CHN27" s="56"/>
      <c r="CHO27" s="56"/>
      <c r="CHP27" s="56"/>
      <c r="CHQ27" s="56"/>
      <c r="CHR27" s="56"/>
      <c r="CHS27" s="56"/>
      <c r="CHT27" s="56"/>
      <c r="CHU27" s="56"/>
      <c r="CHV27" s="56"/>
      <c r="CHW27" s="56"/>
      <c r="CHX27" s="56"/>
      <c r="CHY27" s="56"/>
      <c r="CHZ27" s="56"/>
      <c r="CIA27" s="56"/>
      <c r="CIB27" s="56"/>
      <c r="CIC27" s="56"/>
      <c r="CID27" s="56"/>
      <c r="CIE27" s="56"/>
      <c r="CIF27" s="56"/>
      <c r="CIG27" s="56"/>
      <c r="CIH27" s="56"/>
      <c r="CII27" s="56"/>
      <c r="CIJ27" s="56"/>
      <c r="CIK27" s="56"/>
      <c r="CIL27" s="56"/>
      <c r="CIM27" s="56"/>
      <c r="CIN27" s="56"/>
      <c r="CIO27" s="56"/>
      <c r="CIP27" s="56"/>
      <c r="CIQ27" s="56"/>
      <c r="CIR27" s="56"/>
      <c r="CIS27" s="56"/>
      <c r="CIT27" s="56"/>
      <c r="CIU27" s="56"/>
      <c r="CIV27" s="56"/>
      <c r="CIW27" s="56"/>
      <c r="CIX27" s="56"/>
      <c r="CIY27" s="56"/>
      <c r="CIZ27" s="56"/>
      <c r="CJA27" s="56"/>
      <c r="CJB27" s="56"/>
      <c r="CJC27" s="56"/>
      <c r="CJD27" s="56"/>
      <c r="CJE27" s="56"/>
      <c r="CJF27" s="56"/>
      <c r="CJG27" s="56"/>
      <c r="CJH27" s="56"/>
      <c r="CJI27" s="56"/>
      <c r="CJJ27" s="56"/>
      <c r="CJK27" s="56"/>
      <c r="CJL27" s="56"/>
      <c r="CJM27" s="56"/>
      <c r="CJN27" s="56"/>
      <c r="CJO27" s="56"/>
      <c r="CJP27" s="56"/>
      <c r="CJQ27" s="56"/>
      <c r="CJR27" s="56"/>
      <c r="CJS27" s="56"/>
      <c r="CJT27" s="56"/>
      <c r="CJU27" s="56"/>
      <c r="CJV27" s="56"/>
      <c r="CJW27" s="56"/>
      <c r="CJX27" s="56"/>
      <c r="CJY27" s="56"/>
      <c r="CJZ27" s="56"/>
      <c r="CKA27" s="56"/>
      <c r="CKB27" s="56"/>
      <c r="CKC27" s="56"/>
      <c r="CKD27" s="56"/>
      <c r="CKE27" s="56"/>
      <c r="CKF27" s="56"/>
      <c r="CKG27" s="56"/>
      <c r="CKH27" s="56"/>
      <c r="CKI27" s="56"/>
      <c r="CKJ27" s="56"/>
      <c r="CKK27" s="56"/>
      <c r="CKL27" s="56"/>
      <c r="CKM27" s="56"/>
      <c r="CKN27" s="56"/>
      <c r="CKO27" s="56"/>
      <c r="CKP27" s="56"/>
      <c r="CKQ27" s="56"/>
      <c r="CKR27" s="56"/>
      <c r="CKS27" s="56"/>
      <c r="CKT27" s="56"/>
      <c r="CKU27" s="56"/>
      <c r="CKV27" s="56"/>
      <c r="CKW27" s="56"/>
      <c r="CKX27" s="56"/>
      <c r="CKY27" s="56"/>
      <c r="CKZ27" s="56"/>
      <c r="CLA27" s="56"/>
      <c r="CLB27" s="56"/>
      <c r="CLC27" s="56"/>
      <c r="CLD27" s="56"/>
      <c r="CLE27" s="56"/>
      <c r="CLF27" s="56"/>
      <c r="CLG27" s="56"/>
      <c r="CLH27" s="56"/>
      <c r="CLI27" s="56"/>
      <c r="CLJ27" s="56"/>
      <c r="CLK27" s="56"/>
      <c r="CLL27" s="56"/>
      <c r="CLM27" s="56"/>
      <c r="CLN27" s="56"/>
      <c r="CLO27" s="56"/>
      <c r="CLP27" s="56"/>
      <c r="CLQ27" s="56"/>
      <c r="CLR27" s="56"/>
      <c r="CLS27" s="56"/>
      <c r="CLT27" s="56"/>
      <c r="CLU27" s="56"/>
      <c r="CLV27" s="56"/>
      <c r="CLW27" s="56"/>
      <c r="CLX27" s="56"/>
      <c r="CLY27" s="56"/>
      <c r="CLZ27" s="56"/>
      <c r="CMA27" s="56"/>
      <c r="CMB27" s="56"/>
      <c r="CMC27" s="56"/>
      <c r="CMD27" s="56"/>
      <c r="CME27" s="56"/>
      <c r="CMF27" s="56"/>
      <c r="CMG27" s="56"/>
      <c r="CMH27" s="56"/>
      <c r="CMI27" s="56"/>
      <c r="CMJ27" s="56"/>
      <c r="CMK27" s="56"/>
      <c r="CML27" s="56"/>
      <c r="CMM27" s="56"/>
      <c r="CMN27" s="56"/>
      <c r="CMO27" s="56"/>
      <c r="CMP27" s="56"/>
      <c r="CMQ27" s="56"/>
      <c r="CMR27" s="56"/>
      <c r="CMS27" s="56"/>
      <c r="CMT27" s="56"/>
      <c r="CMU27" s="56"/>
      <c r="CMV27" s="56"/>
      <c r="CMW27" s="56"/>
      <c r="CMX27" s="56"/>
      <c r="CMY27" s="56"/>
      <c r="CMZ27" s="56"/>
      <c r="CNA27" s="56"/>
      <c r="CNB27" s="56"/>
      <c r="CNC27" s="56"/>
      <c r="CND27" s="56"/>
      <c r="CNE27" s="56"/>
      <c r="CNF27" s="56"/>
      <c r="CNG27" s="56"/>
      <c r="CNH27" s="56"/>
      <c r="CNI27" s="56"/>
      <c r="CNJ27" s="56"/>
      <c r="CNK27" s="56"/>
      <c r="CNL27" s="56"/>
      <c r="CNM27" s="56"/>
      <c r="CNN27" s="56"/>
      <c r="CNO27" s="56"/>
      <c r="CNP27" s="56"/>
      <c r="CNQ27" s="56"/>
      <c r="CNR27" s="56"/>
      <c r="CNS27" s="56"/>
      <c r="CNT27" s="56"/>
      <c r="CNU27" s="56"/>
      <c r="CNV27" s="56"/>
      <c r="CNW27" s="56"/>
      <c r="CNX27" s="56"/>
      <c r="CNY27" s="56"/>
      <c r="CNZ27" s="56"/>
      <c r="COA27" s="56"/>
      <c r="COB27" s="56"/>
      <c r="COC27" s="56"/>
      <c r="COD27" s="56"/>
      <c r="COE27" s="56"/>
      <c r="COF27" s="56"/>
      <c r="COG27" s="56"/>
      <c r="COH27" s="56"/>
      <c r="COI27" s="56"/>
      <c r="COJ27" s="56"/>
      <c r="COK27" s="56"/>
      <c r="COL27" s="56"/>
      <c r="COM27" s="56"/>
      <c r="CON27" s="56"/>
      <c r="COO27" s="56"/>
      <c r="COP27" s="56"/>
      <c r="COQ27" s="56"/>
      <c r="COR27" s="56"/>
      <c r="COS27" s="56"/>
      <c r="COT27" s="56"/>
      <c r="COU27" s="56"/>
      <c r="COV27" s="56"/>
      <c r="COW27" s="56"/>
      <c r="COX27" s="56"/>
      <c r="COY27" s="56"/>
      <c r="COZ27" s="56"/>
      <c r="CPA27" s="56"/>
      <c r="CPB27" s="56"/>
      <c r="CPC27" s="56"/>
      <c r="CPD27" s="56"/>
      <c r="CPE27" s="56"/>
      <c r="CPF27" s="56"/>
      <c r="CPG27" s="56"/>
      <c r="CPH27" s="56"/>
      <c r="CPI27" s="56"/>
      <c r="CPJ27" s="56"/>
      <c r="CPK27" s="56"/>
      <c r="CPL27" s="56"/>
      <c r="CPM27" s="56"/>
      <c r="CPN27" s="56"/>
      <c r="CPO27" s="56"/>
      <c r="CPP27" s="56"/>
      <c r="CPQ27" s="56"/>
      <c r="CPR27" s="56"/>
      <c r="CPS27" s="56"/>
      <c r="CPT27" s="56"/>
      <c r="CPU27" s="56"/>
      <c r="CPV27" s="56"/>
      <c r="CPW27" s="56"/>
      <c r="CPX27" s="56"/>
      <c r="CPY27" s="56"/>
      <c r="CPZ27" s="56"/>
      <c r="CQA27" s="56"/>
      <c r="CQB27" s="56"/>
      <c r="CQC27" s="56"/>
      <c r="CQD27" s="56"/>
      <c r="CQE27" s="56"/>
      <c r="CQF27" s="56"/>
      <c r="CQG27" s="56"/>
      <c r="CQH27" s="56"/>
      <c r="CQI27" s="56"/>
      <c r="CQJ27" s="56"/>
      <c r="CQK27" s="56"/>
      <c r="CQL27" s="56"/>
      <c r="CQM27" s="56"/>
      <c r="CQN27" s="56"/>
      <c r="CQO27" s="56"/>
      <c r="CQP27" s="56"/>
      <c r="CQQ27" s="56"/>
      <c r="CQR27" s="56"/>
      <c r="CQS27" s="56"/>
      <c r="CQT27" s="56"/>
      <c r="CQU27" s="56"/>
      <c r="CQV27" s="56"/>
      <c r="CQW27" s="56"/>
      <c r="CQX27" s="56"/>
      <c r="CQY27" s="56"/>
      <c r="CQZ27" s="56"/>
      <c r="CRA27" s="56"/>
      <c r="CRB27" s="56"/>
      <c r="CRC27" s="56"/>
      <c r="CRD27" s="56"/>
      <c r="CRE27" s="56"/>
      <c r="CRF27" s="56"/>
      <c r="CRG27" s="56"/>
      <c r="CRH27" s="56"/>
      <c r="CRI27" s="56"/>
      <c r="CRJ27" s="56"/>
      <c r="CRK27" s="56"/>
      <c r="CRL27" s="56"/>
      <c r="CRM27" s="56"/>
      <c r="CRN27" s="56"/>
      <c r="CRO27" s="56"/>
      <c r="CRP27" s="56"/>
      <c r="CRQ27" s="56"/>
      <c r="CRR27" s="56"/>
      <c r="CRS27" s="56"/>
      <c r="CRT27" s="56"/>
      <c r="CRU27" s="56"/>
      <c r="CRV27" s="56"/>
      <c r="CRW27" s="56"/>
      <c r="CRX27" s="56"/>
      <c r="CRY27" s="56"/>
      <c r="CRZ27" s="56"/>
      <c r="CSA27" s="56"/>
      <c r="CSB27" s="56"/>
      <c r="CSC27" s="56"/>
      <c r="CSD27" s="56"/>
      <c r="CSE27" s="56"/>
      <c r="CSF27" s="56"/>
      <c r="CSG27" s="56"/>
      <c r="CSH27" s="56"/>
      <c r="CSI27" s="56"/>
      <c r="CSJ27" s="56"/>
      <c r="CSK27" s="56"/>
      <c r="CSL27" s="56"/>
      <c r="CSM27" s="56"/>
      <c r="CSN27" s="56"/>
      <c r="CSO27" s="56"/>
      <c r="CSP27" s="56"/>
      <c r="CSQ27" s="56"/>
      <c r="CSR27" s="56"/>
      <c r="CSS27" s="56"/>
      <c r="CST27" s="56"/>
      <c r="CSU27" s="56"/>
      <c r="CSV27" s="56"/>
      <c r="CSW27" s="56"/>
      <c r="CSX27" s="56"/>
      <c r="CSY27" s="56"/>
      <c r="CSZ27" s="56"/>
      <c r="CTA27" s="56"/>
      <c r="CTB27" s="56"/>
      <c r="CTC27" s="56"/>
      <c r="CTD27" s="56"/>
      <c r="CTE27" s="56"/>
      <c r="CTF27" s="56"/>
      <c r="CTG27" s="56"/>
      <c r="CTH27" s="56"/>
      <c r="CTI27" s="56"/>
      <c r="CTJ27" s="56"/>
      <c r="CTK27" s="56"/>
      <c r="CTL27" s="56"/>
      <c r="CTM27" s="56"/>
      <c r="CTN27" s="56"/>
      <c r="CTO27" s="56"/>
      <c r="CTP27" s="56"/>
      <c r="CTQ27" s="56"/>
      <c r="CTR27" s="56"/>
      <c r="CTS27" s="56"/>
      <c r="CTT27" s="56"/>
      <c r="CTU27" s="56"/>
      <c r="CTV27" s="56"/>
      <c r="CTW27" s="56"/>
      <c r="CTX27" s="56"/>
      <c r="CTY27" s="56"/>
      <c r="CTZ27" s="56"/>
      <c r="CUA27" s="56"/>
      <c r="CUB27" s="56"/>
      <c r="CUC27" s="56"/>
      <c r="CUD27" s="56"/>
      <c r="CUE27" s="56"/>
      <c r="CUF27" s="56"/>
      <c r="CUG27" s="56"/>
      <c r="CUH27" s="56"/>
      <c r="CUI27" s="56"/>
      <c r="CUJ27" s="56"/>
      <c r="CUK27" s="56"/>
      <c r="CUL27" s="56"/>
      <c r="CUM27" s="56"/>
      <c r="CUN27" s="56"/>
      <c r="CUO27" s="56"/>
      <c r="CUP27" s="56"/>
      <c r="CUQ27" s="56"/>
      <c r="CUR27" s="56"/>
      <c r="CUS27" s="56"/>
      <c r="CUT27" s="56"/>
      <c r="CUU27" s="56"/>
      <c r="CUV27" s="56"/>
      <c r="CUW27" s="56"/>
      <c r="CUX27" s="56"/>
      <c r="CUY27" s="56"/>
      <c r="CUZ27" s="56"/>
      <c r="CVA27" s="56"/>
      <c r="CVB27" s="56"/>
      <c r="CVC27" s="56"/>
      <c r="CVD27" s="56"/>
      <c r="CVE27" s="56"/>
      <c r="CVF27" s="56"/>
      <c r="CVG27" s="56"/>
      <c r="CVH27" s="56"/>
      <c r="CVI27" s="56"/>
      <c r="CVJ27" s="56"/>
      <c r="CVK27" s="56"/>
      <c r="CVL27" s="56"/>
      <c r="CVM27" s="56"/>
      <c r="CVN27" s="56"/>
      <c r="CVO27" s="56"/>
      <c r="CVP27" s="56"/>
      <c r="CVQ27" s="56"/>
      <c r="CVR27" s="56"/>
      <c r="CVS27" s="56"/>
      <c r="CVT27" s="56"/>
      <c r="CVU27" s="56"/>
      <c r="CVV27" s="56"/>
      <c r="CVW27" s="56"/>
      <c r="CVX27" s="56"/>
      <c r="CVY27" s="56"/>
      <c r="CVZ27" s="56"/>
      <c r="CWA27" s="56"/>
      <c r="CWB27" s="56"/>
      <c r="CWC27" s="56"/>
      <c r="CWD27" s="56"/>
      <c r="CWE27" s="56"/>
      <c r="CWF27" s="56"/>
      <c r="CWG27" s="56"/>
      <c r="CWH27" s="56"/>
      <c r="CWI27" s="56"/>
      <c r="CWJ27" s="56"/>
      <c r="CWK27" s="56"/>
      <c r="CWL27" s="56"/>
      <c r="CWM27" s="56"/>
      <c r="CWN27" s="56"/>
      <c r="CWO27" s="56"/>
      <c r="CWP27" s="56"/>
      <c r="CWQ27" s="56"/>
      <c r="CWR27" s="56"/>
      <c r="CWS27" s="56"/>
      <c r="CWT27" s="56"/>
      <c r="CWU27" s="56"/>
      <c r="CWV27" s="56"/>
      <c r="CWW27" s="56"/>
      <c r="CWX27" s="56"/>
      <c r="CWY27" s="56"/>
      <c r="CWZ27" s="56"/>
      <c r="CXA27" s="56"/>
      <c r="CXB27" s="56"/>
      <c r="CXC27" s="56"/>
      <c r="CXD27" s="56"/>
      <c r="CXE27" s="56"/>
      <c r="CXF27" s="56"/>
      <c r="CXG27" s="56"/>
      <c r="CXH27" s="56"/>
      <c r="CXI27" s="56"/>
      <c r="CXJ27" s="56"/>
      <c r="CXK27" s="56"/>
      <c r="CXL27" s="56"/>
      <c r="CXM27" s="56"/>
      <c r="CXN27" s="56"/>
      <c r="CXO27" s="56"/>
      <c r="CXP27" s="56"/>
      <c r="CXQ27" s="56"/>
      <c r="CXR27" s="56"/>
      <c r="CXS27" s="56"/>
      <c r="CXT27" s="56"/>
      <c r="CXU27" s="56"/>
      <c r="CXV27" s="56"/>
      <c r="CXW27" s="56"/>
      <c r="CXX27" s="56"/>
      <c r="CXY27" s="56"/>
      <c r="CXZ27" s="56"/>
      <c r="CYA27" s="56"/>
      <c r="CYB27" s="56"/>
      <c r="CYC27" s="56"/>
      <c r="CYD27" s="56"/>
      <c r="CYE27" s="56"/>
      <c r="CYF27" s="56"/>
      <c r="CYG27" s="56"/>
      <c r="CYH27" s="56"/>
      <c r="CYI27" s="56"/>
      <c r="CYJ27" s="56"/>
      <c r="CYK27" s="56"/>
      <c r="CYL27" s="56"/>
      <c r="CYM27" s="56"/>
      <c r="CYN27" s="56"/>
      <c r="CYO27" s="56"/>
      <c r="CYP27" s="56"/>
      <c r="CYQ27" s="56"/>
      <c r="CYR27" s="56"/>
      <c r="CYS27" s="56"/>
      <c r="CYT27" s="56"/>
      <c r="CYU27" s="56"/>
      <c r="CYV27" s="56"/>
      <c r="CYW27" s="56"/>
      <c r="CYX27" s="56"/>
      <c r="CYY27" s="56"/>
      <c r="CYZ27" s="56"/>
      <c r="CZA27" s="56"/>
      <c r="CZB27" s="56"/>
      <c r="CZC27" s="56"/>
      <c r="CZD27" s="56"/>
      <c r="CZE27" s="56"/>
      <c r="CZF27" s="56"/>
      <c r="CZG27" s="56"/>
      <c r="CZH27" s="56"/>
      <c r="CZI27" s="56"/>
      <c r="CZJ27" s="56"/>
      <c r="CZK27" s="56"/>
      <c r="CZL27" s="56"/>
      <c r="CZM27" s="56"/>
      <c r="CZN27" s="56"/>
      <c r="CZO27" s="56"/>
      <c r="CZP27" s="56"/>
      <c r="CZQ27" s="56"/>
      <c r="CZR27" s="56"/>
      <c r="CZS27" s="56"/>
      <c r="CZT27" s="56"/>
      <c r="CZU27" s="56"/>
      <c r="CZV27" s="56"/>
      <c r="CZW27" s="56"/>
      <c r="CZX27" s="56"/>
      <c r="CZY27" s="56"/>
      <c r="CZZ27" s="56"/>
      <c r="DAA27" s="56"/>
      <c r="DAB27" s="56"/>
      <c r="DAC27" s="56"/>
      <c r="DAD27" s="56"/>
      <c r="DAE27" s="56"/>
      <c r="DAF27" s="56"/>
      <c r="DAG27" s="56"/>
      <c r="DAH27" s="56"/>
      <c r="DAI27" s="56"/>
      <c r="DAJ27" s="56"/>
      <c r="DAK27" s="56"/>
      <c r="DAL27" s="56"/>
      <c r="DAM27" s="56"/>
      <c r="DAN27" s="56"/>
      <c r="DAO27" s="56"/>
      <c r="DAP27" s="56"/>
      <c r="DAQ27" s="56"/>
      <c r="DAR27" s="56"/>
      <c r="DAS27" s="56"/>
      <c r="DAT27" s="56"/>
      <c r="DAU27" s="56"/>
      <c r="DAV27" s="56"/>
      <c r="DAW27" s="56"/>
      <c r="DAX27" s="56"/>
      <c r="DAY27" s="56"/>
      <c r="DAZ27" s="56"/>
      <c r="DBA27" s="56"/>
      <c r="DBB27" s="56"/>
      <c r="DBC27" s="56"/>
      <c r="DBD27" s="56"/>
      <c r="DBE27" s="56"/>
      <c r="DBF27" s="56"/>
      <c r="DBG27" s="56"/>
      <c r="DBH27" s="56"/>
      <c r="DBI27" s="56"/>
      <c r="DBJ27" s="56"/>
      <c r="DBK27" s="56"/>
      <c r="DBL27" s="56"/>
      <c r="DBM27" s="56"/>
      <c r="DBN27" s="56"/>
      <c r="DBO27" s="56"/>
      <c r="DBP27" s="56"/>
      <c r="DBQ27" s="56"/>
      <c r="DBR27" s="56"/>
      <c r="DBS27" s="56"/>
      <c r="DBT27" s="56"/>
      <c r="DBU27" s="56"/>
      <c r="DBV27" s="56"/>
      <c r="DBW27" s="56"/>
      <c r="DBX27" s="56"/>
      <c r="DBY27" s="56"/>
      <c r="DBZ27" s="56"/>
      <c r="DCA27" s="56"/>
      <c r="DCB27" s="56"/>
      <c r="DCC27" s="56"/>
      <c r="DCD27" s="56"/>
      <c r="DCE27" s="56"/>
      <c r="DCF27" s="56"/>
      <c r="DCG27" s="56"/>
      <c r="DCH27" s="56"/>
      <c r="DCI27" s="56"/>
      <c r="DCJ27" s="56"/>
      <c r="DCK27" s="56"/>
      <c r="DCL27" s="56"/>
      <c r="DCM27" s="56"/>
      <c r="DCN27" s="56"/>
      <c r="DCO27" s="56"/>
      <c r="DCP27" s="56"/>
      <c r="DCQ27" s="56"/>
      <c r="DCR27" s="56"/>
      <c r="DCS27" s="56"/>
      <c r="DCT27" s="56"/>
      <c r="DCU27" s="56"/>
      <c r="DCV27" s="56"/>
      <c r="DCW27" s="56"/>
      <c r="DCX27" s="56"/>
      <c r="DCY27" s="56"/>
      <c r="DCZ27" s="56"/>
      <c r="DDA27" s="56"/>
      <c r="DDB27" s="56"/>
      <c r="DDC27" s="56"/>
      <c r="DDD27" s="56"/>
      <c r="DDE27" s="56"/>
      <c r="DDF27" s="56"/>
      <c r="DDG27" s="56"/>
      <c r="DDH27" s="56"/>
      <c r="DDI27" s="56"/>
      <c r="DDJ27" s="56"/>
      <c r="DDK27" s="56"/>
      <c r="DDL27" s="56"/>
      <c r="DDM27" s="56"/>
      <c r="DDN27" s="56"/>
      <c r="DDO27" s="56"/>
      <c r="DDP27" s="56"/>
      <c r="DDQ27" s="56"/>
      <c r="DDR27" s="56"/>
      <c r="DDS27" s="56"/>
      <c r="DDT27" s="56"/>
      <c r="DDU27" s="56"/>
      <c r="DDV27" s="56"/>
      <c r="DDW27" s="56"/>
      <c r="DDX27" s="56"/>
      <c r="DDY27" s="56"/>
      <c r="DDZ27" s="56"/>
      <c r="DEA27" s="56"/>
      <c r="DEB27" s="56"/>
      <c r="DEC27" s="56"/>
      <c r="DED27" s="56"/>
      <c r="DEE27" s="56"/>
      <c r="DEF27" s="56"/>
      <c r="DEG27" s="56"/>
      <c r="DEH27" s="56"/>
      <c r="DEI27" s="56"/>
      <c r="DEJ27" s="56"/>
      <c r="DEK27" s="56"/>
      <c r="DEL27" s="56"/>
      <c r="DEM27" s="56"/>
      <c r="DEN27" s="56"/>
      <c r="DEO27" s="56"/>
      <c r="DEP27" s="56"/>
      <c r="DEQ27" s="56"/>
      <c r="DER27" s="56"/>
      <c r="DES27" s="56"/>
      <c r="DET27" s="56"/>
      <c r="DEU27" s="56"/>
      <c r="DEV27" s="56"/>
      <c r="DEW27" s="56"/>
      <c r="DEX27" s="56"/>
      <c r="DEY27" s="56"/>
      <c r="DEZ27" s="56"/>
      <c r="DFA27" s="56"/>
      <c r="DFB27" s="56"/>
      <c r="DFC27" s="56"/>
      <c r="DFD27" s="56"/>
      <c r="DFE27" s="56"/>
      <c r="DFF27" s="56"/>
      <c r="DFG27" s="56"/>
      <c r="DFH27" s="56"/>
      <c r="DFI27" s="56"/>
      <c r="DFJ27" s="56"/>
      <c r="DFK27" s="56"/>
      <c r="DFL27" s="56"/>
      <c r="DFM27" s="56"/>
      <c r="DFN27" s="56"/>
      <c r="DFO27" s="56"/>
      <c r="DFP27" s="56"/>
      <c r="DFQ27" s="56"/>
      <c r="DFR27" s="56"/>
      <c r="DFS27" s="56"/>
      <c r="DFT27" s="56"/>
      <c r="DFU27" s="56"/>
      <c r="DFV27" s="56"/>
      <c r="DFW27" s="56"/>
      <c r="DFX27" s="56"/>
      <c r="DFY27" s="56"/>
      <c r="DFZ27" s="56"/>
      <c r="DGA27" s="56"/>
      <c r="DGB27" s="56"/>
      <c r="DGC27" s="56"/>
      <c r="DGD27" s="56"/>
      <c r="DGE27" s="56"/>
      <c r="DGF27" s="56"/>
      <c r="DGG27" s="56"/>
      <c r="DGH27" s="56"/>
      <c r="DGI27" s="56"/>
      <c r="DGJ27" s="56"/>
      <c r="DGK27" s="56"/>
      <c r="DGL27" s="56"/>
      <c r="DGM27" s="56"/>
      <c r="DGN27" s="56"/>
      <c r="DGO27" s="56"/>
      <c r="DGP27" s="56"/>
      <c r="DGQ27" s="56"/>
      <c r="DGR27" s="56"/>
      <c r="DGS27" s="56"/>
      <c r="DGT27" s="56"/>
      <c r="DGU27" s="56"/>
      <c r="DGV27" s="56"/>
      <c r="DGW27" s="56"/>
      <c r="DGX27" s="56"/>
      <c r="DGY27" s="56"/>
      <c r="DGZ27" s="56"/>
      <c r="DHA27" s="56"/>
      <c r="DHB27" s="56"/>
      <c r="DHC27" s="56"/>
      <c r="DHD27" s="56"/>
      <c r="DHE27" s="56"/>
      <c r="DHF27" s="56"/>
      <c r="DHG27" s="56"/>
      <c r="DHH27" s="56"/>
      <c r="DHI27" s="56"/>
      <c r="DHJ27" s="56"/>
      <c r="DHK27" s="56"/>
      <c r="DHL27" s="56"/>
      <c r="DHM27" s="56"/>
      <c r="DHN27" s="56"/>
      <c r="DHO27" s="56"/>
      <c r="DHP27" s="56"/>
      <c r="DHQ27" s="56"/>
      <c r="DHR27" s="56"/>
      <c r="DHS27" s="56"/>
      <c r="DHT27" s="56"/>
      <c r="DHU27" s="56"/>
      <c r="DHV27" s="56"/>
      <c r="DHW27" s="56"/>
      <c r="DHX27" s="56"/>
      <c r="DHY27" s="56"/>
      <c r="DHZ27" s="56"/>
      <c r="DIA27" s="56"/>
      <c r="DIB27" s="56"/>
      <c r="DIC27" s="56"/>
      <c r="DID27" s="56"/>
      <c r="DIE27" s="56"/>
      <c r="DIF27" s="56"/>
      <c r="DIG27" s="56"/>
      <c r="DIH27" s="56"/>
      <c r="DII27" s="56"/>
      <c r="DIJ27" s="56"/>
      <c r="DIK27" s="56"/>
      <c r="DIL27" s="56"/>
      <c r="DIM27" s="56"/>
      <c r="DIN27" s="56"/>
      <c r="DIO27" s="56"/>
      <c r="DIP27" s="56"/>
      <c r="DIQ27" s="56"/>
      <c r="DIR27" s="56"/>
      <c r="DIS27" s="56"/>
      <c r="DIT27" s="56"/>
      <c r="DIU27" s="56"/>
      <c r="DIV27" s="56"/>
      <c r="DIW27" s="56"/>
      <c r="DIX27" s="56"/>
      <c r="DIY27" s="56"/>
      <c r="DIZ27" s="56"/>
      <c r="DJA27" s="56"/>
      <c r="DJB27" s="56"/>
      <c r="DJC27" s="56"/>
      <c r="DJD27" s="56"/>
      <c r="DJE27" s="56"/>
      <c r="DJF27" s="56"/>
      <c r="DJG27" s="56"/>
      <c r="DJH27" s="56"/>
      <c r="DJI27" s="56"/>
      <c r="DJJ27" s="56"/>
      <c r="DJK27" s="56"/>
      <c r="DJL27" s="56"/>
      <c r="DJM27" s="56"/>
      <c r="DJN27" s="56"/>
      <c r="DJO27" s="56"/>
      <c r="DJP27" s="56"/>
      <c r="DJQ27" s="56"/>
      <c r="DJR27" s="56"/>
      <c r="DJS27" s="56"/>
      <c r="DJT27" s="56"/>
      <c r="DJU27" s="56"/>
      <c r="DJV27" s="56"/>
      <c r="DJW27" s="56"/>
      <c r="DJX27" s="56"/>
      <c r="DJY27" s="56"/>
      <c r="DJZ27" s="56"/>
      <c r="DKA27" s="56"/>
      <c r="DKB27" s="56"/>
      <c r="DKC27" s="56"/>
      <c r="DKD27" s="56"/>
      <c r="DKE27" s="56"/>
      <c r="DKF27" s="56"/>
      <c r="DKG27" s="56"/>
      <c r="DKH27" s="56"/>
      <c r="DKI27" s="56"/>
      <c r="DKJ27" s="56"/>
      <c r="DKK27" s="56"/>
      <c r="DKL27" s="56"/>
      <c r="DKM27" s="56"/>
      <c r="DKN27" s="56"/>
      <c r="DKO27" s="56"/>
      <c r="DKP27" s="56"/>
      <c r="DKQ27" s="56"/>
      <c r="DKR27" s="56"/>
      <c r="DKS27" s="56"/>
      <c r="DKT27" s="56"/>
      <c r="DKU27" s="56"/>
      <c r="DKV27" s="56"/>
      <c r="DKW27" s="56"/>
      <c r="DKX27" s="56"/>
      <c r="DKY27" s="56"/>
      <c r="DKZ27" s="56"/>
      <c r="DLA27" s="56"/>
      <c r="DLB27" s="56"/>
      <c r="DLC27" s="56"/>
      <c r="DLD27" s="56"/>
      <c r="DLE27" s="56"/>
      <c r="DLF27" s="56"/>
      <c r="DLG27" s="56"/>
      <c r="DLH27" s="56"/>
      <c r="DLI27" s="56"/>
      <c r="DLJ27" s="56"/>
      <c r="DLK27" s="56"/>
      <c r="DLL27" s="56"/>
      <c r="DLM27" s="56"/>
      <c r="DLN27" s="56"/>
      <c r="DLO27" s="56"/>
      <c r="DLP27" s="56"/>
      <c r="DLQ27" s="56"/>
      <c r="DLR27" s="56"/>
      <c r="DLS27" s="56"/>
      <c r="DLT27" s="56"/>
      <c r="DLU27" s="56"/>
      <c r="DLV27" s="56"/>
      <c r="DLW27" s="56"/>
      <c r="DLX27" s="56"/>
      <c r="DLY27" s="56"/>
      <c r="DLZ27" s="56"/>
      <c r="DMA27" s="56"/>
      <c r="DMB27" s="56"/>
      <c r="DMC27" s="56"/>
      <c r="DMD27" s="56"/>
      <c r="DME27" s="56"/>
      <c r="DMF27" s="56"/>
      <c r="DMG27" s="56"/>
      <c r="DMH27" s="56"/>
      <c r="DMI27" s="56"/>
      <c r="DMJ27" s="56"/>
      <c r="DMK27" s="56"/>
      <c r="DML27" s="56"/>
      <c r="DMM27" s="56"/>
      <c r="DMN27" s="56"/>
      <c r="DMO27" s="56"/>
      <c r="DMP27" s="56"/>
      <c r="DMQ27" s="56"/>
      <c r="DMR27" s="56"/>
      <c r="DMS27" s="56"/>
      <c r="DMT27" s="56"/>
      <c r="DMU27" s="56"/>
      <c r="DMV27" s="56"/>
      <c r="DMW27" s="56"/>
      <c r="DMX27" s="56"/>
      <c r="DMY27" s="56"/>
      <c r="DMZ27" s="56"/>
      <c r="DNA27" s="56"/>
      <c r="DNB27" s="56"/>
      <c r="DNC27" s="56"/>
      <c r="DND27" s="56"/>
      <c r="DNE27" s="56"/>
      <c r="DNF27" s="56"/>
      <c r="DNG27" s="56"/>
      <c r="DNH27" s="56"/>
      <c r="DNI27" s="56"/>
      <c r="DNJ27" s="56"/>
      <c r="DNK27" s="56"/>
      <c r="DNL27" s="56"/>
      <c r="DNM27" s="56"/>
      <c r="DNN27" s="56"/>
      <c r="DNO27" s="56"/>
      <c r="DNP27" s="56"/>
      <c r="DNQ27" s="56"/>
      <c r="DNR27" s="56"/>
      <c r="DNS27" s="56"/>
      <c r="DNT27" s="56"/>
      <c r="DNU27" s="56"/>
      <c r="DNV27" s="56"/>
      <c r="DNW27" s="56"/>
      <c r="DNX27" s="56"/>
      <c r="DNY27" s="56"/>
      <c r="DNZ27" s="56"/>
      <c r="DOA27" s="56"/>
      <c r="DOB27" s="56"/>
      <c r="DOC27" s="56"/>
      <c r="DOD27" s="56"/>
      <c r="DOE27" s="56"/>
      <c r="DOF27" s="56"/>
      <c r="DOG27" s="56"/>
      <c r="DOH27" s="56"/>
      <c r="DOI27" s="56"/>
      <c r="DOJ27" s="56"/>
      <c r="DOK27" s="56"/>
      <c r="DOL27" s="56"/>
      <c r="DOM27" s="56"/>
      <c r="DON27" s="56"/>
      <c r="DOO27" s="56"/>
      <c r="DOP27" s="56"/>
      <c r="DOQ27" s="56"/>
      <c r="DOR27" s="56"/>
      <c r="DOS27" s="56"/>
      <c r="DOT27" s="56"/>
      <c r="DOU27" s="56"/>
      <c r="DOV27" s="56"/>
      <c r="DOW27" s="56"/>
      <c r="DOX27" s="56"/>
      <c r="DOY27" s="56"/>
      <c r="DOZ27" s="56"/>
      <c r="DPA27" s="56"/>
      <c r="DPB27" s="56"/>
      <c r="DPC27" s="56"/>
      <c r="DPD27" s="56"/>
      <c r="DPE27" s="56"/>
      <c r="DPF27" s="56"/>
      <c r="DPG27" s="56"/>
      <c r="DPH27" s="56"/>
      <c r="DPI27" s="56"/>
      <c r="DPJ27" s="56"/>
      <c r="DPK27" s="56"/>
      <c r="DPL27" s="56"/>
      <c r="DPM27" s="56"/>
      <c r="DPN27" s="56"/>
      <c r="DPO27" s="56"/>
      <c r="DPP27" s="56"/>
      <c r="DPQ27" s="56"/>
      <c r="DPR27" s="56"/>
      <c r="DPS27" s="56"/>
      <c r="DPT27" s="56"/>
      <c r="DPU27" s="56"/>
      <c r="DPV27" s="56"/>
      <c r="DPW27" s="56"/>
      <c r="DPX27" s="56"/>
      <c r="DPY27" s="56"/>
      <c r="DPZ27" s="56"/>
      <c r="DQA27" s="56"/>
      <c r="DQB27" s="56"/>
      <c r="DQC27" s="56"/>
      <c r="DQD27" s="56"/>
      <c r="DQE27" s="56"/>
      <c r="DQF27" s="56"/>
      <c r="DQG27" s="56"/>
      <c r="DQH27" s="56"/>
      <c r="DQI27" s="56"/>
      <c r="DQJ27" s="56"/>
      <c r="DQK27" s="56"/>
      <c r="DQL27" s="56"/>
      <c r="DQM27" s="56"/>
      <c r="DQN27" s="56"/>
      <c r="DQO27" s="56"/>
      <c r="DQP27" s="56"/>
      <c r="DQQ27" s="56"/>
      <c r="DQR27" s="56"/>
      <c r="DQS27" s="56"/>
      <c r="DQT27" s="56"/>
      <c r="DQU27" s="56"/>
      <c r="DQV27" s="56"/>
      <c r="DQW27" s="56"/>
      <c r="DQX27" s="56"/>
      <c r="DQY27" s="56"/>
      <c r="DQZ27" s="56"/>
      <c r="DRA27" s="56"/>
      <c r="DRB27" s="56"/>
      <c r="DRC27" s="56"/>
      <c r="DRD27" s="56"/>
      <c r="DRE27" s="56"/>
      <c r="DRF27" s="56"/>
      <c r="DRG27" s="56"/>
      <c r="DRH27" s="56"/>
      <c r="DRI27" s="56"/>
      <c r="DRJ27" s="56"/>
      <c r="DRK27" s="56"/>
      <c r="DRL27" s="56"/>
      <c r="DRM27" s="56"/>
      <c r="DRN27" s="56"/>
      <c r="DRO27" s="56"/>
      <c r="DRP27" s="56"/>
      <c r="DRQ27" s="56"/>
      <c r="DRR27" s="56"/>
      <c r="DRS27" s="56"/>
      <c r="DRT27" s="56"/>
      <c r="DRU27" s="56"/>
      <c r="DRV27" s="56"/>
      <c r="DRW27" s="56"/>
      <c r="DRX27" s="56"/>
      <c r="DRY27" s="56"/>
      <c r="DRZ27" s="56"/>
      <c r="DSA27" s="56"/>
      <c r="DSB27" s="56"/>
      <c r="DSC27" s="56"/>
      <c r="DSD27" s="56"/>
      <c r="DSE27" s="56"/>
      <c r="DSF27" s="56"/>
      <c r="DSG27" s="56"/>
      <c r="DSH27" s="56"/>
      <c r="DSI27" s="56"/>
      <c r="DSJ27" s="56"/>
      <c r="DSK27" s="56"/>
      <c r="DSL27" s="56"/>
      <c r="DSM27" s="56"/>
      <c r="DSN27" s="56"/>
      <c r="DSO27" s="56"/>
      <c r="DSP27" s="56"/>
      <c r="DSQ27" s="56"/>
      <c r="DSR27" s="56"/>
      <c r="DSS27" s="56"/>
      <c r="DST27" s="56"/>
      <c r="DSU27" s="56"/>
      <c r="DSV27" s="56"/>
      <c r="DSW27" s="56"/>
      <c r="DSX27" s="56"/>
      <c r="DSY27" s="56"/>
      <c r="DSZ27" s="56"/>
      <c r="DTA27" s="56"/>
      <c r="DTB27" s="56"/>
      <c r="DTC27" s="56"/>
      <c r="DTD27" s="56"/>
      <c r="DTE27" s="56"/>
      <c r="DTF27" s="56"/>
      <c r="DTG27" s="56"/>
      <c r="DTH27" s="56"/>
      <c r="DTI27" s="56"/>
      <c r="DTJ27" s="56"/>
      <c r="DTK27" s="56"/>
      <c r="DTL27" s="56"/>
      <c r="DTM27" s="56"/>
      <c r="DTN27" s="56"/>
      <c r="DTO27" s="56"/>
      <c r="DTP27" s="56"/>
      <c r="DTQ27" s="56"/>
      <c r="DTR27" s="56"/>
      <c r="DTS27" s="56"/>
      <c r="DTT27" s="56"/>
      <c r="DTU27" s="56"/>
      <c r="DTV27" s="56"/>
      <c r="DTW27" s="56"/>
      <c r="DTX27" s="56"/>
      <c r="DTY27" s="56"/>
      <c r="DTZ27" s="56"/>
      <c r="DUA27" s="56"/>
      <c r="DUB27" s="56"/>
      <c r="DUC27" s="56"/>
      <c r="DUD27" s="56"/>
      <c r="DUE27" s="56"/>
      <c r="DUF27" s="56"/>
      <c r="DUG27" s="56"/>
      <c r="DUH27" s="56"/>
      <c r="DUI27" s="56"/>
      <c r="DUJ27" s="56"/>
      <c r="DUK27" s="56"/>
      <c r="DUL27" s="56"/>
      <c r="DUM27" s="56"/>
      <c r="DUN27" s="56"/>
      <c r="DUO27" s="56"/>
      <c r="DUP27" s="56"/>
      <c r="DUQ27" s="56"/>
      <c r="DUR27" s="56"/>
      <c r="DUS27" s="56"/>
      <c r="DUT27" s="56"/>
      <c r="DUU27" s="56"/>
      <c r="DUV27" s="56"/>
      <c r="DUW27" s="56"/>
      <c r="DUX27" s="56"/>
      <c r="DUY27" s="56"/>
      <c r="DUZ27" s="56"/>
      <c r="DVA27" s="56"/>
      <c r="DVB27" s="56"/>
      <c r="DVC27" s="56"/>
      <c r="DVD27" s="56"/>
      <c r="DVE27" s="56"/>
      <c r="DVF27" s="56"/>
      <c r="DVG27" s="56"/>
      <c r="DVH27" s="56"/>
      <c r="DVI27" s="56"/>
      <c r="DVJ27" s="56"/>
      <c r="DVK27" s="56"/>
      <c r="DVL27" s="56"/>
      <c r="DVM27" s="56"/>
      <c r="DVN27" s="56"/>
      <c r="DVO27" s="56"/>
      <c r="DVP27" s="56"/>
      <c r="DVQ27" s="56"/>
      <c r="DVR27" s="56"/>
      <c r="DVS27" s="56"/>
      <c r="DVT27" s="56"/>
      <c r="DVU27" s="56"/>
      <c r="DVV27" s="56"/>
      <c r="DVW27" s="56"/>
      <c r="DVX27" s="56"/>
      <c r="DVY27" s="56"/>
      <c r="DVZ27" s="56"/>
      <c r="DWA27" s="56"/>
      <c r="DWB27" s="56"/>
      <c r="DWC27" s="56"/>
      <c r="DWD27" s="56"/>
      <c r="DWE27" s="56"/>
      <c r="DWF27" s="56"/>
      <c r="DWG27" s="56"/>
      <c r="DWH27" s="56"/>
      <c r="DWI27" s="56"/>
      <c r="DWJ27" s="56"/>
      <c r="DWK27" s="56"/>
      <c r="DWL27" s="56"/>
      <c r="DWM27" s="56"/>
      <c r="DWN27" s="56"/>
      <c r="DWO27" s="56"/>
      <c r="DWP27" s="56"/>
      <c r="DWQ27" s="56"/>
      <c r="DWR27" s="56"/>
      <c r="DWS27" s="56"/>
      <c r="DWT27" s="56"/>
      <c r="DWU27" s="56"/>
      <c r="DWV27" s="56"/>
      <c r="DWW27" s="56"/>
      <c r="DWX27" s="56"/>
      <c r="DWY27" s="56"/>
      <c r="DWZ27" s="56"/>
      <c r="DXA27" s="56"/>
      <c r="DXB27" s="56"/>
      <c r="DXC27" s="56"/>
      <c r="DXD27" s="56"/>
      <c r="DXE27" s="56"/>
      <c r="DXF27" s="56"/>
      <c r="DXG27" s="56"/>
      <c r="DXH27" s="56"/>
      <c r="DXI27" s="56"/>
      <c r="DXJ27" s="56"/>
      <c r="DXK27" s="56"/>
      <c r="DXL27" s="56"/>
      <c r="DXM27" s="56"/>
      <c r="DXN27" s="56"/>
      <c r="DXO27" s="56"/>
      <c r="DXP27" s="56"/>
      <c r="DXQ27" s="56"/>
      <c r="DXR27" s="56"/>
      <c r="DXS27" s="56"/>
      <c r="DXT27" s="56"/>
      <c r="DXU27" s="56"/>
      <c r="DXV27" s="56"/>
      <c r="DXW27" s="56"/>
      <c r="DXX27" s="56"/>
      <c r="DXY27" s="56"/>
      <c r="DXZ27" s="56"/>
      <c r="DYA27" s="56"/>
      <c r="DYB27" s="56"/>
      <c r="DYC27" s="56"/>
      <c r="DYD27" s="56"/>
      <c r="DYE27" s="56"/>
      <c r="DYF27" s="56"/>
      <c r="DYG27" s="56"/>
      <c r="DYH27" s="56"/>
      <c r="DYI27" s="56"/>
      <c r="DYJ27" s="56"/>
      <c r="DYK27" s="56"/>
      <c r="DYL27" s="56"/>
      <c r="DYM27" s="56"/>
      <c r="DYN27" s="56"/>
      <c r="DYO27" s="56"/>
      <c r="DYP27" s="56"/>
      <c r="DYQ27" s="56"/>
      <c r="DYR27" s="56"/>
      <c r="DYS27" s="56"/>
      <c r="DYT27" s="56"/>
      <c r="DYU27" s="56"/>
      <c r="DYV27" s="56"/>
      <c r="DYW27" s="56"/>
      <c r="DYX27" s="56"/>
      <c r="DYY27" s="56"/>
      <c r="DYZ27" s="56"/>
      <c r="DZA27" s="56"/>
      <c r="DZB27" s="56"/>
      <c r="DZC27" s="56"/>
      <c r="DZD27" s="56"/>
      <c r="DZE27" s="56"/>
      <c r="DZF27" s="56"/>
      <c r="DZG27" s="56"/>
      <c r="DZH27" s="56"/>
      <c r="DZI27" s="56"/>
      <c r="DZJ27" s="56"/>
      <c r="DZK27" s="56"/>
      <c r="DZL27" s="56"/>
      <c r="DZM27" s="56"/>
      <c r="DZN27" s="56"/>
      <c r="DZO27" s="56"/>
      <c r="DZP27" s="56"/>
      <c r="DZQ27" s="56"/>
      <c r="DZR27" s="56"/>
      <c r="DZS27" s="56"/>
      <c r="DZT27" s="56"/>
      <c r="DZU27" s="56"/>
      <c r="DZV27" s="56"/>
      <c r="DZW27" s="56"/>
      <c r="DZX27" s="56"/>
      <c r="DZY27" s="56"/>
      <c r="DZZ27" s="56"/>
      <c r="EAA27" s="56"/>
      <c r="EAB27" s="56"/>
      <c r="EAC27" s="56"/>
      <c r="EAD27" s="56"/>
      <c r="EAE27" s="56"/>
      <c r="EAF27" s="56"/>
      <c r="EAG27" s="56"/>
      <c r="EAH27" s="56"/>
      <c r="EAI27" s="56"/>
      <c r="EAJ27" s="56"/>
      <c r="EAK27" s="56"/>
      <c r="EAL27" s="56"/>
      <c r="EAM27" s="56"/>
      <c r="EAN27" s="56"/>
      <c r="EAO27" s="56"/>
      <c r="EAP27" s="56"/>
      <c r="EAQ27" s="56"/>
      <c r="EAR27" s="56"/>
      <c r="EAS27" s="56"/>
      <c r="EAT27" s="56"/>
      <c r="EAU27" s="56"/>
      <c r="EAV27" s="56"/>
      <c r="EAW27" s="56"/>
      <c r="EAX27" s="56"/>
      <c r="EAY27" s="56"/>
      <c r="EAZ27" s="56"/>
      <c r="EBA27" s="56"/>
      <c r="EBB27" s="56"/>
      <c r="EBC27" s="56"/>
      <c r="EBD27" s="56"/>
      <c r="EBE27" s="56"/>
      <c r="EBF27" s="56"/>
      <c r="EBG27" s="56"/>
      <c r="EBH27" s="56"/>
      <c r="EBI27" s="56"/>
      <c r="EBJ27" s="56"/>
      <c r="EBK27" s="56"/>
      <c r="EBL27" s="56"/>
      <c r="EBM27" s="56"/>
      <c r="EBN27" s="56"/>
      <c r="EBO27" s="56"/>
      <c r="EBP27" s="56"/>
      <c r="EBQ27" s="56"/>
      <c r="EBR27" s="56"/>
      <c r="EBS27" s="56"/>
      <c r="EBT27" s="56"/>
      <c r="EBU27" s="56"/>
      <c r="EBV27" s="56"/>
      <c r="EBW27" s="56"/>
      <c r="EBX27" s="56"/>
      <c r="EBY27" s="56"/>
      <c r="EBZ27" s="56"/>
      <c r="ECA27" s="56"/>
      <c r="ECB27" s="56"/>
      <c r="ECC27" s="56"/>
      <c r="ECD27" s="56"/>
      <c r="ECE27" s="56"/>
      <c r="ECF27" s="56"/>
      <c r="ECG27" s="56"/>
      <c r="ECH27" s="56"/>
      <c r="ECI27" s="56"/>
      <c r="ECJ27" s="56"/>
      <c r="ECK27" s="56"/>
      <c r="ECL27" s="56"/>
      <c r="ECM27" s="56"/>
      <c r="ECN27" s="56"/>
      <c r="ECO27" s="56"/>
      <c r="ECP27" s="56"/>
      <c r="ECQ27" s="56"/>
      <c r="ECR27" s="56"/>
      <c r="ECS27" s="56"/>
      <c r="ECT27" s="56"/>
      <c r="ECU27" s="56"/>
      <c r="ECV27" s="56"/>
      <c r="ECW27" s="56"/>
      <c r="ECX27" s="56"/>
      <c r="ECY27" s="56"/>
      <c r="ECZ27" s="56"/>
      <c r="EDA27" s="56"/>
      <c r="EDB27" s="56"/>
      <c r="EDC27" s="56"/>
      <c r="EDD27" s="56"/>
      <c r="EDE27" s="56"/>
      <c r="EDF27" s="56"/>
      <c r="EDG27" s="56"/>
      <c r="EDH27" s="56"/>
      <c r="EDI27" s="56"/>
      <c r="EDJ27" s="56"/>
      <c r="EDK27" s="56"/>
      <c r="EDL27" s="56"/>
      <c r="EDM27" s="56"/>
      <c r="EDN27" s="56"/>
      <c r="EDO27" s="56"/>
      <c r="EDP27" s="56"/>
      <c r="EDQ27" s="56"/>
      <c r="EDR27" s="56"/>
      <c r="EDS27" s="56"/>
      <c r="EDT27" s="56"/>
      <c r="EDU27" s="56"/>
      <c r="EDV27" s="56"/>
      <c r="EDW27" s="56"/>
      <c r="EDX27" s="56"/>
      <c r="EDY27" s="56"/>
      <c r="EDZ27" s="56"/>
      <c r="EEA27" s="56"/>
      <c r="EEB27" s="56"/>
      <c r="EEC27" s="56"/>
      <c r="EED27" s="56"/>
      <c r="EEE27" s="56"/>
      <c r="EEF27" s="56"/>
      <c r="EEG27" s="56"/>
      <c r="EEH27" s="56"/>
      <c r="EEI27" s="56"/>
      <c r="EEJ27" s="56"/>
      <c r="EEK27" s="56"/>
      <c r="EEL27" s="56"/>
      <c r="EEM27" s="56"/>
      <c r="EEN27" s="56"/>
      <c r="EEO27" s="56"/>
      <c r="EEP27" s="56"/>
      <c r="EEQ27" s="56"/>
      <c r="EER27" s="56"/>
      <c r="EES27" s="56"/>
      <c r="EET27" s="56"/>
      <c r="EEU27" s="56"/>
      <c r="EEV27" s="56"/>
      <c r="EEW27" s="56"/>
      <c r="EEX27" s="56"/>
      <c r="EEY27" s="56"/>
      <c r="EEZ27" s="56"/>
      <c r="EFA27" s="56"/>
      <c r="EFB27" s="56"/>
      <c r="EFC27" s="56"/>
      <c r="EFD27" s="56"/>
      <c r="EFE27" s="56"/>
      <c r="EFF27" s="56"/>
      <c r="EFG27" s="56"/>
      <c r="EFH27" s="56"/>
      <c r="EFI27" s="56"/>
      <c r="EFJ27" s="56"/>
      <c r="EFK27" s="56"/>
      <c r="EFL27" s="56"/>
      <c r="EFM27" s="56"/>
      <c r="EFN27" s="56"/>
      <c r="EFO27" s="56"/>
      <c r="EFP27" s="56"/>
      <c r="EFQ27" s="56"/>
      <c r="EFR27" s="56"/>
      <c r="EFS27" s="56"/>
      <c r="EFT27" s="56"/>
      <c r="EFU27" s="56"/>
      <c r="EFV27" s="56"/>
      <c r="EFW27" s="56"/>
      <c r="EFX27" s="56"/>
      <c r="EFY27" s="56"/>
      <c r="EFZ27" s="56"/>
      <c r="EGA27" s="56"/>
      <c r="EGB27" s="56"/>
      <c r="EGC27" s="56"/>
      <c r="EGD27" s="56"/>
      <c r="EGE27" s="56"/>
      <c r="EGF27" s="56"/>
      <c r="EGG27" s="56"/>
      <c r="EGH27" s="56"/>
      <c r="EGI27" s="56"/>
      <c r="EGJ27" s="56"/>
      <c r="EGK27" s="56"/>
      <c r="EGL27" s="56"/>
      <c r="EGM27" s="56"/>
      <c r="EGN27" s="56"/>
      <c r="EGO27" s="56"/>
      <c r="EGP27" s="56"/>
      <c r="EGQ27" s="56"/>
      <c r="EGR27" s="56"/>
      <c r="EGS27" s="56"/>
      <c r="EGT27" s="56"/>
      <c r="EGU27" s="56"/>
      <c r="EGV27" s="56"/>
      <c r="EGW27" s="56"/>
      <c r="EGX27" s="56"/>
      <c r="EGY27" s="56"/>
      <c r="EGZ27" s="56"/>
      <c r="EHA27" s="56"/>
      <c r="EHB27" s="56"/>
      <c r="EHC27" s="56"/>
      <c r="EHD27" s="56"/>
      <c r="EHE27" s="56"/>
      <c r="EHF27" s="56"/>
      <c r="EHG27" s="56"/>
      <c r="EHH27" s="56"/>
      <c r="EHI27" s="56"/>
      <c r="EHJ27" s="56"/>
      <c r="EHK27" s="56"/>
      <c r="EHL27" s="56"/>
      <c r="EHM27" s="56"/>
      <c r="EHN27" s="56"/>
      <c r="EHO27" s="56"/>
      <c r="EHP27" s="56"/>
      <c r="EHQ27" s="56"/>
      <c r="EHR27" s="56"/>
      <c r="EHS27" s="56"/>
      <c r="EHT27" s="56"/>
      <c r="EHU27" s="56"/>
      <c r="EHV27" s="56"/>
      <c r="EHW27" s="56"/>
      <c r="EHX27" s="56"/>
      <c r="EHY27" s="56"/>
      <c r="EHZ27" s="56"/>
      <c r="EIA27" s="56"/>
      <c r="EIB27" s="56"/>
      <c r="EIC27" s="56"/>
      <c r="EID27" s="56"/>
      <c r="EIE27" s="56"/>
      <c r="EIF27" s="56"/>
      <c r="EIG27" s="56"/>
      <c r="EIH27" s="56"/>
      <c r="EII27" s="56"/>
      <c r="EIJ27" s="56"/>
      <c r="EIK27" s="56"/>
      <c r="EIL27" s="56"/>
      <c r="EIM27" s="56"/>
      <c r="EIN27" s="56"/>
      <c r="EIO27" s="56"/>
      <c r="EIP27" s="56"/>
      <c r="EIQ27" s="56"/>
      <c r="EIR27" s="56"/>
      <c r="EIS27" s="56"/>
      <c r="EIT27" s="56"/>
      <c r="EIU27" s="56"/>
      <c r="EIV27" s="56"/>
      <c r="EIW27" s="56"/>
      <c r="EIX27" s="56"/>
      <c r="EIY27" s="56"/>
      <c r="EIZ27" s="56"/>
      <c r="EJA27" s="56"/>
      <c r="EJB27" s="56"/>
      <c r="EJC27" s="56"/>
      <c r="EJD27" s="56"/>
      <c r="EJE27" s="56"/>
      <c r="EJF27" s="56"/>
      <c r="EJG27" s="56"/>
      <c r="EJH27" s="56"/>
      <c r="EJI27" s="56"/>
      <c r="EJJ27" s="56"/>
      <c r="EJK27" s="56"/>
      <c r="EJL27" s="56"/>
      <c r="EJM27" s="56"/>
      <c r="EJN27" s="56"/>
      <c r="EJO27" s="56"/>
      <c r="EJP27" s="56"/>
      <c r="EJQ27" s="56"/>
      <c r="EJR27" s="56"/>
      <c r="EJS27" s="56"/>
      <c r="EJT27" s="56"/>
      <c r="EJU27" s="56"/>
      <c r="EJV27" s="56"/>
      <c r="EJW27" s="56"/>
      <c r="EJX27" s="56"/>
      <c r="EJY27" s="56"/>
      <c r="EJZ27" s="56"/>
      <c r="EKA27" s="56"/>
      <c r="EKB27" s="56"/>
      <c r="EKC27" s="56"/>
      <c r="EKD27" s="56"/>
      <c r="EKE27" s="56"/>
      <c r="EKF27" s="56"/>
      <c r="EKG27" s="56"/>
      <c r="EKH27" s="56"/>
      <c r="EKI27" s="56"/>
      <c r="EKJ27" s="56"/>
      <c r="EKK27" s="56"/>
      <c r="EKL27" s="56"/>
      <c r="EKM27" s="56"/>
      <c r="EKN27" s="56"/>
      <c r="EKO27" s="56"/>
      <c r="EKP27" s="56"/>
      <c r="EKQ27" s="56"/>
      <c r="EKR27" s="56"/>
      <c r="EKS27" s="56"/>
      <c r="EKT27" s="56"/>
      <c r="EKU27" s="56"/>
      <c r="EKV27" s="56"/>
      <c r="EKW27" s="56"/>
      <c r="EKX27" s="56"/>
      <c r="EKY27" s="56"/>
      <c r="EKZ27" s="56"/>
      <c r="ELA27" s="56"/>
      <c r="ELB27" s="56"/>
      <c r="ELC27" s="56"/>
      <c r="ELD27" s="56"/>
      <c r="ELE27" s="56"/>
      <c r="ELF27" s="56"/>
      <c r="ELG27" s="56"/>
      <c r="ELH27" s="56"/>
      <c r="ELI27" s="56"/>
      <c r="ELJ27" s="56"/>
      <c r="ELK27" s="56"/>
      <c r="ELL27" s="56"/>
      <c r="ELM27" s="56"/>
      <c r="ELN27" s="56"/>
      <c r="ELO27" s="56"/>
      <c r="ELP27" s="56"/>
      <c r="ELQ27" s="56"/>
      <c r="ELR27" s="56"/>
      <c r="ELS27" s="56"/>
      <c r="ELT27" s="56"/>
      <c r="ELU27" s="56"/>
      <c r="ELV27" s="56"/>
      <c r="ELW27" s="56"/>
      <c r="ELX27" s="56"/>
      <c r="ELY27" s="56"/>
      <c r="ELZ27" s="56"/>
      <c r="EMA27" s="56"/>
      <c r="EMB27" s="56"/>
      <c r="EMC27" s="56"/>
      <c r="EMD27" s="56"/>
      <c r="EME27" s="56"/>
      <c r="EMF27" s="56"/>
      <c r="EMG27" s="56"/>
      <c r="EMH27" s="56"/>
      <c r="EMI27" s="56"/>
      <c r="EMJ27" s="56"/>
      <c r="EMK27" s="56"/>
      <c r="EML27" s="56"/>
      <c r="EMM27" s="56"/>
      <c r="EMN27" s="56"/>
      <c r="EMO27" s="56"/>
      <c r="EMP27" s="56"/>
      <c r="EMQ27" s="56"/>
      <c r="EMR27" s="56"/>
      <c r="EMS27" s="56"/>
      <c r="EMT27" s="56"/>
      <c r="EMU27" s="56"/>
      <c r="EMV27" s="56"/>
      <c r="EMW27" s="56"/>
      <c r="EMX27" s="56"/>
      <c r="EMY27" s="56"/>
      <c r="EMZ27" s="56"/>
      <c r="ENA27" s="56"/>
      <c r="ENB27" s="56"/>
      <c r="ENC27" s="56"/>
      <c r="END27" s="56"/>
      <c r="ENE27" s="56"/>
      <c r="ENF27" s="56"/>
      <c r="ENG27" s="56"/>
      <c r="ENH27" s="56"/>
      <c r="ENI27" s="56"/>
      <c r="ENJ27" s="56"/>
      <c r="ENK27" s="56"/>
      <c r="ENL27" s="56"/>
      <c r="ENM27" s="56"/>
      <c r="ENN27" s="56"/>
      <c r="ENO27" s="56"/>
      <c r="ENP27" s="56"/>
      <c r="ENQ27" s="56"/>
      <c r="ENR27" s="56"/>
      <c r="ENS27" s="56"/>
      <c r="ENT27" s="56"/>
      <c r="ENU27" s="56"/>
      <c r="ENV27" s="56"/>
      <c r="ENW27" s="56"/>
      <c r="ENX27" s="56"/>
      <c r="ENY27" s="56"/>
      <c r="ENZ27" s="56"/>
      <c r="EOA27" s="56"/>
      <c r="EOB27" s="56"/>
      <c r="EOC27" s="56"/>
      <c r="EOD27" s="56"/>
      <c r="EOE27" s="56"/>
      <c r="EOF27" s="56"/>
      <c r="EOG27" s="56"/>
      <c r="EOH27" s="56"/>
      <c r="EOI27" s="56"/>
      <c r="EOJ27" s="56"/>
      <c r="EOK27" s="56"/>
      <c r="EOL27" s="56"/>
      <c r="EOM27" s="56"/>
      <c r="EON27" s="56"/>
      <c r="EOO27" s="56"/>
      <c r="EOP27" s="56"/>
      <c r="EOQ27" s="56"/>
      <c r="EOR27" s="56"/>
      <c r="EOS27" s="56"/>
      <c r="EOT27" s="56"/>
      <c r="EOU27" s="56"/>
      <c r="EOV27" s="56"/>
      <c r="EOW27" s="56"/>
      <c r="EOX27" s="56"/>
      <c r="EOY27" s="56"/>
      <c r="EOZ27" s="56"/>
      <c r="EPA27" s="56"/>
      <c r="EPB27" s="56"/>
      <c r="EPC27" s="56"/>
      <c r="EPD27" s="56"/>
      <c r="EPE27" s="56"/>
      <c r="EPF27" s="56"/>
      <c r="EPG27" s="56"/>
      <c r="EPH27" s="56"/>
      <c r="EPI27" s="56"/>
      <c r="EPJ27" s="56"/>
      <c r="EPK27" s="56"/>
      <c r="EPL27" s="56"/>
      <c r="EPM27" s="56"/>
      <c r="EPN27" s="56"/>
      <c r="EPO27" s="56"/>
      <c r="EPP27" s="56"/>
      <c r="EPQ27" s="56"/>
      <c r="EPR27" s="56"/>
      <c r="EPS27" s="56"/>
      <c r="EPT27" s="56"/>
      <c r="EPU27" s="56"/>
      <c r="EPV27" s="56"/>
      <c r="EPW27" s="56"/>
      <c r="EPX27" s="56"/>
      <c r="EPY27" s="56"/>
      <c r="EPZ27" s="56"/>
      <c r="EQA27" s="56"/>
      <c r="EQB27" s="56"/>
      <c r="EQC27" s="56"/>
      <c r="EQD27" s="56"/>
      <c r="EQE27" s="56"/>
      <c r="EQF27" s="56"/>
      <c r="EQG27" s="56"/>
      <c r="EQH27" s="56"/>
      <c r="EQI27" s="56"/>
      <c r="EQJ27" s="56"/>
      <c r="EQK27" s="56"/>
      <c r="EQL27" s="56"/>
      <c r="EQM27" s="56"/>
      <c r="EQN27" s="56"/>
      <c r="EQO27" s="56"/>
      <c r="EQP27" s="56"/>
      <c r="EQQ27" s="56"/>
      <c r="EQR27" s="56"/>
      <c r="EQS27" s="56"/>
      <c r="EQT27" s="56"/>
      <c r="EQU27" s="56"/>
      <c r="EQV27" s="56"/>
      <c r="EQW27" s="56"/>
      <c r="EQX27" s="56"/>
      <c r="EQY27" s="56"/>
      <c r="EQZ27" s="56"/>
      <c r="ERA27" s="56"/>
      <c r="ERB27" s="56"/>
      <c r="ERC27" s="56"/>
      <c r="ERD27" s="56"/>
      <c r="ERE27" s="56"/>
      <c r="ERF27" s="56"/>
      <c r="ERG27" s="56"/>
      <c r="ERH27" s="56"/>
      <c r="ERI27" s="56"/>
      <c r="ERJ27" s="56"/>
      <c r="ERK27" s="56"/>
      <c r="ERL27" s="56"/>
      <c r="ERM27" s="56"/>
      <c r="ERN27" s="56"/>
      <c r="ERO27" s="56"/>
      <c r="ERP27" s="56"/>
      <c r="ERQ27" s="56"/>
      <c r="ERR27" s="56"/>
      <c r="ERS27" s="56"/>
      <c r="ERT27" s="56"/>
      <c r="ERU27" s="56"/>
      <c r="ERV27" s="56"/>
      <c r="ERW27" s="56"/>
      <c r="ERX27" s="56"/>
      <c r="ERY27" s="56"/>
      <c r="ERZ27" s="56"/>
      <c r="ESA27" s="56"/>
      <c r="ESB27" s="56"/>
      <c r="ESC27" s="56"/>
      <c r="ESD27" s="56"/>
      <c r="ESE27" s="56"/>
      <c r="ESF27" s="56"/>
      <c r="ESG27" s="56"/>
      <c r="ESH27" s="56"/>
      <c r="ESI27" s="56"/>
      <c r="ESJ27" s="56"/>
      <c r="ESK27" s="56"/>
      <c r="ESL27" s="56"/>
      <c r="ESM27" s="56"/>
      <c r="ESN27" s="56"/>
      <c r="ESO27" s="56"/>
      <c r="ESP27" s="56"/>
      <c r="ESQ27" s="56"/>
      <c r="ESR27" s="56"/>
      <c r="ESS27" s="56"/>
      <c r="EST27" s="56"/>
      <c r="ESU27" s="56"/>
      <c r="ESV27" s="56"/>
      <c r="ESW27" s="56"/>
      <c r="ESX27" s="56"/>
      <c r="ESY27" s="56"/>
      <c r="ESZ27" s="56"/>
      <c r="ETA27" s="56"/>
      <c r="ETB27" s="56"/>
      <c r="ETC27" s="56"/>
      <c r="ETD27" s="56"/>
      <c r="ETE27" s="56"/>
      <c r="ETF27" s="56"/>
      <c r="ETG27" s="56"/>
      <c r="ETH27" s="56"/>
      <c r="ETI27" s="56"/>
      <c r="ETJ27" s="56"/>
      <c r="ETK27" s="56"/>
      <c r="ETL27" s="56"/>
      <c r="ETM27" s="56"/>
      <c r="ETN27" s="56"/>
      <c r="ETO27" s="56"/>
      <c r="ETP27" s="56"/>
      <c r="ETQ27" s="56"/>
      <c r="ETR27" s="56"/>
      <c r="ETS27" s="56"/>
      <c r="ETT27" s="56"/>
      <c r="ETU27" s="56"/>
      <c r="ETV27" s="56"/>
      <c r="ETW27" s="56"/>
      <c r="ETX27" s="56"/>
      <c r="ETY27" s="56"/>
      <c r="ETZ27" s="56"/>
      <c r="EUA27" s="56"/>
      <c r="EUB27" s="56"/>
      <c r="EUC27" s="56"/>
      <c r="EUD27" s="56"/>
      <c r="EUE27" s="56"/>
      <c r="EUF27" s="56"/>
      <c r="EUG27" s="56"/>
      <c r="EUH27" s="56"/>
      <c r="EUI27" s="56"/>
      <c r="EUJ27" s="56"/>
      <c r="EUK27" s="56"/>
      <c r="EUL27" s="56"/>
      <c r="EUM27" s="56"/>
      <c r="EUN27" s="56"/>
      <c r="EUO27" s="56"/>
      <c r="EUP27" s="56"/>
      <c r="EUQ27" s="56"/>
      <c r="EUR27" s="56"/>
      <c r="EUS27" s="56"/>
      <c r="EUT27" s="56"/>
      <c r="EUU27" s="56"/>
      <c r="EUV27" s="56"/>
      <c r="EUW27" s="56"/>
      <c r="EUX27" s="56"/>
      <c r="EUY27" s="56"/>
      <c r="EUZ27" s="56"/>
      <c r="EVA27" s="56"/>
      <c r="EVB27" s="56"/>
      <c r="EVC27" s="56"/>
      <c r="EVD27" s="56"/>
      <c r="EVE27" s="56"/>
      <c r="EVF27" s="56"/>
      <c r="EVG27" s="56"/>
      <c r="EVH27" s="56"/>
      <c r="EVI27" s="56"/>
      <c r="EVJ27" s="56"/>
      <c r="EVK27" s="56"/>
      <c r="EVL27" s="56"/>
      <c r="EVM27" s="56"/>
      <c r="EVN27" s="56"/>
      <c r="EVO27" s="56"/>
      <c r="EVP27" s="56"/>
      <c r="EVQ27" s="56"/>
      <c r="EVR27" s="56"/>
      <c r="EVS27" s="56"/>
      <c r="EVT27" s="56"/>
      <c r="EVU27" s="56"/>
      <c r="EVV27" s="56"/>
      <c r="EVW27" s="56"/>
      <c r="EVX27" s="56"/>
      <c r="EVY27" s="56"/>
      <c r="EVZ27" s="56"/>
      <c r="EWA27" s="56"/>
      <c r="EWB27" s="56"/>
      <c r="EWC27" s="56"/>
      <c r="EWD27" s="56"/>
      <c r="EWE27" s="56"/>
      <c r="EWF27" s="56"/>
      <c r="EWG27" s="56"/>
      <c r="EWH27" s="56"/>
      <c r="EWI27" s="56"/>
      <c r="EWJ27" s="56"/>
      <c r="EWK27" s="56"/>
      <c r="EWL27" s="56"/>
      <c r="EWM27" s="56"/>
      <c r="EWN27" s="56"/>
      <c r="EWO27" s="56"/>
      <c r="EWP27" s="56"/>
      <c r="EWQ27" s="56"/>
      <c r="EWR27" s="56"/>
      <c r="EWS27" s="56"/>
      <c r="EWT27" s="56"/>
      <c r="EWU27" s="56"/>
      <c r="EWV27" s="56"/>
      <c r="EWW27" s="56"/>
      <c r="EWX27" s="56"/>
      <c r="EWY27" s="56"/>
      <c r="EWZ27" s="56"/>
      <c r="EXA27" s="56"/>
      <c r="EXB27" s="56"/>
      <c r="EXC27" s="56"/>
      <c r="EXD27" s="56"/>
      <c r="EXE27" s="56"/>
      <c r="EXF27" s="56"/>
      <c r="EXG27" s="56"/>
      <c r="EXH27" s="56"/>
      <c r="EXI27" s="56"/>
      <c r="EXJ27" s="56"/>
      <c r="EXK27" s="56"/>
      <c r="EXL27" s="56"/>
      <c r="EXM27" s="56"/>
      <c r="EXN27" s="56"/>
      <c r="EXO27" s="56"/>
      <c r="EXP27" s="56"/>
      <c r="EXQ27" s="56"/>
      <c r="EXR27" s="56"/>
      <c r="EXS27" s="56"/>
      <c r="EXT27" s="56"/>
      <c r="EXU27" s="56"/>
      <c r="EXV27" s="56"/>
      <c r="EXW27" s="56"/>
      <c r="EXX27" s="56"/>
      <c r="EXY27" s="56"/>
      <c r="EXZ27" s="56"/>
      <c r="EYA27" s="56"/>
      <c r="EYB27" s="56"/>
      <c r="EYC27" s="56"/>
      <c r="EYD27" s="56"/>
      <c r="EYE27" s="56"/>
      <c r="EYF27" s="56"/>
      <c r="EYG27" s="56"/>
      <c r="EYH27" s="56"/>
      <c r="EYI27" s="56"/>
      <c r="EYJ27" s="56"/>
      <c r="EYK27" s="56"/>
      <c r="EYL27" s="56"/>
      <c r="EYM27" s="56"/>
      <c r="EYN27" s="56"/>
      <c r="EYO27" s="56"/>
      <c r="EYP27" s="56"/>
      <c r="EYQ27" s="56"/>
      <c r="EYR27" s="56"/>
      <c r="EYS27" s="56"/>
      <c r="EYT27" s="56"/>
      <c r="EYU27" s="56"/>
      <c r="EYV27" s="56"/>
      <c r="EYW27" s="56"/>
      <c r="EYX27" s="56"/>
      <c r="EYY27" s="56"/>
      <c r="EYZ27" s="56"/>
      <c r="EZA27" s="56"/>
      <c r="EZB27" s="56"/>
      <c r="EZC27" s="56"/>
      <c r="EZD27" s="56"/>
      <c r="EZE27" s="56"/>
      <c r="EZF27" s="56"/>
      <c r="EZG27" s="56"/>
      <c r="EZH27" s="56"/>
      <c r="EZI27" s="56"/>
      <c r="EZJ27" s="56"/>
      <c r="EZK27" s="56"/>
      <c r="EZL27" s="56"/>
      <c r="EZM27" s="56"/>
      <c r="EZN27" s="56"/>
      <c r="EZO27" s="56"/>
      <c r="EZP27" s="56"/>
      <c r="EZQ27" s="56"/>
      <c r="EZR27" s="56"/>
      <c r="EZS27" s="56"/>
      <c r="EZT27" s="56"/>
      <c r="EZU27" s="56"/>
      <c r="EZV27" s="56"/>
      <c r="EZW27" s="56"/>
      <c r="EZX27" s="56"/>
      <c r="EZY27" s="56"/>
      <c r="EZZ27" s="56"/>
      <c r="FAA27" s="56"/>
      <c r="FAB27" s="56"/>
      <c r="FAC27" s="56"/>
      <c r="FAD27" s="56"/>
      <c r="FAE27" s="56"/>
      <c r="FAF27" s="56"/>
      <c r="FAG27" s="56"/>
      <c r="FAH27" s="56"/>
      <c r="FAI27" s="56"/>
      <c r="FAJ27" s="56"/>
      <c r="FAK27" s="56"/>
      <c r="FAL27" s="56"/>
      <c r="FAM27" s="56"/>
      <c r="FAN27" s="56"/>
      <c r="FAO27" s="56"/>
      <c r="FAP27" s="56"/>
      <c r="FAQ27" s="56"/>
      <c r="FAR27" s="56"/>
      <c r="FAS27" s="56"/>
      <c r="FAT27" s="56"/>
      <c r="FAU27" s="56"/>
      <c r="FAV27" s="56"/>
      <c r="FAW27" s="56"/>
      <c r="FAX27" s="56"/>
      <c r="FAY27" s="56"/>
      <c r="FAZ27" s="56"/>
      <c r="FBA27" s="56"/>
      <c r="FBB27" s="56"/>
      <c r="FBC27" s="56"/>
      <c r="FBD27" s="56"/>
      <c r="FBE27" s="56"/>
      <c r="FBF27" s="56"/>
      <c r="FBG27" s="56"/>
      <c r="FBH27" s="56"/>
      <c r="FBI27" s="56"/>
      <c r="FBJ27" s="56"/>
      <c r="FBK27" s="56"/>
      <c r="FBL27" s="56"/>
      <c r="FBM27" s="56"/>
      <c r="FBN27" s="56"/>
      <c r="FBO27" s="56"/>
      <c r="FBP27" s="56"/>
      <c r="FBQ27" s="56"/>
      <c r="FBR27" s="56"/>
      <c r="FBS27" s="56"/>
      <c r="FBT27" s="56"/>
      <c r="FBU27" s="56"/>
      <c r="FBV27" s="56"/>
      <c r="FBW27" s="56"/>
      <c r="FBX27" s="56"/>
      <c r="FBY27" s="56"/>
      <c r="FBZ27" s="56"/>
      <c r="FCA27" s="56"/>
      <c r="FCB27" s="56"/>
      <c r="FCC27" s="56"/>
      <c r="FCD27" s="56"/>
      <c r="FCE27" s="56"/>
      <c r="FCF27" s="56"/>
      <c r="FCG27" s="56"/>
      <c r="FCH27" s="56"/>
      <c r="FCI27" s="56"/>
      <c r="FCJ27" s="56"/>
      <c r="FCK27" s="56"/>
      <c r="FCL27" s="56"/>
      <c r="FCM27" s="56"/>
      <c r="FCN27" s="56"/>
      <c r="FCO27" s="56"/>
      <c r="FCP27" s="56"/>
      <c r="FCQ27" s="56"/>
      <c r="FCR27" s="56"/>
      <c r="FCS27" s="56"/>
      <c r="FCT27" s="56"/>
      <c r="FCU27" s="56"/>
      <c r="FCV27" s="56"/>
      <c r="FCW27" s="56"/>
      <c r="FCX27" s="56"/>
      <c r="FCY27" s="56"/>
      <c r="FCZ27" s="56"/>
      <c r="FDA27" s="56"/>
      <c r="FDB27" s="56"/>
      <c r="FDC27" s="56"/>
      <c r="FDD27" s="56"/>
      <c r="FDE27" s="56"/>
      <c r="FDF27" s="56"/>
      <c r="FDG27" s="56"/>
      <c r="FDH27" s="56"/>
      <c r="FDI27" s="56"/>
      <c r="FDJ27" s="56"/>
      <c r="FDK27" s="56"/>
      <c r="FDL27" s="56"/>
      <c r="FDM27" s="56"/>
      <c r="FDN27" s="56"/>
      <c r="FDO27" s="56"/>
      <c r="FDP27" s="56"/>
      <c r="FDQ27" s="56"/>
      <c r="FDR27" s="56"/>
      <c r="FDS27" s="56"/>
      <c r="FDT27" s="56"/>
      <c r="FDU27" s="56"/>
      <c r="FDV27" s="56"/>
      <c r="FDW27" s="56"/>
      <c r="FDX27" s="56"/>
      <c r="FDY27" s="56"/>
      <c r="FDZ27" s="56"/>
      <c r="FEA27" s="56"/>
      <c r="FEB27" s="56"/>
      <c r="FEC27" s="56"/>
      <c r="FED27" s="56"/>
      <c r="FEE27" s="56"/>
      <c r="FEF27" s="56"/>
      <c r="FEG27" s="56"/>
      <c r="FEH27" s="56"/>
      <c r="FEI27" s="56"/>
      <c r="FEJ27" s="56"/>
      <c r="FEK27" s="56"/>
      <c r="FEL27" s="56"/>
      <c r="FEM27" s="56"/>
      <c r="FEN27" s="56"/>
      <c r="FEO27" s="56"/>
      <c r="FEP27" s="56"/>
      <c r="FEQ27" s="56"/>
      <c r="FER27" s="56"/>
      <c r="FES27" s="56"/>
      <c r="FET27" s="56"/>
      <c r="FEU27" s="56"/>
      <c r="FEV27" s="56"/>
      <c r="FEW27" s="56"/>
      <c r="FEX27" s="56"/>
      <c r="FEY27" s="56"/>
      <c r="FEZ27" s="56"/>
      <c r="FFA27" s="56"/>
      <c r="FFB27" s="56"/>
      <c r="FFC27" s="56"/>
      <c r="FFD27" s="56"/>
      <c r="FFE27" s="56"/>
      <c r="FFF27" s="56"/>
      <c r="FFG27" s="56"/>
      <c r="FFH27" s="56"/>
      <c r="FFI27" s="56"/>
      <c r="FFJ27" s="56"/>
      <c r="FFK27" s="56"/>
      <c r="FFL27" s="56"/>
      <c r="FFM27" s="56"/>
      <c r="FFN27" s="56"/>
      <c r="FFO27" s="56"/>
      <c r="FFP27" s="56"/>
      <c r="FFQ27" s="56"/>
      <c r="FFR27" s="56"/>
      <c r="FFS27" s="56"/>
      <c r="FFT27" s="56"/>
      <c r="FFU27" s="56"/>
      <c r="FFV27" s="56"/>
      <c r="FFW27" s="56"/>
      <c r="FFX27" s="56"/>
      <c r="FFY27" s="56"/>
      <c r="FFZ27" s="56"/>
      <c r="FGA27" s="56"/>
      <c r="FGB27" s="56"/>
      <c r="FGC27" s="56"/>
      <c r="FGD27" s="56"/>
      <c r="FGE27" s="56"/>
      <c r="FGF27" s="56"/>
      <c r="FGG27" s="56"/>
      <c r="FGH27" s="56"/>
      <c r="FGI27" s="56"/>
      <c r="FGJ27" s="56"/>
      <c r="FGK27" s="56"/>
      <c r="FGL27" s="56"/>
      <c r="FGM27" s="56"/>
      <c r="FGN27" s="56"/>
      <c r="FGO27" s="56"/>
      <c r="FGP27" s="56"/>
      <c r="FGQ27" s="56"/>
      <c r="FGR27" s="56"/>
      <c r="FGS27" s="56"/>
      <c r="FGT27" s="56"/>
      <c r="FGU27" s="56"/>
      <c r="FGV27" s="56"/>
      <c r="FGW27" s="56"/>
      <c r="FGX27" s="56"/>
      <c r="FGY27" s="56"/>
      <c r="FGZ27" s="56"/>
      <c r="FHA27" s="56"/>
      <c r="FHB27" s="56"/>
      <c r="FHC27" s="56"/>
      <c r="FHD27" s="56"/>
      <c r="FHE27" s="56"/>
      <c r="FHF27" s="56"/>
      <c r="FHG27" s="56"/>
      <c r="FHH27" s="56"/>
      <c r="FHI27" s="56"/>
      <c r="FHJ27" s="56"/>
      <c r="FHK27" s="56"/>
      <c r="FHL27" s="56"/>
      <c r="FHM27" s="56"/>
      <c r="FHN27" s="56"/>
      <c r="FHO27" s="56"/>
      <c r="FHP27" s="56"/>
      <c r="FHQ27" s="56"/>
      <c r="FHR27" s="56"/>
      <c r="FHS27" s="56"/>
      <c r="FHT27" s="56"/>
      <c r="FHU27" s="56"/>
      <c r="FHV27" s="56"/>
      <c r="FHW27" s="56"/>
      <c r="FHX27" s="56"/>
      <c r="FHY27" s="56"/>
      <c r="FHZ27" s="56"/>
      <c r="FIA27" s="56"/>
      <c r="FIB27" s="56"/>
      <c r="FIC27" s="56"/>
      <c r="FID27" s="56"/>
      <c r="FIE27" s="56"/>
      <c r="FIF27" s="56"/>
      <c r="FIG27" s="56"/>
      <c r="FIH27" s="56"/>
      <c r="FII27" s="56"/>
      <c r="FIJ27" s="56"/>
      <c r="FIK27" s="56"/>
      <c r="FIL27" s="56"/>
      <c r="FIM27" s="56"/>
      <c r="FIN27" s="56"/>
      <c r="FIO27" s="56"/>
      <c r="FIP27" s="56"/>
      <c r="FIQ27" s="56"/>
      <c r="FIR27" s="56"/>
      <c r="FIS27" s="56"/>
      <c r="FIT27" s="56"/>
      <c r="FIU27" s="56"/>
      <c r="FIV27" s="56"/>
      <c r="FIW27" s="56"/>
      <c r="FIX27" s="56"/>
      <c r="FIY27" s="56"/>
      <c r="FIZ27" s="56"/>
      <c r="FJA27" s="56"/>
      <c r="FJB27" s="56"/>
      <c r="FJC27" s="56"/>
      <c r="FJD27" s="56"/>
      <c r="FJE27" s="56"/>
      <c r="FJF27" s="56"/>
      <c r="FJG27" s="56"/>
      <c r="FJH27" s="56"/>
      <c r="FJI27" s="56"/>
      <c r="FJJ27" s="56"/>
      <c r="FJK27" s="56"/>
      <c r="FJL27" s="56"/>
      <c r="FJM27" s="56"/>
      <c r="FJN27" s="56"/>
      <c r="FJO27" s="56"/>
      <c r="FJP27" s="56"/>
      <c r="FJQ27" s="56"/>
      <c r="FJR27" s="56"/>
      <c r="FJS27" s="56"/>
      <c r="FJT27" s="56"/>
      <c r="FJU27" s="56"/>
      <c r="FJV27" s="56"/>
      <c r="FJW27" s="56"/>
      <c r="FJX27" s="56"/>
      <c r="FJY27" s="56"/>
      <c r="FJZ27" s="56"/>
      <c r="FKA27" s="56"/>
      <c r="FKB27" s="56"/>
      <c r="FKC27" s="56"/>
      <c r="FKD27" s="56"/>
      <c r="FKE27" s="56"/>
      <c r="FKF27" s="56"/>
      <c r="FKG27" s="56"/>
      <c r="FKH27" s="56"/>
      <c r="FKI27" s="56"/>
      <c r="FKJ27" s="56"/>
      <c r="FKK27" s="56"/>
      <c r="FKL27" s="56"/>
      <c r="FKM27" s="56"/>
      <c r="FKN27" s="56"/>
      <c r="FKO27" s="56"/>
      <c r="FKP27" s="56"/>
      <c r="FKQ27" s="56"/>
      <c r="FKR27" s="56"/>
      <c r="FKS27" s="56"/>
      <c r="FKT27" s="56"/>
      <c r="FKU27" s="56"/>
      <c r="FKV27" s="56"/>
      <c r="FKW27" s="56"/>
      <c r="FKX27" s="56"/>
      <c r="FKY27" s="56"/>
      <c r="FKZ27" s="56"/>
      <c r="FLA27" s="56"/>
      <c r="FLB27" s="56"/>
      <c r="FLC27" s="56"/>
      <c r="FLD27" s="56"/>
      <c r="FLE27" s="56"/>
      <c r="FLF27" s="56"/>
      <c r="FLG27" s="56"/>
      <c r="FLH27" s="56"/>
      <c r="FLI27" s="56"/>
      <c r="FLJ27" s="56"/>
      <c r="FLK27" s="56"/>
      <c r="FLL27" s="56"/>
      <c r="FLM27" s="56"/>
      <c r="FLN27" s="56"/>
      <c r="FLO27" s="56"/>
      <c r="FLP27" s="56"/>
      <c r="FLQ27" s="56"/>
      <c r="FLR27" s="56"/>
      <c r="FLS27" s="56"/>
      <c r="FLT27" s="56"/>
      <c r="FLU27" s="56"/>
      <c r="FLV27" s="56"/>
      <c r="FLW27" s="56"/>
      <c r="FLX27" s="56"/>
      <c r="FLY27" s="56"/>
      <c r="FLZ27" s="56"/>
      <c r="FMA27" s="56"/>
      <c r="FMB27" s="56"/>
      <c r="FMC27" s="56"/>
      <c r="FMD27" s="56"/>
      <c r="FME27" s="56"/>
      <c r="FMF27" s="56"/>
      <c r="FMG27" s="56"/>
      <c r="FMH27" s="56"/>
      <c r="FMI27" s="56"/>
      <c r="FMJ27" s="56"/>
      <c r="FMK27" s="56"/>
      <c r="FML27" s="56"/>
      <c r="FMM27" s="56"/>
      <c r="FMN27" s="56"/>
      <c r="FMO27" s="56"/>
      <c r="FMP27" s="56"/>
      <c r="FMQ27" s="56"/>
      <c r="FMR27" s="56"/>
      <c r="FMS27" s="56"/>
      <c r="FMT27" s="56"/>
      <c r="FMU27" s="56"/>
      <c r="FMV27" s="56"/>
      <c r="FMW27" s="56"/>
      <c r="FMX27" s="56"/>
      <c r="FMY27" s="56"/>
      <c r="FMZ27" s="56"/>
      <c r="FNA27" s="56"/>
      <c r="FNB27" s="56"/>
      <c r="FNC27" s="56"/>
      <c r="FND27" s="56"/>
      <c r="FNE27" s="56"/>
      <c r="FNF27" s="56"/>
      <c r="FNG27" s="56"/>
      <c r="FNH27" s="56"/>
      <c r="FNI27" s="56"/>
      <c r="FNJ27" s="56"/>
      <c r="FNK27" s="56"/>
      <c r="FNL27" s="56"/>
      <c r="FNM27" s="56"/>
      <c r="FNN27" s="56"/>
      <c r="FNO27" s="56"/>
      <c r="FNP27" s="56"/>
      <c r="FNQ27" s="56"/>
      <c r="FNR27" s="56"/>
      <c r="FNS27" s="56"/>
      <c r="FNT27" s="56"/>
      <c r="FNU27" s="56"/>
      <c r="FNV27" s="56"/>
      <c r="FNW27" s="56"/>
      <c r="FNX27" s="56"/>
      <c r="FNY27" s="56"/>
      <c r="FNZ27" s="56"/>
      <c r="FOA27" s="56"/>
      <c r="FOB27" s="56"/>
      <c r="FOC27" s="56"/>
      <c r="FOD27" s="56"/>
      <c r="FOE27" s="56"/>
      <c r="FOF27" s="56"/>
      <c r="FOG27" s="56"/>
      <c r="FOH27" s="56"/>
      <c r="FOI27" s="56"/>
      <c r="FOJ27" s="56"/>
      <c r="FOK27" s="56"/>
      <c r="FOL27" s="56"/>
      <c r="FOM27" s="56"/>
      <c r="FON27" s="56"/>
      <c r="FOO27" s="56"/>
      <c r="FOP27" s="56"/>
      <c r="FOQ27" s="56"/>
      <c r="FOR27" s="56"/>
      <c r="FOS27" s="56"/>
      <c r="FOT27" s="56"/>
      <c r="FOU27" s="56"/>
      <c r="FOV27" s="56"/>
      <c r="FOW27" s="56"/>
      <c r="FOX27" s="56"/>
      <c r="FOY27" s="56"/>
      <c r="FOZ27" s="56"/>
      <c r="FPA27" s="56"/>
      <c r="FPB27" s="56"/>
      <c r="FPC27" s="56"/>
      <c r="FPD27" s="56"/>
      <c r="FPE27" s="56"/>
      <c r="FPF27" s="56"/>
      <c r="FPG27" s="56"/>
      <c r="FPH27" s="56"/>
      <c r="FPI27" s="56"/>
      <c r="FPJ27" s="56"/>
      <c r="FPK27" s="56"/>
      <c r="FPL27" s="56"/>
      <c r="FPM27" s="56"/>
      <c r="FPN27" s="56"/>
      <c r="FPO27" s="56"/>
      <c r="FPP27" s="56"/>
      <c r="FPQ27" s="56"/>
      <c r="FPR27" s="56"/>
      <c r="FPS27" s="56"/>
      <c r="FPT27" s="56"/>
      <c r="FPU27" s="56"/>
      <c r="FPV27" s="56"/>
      <c r="FPW27" s="56"/>
      <c r="FPX27" s="56"/>
      <c r="FPY27" s="56"/>
      <c r="FPZ27" s="56"/>
      <c r="FQA27" s="56"/>
      <c r="FQB27" s="56"/>
      <c r="FQC27" s="56"/>
      <c r="FQD27" s="56"/>
      <c r="FQE27" s="56"/>
      <c r="FQF27" s="56"/>
      <c r="FQG27" s="56"/>
      <c r="FQH27" s="56"/>
      <c r="FQI27" s="56"/>
      <c r="FQJ27" s="56"/>
      <c r="FQK27" s="56"/>
      <c r="FQL27" s="56"/>
      <c r="FQM27" s="56"/>
      <c r="FQN27" s="56"/>
      <c r="FQO27" s="56"/>
      <c r="FQP27" s="56"/>
      <c r="FQQ27" s="56"/>
      <c r="FQR27" s="56"/>
      <c r="FQS27" s="56"/>
      <c r="FQT27" s="56"/>
      <c r="FQU27" s="56"/>
      <c r="FQV27" s="56"/>
      <c r="FQW27" s="56"/>
      <c r="FQX27" s="56"/>
      <c r="FQY27" s="56"/>
      <c r="FQZ27" s="56"/>
      <c r="FRA27" s="56"/>
      <c r="FRB27" s="56"/>
      <c r="FRC27" s="56"/>
      <c r="FRD27" s="56"/>
      <c r="FRE27" s="56"/>
      <c r="FRF27" s="56"/>
      <c r="FRG27" s="56"/>
      <c r="FRH27" s="56"/>
      <c r="FRI27" s="56"/>
      <c r="FRJ27" s="56"/>
      <c r="FRK27" s="56"/>
      <c r="FRL27" s="56"/>
      <c r="FRM27" s="56"/>
      <c r="FRN27" s="56"/>
      <c r="FRO27" s="56"/>
      <c r="FRP27" s="56"/>
      <c r="FRQ27" s="56"/>
      <c r="FRR27" s="56"/>
      <c r="FRS27" s="56"/>
      <c r="FRT27" s="56"/>
      <c r="FRU27" s="56"/>
      <c r="FRV27" s="56"/>
      <c r="FRW27" s="56"/>
      <c r="FRX27" s="56"/>
      <c r="FRY27" s="56"/>
      <c r="FRZ27" s="56"/>
      <c r="FSA27" s="56"/>
      <c r="FSB27" s="56"/>
      <c r="FSC27" s="56"/>
      <c r="FSD27" s="56"/>
      <c r="FSE27" s="56"/>
      <c r="FSF27" s="56"/>
      <c r="FSG27" s="56"/>
      <c r="FSH27" s="56"/>
      <c r="FSI27" s="56"/>
      <c r="FSJ27" s="56"/>
      <c r="FSK27" s="56"/>
      <c r="FSL27" s="56"/>
      <c r="FSM27" s="56"/>
      <c r="FSN27" s="56"/>
      <c r="FSO27" s="56"/>
      <c r="FSP27" s="56"/>
      <c r="FSQ27" s="56"/>
      <c r="FSR27" s="56"/>
      <c r="FSS27" s="56"/>
      <c r="FST27" s="56"/>
      <c r="FSU27" s="56"/>
      <c r="FSV27" s="56"/>
      <c r="FSW27" s="56"/>
      <c r="FSX27" s="56"/>
      <c r="FSY27" s="56"/>
      <c r="FSZ27" s="56"/>
      <c r="FTA27" s="56"/>
      <c r="FTB27" s="56"/>
      <c r="FTC27" s="56"/>
      <c r="FTD27" s="56"/>
      <c r="FTE27" s="56"/>
      <c r="FTF27" s="56"/>
      <c r="FTG27" s="56"/>
      <c r="FTH27" s="56"/>
      <c r="FTI27" s="56"/>
      <c r="FTJ27" s="56"/>
      <c r="FTK27" s="56"/>
      <c r="FTL27" s="56"/>
      <c r="FTM27" s="56"/>
      <c r="FTN27" s="56"/>
      <c r="FTO27" s="56"/>
      <c r="FTP27" s="56"/>
      <c r="FTQ27" s="56"/>
      <c r="FTR27" s="56"/>
      <c r="FTS27" s="56"/>
      <c r="FTT27" s="56"/>
      <c r="FTU27" s="56"/>
      <c r="FTV27" s="56"/>
      <c r="FTW27" s="56"/>
      <c r="FTX27" s="56"/>
      <c r="FTY27" s="56"/>
      <c r="FTZ27" s="56"/>
      <c r="FUA27" s="56"/>
      <c r="FUB27" s="56"/>
      <c r="FUC27" s="56"/>
      <c r="FUD27" s="56"/>
      <c r="FUE27" s="56"/>
      <c r="FUF27" s="56"/>
      <c r="FUG27" s="56"/>
      <c r="FUH27" s="56"/>
      <c r="FUI27" s="56"/>
      <c r="FUJ27" s="56"/>
      <c r="FUK27" s="56"/>
      <c r="FUL27" s="56"/>
      <c r="FUM27" s="56"/>
      <c r="FUN27" s="56"/>
      <c r="FUO27" s="56"/>
      <c r="FUP27" s="56"/>
      <c r="FUQ27" s="56"/>
      <c r="FUR27" s="56"/>
      <c r="FUS27" s="56"/>
      <c r="FUT27" s="56"/>
      <c r="FUU27" s="56"/>
      <c r="FUV27" s="56"/>
      <c r="FUW27" s="56"/>
      <c r="FUX27" s="56"/>
      <c r="FUY27" s="56"/>
      <c r="FUZ27" s="56"/>
      <c r="FVA27" s="56"/>
      <c r="FVB27" s="56"/>
      <c r="FVC27" s="56"/>
      <c r="FVD27" s="56"/>
      <c r="FVE27" s="56"/>
      <c r="FVF27" s="56"/>
      <c r="FVG27" s="56"/>
      <c r="FVH27" s="56"/>
      <c r="FVI27" s="56"/>
      <c r="FVJ27" s="56"/>
      <c r="FVK27" s="56"/>
      <c r="FVL27" s="56"/>
      <c r="FVM27" s="56"/>
      <c r="FVN27" s="56"/>
      <c r="FVO27" s="56"/>
      <c r="FVP27" s="56"/>
      <c r="FVQ27" s="56"/>
      <c r="FVR27" s="56"/>
      <c r="FVS27" s="56"/>
      <c r="FVT27" s="56"/>
      <c r="FVU27" s="56"/>
      <c r="FVV27" s="56"/>
      <c r="FVW27" s="56"/>
      <c r="FVX27" s="56"/>
      <c r="FVY27" s="56"/>
      <c r="FVZ27" s="56"/>
      <c r="FWA27" s="56"/>
      <c r="FWB27" s="56"/>
      <c r="FWC27" s="56"/>
      <c r="FWD27" s="56"/>
      <c r="FWE27" s="56"/>
      <c r="FWF27" s="56"/>
      <c r="FWG27" s="56"/>
      <c r="FWH27" s="56"/>
      <c r="FWI27" s="56"/>
      <c r="FWJ27" s="56"/>
      <c r="FWK27" s="56"/>
      <c r="FWL27" s="56"/>
      <c r="FWM27" s="56"/>
      <c r="FWN27" s="56"/>
      <c r="FWO27" s="56"/>
      <c r="FWP27" s="56"/>
      <c r="FWQ27" s="56"/>
      <c r="FWR27" s="56"/>
      <c r="FWS27" s="56"/>
      <c r="FWT27" s="56"/>
      <c r="FWU27" s="56"/>
      <c r="FWV27" s="56"/>
      <c r="FWW27" s="56"/>
      <c r="FWX27" s="56"/>
      <c r="FWY27" s="56"/>
      <c r="FWZ27" s="56"/>
      <c r="FXA27" s="56"/>
      <c r="FXB27" s="56"/>
      <c r="FXC27" s="56"/>
      <c r="FXD27" s="56"/>
      <c r="FXE27" s="56"/>
      <c r="FXF27" s="56"/>
      <c r="FXG27" s="56"/>
      <c r="FXH27" s="56"/>
      <c r="FXI27" s="56"/>
      <c r="FXJ27" s="56"/>
      <c r="FXK27" s="56"/>
      <c r="FXL27" s="56"/>
      <c r="FXM27" s="56"/>
      <c r="FXN27" s="56"/>
      <c r="FXO27" s="56"/>
      <c r="FXP27" s="56"/>
      <c r="FXQ27" s="56"/>
      <c r="FXR27" s="56"/>
      <c r="FXS27" s="56"/>
      <c r="FXT27" s="56"/>
      <c r="FXU27" s="56"/>
      <c r="FXV27" s="56"/>
      <c r="FXW27" s="56"/>
      <c r="FXX27" s="56"/>
      <c r="FXY27" s="56"/>
      <c r="FXZ27" s="56"/>
      <c r="FYA27" s="56"/>
      <c r="FYB27" s="56"/>
      <c r="FYC27" s="56"/>
      <c r="FYD27" s="56"/>
      <c r="FYE27" s="56"/>
      <c r="FYF27" s="56"/>
      <c r="FYG27" s="56"/>
      <c r="FYH27" s="56"/>
      <c r="FYI27" s="56"/>
      <c r="FYJ27" s="56"/>
      <c r="FYK27" s="56"/>
      <c r="FYL27" s="56"/>
      <c r="FYM27" s="56"/>
      <c r="FYN27" s="56"/>
      <c r="FYO27" s="56"/>
      <c r="FYP27" s="56"/>
      <c r="FYQ27" s="56"/>
      <c r="FYR27" s="56"/>
      <c r="FYS27" s="56"/>
      <c r="FYT27" s="56"/>
      <c r="FYU27" s="56"/>
      <c r="FYV27" s="56"/>
      <c r="FYW27" s="56"/>
      <c r="FYX27" s="56"/>
      <c r="FYY27" s="56"/>
      <c r="FYZ27" s="56"/>
      <c r="FZA27" s="56"/>
      <c r="FZB27" s="56"/>
      <c r="FZC27" s="56"/>
      <c r="FZD27" s="56"/>
      <c r="FZE27" s="56"/>
      <c r="FZF27" s="56"/>
      <c r="FZG27" s="56"/>
      <c r="FZH27" s="56"/>
      <c r="FZI27" s="56"/>
      <c r="FZJ27" s="56"/>
      <c r="FZK27" s="56"/>
      <c r="FZL27" s="56"/>
      <c r="FZM27" s="56"/>
      <c r="FZN27" s="56"/>
      <c r="FZO27" s="56"/>
      <c r="FZP27" s="56"/>
      <c r="FZQ27" s="56"/>
      <c r="FZR27" s="56"/>
      <c r="FZS27" s="56"/>
      <c r="FZT27" s="56"/>
      <c r="FZU27" s="56"/>
      <c r="FZV27" s="56"/>
      <c r="FZW27" s="56"/>
      <c r="FZX27" s="56"/>
      <c r="FZY27" s="56"/>
      <c r="FZZ27" s="56"/>
      <c r="GAA27" s="56"/>
      <c r="GAB27" s="56"/>
      <c r="GAC27" s="56"/>
      <c r="GAD27" s="56"/>
      <c r="GAE27" s="56"/>
      <c r="GAF27" s="56"/>
      <c r="GAG27" s="56"/>
      <c r="GAH27" s="56"/>
      <c r="GAI27" s="56"/>
      <c r="GAJ27" s="56"/>
      <c r="GAK27" s="56"/>
      <c r="GAL27" s="56"/>
      <c r="GAM27" s="56"/>
      <c r="GAN27" s="56"/>
      <c r="GAO27" s="56"/>
      <c r="GAP27" s="56"/>
      <c r="GAQ27" s="56"/>
      <c r="GAR27" s="56"/>
      <c r="GAS27" s="56"/>
      <c r="GAT27" s="56"/>
      <c r="GAU27" s="56"/>
      <c r="GAV27" s="56"/>
      <c r="GAW27" s="56"/>
      <c r="GAX27" s="56"/>
      <c r="GAY27" s="56"/>
      <c r="GAZ27" s="56"/>
      <c r="GBA27" s="56"/>
      <c r="GBB27" s="56"/>
      <c r="GBC27" s="56"/>
      <c r="GBD27" s="56"/>
      <c r="GBE27" s="56"/>
      <c r="GBF27" s="56"/>
      <c r="GBG27" s="56"/>
      <c r="GBH27" s="56"/>
      <c r="GBI27" s="56"/>
      <c r="GBJ27" s="56"/>
      <c r="GBK27" s="56"/>
      <c r="GBL27" s="56"/>
      <c r="GBM27" s="56"/>
      <c r="GBN27" s="56"/>
      <c r="GBO27" s="56"/>
      <c r="GBP27" s="56"/>
      <c r="GBQ27" s="56"/>
      <c r="GBR27" s="56"/>
      <c r="GBS27" s="56"/>
      <c r="GBT27" s="56"/>
      <c r="GBU27" s="56"/>
      <c r="GBV27" s="56"/>
      <c r="GBW27" s="56"/>
      <c r="GBX27" s="56"/>
      <c r="GBY27" s="56"/>
      <c r="GBZ27" s="56"/>
      <c r="GCA27" s="56"/>
      <c r="GCB27" s="56"/>
      <c r="GCC27" s="56"/>
      <c r="GCD27" s="56"/>
      <c r="GCE27" s="56"/>
      <c r="GCF27" s="56"/>
      <c r="GCG27" s="56"/>
      <c r="GCH27" s="56"/>
      <c r="GCI27" s="56"/>
      <c r="GCJ27" s="56"/>
      <c r="GCK27" s="56"/>
      <c r="GCL27" s="56"/>
      <c r="GCM27" s="56"/>
      <c r="GCN27" s="56"/>
      <c r="GCO27" s="56"/>
      <c r="GCP27" s="56"/>
      <c r="GCQ27" s="56"/>
      <c r="GCR27" s="56"/>
      <c r="GCS27" s="56"/>
      <c r="GCT27" s="56"/>
      <c r="GCU27" s="56"/>
      <c r="GCV27" s="56"/>
      <c r="GCW27" s="56"/>
      <c r="GCX27" s="56"/>
      <c r="GCY27" s="56"/>
      <c r="GCZ27" s="56"/>
      <c r="GDA27" s="56"/>
      <c r="GDB27" s="56"/>
      <c r="GDC27" s="56"/>
      <c r="GDD27" s="56"/>
      <c r="GDE27" s="56"/>
      <c r="GDF27" s="56"/>
      <c r="GDG27" s="56"/>
      <c r="GDH27" s="56"/>
      <c r="GDI27" s="56"/>
      <c r="GDJ27" s="56"/>
      <c r="GDK27" s="56"/>
      <c r="GDL27" s="56"/>
      <c r="GDM27" s="56"/>
      <c r="GDN27" s="56"/>
      <c r="GDO27" s="56"/>
      <c r="GDP27" s="56"/>
      <c r="GDQ27" s="56"/>
      <c r="GDR27" s="56"/>
      <c r="GDS27" s="56"/>
      <c r="GDT27" s="56"/>
      <c r="GDU27" s="56"/>
      <c r="GDV27" s="56"/>
      <c r="GDW27" s="56"/>
      <c r="GDX27" s="56"/>
      <c r="GDY27" s="56"/>
      <c r="GDZ27" s="56"/>
      <c r="GEA27" s="56"/>
      <c r="GEB27" s="56"/>
      <c r="GEC27" s="56"/>
      <c r="GED27" s="56"/>
      <c r="GEE27" s="56"/>
      <c r="GEF27" s="56"/>
      <c r="GEG27" s="56"/>
      <c r="GEH27" s="56"/>
      <c r="GEI27" s="56"/>
      <c r="GEJ27" s="56"/>
      <c r="GEK27" s="56"/>
      <c r="GEL27" s="56"/>
      <c r="GEM27" s="56"/>
      <c r="GEN27" s="56"/>
      <c r="GEO27" s="56"/>
      <c r="GEP27" s="56"/>
      <c r="GEQ27" s="56"/>
      <c r="GER27" s="56"/>
      <c r="GES27" s="56"/>
      <c r="GET27" s="56"/>
      <c r="GEU27" s="56"/>
      <c r="GEV27" s="56"/>
      <c r="GEW27" s="56"/>
      <c r="GEX27" s="56"/>
      <c r="GEY27" s="56"/>
      <c r="GEZ27" s="56"/>
      <c r="GFA27" s="56"/>
      <c r="GFB27" s="56"/>
      <c r="GFC27" s="56"/>
      <c r="GFD27" s="56"/>
      <c r="GFE27" s="56"/>
      <c r="GFF27" s="56"/>
      <c r="GFG27" s="56"/>
      <c r="GFH27" s="56"/>
      <c r="GFI27" s="56"/>
      <c r="GFJ27" s="56"/>
      <c r="GFK27" s="56"/>
      <c r="GFL27" s="56"/>
      <c r="GFM27" s="56"/>
      <c r="GFN27" s="56"/>
      <c r="GFO27" s="56"/>
      <c r="GFP27" s="56"/>
      <c r="GFQ27" s="56"/>
      <c r="GFR27" s="56"/>
      <c r="GFS27" s="56"/>
      <c r="GFT27" s="56"/>
      <c r="GFU27" s="56"/>
      <c r="GFV27" s="56"/>
      <c r="GFW27" s="56"/>
      <c r="GFX27" s="56"/>
      <c r="GFY27" s="56"/>
      <c r="GFZ27" s="56"/>
      <c r="GGA27" s="56"/>
      <c r="GGB27" s="56"/>
      <c r="GGC27" s="56"/>
      <c r="GGD27" s="56"/>
      <c r="GGE27" s="56"/>
      <c r="GGF27" s="56"/>
      <c r="GGG27" s="56"/>
      <c r="GGH27" s="56"/>
      <c r="GGI27" s="56"/>
      <c r="GGJ27" s="56"/>
      <c r="GGK27" s="56"/>
      <c r="GGL27" s="56"/>
      <c r="GGM27" s="56"/>
      <c r="GGN27" s="56"/>
      <c r="GGO27" s="56"/>
      <c r="GGP27" s="56"/>
      <c r="GGQ27" s="56"/>
      <c r="GGR27" s="56"/>
      <c r="GGS27" s="56"/>
      <c r="GGT27" s="56"/>
      <c r="GGU27" s="56"/>
      <c r="GGV27" s="56"/>
      <c r="GGW27" s="56"/>
      <c r="GGX27" s="56"/>
      <c r="GGY27" s="56"/>
      <c r="GGZ27" s="56"/>
      <c r="GHA27" s="56"/>
      <c r="GHB27" s="56"/>
      <c r="GHC27" s="56"/>
      <c r="GHD27" s="56"/>
      <c r="GHE27" s="56"/>
      <c r="GHF27" s="56"/>
      <c r="GHG27" s="56"/>
      <c r="GHH27" s="56"/>
      <c r="GHI27" s="56"/>
      <c r="GHJ27" s="56"/>
      <c r="GHK27" s="56"/>
      <c r="GHL27" s="56"/>
      <c r="GHM27" s="56"/>
      <c r="GHN27" s="56"/>
      <c r="GHO27" s="56"/>
      <c r="GHP27" s="56"/>
      <c r="GHQ27" s="56"/>
      <c r="GHR27" s="56"/>
      <c r="GHS27" s="56"/>
      <c r="GHT27" s="56"/>
      <c r="GHU27" s="56"/>
      <c r="GHV27" s="56"/>
      <c r="GHW27" s="56"/>
      <c r="GHX27" s="56"/>
      <c r="GHY27" s="56"/>
      <c r="GHZ27" s="56"/>
      <c r="GIA27" s="56"/>
      <c r="GIB27" s="56"/>
      <c r="GIC27" s="56"/>
      <c r="GID27" s="56"/>
      <c r="GIE27" s="56"/>
      <c r="GIF27" s="56"/>
      <c r="GIG27" s="56"/>
      <c r="GIH27" s="56"/>
      <c r="GII27" s="56"/>
      <c r="GIJ27" s="56"/>
      <c r="GIK27" s="56"/>
      <c r="GIL27" s="56"/>
      <c r="GIM27" s="56"/>
      <c r="GIN27" s="56"/>
      <c r="GIO27" s="56"/>
      <c r="GIP27" s="56"/>
      <c r="GIQ27" s="56"/>
      <c r="GIR27" s="56"/>
      <c r="GIS27" s="56"/>
      <c r="GIT27" s="56"/>
      <c r="GIU27" s="56"/>
      <c r="GIV27" s="56"/>
      <c r="GIW27" s="56"/>
      <c r="GIX27" s="56"/>
      <c r="GIY27" s="56"/>
      <c r="GIZ27" s="56"/>
      <c r="GJA27" s="56"/>
      <c r="GJB27" s="56"/>
      <c r="GJC27" s="56"/>
      <c r="GJD27" s="56"/>
      <c r="GJE27" s="56"/>
      <c r="GJF27" s="56"/>
      <c r="GJG27" s="56"/>
      <c r="GJH27" s="56"/>
      <c r="GJI27" s="56"/>
      <c r="GJJ27" s="56"/>
      <c r="GJK27" s="56"/>
      <c r="GJL27" s="56"/>
      <c r="GJM27" s="56"/>
      <c r="GJN27" s="56"/>
      <c r="GJO27" s="56"/>
      <c r="GJP27" s="56"/>
      <c r="GJQ27" s="56"/>
      <c r="GJR27" s="56"/>
      <c r="GJS27" s="56"/>
      <c r="GJT27" s="56"/>
      <c r="GJU27" s="56"/>
      <c r="GJV27" s="56"/>
      <c r="GJW27" s="56"/>
      <c r="GJX27" s="56"/>
      <c r="GJY27" s="56"/>
      <c r="GJZ27" s="56"/>
      <c r="GKA27" s="56"/>
      <c r="GKB27" s="56"/>
      <c r="GKC27" s="56"/>
      <c r="GKD27" s="56"/>
      <c r="GKE27" s="56"/>
      <c r="GKF27" s="56"/>
      <c r="GKG27" s="56"/>
      <c r="GKH27" s="56"/>
      <c r="GKI27" s="56"/>
      <c r="GKJ27" s="56"/>
      <c r="GKK27" s="56"/>
      <c r="GKL27" s="56"/>
      <c r="GKM27" s="56"/>
      <c r="GKN27" s="56"/>
      <c r="GKO27" s="56"/>
      <c r="GKP27" s="56"/>
      <c r="GKQ27" s="56"/>
      <c r="GKR27" s="56"/>
      <c r="GKS27" s="56"/>
      <c r="GKT27" s="56"/>
      <c r="GKU27" s="56"/>
      <c r="GKV27" s="56"/>
      <c r="GKW27" s="56"/>
      <c r="GKX27" s="56"/>
      <c r="GKY27" s="56"/>
      <c r="GKZ27" s="56"/>
      <c r="GLA27" s="56"/>
      <c r="GLB27" s="56"/>
      <c r="GLC27" s="56"/>
      <c r="GLD27" s="56"/>
      <c r="GLE27" s="56"/>
      <c r="GLF27" s="56"/>
      <c r="GLG27" s="56"/>
      <c r="GLH27" s="56"/>
      <c r="GLI27" s="56"/>
      <c r="GLJ27" s="56"/>
      <c r="GLK27" s="56"/>
      <c r="GLL27" s="56"/>
      <c r="GLM27" s="56"/>
      <c r="GLN27" s="56"/>
      <c r="GLO27" s="56"/>
      <c r="GLP27" s="56"/>
      <c r="GLQ27" s="56"/>
      <c r="GLR27" s="56"/>
      <c r="GLS27" s="56"/>
      <c r="GLT27" s="56"/>
      <c r="GLU27" s="56"/>
      <c r="GLV27" s="56"/>
      <c r="GLW27" s="56"/>
      <c r="GLX27" s="56"/>
      <c r="GLY27" s="56"/>
      <c r="GLZ27" s="56"/>
      <c r="GMA27" s="56"/>
      <c r="GMB27" s="56"/>
      <c r="GMC27" s="56"/>
      <c r="GMD27" s="56"/>
      <c r="GME27" s="56"/>
      <c r="GMF27" s="56"/>
      <c r="GMG27" s="56"/>
      <c r="GMH27" s="56"/>
      <c r="GMI27" s="56"/>
      <c r="GMJ27" s="56"/>
      <c r="GMK27" s="56"/>
      <c r="GML27" s="56"/>
      <c r="GMM27" s="56"/>
      <c r="GMN27" s="56"/>
      <c r="GMO27" s="56"/>
      <c r="GMP27" s="56"/>
      <c r="GMQ27" s="56"/>
      <c r="GMR27" s="56"/>
      <c r="GMS27" s="56"/>
      <c r="GMT27" s="56"/>
      <c r="GMU27" s="56"/>
      <c r="GMV27" s="56"/>
      <c r="GMW27" s="56"/>
      <c r="GMX27" s="56"/>
      <c r="GMY27" s="56"/>
      <c r="GMZ27" s="56"/>
      <c r="GNA27" s="56"/>
      <c r="GNB27" s="56"/>
      <c r="GNC27" s="56"/>
      <c r="GND27" s="56"/>
      <c r="GNE27" s="56"/>
      <c r="GNF27" s="56"/>
      <c r="GNG27" s="56"/>
      <c r="GNH27" s="56"/>
      <c r="GNI27" s="56"/>
      <c r="GNJ27" s="56"/>
      <c r="GNK27" s="56"/>
      <c r="GNL27" s="56"/>
      <c r="GNM27" s="56"/>
      <c r="GNN27" s="56"/>
      <c r="GNO27" s="56"/>
      <c r="GNP27" s="56"/>
      <c r="GNQ27" s="56"/>
      <c r="GNR27" s="56"/>
      <c r="GNS27" s="56"/>
      <c r="GNT27" s="56"/>
      <c r="GNU27" s="56"/>
      <c r="GNV27" s="56"/>
      <c r="GNW27" s="56"/>
      <c r="GNX27" s="56"/>
      <c r="GNY27" s="56"/>
      <c r="GNZ27" s="56"/>
      <c r="GOA27" s="56"/>
      <c r="GOB27" s="56"/>
      <c r="GOC27" s="56"/>
      <c r="GOD27" s="56"/>
      <c r="GOE27" s="56"/>
      <c r="GOF27" s="56"/>
      <c r="GOG27" s="56"/>
      <c r="GOH27" s="56"/>
      <c r="GOI27" s="56"/>
      <c r="GOJ27" s="56"/>
      <c r="GOK27" s="56"/>
      <c r="GOL27" s="56"/>
      <c r="GOM27" s="56"/>
      <c r="GON27" s="56"/>
      <c r="GOO27" s="56"/>
      <c r="GOP27" s="56"/>
      <c r="GOQ27" s="56"/>
      <c r="GOR27" s="56"/>
      <c r="GOS27" s="56"/>
      <c r="GOT27" s="56"/>
      <c r="GOU27" s="56"/>
      <c r="GOV27" s="56"/>
      <c r="GOW27" s="56"/>
      <c r="GOX27" s="56"/>
      <c r="GOY27" s="56"/>
      <c r="GOZ27" s="56"/>
      <c r="GPA27" s="56"/>
      <c r="GPB27" s="56"/>
      <c r="GPC27" s="56"/>
      <c r="GPD27" s="56"/>
      <c r="GPE27" s="56"/>
      <c r="GPF27" s="56"/>
      <c r="GPG27" s="56"/>
      <c r="GPH27" s="56"/>
      <c r="GPI27" s="56"/>
      <c r="GPJ27" s="56"/>
      <c r="GPK27" s="56"/>
      <c r="GPL27" s="56"/>
      <c r="GPM27" s="56"/>
      <c r="GPN27" s="56"/>
      <c r="GPO27" s="56"/>
      <c r="GPP27" s="56"/>
      <c r="GPQ27" s="56"/>
      <c r="GPR27" s="56"/>
      <c r="GPS27" s="56"/>
      <c r="GPT27" s="56"/>
      <c r="GPU27" s="56"/>
      <c r="GPV27" s="56"/>
      <c r="GPW27" s="56"/>
      <c r="GPX27" s="56"/>
      <c r="GPY27" s="56"/>
      <c r="GPZ27" s="56"/>
      <c r="GQA27" s="56"/>
      <c r="GQB27" s="56"/>
      <c r="GQC27" s="56"/>
      <c r="GQD27" s="56"/>
      <c r="GQE27" s="56"/>
      <c r="GQF27" s="56"/>
      <c r="GQG27" s="56"/>
      <c r="GQH27" s="56"/>
      <c r="GQI27" s="56"/>
      <c r="GQJ27" s="56"/>
      <c r="GQK27" s="56"/>
      <c r="GQL27" s="56"/>
      <c r="GQM27" s="56"/>
      <c r="GQN27" s="56"/>
      <c r="GQO27" s="56"/>
      <c r="GQP27" s="56"/>
      <c r="GQQ27" s="56"/>
      <c r="GQR27" s="56"/>
      <c r="GQS27" s="56"/>
      <c r="GQT27" s="56"/>
      <c r="GQU27" s="56"/>
      <c r="GQV27" s="56"/>
      <c r="GQW27" s="56"/>
      <c r="GQX27" s="56"/>
      <c r="GQY27" s="56"/>
      <c r="GQZ27" s="56"/>
      <c r="GRA27" s="56"/>
      <c r="GRB27" s="56"/>
      <c r="GRC27" s="56"/>
      <c r="GRD27" s="56"/>
      <c r="GRE27" s="56"/>
      <c r="GRF27" s="56"/>
      <c r="GRG27" s="56"/>
      <c r="GRH27" s="56"/>
      <c r="GRI27" s="56"/>
      <c r="GRJ27" s="56"/>
      <c r="GRK27" s="56"/>
      <c r="GRL27" s="56"/>
      <c r="GRM27" s="56"/>
      <c r="GRN27" s="56"/>
      <c r="GRO27" s="56"/>
      <c r="GRP27" s="56"/>
      <c r="GRQ27" s="56"/>
      <c r="GRR27" s="56"/>
      <c r="GRS27" s="56"/>
      <c r="GRT27" s="56"/>
      <c r="GRU27" s="56"/>
      <c r="GRV27" s="56"/>
      <c r="GRW27" s="56"/>
      <c r="GRX27" s="56"/>
      <c r="GRY27" s="56"/>
      <c r="GRZ27" s="56"/>
      <c r="GSA27" s="56"/>
      <c r="GSB27" s="56"/>
      <c r="GSC27" s="56"/>
      <c r="GSD27" s="56"/>
      <c r="GSE27" s="56"/>
      <c r="GSF27" s="56"/>
      <c r="GSG27" s="56"/>
      <c r="GSH27" s="56"/>
      <c r="GSI27" s="56"/>
      <c r="GSJ27" s="56"/>
      <c r="GSK27" s="56"/>
      <c r="GSL27" s="56"/>
      <c r="GSM27" s="56"/>
      <c r="GSN27" s="56"/>
      <c r="GSO27" s="56"/>
      <c r="GSP27" s="56"/>
      <c r="GSQ27" s="56"/>
      <c r="GSR27" s="56"/>
      <c r="GSS27" s="56"/>
      <c r="GST27" s="56"/>
      <c r="GSU27" s="56"/>
      <c r="GSV27" s="56"/>
      <c r="GSW27" s="56"/>
      <c r="GSX27" s="56"/>
      <c r="GSY27" s="56"/>
      <c r="GSZ27" s="56"/>
      <c r="GTA27" s="56"/>
      <c r="GTB27" s="56"/>
      <c r="GTC27" s="56"/>
      <c r="GTD27" s="56"/>
      <c r="GTE27" s="56"/>
      <c r="GTF27" s="56"/>
      <c r="GTG27" s="56"/>
      <c r="GTH27" s="56"/>
      <c r="GTI27" s="56"/>
      <c r="GTJ27" s="56"/>
      <c r="GTK27" s="56"/>
      <c r="GTL27" s="56"/>
      <c r="GTM27" s="56"/>
      <c r="GTN27" s="56"/>
      <c r="GTO27" s="56"/>
      <c r="GTP27" s="56"/>
      <c r="GTQ27" s="56"/>
      <c r="GTR27" s="56"/>
      <c r="GTS27" s="56"/>
      <c r="GTT27" s="56"/>
      <c r="GTU27" s="56"/>
      <c r="GTV27" s="56"/>
      <c r="GTW27" s="56"/>
      <c r="GTX27" s="56"/>
      <c r="GTY27" s="56"/>
      <c r="GTZ27" s="56"/>
      <c r="GUA27" s="56"/>
      <c r="GUB27" s="56"/>
      <c r="GUC27" s="56"/>
      <c r="GUD27" s="56"/>
      <c r="GUE27" s="56"/>
      <c r="GUF27" s="56"/>
      <c r="GUG27" s="56"/>
      <c r="GUH27" s="56"/>
      <c r="GUI27" s="56"/>
      <c r="GUJ27" s="56"/>
      <c r="GUK27" s="56"/>
      <c r="GUL27" s="56"/>
      <c r="GUM27" s="56"/>
      <c r="GUN27" s="56"/>
      <c r="GUO27" s="56"/>
      <c r="GUP27" s="56"/>
      <c r="GUQ27" s="56"/>
      <c r="GUR27" s="56"/>
      <c r="GUS27" s="56"/>
      <c r="GUT27" s="56"/>
      <c r="GUU27" s="56"/>
      <c r="GUV27" s="56"/>
      <c r="GUW27" s="56"/>
      <c r="GUX27" s="56"/>
      <c r="GUY27" s="56"/>
      <c r="GUZ27" s="56"/>
      <c r="GVA27" s="56"/>
      <c r="GVB27" s="56"/>
      <c r="GVC27" s="56"/>
      <c r="GVD27" s="56"/>
      <c r="GVE27" s="56"/>
      <c r="GVF27" s="56"/>
      <c r="GVG27" s="56"/>
      <c r="GVH27" s="56"/>
      <c r="GVI27" s="56"/>
      <c r="GVJ27" s="56"/>
      <c r="GVK27" s="56"/>
      <c r="GVL27" s="56"/>
      <c r="GVM27" s="56"/>
      <c r="GVN27" s="56"/>
      <c r="GVO27" s="56"/>
      <c r="GVP27" s="56"/>
      <c r="GVQ27" s="56"/>
      <c r="GVR27" s="56"/>
      <c r="GVS27" s="56"/>
      <c r="GVT27" s="56"/>
      <c r="GVU27" s="56"/>
      <c r="GVV27" s="56"/>
      <c r="GVW27" s="56"/>
      <c r="GVX27" s="56"/>
      <c r="GVY27" s="56"/>
      <c r="GVZ27" s="56"/>
      <c r="GWA27" s="56"/>
      <c r="GWB27" s="56"/>
      <c r="GWC27" s="56"/>
      <c r="GWD27" s="56"/>
      <c r="GWE27" s="56"/>
      <c r="GWF27" s="56"/>
      <c r="GWG27" s="56"/>
      <c r="GWH27" s="56"/>
      <c r="GWI27" s="56"/>
      <c r="GWJ27" s="56"/>
      <c r="GWK27" s="56"/>
      <c r="GWL27" s="56"/>
      <c r="GWM27" s="56"/>
      <c r="GWN27" s="56"/>
      <c r="GWO27" s="56"/>
      <c r="GWP27" s="56"/>
      <c r="GWQ27" s="56"/>
      <c r="GWR27" s="56"/>
      <c r="GWS27" s="56"/>
      <c r="GWT27" s="56"/>
      <c r="GWU27" s="56"/>
      <c r="GWV27" s="56"/>
      <c r="GWW27" s="56"/>
      <c r="GWX27" s="56"/>
      <c r="GWY27" s="56"/>
      <c r="GWZ27" s="56"/>
      <c r="GXA27" s="56"/>
      <c r="GXB27" s="56"/>
      <c r="GXC27" s="56"/>
      <c r="GXD27" s="56"/>
      <c r="GXE27" s="56"/>
      <c r="GXF27" s="56"/>
      <c r="GXG27" s="56"/>
      <c r="GXH27" s="56"/>
      <c r="GXI27" s="56"/>
      <c r="GXJ27" s="56"/>
      <c r="GXK27" s="56"/>
      <c r="GXL27" s="56"/>
      <c r="GXM27" s="56"/>
      <c r="GXN27" s="56"/>
      <c r="GXO27" s="56"/>
      <c r="GXP27" s="56"/>
      <c r="GXQ27" s="56"/>
      <c r="GXR27" s="56"/>
      <c r="GXS27" s="56"/>
      <c r="GXT27" s="56"/>
      <c r="GXU27" s="56"/>
      <c r="GXV27" s="56"/>
      <c r="GXW27" s="56"/>
      <c r="GXX27" s="56"/>
      <c r="GXY27" s="56"/>
      <c r="GXZ27" s="56"/>
      <c r="GYA27" s="56"/>
      <c r="GYB27" s="56"/>
      <c r="GYC27" s="56"/>
      <c r="GYD27" s="56"/>
      <c r="GYE27" s="56"/>
      <c r="GYF27" s="56"/>
      <c r="GYG27" s="56"/>
      <c r="GYH27" s="56"/>
      <c r="GYI27" s="56"/>
      <c r="GYJ27" s="56"/>
      <c r="GYK27" s="56"/>
      <c r="GYL27" s="56"/>
      <c r="GYM27" s="56"/>
      <c r="GYN27" s="56"/>
      <c r="GYO27" s="56"/>
      <c r="GYP27" s="56"/>
      <c r="GYQ27" s="56"/>
      <c r="GYR27" s="56"/>
      <c r="GYS27" s="56"/>
      <c r="GYT27" s="56"/>
      <c r="GYU27" s="56"/>
      <c r="GYV27" s="56"/>
      <c r="GYW27" s="56"/>
      <c r="GYX27" s="56"/>
      <c r="GYY27" s="56"/>
      <c r="GYZ27" s="56"/>
      <c r="GZA27" s="56"/>
      <c r="GZB27" s="56"/>
      <c r="GZC27" s="56"/>
      <c r="GZD27" s="56"/>
      <c r="GZE27" s="56"/>
      <c r="GZF27" s="56"/>
      <c r="GZG27" s="56"/>
      <c r="GZH27" s="56"/>
      <c r="GZI27" s="56"/>
      <c r="GZJ27" s="56"/>
      <c r="GZK27" s="56"/>
      <c r="GZL27" s="56"/>
      <c r="GZM27" s="56"/>
      <c r="GZN27" s="56"/>
      <c r="GZO27" s="56"/>
      <c r="GZP27" s="56"/>
      <c r="GZQ27" s="56"/>
      <c r="GZR27" s="56"/>
      <c r="GZS27" s="56"/>
      <c r="GZT27" s="56"/>
      <c r="GZU27" s="56"/>
      <c r="GZV27" s="56"/>
      <c r="GZW27" s="56"/>
      <c r="GZX27" s="56"/>
      <c r="GZY27" s="56"/>
      <c r="GZZ27" s="56"/>
      <c r="HAA27" s="56"/>
      <c r="HAB27" s="56"/>
      <c r="HAC27" s="56"/>
      <c r="HAD27" s="56"/>
      <c r="HAE27" s="56"/>
      <c r="HAF27" s="56"/>
      <c r="HAG27" s="56"/>
      <c r="HAH27" s="56"/>
      <c r="HAI27" s="56"/>
      <c r="HAJ27" s="56"/>
      <c r="HAK27" s="56"/>
      <c r="HAL27" s="56"/>
      <c r="HAM27" s="56"/>
      <c r="HAN27" s="56"/>
      <c r="HAO27" s="56"/>
      <c r="HAP27" s="56"/>
      <c r="HAQ27" s="56"/>
      <c r="HAR27" s="56"/>
      <c r="HAS27" s="56"/>
      <c r="HAT27" s="56"/>
      <c r="HAU27" s="56"/>
      <c r="HAV27" s="56"/>
      <c r="HAW27" s="56"/>
      <c r="HAX27" s="56"/>
      <c r="HAY27" s="56"/>
      <c r="HAZ27" s="56"/>
      <c r="HBA27" s="56"/>
      <c r="HBB27" s="56"/>
      <c r="HBC27" s="56"/>
      <c r="HBD27" s="56"/>
      <c r="HBE27" s="56"/>
      <c r="HBF27" s="56"/>
      <c r="HBG27" s="56"/>
      <c r="HBH27" s="56"/>
      <c r="HBI27" s="56"/>
      <c r="HBJ27" s="56"/>
      <c r="HBK27" s="56"/>
      <c r="HBL27" s="56"/>
      <c r="HBM27" s="56"/>
      <c r="HBN27" s="56"/>
      <c r="HBO27" s="56"/>
      <c r="HBP27" s="56"/>
      <c r="HBQ27" s="56"/>
      <c r="HBR27" s="56"/>
      <c r="HBS27" s="56"/>
      <c r="HBT27" s="56"/>
      <c r="HBU27" s="56"/>
      <c r="HBV27" s="56"/>
      <c r="HBW27" s="56"/>
      <c r="HBX27" s="56"/>
      <c r="HBY27" s="56"/>
      <c r="HBZ27" s="56"/>
      <c r="HCA27" s="56"/>
      <c r="HCB27" s="56"/>
      <c r="HCC27" s="56"/>
      <c r="HCD27" s="56"/>
      <c r="HCE27" s="56"/>
      <c r="HCF27" s="56"/>
      <c r="HCG27" s="56"/>
      <c r="HCH27" s="56"/>
      <c r="HCI27" s="56"/>
      <c r="HCJ27" s="56"/>
      <c r="HCK27" s="56"/>
      <c r="HCL27" s="56"/>
      <c r="HCM27" s="56"/>
      <c r="HCN27" s="56"/>
      <c r="HCO27" s="56"/>
      <c r="HCP27" s="56"/>
      <c r="HCQ27" s="56"/>
      <c r="HCR27" s="56"/>
      <c r="HCS27" s="56"/>
      <c r="HCT27" s="56"/>
      <c r="HCU27" s="56"/>
      <c r="HCV27" s="56"/>
      <c r="HCW27" s="56"/>
      <c r="HCX27" s="56"/>
      <c r="HCY27" s="56"/>
      <c r="HCZ27" s="56"/>
      <c r="HDA27" s="56"/>
      <c r="HDB27" s="56"/>
      <c r="HDC27" s="56"/>
      <c r="HDD27" s="56"/>
      <c r="HDE27" s="56"/>
      <c r="HDF27" s="56"/>
      <c r="HDG27" s="56"/>
      <c r="HDH27" s="56"/>
      <c r="HDI27" s="56"/>
      <c r="HDJ27" s="56"/>
      <c r="HDK27" s="56"/>
      <c r="HDL27" s="56"/>
      <c r="HDM27" s="56"/>
      <c r="HDN27" s="56"/>
      <c r="HDO27" s="56"/>
      <c r="HDP27" s="56"/>
      <c r="HDQ27" s="56"/>
      <c r="HDR27" s="56"/>
      <c r="HDS27" s="56"/>
      <c r="HDT27" s="56"/>
      <c r="HDU27" s="56"/>
      <c r="HDV27" s="56"/>
      <c r="HDW27" s="56"/>
      <c r="HDX27" s="56"/>
      <c r="HDY27" s="56"/>
      <c r="HDZ27" s="56"/>
      <c r="HEA27" s="56"/>
      <c r="HEB27" s="56"/>
      <c r="HEC27" s="56"/>
      <c r="HED27" s="56"/>
      <c r="HEE27" s="56"/>
      <c r="HEF27" s="56"/>
      <c r="HEG27" s="56"/>
      <c r="HEH27" s="56"/>
      <c r="HEI27" s="56"/>
      <c r="HEJ27" s="56"/>
      <c r="HEK27" s="56"/>
      <c r="HEL27" s="56"/>
      <c r="HEM27" s="56"/>
      <c r="HEN27" s="56"/>
      <c r="HEO27" s="56"/>
      <c r="HEP27" s="56"/>
      <c r="HEQ27" s="56"/>
      <c r="HER27" s="56"/>
      <c r="HES27" s="56"/>
      <c r="HET27" s="56"/>
      <c r="HEU27" s="56"/>
      <c r="HEV27" s="56"/>
      <c r="HEW27" s="56"/>
      <c r="HEX27" s="56"/>
      <c r="HEY27" s="56"/>
      <c r="HEZ27" s="56"/>
      <c r="HFA27" s="56"/>
      <c r="HFB27" s="56"/>
      <c r="HFC27" s="56"/>
      <c r="HFD27" s="56"/>
      <c r="HFE27" s="56"/>
      <c r="HFF27" s="56"/>
      <c r="HFG27" s="56"/>
      <c r="HFH27" s="56"/>
      <c r="HFI27" s="56"/>
      <c r="HFJ27" s="56"/>
      <c r="HFK27" s="56"/>
      <c r="HFL27" s="56"/>
      <c r="HFM27" s="56"/>
      <c r="HFN27" s="56"/>
      <c r="HFO27" s="56"/>
      <c r="HFP27" s="56"/>
      <c r="HFQ27" s="56"/>
      <c r="HFR27" s="56"/>
      <c r="HFS27" s="56"/>
      <c r="HFT27" s="56"/>
      <c r="HFU27" s="56"/>
      <c r="HFV27" s="56"/>
      <c r="HFW27" s="56"/>
      <c r="HFX27" s="56"/>
      <c r="HFY27" s="56"/>
      <c r="HFZ27" s="56"/>
      <c r="HGA27" s="56"/>
      <c r="HGB27" s="56"/>
      <c r="HGC27" s="56"/>
      <c r="HGD27" s="56"/>
      <c r="HGE27" s="56"/>
      <c r="HGF27" s="56"/>
      <c r="HGG27" s="56"/>
      <c r="HGH27" s="56"/>
      <c r="HGI27" s="56"/>
      <c r="HGJ27" s="56"/>
      <c r="HGK27" s="56"/>
      <c r="HGL27" s="56"/>
      <c r="HGM27" s="56"/>
      <c r="HGN27" s="56"/>
      <c r="HGO27" s="56"/>
      <c r="HGP27" s="56"/>
      <c r="HGQ27" s="56"/>
      <c r="HGR27" s="56"/>
      <c r="HGS27" s="56"/>
      <c r="HGT27" s="56"/>
      <c r="HGU27" s="56"/>
      <c r="HGV27" s="56"/>
      <c r="HGW27" s="56"/>
      <c r="HGX27" s="56"/>
      <c r="HGY27" s="56"/>
      <c r="HGZ27" s="56"/>
      <c r="HHA27" s="56"/>
      <c r="HHB27" s="56"/>
      <c r="HHC27" s="56"/>
      <c r="HHD27" s="56"/>
      <c r="HHE27" s="56"/>
      <c r="HHF27" s="56"/>
      <c r="HHG27" s="56"/>
      <c r="HHH27" s="56"/>
      <c r="HHI27" s="56"/>
      <c r="HHJ27" s="56"/>
      <c r="HHK27" s="56"/>
      <c r="HHL27" s="56"/>
      <c r="HHM27" s="56"/>
      <c r="HHN27" s="56"/>
      <c r="HHO27" s="56"/>
      <c r="HHP27" s="56"/>
      <c r="HHQ27" s="56"/>
      <c r="HHR27" s="56"/>
      <c r="HHS27" s="56"/>
      <c r="HHT27" s="56"/>
      <c r="HHU27" s="56"/>
      <c r="HHV27" s="56"/>
      <c r="HHW27" s="56"/>
      <c r="HHX27" s="56"/>
      <c r="HHY27" s="56"/>
      <c r="HHZ27" s="56"/>
      <c r="HIA27" s="56"/>
      <c r="HIB27" s="56"/>
      <c r="HIC27" s="56"/>
      <c r="HID27" s="56"/>
      <c r="HIE27" s="56"/>
      <c r="HIF27" s="56"/>
      <c r="HIG27" s="56"/>
      <c r="HIH27" s="56"/>
      <c r="HII27" s="56"/>
      <c r="HIJ27" s="56"/>
      <c r="HIK27" s="56"/>
      <c r="HIL27" s="56"/>
      <c r="HIM27" s="56"/>
      <c r="HIN27" s="56"/>
      <c r="HIO27" s="56"/>
      <c r="HIP27" s="56"/>
      <c r="HIQ27" s="56"/>
      <c r="HIR27" s="56"/>
      <c r="HIS27" s="56"/>
      <c r="HIT27" s="56"/>
      <c r="HIU27" s="56"/>
      <c r="HIV27" s="56"/>
      <c r="HIW27" s="56"/>
      <c r="HIX27" s="56"/>
      <c r="HIY27" s="56"/>
      <c r="HIZ27" s="56"/>
      <c r="HJA27" s="56"/>
      <c r="HJB27" s="56"/>
      <c r="HJC27" s="56"/>
      <c r="HJD27" s="56"/>
      <c r="HJE27" s="56"/>
      <c r="HJF27" s="56"/>
      <c r="HJG27" s="56"/>
      <c r="HJH27" s="56"/>
      <c r="HJI27" s="56"/>
      <c r="HJJ27" s="56"/>
      <c r="HJK27" s="56"/>
      <c r="HJL27" s="56"/>
      <c r="HJM27" s="56"/>
      <c r="HJN27" s="56"/>
      <c r="HJO27" s="56"/>
      <c r="HJP27" s="56"/>
      <c r="HJQ27" s="56"/>
      <c r="HJR27" s="56"/>
      <c r="HJS27" s="56"/>
      <c r="HJT27" s="56"/>
      <c r="HJU27" s="56"/>
      <c r="HJV27" s="56"/>
      <c r="HJW27" s="56"/>
      <c r="HJX27" s="56"/>
      <c r="HJY27" s="56"/>
      <c r="HJZ27" s="56"/>
      <c r="HKA27" s="56"/>
      <c r="HKB27" s="56"/>
      <c r="HKC27" s="56"/>
      <c r="HKD27" s="56"/>
      <c r="HKE27" s="56"/>
      <c r="HKF27" s="56"/>
      <c r="HKG27" s="56"/>
      <c r="HKH27" s="56"/>
      <c r="HKI27" s="56"/>
      <c r="HKJ27" s="56"/>
      <c r="HKK27" s="56"/>
      <c r="HKL27" s="56"/>
      <c r="HKM27" s="56"/>
      <c r="HKN27" s="56"/>
      <c r="HKO27" s="56"/>
      <c r="HKP27" s="56"/>
      <c r="HKQ27" s="56"/>
      <c r="HKR27" s="56"/>
      <c r="HKS27" s="56"/>
      <c r="HKT27" s="56"/>
      <c r="HKU27" s="56"/>
      <c r="HKV27" s="56"/>
      <c r="HKW27" s="56"/>
      <c r="HKX27" s="56"/>
      <c r="HKY27" s="56"/>
      <c r="HKZ27" s="56"/>
      <c r="HLA27" s="56"/>
      <c r="HLB27" s="56"/>
      <c r="HLC27" s="56"/>
      <c r="HLD27" s="56"/>
      <c r="HLE27" s="56"/>
      <c r="HLF27" s="56"/>
      <c r="HLG27" s="56"/>
      <c r="HLH27" s="56"/>
      <c r="HLI27" s="56"/>
      <c r="HLJ27" s="56"/>
      <c r="HLK27" s="56"/>
      <c r="HLL27" s="56"/>
      <c r="HLM27" s="56"/>
      <c r="HLN27" s="56"/>
      <c r="HLO27" s="56"/>
      <c r="HLP27" s="56"/>
      <c r="HLQ27" s="56"/>
      <c r="HLR27" s="56"/>
      <c r="HLS27" s="56"/>
      <c r="HLT27" s="56"/>
      <c r="HLU27" s="56"/>
      <c r="HLV27" s="56"/>
      <c r="HLW27" s="56"/>
      <c r="HLX27" s="56"/>
      <c r="HLY27" s="56"/>
      <c r="HLZ27" s="56"/>
      <c r="HMA27" s="56"/>
      <c r="HMB27" s="56"/>
      <c r="HMC27" s="56"/>
      <c r="HMD27" s="56"/>
      <c r="HME27" s="56"/>
      <c r="HMF27" s="56"/>
      <c r="HMG27" s="56"/>
      <c r="HMH27" s="56"/>
      <c r="HMI27" s="56"/>
      <c r="HMJ27" s="56"/>
      <c r="HMK27" s="56"/>
      <c r="HML27" s="56"/>
      <c r="HMM27" s="56"/>
      <c r="HMN27" s="56"/>
      <c r="HMO27" s="56"/>
      <c r="HMP27" s="56"/>
      <c r="HMQ27" s="56"/>
      <c r="HMR27" s="56"/>
      <c r="HMS27" s="56"/>
      <c r="HMT27" s="56"/>
      <c r="HMU27" s="56"/>
      <c r="HMV27" s="56"/>
      <c r="HMW27" s="56"/>
      <c r="HMX27" s="56"/>
      <c r="HMY27" s="56"/>
      <c r="HMZ27" s="56"/>
      <c r="HNA27" s="56"/>
      <c r="HNB27" s="56"/>
      <c r="HNC27" s="56"/>
      <c r="HND27" s="56"/>
      <c r="HNE27" s="56"/>
      <c r="HNF27" s="56"/>
      <c r="HNG27" s="56"/>
      <c r="HNH27" s="56"/>
      <c r="HNI27" s="56"/>
      <c r="HNJ27" s="56"/>
      <c r="HNK27" s="56"/>
      <c r="HNL27" s="56"/>
      <c r="HNM27" s="56"/>
      <c r="HNN27" s="56"/>
      <c r="HNO27" s="56"/>
      <c r="HNP27" s="56"/>
      <c r="HNQ27" s="56"/>
      <c r="HNR27" s="56"/>
      <c r="HNS27" s="56"/>
      <c r="HNT27" s="56"/>
      <c r="HNU27" s="56"/>
      <c r="HNV27" s="56"/>
      <c r="HNW27" s="56"/>
      <c r="HNX27" s="56"/>
      <c r="HNY27" s="56"/>
      <c r="HNZ27" s="56"/>
      <c r="HOA27" s="56"/>
      <c r="HOB27" s="56"/>
      <c r="HOC27" s="56"/>
      <c r="HOD27" s="56"/>
      <c r="HOE27" s="56"/>
      <c r="HOF27" s="56"/>
      <c r="HOG27" s="56"/>
      <c r="HOH27" s="56"/>
      <c r="HOI27" s="56"/>
      <c r="HOJ27" s="56"/>
      <c r="HOK27" s="56"/>
      <c r="HOL27" s="56"/>
      <c r="HOM27" s="56"/>
      <c r="HON27" s="56"/>
      <c r="HOO27" s="56"/>
      <c r="HOP27" s="56"/>
      <c r="HOQ27" s="56"/>
      <c r="HOR27" s="56"/>
      <c r="HOS27" s="56"/>
      <c r="HOT27" s="56"/>
      <c r="HOU27" s="56"/>
      <c r="HOV27" s="56"/>
      <c r="HOW27" s="56"/>
      <c r="HOX27" s="56"/>
      <c r="HOY27" s="56"/>
      <c r="HOZ27" s="56"/>
      <c r="HPA27" s="56"/>
      <c r="HPB27" s="56"/>
      <c r="HPC27" s="56"/>
      <c r="HPD27" s="56"/>
      <c r="HPE27" s="56"/>
      <c r="HPF27" s="56"/>
      <c r="HPG27" s="56"/>
      <c r="HPH27" s="56"/>
      <c r="HPI27" s="56"/>
      <c r="HPJ27" s="56"/>
      <c r="HPK27" s="56"/>
      <c r="HPL27" s="56"/>
      <c r="HPM27" s="56"/>
      <c r="HPN27" s="56"/>
      <c r="HPO27" s="56"/>
      <c r="HPP27" s="56"/>
      <c r="HPQ27" s="56"/>
      <c r="HPR27" s="56"/>
      <c r="HPS27" s="56"/>
      <c r="HPT27" s="56"/>
      <c r="HPU27" s="56"/>
      <c r="HPV27" s="56"/>
      <c r="HPW27" s="56"/>
      <c r="HPX27" s="56"/>
      <c r="HPY27" s="56"/>
      <c r="HPZ27" s="56"/>
      <c r="HQA27" s="56"/>
      <c r="HQB27" s="56"/>
      <c r="HQC27" s="56"/>
      <c r="HQD27" s="56"/>
      <c r="HQE27" s="56"/>
      <c r="HQF27" s="56"/>
      <c r="HQG27" s="56"/>
      <c r="HQH27" s="56"/>
      <c r="HQI27" s="56"/>
      <c r="HQJ27" s="56"/>
      <c r="HQK27" s="56"/>
      <c r="HQL27" s="56"/>
      <c r="HQM27" s="56"/>
      <c r="HQN27" s="56"/>
      <c r="HQO27" s="56"/>
      <c r="HQP27" s="56"/>
      <c r="HQQ27" s="56"/>
      <c r="HQR27" s="56"/>
      <c r="HQS27" s="56"/>
      <c r="HQT27" s="56"/>
      <c r="HQU27" s="56"/>
      <c r="HQV27" s="56"/>
      <c r="HQW27" s="56"/>
      <c r="HQX27" s="56"/>
      <c r="HQY27" s="56"/>
      <c r="HQZ27" s="56"/>
      <c r="HRA27" s="56"/>
      <c r="HRB27" s="56"/>
      <c r="HRC27" s="56"/>
      <c r="HRD27" s="56"/>
      <c r="HRE27" s="56"/>
      <c r="HRF27" s="56"/>
      <c r="HRG27" s="56"/>
      <c r="HRH27" s="56"/>
      <c r="HRI27" s="56"/>
      <c r="HRJ27" s="56"/>
      <c r="HRK27" s="56"/>
      <c r="HRL27" s="56"/>
      <c r="HRM27" s="56"/>
      <c r="HRN27" s="56"/>
      <c r="HRO27" s="56"/>
      <c r="HRP27" s="56"/>
      <c r="HRQ27" s="56"/>
      <c r="HRR27" s="56"/>
      <c r="HRS27" s="56"/>
      <c r="HRT27" s="56"/>
      <c r="HRU27" s="56"/>
      <c r="HRV27" s="56"/>
      <c r="HRW27" s="56"/>
      <c r="HRX27" s="56"/>
      <c r="HRY27" s="56"/>
      <c r="HRZ27" s="56"/>
      <c r="HSA27" s="56"/>
      <c r="HSB27" s="56"/>
      <c r="HSC27" s="56"/>
      <c r="HSD27" s="56"/>
      <c r="HSE27" s="56"/>
      <c r="HSF27" s="56"/>
      <c r="HSG27" s="56"/>
      <c r="HSH27" s="56"/>
      <c r="HSI27" s="56"/>
      <c r="HSJ27" s="56"/>
      <c r="HSK27" s="56"/>
      <c r="HSL27" s="56"/>
      <c r="HSM27" s="56"/>
      <c r="HSN27" s="56"/>
      <c r="HSO27" s="56"/>
      <c r="HSP27" s="56"/>
      <c r="HSQ27" s="56"/>
      <c r="HSR27" s="56"/>
      <c r="HSS27" s="56"/>
      <c r="HST27" s="56"/>
      <c r="HSU27" s="56"/>
      <c r="HSV27" s="56"/>
      <c r="HSW27" s="56"/>
      <c r="HSX27" s="56"/>
      <c r="HSY27" s="56"/>
      <c r="HSZ27" s="56"/>
      <c r="HTA27" s="56"/>
      <c r="HTB27" s="56"/>
      <c r="HTC27" s="56"/>
      <c r="HTD27" s="56"/>
      <c r="HTE27" s="56"/>
      <c r="HTF27" s="56"/>
      <c r="HTG27" s="56"/>
      <c r="HTH27" s="56"/>
      <c r="HTI27" s="56"/>
      <c r="HTJ27" s="56"/>
      <c r="HTK27" s="56"/>
      <c r="HTL27" s="56"/>
      <c r="HTM27" s="56"/>
      <c r="HTN27" s="56"/>
      <c r="HTO27" s="56"/>
      <c r="HTP27" s="56"/>
      <c r="HTQ27" s="56"/>
      <c r="HTR27" s="56"/>
      <c r="HTS27" s="56"/>
      <c r="HTT27" s="56"/>
      <c r="HTU27" s="56"/>
      <c r="HTV27" s="56"/>
      <c r="HTW27" s="56"/>
      <c r="HTX27" s="56"/>
      <c r="HTY27" s="56"/>
      <c r="HTZ27" s="56"/>
      <c r="HUA27" s="56"/>
      <c r="HUB27" s="56"/>
      <c r="HUC27" s="56"/>
      <c r="HUD27" s="56"/>
      <c r="HUE27" s="56"/>
      <c r="HUF27" s="56"/>
      <c r="HUG27" s="56"/>
      <c r="HUH27" s="56"/>
      <c r="HUI27" s="56"/>
      <c r="HUJ27" s="56"/>
      <c r="HUK27" s="56"/>
      <c r="HUL27" s="56"/>
      <c r="HUM27" s="56"/>
      <c r="HUN27" s="56"/>
      <c r="HUO27" s="56"/>
      <c r="HUP27" s="56"/>
      <c r="HUQ27" s="56"/>
      <c r="HUR27" s="56"/>
      <c r="HUS27" s="56"/>
      <c r="HUT27" s="56"/>
      <c r="HUU27" s="56"/>
      <c r="HUV27" s="56"/>
      <c r="HUW27" s="56"/>
      <c r="HUX27" s="56"/>
      <c r="HUY27" s="56"/>
      <c r="HUZ27" s="56"/>
      <c r="HVA27" s="56"/>
      <c r="HVB27" s="56"/>
      <c r="HVC27" s="56"/>
      <c r="HVD27" s="56"/>
      <c r="HVE27" s="56"/>
      <c r="HVF27" s="56"/>
      <c r="HVG27" s="56"/>
      <c r="HVH27" s="56"/>
      <c r="HVI27" s="56"/>
      <c r="HVJ27" s="56"/>
      <c r="HVK27" s="56"/>
      <c r="HVL27" s="56"/>
      <c r="HVM27" s="56"/>
      <c r="HVN27" s="56"/>
      <c r="HVO27" s="56"/>
      <c r="HVP27" s="56"/>
      <c r="HVQ27" s="56"/>
      <c r="HVR27" s="56"/>
      <c r="HVS27" s="56"/>
      <c r="HVT27" s="56"/>
      <c r="HVU27" s="56"/>
      <c r="HVV27" s="56"/>
      <c r="HVW27" s="56"/>
      <c r="HVX27" s="56"/>
      <c r="HVY27" s="56"/>
      <c r="HVZ27" s="56"/>
      <c r="HWA27" s="56"/>
      <c r="HWB27" s="56"/>
      <c r="HWC27" s="56"/>
      <c r="HWD27" s="56"/>
      <c r="HWE27" s="56"/>
      <c r="HWF27" s="56"/>
      <c r="HWG27" s="56"/>
      <c r="HWH27" s="56"/>
      <c r="HWI27" s="56"/>
      <c r="HWJ27" s="56"/>
      <c r="HWK27" s="56"/>
      <c r="HWL27" s="56"/>
      <c r="HWM27" s="56"/>
      <c r="HWN27" s="56"/>
      <c r="HWO27" s="56"/>
      <c r="HWP27" s="56"/>
      <c r="HWQ27" s="56"/>
      <c r="HWR27" s="56"/>
      <c r="HWS27" s="56"/>
      <c r="HWT27" s="56"/>
      <c r="HWU27" s="56"/>
      <c r="HWV27" s="56"/>
      <c r="HWW27" s="56"/>
      <c r="HWX27" s="56"/>
      <c r="HWY27" s="56"/>
      <c r="HWZ27" s="56"/>
      <c r="HXA27" s="56"/>
      <c r="HXB27" s="56"/>
      <c r="HXC27" s="56"/>
      <c r="HXD27" s="56"/>
      <c r="HXE27" s="56"/>
      <c r="HXF27" s="56"/>
      <c r="HXG27" s="56"/>
      <c r="HXH27" s="56"/>
      <c r="HXI27" s="56"/>
      <c r="HXJ27" s="56"/>
      <c r="HXK27" s="56"/>
      <c r="HXL27" s="56"/>
      <c r="HXM27" s="56"/>
      <c r="HXN27" s="56"/>
      <c r="HXO27" s="56"/>
      <c r="HXP27" s="56"/>
      <c r="HXQ27" s="56"/>
      <c r="HXR27" s="56"/>
      <c r="HXS27" s="56"/>
      <c r="HXT27" s="56"/>
      <c r="HXU27" s="56"/>
      <c r="HXV27" s="56"/>
      <c r="HXW27" s="56"/>
      <c r="HXX27" s="56"/>
      <c r="HXY27" s="56"/>
      <c r="HXZ27" s="56"/>
      <c r="HYA27" s="56"/>
      <c r="HYB27" s="56"/>
      <c r="HYC27" s="56"/>
      <c r="HYD27" s="56"/>
      <c r="HYE27" s="56"/>
      <c r="HYF27" s="56"/>
      <c r="HYG27" s="56"/>
      <c r="HYH27" s="56"/>
      <c r="HYI27" s="56"/>
      <c r="HYJ27" s="56"/>
      <c r="HYK27" s="56"/>
      <c r="HYL27" s="56"/>
      <c r="HYM27" s="56"/>
      <c r="HYN27" s="56"/>
      <c r="HYO27" s="56"/>
      <c r="HYP27" s="56"/>
      <c r="HYQ27" s="56"/>
      <c r="HYR27" s="56"/>
      <c r="HYS27" s="56"/>
      <c r="HYT27" s="56"/>
      <c r="HYU27" s="56"/>
      <c r="HYV27" s="56"/>
      <c r="HYW27" s="56"/>
      <c r="HYX27" s="56"/>
      <c r="HYY27" s="56"/>
      <c r="HYZ27" s="56"/>
      <c r="HZA27" s="56"/>
      <c r="HZB27" s="56"/>
      <c r="HZC27" s="56"/>
      <c r="HZD27" s="56"/>
      <c r="HZE27" s="56"/>
      <c r="HZF27" s="56"/>
      <c r="HZG27" s="56"/>
      <c r="HZH27" s="56"/>
      <c r="HZI27" s="56"/>
      <c r="HZJ27" s="56"/>
      <c r="HZK27" s="56"/>
      <c r="HZL27" s="56"/>
      <c r="HZM27" s="56"/>
      <c r="HZN27" s="56"/>
      <c r="HZO27" s="56"/>
      <c r="HZP27" s="56"/>
      <c r="HZQ27" s="56"/>
      <c r="HZR27" s="56"/>
      <c r="HZS27" s="56"/>
      <c r="HZT27" s="56"/>
      <c r="HZU27" s="56"/>
      <c r="HZV27" s="56"/>
      <c r="HZW27" s="56"/>
      <c r="HZX27" s="56"/>
      <c r="HZY27" s="56"/>
      <c r="HZZ27" s="56"/>
      <c r="IAA27" s="56"/>
      <c r="IAB27" s="56"/>
      <c r="IAC27" s="56"/>
      <c r="IAD27" s="56"/>
      <c r="IAE27" s="56"/>
      <c r="IAF27" s="56"/>
      <c r="IAG27" s="56"/>
      <c r="IAH27" s="56"/>
      <c r="IAI27" s="56"/>
      <c r="IAJ27" s="56"/>
      <c r="IAK27" s="56"/>
      <c r="IAL27" s="56"/>
      <c r="IAM27" s="56"/>
      <c r="IAN27" s="56"/>
      <c r="IAO27" s="56"/>
      <c r="IAP27" s="56"/>
      <c r="IAQ27" s="56"/>
      <c r="IAR27" s="56"/>
      <c r="IAS27" s="56"/>
      <c r="IAT27" s="56"/>
      <c r="IAU27" s="56"/>
      <c r="IAV27" s="56"/>
      <c r="IAW27" s="56"/>
      <c r="IAX27" s="56"/>
      <c r="IAY27" s="56"/>
      <c r="IAZ27" s="56"/>
      <c r="IBA27" s="56"/>
      <c r="IBB27" s="56"/>
      <c r="IBC27" s="56"/>
      <c r="IBD27" s="56"/>
      <c r="IBE27" s="56"/>
      <c r="IBF27" s="56"/>
      <c r="IBG27" s="56"/>
      <c r="IBH27" s="56"/>
      <c r="IBI27" s="56"/>
      <c r="IBJ27" s="56"/>
      <c r="IBK27" s="56"/>
      <c r="IBL27" s="56"/>
      <c r="IBM27" s="56"/>
      <c r="IBN27" s="56"/>
      <c r="IBO27" s="56"/>
      <c r="IBP27" s="56"/>
      <c r="IBQ27" s="56"/>
      <c r="IBR27" s="56"/>
      <c r="IBS27" s="56"/>
      <c r="IBT27" s="56"/>
      <c r="IBU27" s="56"/>
      <c r="IBV27" s="56"/>
      <c r="IBW27" s="56"/>
      <c r="IBX27" s="56"/>
      <c r="IBY27" s="56"/>
      <c r="IBZ27" s="56"/>
      <c r="ICA27" s="56"/>
      <c r="ICB27" s="56"/>
      <c r="ICC27" s="56"/>
      <c r="ICD27" s="56"/>
      <c r="ICE27" s="56"/>
      <c r="ICF27" s="56"/>
      <c r="ICG27" s="56"/>
      <c r="ICH27" s="56"/>
      <c r="ICI27" s="56"/>
      <c r="ICJ27" s="56"/>
      <c r="ICK27" s="56"/>
      <c r="ICL27" s="56"/>
      <c r="ICM27" s="56"/>
      <c r="ICN27" s="56"/>
      <c r="ICO27" s="56"/>
      <c r="ICP27" s="56"/>
      <c r="ICQ27" s="56"/>
      <c r="ICR27" s="56"/>
      <c r="ICS27" s="56"/>
      <c r="ICT27" s="56"/>
      <c r="ICU27" s="56"/>
      <c r="ICV27" s="56"/>
      <c r="ICW27" s="56"/>
      <c r="ICX27" s="56"/>
      <c r="ICY27" s="56"/>
      <c r="ICZ27" s="56"/>
      <c r="IDA27" s="56"/>
      <c r="IDB27" s="56"/>
      <c r="IDC27" s="56"/>
      <c r="IDD27" s="56"/>
      <c r="IDE27" s="56"/>
      <c r="IDF27" s="56"/>
      <c r="IDG27" s="56"/>
      <c r="IDH27" s="56"/>
      <c r="IDI27" s="56"/>
      <c r="IDJ27" s="56"/>
      <c r="IDK27" s="56"/>
      <c r="IDL27" s="56"/>
      <c r="IDM27" s="56"/>
      <c r="IDN27" s="56"/>
      <c r="IDO27" s="56"/>
      <c r="IDP27" s="56"/>
      <c r="IDQ27" s="56"/>
      <c r="IDR27" s="56"/>
      <c r="IDS27" s="56"/>
      <c r="IDT27" s="56"/>
      <c r="IDU27" s="56"/>
      <c r="IDV27" s="56"/>
      <c r="IDW27" s="56"/>
      <c r="IDX27" s="56"/>
      <c r="IDY27" s="56"/>
      <c r="IDZ27" s="56"/>
      <c r="IEA27" s="56"/>
      <c r="IEB27" s="56"/>
      <c r="IEC27" s="56"/>
      <c r="IED27" s="56"/>
      <c r="IEE27" s="56"/>
      <c r="IEF27" s="56"/>
      <c r="IEG27" s="56"/>
      <c r="IEH27" s="56"/>
      <c r="IEI27" s="56"/>
      <c r="IEJ27" s="56"/>
      <c r="IEK27" s="56"/>
      <c r="IEL27" s="56"/>
      <c r="IEM27" s="56"/>
      <c r="IEN27" s="56"/>
      <c r="IEO27" s="56"/>
      <c r="IEP27" s="56"/>
      <c r="IEQ27" s="56"/>
      <c r="IER27" s="56"/>
      <c r="IES27" s="56"/>
      <c r="IET27" s="56"/>
      <c r="IEU27" s="56"/>
      <c r="IEV27" s="56"/>
      <c r="IEW27" s="56"/>
      <c r="IEX27" s="56"/>
      <c r="IEY27" s="56"/>
      <c r="IEZ27" s="56"/>
      <c r="IFA27" s="56"/>
      <c r="IFB27" s="56"/>
      <c r="IFC27" s="56"/>
      <c r="IFD27" s="56"/>
      <c r="IFE27" s="56"/>
      <c r="IFF27" s="56"/>
      <c r="IFG27" s="56"/>
      <c r="IFH27" s="56"/>
      <c r="IFI27" s="56"/>
      <c r="IFJ27" s="56"/>
      <c r="IFK27" s="56"/>
      <c r="IFL27" s="56"/>
      <c r="IFM27" s="56"/>
      <c r="IFN27" s="56"/>
      <c r="IFO27" s="56"/>
      <c r="IFP27" s="56"/>
      <c r="IFQ27" s="56"/>
      <c r="IFR27" s="56"/>
      <c r="IFS27" s="56"/>
      <c r="IFT27" s="56"/>
      <c r="IFU27" s="56"/>
      <c r="IFV27" s="56"/>
      <c r="IFW27" s="56"/>
      <c r="IFX27" s="56"/>
      <c r="IFY27" s="56"/>
      <c r="IFZ27" s="56"/>
      <c r="IGA27" s="56"/>
      <c r="IGB27" s="56"/>
      <c r="IGC27" s="56"/>
      <c r="IGD27" s="56"/>
      <c r="IGE27" s="56"/>
      <c r="IGF27" s="56"/>
      <c r="IGG27" s="56"/>
      <c r="IGH27" s="56"/>
      <c r="IGI27" s="56"/>
      <c r="IGJ27" s="56"/>
      <c r="IGK27" s="56"/>
      <c r="IGL27" s="56"/>
      <c r="IGM27" s="56"/>
      <c r="IGN27" s="56"/>
      <c r="IGO27" s="56"/>
      <c r="IGP27" s="56"/>
      <c r="IGQ27" s="56"/>
      <c r="IGR27" s="56"/>
      <c r="IGS27" s="56"/>
      <c r="IGT27" s="56"/>
      <c r="IGU27" s="56"/>
      <c r="IGV27" s="56"/>
      <c r="IGW27" s="56"/>
      <c r="IGX27" s="56"/>
      <c r="IGY27" s="56"/>
      <c r="IGZ27" s="56"/>
      <c r="IHA27" s="56"/>
      <c r="IHB27" s="56"/>
      <c r="IHC27" s="56"/>
      <c r="IHD27" s="56"/>
      <c r="IHE27" s="56"/>
      <c r="IHF27" s="56"/>
      <c r="IHG27" s="56"/>
      <c r="IHH27" s="56"/>
      <c r="IHI27" s="56"/>
      <c r="IHJ27" s="56"/>
      <c r="IHK27" s="56"/>
      <c r="IHL27" s="56"/>
      <c r="IHM27" s="56"/>
      <c r="IHN27" s="56"/>
      <c r="IHO27" s="56"/>
      <c r="IHP27" s="56"/>
      <c r="IHQ27" s="56"/>
      <c r="IHR27" s="56"/>
      <c r="IHS27" s="56"/>
      <c r="IHT27" s="56"/>
      <c r="IHU27" s="56"/>
      <c r="IHV27" s="56"/>
      <c r="IHW27" s="56"/>
      <c r="IHX27" s="56"/>
      <c r="IHY27" s="56"/>
      <c r="IHZ27" s="56"/>
      <c r="IIA27" s="56"/>
      <c r="IIB27" s="56"/>
      <c r="IIC27" s="56"/>
      <c r="IID27" s="56"/>
      <c r="IIE27" s="56"/>
      <c r="IIF27" s="56"/>
      <c r="IIG27" s="56"/>
      <c r="IIH27" s="56"/>
      <c r="III27" s="56"/>
      <c r="IIJ27" s="56"/>
      <c r="IIK27" s="56"/>
      <c r="IIL27" s="56"/>
      <c r="IIM27" s="56"/>
      <c r="IIN27" s="56"/>
      <c r="IIO27" s="56"/>
      <c r="IIP27" s="56"/>
      <c r="IIQ27" s="56"/>
      <c r="IIR27" s="56"/>
      <c r="IIS27" s="56"/>
      <c r="IIT27" s="56"/>
      <c r="IIU27" s="56"/>
      <c r="IIV27" s="56"/>
      <c r="IIW27" s="56"/>
      <c r="IIX27" s="56"/>
      <c r="IIY27" s="56"/>
      <c r="IIZ27" s="56"/>
      <c r="IJA27" s="56"/>
      <c r="IJB27" s="56"/>
      <c r="IJC27" s="56"/>
      <c r="IJD27" s="56"/>
      <c r="IJE27" s="56"/>
      <c r="IJF27" s="56"/>
      <c r="IJG27" s="56"/>
      <c r="IJH27" s="56"/>
      <c r="IJI27" s="56"/>
      <c r="IJJ27" s="56"/>
      <c r="IJK27" s="56"/>
      <c r="IJL27" s="56"/>
      <c r="IJM27" s="56"/>
      <c r="IJN27" s="56"/>
      <c r="IJO27" s="56"/>
      <c r="IJP27" s="56"/>
      <c r="IJQ27" s="56"/>
      <c r="IJR27" s="56"/>
      <c r="IJS27" s="56"/>
      <c r="IJT27" s="56"/>
      <c r="IJU27" s="56"/>
      <c r="IJV27" s="56"/>
      <c r="IJW27" s="56"/>
      <c r="IJX27" s="56"/>
      <c r="IJY27" s="56"/>
      <c r="IJZ27" s="56"/>
      <c r="IKA27" s="56"/>
      <c r="IKB27" s="56"/>
      <c r="IKC27" s="56"/>
      <c r="IKD27" s="56"/>
      <c r="IKE27" s="56"/>
      <c r="IKF27" s="56"/>
      <c r="IKG27" s="56"/>
      <c r="IKH27" s="56"/>
      <c r="IKI27" s="56"/>
      <c r="IKJ27" s="56"/>
      <c r="IKK27" s="56"/>
      <c r="IKL27" s="56"/>
      <c r="IKM27" s="56"/>
      <c r="IKN27" s="56"/>
      <c r="IKO27" s="56"/>
      <c r="IKP27" s="56"/>
      <c r="IKQ27" s="56"/>
      <c r="IKR27" s="56"/>
      <c r="IKS27" s="56"/>
      <c r="IKT27" s="56"/>
      <c r="IKU27" s="56"/>
      <c r="IKV27" s="56"/>
      <c r="IKW27" s="56"/>
      <c r="IKX27" s="56"/>
      <c r="IKY27" s="56"/>
      <c r="IKZ27" s="56"/>
      <c r="ILA27" s="56"/>
      <c r="ILB27" s="56"/>
      <c r="ILC27" s="56"/>
      <c r="ILD27" s="56"/>
      <c r="ILE27" s="56"/>
      <c r="ILF27" s="56"/>
      <c r="ILG27" s="56"/>
      <c r="ILH27" s="56"/>
      <c r="ILI27" s="56"/>
      <c r="ILJ27" s="56"/>
      <c r="ILK27" s="56"/>
      <c r="ILL27" s="56"/>
      <c r="ILM27" s="56"/>
      <c r="ILN27" s="56"/>
      <c r="ILO27" s="56"/>
      <c r="ILP27" s="56"/>
      <c r="ILQ27" s="56"/>
      <c r="ILR27" s="56"/>
      <c r="ILS27" s="56"/>
      <c r="ILT27" s="56"/>
      <c r="ILU27" s="56"/>
      <c r="ILV27" s="56"/>
      <c r="ILW27" s="56"/>
      <c r="ILX27" s="56"/>
      <c r="ILY27" s="56"/>
      <c r="ILZ27" s="56"/>
      <c r="IMA27" s="56"/>
      <c r="IMB27" s="56"/>
      <c r="IMC27" s="56"/>
      <c r="IMD27" s="56"/>
      <c r="IME27" s="56"/>
      <c r="IMF27" s="56"/>
      <c r="IMG27" s="56"/>
      <c r="IMH27" s="56"/>
      <c r="IMI27" s="56"/>
      <c r="IMJ27" s="56"/>
      <c r="IMK27" s="56"/>
      <c r="IML27" s="56"/>
      <c r="IMM27" s="56"/>
      <c r="IMN27" s="56"/>
      <c r="IMO27" s="56"/>
      <c r="IMP27" s="56"/>
      <c r="IMQ27" s="56"/>
      <c r="IMR27" s="56"/>
      <c r="IMS27" s="56"/>
      <c r="IMT27" s="56"/>
      <c r="IMU27" s="56"/>
      <c r="IMV27" s="56"/>
      <c r="IMW27" s="56"/>
      <c r="IMX27" s="56"/>
      <c r="IMY27" s="56"/>
      <c r="IMZ27" s="56"/>
      <c r="INA27" s="56"/>
      <c r="INB27" s="56"/>
      <c r="INC27" s="56"/>
      <c r="IND27" s="56"/>
      <c r="INE27" s="56"/>
      <c r="INF27" s="56"/>
      <c r="ING27" s="56"/>
      <c r="INH27" s="56"/>
      <c r="INI27" s="56"/>
      <c r="INJ27" s="56"/>
      <c r="INK27" s="56"/>
      <c r="INL27" s="56"/>
      <c r="INM27" s="56"/>
      <c r="INN27" s="56"/>
      <c r="INO27" s="56"/>
      <c r="INP27" s="56"/>
      <c r="INQ27" s="56"/>
      <c r="INR27" s="56"/>
      <c r="INS27" s="56"/>
      <c r="INT27" s="56"/>
      <c r="INU27" s="56"/>
      <c r="INV27" s="56"/>
      <c r="INW27" s="56"/>
      <c r="INX27" s="56"/>
      <c r="INY27" s="56"/>
      <c r="INZ27" s="56"/>
      <c r="IOA27" s="56"/>
      <c r="IOB27" s="56"/>
      <c r="IOC27" s="56"/>
      <c r="IOD27" s="56"/>
      <c r="IOE27" s="56"/>
      <c r="IOF27" s="56"/>
      <c r="IOG27" s="56"/>
      <c r="IOH27" s="56"/>
      <c r="IOI27" s="56"/>
      <c r="IOJ27" s="56"/>
      <c r="IOK27" s="56"/>
      <c r="IOL27" s="56"/>
      <c r="IOM27" s="56"/>
      <c r="ION27" s="56"/>
      <c r="IOO27" s="56"/>
      <c r="IOP27" s="56"/>
      <c r="IOQ27" s="56"/>
      <c r="IOR27" s="56"/>
      <c r="IOS27" s="56"/>
      <c r="IOT27" s="56"/>
      <c r="IOU27" s="56"/>
      <c r="IOV27" s="56"/>
      <c r="IOW27" s="56"/>
      <c r="IOX27" s="56"/>
      <c r="IOY27" s="56"/>
      <c r="IOZ27" s="56"/>
      <c r="IPA27" s="56"/>
      <c r="IPB27" s="56"/>
      <c r="IPC27" s="56"/>
      <c r="IPD27" s="56"/>
      <c r="IPE27" s="56"/>
      <c r="IPF27" s="56"/>
      <c r="IPG27" s="56"/>
      <c r="IPH27" s="56"/>
      <c r="IPI27" s="56"/>
      <c r="IPJ27" s="56"/>
      <c r="IPK27" s="56"/>
      <c r="IPL27" s="56"/>
      <c r="IPM27" s="56"/>
      <c r="IPN27" s="56"/>
      <c r="IPO27" s="56"/>
      <c r="IPP27" s="56"/>
      <c r="IPQ27" s="56"/>
      <c r="IPR27" s="56"/>
      <c r="IPS27" s="56"/>
      <c r="IPT27" s="56"/>
      <c r="IPU27" s="56"/>
      <c r="IPV27" s="56"/>
      <c r="IPW27" s="56"/>
      <c r="IPX27" s="56"/>
      <c r="IPY27" s="56"/>
      <c r="IPZ27" s="56"/>
      <c r="IQA27" s="56"/>
      <c r="IQB27" s="56"/>
      <c r="IQC27" s="56"/>
      <c r="IQD27" s="56"/>
      <c r="IQE27" s="56"/>
      <c r="IQF27" s="56"/>
      <c r="IQG27" s="56"/>
      <c r="IQH27" s="56"/>
      <c r="IQI27" s="56"/>
      <c r="IQJ27" s="56"/>
      <c r="IQK27" s="56"/>
      <c r="IQL27" s="56"/>
      <c r="IQM27" s="56"/>
      <c r="IQN27" s="56"/>
      <c r="IQO27" s="56"/>
      <c r="IQP27" s="56"/>
      <c r="IQQ27" s="56"/>
      <c r="IQR27" s="56"/>
      <c r="IQS27" s="56"/>
      <c r="IQT27" s="56"/>
      <c r="IQU27" s="56"/>
      <c r="IQV27" s="56"/>
      <c r="IQW27" s="56"/>
      <c r="IQX27" s="56"/>
      <c r="IQY27" s="56"/>
      <c r="IQZ27" s="56"/>
      <c r="IRA27" s="56"/>
      <c r="IRB27" s="56"/>
      <c r="IRC27" s="56"/>
      <c r="IRD27" s="56"/>
      <c r="IRE27" s="56"/>
      <c r="IRF27" s="56"/>
      <c r="IRG27" s="56"/>
      <c r="IRH27" s="56"/>
      <c r="IRI27" s="56"/>
      <c r="IRJ27" s="56"/>
      <c r="IRK27" s="56"/>
      <c r="IRL27" s="56"/>
      <c r="IRM27" s="56"/>
      <c r="IRN27" s="56"/>
      <c r="IRO27" s="56"/>
      <c r="IRP27" s="56"/>
      <c r="IRQ27" s="56"/>
      <c r="IRR27" s="56"/>
      <c r="IRS27" s="56"/>
      <c r="IRT27" s="56"/>
      <c r="IRU27" s="56"/>
      <c r="IRV27" s="56"/>
      <c r="IRW27" s="56"/>
      <c r="IRX27" s="56"/>
      <c r="IRY27" s="56"/>
      <c r="IRZ27" s="56"/>
      <c r="ISA27" s="56"/>
      <c r="ISB27" s="56"/>
      <c r="ISC27" s="56"/>
      <c r="ISD27" s="56"/>
      <c r="ISE27" s="56"/>
      <c r="ISF27" s="56"/>
      <c r="ISG27" s="56"/>
      <c r="ISH27" s="56"/>
      <c r="ISI27" s="56"/>
      <c r="ISJ27" s="56"/>
      <c r="ISK27" s="56"/>
      <c r="ISL27" s="56"/>
      <c r="ISM27" s="56"/>
      <c r="ISN27" s="56"/>
      <c r="ISO27" s="56"/>
      <c r="ISP27" s="56"/>
      <c r="ISQ27" s="56"/>
      <c r="ISR27" s="56"/>
      <c r="ISS27" s="56"/>
      <c r="IST27" s="56"/>
      <c r="ISU27" s="56"/>
      <c r="ISV27" s="56"/>
      <c r="ISW27" s="56"/>
      <c r="ISX27" s="56"/>
      <c r="ISY27" s="56"/>
      <c r="ISZ27" s="56"/>
      <c r="ITA27" s="56"/>
      <c r="ITB27" s="56"/>
      <c r="ITC27" s="56"/>
      <c r="ITD27" s="56"/>
      <c r="ITE27" s="56"/>
      <c r="ITF27" s="56"/>
      <c r="ITG27" s="56"/>
      <c r="ITH27" s="56"/>
      <c r="ITI27" s="56"/>
      <c r="ITJ27" s="56"/>
      <c r="ITK27" s="56"/>
      <c r="ITL27" s="56"/>
      <c r="ITM27" s="56"/>
      <c r="ITN27" s="56"/>
      <c r="ITO27" s="56"/>
      <c r="ITP27" s="56"/>
      <c r="ITQ27" s="56"/>
      <c r="ITR27" s="56"/>
      <c r="ITS27" s="56"/>
      <c r="ITT27" s="56"/>
      <c r="ITU27" s="56"/>
      <c r="ITV27" s="56"/>
      <c r="ITW27" s="56"/>
      <c r="ITX27" s="56"/>
      <c r="ITY27" s="56"/>
      <c r="ITZ27" s="56"/>
      <c r="IUA27" s="56"/>
      <c r="IUB27" s="56"/>
      <c r="IUC27" s="56"/>
      <c r="IUD27" s="56"/>
      <c r="IUE27" s="56"/>
      <c r="IUF27" s="56"/>
      <c r="IUG27" s="56"/>
      <c r="IUH27" s="56"/>
      <c r="IUI27" s="56"/>
      <c r="IUJ27" s="56"/>
      <c r="IUK27" s="56"/>
      <c r="IUL27" s="56"/>
      <c r="IUM27" s="56"/>
      <c r="IUN27" s="56"/>
      <c r="IUO27" s="56"/>
      <c r="IUP27" s="56"/>
      <c r="IUQ27" s="56"/>
      <c r="IUR27" s="56"/>
      <c r="IUS27" s="56"/>
      <c r="IUT27" s="56"/>
      <c r="IUU27" s="56"/>
      <c r="IUV27" s="56"/>
      <c r="IUW27" s="56"/>
      <c r="IUX27" s="56"/>
      <c r="IUY27" s="56"/>
      <c r="IUZ27" s="56"/>
      <c r="IVA27" s="56"/>
      <c r="IVB27" s="56"/>
      <c r="IVC27" s="56"/>
      <c r="IVD27" s="56"/>
      <c r="IVE27" s="56"/>
      <c r="IVF27" s="56"/>
      <c r="IVG27" s="56"/>
      <c r="IVH27" s="56"/>
      <c r="IVI27" s="56"/>
      <c r="IVJ27" s="56"/>
      <c r="IVK27" s="56"/>
      <c r="IVL27" s="56"/>
      <c r="IVM27" s="56"/>
      <c r="IVN27" s="56"/>
      <c r="IVO27" s="56"/>
      <c r="IVP27" s="56"/>
      <c r="IVQ27" s="56"/>
      <c r="IVR27" s="56"/>
      <c r="IVS27" s="56"/>
      <c r="IVT27" s="56"/>
      <c r="IVU27" s="56"/>
      <c r="IVV27" s="56"/>
      <c r="IVW27" s="56"/>
      <c r="IVX27" s="56"/>
      <c r="IVY27" s="56"/>
      <c r="IVZ27" s="56"/>
      <c r="IWA27" s="56"/>
      <c r="IWB27" s="56"/>
      <c r="IWC27" s="56"/>
      <c r="IWD27" s="56"/>
      <c r="IWE27" s="56"/>
      <c r="IWF27" s="56"/>
      <c r="IWG27" s="56"/>
      <c r="IWH27" s="56"/>
      <c r="IWI27" s="56"/>
      <c r="IWJ27" s="56"/>
      <c r="IWK27" s="56"/>
      <c r="IWL27" s="56"/>
      <c r="IWM27" s="56"/>
      <c r="IWN27" s="56"/>
      <c r="IWO27" s="56"/>
      <c r="IWP27" s="56"/>
      <c r="IWQ27" s="56"/>
      <c r="IWR27" s="56"/>
      <c r="IWS27" s="56"/>
      <c r="IWT27" s="56"/>
      <c r="IWU27" s="56"/>
      <c r="IWV27" s="56"/>
      <c r="IWW27" s="56"/>
      <c r="IWX27" s="56"/>
      <c r="IWY27" s="56"/>
      <c r="IWZ27" s="56"/>
      <c r="IXA27" s="56"/>
      <c r="IXB27" s="56"/>
      <c r="IXC27" s="56"/>
      <c r="IXD27" s="56"/>
      <c r="IXE27" s="56"/>
      <c r="IXF27" s="56"/>
      <c r="IXG27" s="56"/>
      <c r="IXH27" s="56"/>
      <c r="IXI27" s="56"/>
    </row>
    <row r="28" spans="1:6717">
      <c r="E28" s="67" t="s">
        <v>388</v>
      </c>
      <c r="F28" s="58">
        <f>(H22-SUM(H17:H18))/(G22-SUM(G17:G18))-1</f>
        <v>-2.9650098405171743E-2</v>
      </c>
      <c r="G28" s="58"/>
      <c r="H28" s="58"/>
      <c r="AX28" s="107">
        <f>AVERAGE(AU25:AY25)</f>
        <v>0.49431898522657536</v>
      </c>
      <c r="BE28" s="360" t="s">
        <v>389</v>
      </c>
      <c r="BF28" s="71"/>
      <c r="BG28" s="71"/>
      <c r="BH28" s="71"/>
    </row>
    <row r="29" spans="1:6717">
      <c r="E29" s="114"/>
    </row>
    <row r="30" spans="1:6717">
      <c r="D30" s="760">
        <f>SUM(D17:D18)/D22</f>
        <v>0.57191431419017658</v>
      </c>
      <c r="E30" s="760">
        <f t="shared" ref="E30:N30" si="42">SUM(E17:E18)/E22</f>
        <v>0.64556187682966759</v>
      </c>
      <c r="F30" s="760">
        <f t="shared" si="42"/>
        <v>0.71262441329622028</v>
      </c>
      <c r="G30" s="760">
        <f t="shared" si="42"/>
        <v>0.6241776715636701</v>
      </c>
      <c r="H30" s="760">
        <f>SUM(H17:H18)/H22</f>
        <v>0.68708821121685182</v>
      </c>
      <c r="I30" s="760">
        <f t="shared" ref="I30:K30" si="43">SUM(I17:I18)/I22</f>
        <v>0.80645604464949905</v>
      </c>
      <c r="J30" s="760">
        <f t="shared" si="43"/>
        <v>0.47693300187024701</v>
      </c>
      <c r="K30" s="760">
        <f t="shared" si="43"/>
        <v>0.527839427607387</v>
      </c>
      <c r="L30" s="761">
        <f t="shared" si="42"/>
        <v>0.52718345406068345</v>
      </c>
      <c r="M30" s="761">
        <f t="shared" si="42"/>
        <v>0.52012355405738275</v>
      </c>
      <c r="N30" s="761">
        <f t="shared" si="42"/>
        <v>0.49303396683080036</v>
      </c>
      <c r="O30" s="761">
        <f>SUM(O17:O18)/O22</f>
        <v>0.48681130341686063</v>
      </c>
      <c r="P30" s="761">
        <f>SUM(P17:P18)/P22</f>
        <v>0.44444264776714959</v>
      </c>
    </row>
    <row r="32" spans="1:6717">
      <c r="BE32" s="1459" t="s">
        <v>355</v>
      </c>
      <c r="BF32" s="1459"/>
      <c r="BG32" s="1459"/>
      <c r="BH32" s="1459"/>
    </row>
    <row r="33" spans="2:62">
      <c r="BE33" s="88"/>
      <c r="BF33" s="89" t="s">
        <v>368</v>
      </c>
      <c r="BG33" s="89" t="s">
        <v>369</v>
      </c>
      <c r="BH33" s="90" t="s">
        <v>370</v>
      </c>
    </row>
    <row r="34" spans="2:62">
      <c r="BE34" s="100" t="s">
        <v>66</v>
      </c>
      <c r="BF34" s="361">
        <v>0.96</v>
      </c>
      <c r="BG34" s="361">
        <v>1.42</v>
      </c>
      <c r="BH34" s="362">
        <v>2.37</v>
      </c>
    </row>
    <row r="35" spans="2:62">
      <c r="BE35" s="108" t="s">
        <v>372</v>
      </c>
      <c r="BF35" s="363">
        <v>10.27</v>
      </c>
      <c r="BG35" s="363">
        <v>2.62</v>
      </c>
      <c r="BH35" s="364">
        <v>12.89</v>
      </c>
    </row>
    <row r="36" spans="2:62">
      <c r="B36" s="762"/>
      <c r="C36" s="762">
        <v>2017</v>
      </c>
      <c r="D36" s="762">
        <v>2018</v>
      </c>
      <c r="E36" s="762">
        <v>2019</v>
      </c>
      <c r="F36" s="762">
        <v>2020</v>
      </c>
      <c r="G36" s="762">
        <v>2021</v>
      </c>
      <c r="H36" s="762">
        <v>2022</v>
      </c>
      <c r="I36" s="931">
        <v>2023</v>
      </c>
      <c r="BE36" s="108" t="s">
        <v>390</v>
      </c>
      <c r="BF36" s="363">
        <v>5.19</v>
      </c>
      <c r="BG36" s="363">
        <v>2.06</v>
      </c>
      <c r="BH36" s="364">
        <v>7.25</v>
      </c>
    </row>
    <row r="37" spans="2:62">
      <c r="B37" s="521" t="s">
        <v>779</v>
      </c>
      <c r="C37" s="521"/>
      <c r="D37" s="763">
        <f>D22</f>
        <v>591.85706599999992</v>
      </c>
      <c r="E37" s="763">
        <f t="shared" ref="E37:G37" si="44">E22</f>
        <v>860.49336700000003</v>
      </c>
      <c r="F37" s="763">
        <f t="shared" si="44"/>
        <v>883.81610599999999</v>
      </c>
      <c r="G37" s="763">
        <f t="shared" si="44"/>
        <v>1403.5582670000001</v>
      </c>
      <c r="H37" s="763">
        <f>H22</f>
        <v>1635.7595570000001</v>
      </c>
      <c r="I37" s="763">
        <f t="shared" ref="I37" si="45">I22</f>
        <v>1595.5699749999999</v>
      </c>
      <c r="BE37" s="108" t="s">
        <v>373</v>
      </c>
      <c r="BF37" s="365">
        <v>8.32</v>
      </c>
      <c r="BG37" s="363">
        <v>2.29</v>
      </c>
      <c r="BH37" s="366">
        <v>10.61</v>
      </c>
    </row>
    <row r="38" spans="2:62">
      <c r="B38" s="521" t="s">
        <v>780</v>
      </c>
      <c r="C38" s="521"/>
      <c r="D38" s="764">
        <f t="shared" ref="D38:I38" si="46">AF22</f>
        <v>6.7783554285498057E-3</v>
      </c>
      <c r="E38" s="764">
        <f t="shared" si="46"/>
        <v>9.7597067610268769E-3</v>
      </c>
      <c r="F38" s="764">
        <f t="shared" si="46"/>
        <v>1.0277443066671724E-2</v>
      </c>
      <c r="G38" s="764">
        <f t="shared" si="46"/>
        <v>1.4149489313355051E-2</v>
      </c>
      <c r="H38" s="764">
        <f t="shared" si="46"/>
        <v>1.4749819917090038E-2</v>
      </c>
      <c r="I38" s="764">
        <f t="shared" si="46"/>
        <v>1.2753493714780562E-2</v>
      </c>
      <c r="BE38" s="108" t="s">
        <v>374</v>
      </c>
      <c r="BF38" s="367">
        <v>2.88</v>
      </c>
      <c r="BG38" s="367">
        <v>4.26</v>
      </c>
      <c r="BH38" s="368">
        <v>7.14</v>
      </c>
      <c r="BJ38" s="130"/>
    </row>
    <row r="39" spans="2:62">
      <c r="BE39" s="108" t="s">
        <v>377</v>
      </c>
      <c r="BF39" s="363">
        <v>3.7</v>
      </c>
      <c r="BG39" s="365">
        <v>2.74</v>
      </c>
      <c r="BH39" s="364">
        <v>0.97</v>
      </c>
    </row>
    <row r="40" spans="2:62">
      <c r="BE40" s="108" t="s">
        <v>378</v>
      </c>
      <c r="BF40" s="363">
        <v>4.7699999999999996</v>
      </c>
      <c r="BG40" s="363">
        <v>3.32</v>
      </c>
      <c r="BH40" s="364">
        <v>1.45</v>
      </c>
    </row>
    <row r="41" spans="2:62">
      <c r="BE41" s="360" t="s">
        <v>380</v>
      </c>
      <c r="BF41" s="71"/>
      <c r="BG41" s="71"/>
      <c r="BH41" s="71"/>
    </row>
    <row r="44" spans="2:62">
      <c r="BE44" s="1459" t="s">
        <v>391</v>
      </c>
      <c r="BF44" s="1459"/>
      <c r="BG44" s="1459"/>
      <c r="BH44" s="1459"/>
    </row>
    <row r="45" spans="2:62">
      <c r="BE45" s="88"/>
      <c r="BF45" s="89" t="s">
        <v>368</v>
      </c>
      <c r="BG45" s="89" t="s">
        <v>369</v>
      </c>
      <c r="BH45" s="90" t="s">
        <v>370</v>
      </c>
    </row>
    <row r="46" spans="2:62">
      <c r="BE46" s="100" t="s">
        <v>66</v>
      </c>
      <c r="BF46" s="361">
        <v>0.99</v>
      </c>
      <c r="BG46" s="361">
        <v>1.33</v>
      </c>
      <c r="BH46" s="362">
        <f>SUM(BF46:BG46)</f>
        <v>2.3200000000000003</v>
      </c>
    </row>
    <row r="47" spans="2:62">
      <c r="BE47" s="384" t="s">
        <v>372</v>
      </c>
      <c r="BF47" s="385">
        <v>10.73</v>
      </c>
      <c r="BG47" s="385">
        <v>2.67</v>
      </c>
      <c r="BH47" s="386">
        <f t="shared" ref="BH47:BH52" si="47">SUM(BF47:BG47)</f>
        <v>13.4</v>
      </c>
    </row>
    <row r="48" spans="2:62">
      <c r="BE48" s="387" t="s">
        <v>373</v>
      </c>
      <c r="BF48" s="388">
        <v>7.99</v>
      </c>
      <c r="BG48" s="388">
        <v>2.31</v>
      </c>
      <c r="BH48" s="389">
        <v>10.3</v>
      </c>
    </row>
    <row r="49" spans="57:60">
      <c r="BE49" s="387" t="s">
        <v>374</v>
      </c>
      <c r="BF49" s="390">
        <v>2.92</v>
      </c>
      <c r="BG49" s="388">
        <v>8.51</v>
      </c>
      <c r="BH49" s="391">
        <v>11.43</v>
      </c>
    </row>
    <row r="50" spans="57:60">
      <c r="BE50" s="387" t="s">
        <v>377</v>
      </c>
      <c r="BF50" s="392">
        <v>2.82</v>
      </c>
      <c r="BG50" s="392">
        <v>0.94</v>
      </c>
      <c r="BH50" s="393">
        <v>3.76</v>
      </c>
    </row>
    <row r="51" spans="57:60">
      <c r="BE51" s="387" t="s">
        <v>378</v>
      </c>
      <c r="BF51" s="388">
        <v>3.35</v>
      </c>
      <c r="BG51" s="390">
        <v>1.37</v>
      </c>
      <c r="BH51" s="389">
        <v>4.7200000000000006</v>
      </c>
    </row>
    <row r="52" spans="57:60">
      <c r="BE52" s="394" t="s">
        <v>392</v>
      </c>
      <c r="BF52" s="395">
        <v>3.35</v>
      </c>
      <c r="BG52" s="395">
        <v>3.88</v>
      </c>
      <c r="BH52" s="396">
        <f t="shared" si="47"/>
        <v>7.23</v>
      </c>
    </row>
    <row r="53" spans="57:60">
      <c r="BE53" s="359" t="s">
        <v>393</v>
      </c>
      <c r="BF53" s="71"/>
      <c r="BG53" s="71"/>
      <c r="BH53" s="71"/>
    </row>
    <row r="56" spans="57:60">
      <c r="BE56" s="1459" t="s">
        <v>394</v>
      </c>
      <c r="BF56" s="1459"/>
      <c r="BG56" s="1459"/>
      <c r="BH56" s="1459"/>
    </row>
    <row r="57" spans="57:60">
      <c r="BE57" s="88"/>
      <c r="BF57" s="89" t="s">
        <v>368</v>
      </c>
      <c r="BG57" s="89" t="s">
        <v>369</v>
      </c>
      <c r="BH57" s="90" t="s">
        <v>370</v>
      </c>
    </row>
    <row r="58" spans="57:60">
      <c r="BE58" s="100" t="s">
        <v>66</v>
      </c>
      <c r="BF58" s="361">
        <v>1</v>
      </c>
      <c r="BG58" s="361">
        <v>1.2</v>
      </c>
      <c r="BH58" s="362">
        <f t="shared" ref="BH58:BH59" si="48">SUM(BF58:BG58)</f>
        <v>2.2000000000000002</v>
      </c>
    </row>
    <row r="59" spans="57:60">
      <c r="BE59" s="384" t="s">
        <v>372</v>
      </c>
      <c r="BF59" s="385">
        <v>11.2</v>
      </c>
      <c r="BG59" s="385">
        <v>2.5</v>
      </c>
      <c r="BH59" s="386">
        <f t="shared" si="48"/>
        <v>13.7</v>
      </c>
    </row>
    <row r="60" spans="57:60">
      <c r="BE60" s="387" t="s">
        <v>373</v>
      </c>
      <c r="BF60" s="388">
        <v>8.8000000000000007</v>
      </c>
      <c r="BG60" s="388">
        <v>2.2999999999999998</v>
      </c>
      <c r="BH60" s="389">
        <v>11.100000000000001</v>
      </c>
    </row>
    <row r="61" spans="57:60">
      <c r="BE61" s="387" t="s">
        <v>374</v>
      </c>
      <c r="BF61" s="390">
        <v>3</v>
      </c>
      <c r="BG61" s="388">
        <v>9</v>
      </c>
      <c r="BH61" s="391">
        <v>12</v>
      </c>
    </row>
    <row r="62" spans="57:60">
      <c r="BE62" s="387" t="s">
        <v>377</v>
      </c>
      <c r="BF62" s="392">
        <v>3.2</v>
      </c>
      <c r="BG62" s="392">
        <v>1</v>
      </c>
      <c r="BH62" s="393">
        <v>4.2</v>
      </c>
    </row>
    <row r="63" spans="57:60">
      <c r="BE63" s="387" t="s">
        <v>378</v>
      </c>
      <c r="BF63" s="388">
        <v>4</v>
      </c>
      <c r="BG63" s="390">
        <v>1.5</v>
      </c>
      <c r="BH63" s="389">
        <v>5.5</v>
      </c>
    </row>
    <row r="64" spans="57:60">
      <c r="BE64" s="394" t="s">
        <v>392</v>
      </c>
      <c r="BF64" s="395">
        <v>3.3</v>
      </c>
      <c r="BG64" s="395">
        <v>4.0999999999999996</v>
      </c>
      <c r="BH64" s="396">
        <f t="shared" ref="BH64" si="49">SUM(BF64:BG64)</f>
        <v>7.3999999999999995</v>
      </c>
    </row>
    <row r="65" spans="57:60">
      <c r="BE65" s="359" t="s">
        <v>395</v>
      </c>
      <c r="BF65" s="71"/>
      <c r="BG65" s="71"/>
      <c r="BH65" s="71"/>
    </row>
    <row r="67" spans="57:60" ht="13.3" thickBot="1"/>
    <row r="68" spans="57:60" ht="13.3" thickBot="1">
      <c r="BE68" s="1458" t="s">
        <v>396</v>
      </c>
      <c r="BF68" s="1458"/>
      <c r="BG68" s="1458"/>
      <c r="BH68" s="1458"/>
    </row>
    <row r="69" spans="57:60" ht="13.3" thickBot="1">
      <c r="BE69" s="550"/>
      <c r="BF69" s="551" t="s">
        <v>368</v>
      </c>
      <c r="BG69" s="551" t="s">
        <v>369</v>
      </c>
      <c r="BH69" s="552" t="s">
        <v>370</v>
      </c>
    </row>
    <row r="70" spans="57:60" ht="13.3" thickBot="1">
      <c r="BE70" s="553" t="s">
        <v>397</v>
      </c>
      <c r="BF70" s="805">
        <v>0.01</v>
      </c>
      <c r="BG70" s="805">
        <v>1.2E-2</v>
      </c>
      <c r="BH70" s="806">
        <v>2.2000000000000002E-2</v>
      </c>
    </row>
    <row r="71" spans="57:60">
      <c r="BE71" s="554" t="s">
        <v>398</v>
      </c>
      <c r="BF71" s="807">
        <v>0.1</v>
      </c>
      <c r="BG71" s="807">
        <v>2.2000000000000002E-2</v>
      </c>
      <c r="BH71" s="808">
        <v>0.122</v>
      </c>
    </row>
    <row r="72" spans="57:60">
      <c r="BE72" s="554" t="s">
        <v>399</v>
      </c>
      <c r="BF72" s="807">
        <v>8.900000000000001E-2</v>
      </c>
      <c r="BG72" s="807">
        <v>2.2000000000000002E-2</v>
      </c>
      <c r="BH72" s="808">
        <v>0.111</v>
      </c>
    </row>
    <row r="73" spans="57:60">
      <c r="BE73" s="554" t="s">
        <v>400</v>
      </c>
      <c r="BF73" s="809">
        <v>2.6000000000000002E-2</v>
      </c>
      <c r="BG73" s="807">
        <v>9.0999999999999998E-2</v>
      </c>
      <c r="BH73" s="810">
        <v>0.11699999999999999</v>
      </c>
    </row>
    <row r="74" spans="57:60">
      <c r="BE74" s="554" t="s">
        <v>401</v>
      </c>
      <c r="BF74" s="807">
        <v>3.2000000000000001E-2</v>
      </c>
      <c r="BG74" s="807">
        <v>0.01</v>
      </c>
      <c r="BH74" s="808">
        <v>4.2000000000000003E-2</v>
      </c>
    </row>
    <row r="75" spans="57:60">
      <c r="BE75" s="554" t="s">
        <v>402</v>
      </c>
      <c r="BF75" s="807">
        <v>1.3999999999999999E-2</v>
      </c>
      <c r="BG75" s="809">
        <v>3.9E-2</v>
      </c>
      <c r="BH75" s="808">
        <v>5.2999999999999999E-2</v>
      </c>
    </row>
    <row r="76" spans="57:60" ht="13.3" thickBot="1">
      <c r="BE76" s="557" t="s">
        <v>403</v>
      </c>
      <c r="BF76" s="811">
        <v>0.03</v>
      </c>
      <c r="BG76" s="811">
        <v>3.9E-2</v>
      </c>
      <c r="BH76" s="812">
        <v>7.0000000000000007E-2</v>
      </c>
    </row>
    <row r="77" spans="57:60">
      <c r="BE77" s="558" t="s">
        <v>404</v>
      </c>
      <c r="BF77" s="555"/>
      <c r="BG77" s="555"/>
      <c r="BH77" s="555"/>
    </row>
    <row r="80" spans="57:60">
      <c r="BE80" s="1457" t="s">
        <v>821</v>
      </c>
      <c r="BF80" s="1457"/>
      <c r="BG80" s="1457"/>
      <c r="BH80" s="1457"/>
    </row>
    <row r="81" spans="57:60">
      <c r="BE81" s="896"/>
      <c r="BF81" s="897" t="s">
        <v>368</v>
      </c>
      <c r="BG81" s="897" t="s">
        <v>369</v>
      </c>
      <c r="BH81" s="898" t="s">
        <v>370</v>
      </c>
    </row>
    <row r="82" spans="57:60">
      <c r="BE82" s="899" t="s">
        <v>397</v>
      </c>
      <c r="BF82" s="900">
        <v>1.1000000000000001</v>
      </c>
      <c r="BG82" s="900">
        <v>1.2</v>
      </c>
      <c r="BH82" s="901">
        <v>2.2999999999999998</v>
      </c>
    </row>
    <row r="83" spans="57:60">
      <c r="BE83" s="902" t="s">
        <v>398</v>
      </c>
      <c r="BF83" s="903">
        <v>9.1</v>
      </c>
      <c r="BG83" s="903">
        <v>2.2000000000000002</v>
      </c>
      <c r="BH83" s="904">
        <v>11.3</v>
      </c>
    </row>
    <row r="84" spans="57:60">
      <c r="BE84" s="905" t="s">
        <v>399</v>
      </c>
      <c r="BF84" s="906">
        <v>8.1</v>
      </c>
      <c r="BG84" s="906">
        <v>2.4</v>
      </c>
      <c r="BH84" s="907">
        <v>10.5</v>
      </c>
    </row>
    <row r="85" spans="57:60">
      <c r="BE85" s="905" t="s">
        <v>400</v>
      </c>
      <c r="BF85" s="908">
        <v>2.6</v>
      </c>
      <c r="BG85" s="906">
        <v>9</v>
      </c>
      <c r="BH85" s="909">
        <v>11.6</v>
      </c>
    </row>
    <row r="86" spans="57:60">
      <c r="BE86" s="905" t="s">
        <v>401</v>
      </c>
      <c r="BF86" s="906">
        <v>3</v>
      </c>
      <c r="BG86" s="906">
        <v>1</v>
      </c>
      <c r="BH86" s="907">
        <v>4</v>
      </c>
    </row>
    <row r="87" spans="57:60">
      <c r="BE87" s="905" t="s">
        <v>402</v>
      </c>
      <c r="BF87" s="906">
        <v>3.7</v>
      </c>
      <c r="BG87" s="908">
        <v>1.3</v>
      </c>
      <c r="BH87" s="907">
        <v>5</v>
      </c>
    </row>
    <row r="88" spans="57:60">
      <c r="BE88" s="910" t="s">
        <v>403</v>
      </c>
      <c r="BF88" s="911">
        <v>2.8</v>
      </c>
      <c r="BG88" s="911">
        <v>4</v>
      </c>
      <c r="BH88" s="912">
        <v>6.8</v>
      </c>
    </row>
    <row r="89" spans="57:60">
      <c r="BE89" s="913" t="s">
        <v>822</v>
      </c>
      <c r="BF89" s="914"/>
      <c r="BG89" s="914"/>
      <c r="BH89" s="914"/>
    </row>
  </sheetData>
  <mergeCells count="22">
    <mergeCell ref="J8:P8"/>
    <mergeCell ref="C8:I8"/>
    <mergeCell ref="AE8:AK8"/>
    <mergeCell ref="BQ6:BT6"/>
    <mergeCell ref="BV6:BY6"/>
    <mergeCell ref="AL8:AR8"/>
    <mergeCell ref="AD7:AX7"/>
    <mergeCell ref="Q8:V8"/>
    <mergeCell ref="W8:AB8"/>
    <mergeCell ref="AS8:AY8"/>
    <mergeCell ref="CA6:CC6"/>
    <mergeCell ref="CH6:CJ6"/>
    <mergeCell ref="BL6:BO6"/>
    <mergeCell ref="BE7:BH7"/>
    <mergeCell ref="B7:AB7"/>
    <mergeCell ref="AA24:AB24"/>
    <mergeCell ref="BE80:BH80"/>
    <mergeCell ref="BE68:BH68"/>
    <mergeCell ref="BE19:BH19"/>
    <mergeCell ref="BE32:BH32"/>
    <mergeCell ref="BE44:BH44"/>
    <mergeCell ref="BE56:BH56"/>
  </mergeCells>
  <phoneticPr fontId="8" type="noConversion"/>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77771-9D93-4E15-A0F6-BBCBFF6AFEDE}">
  <sheetPr codeName="Sheet9">
    <tabColor rgb="FF0137A6"/>
  </sheetPr>
  <dimension ref="A1:BU63"/>
  <sheetViews>
    <sheetView showGridLines="0" topLeftCell="L1" zoomScale="79" zoomScaleNormal="70" workbookViewId="0">
      <selection activeCell="X12" sqref="X12"/>
    </sheetView>
  </sheetViews>
  <sheetFormatPr defaultColWidth="8.84375" defaultRowHeight="12.9"/>
  <cols>
    <col min="1" max="1" width="8.84375" style="56"/>
    <col min="2" max="2" width="20" style="56" bestFit="1" customWidth="1"/>
    <col min="3" max="3" width="10.07421875" style="56" hidden="1" customWidth="1"/>
    <col min="4" max="4" width="10.07421875" style="56" bestFit="1" customWidth="1"/>
    <col min="5" max="9" width="10.07421875" style="56" customWidth="1"/>
    <col min="10" max="10" width="11" style="56" customWidth="1"/>
    <col min="11" max="11" width="10.53515625" style="56" customWidth="1"/>
    <col min="12" max="12" width="16.69140625" style="56" bestFit="1" customWidth="1"/>
    <col min="13" max="13" width="9.84375" style="56" customWidth="1"/>
    <col min="14" max="14" width="10" style="56" customWidth="1"/>
    <col min="15" max="15" width="20.84375" style="56" customWidth="1"/>
    <col min="16" max="16" width="8.84375" style="56" hidden="1" customWidth="1"/>
    <col min="17" max="20" width="8.84375" style="56" customWidth="1"/>
    <col min="21" max="21" width="10" style="56" customWidth="1"/>
    <col min="22" max="22" width="10.53515625" style="56" customWidth="1"/>
    <col min="23" max="23" width="12.84375" style="56" customWidth="1"/>
    <col min="24" max="24" width="6.84375" style="56" customWidth="1"/>
    <col min="25" max="25" width="9" style="56" customWidth="1"/>
    <col min="26" max="26" width="3.3046875" style="56" customWidth="1"/>
    <col min="27" max="28" width="8.84375" style="56" customWidth="1"/>
    <col min="29" max="29" width="21.84375" style="56" customWidth="1"/>
    <col min="30" max="30" width="8.69140625" style="56" hidden="1" customWidth="1"/>
    <col min="31" max="31" width="8.765625" style="56" bestFit="1" customWidth="1"/>
    <col min="32" max="32" width="8.69140625" style="56" customWidth="1"/>
    <col min="33" max="35" width="10.15234375" style="56" bestFit="1" customWidth="1"/>
    <col min="36" max="36" width="8.69140625" style="56" hidden="1" customWidth="1"/>
    <col min="37" max="37" width="8.765625" style="56" bestFit="1" customWidth="1"/>
    <col min="38" max="38" width="10.07421875" style="56" bestFit="1" customWidth="1"/>
    <col min="39" max="40" width="10.15234375" style="56" bestFit="1" customWidth="1"/>
    <col min="41" max="41" width="13.53515625" style="56" bestFit="1" customWidth="1"/>
    <col min="42" max="42" width="6.07421875" style="56" hidden="1" customWidth="1"/>
    <col min="43" max="44" width="6.15234375" style="56" bestFit="1" customWidth="1"/>
    <col min="45" max="46" width="6.3828125" style="56" bestFit="1" customWidth="1"/>
    <col min="47" max="47" width="6.765625" style="56" bestFit="1" customWidth="1"/>
    <col min="48" max="48" width="10.07421875" style="56" hidden="1" customWidth="1"/>
    <col min="49" max="49" width="10" style="56" customWidth="1"/>
    <col min="50" max="56" width="8.84375" style="56" customWidth="1"/>
    <col min="57" max="58" width="10" style="56" customWidth="1"/>
    <col min="59" max="61" width="10.07421875" style="56" customWidth="1"/>
    <col min="62" max="62" width="10" style="56" customWidth="1"/>
    <col min="63" max="65" width="8.84375" style="56" customWidth="1"/>
    <col min="66" max="66" width="24.3046875" style="56" customWidth="1"/>
    <col min="67" max="67" width="11.53515625" style="56" hidden="1" customWidth="1"/>
    <col min="68" max="68" width="8.84375" style="56" bestFit="1" customWidth="1"/>
    <col min="69" max="69" width="9.53515625" style="56" bestFit="1" customWidth="1"/>
    <col min="70" max="72" width="10.07421875" style="56" bestFit="1" customWidth="1"/>
    <col min="73" max="73" width="10.07421875" style="56" customWidth="1"/>
    <col min="74" max="16384" width="8.84375" style="56"/>
  </cols>
  <sheetData>
    <row r="1" spans="1:73">
      <c r="A1" s="135" t="s">
        <v>405</v>
      </c>
      <c r="AA1" s="58"/>
      <c r="AC1" s="634" t="s">
        <v>406</v>
      </c>
    </row>
    <row r="2" spans="1:73" ht="14.6">
      <c r="Y2"/>
      <c r="Z2"/>
      <c r="AA2" s="136"/>
    </row>
    <row r="3" spans="1:73" ht="27" customHeight="1" thickBot="1">
      <c r="B3" s="1471" t="s">
        <v>407</v>
      </c>
      <c r="C3" s="1472"/>
      <c r="D3" s="1472"/>
      <c r="E3" s="1472"/>
      <c r="F3" s="1472"/>
      <c r="G3" s="1472"/>
      <c r="H3" s="1472"/>
      <c r="I3" s="1472"/>
      <c r="J3" s="1472"/>
      <c r="O3" s="1468" t="s">
        <v>408</v>
      </c>
      <c r="P3" s="1337"/>
      <c r="Q3" s="1337"/>
      <c r="R3" s="1337"/>
      <c r="S3" s="1337"/>
      <c r="T3" s="1337"/>
      <c r="U3" s="1337"/>
      <c r="V3" s="1337"/>
      <c r="W3" s="1337"/>
      <c r="Y3"/>
      <c r="Z3"/>
      <c r="AA3" s="136"/>
      <c r="AC3" s="1468" t="s">
        <v>840</v>
      </c>
      <c r="AD3" s="1337"/>
      <c r="AE3" s="1337"/>
      <c r="AF3" s="1337"/>
      <c r="AG3" s="1337"/>
      <c r="AH3" s="1337"/>
      <c r="AI3" s="1337"/>
      <c r="AJ3" s="1337"/>
      <c r="AK3" s="1337"/>
      <c r="AL3" s="1337"/>
      <c r="AM3" s="1337"/>
      <c r="AN3" s="1337"/>
      <c r="AO3" s="1337"/>
      <c r="AP3" s="1337"/>
      <c r="AQ3" s="1337"/>
      <c r="AR3" s="1337"/>
      <c r="AS3" s="1337"/>
      <c r="AT3" s="1337"/>
      <c r="AU3" s="1337"/>
      <c r="AV3" s="1337"/>
      <c r="AW3" s="641"/>
      <c r="BE3" s="634">
        <v>2018</v>
      </c>
      <c r="BF3" s="634">
        <f>BE3+1</f>
        <v>2019</v>
      </c>
      <c r="BG3" s="634">
        <f>BF3+1</f>
        <v>2020</v>
      </c>
      <c r="BH3" s="634">
        <v>2021</v>
      </c>
      <c r="BI3" s="634">
        <v>2022</v>
      </c>
      <c r="BJ3" s="634">
        <v>2023</v>
      </c>
      <c r="BN3" s="1337" t="s">
        <v>409</v>
      </c>
      <c r="BO3" s="1337"/>
      <c r="BP3" s="1337"/>
      <c r="BQ3" s="1337"/>
      <c r="BR3" s="1337"/>
      <c r="BS3" s="1337"/>
      <c r="BT3" s="1337"/>
      <c r="BU3" s="1337"/>
    </row>
    <row r="4" spans="1:73" ht="15" thickBot="1">
      <c r="B4" s="1127"/>
      <c r="C4" s="1128">
        <v>2018</v>
      </c>
      <c r="D4" s="1128">
        <f>C4+1</f>
        <v>2019</v>
      </c>
      <c r="E4" s="1128">
        <f>D4+1</f>
        <v>2020</v>
      </c>
      <c r="F4" s="1128">
        <v>2021</v>
      </c>
      <c r="G4" s="1128">
        <v>2022</v>
      </c>
      <c r="H4" s="1129">
        <v>2023</v>
      </c>
      <c r="I4" s="1130" t="s">
        <v>410</v>
      </c>
      <c r="J4" s="1130" t="s">
        <v>411</v>
      </c>
      <c r="O4" s="1127"/>
      <c r="P4" s="1128">
        <v>2018</v>
      </c>
      <c r="Q4" s="1128">
        <f>P4+1</f>
        <v>2019</v>
      </c>
      <c r="R4" s="1128">
        <f>Q4+1</f>
        <v>2020</v>
      </c>
      <c r="S4" s="1128">
        <v>2021</v>
      </c>
      <c r="T4" s="1128">
        <v>2022</v>
      </c>
      <c r="U4" s="1129">
        <v>2023</v>
      </c>
      <c r="V4" s="1130" t="s">
        <v>410</v>
      </c>
      <c r="W4" s="1130" t="s">
        <v>411</v>
      </c>
      <c r="Y4"/>
      <c r="Z4"/>
      <c r="AA4" s="136"/>
      <c r="AC4" s="1106"/>
      <c r="AD4" s="1473" t="s">
        <v>412</v>
      </c>
      <c r="AE4" s="1473"/>
      <c r="AF4" s="1473"/>
      <c r="AG4" s="1473"/>
      <c r="AH4" s="1473"/>
      <c r="AI4" s="1474"/>
      <c r="AJ4" s="1475" t="s">
        <v>413</v>
      </c>
      <c r="AK4" s="1473"/>
      <c r="AL4" s="1473"/>
      <c r="AM4" s="1473"/>
      <c r="AN4" s="1473"/>
      <c r="AO4" s="1474"/>
      <c r="AP4" s="1476" t="s">
        <v>414</v>
      </c>
      <c r="AQ4" s="1477"/>
      <c r="AR4" s="1477"/>
      <c r="AS4" s="1477"/>
      <c r="AT4" s="1477"/>
      <c r="AU4" s="1478"/>
      <c r="AV4" s="1479" t="s">
        <v>415</v>
      </c>
      <c r="AW4" s="1480"/>
      <c r="BD4" s="767" t="s">
        <v>416</v>
      </c>
      <c r="BE4" s="768">
        <f t="shared" ref="BE4:BJ4" si="0">C5</f>
        <v>319509.43400000001</v>
      </c>
      <c r="BF4" s="768">
        <f t="shared" si="0"/>
        <v>632820.91500000004</v>
      </c>
      <c r="BG4" s="768">
        <f t="shared" si="0"/>
        <v>710234.00600000005</v>
      </c>
      <c r="BH4" s="768">
        <f t="shared" si="0"/>
        <v>995870.10600000003</v>
      </c>
      <c r="BI4" s="768">
        <f t="shared" si="0"/>
        <v>1406547.7279999999</v>
      </c>
      <c r="BJ4" s="1037">
        <f t="shared" si="0"/>
        <v>1420510.3461083909</v>
      </c>
      <c r="BN4" s="631"/>
      <c r="BO4" s="631"/>
      <c r="BP4" s="631">
        <v>2018</v>
      </c>
      <c r="BQ4" s="631">
        <f t="shared" ref="BQ4:BT4" si="1">BP4+1</f>
        <v>2019</v>
      </c>
      <c r="BR4" s="631">
        <f t="shared" si="1"/>
        <v>2020</v>
      </c>
      <c r="BS4" s="631">
        <f t="shared" si="1"/>
        <v>2021</v>
      </c>
      <c r="BT4" s="631">
        <f t="shared" si="1"/>
        <v>2022</v>
      </c>
      <c r="BU4" s="631">
        <v>2023</v>
      </c>
    </row>
    <row r="5" spans="1:73" ht="14.6">
      <c r="B5" s="520" t="s">
        <v>416</v>
      </c>
      <c r="C5" s="1005">
        <f>RA!O193/A_Thousand</f>
        <v>319509.43400000001</v>
      </c>
      <c r="D5" s="1005">
        <f>RA!O157/A_Thousand</f>
        <v>632820.91500000004</v>
      </c>
      <c r="E5" s="1005">
        <f>RA!O122/A_Thousand</f>
        <v>710234.00600000005</v>
      </c>
      <c r="F5" s="1005">
        <f>RA!O87/A_Thousand</f>
        <v>995870.10600000003</v>
      </c>
      <c r="G5" s="1005">
        <f>RA!O52/A_Thousand</f>
        <v>1406547.7279999999</v>
      </c>
      <c r="H5" s="1019">
        <f>RA!O17/A_Thousand</f>
        <v>1420510.3461083909</v>
      </c>
      <c r="I5" s="1020">
        <f>SUM(D5:H5)</f>
        <v>5165983.1011083908</v>
      </c>
      <c r="J5" s="1021">
        <f>(H5/D5)^(1/4)-1</f>
        <v>0.22402670824987858</v>
      </c>
      <c r="K5" s="137">
        <f>(D5-C5)/C5</f>
        <v>0.98060165885430484</v>
      </c>
      <c r="L5" s="1039">
        <f>H5/G5-1</f>
        <v>9.9268711828532918E-3</v>
      </c>
      <c r="O5" s="520" t="s">
        <v>417</v>
      </c>
      <c r="P5" s="1005">
        <f>RA!O190/A_Thousand</f>
        <v>455527.18699999998</v>
      </c>
      <c r="Q5" s="1005">
        <f>RA!O154/A_Thousand</f>
        <v>799885.35199999996</v>
      </c>
      <c r="R5" s="1005">
        <f>RA!O119/A_Thousand</f>
        <v>913353.06799999997</v>
      </c>
      <c r="S5" s="1005">
        <f>RA!O84/A_Thousand</f>
        <v>1238850.415</v>
      </c>
      <c r="T5" s="1005">
        <f>RA!O49/A_Thousand</f>
        <v>1558732.77</v>
      </c>
      <c r="U5" s="1019">
        <f>RA!O14/A_Thousand</f>
        <v>1566582.3871083914</v>
      </c>
      <c r="V5" s="1020">
        <f>SUM(Q5:U5)</f>
        <v>6077403.9921083916</v>
      </c>
      <c r="W5" s="1021">
        <f>(U5/Q5)^(1/4)-1</f>
        <v>0.18299081839916265</v>
      </c>
      <c r="Y5"/>
      <c r="Z5"/>
      <c r="AA5" s="136"/>
      <c r="AC5" s="1107"/>
      <c r="AD5" s="1105">
        <v>2018</v>
      </c>
      <c r="AE5" s="1105">
        <f>AD5+1</f>
        <v>2019</v>
      </c>
      <c r="AF5" s="1105">
        <v>2020</v>
      </c>
      <c r="AG5" s="1105">
        <v>2021</v>
      </c>
      <c r="AH5" s="1105">
        <v>2022</v>
      </c>
      <c r="AI5" s="1107">
        <v>2023</v>
      </c>
      <c r="AJ5" s="1115">
        <v>2018</v>
      </c>
      <c r="AK5" s="1105">
        <v>2019</v>
      </c>
      <c r="AL5" s="1105">
        <v>2020</v>
      </c>
      <c r="AM5" s="1105">
        <v>2021</v>
      </c>
      <c r="AN5" s="1105">
        <v>2022</v>
      </c>
      <c r="AO5" s="1105">
        <v>2023</v>
      </c>
      <c r="AP5" s="1115">
        <v>2018</v>
      </c>
      <c r="AQ5" s="1105">
        <v>2019</v>
      </c>
      <c r="AR5" s="1105">
        <v>2020</v>
      </c>
      <c r="AS5" s="1105">
        <v>2021</v>
      </c>
      <c r="AT5" s="1105">
        <v>2022</v>
      </c>
      <c r="AU5" s="1107">
        <v>2023</v>
      </c>
      <c r="AV5" s="1105">
        <v>2023</v>
      </c>
      <c r="AW5" s="1105">
        <v>2024</v>
      </c>
      <c r="BD5" s="767" t="s">
        <v>141</v>
      </c>
      <c r="BE5" s="769">
        <f t="shared" ref="BE5:BJ5" si="2">C12</f>
        <v>0.62481314088522344</v>
      </c>
      <c r="BF5" s="769">
        <f t="shared" si="2"/>
        <v>0.56588415855376717</v>
      </c>
      <c r="BG5" s="769">
        <f t="shared" si="2"/>
        <v>0.59026071331200103</v>
      </c>
      <c r="BH5" s="769">
        <f t="shared" si="2"/>
        <v>0.69811078956114381</v>
      </c>
      <c r="BI5" s="769">
        <f t="shared" si="2"/>
        <v>0.64270551436275192</v>
      </c>
      <c r="BJ5" s="1038">
        <f t="shared" si="2"/>
        <v>0.65922506611414511</v>
      </c>
      <c r="BN5" s="635" t="s">
        <v>418</v>
      </c>
      <c r="BO5" s="635"/>
      <c r="BP5" s="793">
        <f>AJ6</f>
        <v>650000</v>
      </c>
      <c r="BQ5" s="756">
        <f>AK6</f>
        <v>857500</v>
      </c>
      <c r="BR5" s="79"/>
      <c r="BS5" s="79"/>
      <c r="BT5" s="79"/>
      <c r="BU5" s="79"/>
    </row>
    <row r="6" spans="1:73" ht="14.6">
      <c r="B6" s="520" t="s">
        <v>419</v>
      </c>
      <c r="C6" s="1005">
        <f>RA!O200/A_Thousand</f>
        <v>199633.693</v>
      </c>
      <c r="D6" s="1005">
        <f>RA!O164/A_Thousand</f>
        <v>358103.33100000001</v>
      </c>
      <c r="E6" s="1005">
        <f>RA!O129/A_Thousand</f>
        <v>419223.23100000003</v>
      </c>
      <c r="F6" s="1005">
        <f>RA!O94/A_Thousand</f>
        <v>695227.66599999997</v>
      </c>
      <c r="G6" s="1005">
        <f>RA!O59/A_Thousand</f>
        <v>903995.98100000003</v>
      </c>
      <c r="H6" s="1019">
        <f>RA!O24/A_Thousand</f>
        <v>936436.02682913118</v>
      </c>
      <c r="I6" s="1020">
        <f t="shared" ref="I6:I8" si="3">SUM(D6:H6)</f>
        <v>3312986.2358291317</v>
      </c>
      <c r="J6" s="1021">
        <f>(H6/D6)^(1/4)-1</f>
        <v>0.27164953919059376</v>
      </c>
      <c r="L6" s="1039">
        <f>H6/G6-1</f>
        <v>3.5885165986297762E-2</v>
      </c>
      <c r="O6" s="520" t="s">
        <v>420</v>
      </c>
      <c r="P6" s="1005">
        <f>RA!O199/A_Thousand</f>
        <v>272967.14</v>
      </c>
      <c r="Q6" s="1005">
        <f>RA!O163/A_Thousand</f>
        <v>428218.47399999999</v>
      </c>
      <c r="R6" s="1005">
        <f>RA!O128/A_Thousand</f>
        <v>446766.85100000002</v>
      </c>
      <c r="S6" s="1005">
        <f>RA!O93/A_Thousand</f>
        <v>731054.35100000002</v>
      </c>
      <c r="T6" s="1005">
        <f>(RA!O54+RA!O55)/A_Thousand</f>
        <v>956787.06799999997</v>
      </c>
      <c r="U6" s="1019">
        <f>(RA!O19+RA!O20)/A_Thousand</f>
        <v>1012119.727</v>
      </c>
      <c r="V6" s="1020">
        <f t="shared" ref="V6:V8" si="4">SUM(Q6:U6)</f>
        <v>3574946.4709999999</v>
      </c>
      <c r="W6" s="1021">
        <f t="shared" ref="W6:W8" si="5">(U6/Q6)^(1/4)-1</f>
        <v>0.2399141680250112</v>
      </c>
      <c r="Y6"/>
      <c r="Z6"/>
      <c r="AA6" s="136"/>
      <c r="AC6" s="717" t="s">
        <v>299</v>
      </c>
      <c r="AD6" s="1000">
        <f>RA!O185/A_Thousand</f>
        <v>591857.06599999999</v>
      </c>
      <c r="AE6" s="1001">
        <f>RA!O149/A_Thousand</f>
        <v>860493.36699999997</v>
      </c>
      <c r="AF6" s="1001">
        <f>RA!O114/A_Thousand</f>
        <v>883816.10600000003</v>
      </c>
      <c r="AG6" s="1001">
        <f>RA!O79/A_Thousand</f>
        <v>1403558.267</v>
      </c>
      <c r="AH6" s="1001">
        <f>RA!O44/A_Thousand</f>
        <v>1635759.557</v>
      </c>
      <c r="AI6" s="1109">
        <f>RA!O9/A_Thousand</f>
        <v>1595569.9750000001</v>
      </c>
      <c r="AJ6" s="1116">
        <v>650000</v>
      </c>
      <c r="AK6" s="1000">
        <v>857500</v>
      </c>
      <c r="AL6" s="1000">
        <v>1064000.0000000035</v>
      </c>
      <c r="AM6" s="1000">
        <v>1209378.9061824458</v>
      </c>
      <c r="AN6" s="1001">
        <v>1644293.4077844997</v>
      </c>
      <c r="AO6" s="1109">
        <f>'2023_Budget'!C7/A_Thousand</f>
        <v>2002265.7219999998</v>
      </c>
      <c r="AP6" s="1123">
        <f t="shared" ref="AP6:AU12" si="6">AD6/AJ6</f>
        <v>0.91054933230769231</v>
      </c>
      <c r="AQ6" s="1002">
        <f t="shared" si="6"/>
        <v>1.0034908069970845</v>
      </c>
      <c r="AR6" s="1002">
        <f t="shared" si="6"/>
        <v>0.83065423496240332</v>
      </c>
      <c r="AS6" s="1002">
        <f t="shared" si="6"/>
        <v>1.1605612267792114</v>
      </c>
      <c r="AT6" s="1029">
        <f t="shared" si="6"/>
        <v>0.99481001946240355</v>
      </c>
      <c r="AU6" s="1124">
        <f t="shared" si="6"/>
        <v>0.79688223069924791</v>
      </c>
      <c r="AV6" s="1003">
        <f>'2023_Budget'!C7/A_Thousand</f>
        <v>2002265.7219999998</v>
      </c>
      <c r="AW6" s="1003">
        <f>'2023_Budget'!D7/A_Thousand</f>
        <v>2109999.9999999967</v>
      </c>
      <c r="AX6" s="58">
        <f>AH7/AH6</f>
        <v>0.85987437577905579</v>
      </c>
      <c r="AY6" s="58">
        <f>AN7/AN6</f>
        <v>0.66165578313368434</v>
      </c>
      <c r="BD6" s="767" t="s">
        <v>136</v>
      </c>
      <c r="BE6" s="769">
        <f t="shared" ref="BE6:BJ6" si="7">C15</f>
        <v>1.2357206172510073</v>
      </c>
      <c r="BF6" s="769">
        <f t="shared" si="7"/>
        <v>1.0322303143220226</v>
      </c>
      <c r="BG6" s="769">
        <f t="shared" si="7"/>
        <v>1.0586714725681552</v>
      </c>
      <c r="BH6" s="769">
        <f t="shared" si="7"/>
        <v>1.0970819401220182</v>
      </c>
      <c r="BI6" s="769">
        <f t="shared" si="7"/>
        <v>1.026196091512936</v>
      </c>
      <c r="BJ6" s="1038">
        <f t="shared" si="7"/>
        <v>1.0740324292665981</v>
      </c>
      <c r="BN6" s="635" t="s">
        <v>421</v>
      </c>
      <c r="BO6" s="635"/>
      <c r="BP6" s="787">
        <f>AD6</f>
        <v>591857.06599999999</v>
      </c>
      <c r="BQ6" s="793">
        <f>AK6</f>
        <v>857500</v>
      </c>
      <c r="BR6" s="756">
        <f>AL6</f>
        <v>1064000.0000000035</v>
      </c>
      <c r="BS6" s="79"/>
      <c r="BT6" s="79"/>
      <c r="BU6" s="79"/>
    </row>
    <row r="7" spans="1:73" ht="14.6">
      <c r="B7" s="520" t="s">
        <v>422</v>
      </c>
      <c r="C7" s="1005">
        <f>RA!O205/A_Thousand</f>
        <v>176443.834</v>
      </c>
      <c r="D7" s="1005">
        <f>RA!O169/A_Thousand</f>
        <v>238936.54300000001</v>
      </c>
      <c r="E7" s="1005">
        <f>RA!O133/A_Thousand</f>
        <v>259624.66899999999</v>
      </c>
      <c r="F7" s="1005">
        <f>RA!O98/A_Thousand</f>
        <v>305617.33199999999</v>
      </c>
      <c r="G7" s="1005">
        <f>RA!O63/A_Thousand</f>
        <v>364709.86800000007</v>
      </c>
      <c r="H7" s="1019">
        <f>RA!O28/A_Thousand</f>
        <v>441506.82199999999</v>
      </c>
      <c r="I7" s="1020">
        <f t="shared" si="3"/>
        <v>1610395.2339999999</v>
      </c>
      <c r="J7" s="1021">
        <f>(H7/D7)^(1/4)-1</f>
        <v>0.16590646544284171</v>
      </c>
      <c r="L7" s="1039">
        <f t="shared" ref="L7:L8" si="8">H7/G7-1</f>
        <v>0.21056999203542226</v>
      </c>
      <c r="O7" s="520" t="s">
        <v>422</v>
      </c>
      <c r="P7" s="1005">
        <f>C7</f>
        <v>176443.834</v>
      </c>
      <c r="Q7" s="1005">
        <f>D7</f>
        <v>238936.54300000001</v>
      </c>
      <c r="R7" s="1005">
        <f>E7</f>
        <v>259624.66899999999</v>
      </c>
      <c r="S7" s="1005">
        <f>RA!O98/A_Thousand</f>
        <v>305617.33199999999</v>
      </c>
      <c r="T7" s="1005">
        <f>G7</f>
        <v>364709.86800000007</v>
      </c>
      <c r="U7" s="1019">
        <f>H7</f>
        <v>441506.82199999999</v>
      </c>
      <c r="V7" s="1020">
        <f t="shared" si="4"/>
        <v>1610395.2339999999</v>
      </c>
      <c r="W7" s="1021">
        <f t="shared" si="5"/>
        <v>0.16590646544284171</v>
      </c>
      <c r="Y7"/>
      <c r="Z7"/>
      <c r="AA7" s="136"/>
      <c r="AC7" s="717" t="s">
        <v>416</v>
      </c>
      <c r="AD7" s="1000">
        <f>C5</f>
        <v>319509.43400000001</v>
      </c>
      <c r="AE7" s="1001">
        <f>D5</f>
        <v>632820.91500000004</v>
      </c>
      <c r="AF7" s="1001">
        <f>RA!O122/A_Thousand</f>
        <v>710234.00600000005</v>
      </c>
      <c r="AG7" s="1001">
        <f>RA!O87/A_Thousand</f>
        <v>995870.10600000003</v>
      </c>
      <c r="AH7" s="1001">
        <f>RA!O52/A_Thousand</f>
        <v>1406547.7279999999</v>
      </c>
      <c r="AI7" s="1109">
        <f>RA!O17/A_Thousand</f>
        <v>1420510.3461083909</v>
      </c>
      <c r="AJ7" s="1116">
        <v>401241</v>
      </c>
      <c r="AK7" s="1000">
        <v>606213</v>
      </c>
      <c r="AL7" s="1000">
        <v>813229.45238899777</v>
      </c>
      <c r="AM7" s="1000">
        <v>771754.74554089329</v>
      </c>
      <c r="AN7" s="1001">
        <v>1087956.2424292078</v>
      </c>
      <c r="AO7" s="1109">
        <f>'2023_Budget'!C10/A_Thousand</f>
        <v>1510958.5941417902</v>
      </c>
      <c r="AP7" s="1123">
        <f t="shared" si="6"/>
        <v>0.79630305477256813</v>
      </c>
      <c r="AQ7" s="1002">
        <f t="shared" si="6"/>
        <v>1.0438920231007913</v>
      </c>
      <c r="AR7" s="1002">
        <f t="shared" si="6"/>
        <v>0.87335007839862255</v>
      </c>
      <c r="AS7" s="1002">
        <f t="shared" si="6"/>
        <v>1.2903971264887175</v>
      </c>
      <c r="AT7" s="1029">
        <f t="shared" si="6"/>
        <v>1.2928348339262574</v>
      </c>
      <c r="AU7" s="1124">
        <f t="shared" si="6"/>
        <v>0.94013849990060583</v>
      </c>
      <c r="AV7" s="1004">
        <f>'2023_Budget'!C10/A_Thousand</f>
        <v>1510958.5941417902</v>
      </c>
      <c r="AW7" s="1004">
        <f>'2023_Budget'!D10/A_Thousand</f>
        <v>1601685.962585533</v>
      </c>
      <c r="BD7" s="634"/>
      <c r="BE7" s="521"/>
      <c r="BF7" s="521"/>
      <c r="BG7" s="521"/>
      <c r="BH7" s="521"/>
      <c r="BI7" s="765"/>
      <c r="BJ7" s="521"/>
      <c r="BN7" s="635" t="s">
        <v>424</v>
      </c>
      <c r="BO7" s="635"/>
      <c r="BP7" s="788">
        <f>$BP$6</f>
        <v>591857.06599999999</v>
      </c>
      <c r="BQ7" s="789">
        <f>$AE$6</f>
        <v>860493.36699999997</v>
      </c>
      <c r="BR7" s="793">
        <f>AL6</f>
        <v>1064000.0000000035</v>
      </c>
      <c r="BS7" s="756">
        <f>AM6</f>
        <v>1209378.9061824458</v>
      </c>
      <c r="BT7" s="79"/>
      <c r="BU7" s="79"/>
    </row>
    <row r="8" spans="1:73" ht="15" thickBot="1">
      <c r="B8" s="520" t="s">
        <v>425</v>
      </c>
      <c r="C8" s="1005">
        <f>RA!O204/A_Thousand</f>
        <v>18746.867999999999</v>
      </c>
      <c r="D8" s="1005">
        <f>RA!O168/A_Thousand</f>
        <v>56177.057999999997</v>
      </c>
      <c r="E8" s="1005">
        <f>SUM(RA!O131:O132)/A_Thousand</f>
        <v>73056.581000000006</v>
      </c>
      <c r="F8" s="1005">
        <f>SUM(RA!O96:O97)/A_Thousand</f>
        <v>91706.11</v>
      </c>
      <c r="G8" s="1005">
        <f>SUM(RA!O61:O62)/A_Thousand</f>
        <v>174687.932</v>
      </c>
      <c r="H8" s="1019">
        <f>SUM(RA!O26:O27)/A_Thousand</f>
        <v>147731.329</v>
      </c>
      <c r="I8" s="1020">
        <f t="shared" si="3"/>
        <v>543359.01</v>
      </c>
      <c r="J8" s="1021">
        <f>(H8/D8)^(1/4)-1</f>
        <v>0.27343975365901074</v>
      </c>
      <c r="L8" s="1039">
        <f t="shared" si="8"/>
        <v>-0.15431290926267305</v>
      </c>
      <c r="O8" s="520" t="s">
        <v>425</v>
      </c>
      <c r="P8" s="1005">
        <f>RA!O203/A_Thousand</f>
        <v>80582.453999999998</v>
      </c>
      <c r="Q8" s="1005">
        <f>RA!O167/A_Thousand</f>
        <v>106720.41099999999</v>
      </c>
      <c r="R8" s="1005">
        <f>RA!O132/A_Thousand</f>
        <v>109900.732</v>
      </c>
      <c r="S8" s="1005">
        <f>RA!O97/A_Thousand</f>
        <v>174855.61199999999</v>
      </c>
      <c r="T8" s="1005">
        <f>RA!O62/A_Thousand</f>
        <v>221632.12299999999</v>
      </c>
      <c r="U8" s="1019">
        <f>RA!O27/A_Thousand</f>
        <v>188077.32399999999</v>
      </c>
      <c r="V8" s="1020">
        <f t="shared" si="4"/>
        <v>801186.20200000005</v>
      </c>
      <c r="W8" s="1021">
        <f t="shared" si="5"/>
        <v>0.15218505304379049</v>
      </c>
      <c r="Y8"/>
      <c r="Z8"/>
      <c r="AA8" s="136"/>
      <c r="AC8" s="717" t="s">
        <v>423</v>
      </c>
      <c r="AD8" s="1000">
        <f>-RA!O191/A_Thousand</f>
        <v>136017.753</v>
      </c>
      <c r="AE8" s="1001">
        <f>-RA!O155/A_Thousand</f>
        <v>167064.43700000001</v>
      </c>
      <c r="AF8" s="1001">
        <f>-RA!O120/A_Thousand</f>
        <v>203119.06200000001</v>
      </c>
      <c r="AG8" s="1001">
        <f>-RA!O85/A_Thousand</f>
        <v>242980.31</v>
      </c>
      <c r="AH8" s="1001">
        <f>-RA!O50/A_Thousand</f>
        <v>152185.04199999999</v>
      </c>
      <c r="AI8" s="1109">
        <f>RA!O15/A_Thousand</f>
        <v>146072.04100000003</v>
      </c>
      <c r="AJ8" s="1116">
        <v>136500</v>
      </c>
      <c r="AK8" s="1000">
        <v>155862</v>
      </c>
      <c r="AL8" s="1000">
        <v>178268.54541255385</v>
      </c>
      <c r="AM8" s="1000">
        <v>255649.58835287121</v>
      </c>
      <c r="AN8" s="1001">
        <v>277635.11199201801</v>
      </c>
      <c r="AO8" s="1109">
        <f>-'2023_Budget'!C9/A_Thousand</f>
        <v>215488.29372675586</v>
      </c>
      <c r="AP8" s="1123">
        <f t="shared" si="6"/>
        <v>0.99646705494505494</v>
      </c>
      <c r="AQ8" s="1002">
        <f t="shared" si="6"/>
        <v>1.0718740745018029</v>
      </c>
      <c r="AR8" s="1002">
        <f t="shared" si="6"/>
        <v>1.1393993344700066</v>
      </c>
      <c r="AS8" s="1002">
        <f t="shared" si="6"/>
        <v>0.95044279775884521</v>
      </c>
      <c r="AT8" s="1029">
        <f t="shared" si="6"/>
        <v>0.54814767810915532</v>
      </c>
      <c r="AU8" s="1124">
        <f t="shared" si="6"/>
        <v>0.67786531914918191</v>
      </c>
      <c r="AV8" s="230">
        <f>-'2023_Budget'!C9/A_Thousand</f>
        <v>215488.29372675586</v>
      </c>
      <c r="AW8" s="230">
        <f>-'2023_Budget'!D9/A_Thousand</f>
        <v>217685.468551103</v>
      </c>
      <c r="BD8" s="634"/>
      <c r="BE8" s="521"/>
      <c r="BF8" s="521"/>
      <c r="BG8" s="521"/>
      <c r="BH8" s="521"/>
      <c r="BI8" s="765"/>
      <c r="BJ8" s="521"/>
      <c r="BN8" s="635" t="s">
        <v>427</v>
      </c>
      <c r="BO8" s="635"/>
      <c r="BP8" s="788">
        <f>$BP$6</f>
        <v>591857.06599999999</v>
      </c>
      <c r="BQ8" s="789">
        <f>$AE$6</f>
        <v>860493.36699999997</v>
      </c>
      <c r="BR8" s="791">
        <f>$AF$6</f>
        <v>883816.10600000003</v>
      </c>
      <c r="BS8" s="793">
        <f>AM6</f>
        <v>1209378.9061824458</v>
      </c>
      <c r="BT8" s="756">
        <f>AN6</f>
        <v>1644293.4077844997</v>
      </c>
      <c r="BU8" s="755"/>
    </row>
    <row r="9" spans="1:73" ht="15" thickBot="1">
      <c r="B9" s="598" t="s">
        <v>428</v>
      </c>
      <c r="C9" s="1022">
        <f t="shared" ref="C9" si="9">C5-C6-C7-C8</f>
        <v>-75314.960999999996</v>
      </c>
      <c r="D9" s="1022">
        <f t="shared" ref="D9:I9" si="10">D5-D6-D7-D8</f>
        <v>-20396.016999999971</v>
      </c>
      <c r="E9" s="1022">
        <f t="shared" si="10"/>
        <v>-41670.474999999977</v>
      </c>
      <c r="F9" s="1022">
        <f t="shared" si="10"/>
        <v>-96681.001999999935</v>
      </c>
      <c r="G9" s="1023">
        <f t="shared" si="10"/>
        <v>-36846.053000000218</v>
      </c>
      <c r="H9" s="1024">
        <f>H5-H6-H7-H8</f>
        <v>-105163.83172074021</v>
      </c>
      <c r="I9" s="1022">
        <f t="shared" si="10"/>
        <v>-300757.37872074079</v>
      </c>
      <c r="J9" s="1025">
        <f>(H9/D9)^(1/4)-1</f>
        <v>0.50688551793028935</v>
      </c>
      <c r="O9" s="598" t="s">
        <v>428</v>
      </c>
      <c r="P9" s="1022">
        <f t="shared" ref="P9:Q9" si="11">P5-P6-P7-P8</f>
        <v>-74466.241000000038</v>
      </c>
      <c r="Q9" s="1022">
        <f t="shared" si="11"/>
        <v>26009.92399999997</v>
      </c>
      <c r="R9" s="1022">
        <f t="shared" ref="R9:S9" si="12">R5-R6-R7-R8</f>
        <v>97060.815999999948</v>
      </c>
      <c r="S9" s="1022">
        <f t="shared" si="12"/>
        <v>27323.120000000024</v>
      </c>
      <c r="T9" s="1023">
        <f t="shared" ref="T9:U9" si="13">T5-T6-T7-T8</f>
        <v>15603.710999999981</v>
      </c>
      <c r="U9" s="1024">
        <f t="shared" si="13"/>
        <v>-75121.48589160855</v>
      </c>
      <c r="V9" s="1022">
        <f>V5-V6-V7-V8</f>
        <v>90876.085108391708</v>
      </c>
      <c r="W9" s="1025"/>
      <c r="Y9"/>
      <c r="Z9"/>
      <c r="AA9" s="136"/>
      <c r="AC9" s="717" t="s">
        <v>426</v>
      </c>
      <c r="AD9" s="1001">
        <f>C6</f>
        <v>199633.693</v>
      </c>
      <c r="AE9" s="1001">
        <f>D6</f>
        <v>358103.33100000001</v>
      </c>
      <c r="AF9" s="1001">
        <f>RA!O129/A_Thousand</f>
        <v>419223.23100000003</v>
      </c>
      <c r="AG9" s="1001">
        <f>RA!O94/A_Thousand</f>
        <v>695227.66599999997</v>
      </c>
      <c r="AH9" s="1001">
        <f>RA!O59/A_Thousand</f>
        <v>903995.98100000003</v>
      </c>
      <c r="AI9" s="1109">
        <f>RA!O24/A_Thousand</f>
        <v>936436.02682913118</v>
      </c>
      <c r="AJ9" s="1116">
        <v>248769</v>
      </c>
      <c r="AK9" s="1000">
        <v>343366</v>
      </c>
      <c r="AL9" s="1000">
        <v>514662.218459973</v>
      </c>
      <c r="AM9" s="1000">
        <v>444942.84761864797</v>
      </c>
      <c r="AN9" s="1001">
        <v>657056.22435580206</v>
      </c>
      <c r="AO9" s="1109">
        <f>'2023_Budget'!C17/A_Thousand</f>
        <v>927018.37399999995</v>
      </c>
      <c r="AP9" s="1123">
        <f t="shared" si="6"/>
        <v>0.80248621411831855</v>
      </c>
      <c r="AQ9" s="1002">
        <f t="shared" si="6"/>
        <v>1.0429201813808007</v>
      </c>
      <c r="AR9" s="1002">
        <f t="shared" si="6"/>
        <v>0.8145599501250439</v>
      </c>
      <c r="AS9" s="1002">
        <f t="shared" si="6"/>
        <v>1.5625100385833517</v>
      </c>
      <c r="AT9" s="1029">
        <f t="shared" si="6"/>
        <v>1.3758274368168497</v>
      </c>
      <c r="AU9" s="1124">
        <f t="shared" si="6"/>
        <v>1.0101590789279558</v>
      </c>
      <c r="AV9" s="1004">
        <f>'2023_Budget'!C17/A_Thousand</f>
        <v>927018.37399999995</v>
      </c>
      <c r="AW9" s="1004">
        <f>'2023_Budget'!D17/A_Thousand</f>
        <v>965844.59741350461</v>
      </c>
      <c r="BD9" s="770"/>
      <c r="BE9" s="770">
        <v>2018</v>
      </c>
      <c r="BF9" s="770">
        <f>BE9+1</f>
        <v>2019</v>
      </c>
      <c r="BG9" s="770">
        <f>BF9+1</f>
        <v>2020</v>
      </c>
      <c r="BH9" s="770">
        <v>2021</v>
      </c>
      <c r="BI9" s="771">
        <v>2022</v>
      </c>
      <c r="BJ9" s="770">
        <v>2023</v>
      </c>
      <c r="BN9" s="635" t="s">
        <v>429</v>
      </c>
      <c r="BO9" s="635"/>
      <c r="BP9" s="788">
        <f>$BP$6</f>
        <v>591857.06599999999</v>
      </c>
      <c r="BQ9" s="789">
        <f>$AE$6</f>
        <v>860493.36699999997</v>
      </c>
      <c r="BR9" s="791">
        <f>$AF$6</f>
        <v>883816.10600000003</v>
      </c>
      <c r="BS9" s="791">
        <f>AG6</f>
        <v>1403558.267</v>
      </c>
      <c r="BT9" s="793">
        <f>AN6</f>
        <v>1644293.4077844997</v>
      </c>
      <c r="BU9" s="756">
        <f>AV6</f>
        <v>2002265.7219999998</v>
      </c>
    </row>
    <row r="10" spans="1:73" ht="15" thickBot="1">
      <c r="B10" s="555"/>
      <c r="C10" s="1026"/>
      <c r="D10" s="1026"/>
      <c r="E10" s="1026"/>
      <c r="F10" s="1026"/>
      <c r="G10" s="67"/>
      <c r="H10" s="1027"/>
      <c r="I10" s="1026"/>
      <c r="J10" s="1026"/>
      <c r="O10" s="555"/>
      <c r="P10" s="1026"/>
      <c r="Q10" s="1026"/>
      <c r="R10" s="1026"/>
      <c r="S10" s="1026"/>
      <c r="T10" s="67"/>
      <c r="U10" s="1027"/>
      <c r="V10" s="1026"/>
      <c r="W10" s="1026"/>
      <c r="Y10"/>
      <c r="Z10"/>
      <c r="AA10" s="136"/>
      <c r="AC10" s="717" t="s">
        <v>304</v>
      </c>
      <c r="AD10" s="1005">
        <f t="shared" ref="AD10:AI10" si="14">C8</f>
        <v>18746.867999999999</v>
      </c>
      <c r="AE10" s="1001">
        <f t="shared" si="14"/>
        <v>56177.057999999997</v>
      </c>
      <c r="AF10" s="1001">
        <f t="shared" si="14"/>
        <v>73056.581000000006</v>
      </c>
      <c r="AG10" s="1001">
        <f t="shared" si="14"/>
        <v>91706.11</v>
      </c>
      <c r="AH10" s="1001">
        <f t="shared" si="14"/>
        <v>174687.932</v>
      </c>
      <c r="AI10" s="1109">
        <f t="shared" si="14"/>
        <v>147731.329</v>
      </c>
      <c r="AJ10" s="1116">
        <v>53326</v>
      </c>
      <c r="AK10" s="1000">
        <v>75308</v>
      </c>
      <c r="AL10" s="1000">
        <v>80268.765918777732</v>
      </c>
      <c r="AM10" s="1000">
        <v>77890.875352673611</v>
      </c>
      <c r="AN10" s="1001">
        <v>110638.15755007397</v>
      </c>
      <c r="AO10" s="1109">
        <f>('2023_Budget'!C18-'2023_Budget'!C12+'2023_Budget'!C19)/A_Thousand</f>
        <v>156086.93506787068</v>
      </c>
      <c r="AP10" s="1123">
        <f t="shared" si="6"/>
        <v>0.35155211341559461</v>
      </c>
      <c r="AQ10" s="1002">
        <f t="shared" si="6"/>
        <v>0.74596401444733629</v>
      </c>
      <c r="AR10" s="1002">
        <f t="shared" si="6"/>
        <v>0.91014954775714896</v>
      </c>
      <c r="AS10" s="1002">
        <f t="shared" si="6"/>
        <v>1.1773665347163438</v>
      </c>
      <c r="AT10" s="1029">
        <f t="shared" si="6"/>
        <v>1.5789121571455815</v>
      </c>
      <c r="AU10" s="1124">
        <f t="shared" si="6"/>
        <v>0.94646825460287598</v>
      </c>
      <c r="AV10" s="1004">
        <f>('2023_Budget'!C18-'2023_Budget'!C12+'2023_Budget'!C19)/A_Thousand</f>
        <v>156086.93506787068</v>
      </c>
      <c r="AW10" s="1004">
        <f>('2023_Budget'!D18-'2023_Budget'!D12+'2023_Budget'!D19)/A_Thousand</f>
        <v>148650.0372508085</v>
      </c>
      <c r="BD10" s="767" t="s">
        <v>417</v>
      </c>
      <c r="BE10" s="768">
        <f t="shared" ref="BE10:BJ10" si="15">P5</f>
        <v>455527.18699999998</v>
      </c>
      <c r="BF10" s="768">
        <f t="shared" si="15"/>
        <v>799885.35199999996</v>
      </c>
      <c r="BG10" s="768">
        <f t="shared" si="15"/>
        <v>913353.06799999997</v>
      </c>
      <c r="BH10" s="768">
        <f t="shared" si="15"/>
        <v>1238850.415</v>
      </c>
      <c r="BI10" s="768">
        <f t="shared" si="15"/>
        <v>1558732.77</v>
      </c>
      <c r="BJ10" s="1037">
        <f t="shared" si="15"/>
        <v>1566582.3871083914</v>
      </c>
      <c r="BN10" s="636" t="s">
        <v>430</v>
      </c>
      <c r="BO10" s="636"/>
      <c r="BP10" s="790">
        <f>$BP$6</f>
        <v>591857.06599999999</v>
      </c>
      <c r="BQ10" s="790">
        <f>$AE$6</f>
        <v>860493.36699999997</v>
      </c>
      <c r="BR10" s="790">
        <f>$AF$6</f>
        <v>883816.10600000003</v>
      </c>
      <c r="BS10" s="790">
        <f>BS9</f>
        <v>1403558.267</v>
      </c>
      <c r="BT10" s="790">
        <f>AH6</f>
        <v>1635759.557</v>
      </c>
      <c r="BU10" s="794">
        <f>AV6</f>
        <v>2002265.7219999998</v>
      </c>
    </row>
    <row r="11" spans="1:73" ht="15" thickBot="1">
      <c r="B11" s="594" t="s">
        <v>431</v>
      </c>
      <c r="C11" s="1026"/>
      <c r="D11" s="1026"/>
      <c r="E11" s="1026"/>
      <c r="F11" s="1026"/>
      <c r="G11" s="67"/>
      <c r="H11" s="1027"/>
      <c r="I11" s="1026"/>
      <c r="J11" s="1026"/>
      <c r="O11" s="594" t="s">
        <v>431</v>
      </c>
      <c r="P11" s="1026"/>
      <c r="Q11" s="1026"/>
      <c r="R11" s="1026"/>
      <c r="S11" s="1026"/>
      <c r="T11" s="67"/>
      <c r="U11" s="1027"/>
      <c r="V11" s="1026"/>
      <c r="W11" s="1026"/>
      <c r="Y11"/>
      <c r="Z11"/>
      <c r="AA11" s="136"/>
      <c r="AC11" s="717" t="s">
        <v>422</v>
      </c>
      <c r="AD11" s="1001">
        <f>C7</f>
        <v>176443.834</v>
      </c>
      <c r="AE11" s="1001">
        <f>D7</f>
        <v>238936.54300000001</v>
      </c>
      <c r="AF11" s="1001">
        <f>RA!O133/A_Thousand</f>
        <v>259624.66899999999</v>
      </c>
      <c r="AG11" s="1001">
        <f>RA!O98/A_Thousand</f>
        <v>305617.33199999999</v>
      </c>
      <c r="AH11" s="1001">
        <f>RA!O63/A_Thousand</f>
        <v>364709.86800000007</v>
      </c>
      <c r="AI11" s="1109">
        <f>RA!O28/A_Thousand</f>
        <v>441506.82199999999</v>
      </c>
      <c r="AJ11" s="1116">
        <v>141971</v>
      </c>
      <c r="AK11" s="1000">
        <v>264368</v>
      </c>
      <c r="AL11" s="1000">
        <v>260482.70183007102</v>
      </c>
      <c r="AM11" s="1000">
        <v>280705.65736978053</v>
      </c>
      <c r="AN11" s="1001">
        <v>352832.75309215073</v>
      </c>
      <c r="AO11" s="1109">
        <f>'2023_Budget'!C20/A_Thousand</f>
        <v>405721.24273157149</v>
      </c>
      <c r="AP11" s="1123">
        <f t="shared" si="6"/>
        <v>1.2428160258080876</v>
      </c>
      <c r="AQ11" s="1002">
        <f t="shared" si="6"/>
        <v>0.90380281652847549</v>
      </c>
      <c r="AR11" s="1002">
        <f t="shared" si="6"/>
        <v>0.99670598921140352</v>
      </c>
      <c r="AS11" s="1002">
        <f t="shared" si="6"/>
        <v>1.0887466069036247</v>
      </c>
      <c r="AT11" s="1029">
        <f t="shared" si="6"/>
        <v>1.0336621665754124</v>
      </c>
      <c r="AU11" s="1124">
        <f t="shared" si="6"/>
        <v>1.0882023801058516</v>
      </c>
      <c r="AV11" s="1003">
        <f>'2023_Budget'!C20/A_Thousand</f>
        <v>405721.24273157149</v>
      </c>
      <c r="AW11" s="1003">
        <f>'2023_Budget'!D20/A_Thousand</f>
        <v>486494.38862674829</v>
      </c>
      <c r="BD11" s="767" t="s">
        <v>141</v>
      </c>
      <c r="BE11" s="769">
        <f t="shared" ref="BE11:BJ11" si="16">P12</f>
        <v>0.59923347670574933</v>
      </c>
      <c r="BF11" s="769">
        <f t="shared" si="16"/>
        <v>0.53534981348177013</v>
      </c>
      <c r="BG11" s="769">
        <f t="shared" si="16"/>
        <v>0.48915021655130636</v>
      </c>
      <c r="BH11" s="769">
        <f t="shared" si="16"/>
        <v>0.59010703967839406</v>
      </c>
      <c r="BI11" s="769">
        <f t="shared" si="16"/>
        <v>0.61382366908216091</v>
      </c>
      <c r="BJ11" s="769">
        <f t="shared" si="16"/>
        <v>0.64606862385844743</v>
      </c>
      <c r="BN11" s="632" t="s">
        <v>433</v>
      </c>
      <c r="BO11" s="632"/>
      <c r="BP11" s="633">
        <f>BP6/BP5</f>
        <v>0.91054933230769231</v>
      </c>
      <c r="BQ11" s="633">
        <f>BQ7/BQ6</f>
        <v>1.0034908069970845</v>
      </c>
      <c r="BR11" s="633">
        <f>BR8/BR7</f>
        <v>0.83065423496240332</v>
      </c>
      <c r="BS11" s="633">
        <f>BS9/BS8</f>
        <v>1.1605612267792114</v>
      </c>
      <c r="BT11" s="633">
        <f>BT10/BT9</f>
        <v>0.99481001946240355</v>
      </c>
      <c r="BU11" s="634"/>
    </row>
    <row r="12" spans="1:73" ht="15" thickBot="1">
      <c r="B12" s="595" t="s">
        <v>434</v>
      </c>
      <c r="C12" s="1028">
        <f t="shared" ref="C12:C14" si="17">C6/C$5</f>
        <v>0.62481314088522344</v>
      </c>
      <c r="D12" s="1028">
        <f>IFERROR(D6/D$5,0)</f>
        <v>0.56588415855376717</v>
      </c>
      <c r="E12" s="1028">
        <f>IFERROR(E6/E$5,0)</f>
        <v>0.59026071331200103</v>
      </c>
      <c r="F12" s="1028">
        <f>IFERROR(F6/F$5,0)</f>
        <v>0.69811078956114381</v>
      </c>
      <c r="G12" s="1029">
        <f>IFERROR(G6/G$5,0)</f>
        <v>0.64270551436275192</v>
      </c>
      <c r="H12" s="1030">
        <f>IFERROR(H6/H$5,0)</f>
        <v>0.65922506611414511</v>
      </c>
      <c r="I12" s="1028">
        <f>I6/I$5</f>
        <v>0.6413079893966962</v>
      </c>
      <c r="J12" s="1031"/>
      <c r="K12" s="143">
        <f>_xlfn.STDEV.S(D12:H12)</f>
        <v>5.3237703632603307E-2</v>
      </c>
      <c r="O12" s="595" t="s">
        <v>434</v>
      </c>
      <c r="P12" s="1028">
        <f t="shared" ref="P12:P14" si="18">P6/P$5</f>
        <v>0.59923347670574933</v>
      </c>
      <c r="Q12" s="1028">
        <f>IFERROR(Q6/Q$5,0)</f>
        <v>0.53534981348177013</v>
      </c>
      <c r="R12" s="1028">
        <f>IFERROR(R6/R$5,0)</f>
        <v>0.48915021655130636</v>
      </c>
      <c r="S12" s="1028">
        <f>IFERROR(S6/S$5,0)</f>
        <v>0.59010703967839406</v>
      </c>
      <c r="T12" s="1029">
        <f>IFERROR(T6/T$5,0)</f>
        <v>0.61382366908216091</v>
      </c>
      <c r="U12" s="1030">
        <f>IFERROR(U6/U$5,0)</f>
        <v>0.64606862385844743</v>
      </c>
      <c r="V12" s="1028">
        <f>V6/V$5</f>
        <v>0.5882357789019993</v>
      </c>
      <c r="W12" s="1031"/>
      <c r="X12" s="1032">
        <f>_xlfn.STDEV.S(Q12:U12)</f>
        <v>6.270670161064601E-2</v>
      </c>
      <c r="Y12"/>
      <c r="Z12"/>
      <c r="AA12" s="136"/>
      <c r="AC12" s="1108" t="s">
        <v>432</v>
      </c>
      <c r="AD12" s="599">
        <f t="shared" ref="AD12:AO12" si="19">AD7-SUM(AD9:AD11)</f>
        <v>-75314.96100000001</v>
      </c>
      <c r="AE12" s="599">
        <f t="shared" si="19"/>
        <v>-20396.016999999993</v>
      </c>
      <c r="AF12" s="599">
        <f t="shared" ref="AF12:AG12" si="20">AF7-SUM(AF9:AF11)</f>
        <v>-41670.474999999977</v>
      </c>
      <c r="AG12" s="599">
        <f t="shared" si="20"/>
        <v>-96681.001999999979</v>
      </c>
      <c r="AH12" s="999">
        <f>AH7-SUM(AH9:AH11)</f>
        <v>-36846.053000000073</v>
      </c>
      <c r="AI12" s="1110">
        <f t="shared" ref="AI12" si="21">AI7-SUM(AI9:AI11)</f>
        <v>-105163.83172074007</v>
      </c>
      <c r="AJ12" s="1117">
        <f t="shared" si="19"/>
        <v>-42825</v>
      </c>
      <c r="AK12" s="599">
        <f t="shared" si="19"/>
        <v>-76829</v>
      </c>
      <c r="AL12" s="599">
        <f t="shared" si="19"/>
        <v>-42184.233819823945</v>
      </c>
      <c r="AM12" s="599">
        <f t="shared" si="19"/>
        <v>-31784.634800208849</v>
      </c>
      <c r="AN12" s="599">
        <f t="shared" si="19"/>
        <v>-32570.892568818992</v>
      </c>
      <c r="AO12" s="1024">
        <f t="shared" si="19"/>
        <v>22132.042342348024</v>
      </c>
      <c r="AP12" s="1125">
        <f t="shared" si="6"/>
        <v>1.7586680910683015</v>
      </c>
      <c r="AQ12" s="1006">
        <f t="shared" si="6"/>
        <v>0.26547289434978971</v>
      </c>
      <c r="AR12" s="1006">
        <f t="shared" si="6"/>
        <v>0.98782107026008059</v>
      </c>
      <c r="AS12" s="1006">
        <f t="shared" si="6"/>
        <v>3.0417528031300431</v>
      </c>
      <c r="AT12" s="1034">
        <f t="shared" si="6"/>
        <v>1.1312570855142547</v>
      </c>
      <c r="AU12" s="1126">
        <f t="shared" si="6"/>
        <v>-4.7516550932815118</v>
      </c>
      <c r="AV12" s="1007">
        <f>AV7-SUM(AV9:AV11)</f>
        <v>22132.042342348024</v>
      </c>
      <c r="AW12" s="1007">
        <f>AW7-SUM(AW9:AW11)</f>
        <v>696.93929447163828</v>
      </c>
      <c r="BD12" s="767" t="s">
        <v>136</v>
      </c>
      <c r="BE12" s="769">
        <f t="shared" ref="BE12:BJ12" si="22">P15</f>
        <v>1.1634726600851599</v>
      </c>
      <c r="BF12" s="769">
        <f t="shared" si="22"/>
        <v>0.96748293497941185</v>
      </c>
      <c r="BG12" s="769">
        <f t="shared" si="22"/>
        <v>0.89373132975560343</v>
      </c>
      <c r="BH12" s="769">
        <f t="shared" si="22"/>
        <v>0.97794477874877239</v>
      </c>
      <c r="BI12" s="769">
        <f t="shared" si="22"/>
        <v>0.98998948934652864</v>
      </c>
      <c r="BJ12" s="769">
        <f t="shared" si="22"/>
        <v>1.0479524642366678</v>
      </c>
      <c r="BN12" s="632" t="s">
        <v>435</v>
      </c>
      <c r="BO12" s="632"/>
      <c r="BP12" s="633"/>
      <c r="BQ12" s="633">
        <f>(BQ10-BP10)/BP10</f>
        <v>0.453887123145371</v>
      </c>
      <c r="BR12" s="633">
        <f t="shared" ref="BR12:BT12" si="23">(BR10-BQ10)/BQ10</f>
        <v>2.7103914910247134E-2</v>
      </c>
      <c r="BS12" s="633">
        <f t="shared" si="23"/>
        <v>0.58806595339415546</v>
      </c>
      <c r="BT12" s="633">
        <f t="shared" si="23"/>
        <v>0.16543758492927607</v>
      </c>
      <c r="BU12" s="634"/>
    </row>
    <row r="13" spans="1:73" ht="14.6">
      <c r="B13" s="595" t="s">
        <v>143</v>
      </c>
      <c r="C13" s="1028">
        <f t="shared" si="17"/>
        <v>0.55223356566053694</v>
      </c>
      <c r="D13" s="1028">
        <f t="shared" ref="D13:D14" si="24">D7/D$5</f>
        <v>0.37757371372594406</v>
      </c>
      <c r="E13" s="1028">
        <f t="shared" ref="E13:G14" si="25">E7/E$5</f>
        <v>0.36554806839254605</v>
      </c>
      <c r="F13" s="1028">
        <f t="shared" si="25"/>
        <v>0.30688473341923972</v>
      </c>
      <c r="G13" s="1029">
        <f t="shared" si="25"/>
        <v>0.25929434226777986</v>
      </c>
      <c r="H13" s="1030">
        <f>H7/H$5</f>
        <v>0.31080859298881247</v>
      </c>
      <c r="I13" s="1028">
        <f>I7/I$5</f>
        <v>0.31173064303181336</v>
      </c>
      <c r="J13" s="1031"/>
      <c r="K13" s="143">
        <f>_xlfn.STDEV.S(D13:H13)</f>
        <v>4.808885033266655E-2</v>
      </c>
      <c r="O13" s="595" t="s">
        <v>143</v>
      </c>
      <c r="P13" s="1028">
        <f t="shared" si="18"/>
        <v>0.38733985376815722</v>
      </c>
      <c r="Q13" s="1028">
        <f t="shared" ref="Q13:R14" si="26">Q7/Q$5</f>
        <v>0.29871348737987641</v>
      </c>
      <c r="R13" s="1028">
        <f t="shared" si="26"/>
        <v>0.28425444452549864</v>
      </c>
      <c r="S13" s="1028">
        <f t="shared" ref="S13:U13" si="27">S7/S$5</f>
        <v>0.24669429682517399</v>
      </c>
      <c r="T13" s="1029">
        <f>T7/T$5</f>
        <v>0.23397844391248673</v>
      </c>
      <c r="U13" s="1030">
        <f t="shared" si="27"/>
        <v>0.28182802617546104</v>
      </c>
      <c r="V13" s="1028">
        <f>V7/V$5</f>
        <v>0.26498077733373071</v>
      </c>
      <c r="W13" s="1031"/>
      <c r="X13" s="1032">
        <f>_xlfn.STDEV.S(Q13:U13)</f>
        <v>2.7405097677310385E-2</v>
      </c>
      <c r="Y13"/>
      <c r="Z13"/>
      <c r="AA13" s="136"/>
      <c r="AC13" s="800"/>
      <c r="AD13" s="1111"/>
      <c r="AE13" s="1111"/>
      <c r="AF13" s="1111"/>
      <c r="AG13" s="1111"/>
      <c r="AH13" s="1112"/>
      <c r="AI13" s="1113"/>
      <c r="AJ13" s="1118"/>
      <c r="AK13" s="801"/>
      <c r="AL13" s="801"/>
      <c r="AM13" s="801"/>
      <c r="AN13" s="1119"/>
      <c r="AO13" s="1120"/>
      <c r="AP13" s="801"/>
      <c r="AQ13" s="802"/>
      <c r="AR13" s="802"/>
      <c r="AS13" s="802"/>
      <c r="AT13" s="802"/>
      <c r="AU13" s="802"/>
      <c r="AV13" s="802"/>
      <c r="AW13" s="802"/>
      <c r="BD13" s="634"/>
      <c r="BE13" s="521"/>
      <c r="BF13" s="521"/>
      <c r="BG13" s="521"/>
      <c r="BH13" s="521"/>
      <c r="BI13" s="765"/>
      <c r="BJ13" s="765"/>
      <c r="BN13" s="632" t="s">
        <v>437</v>
      </c>
      <c r="BO13" s="632"/>
      <c r="BP13" s="633"/>
      <c r="BQ13" s="634"/>
      <c r="BR13" s="633"/>
      <c r="BS13" s="633"/>
      <c r="BT13" s="633">
        <f>(BU10-BT10)/BT10</f>
        <v>0.22405870314594151</v>
      </c>
      <c r="BU13" s="633"/>
    </row>
    <row r="14" spans="1:73" ht="14.6">
      <c r="B14" s="595" t="s">
        <v>142</v>
      </c>
      <c r="C14" s="1028">
        <f t="shared" si="17"/>
        <v>5.8673910705246961E-2</v>
      </c>
      <c r="D14" s="1028">
        <f t="shared" si="24"/>
        <v>8.8772442042311439E-2</v>
      </c>
      <c r="E14" s="1028">
        <f t="shared" si="25"/>
        <v>0.10286269086360812</v>
      </c>
      <c r="F14" s="1028">
        <f t="shared" si="25"/>
        <v>9.2086417141634735E-2</v>
      </c>
      <c r="G14" s="1029">
        <f t="shared" si="25"/>
        <v>0.12419623488240422</v>
      </c>
      <c r="H14" s="1030">
        <f>H8/H$5</f>
        <v>0.10399877016364052</v>
      </c>
      <c r="I14" s="1028">
        <f>I8/I$5</f>
        <v>0.1051801756539659</v>
      </c>
      <c r="J14" s="1031"/>
      <c r="K14" s="143">
        <f>_xlfn.STDEV.S(D14:H14)</f>
        <v>1.3873760652544809E-2</v>
      </c>
      <c r="O14" s="595" t="s">
        <v>142</v>
      </c>
      <c r="P14" s="1028">
        <f t="shared" si="18"/>
        <v>0.17689932961125326</v>
      </c>
      <c r="Q14" s="1028">
        <f t="shared" si="26"/>
        <v>0.13341963411776542</v>
      </c>
      <c r="R14" s="1028">
        <f t="shared" si="26"/>
        <v>0.12032666867879838</v>
      </c>
      <c r="S14" s="1028">
        <f t="shared" ref="S14" si="28">S8/S$5</f>
        <v>0.14114344224520439</v>
      </c>
      <c r="T14" s="1029">
        <f>T8/T$5</f>
        <v>0.14218737635188103</v>
      </c>
      <c r="U14" s="1030">
        <f>U8/U$5</f>
        <v>0.12005581420275918</v>
      </c>
      <c r="V14" s="1028">
        <f>V8/V$5</f>
        <v>0.1318303346363601</v>
      </c>
      <c r="W14" s="1031"/>
      <c r="X14" s="1032">
        <f>_xlfn.STDEV.S(Q14:U14)</f>
        <v>1.0801467040282821E-2</v>
      </c>
      <c r="Y14"/>
      <c r="Z14"/>
      <c r="AA14" s="136"/>
      <c r="AC14" s="640" t="s">
        <v>436</v>
      </c>
      <c r="AD14" s="520"/>
      <c r="AE14" s="520"/>
      <c r="AF14" s="520"/>
      <c r="AG14" s="520"/>
      <c r="AH14" s="520"/>
      <c r="AI14" s="717"/>
      <c r="AJ14" s="1121"/>
      <c r="AK14" s="520"/>
      <c r="AL14" s="520"/>
      <c r="AM14" s="520"/>
      <c r="AN14" s="520"/>
      <c r="AO14" s="1122"/>
      <c r="AP14" s="520"/>
      <c r="AQ14" s="520"/>
      <c r="AR14" s="520"/>
      <c r="AS14" s="520"/>
      <c r="AT14" s="520"/>
      <c r="AU14" s="520"/>
      <c r="AV14" s="520"/>
      <c r="AW14" s="520"/>
      <c r="BA14" s="146"/>
      <c r="BD14" s="634"/>
      <c r="BE14" s="521"/>
      <c r="BF14" s="521"/>
      <c r="BG14" s="521"/>
      <c r="BH14" s="521"/>
      <c r="BI14" s="765"/>
      <c r="BJ14" s="765"/>
    </row>
    <row r="15" spans="1:73" ht="14.6">
      <c r="B15" s="595" t="s">
        <v>136</v>
      </c>
      <c r="C15" s="1028">
        <f t="shared" ref="C15:I15" si="29">SUM(C12:C14)</f>
        <v>1.2357206172510073</v>
      </c>
      <c r="D15" s="1028">
        <f t="shared" si="29"/>
        <v>1.0322303143220226</v>
      </c>
      <c r="E15" s="1028">
        <f>SUM(E12:E14)</f>
        <v>1.0586714725681552</v>
      </c>
      <c r="F15" s="1028">
        <f>SUM(F12:F14)</f>
        <v>1.0970819401220182</v>
      </c>
      <c r="G15" s="1029">
        <f t="shared" ref="G15" si="30">SUM(G12:G14)</f>
        <v>1.026196091512936</v>
      </c>
      <c r="H15" s="1030">
        <f>SUM(H12:H14)</f>
        <v>1.0740324292665981</v>
      </c>
      <c r="I15" s="1028">
        <f t="shared" si="29"/>
        <v>1.0582188080824755</v>
      </c>
      <c r="J15" s="1033" t="b">
        <f>H15=RA!O39</f>
        <v>1</v>
      </c>
      <c r="K15" s="143">
        <f>_xlfn.STDEV.S(D15:H15)</f>
        <v>2.9410090915801896E-2</v>
      </c>
      <c r="O15" s="595" t="s">
        <v>136</v>
      </c>
      <c r="P15" s="1028">
        <f t="shared" ref="P15:Q15" si="31">SUM(P12:P14)</f>
        <v>1.1634726600851599</v>
      </c>
      <c r="Q15" s="1028">
        <f t="shared" si="31"/>
        <v>0.96748293497941185</v>
      </c>
      <c r="R15" s="1028">
        <f t="shared" ref="R15:S15" si="32">SUM(R12:R14)</f>
        <v>0.89373132975560343</v>
      </c>
      <c r="S15" s="1028">
        <f t="shared" si="32"/>
        <v>0.97794477874877239</v>
      </c>
      <c r="T15" s="1029">
        <f t="shared" ref="T15:U15" si="33">SUM(T12:T14)</f>
        <v>0.98998948934652864</v>
      </c>
      <c r="U15" s="1030">
        <f t="shared" si="33"/>
        <v>1.0479524642366678</v>
      </c>
      <c r="V15" s="1028">
        <f>SUM(V12:V14)</f>
        <v>0.98504689087209008</v>
      </c>
      <c r="W15" s="1031"/>
      <c r="X15" s="1032">
        <f>_xlfn.STDEV.S(Q15:U15)</f>
        <v>5.5262190381472238E-2</v>
      </c>
      <c r="Y15"/>
      <c r="Z15"/>
      <c r="AA15" s="136"/>
      <c r="AC15" s="595" t="s">
        <v>440</v>
      </c>
      <c r="AD15" s="639"/>
      <c r="AE15" s="1002">
        <f>(AE6-AD6)/AD6</f>
        <v>0.453887123145371</v>
      </c>
      <c r="AF15" s="1002">
        <f t="shared" ref="AF15:AI15" si="34">(AF6-AE6)/AE6</f>
        <v>2.7103914910247134E-2</v>
      </c>
      <c r="AG15" s="1002">
        <f t="shared" si="34"/>
        <v>0.58806595339415546</v>
      </c>
      <c r="AH15" s="1275">
        <f>(AH6-AG6)/AG6</f>
        <v>0.16543758492927607</v>
      </c>
      <c r="AI15" s="1276">
        <f t="shared" si="34"/>
        <v>-2.4569370130233595E-2</v>
      </c>
      <c r="AJ15" s="1123"/>
      <c r="AK15" s="1002">
        <f>(AK6-AJ6)/AJ6</f>
        <v>0.31923076923076921</v>
      </c>
      <c r="AL15" s="1002">
        <f t="shared" ref="AL15:AM15" si="35">(AL6-AK6)/AK6</f>
        <v>0.24081632653061633</v>
      </c>
      <c r="AM15" s="1002">
        <f t="shared" si="35"/>
        <v>0.13663431032184384</v>
      </c>
      <c r="AN15" s="1029">
        <f>(AN6-AM6)/AM6</f>
        <v>0.35961806459392892</v>
      </c>
      <c r="AO15" s="1030">
        <f>(AO6-AN6)/AN6</f>
        <v>0.21770586229973854</v>
      </c>
      <c r="AP15" s="1028"/>
      <c r="AQ15" s="1277"/>
      <c r="AR15" s="1277"/>
      <c r="AS15" s="1277"/>
      <c r="AT15" s="1277"/>
      <c r="AU15" s="1277"/>
      <c r="AV15" s="1277">
        <f>(AV6-AH6)/AH6</f>
        <v>0.22405870314594151</v>
      </c>
      <c r="AW15" s="1277">
        <f>(AW6-AI6)/AI6</f>
        <v>0.32241144735754795</v>
      </c>
      <c r="AX15" s="140">
        <f>(AV6-AH6)/AH6</f>
        <v>0.22405870314594151</v>
      </c>
      <c r="BD15" s="634"/>
      <c r="BE15" s="634">
        <v>2018</v>
      </c>
      <c r="BF15" s="634">
        <v>2019</v>
      </c>
      <c r="BG15" s="634">
        <v>2020</v>
      </c>
      <c r="BH15" s="634">
        <v>2021</v>
      </c>
      <c r="BI15" s="766">
        <v>2022</v>
      </c>
      <c r="BJ15" s="634">
        <v>2023</v>
      </c>
    </row>
    <row r="16" spans="1:73" ht="14.6">
      <c r="B16" s="595" t="s">
        <v>441</v>
      </c>
      <c r="C16" s="1028">
        <f t="shared" ref="C16:I16" si="36">IFERROR(C9/C$5,0)</f>
        <v>-0.23572061725100735</v>
      </c>
      <c r="D16" s="1028">
        <f t="shared" si="36"/>
        <v>-3.2230314322022634E-2</v>
      </c>
      <c r="E16" s="1028">
        <f t="shared" si="36"/>
        <v>-5.8671472568155199E-2</v>
      </c>
      <c r="F16" s="1028">
        <f t="shared" si="36"/>
        <v>-9.708194012201822E-2</v>
      </c>
      <c r="G16" s="1029">
        <f>IFERROR(G9/G$5,0)</f>
        <v>-2.6196091512936004E-2</v>
      </c>
      <c r="H16" s="1030">
        <f>IFERROR(H9/H$5,0)</f>
        <v>-7.4032429266598088E-2</v>
      </c>
      <c r="I16" s="1028">
        <f t="shared" si="36"/>
        <v>-5.8218808082475454E-2</v>
      </c>
      <c r="J16" s="1031"/>
      <c r="K16" s="143">
        <f>_xlfn.STDEV.S(D16:H16)</f>
        <v>2.9410090915801882E-2</v>
      </c>
      <c r="O16" s="595" t="s">
        <v>441</v>
      </c>
      <c r="P16" s="1028">
        <f t="shared" ref="P16:V16" si="37">IFERROR(P9/P$5,0)</f>
        <v>-0.16347266008515984</v>
      </c>
      <c r="Q16" s="1028">
        <f t="shared" si="37"/>
        <v>3.2517065020588064E-2</v>
      </c>
      <c r="R16" s="1028">
        <f t="shared" si="37"/>
        <v>0.10626867024439661</v>
      </c>
      <c r="S16" s="1028">
        <f t="shared" si="37"/>
        <v>2.2055221251227514E-2</v>
      </c>
      <c r="T16" s="1029">
        <f>IFERROR(T9/T$5,0)</f>
        <v>1.0010510653471397E-2</v>
      </c>
      <c r="U16" s="1030">
        <f t="shared" ref="U16" si="38">IFERROR(U9/U$5,0)</f>
        <v>-4.7952464236667637E-2</v>
      </c>
      <c r="V16" s="1028">
        <f t="shared" si="37"/>
        <v>1.4953109127909843E-2</v>
      </c>
      <c r="W16" s="1031"/>
      <c r="X16" s="1032">
        <f>_xlfn.STDEV.S(Q16:U16)</f>
        <v>5.5262190381472204E-2</v>
      </c>
      <c r="Y16"/>
      <c r="Z16"/>
      <c r="AA16" s="136"/>
      <c r="AC16" s="595" t="s">
        <v>438</v>
      </c>
      <c r="AD16" s="639">
        <f t="shared" ref="AD16:AJ17" si="39">AD8/AD6</f>
        <v>0.22981520507858563</v>
      </c>
      <c r="AE16" s="1002">
        <f t="shared" ref="AE16:AG16" si="40">AE8/AE6</f>
        <v>0.19414959302062815</v>
      </c>
      <c r="AF16" s="1002">
        <f t="shared" si="40"/>
        <v>0.22982050295426501</v>
      </c>
      <c r="AG16" s="1002">
        <f t="shared" si="40"/>
        <v>0.17311736584997792</v>
      </c>
      <c r="AH16" s="1275">
        <f>AH8/AH6</f>
        <v>9.3036315361109012E-2</v>
      </c>
      <c r="AI16" s="1276">
        <f t="shared" ref="AI16" si="41">AI8/AI6</f>
        <v>9.1548501970275559E-2</v>
      </c>
      <c r="AJ16" s="1123">
        <f t="shared" si="39"/>
        <v>0.21</v>
      </c>
      <c r="AK16" s="1002">
        <f t="shared" ref="AK16:AM16" si="42">AK8/AK6</f>
        <v>0.18176326530612244</v>
      </c>
      <c r="AL16" s="1002">
        <f t="shared" si="42"/>
        <v>0.16754562538773804</v>
      </c>
      <c r="AM16" s="1002">
        <f t="shared" si="42"/>
        <v>0.21138915772878888</v>
      </c>
      <c r="AN16" s="1029">
        <f>AN8/AN6</f>
        <v>0.16884767078528889</v>
      </c>
      <c r="AO16" s="1030">
        <f>AO8/AO6</f>
        <v>0.10762222584098949</v>
      </c>
      <c r="AP16" s="1028"/>
      <c r="AQ16" s="1277"/>
      <c r="AR16" s="1277"/>
      <c r="AS16" s="1277"/>
      <c r="AT16" s="1277"/>
      <c r="AU16" s="1277"/>
      <c r="AV16" s="1277">
        <f t="shared" ref="AV16:AW17" si="43">AV8/AV6</f>
        <v>0.10762222584098949</v>
      </c>
      <c r="AW16" s="1277">
        <f t="shared" si="43"/>
        <v>0.10316846850763191</v>
      </c>
      <c r="BD16" s="767" t="s">
        <v>299</v>
      </c>
      <c r="BE16" s="768">
        <f t="shared" ref="BE16:BJ16" si="44">AD6</f>
        <v>591857.06599999999</v>
      </c>
      <c r="BF16" s="768">
        <f t="shared" si="44"/>
        <v>860493.36699999997</v>
      </c>
      <c r="BG16" s="768">
        <f t="shared" si="44"/>
        <v>883816.10600000003</v>
      </c>
      <c r="BH16" s="768">
        <f t="shared" si="44"/>
        <v>1403558.267</v>
      </c>
      <c r="BI16" s="768">
        <f t="shared" si="44"/>
        <v>1635759.557</v>
      </c>
      <c r="BJ16" s="768">
        <f t="shared" si="44"/>
        <v>1595569.9750000001</v>
      </c>
      <c r="BN16" s="634" t="s">
        <v>775</v>
      </c>
    </row>
    <row r="17" spans="2:73" ht="14.6">
      <c r="U17" s="107"/>
      <c r="Y17"/>
      <c r="Z17"/>
      <c r="AA17" s="136"/>
      <c r="AC17" s="595" t="s">
        <v>439</v>
      </c>
      <c r="AD17" s="639">
        <f t="shared" si="39"/>
        <v>0.62481314088522344</v>
      </c>
      <c r="AE17" s="1002">
        <f t="shared" ref="AE17:AG17" si="45">AE9/AE7</f>
        <v>0.56588415855376717</v>
      </c>
      <c r="AF17" s="1002">
        <f t="shared" si="45"/>
        <v>0.59026071331200103</v>
      </c>
      <c r="AG17" s="1002">
        <f t="shared" si="45"/>
        <v>0.69811078956114381</v>
      </c>
      <c r="AH17" s="1275">
        <f>AH9/AH7</f>
        <v>0.64270551436275192</v>
      </c>
      <c r="AI17" s="1276">
        <f t="shared" ref="AI17" si="46">AI9/AI7</f>
        <v>0.65922506611414511</v>
      </c>
      <c r="AJ17" s="1123">
        <f t="shared" si="39"/>
        <v>0.6199989532475495</v>
      </c>
      <c r="AK17" s="1002">
        <f t="shared" ref="AK17:AM17" si="47">AK9/AK7</f>
        <v>0.56641147583440143</v>
      </c>
      <c r="AL17" s="1002">
        <f t="shared" si="47"/>
        <v>0.63286224687026094</v>
      </c>
      <c r="AM17" s="1002">
        <f t="shared" si="47"/>
        <v>0.57653399631097135</v>
      </c>
      <c r="AN17" s="1029">
        <f>AN9/AN7</f>
        <v>0.60393626023847746</v>
      </c>
      <c r="AO17" s="1030">
        <f>AO9/AO7</f>
        <v>0.61352996541016225</v>
      </c>
      <c r="AP17" s="1028"/>
      <c r="AQ17" s="1277"/>
      <c r="AR17" s="1277"/>
      <c r="AS17" s="1277"/>
      <c r="AT17" s="1277"/>
      <c r="AU17" s="1277"/>
      <c r="AV17" s="1277">
        <f t="shared" si="43"/>
        <v>0.61352996541016225</v>
      </c>
      <c r="AW17" s="1277">
        <f t="shared" si="43"/>
        <v>0.6030174578382288</v>
      </c>
      <c r="BD17" s="767" t="s">
        <v>442</v>
      </c>
      <c r="BE17" s="768">
        <f t="shared" ref="BE17:BJ17" si="48">AJ6</f>
        <v>650000</v>
      </c>
      <c r="BF17" s="768">
        <f t="shared" si="48"/>
        <v>857500</v>
      </c>
      <c r="BG17" s="768">
        <f t="shared" si="48"/>
        <v>1064000.0000000035</v>
      </c>
      <c r="BH17" s="768">
        <f t="shared" si="48"/>
        <v>1209378.9061824458</v>
      </c>
      <c r="BI17" s="768">
        <f t="shared" si="48"/>
        <v>1644293.4077844997</v>
      </c>
      <c r="BJ17" s="768">
        <f t="shared" si="48"/>
        <v>2002265.7219999998</v>
      </c>
      <c r="BN17" s="792"/>
      <c r="BO17" s="521" t="s">
        <v>776</v>
      </c>
      <c r="BP17" s="521" t="s">
        <v>776</v>
      </c>
      <c r="BQ17" s="757"/>
    </row>
    <row r="18" spans="2:73" ht="14.6">
      <c r="P18" s="58"/>
      <c r="Q18" s="58"/>
      <c r="R18" s="58"/>
      <c r="S18" s="58"/>
      <c r="T18" s="58"/>
      <c r="U18" s="58"/>
      <c r="V18" s="58"/>
      <c r="W18" s="58">
        <f>X16/K16-1</f>
        <v>0.87902140594132372</v>
      </c>
      <c r="Y18"/>
      <c r="Z18"/>
      <c r="AA18" s="136"/>
      <c r="AC18" s="595" t="s">
        <v>142</v>
      </c>
      <c r="AD18" s="639">
        <f t="shared" ref="AD18" si="49">AD10/AD7</f>
        <v>5.8673910705246961E-2</v>
      </c>
      <c r="AE18" s="1002">
        <f t="shared" ref="AE18:AG18" si="50">AE10/AE7</f>
        <v>8.8772442042311439E-2</v>
      </c>
      <c r="AF18" s="1002">
        <f t="shared" si="50"/>
        <v>0.10286269086360812</v>
      </c>
      <c r="AG18" s="1002">
        <f t="shared" si="50"/>
        <v>9.2086417141634735E-2</v>
      </c>
      <c r="AH18" s="1275">
        <f>AH10/AH7</f>
        <v>0.12419623488240422</v>
      </c>
      <c r="AI18" s="1276">
        <f t="shared" ref="AI18" si="51">AI10/AI7</f>
        <v>0.10399877016364052</v>
      </c>
      <c r="AJ18" s="1123">
        <f>AJ10/AJ7</f>
        <v>0.1329026694679756</v>
      </c>
      <c r="AK18" s="1002">
        <f t="shared" ref="AK18:AM18" si="52">AK10/AK7</f>
        <v>0.12422696313012094</v>
      </c>
      <c r="AL18" s="1002">
        <f t="shared" si="52"/>
        <v>9.8703712320028225E-2</v>
      </c>
      <c r="AM18" s="1002">
        <f t="shared" si="52"/>
        <v>0.10092697946169787</v>
      </c>
      <c r="AN18" s="1029">
        <f>AN10/AN7</f>
        <v>0.10169357299061876</v>
      </c>
      <c r="AO18" s="1030">
        <f>AO10/AO7</f>
        <v>0.10330325111028377</v>
      </c>
      <c r="AP18" s="1028"/>
      <c r="AQ18" s="1277"/>
      <c r="AR18" s="1277"/>
      <c r="AS18" s="1277"/>
      <c r="AT18" s="1277"/>
      <c r="AU18" s="1277"/>
      <c r="AV18" s="1277">
        <f>AV10/AV7</f>
        <v>0.10330325111028377</v>
      </c>
      <c r="AW18" s="1277">
        <f>AW10/AW7</f>
        <v>9.2808478517754575E-2</v>
      </c>
      <c r="BD18" s="521"/>
      <c r="BE18" s="521"/>
      <c r="BF18" s="521"/>
      <c r="BG18" s="521"/>
      <c r="BH18" s="521"/>
      <c r="BI18" s="521"/>
      <c r="BO18" s="521" t="s">
        <v>777</v>
      </c>
      <c r="BP18" s="521" t="s">
        <v>777</v>
      </c>
    </row>
    <row r="19" spans="2:73">
      <c r="W19" s="58">
        <f>X12/K12-1</f>
        <v>0.17786262990208668</v>
      </c>
      <c r="AC19" s="595" t="s">
        <v>143</v>
      </c>
      <c r="AD19" s="639">
        <f t="shared" ref="AD19:AJ19" si="53">AD11/AD7</f>
        <v>0.55223356566053694</v>
      </c>
      <c r="AE19" s="1002">
        <f t="shared" ref="AE19:AG19" si="54">AE11/AE7</f>
        <v>0.37757371372594406</v>
      </c>
      <c r="AF19" s="1002">
        <f t="shared" si="54"/>
        <v>0.36554806839254605</v>
      </c>
      <c r="AG19" s="1002">
        <f t="shared" si="54"/>
        <v>0.30688473341923972</v>
      </c>
      <c r="AH19" s="1275">
        <f>AH11/AH7</f>
        <v>0.25929434226777986</v>
      </c>
      <c r="AI19" s="1276">
        <f t="shared" ref="AI19" si="55">AI11/AI7</f>
        <v>0.31080859298881247</v>
      </c>
      <c r="AJ19" s="1123">
        <f t="shared" si="53"/>
        <v>0.35382974322165484</v>
      </c>
      <c r="AK19" s="1002">
        <f t="shared" ref="AK19:AM19" si="56">AK11/AK7</f>
        <v>0.43609754327274408</v>
      </c>
      <c r="AL19" s="1002">
        <f t="shared" si="56"/>
        <v>0.32030652734583021</v>
      </c>
      <c r="AM19" s="1002">
        <f t="shared" si="56"/>
        <v>0.36372391487278088</v>
      </c>
      <c r="AN19" s="1029">
        <f>AN11/AN7</f>
        <v>0.3243078529558685</v>
      </c>
      <c r="AO19" s="1030">
        <f>AO11/AO7</f>
        <v>0.26851910059257261</v>
      </c>
      <c r="AP19" s="1028"/>
      <c r="AQ19" s="1277"/>
      <c r="AR19" s="1277"/>
      <c r="AS19" s="1277"/>
      <c r="AT19" s="1277"/>
      <c r="AU19" s="1277"/>
      <c r="AV19" s="1277">
        <f>AV11/AV7</f>
        <v>0.26851910059257261</v>
      </c>
      <c r="AW19" s="1277">
        <f>AW11/AW7</f>
        <v>0.30373893509150895</v>
      </c>
      <c r="AX19" s="58"/>
      <c r="AY19" s="58">
        <f>AE7/AD7-1</f>
        <v>0.98060165885430473</v>
      </c>
      <c r="AZ19" s="58">
        <f>AH7/AE7-1</f>
        <v>1.2226631494946716</v>
      </c>
      <c r="BD19" s="1035" t="s">
        <v>443</v>
      </c>
      <c r="BE19" s="770" t="s">
        <v>412</v>
      </c>
      <c r="BF19" s="770" t="s">
        <v>413</v>
      </c>
      <c r="BG19" s="521"/>
      <c r="BH19" s="521"/>
      <c r="BI19" s="521"/>
      <c r="BN19" s="758"/>
      <c r="BO19" s="521" t="s">
        <v>778</v>
      </c>
      <c r="BP19" s="521" t="s">
        <v>778</v>
      </c>
    </row>
    <row r="20" spans="2:73">
      <c r="AC20" s="595" t="s">
        <v>441</v>
      </c>
      <c r="AD20" s="639">
        <f>AD12/AD7</f>
        <v>-0.2357206172510074</v>
      </c>
      <c r="AE20" s="1002">
        <f t="shared" ref="AE20:AG20" si="57">AE12/AE7</f>
        <v>-3.2230314322022668E-2</v>
      </c>
      <c r="AF20" s="1002">
        <f t="shared" si="57"/>
        <v>-5.8671472568155199E-2</v>
      </c>
      <c r="AG20" s="1002">
        <f t="shared" si="57"/>
        <v>-9.7081940122018262E-2</v>
      </c>
      <c r="AH20" s="1275">
        <f>AH12/AH7</f>
        <v>-2.6196091512935903E-2</v>
      </c>
      <c r="AI20" s="1276">
        <f t="shared" ref="AI20" si="58">AI12/AI7</f>
        <v>-7.4032429266597977E-2</v>
      </c>
      <c r="AJ20" s="1123">
        <f t="shared" ref="AJ20" si="59">AJ12/AJ7</f>
        <v>-0.1067313659371799</v>
      </c>
      <c r="AK20" s="1002">
        <f t="shared" ref="AK20:AM20" si="60">AK12/AK7</f>
        <v>-0.12673598223726643</v>
      </c>
      <c r="AL20" s="1002">
        <f t="shared" si="60"/>
        <v>-5.1872486536119283E-2</v>
      </c>
      <c r="AM20" s="1002">
        <f t="shared" si="60"/>
        <v>-4.1184890645450091E-2</v>
      </c>
      <c r="AN20" s="1029">
        <f>AN12/AN7</f>
        <v>-2.9937686184964694E-2</v>
      </c>
      <c r="AO20" s="1030">
        <f>AO12/AO7</f>
        <v>1.4647682886981301E-2</v>
      </c>
      <c r="AP20" s="1028"/>
      <c r="AQ20" s="1277"/>
      <c r="AR20" s="1277"/>
      <c r="AS20" s="1277"/>
      <c r="AT20" s="1277"/>
      <c r="AU20" s="1277"/>
      <c r="AV20" s="1277">
        <f>AV12/AV7</f>
        <v>1.4647682886981301E-2</v>
      </c>
      <c r="AW20" s="1277">
        <f>AW12/AW7</f>
        <v>4.351285525076333E-4</v>
      </c>
      <c r="AX20" s="58"/>
      <c r="AY20" s="58">
        <f>AE11/AD11-1</f>
        <v>0.35417904714085968</v>
      </c>
      <c r="AZ20" s="58">
        <f>AH11/AE11-1</f>
        <v>0.52638798327303182</v>
      </c>
      <c r="BD20" s="1036">
        <v>2018</v>
      </c>
      <c r="BE20" s="768">
        <f>_xlfn.XLOOKUP(BD20,$AD$5:$AI$5,$AD$7:$AI$7)</f>
        <v>319509.43400000001</v>
      </c>
      <c r="BF20" s="768">
        <f>_xlfn.XLOOKUP(BD20,$AJ$5:$AO$5,$AJ$7:$AO$7)</f>
        <v>401241</v>
      </c>
      <c r="BG20" s="638"/>
      <c r="BH20" s="638"/>
      <c r="BI20" s="521"/>
    </row>
    <row r="21" spans="2:73">
      <c r="AH21" s="76"/>
      <c r="AI21" s="1114"/>
      <c r="AV21" s="147"/>
      <c r="AW21" s="147"/>
      <c r="BD21" s="1036">
        <v>2019</v>
      </c>
      <c r="BE21" s="768">
        <f>_xlfn.XLOOKUP(BD21,$AD$5:$AI$5,$AD$7:$AI$7)</f>
        <v>632820.91500000004</v>
      </c>
      <c r="BF21" s="768">
        <f>_xlfn.XLOOKUP(BD21,$AJ$5:$AO$5,$AJ$7:$AO$7)</f>
        <v>606213</v>
      </c>
      <c r="BG21" s="638"/>
      <c r="BH21" s="638"/>
      <c r="BI21" s="521"/>
    </row>
    <row r="22" spans="2:73" ht="30.65" customHeight="1">
      <c r="AV22" s="136"/>
      <c r="AW22" s="136"/>
      <c r="BD22" s="1036">
        <v>2020</v>
      </c>
      <c r="BE22" s="768">
        <f t="shared" ref="BE22:BE25" si="61">_xlfn.XLOOKUP(BD22,$AD$5:$AI$5,$AD$7:$AI$7)</f>
        <v>710234.00600000005</v>
      </c>
      <c r="BF22" s="768">
        <f t="shared" ref="BF22:BF25" si="62">_xlfn.XLOOKUP(BD22,$AJ$5:$AO$5,$AJ$7:$AO$7)</f>
        <v>813229.45238899777</v>
      </c>
      <c r="BG22" s="637"/>
      <c r="BH22" s="637"/>
      <c r="BI22" s="521"/>
      <c r="BN22" s="1337" t="s">
        <v>409</v>
      </c>
      <c r="BO22" s="1337"/>
      <c r="BP22" s="1337"/>
      <c r="BQ22" s="1337"/>
      <c r="BR22" s="1337"/>
      <c r="BS22" s="1337"/>
      <c r="BT22" s="1337"/>
      <c r="BU22" s="1337"/>
    </row>
    <row r="23" spans="2:73" ht="15" customHeight="1" thickBot="1">
      <c r="AE23" s="58">
        <f>SUM(AE17:AE19)</f>
        <v>1.0322303143220226</v>
      </c>
      <c r="AF23" s="58"/>
      <c r="AG23" s="58"/>
      <c r="AH23" s="58">
        <f>SUM(AH17:AH19)</f>
        <v>1.026196091512936</v>
      </c>
      <c r="AJ23" s="58"/>
      <c r="AK23" s="58">
        <f t="shared" ref="AK23" si="63">SUM(AK17:AK19)</f>
        <v>1.1267359822372665</v>
      </c>
      <c r="AL23" s="58"/>
      <c r="AM23" s="58"/>
      <c r="AN23" s="58">
        <f>SUM(AN17:AN19)</f>
        <v>1.0299376861849647</v>
      </c>
      <c r="AO23" s="58">
        <f>SUM(AO17:AO19)</f>
        <v>0.98535231711301874</v>
      </c>
      <c r="BD23" s="1036">
        <v>2021</v>
      </c>
      <c r="BE23" s="768">
        <f t="shared" si="61"/>
        <v>995870.10600000003</v>
      </c>
      <c r="BF23" s="768">
        <f t="shared" si="62"/>
        <v>771754.74554089329</v>
      </c>
      <c r="BG23" s="521"/>
      <c r="BH23" s="521"/>
      <c r="BI23" s="521"/>
      <c r="BN23" s="631"/>
      <c r="BO23" s="631"/>
      <c r="BP23" s="631">
        <v>2019</v>
      </c>
      <c r="BQ23" s="631">
        <f t="shared" ref="BQ23" si="64">BP23+1</f>
        <v>2020</v>
      </c>
      <c r="BR23" s="631">
        <f t="shared" ref="BR23" si="65">BQ23+1</f>
        <v>2021</v>
      </c>
      <c r="BS23" s="631">
        <f t="shared" ref="BS23:BU23" si="66">BR23+1</f>
        <v>2022</v>
      </c>
      <c r="BT23" s="631">
        <f t="shared" ref="BT23" si="67">BS23+1</f>
        <v>2023</v>
      </c>
      <c r="BU23" s="631">
        <f t="shared" si="66"/>
        <v>2024</v>
      </c>
    </row>
    <row r="24" spans="2:73" ht="11.6" customHeight="1">
      <c r="BD24" s="1036">
        <v>2022</v>
      </c>
      <c r="BE24" s="768">
        <f t="shared" si="61"/>
        <v>1406547.7279999999</v>
      </c>
      <c r="BF24" s="768">
        <f t="shared" si="62"/>
        <v>1087956.2424292078</v>
      </c>
      <c r="BG24" s="521"/>
      <c r="BH24" s="521"/>
      <c r="BI24" s="521"/>
      <c r="BN24" s="635" t="s">
        <v>421</v>
      </c>
      <c r="BO24" s="635"/>
      <c r="BP24" s="1281">
        <f>AK6</f>
        <v>857500</v>
      </c>
      <c r="BQ24" s="1278">
        <f>AL6</f>
        <v>1064000.0000000035</v>
      </c>
      <c r="BR24" s="1155"/>
      <c r="BS24" s="1155"/>
      <c r="BT24" s="1155"/>
      <c r="BU24" s="1155"/>
    </row>
    <row r="25" spans="2:73">
      <c r="BD25" s="1036">
        <v>2023</v>
      </c>
      <c r="BE25" s="768">
        <f t="shared" si="61"/>
        <v>1420510.3461083909</v>
      </c>
      <c r="BF25" s="768">
        <f t="shared" si="62"/>
        <v>1510958.5941417902</v>
      </c>
      <c r="BN25" s="635" t="s">
        <v>424</v>
      </c>
      <c r="BO25" s="635"/>
      <c r="BP25" s="1280">
        <f>AE6</f>
        <v>860493.36699999997</v>
      </c>
      <c r="BQ25" s="1281">
        <f>AL6</f>
        <v>1064000.0000000035</v>
      </c>
      <c r="BR25" s="1278">
        <f>AM6</f>
        <v>1209378.9061824458</v>
      </c>
      <c r="BS25" s="1155"/>
      <c r="BT25" s="1155"/>
      <c r="BU25" s="1155"/>
    </row>
    <row r="26" spans="2:73">
      <c r="AH26" s="754">
        <f>AH6/AN6</f>
        <v>0.99481001946240355</v>
      </c>
      <c r="AV26" s="138">
        <f>Proj!G5/A_Thousand</f>
        <v>1209378.9061824458</v>
      </c>
      <c r="AW26" s="138"/>
      <c r="BN26" s="635" t="s">
        <v>427</v>
      </c>
      <c r="BO26" s="635"/>
      <c r="BP26" s="1282">
        <f>$BP$25</f>
        <v>860493.36699999997</v>
      </c>
      <c r="BQ26" s="1155">
        <f>$AF$6</f>
        <v>883816.10600000003</v>
      </c>
      <c r="BR26" s="1281">
        <f>AM6</f>
        <v>1209378.9061824458</v>
      </c>
      <c r="BS26" s="1278">
        <f>AN6</f>
        <v>1644293.4077844997</v>
      </c>
      <c r="BT26" s="1155"/>
      <c r="BU26" s="1155"/>
    </row>
    <row r="27" spans="2:73">
      <c r="AV27" s="139">
        <f>Proj!G9/A_Thousand</f>
        <v>771754.74554089329</v>
      </c>
      <c r="AW27" s="139"/>
      <c r="BN27" s="635" t="s">
        <v>429</v>
      </c>
      <c r="BO27" s="635"/>
      <c r="BP27" s="1282">
        <f t="shared" ref="BP27:BP29" si="68">$BP$25</f>
        <v>860493.36699999997</v>
      </c>
      <c r="BQ27" s="1155">
        <f t="shared" ref="BQ27:BQ29" si="69">$AF$6</f>
        <v>883816.10600000003</v>
      </c>
      <c r="BR27" s="1285">
        <f>$AG$6</f>
        <v>1403558.267</v>
      </c>
      <c r="BS27" s="1281">
        <f>AN6</f>
        <v>1644293.4077844997</v>
      </c>
      <c r="BT27" s="1278">
        <f>AO6</f>
        <v>2002265.7219999998</v>
      </c>
      <c r="BU27" s="1279"/>
    </row>
    <row r="28" spans="2:73" ht="16.75">
      <c r="B28" s="354"/>
      <c r="AV28" s="139">
        <f>-Proj!G7/A_Thousand</f>
        <v>255649.58835287121</v>
      </c>
      <c r="AW28" s="139"/>
      <c r="BN28" s="635" t="s">
        <v>430</v>
      </c>
      <c r="BO28" s="635"/>
      <c r="BP28" s="1282">
        <f t="shared" si="68"/>
        <v>860493.36699999997</v>
      </c>
      <c r="BQ28" s="1155">
        <f t="shared" si="69"/>
        <v>883816.10600000003</v>
      </c>
      <c r="BR28" s="1285">
        <f t="shared" ref="BR28:BR29" si="70">$AG$6</f>
        <v>1403558.267</v>
      </c>
      <c r="BS28" s="1285">
        <f>AH6</f>
        <v>1635759.557</v>
      </c>
      <c r="BT28" s="1281">
        <f>AO6</f>
        <v>2002265.7219999998</v>
      </c>
      <c r="BU28" s="1278">
        <f>AW6</f>
        <v>2109999.9999999967</v>
      </c>
    </row>
    <row r="29" spans="2:73" ht="17.149999999999999" thickBot="1">
      <c r="B29" s="355"/>
      <c r="AV29" s="141">
        <f>Proj!G20/A_Thousand</f>
        <v>444942.84761864797</v>
      </c>
      <c r="AW29" s="141"/>
      <c r="BN29" s="636" t="s">
        <v>823</v>
      </c>
      <c r="BO29" s="636"/>
      <c r="BP29" s="1283">
        <f t="shared" si="68"/>
        <v>860493.36699999997</v>
      </c>
      <c r="BQ29" s="1284">
        <f t="shared" si="69"/>
        <v>883816.10600000003</v>
      </c>
      <c r="BR29" s="1286">
        <f t="shared" si="70"/>
        <v>1403558.267</v>
      </c>
      <c r="BS29" s="1284">
        <f>BS28</f>
        <v>1635759.557</v>
      </c>
      <c r="BT29" s="1284">
        <f>AI6</f>
        <v>1595569.9750000001</v>
      </c>
      <c r="BU29" s="1287">
        <f>AW6</f>
        <v>2109999.9999999967</v>
      </c>
    </row>
    <row r="30" spans="2:73" ht="16.75">
      <c r="B30" s="355"/>
      <c r="AV30" s="141">
        <f>SUM(Proj!G22,-Proj!G12)/A_Thousand</f>
        <v>77890.875352673611</v>
      </c>
      <c r="AW30" s="141"/>
      <c r="BN30" s="632" t="s">
        <v>433</v>
      </c>
      <c r="BO30" s="632"/>
      <c r="BP30" s="1288">
        <f>BP25/BP24</f>
        <v>1.0034908069970845</v>
      </c>
      <c r="BQ30" s="1288">
        <f>BQ26/BQ25</f>
        <v>0.83065423496240332</v>
      </c>
      <c r="BR30" s="1288">
        <f>BR27/BR26</f>
        <v>1.1605612267792114</v>
      </c>
      <c r="BS30" s="1288">
        <f>BS28/BS27</f>
        <v>0.99481001946240355</v>
      </c>
      <c r="BT30" s="1288">
        <f>BT29/BT28</f>
        <v>0.79688223069924791</v>
      </c>
      <c r="BU30" s="76"/>
    </row>
    <row r="31" spans="2:73" ht="17.149999999999999" thickBot="1">
      <c r="B31" s="355"/>
      <c r="AV31" s="142">
        <f>Proj!G23/A_Thousand</f>
        <v>280705.65736978053</v>
      </c>
      <c r="AW31" s="142"/>
      <c r="BN31" s="632" t="s">
        <v>435</v>
      </c>
      <c r="BO31" s="632"/>
      <c r="BP31" s="1288"/>
      <c r="BQ31" s="1288">
        <f>(BQ29-BP29)/BP29</f>
        <v>2.7103914910247134E-2</v>
      </c>
      <c r="BR31" s="1288">
        <f t="shared" ref="BR31" si="71">(BR29-BQ29)/BQ29</f>
        <v>0.58806595339415546</v>
      </c>
      <c r="BS31" s="1288">
        <f t="shared" ref="BS31" si="72">(BS29-BR29)/BR29</f>
        <v>0.16543758492927607</v>
      </c>
      <c r="BT31" s="1288">
        <f t="shared" ref="BT31" si="73">(BT29-BS29)/BS29</f>
        <v>-2.4569370130233595E-2</v>
      </c>
      <c r="BU31" s="76"/>
    </row>
    <row r="32" spans="2:73" ht="13.3" thickBot="1">
      <c r="AV32" s="144">
        <f t="shared" ref="AV32" si="74">AV27-SUM(AV29:AV31)</f>
        <v>-31784.634800208849</v>
      </c>
      <c r="AW32" s="895"/>
      <c r="BN32" s="632" t="s">
        <v>437</v>
      </c>
      <c r="BO32" s="632"/>
      <c r="BP32" s="1288"/>
      <c r="BQ32" s="76"/>
      <c r="BR32" s="1288"/>
      <c r="BS32" s="1288"/>
      <c r="BT32" s="1288"/>
      <c r="BU32" s="1288">
        <f>(BU29-BT29)/BT29</f>
        <v>0.32241144735754795</v>
      </c>
    </row>
    <row r="33" spans="35:73">
      <c r="AI33" s="114">
        <f>AH6-AH7</f>
        <v>229211.82900000014</v>
      </c>
      <c r="AV33" s="145" t="b">
        <f>Proj!G50/A_Thousand-AV32&lt;1</f>
        <v>1</v>
      </c>
      <c r="AW33" s="145"/>
    </row>
    <row r="34" spans="35:73">
      <c r="BN34" s="634" t="s">
        <v>775</v>
      </c>
    </row>
    <row r="35" spans="35:73" ht="14.6">
      <c r="BN35" s="792"/>
      <c r="BO35" s="521" t="s">
        <v>776</v>
      </c>
      <c r="BP35" s="521" t="s">
        <v>776</v>
      </c>
      <c r="BQ35" s="757"/>
      <c r="BU35"/>
    </row>
    <row r="36" spans="35:73" ht="14.6">
      <c r="BO36" s="521" t="s">
        <v>777</v>
      </c>
      <c r="BP36" s="521" t="s">
        <v>777</v>
      </c>
      <c r="BU36"/>
    </row>
    <row r="37" spans="35:73" ht="14.6">
      <c r="BN37" s="758"/>
      <c r="BO37" s="521" t="s">
        <v>778</v>
      </c>
      <c r="BP37" s="521" t="s">
        <v>778</v>
      </c>
      <c r="BU37"/>
    </row>
    <row r="38" spans="35:73" ht="14.6">
      <c r="BN38"/>
      <c r="BO38"/>
      <c r="BP38"/>
      <c r="BQ38"/>
      <c r="BR38"/>
      <c r="BS38"/>
      <c r="BT38"/>
      <c r="BU38"/>
    </row>
    <row r="41" spans="35:73">
      <c r="AP41" s="136"/>
    </row>
    <row r="43" spans="35:73" ht="24.75" customHeight="1">
      <c r="AP43" s="136"/>
    </row>
    <row r="44" spans="35:73" ht="11.6" customHeight="1"/>
    <row r="63" ht="24" customHeight="1"/>
  </sheetData>
  <mergeCells count="9">
    <mergeCell ref="BN22:BU22"/>
    <mergeCell ref="BN3:BU3"/>
    <mergeCell ref="B3:J3"/>
    <mergeCell ref="AC3:AV3"/>
    <mergeCell ref="AD4:AI4"/>
    <mergeCell ref="AJ4:AO4"/>
    <mergeCell ref="AP4:AU4"/>
    <mergeCell ref="O3:W3"/>
    <mergeCell ref="AV4:AW4"/>
  </mergeCells>
  <phoneticPr fontId="8" type="noConversion"/>
  <pageMargins left="0.7" right="0.7" top="0.75" bottom="0.75" header="0.3" footer="0.3"/>
  <pageSetup paperSize="9" orientation="portrait" r:id="rId1"/>
  <ignoredErrors>
    <ignoredError sqref="AF11" formulaRange="1"/>
    <ignoredError sqref="AF12" formula="1" formulaRange="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68556-2A42-4A01-B7CE-CE686CED306D}">
  <sheetPr>
    <tabColor theme="1"/>
  </sheetPr>
  <dimension ref="B4:F26"/>
  <sheetViews>
    <sheetView showGridLines="0" workbookViewId="0">
      <selection activeCell="C25" sqref="C25:C26"/>
    </sheetView>
  </sheetViews>
  <sheetFormatPr defaultColWidth="9.07421875" defaultRowHeight="12.9"/>
  <cols>
    <col min="1" max="1" width="9.07421875" style="148"/>
    <col min="2" max="2" width="30.07421875" style="148" customWidth="1"/>
    <col min="3" max="3" width="20" style="700" customWidth="1"/>
    <col min="4" max="6" width="14.4609375" style="148" bestFit="1" customWidth="1"/>
    <col min="7" max="16384" width="9.07421875" style="148"/>
  </cols>
  <sheetData>
    <row r="4" spans="2:6">
      <c r="C4" s="700" t="s">
        <v>824</v>
      </c>
      <c r="D4" s="915" t="s">
        <v>825</v>
      </c>
    </row>
    <row r="5" spans="2:6">
      <c r="C5" s="700">
        <v>45291</v>
      </c>
      <c r="D5" s="700">
        <v>45291</v>
      </c>
    </row>
    <row r="6" spans="2:6">
      <c r="C6" s="700" t="s">
        <v>221</v>
      </c>
      <c r="D6" s="700" t="s">
        <v>221</v>
      </c>
    </row>
    <row r="7" spans="2:6">
      <c r="B7" s="148" t="s">
        <v>605</v>
      </c>
      <c r="C7" s="700">
        <v>2002265721.9999998</v>
      </c>
      <c r="D7" s="700">
        <f>_xlfn.XLOOKUP(B7,'[2]2025-2028'!$A$4:$A$29,'[2]2025-2028'!$C$4:$C$29)</f>
        <v>2109999999.9999967</v>
      </c>
      <c r="E7" s="700"/>
      <c r="F7" s="700"/>
    </row>
    <row r="8" spans="2:6">
      <c r="B8" s="148" t="s">
        <v>607</v>
      </c>
      <c r="C8" s="700">
        <v>1726446887.868546</v>
      </c>
      <c r="D8" s="700">
        <f>_xlfn.XLOOKUP(B8,'[2]2025-2028'!$A$4:$A$29,'[2]2025-2028'!$C$4:$C$29)</f>
        <v>1819371431.1366363</v>
      </c>
    </row>
    <row r="9" spans="2:6">
      <c r="B9" s="148" t="s">
        <v>608</v>
      </c>
      <c r="C9" s="700">
        <v>-215488293.72675586</v>
      </c>
      <c r="D9" s="700">
        <f>_xlfn.XLOOKUP(B9,'[2]2025-2028'!$A$4:$A$29,'[2]2025-2028'!$C$4:$C$29)</f>
        <v>-217685468.551103</v>
      </c>
    </row>
    <row r="10" spans="2:6">
      <c r="B10" s="719" t="s">
        <v>610</v>
      </c>
      <c r="C10" s="720">
        <v>1510958594.1417902</v>
      </c>
      <c r="D10" s="700">
        <f>_xlfn.XLOOKUP(B10,'[2]2025-2028'!$A$4:$A$29,'[2]2025-2028'!$C$4:$C$29)</f>
        <v>1601685962.5855331</v>
      </c>
    </row>
    <row r="11" spans="2:6">
      <c r="B11" s="148" t="s">
        <v>612</v>
      </c>
      <c r="C11" s="700">
        <v>138328889.11363333</v>
      </c>
      <c r="D11" s="700">
        <f>_xlfn.XLOOKUP(B11,'[2]2025-2028'!$A$4:$A$29,'[2]2025-2028'!$C$4:$C$29)</f>
        <v>161881024.90074524</v>
      </c>
    </row>
    <row r="12" spans="2:6">
      <c r="B12" s="148" t="s">
        <v>613</v>
      </c>
      <c r="C12" s="700">
        <v>81008536.461174816</v>
      </c>
      <c r="D12" s="700">
        <f>_xlfn.XLOOKUP(B12,'[2]2025-2028'!$A$4:$A$29,'[2]2025-2028'!$C$4:$C$29)</f>
        <v>76116858.011613488</v>
      </c>
    </row>
    <row r="13" spans="2:6">
      <c r="B13" s="148" t="s">
        <v>718</v>
      </c>
      <c r="C13" s="700">
        <v>1730296020</v>
      </c>
      <c r="D13" s="700">
        <f>_xlfn.XLOOKUP(B13,'[2]2025-2028'!$A$4:$A$29,'[2]2025-2028'!$C$4:$C$29)</f>
        <v>1839683845.4978919</v>
      </c>
    </row>
    <row r="14" spans="2:6">
      <c r="D14" s="700"/>
    </row>
    <row r="15" spans="2:6">
      <c r="B15" s="148" t="s">
        <v>616</v>
      </c>
      <c r="C15" s="700">
        <v>998170129.03073382</v>
      </c>
      <c r="D15" s="700">
        <f>_xlfn.XLOOKUP(B15,'[2]2025-2028'!$A$4:$A$29,'[2]2025-2028'!$C$4:$C$29)</f>
        <v>1139170509.6413682</v>
      </c>
    </row>
    <row r="16" spans="2:6">
      <c r="B16" s="148" t="s">
        <v>772</v>
      </c>
      <c r="C16" s="700">
        <v>-71151754.984402657</v>
      </c>
      <c r="D16" s="700">
        <f>_xlfn.XLOOKUP(B16,'[2]2025-2028'!$A$4:$A$29,'[2]2025-2028'!$C$4:$C$29)</f>
        <v>-173325912.22786355</v>
      </c>
    </row>
    <row r="17" spans="2:6">
      <c r="B17" s="719" t="s">
        <v>619</v>
      </c>
      <c r="C17" s="720">
        <v>927018374</v>
      </c>
      <c r="D17" s="700">
        <f>_xlfn.XLOOKUP(B17,'[2]2025-2028'!$A$4:$A$29,'[2]2025-2028'!$C$4:$C$29)</f>
        <v>965844597.4135046</v>
      </c>
    </row>
    <row r="18" spans="2:6">
      <c r="B18" s="148" t="s">
        <v>293</v>
      </c>
      <c r="C18" s="700">
        <v>291575125.77047741</v>
      </c>
      <c r="D18" s="700">
        <f>_xlfn.XLOOKUP(B18,'[2]2025-2028'!$A$4:$A$29,'[2]2025-2028'!$C$4:$C$29)</f>
        <v>224766895.262422</v>
      </c>
      <c r="F18" s="700">
        <f>C10-C21+C12</f>
        <v>22132042.34234795</v>
      </c>
    </row>
    <row r="19" spans="2:6">
      <c r="B19" s="148" t="s">
        <v>714</v>
      </c>
      <c r="C19" s="700">
        <v>-54479654.241431922</v>
      </c>
      <c r="D19" s="700">
        <v>0</v>
      </c>
    </row>
    <row r="20" spans="2:6">
      <c r="B20" s="719" t="s">
        <v>726</v>
      </c>
      <c r="C20" s="720">
        <v>405721242.7315715</v>
      </c>
      <c r="D20" s="700">
        <f>_xlfn.XLOOKUP(B20,'[2]2025-2028'!$A$4:$A$29,'[2]2025-2028'!$C$4:$C$29)</f>
        <v>486494388.62674826</v>
      </c>
      <c r="F20" s="700">
        <f>C10-C17-C20-C18+C12</f>
        <v>-32347611.899083942</v>
      </c>
    </row>
    <row r="21" spans="2:6">
      <c r="B21" s="148" t="s">
        <v>773</v>
      </c>
      <c r="C21" s="700">
        <v>1569835088.260617</v>
      </c>
      <c r="D21" s="700">
        <f>_xlfn.XLOOKUP(B21,'[2]2025-2028'!$A$4:$A$29,'[2]2025-2028'!$C$4:$C$29)</f>
        <v>1677105881.302675</v>
      </c>
    </row>
    <row r="22" spans="2:6">
      <c r="D22" s="700"/>
    </row>
    <row r="23" spans="2:6">
      <c r="B23" s="148" t="s">
        <v>622</v>
      </c>
      <c r="C23" s="700">
        <v>160460932</v>
      </c>
      <c r="D23" s="700">
        <f>_xlfn.XLOOKUP(B23,'[2]2025-2028'!$A$4:$A$29,'[2]2025-2028'!$C$4:$C$29)</f>
        <v>162577964.19521689</v>
      </c>
    </row>
    <row r="24" spans="2:6">
      <c r="D24" s="700"/>
    </row>
    <row r="25" spans="2:6">
      <c r="B25" s="148" t="s">
        <v>732</v>
      </c>
      <c r="C25" s="700">
        <v>-48138279.600000001</v>
      </c>
      <c r="D25" s="700">
        <v>48773389.258565068</v>
      </c>
    </row>
    <row r="26" spans="2:6">
      <c r="B26" s="148" t="s">
        <v>627</v>
      </c>
      <c r="C26" s="700">
        <v>112322652.40000001</v>
      </c>
      <c r="D26" s="700">
        <v>113804574.93665183</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FA935-5657-44D0-B7C0-46CC5C98CAC6}">
  <sheetPr codeName="Sheet7">
    <tabColor rgb="FF0137A6"/>
  </sheetPr>
  <dimension ref="A1:CJ113"/>
  <sheetViews>
    <sheetView showGridLines="0" topLeftCell="Q1" zoomScale="70" zoomScaleNormal="70" workbookViewId="0">
      <selection activeCell="K16" sqref="K16"/>
    </sheetView>
  </sheetViews>
  <sheetFormatPr defaultColWidth="8.53515625" defaultRowHeight="12.9"/>
  <cols>
    <col min="1" max="1" width="7.53515625" style="56" bestFit="1" customWidth="1"/>
    <col min="2" max="2" width="31.69140625" style="56" customWidth="1"/>
    <col min="3" max="3" width="28" style="56" customWidth="1"/>
    <col min="4" max="5" width="12.4609375" style="56" customWidth="1"/>
    <col min="6" max="7" width="6.3046875" style="56" customWidth="1"/>
    <col min="8" max="9" width="6.84375" style="56" customWidth="1"/>
    <col min="10" max="10" width="9.23046875" style="56" customWidth="1"/>
    <col min="11" max="11" width="8" style="56" customWidth="1"/>
    <col min="12" max="15" width="6.3046875" style="56" customWidth="1"/>
    <col min="16" max="16" width="6.53515625" style="56" customWidth="1"/>
    <col min="17" max="18" width="12.07421875" style="56" customWidth="1"/>
    <col min="19" max="19" width="11.84375" style="56" customWidth="1"/>
    <col min="20" max="20" width="33.69140625" style="56" customWidth="1"/>
    <col min="21" max="21" width="11.53515625" style="56" hidden="1" customWidth="1"/>
    <col min="22" max="22" width="7.53515625" style="56" hidden="1" customWidth="1"/>
    <col min="23" max="27" width="7.53515625" style="56" customWidth="1"/>
    <col min="28" max="28" width="10.53515625" style="56" customWidth="1"/>
    <col min="29" max="29" width="7.84375" style="56" bestFit="1" customWidth="1"/>
    <col min="30" max="31" width="4.53515625" style="56" bestFit="1" customWidth="1"/>
    <col min="32" max="36" width="10.53515625" style="56" customWidth="1"/>
    <col min="37" max="37" width="8.07421875" style="56" customWidth="1"/>
    <col min="38" max="38" width="5.53515625" style="56" bestFit="1" customWidth="1"/>
    <col min="39" max="43" width="6.3046875" style="56" customWidth="1"/>
    <col min="44" max="44" width="26.84375" style="56" bestFit="1" customWidth="1"/>
    <col min="45" max="45" width="8.53515625" style="56" hidden="1" customWidth="1"/>
    <col min="46" max="46" width="6.3046875" style="56" hidden="1" customWidth="1"/>
    <col min="47" max="47" width="8.53515625" style="56" hidden="1" customWidth="1"/>
    <col min="48" max="48" width="6.3046875" style="56" hidden="1" customWidth="1"/>
    <col min="49" max="49" width="8.53515625" style="56" bestFit="1" customWidth="1"/>
    <col min="50" max="50" width="6.3046875" style="56" bestFit="1" customWidth="1"/>
    <col min="51" max="52" width="6.3046875" style="56" customWidth="1"/>
    <col min="53" max="53" width="7.07421875" style="56" customWidth="1"/>
    <col min="54" max="54" width="9.23046875" style="56" customWidth="1"/>
    <col min="55" max="55" width="8.53515625" style="56" bestFit="1" customWidth="1"/>
    <col min="56" max="56" width="6.53515625" style="56" bestFit="1" customWidth="1"/>
    <col min="57" max="58" width="6.53515625" style="56" customWidth="1"/>
    <col min="59" max="59" width="15.84375" style="56" customWidth="1"/>
    <col min="60" max="60" width="10.07421875" style="56" bestFit="1" customWidth="1"/>
    <col min="61" max="61" width="9.07421875" style="56" hidden="1" customWidth="1"/>
    <col min="62" max="67" width="9.07421875" style="56" customWidth="1"/>
    <col min="68" max="69" width="8.53515625" style="56"/>
    <col min="70" max="70" width="25.53515625" style="56" customWidth="1"/>
    <col min="71" max="71" width="15.765625" style="56" customWidth="1"/>
    <col min="72" max="72" width="12.07421875" style="56" customWidth="1"/>
    <col min="73" max="73" width="11.53515625" style="56" customWidth="1"/>
    <col min="74" max="75" width="9.07421875" style="56" customWidth="1"/>
    <col min="76" max="76" width="10.84375" style="56" customWidth="1"/>
    <col min="77" max="80" width="8.53515625" style="56"/>
    <col min="81" max="81" width="5.3046875" style="56" bestFit="1" customWidth="1"/>
    <col min="82" max="82" width="61.3046875" style="56" customWidth="1"/>
    <col min="83" max="83" width="16.3046875" style="56" bestFit="1" customWidth="1"/>
    <col min="84" max="85" width="8.53515625" style="56"/>
    <col min="86" max="86" width="15.3046875" style="56" bestFit="1" customWidth="1"/>
    <col min="87" max="87" width="55.07421875" style="56" bestFit="1" customWidth="1"/>
    <col min="88" max="88" width="11.3046875" style="56" bestFit="1" customWidth="1"/>
    <col min="89" max="16384" width="8.53515625" style="56"/>
  </cols>
  <sheetData>
    <row r="1" spans="1:88">
      <c r="B1" s="62"/>
      <c r="D1" s="68">
        <v>1000000</v>
      </c>
    </row>
    <row r="2" spans="1:88" ht="29.6" customHeight="1">
      <c r="B2" s="62"/>
      <c r="D2" s="79">
        <v>1000</v>
      </c>
      <c r="BR2" s="221" t="s">
        <v>444</v>
      </c>
      <c r="CC2" s="1378" t="s">
        <v>445</v>
      </c>
      <c r="CD2" s="1378"/>
      <c r="CE2" s="1378"/>
      <c r="CH2" s="1337" t="s">
        <v>446</v>
      </c>
      <c r="CI2" s="1378"/>
      <c r="CJ2" s="1378"/>
    </row>
    <row r="3" spans="1:88" ht="34.5" customHeight="1">
      <c r="B3" s="62"/>
      <c r="K3" s="62" t="s">
        <v>447</v>
      </c>
      <c r="CC3" s="466" t="s">
        <v>448</v>
      </c>
      <c r="CD3" s="518" t="s">
        <v>449</v>
      </c>
      <c r="CE3" s="518" t="s">
        <v>450</v>
      </c>
      <c r="CH3" s="563" t="s">
        <v>448</v>
      </c>
      <c r="CI3" s="461" t="s">
        <v>449</v>
      </c>
      <c r="CJ3" s="564" t="s">
        <v>451</v>
      </c>
    </row>
    <row r="4" spans="1:88" ht="26.25" customHeight="1" thickBot="1">
      <c r="B4" s="62"/>
      <c r="C4" s="1337" t="s">
        <v>963</v>
      </c>
      <c r="D4" s="1337"/>
      <c r="E4" s="1337"/>
      <c r="F4" s="1337"/>
      <c r="G4" s="1337"/>
      <c r="H4" s="1337"/>
      <c r="I4" s="1337"/>
      <c r="J4" s="1337"/>
      <c r="K4" s="1337"/>
      <c r="L4" s="1337"/>
      <c r="M4" s="1337"/>
      <c r="N4" s="1337"/>
      <c r="O4" s="1337"/>
      <c r="P4" s="1337"/>
      <c r="Q4" s="1337"/>
      <c r="T4" s="1494" t="s">
        <v>868</v>
      </c>
      <c r="U4" s="1494"/>
      <c r="V4" s="1494"/>
      <c r="W4" s="1494"/>
      <c r="X4" s="1494"/>
      <c r="Y4" s="1494"/>
      <c r="Z4" s="1494"/>
      <c r="AA4" s="1494"/>
      <c r="AR4" s="1494" t="s">
        <v>452</v>
      </c>
      <c r="AS4" s="1494"/>
      <c r="AT4" s="1494"/>
      <c r="AU4" s="1494"/>
      <c r="AV4" s="1494"/>
      <c r="AW4" s="1494"/>
      <c r="AX4" s="1494"/>
      <c r="AY4" s="1494"/>
      <c r="AZ4" s="1494"/>
      <c r="BA4" s="1494"/>
      <c r="BB4" s="1494"/>
      <c r="BC4" s="1494"/>
      <c r="BD4" s="1494"/>
      <c r="BE4" s="1494"/>
      <c r="BF4" s="1494"/>
      <c r="BP4" s="56" t="s">
        <v>453</v>
      </c>
      <c r="BQ4" s="56" t="s">
        <v>454</v>
      </c>
      <c r="BR4" s="572" t="s">
        <v>455</v>
      </c>
      <c r="BS4" s="572" t="s">
        <v>456</v>
      </c>
      <c r="BT4" s="572" t="s">
        <v>457</v>
      </c>
      <c r="BU4" s="572" t="s">
        <v>869</v>
      </c>
      <c r="BV4" s="572" t="s">
        <v>458</v>
      </c>
      <c r="BW4" s="572" t="s">
        <v>459</v>
      </c>
      <c r="BX4" s="572" t="s">
        <v>460</v>
      </c>
      <c r="CC4" s="578">
        <v>1</v>
      </c>
      <c r="CD4" s="579" t="s">
        <v>461</v>
      </c>
      <c r="CE4" s="580">
        <v>100</v>
      </c>
      <c r="CH4" s="565">
        <v>1</v>
      </c>
      <c r="CI4" s="566" t="s">
        <v>462</v>
      </c>
      <c r="CJ4" s="567">
        <v>0.1</v>
      </c>
    </row>
    <row r="5" spans="1:88" ht="26.25" customHeight="1">
      <c r="B5" s="62"/>
      <c r="C5" s="1011"/>
      <c r="D5" s="1500" t="s">
        <v>463</v>
      </c>
      <c r="E5" s="1500"/>
      <c r="F5" s="1500"/>
      <c r="G5" s="1500"/>
      <c r="H5" s="1500"/>
      <c r="I5" s="1500"/>
      <c r="J5" s="1500"/>
      <c r="K5" s="1481" t="s">
        <v>464</v>
      </c>
      <c r="L5" s="1481"/>
      <c r="M5" s="1481"/>
      <c r="N5" s="1481"/>
      <c r="O5" s="1481"/>
      <c r="P5" s="1481"/>
      <c r="Q5" s="1482"/>
      <c r="T5" s="1150"/>
      <c r="U5" s="1501" t="s">
        <v>465</v>
      </c>
      <c r="V5" s="1501"/>
      <c r="W5" s="1501"/>
      <c r="X5" s="1501"/>
      <c r="Y5" s="1501"/>
      <c r="Z5" s="1501"/>
      <c r="AA5" s="1149"/>
      <c r="AR5" s="1151"/>
      <c r="AS5" s="1495">
        <v>2017</v>
      </c>
      <c r="AT5" s="1495"/>
      <c r="AU5" s="1495">
        <v>2018</v>
      </c>
      <c r="AV5" s="1495"/>
      <c r="AW5" s="1495">
        <v>2019</v>
      </c>
      <c r="AX5" s="1495"/>
      <c r="AY5" s="1495">
        <v>2020</v>
      </c>
      <c r="AZ5" s="1495"/>
      <c r="BA5" s="1495">
        <v>2021</v>
      </c>
      <c r="BB5" s="1495"/>
      <c r="BC5" s="1499">
        <v>2022</v>
      </c>
      <c r="BD5" s="1496"/>
      <c r="BE5" s="1495">
        <v>2023</v>
      </c>
      <c r="BF5" s="1496"/>
      <c r="BI5" s="76">
        <v>2017</v>
      </c>
      <c r="BJ5" s="76" t="s">
        <v>796</v>
      </c>
      <c r="BK5" s="76" t="s">
        <v>797</v>
      </c>
      <c r="BL5" s="76" t="s">
        <v>798</v>
      </c>
      <c r="BM5" s="76" t="s">
        <v>799</v>
      </c>
      <c r="BN5" s="753" t="s">
        <v>800</v>
      </c>
      <c r="BO5" s="347" t="s">
        <v>820</v>
      </c>
      <c r="BP5" s="107">
        <v>0.25</v>
      </c>
      <c r="BQ5" s="107">
        <v>0.7</v>
      </c>
      <c r="BR5" s="479" t="s">
        <v>466</v>
      </c>
      <c r="BS5" s="1318">
        <v>0.42</v>
      </c>
      <c r="BT5" s="1319" t="s">
        <v>467</v>
      </c>
      <c r="BU5" s="1320">
        <f>BF9</f>
        <v>0.2508016558983524</v>
      </c>
      <c r="BV5" s="1320" t="str">
        <f>IF(OR(BU5&lt;BP5,BU5&gt;BQ5),"NO","YES")</f>
        <v>YES</v>
      </c>
      <c r="BW5" s="1318">
        <v>1</v>
      </c>
      <c r="BX5" s="1320" t="str">
        <f>IF(BU5&lt;=BW5,"YES","NO")</f>
        <v>YES</v>
      </c>
      <c r="CC5" s="578">
        <v>2</v>
      </c>
      <c r="CD5" s="579" t="s">
        <v>468</v>
      </c>
      <c r="CE5" s="580">
        <v>95</v>
      </c>
      <c r="CH5" s="561">
        <v>2</v>
      </c>
      <c r="CI5" s="521" t="s">
        <v>469</v>
      </c>
      <c r="CJ5" s="562">
        <v>0.1</v>
      </c>
    </row>
    <row r="6" spans="1:88" ht="19.95" customHeight="1">
      <c r="B6" s="62"/>
      <c r="C6" s="1014" t="s">
        <v>455</v>
      </c>
      <c r="D6" s="1015">
        <v>2017</v>
      </c>
      <c r="E6" s="1016">
        <f t="shared" ref="E6:F6" si="0">D6+1</f>
        <v>2018</v>
      </c>
      <c r="F6" s="1016">
        <f t="shared" si="0"/>
        <v>2019</v>
      </c>
      <c r="G6" s="1016">
        <v>2020</v>
      </c>
      <c r="H6" s="1016">
        <v>2021</v>
      </c>
      <c r="I6" s="1016">
        <v>2022</v>
      </c>
      <c r="J6" s="1014">
        <v>2023</v>
      </c>
      <c r="K6" s="1016">
        <v>2017</v>
      </c>
      <c r="L6" s="1016">
        <f t="shared" ref="L6:M6" si="1">K6+1</f>
        <v>2018</v>
      </c>
      <c r="M6" s="1016">
        <f t="shared" si="1"/>
        <v>2019</v>
      </c>
      <c r="N6" s="1016">
        <v>2020</v>
      </c>
      <c r="O6" s="1016">
        <v>2021</v>
      </c>
      <c r="P6" s="1016">
        <v>2022</v>
      </c>
      <c r="Q6" s="1016">
        <v>2023</v>
      </c>
      <c r="T6" s="725" t="s">
        <v>455</v>
      </c>
      <c r="U6" s="723">
        <v>2017</v>
      </c>
      <c r="V6" s="723">
        <f>U6+1</f>
        <v>2018</v>
      </c>
      <c r="W6" s="723">
        <f>V6+1</f>
        <v>2019</v>
      </c>
      <c r="X6" s="723">
        <f>W6+1</f>
        <v>2020</v>
      </c>
      <c r="Y6" s="723">
        <v>2021</v>
      </c>
      <c r="Z6" s="723">
        <v>2022</v>
      </c>
      <c r="AA6" s="478">
        <v>2023</v>
      </c>
      <c r="AC6" s="67"/>
      <c r="AD6" s="67"/>
      <c r="AR6" s="1129" t="s">
        <v>470</v>
      </c>
      <c r="AS6" s="1152" t="s">
        <v>471</v>
      </c>
      <c r="AT6" s="1129" t="s">
        <v>472</v>
      </c>
      <c r="AU6" s="1152" t="s">
        <v>471</v>
      </c>
      <c r="AV6" s="1129" t="s">
        <v>472</v>
      </c>
      <c r="AW6" s="1152" t="s">
        <v>471</v>
      </c>
      <c r="AX6" s="1129" t="s">
        <v>472</v>
      </c>
      <c r="AY6" s="1152" t="s">
        <v>471</v>
      </c>
      <c r="AZ6" s="1129" t="s">
        <v>472</v>
      </c>
      <c r="BA6" s="1152" t="s">
        <v>471</v>
      </c>
      <c r="BB6" s="1129" t="s">
        <v>472</v>
      </c>
      <c r="BC6" s="1152" t="s">
        <v>471</v>
      </c>
      <c r="BD6" s="1128" t="s">
        <v>472</v>
      </c>
      <c r="BE6" s="1152" t="s">
        <v>471</v>
      </c>
      <c r="BF6" s="1128" t="s">
        <v>472</v>
      </c>
      <c r="BH6" s="67" t="s">
        <v>473</v>
      </c>
      <c r="BI6" s="114">
        <f t="shared" ref="BI6:BO6" si="2">D11</f>
        <v>661.51384800000005</v>
      </c>
      <c r="BJ6" s="114">
        <f t="shared" si="2"/>
        <v>751.56992799999989</v>
      </c>
      <c r="BK6" s="114">
        <f t="shared" si="2"/>
        <v>769.63361099999997</v>
      </c>
      <c r="BL6" s="114">
        <f t="shared" si="2"/>
        <v>826.13375199999996</v>
      </c>
      <c r="BM6" s="114">
        <f t="shared" si="2"/>
        <v>1083.5621229999999</v>
      </c>
      <c r="BN6" s="752">
        <f t="shared" si="2"/>
        <v>1281.1410759999999</v>
      </c>
      <c r="BO6" s="114">
        <f t="shared" si="2"/>
        <v>2574.1157469999998</v>
      </c>
      <c r="BP6" s="107">
        <v>0.1</v>
      </c>
      <c r="BQ6" s="107">
        <v>0.3</v>
      </c>
      <c r="BR6" s="479" t="s">
        <v>474</v>
      </c>
      <c r="BS6" s="1318">
        <v>0.3</v>
      </c>
      <c r="BT6" s="1319" t="s">
        <v>475</v>
      </c>
      <c r="BU6" s="1321">
        <f>BF10</f>
        <v>4.1981820815058773E-2</v>
      </c>
      <c r="BV6" s="1320" t="str">
        <f>IF(OR(BU6&lt;BP6,BU6&gt;BQ6),"NO","YES")</f>
        <v>NO</v>
      </c>
      <c r="BW6" s="1318">
        <v>0.95</v>
      </c>
      <c r="BX6" s="1322" t="str">
        <f>IF(BU6&lt;=BW6,"YES","NO")</f>
        <v>YES</v>
      </c>
      <c r="CC6" s="578">
        <v>3</v>
      </c>
      <c r="CD6" s="579" t="s">
        <v>476</v>
      </c>
      <c r="CE6" s="580">
        <v>30</v>
      </c>
      <c r="CH6" s="561">
        <v>3</v>
      </c>
      <c r="CI6" s="521" t="s">
        <v>477</v>
      </c>
      <c r="CJ6" s="562">
        <v>0.3</v>
      </c>
    </row>
    <row r="7" spans="1:88">
      <c r="C7" s="717" t="s">
        <v>222</v>
      </c>
      <c r="D7" s="1012">
        <f>BS!B8/A_Million</f>
        <v>0</v>
      </c>
      <c r="E7" s="1008">
        <f>BS!C8/A_Million</f>
        <v>0</v>
      </c>
      <c r="F7" s="1008">
        <f>BS!D8/A_Million</f>
        <v>300</v>
      </c>
      <c r="G7" s="1008">
        <f>BS!E8/A_Million</f>
        <v>380</v>
      </c>
      <c r="H7" s="1008">
        <f>BS!F8/A_Million</f>
        <v>385.80579999999998</v>
      </c>
      <c r="I7" s="1008">
        <f>BS!G8/A_Million</f>
        <v>442.641593</v>
      </c>
      <c r="J7" s="1013">
        <f>BS!H8/A_Million</f>
        <v>442.641593</v>
      </c>
      <c r="K7" s="1009">
        <v>0</v>
      </c>
      <c r="L7" s="1009">
        <v>0</v>
      </c>
      <c r="M7" s="1009">
        <v>0</v>
      </c>
      <c r="N7" s="1009">
        <v>0</v>
      </c>
      <c r="O7" s="1009">
        <v>0</v>
      </c>
      <c r="P7" s="1008">
        <f>0</f>
        <v>0</v>
      </c>
      <c r="Q7" s="1010">
        <f>0</f>
        <v>0</v>
      </c>
      <c r="T7" s="717" t="s">
        <v>478</v>
      </c>
      <c r="U7" s="721">
        <f t="shared" ref="U7:W8" si="3">IFERROR(K7/D7,0)</f>
        <v>0</v>
      </c>
      <c r="V7" s="721">
        <f t="shared" si="3"/>
        <v>0</v>
      </c>
      <c r="W7" s="721">
        <f t="shared" si="3"/>
        <v>0</v>
      </c>
      <c r="X7" s="721">
        <f t="shared" ref="X7:AA11" si="4">IFERROR(N7/G7,0)</f>
        <v>0</v>
      </c>
      <c r="Y7" s="721">
        <f t="shared" si="4"/>
        <v>0</v>
      </c>
      <c r="Z7" s="721">
        <f t="shared" si="4"/>
        <v>0</v>
      </c>
      <c r="AA7" s="1290">
        <f>IFERROR(Q7/J7,0)</f>
        <v>0</v>
      </c>
      <c r="AC7" s="224"/>
      <c r="AD7" s="225"/>
      <c r="AR7" s="717" t="s">
        <v>222</v>
      </c>
      <c r="AS7" s="715">
        <f>D7</f>
        <v>0</v>
      </c>
      <c r="AT7" s="716">
        <f>AS7/AS$12</f>
        <v>0</v>
      </c>
      <c r="AU7" s="1153">
        <f>E7</f>
        <v>0</v>
      </c>
      <c r="AV7" s="1154">
        <f>AU7/AU$12</f>
        <v>0</v>
      </c>
      <c r="AW7" s="1153">
        <f>F7</f>
        <v>300</v>
      </c>
      <c r="AX7" s="1154">
        <f t="shared" ref="AX7:AX12" si="5">AW7/AW$12</f>
        <v>0.33083404606198458</v>
      </c>
      <c r="AY7" s="1153">
        <f>G7</f>
        <v>380</v>
      </c>
      <c r="AZ7" s="1154">
        <f>AY7/AY$12</f>
        <v>0.38027592859406384</v>
      </c>
      <c r="BA7" s="1254">
        <f>H7</f>
        <v>385.80579999999998</v>
      </c>
      <c r="BB7" s="1154">
        <f t="shared" ref="BB7:BB12" si="6">BA7/BA$12</f>
        <v>0.31290537283279346</v>
      </c>
      <c r="BC7" s="1155">
        <f>I7</f>
        <v>442.641593</v>
      </c>
      <c r="BD7" s="225">
        <f>BC7/BC$12</f>
        <v>0.30132852678394589</v>
      </c>
      <c r="BE7" s="1158">
        <f>J7</f>
        <v>442.641593</v>
      </c>
      <c r="BF7" s="1159">
        <f t="shared" ref="BF7:BF12" si="7">BE7/BE$12</f>
        <v>0.15442074315939702</v>
      </c>
      <c r="BH7" s="67" t="s">
        <v>479</v>
      </c>
      <c r="BI7" s="227">
        <f t="shared" ref="BI7:BO7" si="8">D48</f>
        <v>7.5113538841384275E-2</v>
      </c>
      <c r="BJ7" s="227">
        <f t="shared" si="8"/>
        <v>8.0249417103256671E-2</v>
      </c>
      <c r="BK7" s="227">
        <f t="shared" si="8"/>
        <v>6.3105993566956758E-2</v>
      </c>
      <c r="BL7" s="227">
        <f t="shared" si="8"/>
        <v>5.5692727028574043E-2</v>
      </c>
      <c r="BM7" s="227">
        <f t="shared" si="8"/>
        <v>5.4564403292376273E-2</v>
      </c>
      <c r="BN7" s="804">
        <f t="shared" si="8"/>
        <v>6.7834821611516619E-2</v>
      </c>
      <c r="BO7" s="227">
        <f t="shared" si="8"/>
        <v>7.9568562208174126E-2</v>
      </c>
      <c r="BP7" s="107">
        <v>0</v>
      </c>
      <c r="BQ7" s="107">
        <v>0.05</v>
      </c>
      <c r="BR7" s="479" t="s">
        <v>968</v>
      </c>
      <c r="BS7" s="1323">
        <v>0</v>
      </c>
      <c r="BT7" s="1323">
        <v>0</v>
      </c>
      <c r="BU7" s="1324">
        <f>BF8</f>
        <v>0.45080643460729714</v>
      </c>
      <c r="BV7" s="1325" t="str">
        <f>IF(OR(BU7&lt;BP7,BU7&gt;BQ7),"NO","YES")</f>
        <v>NO</v>
      </c>
      <c r="BW7" s="1326">
        <v>0.1</v>
      </c>
      <c r="BX7" s="1322" t="str">
        <f>IF(BU7&lt;=BW7,"YES","NO")</f>
        <v>NO</v>
      </c>
      <c r="CC7" s="1486">
        <v>4</v>
      </c>
      <c r="CD7" s="583" t="s">
        <v>482</v>
      </c>
      <c r="CE7" s="565"/>
      <c r="CH7" s="568">
        <v>4</v>
      </c>
      <c r="CI7" s="569" t="s">
        <v>483</v>
      </c>
      <c r="CJ7" s="570">
        <v>0.1</v>
      </c>
    </row>
    <row r="8" spans="1:88">
      <c r="C8" s="717" t="s">
        <v>968</v>
      </c>
      <c r="D8" s="1008">
        <f>BS!B15/A_Million</f>
        <v>0</v>
      </c>
      <c r="E8" s="1008">
        <f>BS!C15/A_Million</f>
        <v>0</v>
      </c>
      <c r="F8" s="1008">
        <f>BS!D15/A_Million</f>
        <v>0</v>
      </c>
      <c r="G8" s="1008">
        <f>BS!E15/A_Million</f>
        <v>0</v>
      </c>
      <c r="H8" s="1008">
        <f>BS!F15/A_Million</f>
        <v>0</v>
      </c>
      <c r="I8" s="1008">
        <f>BS!G15/A_Million</f>
        <v>0</v>
      </c>
      <c r="J8" s="1013">
        <f>BS!H15/A_Million</f>
        <v>1292.2206839999999</v>
      </c>
      <c r="K8" s="1009">
        <f>BS!I15/A_Million</f>
        <v>0</v>
      </c>
      <c r="L8" s="1009">
        <f>BS!J16/A_Million</f>
        <v>0</v>
      </c>
      <c r="M8" s="1009">
        <v>0</v>
      </c>
      <c r="N8" s="1009">
        <v>0</v>
      </c>
      <c r="O8" s="1009">
        <v>0</v>
      </c>
      <c r="P8" s="1008">
        <v>0</v>
      </c>
      <c r="Q8" s="1010">
        <v>0</v>
      </c>
      <c r="T8" s="717" t="s">
        <v>962</v>
      </c>
      <c r="U8" s="721">
        <f>IFERROR(K8/D8,0)</f>
        <v>0</v>
      </c>
      <c r="V8" s="721">
        <f t="shared" si="3"/>
        <v>0</v>
      </c>
      <c r="W8" s="721">
        <f t="shared" ref="W8:W9" si="9">IFERROR(M8/F8,0)</f>
        <v>0</v>
      </c>
      <c r="X8" s="721">
        <f t="shared" si="4"/>
        <v>0</v>
      </c>
      <c r="Y8" s="721">
        <f t="shared" si="4"/>
        <v>0</v>
      </c>
      <c r="Z8" s="721">
        <f t="shared" si="4"/>
        <v>0</v>
      </c>
      <c r="AA8" s="1290">
        <f t="shared" si="4"/>
        <v>0</v>
      </c>
      <c r="AC8" s="224"/>
      <c r="AD8" s="225"/>
      <c r="AR8" s="717" t="s">
        <v>968</v>
      </c>
      <c r="AS8" s="715"/>
      <c r="AT8" s="716"/>
      <c r="AU8" s="1153"/>
      <c r="AV8" s="1154"/>
      <c r="AW8" s="1253">
        <f t="shared" ref="AW8:AW9" si="10">F8</f>
        <v>0</v>
      </c>
      <c r="AX8" s="1154">
        <f t="shared" si="5"/>
        <v>0</v>
      </c>
      <c r="AY8" s="1253">
        <f>G8</f>
        <v>0</v>
      </c>
      <c r="AZ8" s="1154">
        <f t="shared" ref="AZ8:AZ9" si="11">AY8/AY$12</f>
        <v>0</v>
      </c>
      <c r="BA8" s="1254">
        <f t="shared" ref="BA8:BA10" si="12">H8</f>
        <v>0</v>
      </c>
      <c r="BB8" s="1154">
        <f t="shared" si="6"/>
        <v>0</v>
      </c>
      <c r="BC8" s="1255">
        <f t="shared" ref="BC8:BC9" si="13">I8</f>
        <v>0</v>
      </c>
      <c r="BD8" s="225">
        <f t="shared" ref="BD8:BD9" si="14">BC8/BC$12</f>
        <v>0</v>
      </c>
      <c r="BE8" s="1158">
        <f t="shared" ref="BE8:BE9" si="15">J8</f>
        <v>1292.2206839999999</v>
      </c>
      <c r="BF8" s="1159">
        <f t="shared" si="7"/>
        <v>0.45080643460729714</v>
      </c>
      <c r="BH8" s="67"/>
      <c r="BI8" s="227"/>
      <c r="BJ8" s="227"/>
      <c r="BK8" s="227"/>
      <c r="BL8" s="227"/>
      <c r="BM8" s="227"/>
      <c r="BN8" s="804"/>
      <c r="BO8" s="227"/>
      <c r="BP8" s="107"/>
      <c r="BQ8" s="107"/>
      <c r="BR8" s="479" t="s">
        <v>480</v>
      </c>
      <c r="BS8" s="1327">
        <v>0.03</v>
      </c>
      <c r="BT8" s="1319" t="s">
        <v>481</v>
      </c>
      <c r="BU8" s="1320">
        <v>0</v>
      </c>
      <c r="BV8" s="1320" t="str">
        <f>IF(OR(BU8&lt;BP7,BU8&gt;BQ7),"NO","YES")</f>
        <v>YES</v>
      </c>
      <c r="BW8" s="1318">
        <v>0.05</v>
      </c>
      <c r="BX8" s="1322" t="str">
        <f>IF(BU8&lt;=BW8,"YES","NO")</f>
        <v>YES</v>
      </c>
      <c r="CC8" s="1487"/>
      <c r="CD8" s="1252"/>
      <c r="CE8" s="561"/>
      <c r="CH8" s="561"/>
      <c r="CI8" s="521"/>
      <c r="CJ8" s="562"/>
    </row>
    <row r="9" spans="1:88">
      <c r="A9" s="130">
        <f>1/8*F9</f>
        <v>9.9082489999999996</v>
      </c>
      <c r="C9" s="717" t="s">
        <v>484</v>
      </c>
      <c r="D9" s="1012">
        <f>BS!B17/A_Million</f>
        <v>38.008040999999999</v>
      </c>
      <c r="E9" s="1008">
        <f>BS!C17/A_Million</f>
        <v>69.026318000000003</v>
      </c>
      <c r="F9" s="1008">
        <f>BS!D17/A_Million</f>
        <v>79.265991999999997</v>
      </c>
      <c r="G9" s="1008">
        <f>BS!E17/A_Million</f>
        <v>188.311093</v>
      </c>
      <c r="H9" s="1008">
        <f>BS!F17/A_Million</f>
        <v>445.26185400000003</v>
      </c>
      <c r="I9" s="1008">
        <f>BS!G17/A_Million</f>
        <v>659.14728000000002</v>
      </c>
      <c r="J9" s="1013">
        <f>BS!H17/A_Million</f>
        <v>718.91406700000005</v>
      </c>
      <c r="K9" s="1009">
        <v>3.5</v>
      </c>
      <c r="L9" s="1009">
        <v>6.3</v>
      </c>
      <c r="M9" s="1009">
        <v>8.35</v>
      </c>
      <c r="N9" s="1009">
        <v>16.193441</v>
      </c>
      <c r="O9" s="1009">
        <v>36.165863999999999</v>
      </c>
      <c r="P9" s="1008">
        <f>D77/A_Million</f>
        <v>67.477380999999994</v>
      </c>
      <c r="Q9" s="1010">
        <f>E77/A_Million</f>
        <v>87.867621999999997</v>
      </c>
      <c r="T9" s="717" t="s">
        <v>484</v>
      </c>
      <c r="U9" s="721">
        <f t="shared" ref="U9:V11" si="16">IFERROR(K9/D9,0)</f>
        <v>9.2085777322751264E-2</v>
      </c>
      <c r="V9" s="721">
        <f t="shared" si="16"/>
        <v>9.1269535773297356E-2</v>
      </c>
      <c r="W9" s="721">
        <f t="shared" si="9"/>
        <v>0.10534151897070815</v>
      </c>
      <c r="X9" s="721">
        <f t="shared" si="4"/>
        <v>8.5993027505819858E-2</v>
      </c>
      <c r="Y9" s="721">
        <f t="shared" si="4"/>
        <v>8.1223809484474718E-2</v>
      </c>
      <c r="Z9" s="721">
        <f t="shared" si="4"/>
        <v>0.10237071902959229</v>
      </c>
      <c r="AA9" s="1290">
        <f t="shared" si="4"/>
        <v>0.12222270509557298</v>
      </c>
      <c r="AC9" s="224"/>
      <c r="AD9" s="225"/>
      <c r="AR9" s="717" t="s">
        <v>484</v>
      </c>
      <c r="AS9" s="715">
        <f>D9</f>
        <v>38.008040999999999</v>
      </c>
      <c r="AT9" s="716">
        <f>AS9/AS$12</f>
        <v>4.7493703798418316E-2</v>
      </c>
      <c r="AU9" s="1153">
        <f>E9</f>
        <v>69.026318000000003</v>
      </c>
      <c r="AV9" s="1154">
        <f>AU9/AU$12</f>
        <v>8.5137315641191771E-2</v>
      </c>
      <c r="AW9" s="1153">
        <f t="shared" si="10"/>
        <v>79.265991999999997</v>
      </c>
      <c r="AX9" s="1154">
        <f t="shared" si="5"/>
        <v>8.7412962828256321E-2</v>
      </c>
      <c r="AY9" s="1153">
        <f>G9</f>
        <v>188.311093</v>
      </c>
      <c r="AZ9" s="1154">
        <f t="shared" si="11"/>
        <v>0.18844783093457398</v>
      </c>
      <c r="BA9" s="1254">
        <f t="shared" si="12"/>
        <v>445.26185400000003</v>
      </c>
      <c r="BB9" s="1154">
        <f t="shared" si="6"/>
        <v>0.36112683229254422</v>
      </c>
      <c r="BC9" s="1155">
        <f t="shared" si="13"/>
        <v>659.14728000000002</v>
      </c>
      <c r="BD9" s="225">
        <f t="shared" si="14"/>
        <v>0.44871490152992716</v>
      </c>
      <c r="BE9" s="1158">
        <f t="shared" si="15"/>
        <v>718.91406700000005</v>
      </c>
      <c r="BF9" s="1159">
        <f t="shared" si="7"/>
        <v>0.2508016558983524</v>
      </c>
      <c r="BP9" s="107">
        <v>0.05</v>
      </c>
      <c r="BQ9" s="107">
        <v>0.35</v>
      </c>
      <c r="BR9" s="479" t="s">
        <v>477</v>
      </c>
      <c r="BS9" s="1327">
        <v>0.25</v>
      </c>
      <c r="BT9" s="1319" t="s">
        <v>485</v>
      </c>
      <c r="BU9" s="1320">
        <f>BF7</f>
        <v>0.15442074315939702</v>
      </c>
      <c r="BV9" s="1320" t="str">
        <f t="shared" ref="BV9" si="17">IF(OR(BU9&lt;BP9,BU9&gt;BQ9),"NO","YES")</f>
        <v>YES</v>
      </c>
      <c r="BW9" s="1318">
        <v>0.3</v>
      </c>
      <c r="BX9" s="1322" t="s">
        <v>486</v>
      </c>
      <c r="CC9" s="1487"/>
      <c r="CD9" s="581" t="s">
        <v>487</v>
      </c>
      <c r="CE9" s="582">
        <v>30</v>
      </c>
    </row>
    <row r="10" spans="1:88" ht="13.95" customHeight="1" thickBot="1">
      <c r="A10" s="130">
        <f>F9-A9</f>
        <v>69.357742999999999</v>
      </c>
      <c r="C10" s="717" t="s">
        <v>237</v>
      </c>
      <c r="D10" s="1012">
        <f>BS!B18/A_Million</f>
        <v>623.505807</v>
      </c>
      <c r="E10" s="1008">
        <f>BS!C18/A_Million</f>
        <v>682.54360999999994</v>
      </c>
      <c r="F10" s="1008">
        <f>BS!D18/A_Million</f>
        <v>390.36761899999999</v>
      </c>
      <c r="G10" s="1008">
        <f>BS!E18/A_Million</f>
        <v>257.82265899999999</v>
      </c>
      <c r="H10" s="1008">
        <f>BS!F18/A_Million</f>
        <v>252.49446900000001</v>
      </c>
      <c r="I10" s="1008">
        <f>BS!G18/A_Million</f>
        <v>179.352203</v>
      </c>
      <c r="J10" s="1013">
        <f>BS!H18/A_Million</f>
        <v>120.339403</v>
      </c>
      <c r="K10" s="1009">
        <v>53.7</v>
      </c>
      <c r="L10" s="1009">
        <v>57.4</v>
      </c>
      <c r="M10" s="1009">
        <v>44.17</v>
      </c>
      <c r="N10" s="1009">
        <v>38.869601000000003</v>
      </c>
      <c r="O10" s="1009">
        <v>29.285017</v>
      </c>
      <c r="P10" s="1008">
        <f>D78/A_Million</f>
        <v>29.400601000000002</v>
      </c>
      <c r="Q10" s="1010">
        <f>E78/A_Million</f>
        <v>35.744394999999997</v>
      </c>
      <c r="T10" s="717" t="s">
        <v>237</v>
      </c>
      <c r="U10" s="721">
        <f>IFERROR(K10/D10,0)</f>
        <v>8.6125901951703873E-2</v>
      </c>
      <c r="V10" s="721">
        <f>IFERROR(L10/E10,0)</f>
        <v>8.409719050772449E-2</v>
      </c>
      <c r="W10" s="721">
        <f>IFERROR(M10/F10,0)</f>
        <v>0.11314975384779546</v>
      </c>
      <c r="X10" s="721">
        <f t="shared" si="4"/>
        <v>0.1507609965344435</v>
      </c>
      <c r="Y10" s="721">
        <f t="shared" si="4"/>
        <v>0.11598280594415714</v>
      </c>
      <c r="Z10" s="721">
        <f>IFERROR(P10/I10,0)</f>
        <v>0.1639266231929139</v>
      </c>
      <c r="AA10" s="1290">
        <f t="shared" si="4"/>
        <v>0.2970298514776577</v>
      </c>
      <c r="AC10" s="224"/>
      <c r="AD10" s="225"/>
      <c r="AG10" s="56" t="s">
        <v>771</v>
      </c>
      <c r="AR10" s="717" t="s">
        <v>237</v>
      </c>
      <c r="AS10" s="715">
        <f>D10</f>
        <v>623.505807</v>
      </c>
      <c r="AT10" s="716">
        <f>AS10/AS$12</f>
        <v>0.77911408573390506</v>
      </c>
      <c r="AU10" s="1153">
        <f>E10</f>
        <v>682.54360999999994</v>
      </c>
      <c r="AV10" s="1154">
        <f>AU10/AU$12</f>
        <v>0.84185181025371347</v>
      </c>
      <c r="AW10" s="1153">
        <f>F10</f>
        <v>390.36761899999999</v>
      </c>
      <c r="AX10" s="1154">
        <f t="shared" si="5"/>
        <v>0.43048966281784412</v>
      </c>
      <c r="AY10" s="1153">
        <f>G10</f>
        <v>257.82265899999999</v>
      </c>
      <c r="AZ10" s="1154">
        <f>AY10/AY$12</f>
        <v>0.25800987122056751</v>
      </c>
      <c r="BA10" s="1254">
        <f t="shared" si="12"/>
        <v>252.49446900000001</v>
      </c>
      <c r="BB10" s="1154">
        <f t="shared" si="6"/>
        <v>0.20478405446642642</v>
      </c>
      <c r="BC10" s="1155">
        <f>I10</f>
        <v>179.352203</v>
      </c>
      <c r="BD10" s="225">
        <f>BC10/BC$12</f>
        <v>0.122094118492487</v>
      </c>
      <c r="BE10" s="1158">
        <f>J10</f>
        <v>120.339403</v>
      </c>
      <c r="BF10" s="1159">
        <f t="shared" si="7"/>
        <v>4.1981820815058773E-2</v>
      </c>
      <c r="CC10" s="1487"/>
      <c r="CD10" s="581" t="s">
        <v>488</v>
      </c>
      <c r="CE10" s="582">
        <v>10</v>
      </c>
      <c r="CH10" s="572" t="s">
        <v>489</v>
      </c>
      <c r="CI10" s="571" t="s">
        <v>490</v>
      </c>
      <c r="CJ10" s="572" t="s">
        <v>491</v>
      </c>
    </row>
    <row r="11" spans="1:88" ht="11.6" customHeight="1" thickBot="1">
      <c r="C11" s="1144" t="s">
        <v>492</v>
      </c>
      <c r="D11" s="1145">
        <f t="shared" ref="D11:P11" si="18">SUM(D7:D10)</f>
        <v>661.51384800000005</v>
      </c>
      <c r="E11" s="1146">
        <f t="shared" ref="E11:H11" si="19">SUM(E7:E10)</f>
        <v>751.56992799999989</v>
      </c>
      <c r="F11" s="1146">
        <f t="shared" si="19"/>
        <v>769.63361099999997</v>
      </c>
      <c r="G11" s="1146">
        <f t="shared" si="19"/>
        <v>826.13375199999996</v>
      </c>
      <c r="H11" s="1146">
        <f t="shared" si="19"/>
        <v>1083.5621229999999</v>
      </c>
      <c r="I11" s="1146">
        <f>SUM(I7:I10)</f>
        <v>1281.1410759999999</v>
      </c>
      <c r="J11" s="1147">
        <f t="shared" ref="J11" si="20">SUM(J7:J10)</f>
        <v>2574.1157469999998</v>
      </c>
      <c r="K11" s="1146">
        <f t="shared" si="18"/>
        <v>57.2</v>
      </c>
      <c r="L11" s="1146">
        <f t="shared" si="18"/>
        <v>63.699999999999996</v>
      </c>
      <c r="M11" s="1146">
        <f t="shared" si="18"/>
        <v>52.52</v>
      </c>
      <c r="N11" s="1146">
        <f t="shared" si="18"/>
        <v>55.063042000000003</v>
      </c>
      <c r="O11" s="1146">
        <f t="shared" si="18"/>
        <v>65.450880999999995</v>
      </c>
      <c r="P11" s="1146">
        <f t="shared" si="18"/>
        <v>96.877982000000003</v>
      </c>
      <c r="Q11" s="1148">
        <f t="shared" ref="Q11" si="21">SUM(Q7:Q10)</f>
        <v>123.61201699999999</v>
      </c>
      <c r="T11" s="725" t="s">
        <v>492</v>
      </c>
      <c r="U11" s="724">
        <f t="shared" si="16"/>
        <v>8.6468333464124247E-2</v>
      </c>
      <c r="V11" s="724">
        <f t="shared" si="16"/>
        <v>8.4755919079295583E-2</v>
      </c>
      <c r="W11" s="724">
        <f t="shared" ref="W11" si="22">IFERROR(M11/F11,0)</f>
        <v>6.8240262963255652E-2</v>
      </c>
      <c r="X11" s="724">
        <f t="shared" si="4"/>
        <v>6.6651485751183792E-2</v>
      </c>
      <c r="Y11" s="724">
        <f t="shared" si="4"/>
        <v>6.0403441215525031E-2</v>
      </c>
      <c r="Z11" s="724">
        <f t="shared" si="4"/>
        <v>7.5618512133319507E-2</v>
      </c>
      <c r="AA11" s="724">
        <f>IFERROR(Q11/J11,0)</f>
        <v>4.8021157224209313E-2</v>
      </c>
      <c r="AC11" s="224"/>
      <c r="AD11" s="225"/>
      <c r="AR11" s="717" t="s">
        <v>493</v>
      </c>
      <c r="AS11" s="715">
        <f>U28</f>
        <v>138.76151400000001</v>
      </c>
      <c r="AT11" s="716">
        <f>AS11/AS$12</f>
        <v>0.1733922104676765</v>
      </c>
      <c r="AU11" s="1153">
        <f>V28</f>
        <v>59.194628999999999</v>
      </c>
      <c r="AV11" s="1154">
        <f>AU11/AU$12</f>
        <v>7.3010874105094867E-2</v>
      </c>
      <c r="AW11" s="1153">
        <f>W28</f>
        <v>137.16544300000001</v>
      </c>
      <c r="AX11" s="1154">
        <f t="shared" si="5"/>
        <v>0.15126332829191508</v>
      </c>
      <c r="AY11" s="1153">
        <f>X28</f>
        <v>173.140647</v>
      </c>
      <c r="AZ11" s="1154">
        <f>AY11/AY$12</f>
        <v>0.17326636925079478</v>
      </c>
      <c r="BA11" s="1153">
        <f>Y28</f>
        <v>149.417025</v>
      </c>
      <c r="BB11" s="1154">
        <f t="shared" si="6"/>
        <v>0.12118374040823601</v>
      </c>
      <c r="BC11" s="1155">
        <f>Z28</f>
        <v>187.825695</v>
      </c>
      <c r="BD11" s="225">
        <f>BC11/BC$12</f>
        <v>0.12786245319364001</v>
      </c>
      <c r="BE11" s="1158">
        <f>AA28</f>
        <v>292.34884799999998</v>
      </c>
      <c r="BF11" s="1159">
        <f t="shared" si="7"/>
        <v>0.10198934551989469</v>
      </c>
      <c r="BR11" s="67"/>
      <c r="BS11" s="226"/>
      <c r="BT11" s="67"/>
      <c r="BU11" s="458"/>
      <c r="BV11" s="459"/>
      <c r="BW11" s="458"/>
      <c r="BX11" s="459"/>
      <c r="CC11" s="1487"/>
      <c r="CD11" s="581" t="s">
        <v>494</v>
      </c>
      <c r="CE11" s="582">
        <v>10</v>
      </c>
      <c r="CH11" s="1489" t="s">
        <v>495</v>
      </c>
      <c r="CI11" s="575" t="s">
        <v>496</v>
      </c>
      <c r="CJ11" s="483">
        <v>0</v>
      </c>
    </row>
    <row r="12" spans="1:88" ht="13.3" thickBot="1">
      <c r="T12" s="521"/>
      <c r="U12" s="521"/>
      <c r="V12" s="521"/>
      <c r="W12" s="521"/>
      <c r="X12" s="521"/>
      <c r="Y12" s="521"/>
      <c r="Z12" s="521"/>
      <c r="AA12" s="521"/>
      <c r="AC12" s="224"/>
      <c r="AD12" s="225"/>
      <c r="AR12" s="1257" t="s">
        <v>497</v>
      </c>
      <c r="AS12" s="1330">
        <f>SUM(AS7:AS11)</f>
        <v>800.27536200000009</v>
      </c>
      <c r="AT12" s="1331">
        <f>AS12/AS$12</f>
        <v>1</v>
      </c>
      <c r="AU12" s="1332">
        <f>SUM(AU7:AU11)</f>
        <v>810.76455699999985</v>
      </c>
      <c r="AV12" s="1333">
        <f>AU12/AU$12</f>
        <v>1</v>
      </c>
      <c r="AW12" s="1332">
        <f>SUM(AW7:AW11)</f>
        <v>906.79905399999996</v>
      </c>
      <c r="AX12" s="1333">
        <f t="shared" si="5"/>
        <v>1</v>
      </c>
      <c r="AY12" s="1332">
        <f>SUM(AY7:AY11)</f>
        <v>999.2743989999999</v>
      </c>
      <c r="AZ12" s="1333">
        <f>AY12/AY$12</f>
        <v>1</v>
      </c>
      <c r="BA12" s="1332">
        <f>SUM(BA7:BA11)</f>
        <v>1232.9791479999999</v>
      </c>
      <c r="BB12" s="1333">
        <f t="shared" si="6"/>
        <v>1</v>
      </c>
      <c r="BC12" s="1156">
        <f>SUM(BC7:BC11)</f>
        <v>1468.9667709999999</v>
      </c>
      <c r="BD12" s="1157">
        <f>BC12/BC$12</f>
        <v>1</v>
      </c>
      <c r="BE12" s="1160">
        <f>SUM(BE7:BE11)</f>
        <v>2866.4645949999999</v>
      </c>
      <c r="BF12" s="1101">
        <f t="shared" si="7"/>
        <v>1</v>
      </c>
      <c r="BR12" s="67"/>
      <c r="BS12" s="226"/>
      <c r="BT12" s="67"/>
      <c r="BU12" s="458"/>
      <c r="BV12" s="459"/>
      <c r="BW12" s="458"/>
      <c r="BX12" s="459"/>
      <c r="CC12" s="1488"/>
      <c r="CD12" s="584" t="s">
        <v>498</v>
      </c>
      <c r="CE12" s="568"/>
      <c r="CH12" s="1490"/>
      <c r="CI12" s="573" t="s">
        <v>499</v>
      </c>
      <c r="CJ12" s="574">
        <v>0.05</v>
      </c>
    </row>
    <row r="13" spans="1:88">
      <c r="H13" s="228">
        <f>G10-H10</f>
        <v>5.328189999999978</v>
      </c>
      <c r="I13" s="228">
        <f>H10-I10</f>
        <v>73.142266000000006</v>
      </c>
      <c r="J13" s="228">
        <f>I10-J10</f>
        <v>59.012799999999999</v>
      </c>
      <c r="T13" s="521"/>
      <c r="U13" s="521"/>
      <c r="V13" s="521"/>
      <c r="W13" s="521"/>
      <c r="X13" s="722">
        <f>AVERAGE(U11:X11)</f>
        <v>7.6529000314464815E-2</v>
      </c>
      <c r="Y13" s="722">
        <f t="shared" ref="Y13" si="23">AVERAGE(V11:Y11)</f>
        <v>7.0012777252315014E-2</v>
      </c>
      <c r="Z13" s="722">
        <f>AVERAGE(V11:Z11)</f>
        <v>7.1133924228515916E-2</v>
      </c>
      <c r="AA13" s="722">
        <f>AVERAGE(W11:AA11)</f>
        <v>6.3786971857498653E-2</v>
      </c>
      <c r="AB13" s="722"/>
      <c r="BR13" s="67"/>
      <c r="BS13" s="226"/>
      <c r="BT13" s="67"/>
      <c r="BU13" s="458"/>
      <c r="BV13" s="459"/>
      <c r="BW13" s="458"/>
      <c r="BX13" s="459"/>
      <c r="CC13" s="1486">
        <v>5</v>
      </c>
      <c r="CD13" s="583" t="s">
        <v>500</v>
      </c>
      <c r="CE13" s="565"/>
      <c r="CH13" s="1490"/>
      <c r="CI13" s="573" t="s">
        <v>501</v>
      </c>
      <c r="CJ13" s="574">
        <v>0.12</v>
      </c>
    </row>
    <row r="14" spans="1:88">
      <c r="I14" s="140">
        <f>I9/G9</f>
        <v>3.500310414533041</v>
      </c>
      <c r="BR14" s="67"/>
      <c r="BS14" s="226"/>
      <c r="BT14" s="67"/>
      <c r="BU14" s="458"/>
      <c r="BV14" s="460"/>
      <c r="BW14" s="458"/>
      <c r="BX14" s="459"/>
      <c r="CC14" s="1487"/>
      <c r="CD14" s="581" t="s">
        <v>502</v>
      </c>
      <c r="CE14" s="582">
        <v>10</v>
      </c>
      <c r="CH14" s="1491"/>
      <c r="CI14" s="576" t="s">
        <v>503</v>
      </c>
      <c r="CJ14" s="577">
        <v>0.12</v>
      </c>
    </row>
    <row r="15" spans="1:88">
      <c r="BR15" s="67"/>
      <c r="BS15" s="226"/>
      <c r="BT15" s="67"/>
      <c r="BU15" s="458"/>
      <c r="BV15" s="460"/>
      <c r="BW15" s="458"/>
      <c r="BX15" s="459"/>
      <c r="CC15" s="1487"/>
      <c r="CD15" s="581" t="s">
        <v>504</v>
      </c>
      <c r="CE15" s="582">
        <v>10</v>
      </c>
      <c r="CH15" s="1489" t="s">
        <v>505</v>
      </c>
      <c r="CI15" s="575" t="s">
        <v>506</v>
      </c>
      <c r="CJ15" s="1484">
        <v>0</v>
      </c>
    </row>
    <row r="16" spans="1:88">
      <c r="BR16" s="67"/>
      <c r="BS16" s="226"/>
      <c r="BT16" s="67"/>
      <c r="BU16" s="458"/>
      <c r="BV16" s="460"/>
      <c r="BW16" s="458"/>
      <c r="BX16" s="459"/>
      <c r="CC16" s="1487"/>
      <c r="CD16" s="581" t="s">
        <v>507</v>
      </c>
      <c r="CE16" s="582">
        <v>5</v>
      </c>
      <c r="CH16" s="1491"/>
      <c r="CI16" s="576" t="s">
        <v>493</v>
      </c>
      <c r="CJ16" s="1485"/>
    </row>
    <row r="17" spans="2:88">
      <c r="C17" s="62" t="s">
        <v>508</v>
      </c>
      <c r="BR17" s="67"/>
      <c r="BS17" s="226"/>
      <c r="BT17" s="67"/>
      <c r="BU17" s="458"/>
      <c r="BV17" s="460"/>
      <c r="BW17" s="458"/>
      <c r="BX17" s="459"/>
      <c r="CC17" s="1487"/>
      <c r="CD17" s="581" t="s">
        <v>509</v>
      </c>
      <c r="CE17" s="582">
        <v>10</v>
      </c>
      <c r="CH17" s="1489" t="s">
        <v>510</v>
      </c>
      <c r="CI17" s="575" t="s">
        <v>511</v>
      </c>
      <c r="CJ17" s="483">
        <v>0</v>
      </c>
    </row>
    <row r="18" spans="2:88" ht="27" customHeight="1" thickBot="1">
      <c r="C18" s="1337" t="s">
        <v>512</v>
      </c>
      <c r="D18" s="1337"/>
      <c r="E18" s="1337"/>
      <c r="F18" s="1337"/>
      <c r="G18" s="1337"/>
      <c r="H18" s="1337"/>
      <c r="I18" s="1337"/>
      <c r="J18" s="1337"/>
      <c r="K18" s="1337"/>
      <c r="L18" s="1337"/>
      <c r="M18" s="1337"/>
      <c r="N18" s="1337"/>
      <c r="O18" s="1337"/>
      <c r="P18" s="1337"/>
      <c r="Q18" s="1337"/>
      <c r="S18" s="1492" t="s">
        <v>513</v>
      </c>
      <c r="T18" s="1492"/>
      <c r="U18" s="1492"/>
      <c r="V18" s="1492"/>
      <c r="W18" s="1492"/>
      <c r="X18" s="1492"/>
      <c r="Y18" s="1492"/>
      <c r="Z18" s="1492"/>
      <c r="AA18" s="1492"/>
      <c r="CC18" s="1488"/>
      <c r="CD18" s="584" t="s">
        <v>514</v>
      </c>
      <c r="CE18" s="585">
        <v>5</v>
      </c>
      <c r="CH18" s="1490"/>
      <c r="CI18" s="573" t="s">
        <v>515</v>
      </c>
      <c r="CJ18" s="574">
        <v>0.1</v>
      </c>
    </row>
    <row r="19" spans="2:88" ht="11.6" customHeight="1">
      <c r="C19" s="1502" t="s">
        <v>516</v>
      </c>
      <c r="D19" s="1506" t="s">
        <v>517</v>
      </c>
      <c r="E19" s="1483"/>
      <c r="F19" s="1483"/>
      <c r="G19" s="1483"/>
      <c r="H19" s="1483"/>
      <c r="I19" s="1483"/>
      <c r="J19" s="1507"/>
      <c r="K19" s="1483" t="s">
        <v>518</v>
      </c>
      <c r="L19" s="1483"/>
      <c r="M19" s="1483"/>
      <c r="N19" s="1483"/>
      <c r="O19" s="1483"/>
      <c r="P19" s="1483"/>
      <c r="Q19" s="1483"/>
      <c r="S19" s="726"/>
      <c r="T19" s="1040"/>
      <c r="U19" s="1078">
        <v>2017</v>
      </c>
      <c r="V19" s="1078" t="s">
        <v>796</v>
      </c>
      <c r="W19" s="1078" t="s">
        <v>797</v>
      </c>
      <c r="X19" s="1078" t="s">
        <v>798</v>
      </c>
      <c r="Y19" s="1078" t="s">
        <v>799</v>
      </c>
      <c r="Z19" s="1078" t="s">
        <v>800</v>
      </c>
      <c r="AA19" s="1078" t="s">
        <v>820</v>
      </c>
      <c r="AC19" s="1498" t="s">
        <v>519</v>
      </c>
      <c r="AD19" s="1498"/>
      <c r="AE19" s="1498"/>
      <c r="AF19" s="1498"/>
      <c r="AG19" s="1498"/>
      <c r="AH19" s="718"/>
      <c r="AI19" s="718"/>
      <c r="AK19" s="1498" t="s">
        <v>520</v>
      </c>
      <c r="AL19" s="1498"/>
      <c r="AM19" s="1498"/>
      <c r="AN19" s="1498"/>
      <c r="AO19" s="1498"/>
      <c r="AP19" s="1498"/>
      <c r="BR19" s="346" t="s">
        <v>521</v>
      </c>
      <c r="CC19" s="578">
        <v>6</v>
      </c>
      <c r="CD19" s="579" t="s">
        <v>522</v>
      </c>
      <c r="CE19" s="580">
        <v>50</v>
      </c>
      <c r="CH19" s="1490"/>
      <c r="CI19" s="573" t="s">
        <v>523</v>
      </c>
      <c r="CJ19" s="574">
        <v>0.3</v>
      </c>
    </row>
    <row r="20" spans="2:88" ht="18.899999999999999" customHeight="1">
      <c r="C20" s="1503"/>
      <c r="D20" s="1261">
        <v>2017</v>
      </c>
      <c r="E20" s="1078">
        <v>2018</v>
      </c>
      <c r="F20" s="1078">
        <v>2019</v>
      </c>
      <c r="G20" s="1078">
        <v>2020</v>
      </c>
      <c r="H20" s="1078">
        <v>2021</v>
      </c>
      <c r="I20" s="1262">
        <v>2022</v>
      </c>
      <c r="J20" s="1314">
        <v>2023</v>
      </c>
      <c r="K20" s="1078">
        <v>2017</v>
      </c>
      <c r="L20" s="1078">
        <v>2018</v>
      </c>
      <c r="M20" s="1078">
        <v>2019</v>
      </c>
      <c r="N20" s="1078">
        <v>2020</v>
      </c>
      <c r="O20" s="1078">
        <v>2021</v>
      </c>
      <c r="P20" s="1262">
        <v>2022</v>
      </c>
      <c r="Q20" s="1078">
        <v>2023</v>
      </c>
      <c r="S20" s="727"/>
      <c r="T20" s="728" t="s">
        <v>239</v>
      </c>
      <c r="U20" s="729"/>
      <c r="V20" s="729"/>
      <c r="W20" s="729"/>
      <c r="X20" s="729"/>
      <c r="Y20" s="729"/>
      <c r="Z20" s="729"/>
      <c r="AA20" s="730"/>
      <c r="AC20" s="229"/>
      <c r="AD20" s="229"/>
      <c r="AE20" s="229"/>
      <c r="AF20" s="229"/>
      <c r="AG20" s="229"/>
      <c r="AH20" s="229"/>
      <c r="AI20" s="229"/>
      <c r="AK20" s="229"/>
      <c r="AL20" s="229"/>
      <c r="AM20" s="1497"/>
      <c r="AN20" s="1497"/>
      <c r="AO20" s="1497"/>
      <c r="AP20" s="1497"/>
      <c r="BR20" s="572" t="s">
        <v>455</v>
      </c>
      <c r="BS20" s="572" t="s">
        <v>456</v>
      </c>
      <c r="BT20" s="572" t="s">
        <v>457</v>
      </c>
      <c r="BU20" s="572" t="s">
        <v>774</v>
      </c>
      <c r="BV20" s="572" t="s">
        <v>458</v>
      </c>
      <c r="BW20" s="572" t="s">
        <v>459</v>
      </c>
      <c r="BX20" s="572" t="s">
        <v>460</v>
      </c>
      <c r="CC20" s="578">
        <v>7</v>
      </c>
      <c r="CD20" s="579" t="s">
        <v>222</v>
      </c>
      <c r="CE20" s="580">
        <v>70</v>
      </c>
      <c r="CH20" s="1490"/>
      <c r="CI20" s="573" t="s">
        <v>524</v>
      </c>
      <c r="CJ20" s="574">
        <v>0.4</v>
      </c>
    </row>
    <row r="21" spans="2:88">
      <c r="B21" s="56">
        <v>1000</v>
      </c>
      <c r="C21" s="1256" t="s">
        <v>525</v>
      </c>
      <c r="D21" s="1258">
        <v>0</v>
      </c>
      <c r="E21" s="1259">
        <v>0</v>
      </c>
      <c r="F21" s="1259">
        <v>0</v>
      </c>
      <c r="G21" s="1259">
        <v>0</v>
      </c>
      <c r="H21" s="1259">
        <v>0</v>
      </c>
      <c r="I21" s="705">
        <f>D88/A_Million</f>
        <v>0</v>
      </c>
      <c r="J21" s="1135">
        <f>E88/A_Million</f>
        <v>0</v>
      </c>
      <c r="K21" s="710">
        <f t="shared" ref="K21:Q23" si="24">D21/D$24</f>
        <v>0</v>
      </c>
      <c r="L21" s="710">
        <f t="shared" si="24"/>
        <v>0</v>
      </c>
      <c r="M21" s="710">
        <f t="shared" si="24"/>
        <v>0</v>
      </c>
      <c r="N21" s="710">
        <f t="shared" si="24"/>
        <v>0</v>
      </c>
      <c r="O21" s="710">
        <f t="shared" si="24"/>
        <v>0</v>
      </c>
      <c r="P21" s="777">
        <f t="shared" si="24"/>
        <v>0</v>
      </c>
      <c r="Q21" s="710">
        <f t="shared" si="24"/>
        <v>0</v>
      </c>
      <c r="S21" s="731"/>
      <c r="T21" s="729" t="s">
        <v>526</v>
      </c>
      <c r="U21" s="732">
        <f t="shared" ref="U21:Z21" si="25">D11</f>
        <v>661.51384800000005</v>
      </c>
      <c r="V21" s="1079">
        <f t="shared" si="25"/>
        <v>751.56992799999989</v>
      </c>
      <c r="W21" s="1079">
        <f t="shared" si="25"/>
        <v>769.63361099999997</v>
      </c>
      <c r="X21" s="1079">
        <f t="shared" si="25"/>
        <v>826.13375199999996</v>
      </c>
      <c r="Y21" s="1079">
        <f t="shared" si="25"/>
        <v>1083.5621229999999</v>
      </c>
      <c r="Z21" s="1079">
        <f t="shared" si="25"/>
        <v>1281.1410759999999</v>
      </c>
      <c r="AA21" s="1080">
        <f>J11</f>
        <v>2574.1157469999998</v>
      </c>
      <c r="AC21" s="231">
        <f t="shared" ref="AC21:AI21" si="26">U21/U$31</f>
        <v>0.63220799677499828</v>
      </c>
      <c r="AD21" s="231">
        <f t="shared" si="26"/>
        <v>0.63649926357281361</v>
      </c>
      <c r="AE21" s="231">
        <f t="shared" si="26"/>
        <v>0.54773522273198216</v>
      </c>
      <c r="AF21" s="231">
        <f t="shared" si="26"/>
        <v>0.58521011796761191</v>
      </c>
      <c r="AG21" s="231">
        <f t="shared" si="26"/>
        <v>0.57679342099322373</v>
      </c>
      <c r="AH21" s="231">
        <f t="shared" si="26"/>
        <v>0.57901942698123654</v>
      </c>
      <c r="AI21" s="231">
        <f t="shared" si="26"/>
        <v>0.69210596684373726</v>
      </c>
      <c r="AK21" s="231">
        <f t="shared" ref="AK21:AP21" si="27">V21/U21-1</f>
        <v>0.13613634887957748</v>
      </c>
      <c r="AL21" s="231">
        <f t="shared" si="27"/>
        <v>2.4034600543517248E-2</v>
      </c>
      <c r="AM21" s="231">
        <f t="shared" si="27"/>
        <v>7.3411737991260884E-2</v>
      </c>
      <c r="AN21" s="231">
        <f t="shared" si="27"/>
        <v>0.31160616592263368</v>
      </c>
      <c r="AO21" s="231">
        <f t="shared" si="27"/>
        <v>0.18234206309553702</v>
      </c>
      <c r="AP21" s="231">
        <f t="shared" si="27"/>
        <v>1.0092367618380851</v>
      </c>
      <c r="BR21" s="479" t="s">
        <v>527</v>
      </c>
      <c r="BS21" s="712">
        <v>0.1</v>
      </c>
      <c r="BT21" s="479" t="s">
        <v>528</v>
      </c>
      <c r="BU21" s="713">
        <f>BD24</f>
        <v>0</v>
      </c>
      <c r="BV21" s="713" t="str">
        <f>IF(BU21&lt;=BS21,"YES","NO")</f>
        <v>YES</v>
      </c>
      <c r="BW21" s="712">
        <v>1</v>
      </c>
      <c r="BX21" s="713" t="str">
        <f>IF(BU21&lt;=BW21,"YES","NO")</f>
        <v>YES</v>
      </c>
      <c r="CC21" s="578">
        <v>8</v>
      </c>
      <c r="CD21" s="579" t="s">
        <v>529</v>
      </c>
      <c r="CE21" s="580">
        <v>10</v>
      </c>
      <c r="CH21" s="1490"/>
      <c r="CI21" s="573" t="s">
        <v>530</v>
      </c>
      <c r="CJ21" s="574">
        <v>0.3</v>
      </c>
    </row>
    <row r="22" spans="2:88" ht="27" customHeight="1">
      <c r="C22" s="1256" t="s">
        <v>531</v>
      </c>
      <c r="D22" s="1258">
        <v>28.506030750000001</v>
      </c>
      <c r="E22" s="1259">
        <v>39.643672571428574</v>
      </c>
      <c r="F22" s="1259">
        <v>9.901999</v>
      </c>
      <c r="G22" s="1259">
        <f>20000000/A_Million</f>
        <v>20</v>
      </c>
      <c r="H22" s="1259">
        <v>50</v>
      </c>
      <c r="I22" s="705">
        <f>D89/A_Million</f>
        <v>0</v>
      </c>
      <c r="J22" s="1135">
        <f>E89/A_Million</f>
        <v>0</v>
      </c>
      <c r="K22" s="710">
        <f t="shared" si="24"/>
        <v>0.75</v>
      </c>
      <c r="L22" s="710">
        <f t="shared" si="24"/>
        <v>0.5714285714285714</v>
      </c>
      <c r="M22" s="710">
        <f t="shared" si="24"/>
        <v>0.12392679937832343</v>
      </c>
      <c r="N22" s="710">
        <f t="shared" si="24"/>
        <v>0.10526315789473684</v>
      </c>
      <c r="O22" s="710">
        <f t="shared" si="24"/>
        <v>0.11229347304474009</v>
      </c>
      <c r="P22" s="777">
        <f t="shared" si="24"/>
        <v>0</v>
      </c>
      <c r="Q22" s="710">
        <f t="shared" si="24"/>
        <v>0</v>
      </c>
      <c r="S22" s="521"/>
      <c r="T22" s="745" t="s">
        <v>532</v>
      </c>
      <c r="U22" s="732"/>
      <c r="V22" s="1079"/>
      <c r="W22" s="1079"/>
      <c r="X22" s="1079"/>
      <c r="Y22" s="1079"/>
      <c r="Z22" s="1079"/>
      <c r="AA22" s="1080"/>
      <c r="AC22" s="232"/>
      <c r="AD22" s="232"/>
      <c r="AE22" s="232"/>
      <c r="AF22" s="232"/>
      <c r="AG22" s="232"/>
      <c r="AH22" s="232"/>
      <c r="AI22" s="232"/>
      <c r="AK22" s="232"/>
      <c r="AL22" s="232"/>
      <c r="AM22" s="232"/>
      <c r="AN22" s="232"/>
      <c r="AO22" s="232"/>
      <c r="AP22" s="232"/>
      <c r="AU22" s="56" t="s">
        <v>770</v>
      </c>
      <c r="BR22" s="479" t="s">
        <v>533</v>
      </c>
      <c r="BS22" s="712">
        <v>0.25</v>
      </c>
      <c r="BT22" s="712" t="s">
        <v>534</v>
      </c>
      <c r="BU22" s="713">
        <v>0</v>
      </c>
      <c r="BV22" s="713" t="str">
        <f t="shared" ref="BV22:BV23" si="28">IF(BU22&lt;=BS22,"YES","NO")</f>
        <v>YES</v>
      </c>
      <c r="BW22" s="712">
        <v>1</v>
      </c>
      <c r="BX22" s="713" t="str">
        <f t="shared" ref="BX22:BX29" si="29">IF(BU22&lt;=BW22,"YES","NO")</f>
        <v>YES</v>
      </c>
      <c r="CC22" s="578">
        <v>9</v>
      </c>
      <c r="CD22" s="579" t="s">
        <v>535</v>
      </c>
      <c r="CE22" s="580">
        <v>100</v>
      </c>
      <c r="CH22" s="1491"/>
      <c r="CI22" s="576" t="s">
        <v>536</v>
      </c>
      <c r="CJ22" s="577">
        <v>1</v>
      </c>
    </row>
    <row r="23" spans="2:88" ht="13.3" thickBot="1">
      <c r="C23" s="1256" t="s">
        <v>537</v>
      </c>
      <c r="D23" s="1258">
        <v>9.5020102499999997</v>
      </c>
      <c r="E23" s="1259">
        <v>29.732754428571432</v>
      </c>
      <c r="F23" s="1259">
        <v>70</v>
      </c>
      <c r="G23" s="1259">
        <f>170000000/A_Million</f>
        <v>170</v>
      </c>
      <c r="H23" s="1259">
        <v>395.26185400000003</v>
      </c>
      <c r="I23" s="705">
        <f>SUM(D90:D93)/A_Million</f>
        <v>659.14728000000002</v>
      </c>
      <c r="J23" s="1135">
        <f>E90/A_Million</f>
        <v>723</v>
      </c>
      <c r="K23" s="710">
        <f t="shared" si="24"/>
        <v>0.25</v>
      </c>
      <c r="L23" s="710">
        <f t="shared" si="24"/>
        <v>0.4285714285714286</v>
      </c>
      <c r="M23" s="710">
        <f t="shared" si="24"/>
        <v>0.87607320062167648</v>
      </c>
      <c r="N23" s="710">
        <f t="shared" si="24"/>
        <v>0.89473684210526316</v>
      </c>
      <c r="O23" s="710">
        <f t="shared" si="24"/>
        <v>0.88770652695525987</v>
      </c>
      <c r="P23" s="777">
        <f t="shared" si="24"/>
        <v>1</v>
      </c>
      <c r="Q23" s="710">
        <f t="shared" si="24"/>
        <v>1</v>
      </c>
      <c r="S23" s="731"/>
      <c r="T23" s="729" t="s">
        <v>538</v>
      </c>
      <c r="U23" s="709"/>
      <c r="V23" s="230"/>
      <c r="W23" s="230"/>
      <c r="X23" s="230"/>
      <c r="Y23" s="230"/>
      <c r="Z23" s="230"/>
      <c r="AA23" s="1080"/>
      <c r="AC23" s="231">
        <f t="shared" ref="AC23:AC24" si="30">U23/U$31</f>
        <v>0</v>
      </c>
      <c r="AD23" s="231">
        <f t="shared" ref="AD23:AD24" si="31">V23/V$31</f>
        <v>0</v>
      </c>
      <c r="AE23" s="231">
        <f t="shared" ref="AE23:AE24" si="32">W23/W$31</f>
        <v>0</v>
      </c>
      <c r="AF23" s="231">
        <f t="shared" ref="AF23:AF24" si="33">X23/X$31</f>
        <v>0</v>
      </c>
      <c r="AG23" s="231">
        <f t="shared" ref="AG23:AI24" si="34">Y23/Y$31</f>
        <v>0</v>
      </c>
      <c r="AH23" s="231">
        <f t="shared" ref="AH23:AH24" si="35">Z23/Z$31</f>
        <v>0</v>
      </c>
      <c r="AI23" s="231">
        <f t="shared" si="34"/>
        <v>0</v>
      </c>
      <c r="AK23" s="231"/>
      <c r="AL23" s="231"/>
      <c r="AM23" s="231"/>
      <c r="AN23" s="231"/>
      <c r="AO23" s="231"/>
      <c r="AP23" s="231"/>
      <c r="BR23" s="479" t="s">
        <v>539</v>
      </c>
      <c r="BS23" s="712">
        <v>0.15</v>
      </c>
      <c r="BT23" s="479" t="s">
        <v>540</v>
      </c>
      <c r="BU23" s="713">
        <v>0</v>
      </c>
      <c r="BV23" s="714" t="str">
        <f t="shared" si="28"/>
        <v>YES</v>
      </c>
      <c r="BW23" s="712">
        <v>0.3</v>
      </c>
      <c r="BX23" s="714" t="str">
        <f t="shared" si="29"/>
        <v>YES</v>
      </c>
      <c r="CC23" s="578">
        <v>10</v>
      </c>
      <c r="CD23" s="579" t="s">
        <v>541</v>
      </c>
      <c r="CE23" s="580">
        <v>10</v>
      </c>
      <c r="CH23" s="1489" t="s">
        <v>542</v>
      </c>
      <c r="CI23" s="575" t="s">
        <v>543</v>
      </c>
      <c r="CJ23" s="483">
        <v>0.3</v>
      </c>
    </row>
    <row r="24" spans="2:88" ht="13.3" thickBot="1">
      <c r="C24" s="1257" t="s">
        <v>497</v>
      </c>
      <c r="D24" s="1260">
        <f t="shared" ref="D24:P24" si="36">SUM(D21:D23)</f>
        <v>38.008040999999999</v>
      </c>
      <c r="E24" s="687">
        <f t="shared" si="36"/>
        <v>69.376427000000007</v>
      </c>
      <c r="F24" s="687">
        <f t="shared" si="36"/>
        <v>79.901999000000004</v>
      </c>
      <c r="G24" s="687">
        <f t="shared" si="36"/>
        <v>190</v>
      </c>
      <c r="H24" s="687">
        <f t="shared" si="36"/>
        <v>445.26185400000003</v>
      </c>
      <c r="I24" s="687">
        <f t="shared" si="36"/>
        <v>659.14728000000002</v>
      </c>
      <c r="J24" s="1315">
        <f t="shared" si="36"/>
        <v>723</v>
      </c>
      <c r="K24" s="711">
        <f t="shared" si="36"/>
        <v>1</v>
      </c>
      <c r="L24" s="711">
        <f t="shared" si="36"/>
        <v>1</v>
      </c>
      <c r="M24" s="711">
        <f t="shared" si="36"/>
        <v>0.99999999999999989</v>
      </c>
      <c r="N24" s="711">
        <f t="shared" si="36"/>
        <v>1</v>
      </c>
      <c r="O24" s="711">
        <f t="shared" si="36"/>
        <v>1</v>
      </c>
      <c r="P24" s="778">
        <f t="shared" si="36"/>
        <v>1</v>
      </c>
      <c r="Q24" s="711">
        <f>J24/J$24</f>
        <v>1</v>
      </c>
      <c r="S24" s="731"/>
      <c r="T24" s="729" t="s">
        <v>544</v>
      </c>
      <c r="U24" s="709">
        <f>BS!B12/A_Million</f>
        <v>73.125063999999995</v>
      </c>
      <c r="V24" s="230">
        <f>BS!C12/A_Million</f>
        <v>69.177909</v>
      </c>
      <c r="W24" s="230">
        <f>BS!D12/A_Million</f>
        <v>130.03655599999999</v>
      </c>
      <c r="X24" s="230">
        <f>BS!E12/A_Million</f>
        <v>123.24260200000001</v>
      </c>
      <c r="Y24" s="230">
        <f>BS!F12/A_Million</f>
        <v>222.465372</v>
      </c>
      <c r="Z24" s="230">
        <f>BS!G12/A_Million</f>
        <v>306.35173200000003</v>
      </c>
      <c r="AA24" s="1080">
        <f>BS!H12/A_Million</f>
        <v>362.076347</v>
      </c>
      <c r="AC24" s="231">
        <f t="shared" si="30"/>
        <v>6.9885536584388383E-2</v>
      </c>
      <c r="AD24" s="231">
        <f t="shared" si="31"/>
        <v>5.8586282518221143E-2</v>
      </c>
      <c r="AE24" s="231">
        <f t="shared" si="32"/>
        <v>9.2544817359801954E-2</v>
      </c>
      <c r="AF24" s="231">
        <f t="shared" si="33"/>
        <v>8.7301623351487834E-2</v>
      </c>
      <c r="AG24" s="231">
        <f t="shared" si="34"/>
        <v>0.11842104872874938</v>
      </c>
      <c r="AH24" s="231">
        <f t="shared" si="35"/>
        <v>0.13845751076156221</v>
      </c>
      <c r="AI24" s="231">
        <f t="shared" si="34"/>
        <v>9.7351954939765006E-2</v>
      </c>
      <c r="AK24" s="231">
        <f t="shared" ref="AK24:AP24" si="37">V24/U24-1</f>
        <v>-5.3978140791780982E-2</v>
      </c>
      <c r="AL24" s="231">
        <f t="shared" si="37"/>
        <v>0.87974106011212316</v>
      </c>
      <c r="AM24" s="231">
        <f t="shared" si="37"/>
        <v>-5.2246492901580566E-2</v>
      </c>
      <c r="AN24" s="231">
        <f t="shared" si="37"/>
        <v>0.80510122627888037</v>
      </c>
      <c r="AO24" s="231">
        <f t="shared" si="37"/>
        <v>0.37707603320844019</v>
      </c>
      <c r="AP24" s="231">
        <f t="shared" si="37"/>
        <v>0.18189750270450555</v>
      </c>
      <c r="BR24" s="479" t="s">
        <v>545</v>
      </c>
      <c r="BS24" s="602">
        <v>0.1</v>
      </c>
      <c r="BT24" s="479" t="s">
        <v>475</v>
      </c>
      <c r="BU24" s="713">
        <f>BD25</f>
        <v>0</v>
      </c>
      <c r="BV24" s="713" t="s">
        <v>486</v>
      </c>
      <c r="BW24" s="712">
        <v>0.3</v>
      </c>
      <c r="BX24" s="713" t="str">
        <f t="shared" si="29"/>
        <v>YES</v>
      </c>
      <c r="CC24" s="578">
        <v>11</v>
      </c>
      <c r="CD24" s="579" t="s">
        <v>530</v>
      </c>
      <c r="CE24" s="580">
        <v>20</v>
      </c>
      <c r="CH24" s="1490"/>
      <c r="CI24" s="573" t="s">
        <v>546</v>
      </c>
      <c r="CJ24" s="574">
        <v>0.3</v>
      </c>
    </row>
    <row r="25" spans="2:88">
      <c r="S25" s="521"/>
      <c r="T25" s="745" t="s">
        <v>547</v>
      </c>
      <c r="U25" s="709"/>
      <c r="V25" s="230"/>
      <c r="W25" s="230"/>
      <c r="X25" s="230"/>
      <c r="Y25" s="230"/>
      <c r="Z25" s="230"/>
      <c r="AA25" s="1080"/>
      <c r="AC25" s="232"/>
      <c r="AD25" s="232"/>
      <c r="AE25" s="232"/>
      <c r="AF25" s="232"/>
      <c r="AG25" s="232"/>
      <c r="AH25" s="232"/>
      <c r="AI25" s="232"/>
      <c r="AK25" s="232"/>
      <c r="AL25" s="232"/>
      <c r="AM25" s="232"/>
      <c r="AN25" s="232"/>
      <c r="AO25" s="232"/>
      <c r="AP25" s="232"/>
      <c r="BR25" s="479" t="s">
        <v>548</v>
      </c>
      <c r="BS25" s="602">
        <v>0.05</v>
      </c>
      <c r="BT25" s="479" t="s">
        <v>549</v>
      </c>
      <c r="BU25" s="713">
        <v>0</v>
      </c>
      <c r="BV25" s="713" t="str">
        <f t="shared" ref="BV25:BV29" si="38">IF(BU25&lt;=BS25,"YES","NO")</f>
        <v>YES</v>
      </c>
      <c r="BW25" s="712">
        <v>0.3</v>
      </c>
      <c r="BX25" s="713" t="str">
        <f t="shared" si="29"/>
        <v>YES</v>
      </c>
      <c r="CC25" s="578">
        <v>12</v>
      </c>
      <c r="CD25" s="579" t="s">
        <v>550</v>
      </c>
      <c r="CE25" s="580">
        <v>10</v>
      </c>
      <c r="CH25" s="1490"/>
      <c r="CI25" s="573" t="s">
        <v>551</v>
      </c>
      <c r="CJ25" s="574">
        <v>0.3</v>
      </c>
    </row>
    <row r="26" spans="2:88">
      <c r="D26" s="62" t="b">
        <f t="shared" ref="D26:J26" si="39">ROUND(D24,0)=ROUND(D9,0)</f>
        <v>1</v>
      </c>
      <c r="E26" s="62" t="b">
        <f t="shared" si="39"/>
        <v>1</v>
      </c>
      <c r="F26" s="352" t="b">
        <f t="shared" si="39"/>
        <v>0</v>
      </c>
      <c r="G26" s="352" t="b">
        <f t="shared" si="39"/>
        <v>0</v>
      </c>
      <c r="H26" s="62" t="b">
        <f t="shared" si="39"/>
        <v>1</v>
      </c>
      <c r="I26" s="352" t="b">
        <f t="shared" si="39"/>
        <v>1</v>
      </c>
      <c r="J26" s="352" t="b">
        <f t="shared" si="39"/>
        <v>0</v>
      </c>
      <c r="S26" s="731"/>
      <c r="T26" s="520" t="s">
        <v>552</v>
      </c>
      <c r="U26" s="709">
        <f>BS!B11/A_Million</f>
        <v>108.636264</v>
      </c>
      <c r="V26" s="230">
        <f>BS!C11/A_Million</f>
        <v>135.64201600000001</v>
      </c>
      <c r="W26" s="230">
        <f>BS!D11/A_Million</f>
        <v>165.321955</v>
      </c>
      <c r="X26" s="230">
        <f>BS!E11/A_Million</f>
        <v>140.84606461000001</v>
      </c>
      <c r="Y26" s="230">
        <f>BS!F11/A_Million</f>
        <v>147.24106057999998</v>
      </c>
      <c r="Z26" s="230">
        <f>BS!G11/A_Million</f>
        <v>195.43160900000001</v>
      </c>
      <c r="AA26" s="1080">
        <f>BS!H11/A_Million</f>
        <v>163.56275299999999</v>
      </c>
      <c r="AC26" s="231">
        <f t="shared" ref="AC26:AC30" si="40">U26/U$31</f>
        <v>0.10382354813615309</v>
      </c>
      <c r="AD26" s="231">
        <f t="shared" ref="AD26:AD30" si="41">V26/V$31</f>
        <v>0.11487426529063018</v>
      </c>
      <c r="AE26" s="231">
        <f t="shared" ref="AE26:AE30" si="42">W26/W$31</f>
        <v>0.11765683898180447</v>
      </c>
      <c r="AF26" s="231">
        <f t="shared" ref="AF26:AF30" si="43">X26/X$31</f>
        <v>9.9771425493933835E-2</v>
      </c>
      <c r="AG26" s="231">
        <f t="shared" ref="AG26:AI30" si="44">Y26/Y$31</f>
        <v>7.8378224229058518E-2</v>
      </c>
      <c r="AH26" s="231">
        <f t="shared" ref="AH26:AH30" si="45">Z26/Z$31</f>
        <v>8.8326492981168833E-2</v>
      </c>
      <c r="AI26" s="231">
        <f t="shared" si="44"/>
        <v>4.3977337630065935E-2</v>
      </c>
      <c r="AK26" s="231">
        <f>V26/U26-1</f>
        <v>0.2485887401282505</v>
      </c>
      <c r="AL26" s="231">
        <f t="shared" ref="AL26:AP26" si="46">W26/V26-1</f>
        <v>0.21881080711746415</v>
      </c>
      <c r="AM26" s="231">
        <f t="shared" si="46"/>
        <v>-0.14804984849108505</v>
      </c>
      <c r="AN26" s="231">
        <f t="shared" si="46"/>
        <v>4.5404150891312334E-2</v>
      </c>
      <c r="AO26" s="231">
        <f t="shared" si="46"/>
        <v>0.32729014739619333</v>
      </c>
      <c r="AP26" s="231">
        <f t="shared" si="46"/>
        <v>-0.1630690969749935</v>
      </c>
      <c r="BR26" s="479" t="s">
        <v>553</v>
      </c>
      <c r="BS26" s="602">
        <v>0.05</v>
      </c>
      <c r="BT26" s="479" t="s">
        <v>549</v>
      </c>
      <c r="BU26" s="713">
        <v>0</v>
      </c>
      <c r="BV26" s="713" t="str">
        <f t="shared" si="38"/>
        <v>YES</v>
      </c>
      <c r="BW26" s="712">
        <v>0.3</v>
      </c>
      <c r="BX26" s="713" t="str">
        <f t="shared" si="29"/>
        <v>YES</v>
      </c>
      <c r="CC26" s="578">
        <v>13</v>
      </c>
      <c r="CD26" s="579" t="s">
        <v>554</v>
      </c>
      <c r="CE26" s="580">
        <v>5</v>
      </c>
      <c r="CH26" s="1490"/>
      <c r="CI26" s="573" t="s">
        <v>555</v>
      </c>
      <c r="CJ26" s="574">
        <v>0.4</v>
      </c>
    </row>
    <row r="27" spans="2:88">
      <c r="S27" s="731"/>
      <c r="T27" s="520" t="s">
        <v>232</v>
      </c>
      <c r="U27" s="709">
        <f>BS!B14/A_Million</f>
        <v>24.371863999999999</v>
      </c>
      <c r="V27" s="230">
        <f>BS!C14/A_Million</f>
        <v>89.106515000000002</v>
      </c>
      <c r="W27" s="230">
        <f>BS!D14/A_Million</f>
        <v>105.396569</v>
      </c>
      <c r="X27" s="230">
        <f>BS!E14/A_Million</f>
        <v>39.993110999999999</v>
      </c>
      <c r="Y27" s="230">
        <f>BS!F14/A_Million</f>
        <v>140.89283900000001</v>
      </c>
      <c r="Z27" s="230">
        <f>BS!G14/A_Million</f>
        <v>102.284515</v>
      </c>
      <c r="AA27" s="1080">
        <f>BS!H14/A_Million</f>
        <v>228.694681</v>
      </c>
      <c r="AC27" s="231">
        <f t="shared" si="40"/>
        <v>2.3292161401756013E-2</v>
      </c>
      <c r="AD27" s="231">
        <f t="shared" si="41"/>
        <v>7.5463678180907573E-2</v>
      </c>
      <c r="AE27" s="231">
        <f t="shared" si="42"/>
        <v>7.5008955392934007E-2</v>
      </c>
      <c r="AF27" s="231">
        <f t="shared" si="43"/>
        <v>2.8330004856407076E-2</v>
      </c>
      <c r="AG27" s="231">
        <f t="shared" si="44"/>
        <v>7.4998987944743342E-2</v>
      </c>
      <c r="AH27" s="231">
        <f t="shared" si="45"/>
        <v>4.6228102723289546E-2</v>
      </c>
      <c r="AI27" s="231">
        <f t="shared" si="44"/>
        <v>6.1489446809061876E-2</v>
      </c>
      <c r="AK27" s="231"/>
      <c r="AL27" s="231"/>
      <c r="AM27" s="231"/>
      <c r="AN27" s="231"/>
      <c r="AO27" s="231"/>
      <c r="AP27" s="231"/>
      <c r="BR27" s="479" t="s">
        <v>556</v>
      </c>
      <c r="BS27" s="602">
        <v>0.05</v>
      </c>
      <c r="BT27" s="479" t="s">
        <v>549</v>
      </c>
      <c r="BU27" s="713">
        <v>0</v>
      </c>
      <c r="BV27" s="713" t="str">
        <f t="shared" si="38"/>
        <v>YES</v>
      </c>
      <c r="BW27" s="712">
        <v>0.1</v>
      </c>
      <c r="BX27" s="713" t="str">
        <f t="shared" si="29"/>
        <v>YES</v>
      </c>
      <c r="CH27" s="1491"/>
      <c r="CI27" s="576" t="s">
        <v>557</v>
      </c>
      <c r="CJ27" s="577">
        <v>0.4</v>
      </c>
    </row>
    <row r="28" spans="2:88">
      <c r="I28" s="58">
        <f>I9/I11</f>
        <v>0.51450015329927656</v>
      </c>
      <c r="J28" s="58">
        <f>J9/J11</f>
        <v>0.2792858354710186</v>
      </c>
      <c r="S28" s="731"/>
      <c r="T28" s="729" t="s">
        <v>493</v>
      </c>
      <c r="U28" s="709">
        <f>BS!B19/A_Million</f>
        <v>138.76151400000001</v>
      </c>
      <c r="V28" s="230">
        <f>BS!C19/A_Million</f>
        <v>59.194628999999999</v>
      </c>
      <c r="W28" s="230">
        <f>BS!D19/A_Million</f>
        <v>137.16544300000001</v>
      </c>
      <c r="X28" s="230">
        <f>BS!E19/A_Million</f>
        <v>173.140647</v>
      </c>
      <c r="Y28" s="230">
        <f>BS!F19/A_Million</f>
        <v>149.417025</v>
      </c>
      <c r="Z28" s="230">
        <f>BS!G19/A_Million</f>
        <v>187.825695</v>
      </c>
      <c r="AA28" s="1080">
        <f>BS!H19/A_Million</f>
        <v>292.34884799999998</v>
      </c>
      <c r="AB28" s="58">
        <f>AA28/AA31</f>
        <v>7.8604228398239467E-2</v>
      </c>
      <c r="AC28" s="231">
        <f t="shared" si="40"/>
        <v>0.13261421368673429</v>
      </c>
      <c r="AD28" s="231">
        <f t="shared" si="41"/>
        <v>5.0131513199615299E-2</v>
      </c>
      <c r="AE28" s="231">
        <f t="shared" si="42"/>
        <v>9.7618325653836352E-2</v>
      </c>
      <c r="AF28" s="231">
        <f t="shared" si="43"/>
        <v>0.12264800731184587</v>
      </c>
      <c r="AG28" s="231">
        <f t="shared" si="44"/>
        <v>7.9536516804196225E-2</v>
      </c>
      <c r="AH28" s="231">
        <f t="shared" si="45"/>
        <v>8.4888954330313349E-2</v>
      </c>
      <c r="AI28" s="231">
        <f t="shared" si="44"/>
        <v>7.8604228398239467E-2</v>
      </c>
      <c r="AK28" s="231">
        <f t="shared" ref="AK28:AK31" si="47">V28/U28-1</f>
        <v>-0.573407443507715</v>
      </c>
      <c r="AL28" s="231">
        <f t="shared" ref="AL28:AL31" si="48">W28/V28-1</f>
        <v>1.3171940650223521</v>
      </c>
      <c r="AM28" s="231">
        <f t="shared" ref="AM28:AM31" si="49">X28/W28-1</f>
        <v>0.26227600198105283</v>
      </c>
      <c r="AN28" s="231">
        <f t="shared" ref="AN28:AN31" si="50">Y28/X28-1</f>
        <v>-0.13701936784376234</v>
      </c>
      <c r="AO28" s="231">
        <f t="shared" ref="AO28:AP31" si="51">Z28/Y28-1</f>
        <v>0.25705685145317281</v>
      </c>
      <c r="AP28" s="231">
        <f t="shared" si="51"/>
        <v>0.55649017031455661</v>
      </c>
      <c r="BR28" s="479" t="s">
        <v>558</v>
      </c>
      <c r="BS28" s="602">
        <v>0.05</v>
      </c>
      <c r="BT28" s="479" t="s">
        <v>549</v>
      </c>
      <c r="BU28" s="713">
        <v>0</v>
      </c>
      <c r="BV28" s="713" t="str">
        <f t="shared" si="38"/>
        <v>YES</v>
      </c>
      <c r="BW28" s="712">
        <v>0.1</v>
      </c>
      <c r="BX28" s="713" t="str">
        <f t="shared" si="29"/>
        <v>YES</v>
      </c>
      <c r="CH28" s="1489" t="s">
        <v>477</v>
      </c>
      <c r="CI28" s="575" t="s">
        <v>559</v>
      </c>
      <c r="CJ28" s="483">
        <v>0.4</v>
      </c>
    </row>
    <row r="29" spans="2:88">
      <c r="S29" s="521"/>
      <c r="T29" s="520" t="s">
        <v>560</v>
      </c>
      <c r="U29" s="709">
        <f>BS!B9/A_Million</f>
        <v>3.3668140000000002</v>
      </c>
      <c r="V29" s="230">
        <f>BS!C9/A_Million</f>
        <v>7.6352869999999999</v>
      </c>
      <c r="W29" s="230">
        <f>BS!D9/A_Million</f>
        <v>14.359741</v>
      </c>
      <c r="X29" s="230">
        <f>BS!E9/A_Million</f>
        <v>13.112431000000001</v>
      </c>
      <c r="Y29" s="230">
        <f>BS!F9/A_Million</f>
        <v>8.936992</v>
      </c>
      <c r="Z29" s="230">
        <f>BS!G9/A_Million</f>
        <v>8.7615970000000001</v>
      </c>
      <c r="AA29" s="1080">
        <f>BS!H9/A_Million</f>
        <v>12.413417000000001</v>
      </c>
      <c r="AC29" s="231">
        <f t="shared" si="40"/>
        <v>3.2176601304558313E-3</v>
      </c>
      <c r="AD29" s="231">
        <f t="shared" si="41"/>
        <v>6.4662706311302519E-3</v>
      </c>
      <c r="AE29" s="231">
        <f t="shared" si="42"/>
        <v>1.0219584777214956E-2</v>
      </c>
      <c r="AF29" s="231">
        <f t="shared" si="43"/>
        <v>9.288480556296377E-3</v>
      </c>
      <c r="AG29" s="231">
        <f t="shared" si="44"/>
        <v>4.7572705612828744E-3</v>
      </c>
      <c r="AH29" s="231">
        <f t="shared" si="45"/>
        <v>3.9598565446203222E-3</v>
      </c>
      <c r="AI29" s="231">
        <f t="shared" si="44"/>
        <v>3.3376121429785442E-3</v>
      </c>
      <c r="AK29" s="231">
        <f t="shared" si="47"/>
        <v>1.2678077850454463</v>
      </c>
      <c r="AL29" s="231">
        <f t="shared" si="48"/>
        <v>0.88070743116794437</v>
      </c>
      <c r="AM29" s="231">
        <f t="shared" si="49"/>
        <v>-8.6861594509260232E-2</v>
      </c>
      <c r="AN29" s="231">
        <f t="shared" si="50"/>
        <v>-0.31843362988907242</v>
      </c>
      <c r="AO29" s="231">
        <f t="shared" si="51"/>
        <v>-1.962573089469033E-2</v>
      </c>
      <c r="AP29" s="231">
        <f t="shared" si="51"/>
        <v>0.41679844439318559</v>
      </c>
      <c r="BR29" s="479" t="s">
        <v>243</v>
      </c>
      <c r="BS29" s="602">
        <v>0.3</v>
      </c>
      <c r="BT29" s="479" t="s">
        <v>561</v>
      </c>
      <c r="BU29" s="713">
        <f>BD23</f>
        <v>0</v>
      </c>
      <c r="BV29" s="713" t="str">
        <f t="shared" si="38"/>
        <v>YES</v>
      </c>
      <c r="BW29" s="712">
        <v>0.7</v>
      </c>
      <c r="BX29" s="713" t="str">
        <f t="shared" si="29"/>
        <v>YES</v>
      </c>
      <c r="CH29" s="1490"/>
      <c r="CI29" s="573" t="s">
        <v>562</v>
      </c>
      <c r="CJ29" s="574">
        <v>0.3</v>
      </c>
    </row>
    <row r="30" spans="2:88">
      <c r="S30" s="731"/>
      <c r="T30" s="729" t="s">
        <v>563</v>
      </c>
      <c r="U30" s="709">
        <f>U31-SUM(U21:U29)</f>
        <v>36.579393999999979</v>
      </c>
      <c r="V30" s="230">
        <f t="shared" ref="V30:Y30" si="52">V31-SUM(V21:V29)</f>
        <v>68.460514999999987</v>
      </c>
      <c r="W30" s="230">
        <f t="shared" si="52"/>
        <v>83.205932999999732</v>
      </c>
      <c r="X30" s="230">
        <f t="shared" si="52"/>
        <v>95.218796000000111</v>
      </c>
      <c r="Y30" s="230">
        <f t="shared" si="52"/>
        <v>126.08112500000016</v>
      </c>
      <c r="Z30" s="230">
        <f>Z31-SUM(Z21:Z29)</f>
        <v>130.80842499999972</v>
      </c>
      <c r="AA30" s="1080">
        <f>AA31-SUM(AA21:AA29)</f>
        <v>86.039116999999806</v>
      </c>
      <c r="AC30" s="231">
        <f t="shared" si="40"/>
        <v>3.4958883285514192E-2</v>
      </c>
      <c r="AD30" s="231">
        <f t="shared" si="41"/>
        <v>5.7978726606681845E-2</v>
      </c>
      <c r="AE30" s="231">
        <f t="shared" si="42"/>
        <v>5.9216255102425924E-2</v>
      </c>
      <c r="AF30" s="231">
        <f t="shared" si="43"/>
        <v>6.7450340462417088E-2</v>
      </c>
      <c r="AG30" s="231">
        <f t="shared" si="44"/>
        <v>6.7114530738745987E-2</v>
      </c>
      <c r="AH30" s="231">
        <f t="shared" si="45"/>
        <v>5.9119655677809128E-2</v>
      </c>
      <c r="AI30" s="231">
        <f t="shared" si="44"/>
        <v>2.3133453236151739E-2</v>
      </c>
      <c r="AK30" s="231">
        <f t="shared" si="47"/>
        <v>0.87155957258340644</v>
      </c>
      <c r="AL30" s="231">
        <f t="shared" si="48"/>
        <v>0.2153857300080162</v>
      </c>
      <c r="AM30" s="231">
        <f t="shared" si="49"/>
        <v>0.14437507719552189</v>
      </c>
      <c r="AN30" s="231">
        <f t="shared" si="50"/>
        <v>0.32412013485236679</v>
      </c>
      <c r="AO30" s="231">
        <f t="shared" si="51"/>
        <v>3.7494113413086616E-2</v>
      </c>
      <c r="AP30" s="231">
        <f t="shared" si="51"/>
        <v>-0.34225095210801604</v>
      </c>
      <c r="CH30" s="1491"/>
      <c r="CI30" s="576" t="s">
        <v>564</v>
      </c>
      <c r="CJ30" s="577">
        <v>0.3</v>
      </c>
    </row>
    <row r="31" spans="2:88">
      <c r="S31" s="738"/>
      <c r="T31" s="739" t="s">
        <v>244</v>
      </c>
      <c r="U31" s="740">
        <f>BS!B23/A_Million</f>
        <v>1046.3547619999999</v>
      </c>
      <c r="V31" s="1081">
        <f>BS!C23/A_Million</f>
        <v>1180.786799</v>
      </c>
      <c r="W31" s="1081">
        <f>BS!D23/A_Million</f>
        <v>1405.1198079999999</v>
      </c>
      <c r="X31" s="1081">
        <f>BS!E23/A_Million</f>
        <v>1411.68740361</v>
      </c>
      <c r="Y31" s="1081">
        <f>BS!F23/A_Million</f>
        <v>1878.59653658</v>
      </c>
      <c r="Z31" s="1081">
        <f>BS!G23/A_Million</f>
        <v>2212.6046489999999</v>
      </c>
      <c r="AA31" s="1082">
        <f>BS!H23/A_Million</f>
        <v>3719.2509100000002</v>
      </c>
      <c r="AB31" s="83" t="b">
        <f>AA31=BS!H23/A_Million</f>
        <v>1</v>
      </c>
      <c r="AE31" s="233"/>
      <c r="AF31" s="233"/>
      <c r="AG31" s="233"/>
      <c r="AH31" s="233"/>
      <c r="AI31" s="233"/>
      <c r="AJ31" s="233"/>
      <c r="AK31" s="231">
        <f t="shared" si="47"/>
        <v>0.12847653767355816</v>
      </c>
      <c r="AL31" s="231">
        <f t="shared" si="48"/>
        <v>0.18998604082463144</v>
      </c>
      <c r="AM31" s="231">
        <f t="shared" si="49"/>
        <v>4.6740467059163127E-3</v>
      </c>
      <c r="AN31" s="231">
        <f t="shared" si="50"/>
        <v>0.33074541274223246</v>
      </c>
      <c r="AO31" s="231">
        <f t="shared" si="51"/>
        <v>0.17779661886743625</v>
      </c>
      <c r="AP31" s="231">
        <f t="shared" si="51"/>
        <v>0.6809378538009212</v>
      </c>
    </row>
    <row r="32" spans="2:88" ht="33.65" customHeight="1" thickBot="1">
      <c r="C32" s="1337" t="s">
        <v>819</v>
      </c>
      <c r="D32" s="1337"/>
      <c r="E32" s="1337"/>
      <c r="F32" s="1337"/>
      <c r="G32" s="1337"/>
      <c r="H32" s="1337"/>
      <c r="I32" s="1337"/>
      <c r="J32" s="1337"/>
      <c r="K32" s="1337"/>
      <c r="L32" s="1337"/>
      <c r="M32" s="1337"/>
      <c r="N32" s="1337"/>
      <c r="O32" s="1337"/>
      <c r="P32" s="1337"/>
      <c r="Q32" s="1337"/>
      <c r="S32" s="727"/>
      <c r="T32" s="521"/>
      <c r="U32" s="733"/>
      <c r="V32" s="1083"/>
      <c r="W32" s="1083"/>
      <c r="X32" s="1083"/>
      <c r="Y32" s="1083"/>
      <c r="Z32" s="1083"/>
      <c r="AA32" s="1084"/>
      <c r="AF32" s="58"/>
      <c r="AG32" s="58"/>
      <c r="AH32" s="58"/>
      <c r="AI32" s="58"/>
      <c r="AJ32" s="58"/>
      <c r="AK32" s="58"/>
    </row>
    <row r="33" spans="3:29" ht="27.9" customHeight="1">
      <c r="C33" s="1133"/>
      <c r="D33" s="1510" t="s">
        <v>463</v>
      </c>
      <c r="E33" s="1511"/>
      <c r="F33" s="1511"/>
      <c r="G33" s="1511"/>
      <c r="H33" s="1511"/>
      <c r="I33" s="1511"/>
      <c r="J33" s="1512"/>
      <c r="K33" s="1505" t="s">
        <v>464</v>
      </c>
      <c r="L33" s="1505"/>
      <c r="M33" s="1505"/>
      <c r="N33" s="1505"/>
      <c r="O33" s="1505"/>
      <c r="P33" s="1505"/>
      <c r="Q33" s="1505"/>
      <c r="S33" s="727"/>
      <c r="T33" s="728" t="s">
        <v>256</v>
      </c>
      <c r="U33" s="732"/>
      <c r="V33" s="1079"/>
      <c r="W33" s="1079"/>
      <c r="X33" s="1079"/>
      <c r="Y33" s="1079"/>
      <c r="Z33" s="1079"/>
      <c r="AA33" s="1080"/>
    </row>
    <row r="34" spans="3:29">
      <c r="C34" s="723" t="s">
        <v>455</v>
      </c>
      <c r="D34" s="1134">
        <v>2017</v>
      </c>
      <c r="E34" s="723">
        <f t="shared" ref="E34" si="53">D34+1</f>
        <v>2018</v>
      </c>
      <c r="F34" s="723">
        <f t="shared" ref="F34" si="54">E34+1</f>
        <v>2019</v>
      </c>
      <c r="G34" s="723">
        <v>2020</v>
      </c>
      <c r="H34" s="723">
        <v>2021</v>
      </c>
      <c r="I34" s="723">
        <v>2022</v>
      </c>
      <c r="J34" s="1311">
        <v>2023</v>
      </c>
      <c r="K34" s="723">
        <v>2017</v>
      </c>
      <c r="L34" s="723">
        <f t="shared" ref="L34" si="55">K34+1</f>
        <v>2018</v>
      </c>
      <c r="M34" s="723">
        <f t="shared" ref="M34" si="56">L34+1</f>
        <v>2019</v>
      </c>
      <c r="N34" s="723">
        <v>2020</v>
      </c>
      <c r="O34" s="723">
        <v>2021</v>
      </c>
      <c r="P34" s="723">
        <v>2022</v>
      </c>
      <c r="Q34" s="478">
        <v>2023</v>
      </c>
      <c r="S34" s="521"/>
      <c r="T34" s="745" t="s">
        <v>565</v>
      </c>
      <c r="U34" s="732"/>
      <c r="V34" s="1079"/>
      <c r="W34" s="1079"/>
      <c r="X34" s="1079"/>
      <c r="Y34" s="1079"/>
      <c r="Z34" s="1079"/>
      <c r="AA34" s="1080"/>
    </row>
    <row r="35" spans="3:29">
      <c r="C35" s="520" t="s">
        <v>222</v>
      </c>
      <c r="D35" s="1131">
        <f t="shared" ref="D35:Q35" si="57">D7</f>
        <v>0</v>
      </c>
      <c r="E35" s="705">
        <f t="shared" si="57"/>
        <v>0</v>
      </c>
      <c r="F35" s="705">
        <f t="shared" si="57"/>
        <v>300</v>
      </c>
      <c r="G35" s="705">
        <f t="shared" si="57"/>
        <v>380</v>
      </c>
      <c r="H35" s="705">
        <f t="shared" si="57"/>
        <v>385.80579999999998</v>
      </c>
      <c r="I35" s="705">
        <f t="shared" si="57"/>
        <v>442.641593</v>
      </c>
      <c r="J35" s="1135">
        <f t="shared" si="57"/>
        <v>442.641593</v>
      </c>
      <c r="K35" s="706">
        <f t="shared" si="57"/>
        <v>0</v>
      </c>
      <c r="L35" s="706">
        <f t="shared" si="57"/>
        <v>0</v>
      </c>
      <c r="M35" s="706">
        <f t="shared" si="57"/>
        <v>0</v>
      </c>
      <c r="N35" s="706">
        <f t="shared" si="57"/>
        <v>0</v>
      </c>
      <c r="O35" s="706">
        <f t="shared" si="57"/>
        <v>0</v>
      </c>
      <c r="P35" s="705">
        <f t="shared" si="57"/>
        <v>0</v>
      </c>
      <c r="Q35" s="785">
        <f t="shared" si="57"/>
        <v>0</v>
      </c>
      <c r="S35" s="731"/>
      <c r="T35" s="729" t="s">
        <v>254</v>
      </c>
      <c r="U35" s="709">
        <f>BS!B36/A_Million</f>
        <v>47.589497999999999</v>
      </c>
      <c r="V35" s="230">
        <f>BS!C36/A_Million</f>
        <v>119.994148</v>
      </c>
      <c r="W35" s="230">
        <f>BS!D36/A_Million</f>
        <v>233.71313900000001</v>
      </c>
      <c r="X35" s="230">
        <f>BS!E36/A_Million</f>
        <v>302.90413000000001</v>
      </c>
      <c r="Y35" s="230">
        <f>BS!F36/A_Million</f>
        <v>556.94944699999996</v>
      </c>
      <c r="Z35" s="230">
        <f>BS!G36/A_Million</f>
        <v>837.02459999999996</v>
      </c>
      <c r="AA35" s="1080">
        <f>BS!H36/A_Million</f>
        <v>1655.123296</v>
      </c>
    </row>
    <row r="36" spans="3:29">
      <c r="C36" s="520" t="s">
        <v>484</v>
      </c>
      <c r="D36" s="1131">
        <f t="shared" ref="D36:Q36" si="58">D9</f>
        <v>38.008040999999999</v>
      </c>
      <c r="E36" s="705">
        <f t="shared" si="58"/>
        <v>69.026318000000003</v>
      </c>
      <c r="F36" s="705">
        <f t="shared" si="58"/>
        <v>79.265991999999997</v>
      </c>
      <c r="G36" s="705">
        <f t="shared" si="58"/>
        <v>188.311093</v>
      </c>
      <c r="H36" s="705">
        <f t="shared" si="58"/>
        <v>445.26185400000003</v>
      </c>
      <c r="I36" s="705">
        <f t="shared" si="58"/>
        <v>659.14728000000002</v>
      </c>
      <c r="J36" s="1135">
        <f t="shared" si="58"/>
        <v>718.91406700000005</v>
      </c>
      <c r="K36" s="706">
        <f t="shared" si="58"/>
        <v>3.5</v>
      </c>
      <c r="L36" s="706">
        <f t="shared" si="58"/>
        <v>6.3</v>
      </c>
      <c r="M36" s="706">
        <f t="shared" si="58"/>
        <v>8.35</v>
      </c>
      <c r="N36" s="706">
        <f t="shared" si="58"/>
        <v>16.193441</v>
      </c>
      <c r="O36" s="706">
        <f t="shared" si="58"/>
        <v>36.165863999999999</v>
      </c>
      <c r="P36" s="705">
        <f t="shared" si="58"/>
        <v>67.477380999999994</v>
      </c>
      <c r="Q36" s="785">
        <f t="shared" si="58"/>
        <v>87.867621999999997</v>
      </c>
      <c r="S36" s="731"/>
      <c r="T36" s="729" t="s">
        <v>567</v>
      </c>
      <c r="U36" s="709">
        <f>BS!B38/A_Million</f>
        <v>155.650105</v>
      </c>
      <c r="V36" s="230">
        <f>BS!C38/A_Million</f>
        <v>274.68059799999997</v>
      </c>
      <c r="W36" s="230">
        <f>BS!D38/A_Million</f>
        <v>348.07947200000001</v>
      </c>
      <c r="X36" s="230">
        <f>BS!E38/A_Million</f>
        <v>311.01907199999999</v>
      </c>
      <c r="Y36" s="230">
        <f>BS!F38/A_Million</f>
        <v>492.70637900000003</v>
      </c>
      <c r="Z36" s="230">
        <f>BS!G38/A_Million</f>
        <v>542.46797900000001</v>
      </c>
      <c r="AA36" s="1080">
        <f>BS!H38/A_Million</f>
        <v>0</v>
      </c>
    </row>
    <row r="37" spans="3:29" ht="13.3" thickBot="1">
      <c r="C37" s="520" t="s">
        <v>237</v>
      </c>
      <c r="D37" s="1131">
        <f>BS!B59/A_Million</f>
        <v>723.505807</v>
      </c>
      <c r="E37" s="705">
        <f>BS!C59/A_Million</f>
        <v>724.748918</v>
      </c>
      <c r="F37" s="705">
        <f>BS!D59/A_Million</f>
        <v>452.98459200000002</v>
      </c>
      <c r="G37" s="705">
        <f>BS!E59/A_Million</f>
        <v>420.38249300000001</v>
      </c>
      <c r="H37" s="705">
        <f>BS!F59/A_Million</f>
        <v>368.44846000000001</v>
      </c>
      <c r="I37" s="705">
        <f>BS!G59/A_Million</f>
        <v>326.35643199999998</v>
      </c>
      <c r="J37" s="1135">
        <f>BS!H59/A_Million</f>
        <v>391.97268800000001</v>
      </c>
      <c r="K37" s="706">
        <f t="shared" ref="K37:Q37" si="59">K10</f>
        <v>53.7</v>
      </c>
      <c r="L37" s="706">
        <f t="shared" si="59"/>
        <v>57.4</v>
      </c>
      <c r="M37" s="706">
        <f t="shared" si="59"/>
        <v>44.17</v>
      </c>
      <c r="N37" s="706">
        <f t="shared" si="59"/>
        <v>38.869601000000003</v>
      </c>
      <c r="O37" s="706">
        <f t="shared" si="59"/>
        <v>29.285017</v>
      </c>
      <c r="P37" s="705">
        <f t="shared" si="59"/>
        <v>29.400601000000002</v>
      </c>
      <c r="Q37" s="785">
        <f t="shared" si="59"/>
        <v>35.744394999999997</v>
      </c>
      <c r="S37" s="731"/>
      <c r="T37" s="729" t="s">
        <v>255</v>
      </c>
      <c r="U37" s="709">
        <f>BS!B37/A_Million</f>
        <v>76.235461000000001</v>
      </c>
      <c r="V37" s="230">
        <f>BS!C37/A_Million</f>
        <v>9.1324470000000009</v>
      </c>
      <c r="W37" s="230">
        <f>BS!D37/A_Million</f>
        <v>34.799517999999999</v>
      </c>
      <c r="X37" s="230">
        <f>BS!E37/A_Million</f>
        <v>52.672060000000002</v>
      </c>
      <c r="Y37" s="230">
        <f>BS!F37/A_Million</f>
        <v>113.728635</v>
      </c>
      <c r="Z37" s="230">
        <f>BS!G37/A_Million</f>
        <v>68.612216000000004</v>
      </c>
      <c r="AA37" s="1080">
        <f>BS!H37/A_Million</f>
        <v>69.542497999999995</v>
      </c>
    </row>
    <row r="38" spans="3:29" ht="13.3" thickBot="1">
      <c r="C38" s="707" t="s">
        <v>492</v>
      </c>
      <c r="D38" s="1132">
        <f t="shared" ref="D38" si="60">SUM(D35:D37)</f>
        <v>761.51384800000005</v>
      </c>
      <c r="E38" s="708">
        <f t="shared" ref="E38:H38" si="61">SUM(E35:E37)</f>
        <v>793.77523599999995</v>
      </c>
      <c r="F38" s="708">
        <f t="shared" si="61"/>
        <v>832.250584</v>
      </c>
      <c r="G38" s="708">
        <f t="shared" si="61"/>
        <v>988.6935860000001</v>
      </c>
      <c r="H38" s="708">
        <f t="shared" si="61"/>
        <v>1199.516114</v>
      </c>
      <c r="I38" s="708">
        <f>SUM(I35:I37)</f>
        <v>1428.145305</v>
      </c>
      <c r="J38" s="1136">
        <f t="shared" ref="J38" si="62">SUM(J35:J37)</f>
        <v>1553.5283480000001</v>
      </c>
      <c r="K38" s="708">
        <f t="shared" ref="K38:P38" si="63">SUM(K35:K37)</f>
        <v>57.2</v>
      </c>
      <c r="L38" s="708">
        <f t="shared" si="63"/>
        <v>63.699999999999996</v>
      </c>
      <c r="M38" s="708">
        <f t="shared" si="63"/>
        <v>52.52</v>
      </c>
      <c r="N38" s="708">
        <f t="shared" si="63"/>
        <v>55.063042000000003</v>
      </c>
      <c r="O38" s="708">
        <f t="shared" si="63"/>
        <v>65.450880999999995</v>
      </c>
      <c r="P38" s="708">
        <f t="shared" si="63"/>
        <v>96.877982000000003</v>
      </c>
      <c r="Q38" s="786">
        <f t="shared" ref="Q38" si="64">SUM(Q35:Q37)</f>
        <v>123.61201699999999</v>
      </c>
      <c r="S38" s="521"/>
      <c r="T38" s="745" t="s">
        <v>569</v>
      </c>
      <c r="U38" s="709"/>
      <c r="V38" s="230"/>
      <c r="W38" s="230"/>
      <c r="X38" s="230"/>
      <c r="Y38" s="230"/>
      <c r="Z38" s="230"/>
      <c r="AA38" s="1080"/>
    </row>
    <row r="39" spans="3:29">
      <c r="S39" s="731"/>
      <c r="T39" s="729" t="s">
        <v>570</v>
      </c>
      <c r="U39" s="709">
        <f>SUM(BS!B39:B42)/A_Million</f>
        <v>163.73646600000001</v>
      </c>
      <c r="V39" s="230">
        <f>SUM(BS!C39:C42)/A_Million</f>
        <v>200.492636</v>
      </c>
      <c r="W39" s="230">
        <f>SUM(BS!D39:D42)/A_Million</f>
        <v>90.939109999999999</v>
      </c>
      <c r="X39" s="230">
        <f>SUM(BS!E39:E42)/A_Million</f>
        <v>37.61972511350136</v>
      </c>
      <c r="Y39" s="230">
        <f>SUM(BS!F39:F42)/A_Million</f>
        <v>35.264712113501361</v>
      </c>
      <c r="Z39" s="230">
        <f>SUM(BS!G39:G42)/A_Million</f>
        <v>27.738670113501364</v>
      </c>
      <c r="AA39" s="1080">
        <f>SUM(BS!H39:H42)/A_Million</f>
        <v>201.02426800000001</v>
      </c>
    </row>
    <row r="40" spans="3:29">
      <c r="S40" s="738"/>
      <c r="T40" s="739" t="s">
        <v>263</v>
      </c>
      <c r="U40" s="740">
        <f>BS!B44/A_Million</f>
        <v>443.21152999999998</v>
      </c>
      <c r="V40" s="1081">
        <f>BS!C44/A_Million</f>
        <v>604.29982900000005</v>
      </c>
      <c r="W40" s="1081">
        <f>BS!D44/A_Million</f>
        <v>707.53123900000003</v>
      </c>
      <c r="X40" s="1081">
        <f>BS!E44/A_Million</f>
        <v>704.21498711350137</v>
      </c>
      <c r="Y40" s="1081">
        <f>BS!F44/A_Million</f>
        <v>1198.6491731135013</v>
      </c>
      <c r="Z40" s="1081">
        <f>BS!G44/A_Million</f>
        <v>1475.8434651135012</v>
      </c>
      <c r="AA40" s="1082">
        <f>BS!H44/A_Million</f>
        <v>1925.6900619999999</v>
      </c>
      <c r="AB40" s="83" t="b">
        <f>AA40=BS!H44/A_Million</f>
        <v>1</v>
      </c>
    </row>
    <row r="41" spans="3:29" ht="27.45" customHeight="1">
      <c r="C41" s="1513" t="s">
        <v>868</v>
      </c>
      <c r="D41" s="1513"/>
      <c r="E41" s="1513"/>
      <c r="F41" s="1513"/>
      <c r="G41" s="1513"/>
      <c r="H41" s="1513"/>
      <c r="I41" s="1513"/>
      <c r="J41" s="1513"/>
      <c r="S41" s="738"/>
      <c r="T41" s="739"/>
      <c r="U41" s="741"/>
      <c r="V41" s="1085"/>
      <c r="W41" s="1085"/>
      <c r="X41" s="1085"/>
      <c r="Y41" s="1085"/>
      <c r="Z41" s="1085"/>
      <c r="AA41" s="1086"/>
    </row>
    <row r="42" spans="3:29">
      <c r="C42" s="1329"/>
      <c r="D42" s="1514" t="s">
        <v>465</v>
      </c>
      <c r="E42" s="1514"/>
      <c r="F42" s="1514"/>
      <c r="G42" s="1514"/>
      <c r="H42" s="1514"/>
      <c r="I42" s="1514"/>
      <c r="J42" s="1514"/>
      <c r="S42" s="738"/>
      <c r="T42" s="739" t="s">
        <v>574</v>
      </c>
      <c r="U42" s="742">
        <f>BS!B32/A_Million</f>
        <v>603.14323200000001</v>
      </c>
      <c r="V42" s="1087">
        <f>BS!C32/A_Million</f>
        <v>576.48697000000004</v>
      </c>
      <c r="W42" s="1087">
        <f>BS!D32/A_Million</f>
        <v>697.58856900000001</v>
      </c>
      <c r="X42" s="1087">
        <f>BS!E32/A_Million</f>
        <v>707.47241699999995</v>
      </c>
      <c r="Y42" s="1087">
        <f>BS!F32/A_Million</f>
        <v>679.947363</v>
      </c>
      <c r="Z42" s="1087">
        <f>BS!G32/A_Million</f>
        <v>736.76118399999996</v>
      </c>
      <c r="AA42" s="1082">
        <f>BS!H32/A_Million</f>
        <v>1793.5608480000001</v>
      </c>
      <c r="AC42" s="234"/>
    </row>
    <row r="43" spans="3:29">
      <c r="C43" s="725" t="s">
        <v>455</v>
      </c>
      <c r="D43" s="723">
        <v>2017</v>
      </c>
      <c r="E43" s="723">
        <f>D43+1</f>
        <v>2018</v>
      </c>
      <c r="F43" s="723">
        <f>E43+1</f>
        <v>2019</v>
      </c>
      <c r="G43" s="723">
        <f>F43+1</f>
        <v>2020</v>
      </c>
      <c r="H43" s="723">
        <v>2021</v>
      </c>
      <c r="I43" s="723">
        <v>2022</v>
      </c>
      <c r="J43" s="478">
        <v>2023</v>
      </c>
      <c r="S43" s="731"/>
      <c r="T43" s="731"/>
      <c r="U43" s="729"/>
      <c r="V43" s="1088"/>
      <c r="W43" s="1088"/>
      <c r="X43" s="1088"/>
      <c r="Y43" s="1088"/>
      <c r="Z43" s="1088"/>
      <c r="AA43" s="1089"/>
    </row>
    <row r="44" spans="3:29">
      <c r="C44" s="717" t="s">
        <v>478</v>
      </c>
      <c r="D44" s="721">
        <f t="shared" ref="D44:F44" si="65">IFERROR(K35/D35,0)</f>
        <v>0</v>
      </c>
      <c r="E44" s="721">
        <f t="shared" si="65"/>
        <v>0</v>
      </c>
      <c r="F44" s="721">
        <f t="shared" si="65"/>
        <v>0</v>
      </c>
      <c r="G44" s="721">
        <f t="shared" ref="G44:J44" si="66">IFERROR(N35/G35,0)</f>
        <v>0</v>
      </c>
      <c r="H44" s="721">
        <f t="shared" si="66"/>
        <v>0</v>
      </c>
      <c r="I44" s="721">
        <f t="shared" si="66"/>
        <v>0</v>
      </c>
      <c r="J44" s="1312">
        <f t="shared" si="66"/>
        <v>0</v>
      </c>
      <c r="S44" s="731"/>
      <c r="T44" s="734" t="s">
        <v>576</v>
      </c>
      <c r="U44" s="735">
        <f>U21/U31</f>
        <v>0.63220799677499828</v>
      </c>
      <c r="V44" s="1090">
        <f t="shared" ref="V44:Z44" si="67">V21/V31</f>
        <v>0.63649926357281361</v>
      </c>
      <c r="W44" s="1090">
        <f t="shared" si="67"/>
        <v>0.54773522273198216</v>
      </c>
      <c r="X44" s="1090">
        <f t="shared" si="67"/>
        <v>0.58521011796761191</v>
      </c>
      <c r="Y44" s="1090">
        <f t="shared" si="67"/>
        <v>0.57679342099322373</v>
      </c>
      <c r="Z44" s="1090">
        <f t="shared" si="67"/>
        <v>0.57901942698123654</v>
      </c>
      <c r="AA44" s="1091">
        <f t="shared" ref="AA44" si="68">AA21/AA31</f>
        <v>0.69210596684373726</v>
      </c>
    </row>
    <row r="45" spans="3:29">
      <c r="C45" s="717" t="s">
        <v>969</v>
      </c>
      <c r="D45" s="721"/>
      <c r="E45" s="721">
        <f>IFERROR(L8/E8,0)</f>
        <v>0</v>
      </c>
      <c r="F45" s="721">
        <f t="shared" ref="F45:J45" si="69">IFERROR(M8/F8,0)</f>
        <v>0</v>
      </c>
      <c r="G45" s="721">
        <f t="shared" si="69"/>
        <v>0</v>
      </c>
      <c r="H45" s="721">
        <f t="shared" si="69"/>
        <v>0</v>
      </c>
      <c r="I45" s="721">
        <f t="shared" si="69"/>
        <v>0</v>
      </c>
      <c r="J45" s="1312">
        <f t="shared" si="69"/>
        <v>0</v>
      </c>
      <c r="S45" s="731"/>
      <c r="T45" s="734" t="s">
        <v>577</v>
      </c>
      <c r="U45" s="736">
        <f>SUM(U23:U24)/U31</f>
        <v>6.9885536584388383E-2</v>
      </c>
      <c r="V45" s="1090">
        <f t="shared" ref="V45:Z45" si="70">SUM(V23:V24)/V31</f>
        <v>5.8586282518221143E-2</v>
      </c>
      <c r="W45" s="1090">
        <f t="shared" si="70"/>
        <v>9.2544817359801954E-2</v>
      </c>
      <c r="X45" s="1090">
        <f t="shared" si="70"/>
        <v>8.7301623351487834E-2</v>
      </c>
      <c r="Y45" s="1090">
        <f t="shared" si="70"/>
        <v>0.11842104872874938</v>
      </c>
      <c r="Z45" s="1090">
        <f t="shared" si="70"/>
        <v>0.13845751076156221</v>
      </c>
      <c r="AA45" s="1091">
        <f t="shared" ref="AA45" si="71">SUM(AA23:AA24)/AA31</f>
        <v>9.7351954939765006E-2</v>
      </c>
    </row>
    <row r="46" spans="3:29">
      <c r="C46" s="717" t="s">
        <v>484</v>
      </c>
      <c r="D46" s="721">
        <f t="shared" ref="D46:J48" si="72">IFERROR(K36/D36,0)</f>
        <v>9.2085777322751264E-2</v>
      </c>
      <c r="E46" s="721">
        <f t="shared" si="72"/>
        <v>9.1269535773297356E-2</v>
      </c>
      <c r="F46" s="721">
        <f t="shared" si="72"/>
        <v>0.10534151897070815</v>
      </c>
      <c r="G46" s="721">
        <f t="shared" si="72"/>
        <v>8.5993027505819858E-2</v>
      </c>
      <c r="H46" s="721">
        <f t="shared" si="72"/>
        <v>8.1223809484474718E-2</v>
      </c>
      <c r="I46" s="721">
        <f t="shared" si="72"/>
        <v>0.10237071902959229</v>
      </c>
      <c r="J46" s="1312">
        <f t="shared" si="72"/>
        <v>0.12222270509557298</v>
      </c>
      <c r="S46" s="731"/>
      <c r="T46" s="734" t="s">
        <v>578</v>
      </c>
      <c r="U46" s="735">
        <f>SUM(U35:U36)/U40</f>
        <v>0.45856118183568012</v>
      </c>
      <c r="V46" s="1090">
        <f t="shared" ref="V46:Z46" si="73">SUM(V35:V36)/V40</f>
        <v>0.65311080205518302</v>
      </c>
      <c r="W46" s="1090">
        <f t="shared" si="73"/>
        <v>0.82228540441872988</v>
      </c>
      <c r="X46" s="1090">
        <f t="shared" si="73"/>
        <v>0.87178377801415818</v>
      </c>
      <c r="Y46" s="1090">
        <f t="shared" si="73"/>
        <v>0.87569895307524392</v>
      </c>
      <c r="Z46" s="1090">
        <f t="shared" si="73"/>
        <v>0.93471469814307762</v>
      </c>
      <c r="AA46" s="1091">
        <f t="shared" ref="AA46" si="74">SUM(AA35:AA36)/AA40</f>
        <v>0.85949620276951921</v>
      </c>
    </row>
    <row r="47" spans="3:29">
      <c r="C47" s="717" t="s">
        <v>237</v>
      </c>
      <c r="D47" s="721">
        <f t="shared" si="72"/>
        <v>7.4221933646484203E-2</v>
      </c>
      <c r="E47" s="721">
        <f t="shared" si="72"/>
        <v>7.919984228248271E-2</v>
      </c>
      <c r="F47" s="721">
        <f t="shared" si="72"/>
        <v>9.7508835355706758E-2</v>
      </c>
      <c r="G47" s="721">
        <f t="shared" si="72"/>
        <v>9.2462463702074296E-2</v>
      </c>
      <c r="H47" s="721">
        <f t="shared" si="72"/>
        <v>7.9481990506894779E-2</v>
      </c>
      <c r="I47" s="721">
        <f t="shared" si="72"/>
        <v>9.0087395611678958E-2</v>
      </c>
      <c r="J47" s="1312">
        <f t="shared" si="72"/>
        <v>9.1191034718214853E-2</v>
      </c>
      <c r="S47" s="731"/>
      <c r="T47" s="734" t="s">
        <v>579</v>
      </c>
      <c r="U47" s="735">
        <f>U42/SUM(U35:U36)</f>
        <v>2.9676461826192408</v>
      </c>
      <c r="V47" s="1090">
        <f t="shared" ref="V47:Z47" si="75">V42/SUM(V35:V36)</f>
        <v>1.4606634344929688</v>
      </c>
      <c r="W47" s="1090">
        <f t="shared" si="75"/>
        <v>1.199033050283961</v>
      </c>
      <c r="X47" s="1090">
        <f t="shared" si="75"/>
        <v>1.1523793443467218</v>
      </c>
      <c r="Y47" s="1090">
        <f t="shared" si="75"/>
        <v>0.64778124996564357</v>
      </c>
      <c r="Z47" s="1090">
        <f t="shared" si="75"/>
        <v>0.53408129569938045</v>
      </c>
      <c r="AA47" s="1091">
        <f>AA42/SUM(AA35:AA36)</f>
        <v>1.0836418364327101</v>
      </c>
    </row>
    <row r="48" spans="3:29">
      <c r="C48" s="725" t="s">
        <v>492</v>
      </c>
      <c r="D48" s="724">
        <f t="shared" si="72"/>
        <v>7.5113538841384275E-2</v>
      </c>
      <c r="E48" s="724">
        <f t="shared" si="72"/>
        <v>8.0249417103256671E-2</v>
      </c>
      <c r="F48" s="724">
        <f t="shared" si="72"/>
        <v>6.3105993566956758E-2</v>
      </c>
      <c r="G48" s="724">
        <f t="shared" si="72"/>
        <v>5.5692727028574043E-2</v>
      </c>
      <c r="H48" s="724">
        <f t="shared" si="72"/>
        <v>5.4564403292376273E-2</v>
      </c>
      <c r="I48" s="724">
        <f t="shared" si="72"/>
        <v>6.7834821611516619E-2</v>
      </c>
      <c r="J48" s="1313">
        <f t="shared" si="72"/>
        <v>7.9568562208174126E-2</v>
      </c>
      <c r="S48" s="476"/>
      <c r="T48" s="743"/>
      <c r="U48" s="479"/>
      <c r="V48" s="1092"/>
      <c r="W48" s="1092"/>
      <c r="X48" s="1092"/>
      <c r="Y48" s="1092"/>
      <c r="Z48" s="1092"/>
      <c r="AA48" s="1093"/>
    </row>
    <row r="49" spans="10:37">
      <c r="S49" s="1504" t="s">
        <v>581</v>
      </c>
      <c r="T49" s="1504"/>
      <c r="U49" s="744"/>
      <c r="V49" s="1094">
        <f>V31/U31-1</f>
        <v>0.12847653767355816</v>
      </c>
      <c r="W49" s="1094">
        <f>W31/V31-1</f>
        <v>0.18998604082463144</v>
      </c>
      <c r="X49" s="1094">
        <f>X31/W31-1</f>
        <v>4.6740467059163127E-3</v>
      </c>
      <c r="Y49" s="1094">
        <f t="shared" ref="Y49:AA49" si="76">Y31/X31-1</f>
        <v>0.33074541274223246</v>
      </c>
      <c r="Z49" s="1094">
        <f t="shared" si="76"/>
        <v>0.17779661886743625</v>
      </c>
      <c r="AA49" s="1094">
        <f t="shared" si="76"/>
        <v>0.6809378538009212</v>
      </c>
    </row>
    <row r="50" spans="10:37">
      <c r="J50" s="1328">
        <f>AVERAGE(F48:J48)</f>
        <v>6.4153301541519575E-2</v>
      </c>
      <c r="S50" s="521"/>
      <c r="T50" s="521"/>
      <c r="U50" s="521"/>
      <c r="V50" s="521"/>
      <c r="W50" s="521"/>
      <c r="X50" s="521"/>
      <c r="Y50" s="521"/>
      <c r="Z50" s="521"/>
      <c r="AA50" s="521"/>
    </row>
    <row r="51" spans="10:37">
      <c r="S51" s="521"/>
      <c r="T51" s="521"/>
      <c r="U51" s="737" t="b">
        <f>U31=SUM(U40,U42)</f>
        <v>1</v>
      </c>
      <c r="V51" s="737" t="b">
        <f t="shared" ref="V51" si="77">V31=SUM(V40,V42)</f>
        <v>1</v>
      </c>
      <c r="W51" s="737" t="b">
        <f>ROUNDDOWN(W31,0)=ROUNDDOWN(SUM(W40,W42),0)</f>
        <v>1</v>
      </c>
      <c r="X51" s="737" t="b">
        <f t="shared" ref="X51:Z51" si="78">ROUNDDOWN(X31,0)=ROUNDDOWN(SUM(X40,X42),0)</f>
        <v>1</v>
      </c>
      <c r="Y51" s="737" t="b">
        <f t="shared" si="78"/>
        <v>1</v>
      </c>
      <c r="Z51" s="737" t="b">
        <f t="shared" si="78"/>
        <v>1</v>
      </c>
      <c r="AA51" s="737" t="b">
        <f t="shared" ref="AA51" si="79">ROUNDDOWN(AA31,0)=ROUNDDOWN(SUM(AA40,AA42),0)</f>
        <v>1</v>
      </c>
    </row>
    <row r="53" spans="10:37" ht="24" customHeight="1">
      <c r="T53" s="1493" t="s">
        <v>965</v>
      </c>
      <c r="U53" s="1493"/>
      <c r="V53" s="1493"/>
      <c r="W53" s="1493"/>
      <c r="X53" s="1493"/>
      <c r="Y53" s="1493"/>
      <c r="Z53" s="1493"/>
      <c r="AA53" s="1493"/>
    </row>
    <row r="54" spans="10:37">
      <c r="T54" s="746" t="s">
        <v>585</v>
      </c>
      <c r="U54" s="477">
        <v>2017</v>
      </c>
      <c r="V54" s="477">
        <v>2018</v>
      </c>
      <c r="W54" s="477">
        <v>2019</v>
      </c>
      <c r="X54" s="477">
        <v>2020</v>
      </c>
      <c r="Y54" s="477">
        <v>2021</v>
      </c>
      <c r="Z54" s="1036">
        <v>2022</v>
      </c>
      <c r="AA54" s="477">
        <v>2023</v>
      </c>
    </row>
    <row r="55" spans="10:37">
      <c r="T55" s="635" t="s">
        <v>587</v>
      </c>
      <c r="U55" s="705">
        <f t="shared" ref="U55:AA55" si="80">SUM(D21:D22)</f>
        <v>28.506030750000001</v>
      </c>
      <c r="V55" s="705">
        <f t="shared" si="80"/>
        <v>39.643672571428574</v>
      </c>
      <c r="W55" s="705">
        <f t="shared" si="80"/>
        <v>9.901999</v>
      </c>
      <c r="X55" s="705">
        <f t="shared" si="80"/>
        <v>20</v>
      </c>
      <c r="Y55" s="705">
        <f t="shared" si="80"/>
        <v>50</v>
      </c>
      <c r="Z55" s="705">
        <f t="shared" si="80"/>
        <v>0</v>
      </c>
      <c r="AA55" s="785">
        <f t="shared" si="80"/>
        <v>0</v>
      </c>
    </row>
    <row r="56" spans="10:37" ht="24" customHeight="1">
      <c r="T56" s="635" t="s">
        <v>493</v>
      </c>
      <c r="U56" s="705">
        <f t="shared" ref="U56:AA56" si="81">U28</f>
        <v>138.76151400000001</v>
      </c>
      <c r="V56" s="705">
        <f t="shared" si="81"/>
        <v>59.194628999999999</v>
      </c>
      <c r="W56" s="705">
        <f t="shared" si="81"/>
        <v>137.16544300000001</v>
      </c>
      <c r="X56" s="705">
        <f t="shared" si="81"/>
        <v>173.140647</v>
      </c>
      <c r="Y56" s="705">
        <f t="shared" si="81"/>
        <v>149.417025</v>
      </c>
      <c r="Z56" s="705">
        <f t="shared" si="81"/>
        <v>187.825695</v>
      </c>
      <c r="AA56" s="785">
        <f t="shared" si="81"/>
        <v>292.34884799999998</v>
      </c>
      <c r="AF56" s="236"/>
      <c r="AG56" s="236"/>
      <c r="AH56" s="236"/>
      <c r="AI56" s="236"/>
      <c r="AJ56" s="236"/>
    </row>
    <row r="57" spans="10:37">
      <c r="T57" s="635" t="s">
        <v>589</v>
      </c>
      <c r="U57" s="705">
        <f t="shared" ref="U57:AA57" si="82">D10</f>
        <v>623.505807</v>
      </c>
      <c r="V57" s="705">
        <f t="shared" si="82"/>
        <v>682.54360999999994</v>
      </c>
      <c r="W57" s="705">
        <f t="shared" si="82"/>
        <v>390.36761899999999</v>
      </c>
      <c r="X57" s="705">
        <f t="shared" si="82"/>
        <v>257.82265899999999</v>
      </c>
      <c r="Y57" s="705">
        <f t="shared" si="82"/>
        <v>252.49446900000001</v>
      </c>
      <c r="Z57" s="705">
        <f t="shared" si="82"/>
        <v>179.352203</v>
      </c>
      <c r="AA57" s="785">
        <f t="shared" si="82"/>
        <v>120.339403</v>
      </c>
      <c r="AF57" s="237"/>
      <c r="AG57" s="237"/>
      <c r="AH57" s="237"/>
      <c r="AI57" s="237"/>
      <c r="AJ57" s="237"/>
      <c r="AK57" s="58"/>
    </row>
    <row r="58" spans="10:37">
      <c r="T58" s="747" t="s">
        <v>590</v>
      </c>
      <c r="U58" s="748">
        <f t="shared" ref="U58:AA58" si="83">SUM(U55:U57)</f>
        <v>790.77335175000007</v>
      </c>
      <c r="V58" s="748">
        <f t="shared" si="83"/>
        <v>781.38191157142853</v>
      </c>
      <c r="W58" s="748">
        <f t="shared" si="83"/>
        <v>537.43506100000002</v>
      </c>
      <c r="X58" s="748">
        <f t="shared" si="83"/>
        <v>450.96330599999999</v>
      </c>
      <c r="Y58" s="748">
        <f t="shared" si="83"/>
        <v>451.911494</v>
      </c>
      <c r="Z58" s="748">
        <f t="shared" si="83"/>
        <v>367.17789800000003</v>
      </c>
      <c r="AA58" s="1265">
        <f t="shared" si="83"/>
        <v>412.68825099999998</v>
      </c>
      <c r="AF58" s="237"/>
      <c r="AG58" s="237"/>
      <c r="AH58" s="237"/>
      <c r="AI58" s="237"/>
      <c r="AJ58" s="237"/>
      <c r="AK58" s="58"/>
    </row>
    <row r="59" spans="10:37" ht="14.25" customHeight="1">
      <c r="S59" s="58"/>
      <c r="T59" s="521"/>
      <c r="U59" s="521"/>
      <c r="V59" s="521"/>
      <c r="W59" s="521"/>
      <c r="X59" s="521"/>
      <c r="Y59" s="521"/>
      <c r="Z59" s="521"/>
      <c r="AA59" s="465"/>
      <c r="AF59" s="237"/>
      <c r="AG59" s="237"/>
      <c r="AH59" s="237"/>
      <c r="AI59" s="237"/>
      <c r="AJ59" s="237"/>
      <c r="AK59" s="58"/>
    </row>
    <row r="60" spans="10:37" ht="12.75" customHeight="1">
      <c r="T60" s="521"/>
      <c r="U60" s="521"/>
      <c r="V60" s="521"/>
      <c r="W60" s="521"/>
      <c r="X60" s="521"/>
      <c r="Y60" s="521"/>
      <c r="Z60" s="521"/>
      <c r="AA60" s="465"/>
      <c r="AF60" s="237"/>
      <c r="AG60" s="237"/>
      <c r="AH60" s="237"/>
      <c r="AI60" s="237"/>
      <c r="AJ60" s="237"/>
      <c r="AK60" s="58"/>
    </row>
    <row r="61" spans="10:37">
      <c r="T61" s="747" t="s">
        <v>565</v>
      </c>
      <c r="U61" s="749">
        <f t="shared" ref="U61:AA61" si="84">SUM(U35:U36)</f>
        <v>203.23960299999999</v>
      </c>
      <c r="V61" s="749">
        <f t="shared" si="84"/>
        <v>394.67474599999997</v>
      </c>
      <c r="W61" s="749">
        <f t="shared" si="84"/>
        <v>581.79261100000008</v>
      </c>
      <c r="X61" s="749">
        <f t="shared" si="84"/>
        <v>613.92320199999995</v>
      </c>
      <c r="Y61" s="749">
        <f t="shared" si="84"/>
        <v>1049.6558259999999</v>
      </c>
      <c r="Z61" s="749">
        <f t="shared" si="84"/>
        <v>1379.492579</v>
      </c>
      <c r="AA61" s="1266">
        <f t="shared" si="84"/>
        <v>1655.123296</v>
      </c>
      <c r="AF61" s="237"/>
      <c r="AG61" s="237"/>
      <c r="AH61" s="237"/>
      <c r="AI61" s="237"/>
      <c r="AJ61" s="237"/>
      <c r="AK61" s="58"/>
    </row>
    <row r="62" spans="10:37">
      <c r="T62" s="521"/>
      <c r="U62" s="521"/>
      <c r="V62" s="521"/>
      <c r="W62" s="521"/>
      <c r="X62" s="521"/>
      <c r="Y62" s="521"/>
      <c r="Z62" s="521"/>
      <c r="AA62" s="465"/>
      <c r="AF62" s="237"/>
      <c r="AG62" s="237"/>
      <c r="AH62" s="237"/>
      <c r="AI62" s="237"/>
      <c r="AJ62" s="237"/>
      <c r="AK62" s="58"/>
    </row>
    <row r="63" spans="10:37">
      <c r="T63" s="734" t="s">
        <v>591</v>
      </c>
      <c r="U63" s="735">
        <f>U58/U61</f>
        <v>3.8908428282552792</v>
      </c>
      <c r="V63" s="735">
        <f t="shared" ref="V63:Z63" si="85">V58/V61</f>
        <v>1.9798122871824908</v>
      </c>
      <c r="W63" s="735">
        <f t="shared" si="85"/>
        <v>0.92375711007440064</v>
      </c>
      <c r="X63" s="735">
        <f t="shared" si="85"/>
        <v>0.73455980248161401</v>
      </c>
      <c r="Y63" s="735">
        <f t="shared" si="85"/>
        <v>0.43053302121146902</v>
      </c>
      <c r="Z63" s="1263">
        <f t="shared" si="85"/>
        <v>0.26616880988672575</v>
      </c>
      <c r="AA63" s="1267">
        <f t="shared" ref="AA63" si="86">AA58/AA61</f>
        <v>0.24933988422334427</v>
      </c>
      <c r="AF63" s="238"/>
      <c r="AG63" s="238"/>
      <c r="AH63" s="238"/>
      <c r="AI63" s="238"/>
      <c r="AJ63" s="238"/>
      <c r="AK63" s="58"/>
    </row>
    <row r="64" spans="10:37">
      <c r="T64" s="750" t="s">
        <v>801</v>
      </c>
      <c r="U64" s="751">
        <f t="shared" ref="U64:AA64" si="87">U58/U31</f>
        <v>0.75574115058120228</v>
      </c>
      <c r="V64" s="751">
        <f t="shared" si="87"/>
        <v>0.66174682189297451</v>
      </c>
      <c r="W64" s="751">
        <f t="shared" si="87"/>
        <v>0.38248344229448089</v>
      </c>
      <c r="X64" s="751">
        <f t="shared" si="87"/>
        <v>0.31944983347360478</v>
      </c>
      <c r="Y64" s="751">
        <f t="shared" si="87"/>
        <v>0.24055803638534781</v>
      </c>
      <c r="Z64" s="1264">
        <f t="shared" si="87"/>
        <v>0.16594826290632098</v>
      </c>
      <c r="AA64" s="1268">
        <f t="shared" si="87"/>
        <v>0.11096004571522709</v>
      </c>
    </row>
    <row r="67" spans="3:27" ht="27.75" customHeight="1"/>
    <row r="68" spans="3:27" ht="14.6" customHeight="1">
      <c r="V68" s="235" t="s">
        <v>592</v>
      </c>
      <c r="W68" s="68">
        <f>W78</f>
        <v>938.19014099999993</v>
      </c>
      <c r="X68" s="68">
        <f>X78</f>
        <v>755.04508361000001</v>
      </c>
      <c r="Y68" s="68">
        <f>Y78</f>
        <v>962.51076558</v>
      </c>
      <c r="Z68" s="68">
        <f>Z78</f>
        <v>971.24575400000003</v>
      </c>
      <c r="AA68" s="68">
        <f>AA78</f>
        <v>1167.0220319999999</v>
      </c>
    </row>
    <row r="69" spans="3:27">
      <c r="V69" s="239">
        <f>V78/V61</f>
        <v>2.7245430888842042</v>
      </c>
      <c r="W69" s="239">
        <f>W68/W61</f>
        <v>1.6125851777103435</v>
      </c>
      <c r="X69" s="239">
        <f t="shared" ref="X69:Z69" si="88">X68/X61</f>
        <v>1.2298689496508068</v>
      </c>
      <c r="Y69" s="239">
        <f t="shared" si="88"/>
        <v>0.91697749084850988</v>
      </c>
      <c r="Z69" s="239">
        <f t="shared" si="88"/>
        <v>0.70406015138121303</v>
      </c>
      <c r="AA69" s="239">
        <f t="shared" ref="AA69" si="89">AA68/AA61</f>
        <v>0.70509673498064274</v>
      </c>
    </row>
    <row r="70" spans="3:27" ht="29.6" customHeight="1"/>
    <row r="71" spans="3:27" ht="25.85" customHeight="1">
      <c r="T71" s="1493" t="s">
        <v>593</v>
      </c>
      <c r="U71" s="1493"/>
      <c r="V71" s="1493"/>
      <c r="W71" s="1493"/>
      <c r="X71" s="1493"/>
      <c r="Y71" s="1493"/>
      <c r="Z71" s="1493"/>
      <c r="AA71" s="1493"/>
    </row>
    <row r="72" spans="3:27">
      <c r="C72" s="452" t="s">
        <v>566</v>
      </c>
      <c r="T72" s="746" t="s">
        <v>594</v>
      </c>
      <c r="U72" s="477">
        <v>2017</v>
      </c>
      <c r="V72" s="477">
        <v>2018</v>
      </c>
      <c r="W72" s="477">
        <v>2019</v>
      </c>
      <c r="X72" s="477">
        <v>2020</v>
      </c>
      <c r="Y72" s="477">
        <v>2021</v>
      </c>
      <c r="Z72" s="1036">
        <v>2022</v>
      </c>
      <c r="AA72" s="477">
        <v>2023</v>
      </c>
    </row>
    <row r="73" spans="3:27">
      <c r="T73" s="520" t="s">
        <v>595</v>
      </c>
      <c r="U73" s="524">
        <f>SUM(BS!B11,BS!B14)/A_Million</f>
        <v>133.008128</v>
      </c>
      <c r="V73" s="524">
        <f>SUM(BS!C11,BS!C14)/A_Million</f>
        <v>224.74853100000001</v>
      </c>
      <c r="W73" s="524">
        <f>SUM(BS!D11,BS!D14)/A_Million</f>
        <v>270.718524</v>
      </c>
      <c r="X73" s="524">
        <f>SUM(BS!E11,BS!E14)/A_Million</f>
        <v>180.83917561000001</v>
      </c>
      <c r="Y73" s="524">
        <f>SUM(BS!F11,BS!F14)/A_Million</f>
        <v>288.13389957999999</v>
      </c>
      <c r="Z73" s="524">
        <f>SUM(BS!G11,BS!G14)/A_Million</f>
        <v>297.71612399999998</v>
      </c>
      <c r="AA73" s="559">
        <f>SUM(BS!H11,BS!H14)/A_Million</f>
        <v>392.25743399999999</v>
      </c>
    </row>
    <row r="74" spans="3:27">
      <c r="T74" s="520" t="s">
        <v>596</v>
      </c>
      <c r="U74" s="524">
        <f t="shared" ref="U74:AA74" si="90">U55</f>
        <v>28.506030750000001</v>
      </c>
      <c r="V74" s="524">
        <f t="shared" si="90"/>
        <v>39.643672571428574</v>
      </c>
      <c r="W74" s="524">
        <f t="shared" si="90"/>
        <v>9.901999</v>
      </c>
      <c r="X74" s="524">
        <f t="shared" si="90"/>
        <v>20</v>
      </c>
      <c r="Y74" s="524">
        <f t="shared" si="90"/>
        <v>50</v>
      </c>
      <c r="Z74" s="524">
        <f t="shared" si="90"/>
        <v>0</v>
      </c>
      <c r="AA74" s="559">
        <f t="shared" si="90"/>
        <v>0</v>
      </c>
    </row>
    <row r="75" spans="3:27">
      <c r="C75" s="1508" t="s">
        <v>568</v>
      </c>
      <c r="D75" s="1509"/>
      <c r="T75" s="520" t="s">
        <v>597</v>
      </c>
      <c r="U75" s="524">
        <f>BS!B12/A_Million</f>
        <v>73.125063999999995</v>
      </c>
      <c r="V75" s="524">
        <f>BS!C12/A_Million</f>
        <v>69.177909</v>
      </c>
      <c r="W75" s="524">
        <f>BS!D12/A_Million</f>
        <v>130.03655599999999</v>
      </c>
      <c r="X75" s="524">
        <f>BS!E12/A_Million</f>
        <v>123.24260200000001</v>
      </c>
      <c r="Y75" s="524">
        <f>BS!F12/A_Million</f>
        <v>222.465372</v>
      </c>
      <c r="Z75" s="524">
        <f>BS!G12/A_Million</f>
        <v>306.35173200000003</v>
      </c>
      <c r="AA75" s="559">
        <f>BS!H12/A_Million</f>
        <v>362.076347</v>
      </c>
    </row>
    <row r="76" spans="3:27" ht="12.75" customHeight="1">
      <c r="C76"/>
      <c r="D76" s="453">
        <v>2022</v>
      </c>
      <c r="E76" s="1076">
        <v>2023</v>
      </c>
      <c r="T76" s="520" t="s">
        <v>238</v>
      </c>
      <c r="U76" s="524">
        <f t="shared" ref="U76:AA77" si="91">U56</f>
        <v>138.76151400000001</v>
      </c>
      <c r="V76" s="524">
        <f t="shared" si="91"/>
        <v>59.194628999999999</v>
      </c>
      <c r="W76" s="524">
        <f t="shared" si="91"/>
        <v>137.16544300000001</v>
      </c>
      <c r="X76" s="524">
        <f t="shared" si="91"/>
        <v>173.140647</v>
      </c>
      <c r="Y76" s="524">
        <f t="shared" si="91"/>
        <v>149.417025</v>
      </c>
      <c r="Z76" s="524">
        <f t="shared" si="91"/>
        <v>187.825695</v>
      </c>
      <c r="AA76" s="559">
        <f t="shared" si="91"/>
        <v>292.34884799999998</v>
      </c>
    </row>
    <row r="77" spans="3:27">
      <c r="C77" s="779" t="s">
        <v>571</v>
      </c>
      <c r="D77" s="781">
        <v>67477381</v>
      </c>
      <c r="E77" s="781">
        <v>87867622</v>
      </c>
      <c r="T77" s="520" t="s">
        <v>237</v>
      </c>
      <c r="U77" s="524">
        <f t="shared" si="91"/>
        <v>623.505807</v>
      </c>
      <c r="V77" s="524">
        <f t="shared" si="91"/>
        <v>682.54360999999994</v>
      </c>
      <c r="W77" s="524">
        <f t="shared" si="91"/>
        <v>390.36761899999999</v>
      </c>
      <c r="X77" s="524">
        <f t="shared" si="91"/>
        <v>257.82265899999999</v>
      </c>
      <c r="Y77" s="524">
        <f t="shared" si="91"/>
        <v>252.49446900000001</v>
      </c>
      <c r="Z77" s="524">
        <f t="shared" si="91"/>
        <v>179.352203</v>
      </c>
      <c r="AA77" s="559">
        <f t="shared" si="91"/>
        <v>120.339403</v>
      </c>
    </row>
    <row r="78" spans="3:27">
      <c r="C78" s="779" t="s">
        <v>572</v>
      </c>
      <c r="D78" s="781">
        <v>29400601</v>
      </c>
      <c r="E78" s="781">
        <v>35744395</v>
      </c>
      <c r="T78" s="747" t="s">
        <v>592</v>
      </c>
      <c r="U78" s="748">
        <f t="shared" ref="U78:AA78" si="92">SUM(U73:U77)</f>
        <v>996.90654374999997</v>
      </c>
      <c r="V78" s="748">
        <f t="shared" si="92"/>
        <v>1075.3083515714286</v>
      </c>
      <c r="W78" s="748">
        <f t="shared" si="92"/>
        <v>938.19014099999993</v>
      </c>
      <c r="X78" s="748">
        <f t="shared" si="92"/>
        <v>755.04508361000001</v>
      </c>
      <c r="Y78" s="748">
        <f t="shared" si="92"/>
        <v>962.51076558</v>
      </c>
      <c r="Z78" s="748">
        <f t="shared" si="92"/>
        <v>971.24575400000003</v>
      </c>
      <c r="AA78" s="1265">
        <f t="shared" si="92"/>
        <v>1167.0220319999999</v>
      </c>
    </row>
    <row r="79" spans="3:27">
      <c r="C79" s="779" t="s">
        <v>573</v>
      </c>
      <c r="D79" s="781">
        <v>4854</v>
      </c>
      <c r="E79" s="781">
        <v>0</v>
      </c>
      <c r="W79" s="240"/>
      <c r="X79" s="240"/>
      <c r="Y79" s="240"/>
      <c r="Z79" s="240"/>
      <c r="AA79" s="240"/>
    </row>
    <row r="80" spans="3:27">
      <c r="C80" s="779" t="s">
        <v>575</v>
      </c>
      <c r="D80" s="781">
        <v>2999678</v>
      </c>
      <c r="E80" s="766">
        <v>2464782</v>
      </c>
    </row>
    <row r="81" spans="3:16" ht="14.6">
      <c r="C81"/>
      <c r="D81" s="454"/>
      <c r="E81" s="454"/>
    </row>
    <row r="82" spans="3:16">
      <c r="C82" s="455" t="s">
        <v>137</v>
      </c>
      <c r="D82" s="456">
        <f>SUM(D77:D80)</f>
        <v>99882514</v>
      </c>
      <c r="E82" s="456">
        <f>SUM(E77:E80)</f>
        <v>126076799</v>
      </c>
    </row>
    <row r="83" spans="3:16" ht="14.6">
      <c r="C83"/>
      <c r="D83" s="457"/>
    </row>
    <row r="84" spans="3:16" ht="14.6">
      <c r="C84"/>
      <c r="D84" s="457"/>
    </row>
    <row r="85" spans="3:16" ht="14.6">
      <c r="C85"/>
      <c r="D85" s="457"/>
    </row>
    <row r="86" spans="3:16">
      <c r="C86" s="1508" t="s">
        <v>580</v>
      </c>
      <c r="D86" s="1509"/>
    </row>
    <row r="87" spans="3:16" ht="16.75">
      <c r="C87"/>
      <c r="D87" s="776">
        <v>2022</v>
      </c>
      <c r="E87" s="1310">
        <v>2023</v>
      </c>
    </row>
    <row r="88" spans="3:16">
      <c r="C88" s="779" t="s">
        <v>525</v>
      </c>
      <c r="D88" s="780"/>
      <c r="E88" s="780"/>
    </row>
    <row r="89" spans="3:16">
      <c r="C89" s="779" t="s">
        <v>582</v>
      </c>
      <c r="D89" s="781">
        <v>0</v>
      </c>
      <c r="E89" s="781">
        <v>0</v>
      </c>
    </row>
    <row r="90" spans="3:16">
      <c r="C90" s="779" t="s">
        <v>583</v>
      </c>
      <c r="D90" s="781">
        <v>663000000</v>
      </c>
      <c r="E90" s="781">
        <v>723000000</v>
      </c>
    </row>
    <row r="91" spans="3:16">
      <c r="C91" s="779" t="s">
        <v>584</v>
      </c>
      <c r="D91" s="780">
        <v>-537720</v>
      </c>
      <c r="E91" s="79">
        <v>-487508</v>
      </c>
    </row>
    <row r="92" spans="3:16">
      <c r="C92" s="779" t="s">
        <v>586</v>
      </c>
      <c r="D92" s="780">
        <v>-3315000</v>
      </c>
      <c r="E92" s="780">
        <v>-3598425</v>
      </c>
    </row>
    <row r="93" spans="3:16" ht="22.5" customHeight="1">
      <c r="C93" s="779" t="s">
        <v>588</v>
      </c>
      <c r="D93" s="780">
        <v>0</v>
      </c>
      <c r="E93" s="780">
        <v>0</v>
      </c>
    </row>
    <row r="94" spans="3:16">
      <c r="C94" s="779"/>
      <c r="D94" s="782"/>
      <c r="E94" s="782"/>
    </row>
    <row r="95" spans="3:16">
      <c r="C95" s="783" t="s">
        <v>137</v>
      </c>
      <c r="D95" s="784">
        <f>SUM(D88:D93)</f>
        <v>659147280</v>
      </c>
      <c r="E95" s="784">
        <f>SUM(E88:E93)</f>
        <v>718914067</v>
      </c>
    </row>
    <row r="96" spans="3:16">
      <c r="L96" s="67"/>
      <c r="M96" s="230"/>
      <c r="N96" s="230"/>
      <c r="O96" s="230"/>
      <c r="P96" s="230"/>
    </row>
    <row r="97" spans="11:76">
      <c r="L97" s="67"/>
      <c r="M97" s="230"/>
      <c r="N97" s="230"/>
      <c r="O97" s="230"/>
      <c r="P97" s="230"/>
    </row>
    <row r="98" spans="11:76">
      <c r="L98" s="67"/>
      <c r="M98" s="230"/>
      <c r="N98" s="230"/>
      <c r="O98" s="230"/>
      <c r="P98" s="230"/>
    </row>
    <row r="99" spans="11:76">
      <c r="L99" s="67"/>
      <c r="M99" s="230"/>
      <c r="N99" s="230"/>
      <c r="O99" s="230"/>
      <c r="P99" s="230"/>
    </row>
    <row r="100" spans="11:76">
      <c r="L100" s="67"/>
      <c r="M100" s="230"/>
      <c r="N100" s="230"/>
      <c r="O100" s="230"/>
      <c r="P100" s="230"/>
    </row>
    <row r="101" spans="11:76">
      <c r="K101" s="58"/>
      <c r="M101" s="240"/>
      <c r="N101" s="240"/>
      <c r="O101" s="240"/>
      <c r="P101" s="240"/>
    </row>
    <row r="104" spans="11:76" ht="38.6">
      <c r="BR104" s="222" t="s">
        <v>455</v>
      </c>
      <c r="BS104" s="222" t="s">
        <v>456</v>
      </c>
      <c r="BT104" s="222" t="s">
        <v>457</v>
      </c>
      <c r="BU104" s="222" t="s">
        <v>598</v>
      </c>
      <c r="BV104" s="222" t="s">
        <v>458</v>
      </c>
      <c r="BW104" s="222" t="s">
        <v>459</v>
      </c>
      <c r="BX104" s="222" t="s">
        <v>460</v>
      </c>
    </row>
    <row r="105" spans="11:76">
      <c r="BR105" s="223" t="s">
        <v>527</v>
      </c>
      <c r="BS105" s="241">
        <v>0.1</v>
      </c>
      <c r="BT105" s="242" t="s">
        <v>528</v>
      </c>
      <c r="BU105" s="241">
        <v>0.18844783093457398</v>
      </c>
      <c r="BV105" s="243" t="s">
        <v>599</v>
      </c>
      <c r="BW105" s="241">
        <v>1</v>
      </c>
      <c r="BX105" s="244" t="s">
        <v>486</v>
      </c>
    </row>
    <row r="106" spans="11:76">
      <c r="BR106" s="223" t="s">
        <v>533</v>
      </c>
      <c r="BS106" s="241">
        <v>0.25</v>
      </c>
      <c r="BT106" s="241" t="s">
        <v>534</v>
      </c>
      <c r="BU106" s="241">
        <v>0</v>
      </c>
      <c r="BV106" s="244" t="s">
        <v>486</v>
      </c>
      <c r="BW106" s="241">
        <v>1</v>
      </c>
      <c r="BX106" s="244" t="s">
        <v>486</v>
      </c>
    </row>
    <row r="107" spans="11:76">
      <c r="BR107" s="223" t="s">
        <v>539</v>
      </c>
      <c r="BS107" s="241">
        <v>0.15</v>
      </c>
      <c r="BT107" s="242" t="s">
        <v>540</v>
      </c>
      <c r="BU107" s="241">
        <v>0</v>
      </c>
      <c r="BV107" s="245" t="s">
        <v>486</v>
      </c>
      <c r="BW107" s="241">
        <v>0.3</v>
      </c>
      <c r="BX107" s="245" t="s">
        <v>486</v>
      </c>
    </row>
    <row r="108" spans="11:76">
      <c r="BR108" s="223" t="s">
        <v>545</v>
      </c>
      <c r="BS108" s="246">
        <v>0.1</v>
      </c>
      <c r="BT108" s="242" t="s">
        <v>475</v>
      </c>
      <c r="BU108" s="241">
        <v>0.25800987122056751</v>
      </c>
      <c r="BV108" s="244" t="s">
        <v>486</v>
      </c>
      <c r="BW108" s="244">
        <v>0.3</v>
      </c>
      <c r="BX108" s="244" t="s">
        <v>486</v>
      </c>
    </row>
    <row r="109" spans="11:76">
      <c r="BR109" s="223" t="s">
        <v>548</v>
      </c>
      <c r="BS109" s="246">
        <v>0.05</v>
      </c>
      <c r="BT109" s="242" t="s">
        <v>549</v>
      </c>
      <c r="BU109" s="241">
        <v>0</v>
      </c>
      <c r="BV109" s="244" t="s">
        <v>486</v>
      </c>
      <c r="BW109" s="241">
        <v>0.3</v>
      </c>
      <c r="BX109" s="244" t="s">
        <v>486</v>
      </c>
    </row>
    <row r="110" spans="11:76">
      <c r="BR110" s="223" t="s">
        <v>553</v>
      </c>
      <c r="BS110" s="246">
        <v>0.05</v>
      </c>
      <c r="BT110" s="242" t="s">
        <v>549</v>
      </c>
      <c r="BU110" s="241">
        <v>0</v>
      </c>
      <c r="BV110" s="244" t="s">
        <v>486</v>
      </c>
      <c r="BW110" s="241">
        <v>0.3</v>
      </c>
      <c r="BX110" s="244" t="s">
        <v>486</v>
      </c>
    </row>
    <row r="111" spans="11:76">
      <c r="BR111" s="223" t="s">
        <v>556</v>
      </c>
      <c r="BS111" s="246">
        <v>0.05</v>
      </c>
      <c r="BT111" s="242" t="s">
        <v>549</v>
      </c>
      <c r="BU111" s="241">
        <v>0</v>
      </c>
      <c r="BV111" s="244" t="s">
        <v>486</v>
      </c>
      <c r="BW111" s="241">
        <v>0.1</v>
      </c>
      <c r="BX111" s="244" t="s">
        <v>486</v>
      </c>
    </row>
    <row r="112" spans="11:76">
      <c r="BR112" s="223" t="s">
        <v>558</v>
      </c>
      <c r="BS112" s="246">
        <v>0.05</v>
      </c>
      <c r="BT112" s="242" t="s">
        <v>549</v>
      </c>
      <c r="BU112" s="241">
        <v>0</v>
      </c>
      <c r="BV112" s="244" t="s">
        <v>486</v>
      </c>
      <c r="BW112" s="241">
        <v>0.1</v>
      </c>
      <c r="BX112" s="244" t="s">
        <v>486</v>
      </c>
    </row>
    <row r="113" spans="70:76">
      <c r="BR113" s="223" t="s">
        <v>243</v>
      </c>
      <c r="BS113" s="246">
        <v>0.3</v>
      </c>
      <c r="BT113" s="242" t="s">
        <v>561</v>
      </c>
      <c r="BU113" s="241">
        <v>0.38027592859406384</v>
      </c>
      <c r="BV113" s="243" t="s">
        <v>599</v>
      </c>
      <c r="BW113" s="241">
        <v>0.7</v>
      </c>
      <c r="BX113" s="244" t="s">
        <v>486</v>
      </c>
    </row>
  </sheetData>
  <mergeCells count="41">
    <mergeCell ref="C75:D75"/>
    <mergeCell ref="C86:D86"/>
    <mergeCell ref="D33:J33"/>
    <mergeCell ref="C41:J41"/>
    <mergeCell ref="D42:J42"/>
    <mergeCell ref="CH23:CH27"/>
    <mergeCell ref="CH28:CH30"/>
    <mergeCell ref="C19:C20"/>
    <mergeCell ref="S49:T49"/>
    <mergeCell ref="AC19:AG19"/>
    <mergeCell ref="K33:Q33"/>
    <mergeCell ref="C32:Q32"/>
    <mergeCell ref="D19:J19"/>
    <mergeCell ref="T53:AA53"/>
    <mergeCell ref="T71:AA71"/>
    <mergeCell ref="C4:Q4"/>
    <mergeCell ref="T4:AA4"/>
    <mergeCell ref="AR4:BF4"/>
    <mergeCell ref="BE5:BF5"/>
    <mergeCell ref="AM20:AP20"/>
    <mergeCell ref="AK19:AP19"/>
    <mergeCell ref="AS5:AT5"/>
    <mergeCell ref="BC5:BD5"/>
    <mergeCell ref="AU5:AV5"/>
    <mergeCell ref="AW5:AX5"/>
    <mergeCell ref="AY5:AZ5"/>
    <mergeCell ref="BA5:BB5"/>
    <mergeCell ref="D5:J5"/>
    <mergeCell ref="U5:Z5"/>
    <mergeCell ref="K5:Q5"/>
    <mergeCell ref="K19:Q19"/>
    <mergeCell ref="CC2:CE2"/>
    <mergeCell ref="CH2:CJ2"/>
    <mergeCell ref="CJ15:CJ16"/>
    <mergeCell ref="CC7:CC12"/>
    <mergeCell ref="CH11:CH14"/>
    <mergeCell ref="CC13:CC18"/>
    <mergeCell ref="CH15:CH16"/>
    <mergeCell ref="CH17:CH22"/>
    <mergeCell ref="C18:Q18"/>
    <mergeCell ref="S18:AA18"/>
  </mergeCells>
  <phoneticPr fontId="8" type="noConversion"/>
  <pageMargins left="0.7" right="0.7" top="0.75" bottom="0.75" header="0.3" footer="0.3"/>
  <pageSetup paperSize="9" orientation="portrait" r:id="rId1"/>
  <ignoredErrors>
    <ignoredError sqref="U55:Z55" formulaRange="1"/>
    <ignoredError sqref="BV8" formula="1"/>
  </ignoredErrors>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7D77D-DDF7-4C31-B54B-E351DD7B8F6E}">
  <dimension ref="B3:K23"/>
  <sheetViews>
    <sheetView showGridLines="0" workbookViewId="0">
      <selection activeCell="N32" sqref="N32"/>
    </sheetView>
  </sheetViews>
  <sheetFormatPr defaultColWidth="9.07421875" defaultRowHeight="12.9"/>
  <cols>
    <col min="1" max="1" width="9.07421875" style="148"/>
    <col min="2" max="2" width="11.84375" style="148" bestFit="1" customWidth="1"/>
    <col min="3" max="5" width="15.69140625" style="148" customWidth="1"/>
    <col min="6" max="8" width="9.07421875" style="148"/>
    <col min="9" max="9" width="14.69140625" style="148" customWidth="1"/>
    <col min="10" max="11" width="11.53515625" style="148" customWidth="1"/>
    <col min="12" max="16384" width="9.07421875" style="148"/>
  </cols>
  <sheetData>
    <row r="3" spans="2:11">
      <c r="B3" s="1515" t="s">
        <v>784</v>
      </c>
      <c r="C3" s="1515"/>
      <c r="D3" s="1515"/>
      <c r="E3" s="1515"/>
      <c r="H3" s="1515" t="s">
        <v>789</v>
      </c>
      <c r="I3" s="1515"/>
      <c r="J3" s="1515"/>
      <c r="K3" s="1515"/>
    </row>
    <row r="4" spans="2:11" ht="25.75">
      <c r="B4" s="795" t="s">
        <v>56</v>
      </c>
      <c r="C4" s="796" t="s">
        <v>782</v>
      </c>
      <c r="D4" s="796" t="s">
        <v>783</v>
      </c>
      <c r="E4" s="798" t="s">
        <v>781</v>
      </c>
      <c r="H4" s="795" t="s">
        <v>56</v>
      </c>
      <c r="I4" s="796" t="s">
        <v>790</v>
      </c>
      <c r="J4" s="796" t="s">
        <v>791</v>
      </c>
      <c r="K4" s="798" t="s">
        <v>781</v>
      </c>
    </row>
    <row r="5" spans="2:11">
      <c r="B5" s="469">
        <v>2019</v>
      </c>
      <c r="C5" s="797"/>
      <c r="D5" s="797"/>
      <c r="E5" s="799" t="e">
        <f>D5/C5</f>
        <v>#DIV/0!</v>
      </c>
      <c r="H5" s="469">
        <v>2019</v>
      </c>
      <c r="I5" s="797"/>
      <c r="J5" s="797"/>
      <c r="K5" s="799" t="e">
        <f>J5/I5</f>
        <v>#DIV/0!</v>
      </c>
    </row>
    <row r="6" spans="2:11">
      <c r="B6" s="469">
        <v>2020</v>
      </c>
      <c r="C6" s="797"/>
      <c r="D6" s="797"/>
      <c r="E6" s="799" t="e">
        <f t="shared" ref="E6:E7" si="0">D6/C6</f>
        <v>#DIV/0!</v>
      </c>
      <c r="H6" s="469">
        <v>2020</v>
      </c>
      <c r="I6" s="797"/>
      <c r="J6" s="797"/>
      <c r="K6" s="799" t="e">
        <f t="shared" ref="K6:K7" si="1">J6/I6</f>
        <v>#DIV/0!</v>
      </c>
    </row>
    <row r="7" spans="2:11">
      <c r="B7" s="469">
        <v>2021</v>
      </c>
      <c r="C7" s="797"/>
      <c r="D7" s="797"/>
      <c r="E7" s="799" t="e">
        <f t="shared" si="0"/>
        <v>#DIV/0!</v>
      </c>
      <c r="H7" s="469">
        <v>2021</v>
      </c>
      <c r="I7" s="797"/>
      <c r="J7" s="797"/>
      <c r="K7" s="799" t="e">
        <f t="shared" si="1"/>
        <v>#DIV/0!</v>
      </c>
    </row>
    <row r="11" spans="2:11">
      <c r="B11" s="1515" t="s">
        <v>785</v>
      </c>
      <c r="C11" s="1515"/>
      <c r="D11" s="1515"/>
      <c r="E11" s="1515"/>
      <c r="H11" s="1515" t="s">
        <v>792</v>
      </c>
      <c r="I11" s="1515"/>
      <c r="J11" s="1515"/>
      <c r="K11" s="1515"/>
    </row>
    <row r="12" spans="2:11" ht="25.75">
      <c r="B12" s="795" t="str">
        <f>B4</f>
        <v>Year</v>
      </c>
      <c r="C12" s="796" t="s">
        <v>787</v>
      </c>
      <c r="D12" s="796" t="s">
        <v>783</v>
      </c>
      <c r="E12" s="798" t="s">
        <v>781</v>
      </c>
      <c r="H12" s="795" t="str">
        <f>H4</f>
        <v>Year</v>
      </c>
      <c r="I12" s="796" t="s">
        <v>793</v>
      </c>
      <c r="J12" s="796" t="s">
        <v>791</v>
      </c>
      <c r="K12" s="798" t="s">
        <v>781</v>
      </c>
    </row>
    <row r="13" spans="2:11">
      <c r="B13" s="469">
        <v>2019</v>
      </c>
      <c r="C13" s="797"/>
      <c r="D13" s="797"/>
      <c r="E13" s="799" t="e">
        <f>D13/C13</f>
        <v>#DIV/0!</v>
      </c>
      <c r="H13" s="469">
        <v>2019</v>
      </c>
      <c r="I13" s="797"/>
      <c r="J13" s="797"/>
      <c r="K13" s="799" t="e">
        <f>J13/I13</f>
        <v>#DIV/0!</v>
      </c>
    </row>
    <row r="14" spans="2:11">
      <c r="B14" s="469">
        <v>2020</v>
      </c>
      <c r="C14" s="797"/>
      <c r="D14" s="797"/>
      <c r="E14" s="799" t="e">
        <f t="shared" ref="E14:E15" si="2">D14/C14</f>
        <v>#DIV/0!</v>
      </c>
      <c r="H14" s="469">
        <v>2020</v>
      </c>
      <c r="I14" s="797"/>
      <c r="J14" s="797"/>
      <c r="K14" s="799" t="e">
        <f t="shared" ref="K14:K15" si="3">J14/I14</f>
        <v>#DIV/0!</v>
      </c>
    </row>
    <row r="15" spans="2:11">
      <c r="B15" s="469">
        <v>2021</v>
      </c>
      <c r="C15" s="797"/>
      <c r="D15" s="797"/>
      <c r="E15" s="799" t="e">
        <f t="shared" si="2"/>
        <v>#DIV/0!</v>
      </c>
      <c r="H15" s="469">
        <v>2021</v>
      </c>
      <c r="I15" s="797"/>
      <c r="J15" s="797"/>
      <c r="K15" s="799" t="e">
        <f t="shared" si="3"/>
        <v>#DIV/0!</v>
      </c>
    </row>
    <row r="19" spans="2:11">
      <c r="B19" s="1515" t="s">
        <v>786</v>
      </c>
      <c r="C19" s="1515"/>
      <c r="D19" s="1515"/>
      <c r="E19" s="1515"/>
      <c r="H19" s="1515" t="s">
        <v>794</v>
      </c>
      <c r="I19" s="1515"/>
      <c r="J19" s="1515"/>
      <c r="K19" s="1515"/>
    </row>
    <row r="20" spans="2:11" ht="25.75">
      <c r="B20" s="795" t="str">
        <f>B12</f>
        <v>Year</v>
      </c>
      <c r="C20" s="796" t="s">
        <v>788</v>
      </c>
      <c r="D20" s="796" t="s">
        <v>783</v>
      </c>
      <c r="E20" s="798" t="s">
        <v>781</v>
      </c>
      <c r="H20" s="795" t="str">
        <f>H12</f>
        <v>Year</v>
      </c>
      <c r="I20" s="796" t="s">
        <v>795</v>
      </c>
      <c r="J20" s="796" t="s">
        <v>791</v>
      </c>
      <c r="K20" s="798" t="s">
        <v>781</v>
      </c>
    </row>
    <row r="21" spans="2:11">
      <c r="B21" s="469">
        <v>2019</v>
      </c>
      <c r="C21" s="797"/>
      <c r="D21" s="797"/>
      <c r="E21" s="799" t="e">
        <v>#DIV/0!</v>
      </c>
      <c r="H21" s="469">
        <v>2019</v>
      </c>
      <c r="I21" s="797"/>
      <c r="J21" s="797"/>
      <c r="K21" s="799" t="e">
        <v>#DIV/0!</v>
      </c>
    </row>
    <row r="22" spans="2:11">
      <c r="B22" s="469">
        <v>2020</v>
      </c>
      <c r="C22" s="797"/>
      <c r="D22" s="797"/>
      <c r="E22" s="799" t="e">
        <v>#DIV/0!</v>
      </c>
      <c r="H22" s="469">
        <v>2020</v>
      </c>
      <c r="I22" s="797"/>
      <c r="J22" s="797"/>
      <c r="K22" s="799" t="e">
        <v>#DIV/0!</v>
      </c>
    </row>
    <row r="23" spans="2:11">
      <c r="B23" s="469">
        <v>2021</v>
      </c>
      <c r="C23" s="797"/>
      <c r="D23" s="797"/>
      <c r="E23" s="799" t="e">
        <v>#DIV/0!</v>
      </c>
      <c r="H23" s="469">
        <v>2021</v>
      </c>
      <c r="I23" s="797"/>
      <c r="J23" s="797"/>
      <c r="K23" s="799" t="e">
        <v>#DIV/0!</v>
      </c>
    </row>
  </sheetData>
  <mergeCells count="6">
    <mergeCell ref="B3:E3"/>
    <mergeCell ref="B11:E11"/>
    <mergeCell ref="B19:E19"/>
    <mergeCell ref="H3:K3"/>
    <mergeCell ref="H11:K11"/>
    <mergeCell ref="H19:K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131C2-F526-4298-8184-69C0BD5E4486}">
  <dimension ref="A2:N43"/>
  <sheetViews>
    <sheetView showGridLines="0" zoomScaleNormal="100" workbookViewId="0">
      <selection activeCell="F14" sqref="F14"/>
    </sheetView>
  </sheetViews>
  <sheetFormatPr defaultColWidth="8.84375" defaultRowHeight="12.9"/>
  <cols>
    <col min="1" max="4" width="8.84375" style="148"/>
    <col min="5" max="5" width="14.53515625" style="148" bestFit="1" customWidth="1"/>
    <col min="6" max="6" width="13" style="148" bestFit="1" customWidth="1"/>
    <col min="7" max="11" width="8.84375" style="148"/>
    <col min="12" max="12" width="8.84375" style="148" bestFit="1" customWidth="1"/>
    <col min="13" max="13" width="8.84375" style="148"/>
    <col min="14" max="14" width="14.3046875" style="148" bestFit="1" customWidth="1"/>
    <col min="15" max="16384" width="8.84375" style="148"/>
  </cols>
  <sheetData>
    <row r="2" spans="1:14">
      <c r="B2" s="247" t="s">
        <v>0</v>
      </c>
      <c r="C2" s="247"/>
      <c r="D2" s="180"/>
      <c r="E2" s="248"/>
      <c r="F2" s="248"/>
    </row>
    <row r="3" spans="1:14">
      <c r="B3" s="249" t="s">
        <v>600</v>
      </c>
      <c r="C3" s="249"/>
      <c r="D3" s="180"/>
      <c r="E3" s="153"/>
      <c r="F3" s="153"/>
    </row>
    <row r="4" spans="1:14">
      <c r="B4" s="250" t="s">
        <v>601</v>
      </c>
      <c r="C4" s="251"/>
      <c r="D4" s="252"/>
      <c r="E4" s="195"/>
      <c r="F4" s="195"/>
    </row>
    <row r="5" spans="1:14">
      <c r="B5" s="161" t="s">
        <v>602</v>
      </c>
      <c r="C5" s="161"/>
      <c r="D5" s="168"/>
      <c r="E5" s="253"/>
      <c r="F5" s="253"/>
    </row>
    <row r="6" spans="1:14">
      <c r="B6" s="254"/>
      <c r="C6" s="254"/>
      <c r="D6" s="180"/>
      <c r="E6" s="255"/>
      <c r="F6" s="255"/>
    </row>
    <row r="7" spans="1:14">
      <c r="B7" s="153"/>
      <c r="C7" s="153"/>
      <c r="D7" s="180"/>
      <c r="E7" s="150" t="s">
        <v>603</v>
      </c>
      <c r="F7" s="150" t="s">
        <v>604</v>
      </c>
    </row>
    <row r="8" spans="1:14">
      <c r="B8" s="153"/>
      <c r="C8" s="153"/>
      <c r="D8" s="180"/>
      <c r="E8" s="156" t="s">
        <v>221</v>
      </c>
      <c r="F8" s="156" t="s">
        <v>221</v>
      </c>
    </row>
    <row r="9" spans="1:14">
      <c r="B9" s="153"/>
      <c r="C9" s="153"/>
      <c r="D9" s="180"/>
      <c r="E9" s="156"/>
      <c r="F9" s="156"/>
    </row>
    <row r="10" spans="1:14">
      <c r="B10" s="153"/>
      <c r="C10" s="153"/>
      <c r="D10" s="180"/>
      <c r="E10" s="256"/>
      <c r="F10" s="256"/>
    </row>
    <row r="11" spans="1:14" ht="14.6" thickBot="1">
      <c r="A11" s="148" t="s">
        <v>605</v>
      </c>
      <c r="B11" s="168" t="s">
        <v>605</v>
      </c>
      <c r="C11" s="168"/>
      <c r="D11" s="180"/>
      <c r="E11" s="437">
        <v>1403558267</v>
      </c>
      <c r="F11" s="257">
        <v>883816106</v>
      </c>
      <c r="I11" s="411"/>
      <c r="J11" s="411"/>
      <c r="K11" s="412"/>
      <c r="L11" s="413" t="s">
        <v>606</v>
      </c>
      <c r="M11" s="412"/>
      <c r="N11" s="414" t="s">
        <v>603</v>
      </c>
    </row>
    <row r="12" spans="1:14" ht="14.6" thickTop="1">
      <c r="B12" s="168"/>
      <c r="C12" s="168"/>
      <c r="D12" s="180"/>
      <c r="E12" s="438"/>
      <c r="F12" s="169"/>
      <c r="I12" s="411"/>
      <c r="J12" s="411"/>
      <c r="K12" s="412"/>
      <c r="L12" s="415"/>
      <c r="M12" s="412"/>
      <c r="N12" s="415" t="s">
        <v>221</v>
      </c>
    </row>
    <row r="13" spans="1:14" ht="14.15">
      <c r="A13" s="148" t="s">
        <v>607</v>
      </c>
      <c r="B13" s="168" t="s">
        <v>607</v>
      </c>
      <c r="C13" s="168"/>
      <c r="D13" s="180"/>
      <c r="E13" s="438">
        <v>1238850415</v>
      </c>
      <c r="F13" s="169">
        <v>913353068</v>
      </c>
      <c r="I13" s="411"/>
      <c r="J13" s="411"/>
      <c r="K13" s="412"/>
      <c r="L13" s="415"/>
      <c r="M13" s="412"/>
      <c r="N13" s="415"/>
    </row>
    <row r="14" spans="1:14" ht="14.15">
      <c r="A14" s="148" t="s">
        <v>608</v>
      </c>
      <c r="B14" s="168" t="s">
        <v>608</v>
      </c>
      <c r="C14" s="168"/>
      <c r="D14" s="180"/>
      <c r="E14" s="439">
        <v>-242980310</v>
      </c>
      <c r="F14" s="258">
        <v>-203119062</v>
      </c>
      <c r="I14" s="411"/>
      <c r="J14" s="411"/>
      <c r="K14" s="412"/>
      <c r="L14" s="416"/>
      <c r="M14" s="416"/>
      <c r="N14" s="416"/>
    </row>
    <row r="15" spans="1:14" ht="14.6" thickBot="1">
      <c r="B15" s="180"/>
      <c r="C15" s="180"/>
      <c r="D15" s="180"/>
      <c r="E15" s="438"/>
      <c r="F15" s="169"/>
      <c r="I15" s="417" t="s">
        <v>605</v>
      </c>
      <c r="J15" s="417"/>
      <c r="K15" s="412"/>
      <c r="L15" s="418" t="s">
        <v>609</v>
      </c>
      <c r="M15" s="419"/>
      <c r="N15" s="420">
        <v>1403558267</v>
      </c>
    </row>
    <row r="16" spans="1:14" ht="14.6" thickTop="1">
      <c r="A16" s="148" t="s">
        <v>610</v>
      </c>
      <c r="B16" s="161" t="s">
        <v>610</v>
      </c>
      <c r="C16" s="161"/>
      <c r="D16" s="180"/>
      <c r="E16" s="440">
        <v>995870105</v>
      </c>
      <c r="F16" s="259">
        <v>710234006</v>
      </c>
      <c r="I16" s="417"/>
      <c r="J16" s="417"/>
      <c r="K16" s="412"/>
      <c r="L16" s="418"/>
      <c r="M16" s="419"/>
      <c r="N16" s="421"/>
    </row>
    <row r="17" spans="1:14" ht="14.15">
      <c r="B17" s="180"/>
      <c r="C17" s="180"/>
      <c r="D17" s="180"/>
      <c r="E17" s="438"/>
      <c r="F17" s="169"/>
      <c r="I17" s="417" t="s">
        <v>607</v>
      </c>
      <c r="J17" s="417"/>
      <c r="K17" s="412"/>
      <c r="L17" s="418" t="s">
        <v>611</v>
      </c>
      <c r="M17" s="419"/>
      <c r="N17" s="421">
        <v>1238850415</v>
      </c>
    </row>
    <row r="18" spans="1:14" ht="14.15">
      <c r="A18" s="148" t="s">
        <v>612</v>
      </c>
      <c r="B18" s="180" t="s">
        <v>612</v>
      </c>
      <c r="C18" s="180"/>
      <c r="D18" s="169"/>
      <c r="E18" s="438">
        <v>66826392</v>
      </c>
      <c r="F18" s="169">
        <v>55541882</v>
      </c>
      <c r="I18" s="417" t="s">
        <v>608</v>
      </c>
      <c r="J18" s="417"/>
      <c r="K18" s="412"/>
      <c r="L18" s="418" t="s">
        <v>611</v>
      </c>
      <c r="M18" s="419"/>
      <c r="N18" s="422">
        <v>-242980310</v>
      </c>
    </row>
    <row r="19" spans="1:14" ht="14.15">
      <c r="A19" s="148" t="s">
        <v>613</v>
      </c>
      <c r="B19" s="168" t="s">
        <v>613</v>
      </c>
      <c r="C19" s="168"/>
      <c r="D19" s="169"/>
      <c r="E19" s="438">
        <v>83149502</v>
      </c>
      <c r="F19" s="169">
        <v>36844151</v>
      </c>
      <c r="I19" s="412"/>
      <c r="J19" s="412"/>
      <c r="K19" s="412"/>
      <c r="L19" s="418"/>
      <c r="M19" s="419"/>
      <c r="N19" s="421"/>
    </row>
    <row r="20" spans="1:14" ht="14.15">
      <c r="B20" s="180"/>
      <c r="C20" s="180"/>
      <c r="D20" s="180"/>
      <c r="E20" s="441"/>
      <c r="F20" s="182"/>
      <c r="I20" s="423" t="s">
        <v>610</v>
      </c>
      <c r="J20" s="423"/>
      <c r="K20" s="412"/>
      <c r="L20" s="418"/>
      <c r="M20" s="424"/>
      <c r="N20" s="425">
        <f>SUM(N17:N19)</f>
        <v>995870105</v>
      </c>
    </row>
    <row r="21" spans="1:14" ht="14.15">
      <c r="A21" s="148" t="s">
        <v>614</v>
      </c>
      <c r="B21" s="161" t="s">
        <v>614</v>
      </c>
      <c r="C21" s="161"/>
      <c r="D21" s="169"/>
      <c r="E21" s="442">
        <v>1145845999</v>
      </c>
      <c r="F21" s="185">
        <v>802620039</v>
      </c>
      <c r="I21" s="412"/>
      <c r="J21" s="412"/>
      <c r="K21" s="412"/>
      <c r="L21" s="426"/>
      <c r="M21" s="419"/>
      <c r="N21" s="421"/>
    </row>
    <row r="22" spans="1:14" ht="14.15">
      <c r="B22" s="180"/>
      <c r="C22" s="180"/>
      <c r="D22" s="180"/>
      <c r="E22" s="443"/>
      <c r="F22" s="186"/>
      <c r="I22" s="412" t="s">
        <v>612</v>
      </c>
      <c r="J22" s="412"/>
      <c r="K22" s="421"/>
      <c r="L22" s="426" t="s">
        <v>615</v>
      </c>
      <c r="M22" s="419"/>
      <c r="N22" s="421">
        <v>66826392</v>
      </c>
    </row>
    <row r="23" spans="1:14" ht="14.15">
      <c r="A23" s="148" t="s">
        <v>616</v>
      </c>
      <c r="B23" s="168" t="s">
        <v>616</v>
      </c>
      <c r="C23" s="168"/>
      <c r="D23" s="169"/>
      <c r="E23" s="444">
        <v>731054351</v>
      </c>
      <c r="F23" s="188">
        <v>446766851</v>
      </c>
      <c r="I23" s="417" t="s">
        <v>613</v>
      </c>
      <c r="J23" s="417"/>
      <c r="K23" s="421"/>
      <c r="L23" s="426" t="s">
        <v>617</v>
      </c>
      <c r="M23" s="419"/>
      <c r="N23" s="421">
        <v>83149502</v>
      </c>
    </row>
    <row r="24" spans="1:14" ht="14.15">
      <c r="A24" s="148" t="s">
        <v>618</v>
      </c>
      <c r="B24" s="168" t="s">
        <v>618</v>
      </c>
      <c r="C24" s="168"/>
      <c r="D24" s="180"/>
      <c r="E24" s="444">
        <v>-35826685</v>
      </c>
      <c r="F24" s="188">
        <v>-27543619</v>
      </c>
      <c r="I24" s="412"/>
      <c r="J24" s="412"/>
      <c r="K24" s="412"/>
      <c r="L24" s="418"/>
      <c r="M24" s="419"/>
      <c r="N24" s="427"/>
    </row>
    <row r="25" spans="1:14" ht="14.15">
      <c r="B25" s="189"/>
      <c r="C25" s="189"/>
      <c r="D25" s="180"/>
      <c r="E25" s="445"/>
      <c r="F25" s="190"/>
      <c r="I25" s="423" t="s">
        <v>614</v>
      </c>
      <c r="J25" s="423"/>
      <c r="K25" s="421"/>
      <c r="L25" s="418"/>
      <c r="M25" s="424"/>
      <c r="N25" s="428">
        <f>ROUND(SUM(N20:N23),0)</f>
        <v>1145845999</v>
      </c>
    </row>
    <row r="26" spans="1:14" ht="14.15">
      <c r="A26" s="148" t="s">
        <v>619</v>
      </c>
      <c r="B26" s="161" t="s">
        <v>619</v>
      </c>
      <c r="C26" s="161"/>
      <c r="D26" s="180"/>
      <c r="E26" s="446">
        <v>695227666</v>
      </c>
      <c r="F26" s="192">
        <v>419223232</v>
      </c>
      <c r="I26" s="412"/>
      <c r="J26" s="412"/>
      <c r="K26" s="412"/>
      <c r="L26" s="418"/>
      <c r="M26" s="419"/>
      <c r="N26" s="429"/>
    </row>
    <row r="27" spans="1:14" ht="14.15">
      <c r="B27" s="193"/>
      <c r="C27" s="193"/>
      <c r="D27" s="180"/>
      <c r="E27" s="438"/>
      <c r="F27" s="169"/>
      <c r="I27" s="417" t="s">
        <v>616</v>
      </c>
      <c r="J27" s="417"/>
      <c r="K27" s="421"/>
      <c r="L27" s="418">
        <v>6</v>
      </c>
      <c r="M27" s="419"/>
      <c r="N27" s="430">
        <v>731054351</v>
      </c>
    </row>
    <row r="28" spans="1:14" ht="14.15">
      <c r="A28" s="148" t="s">
        <v>293</v>
      </c>
      <c r="B28" s="168" t="s">
        <v>293</v>
      </c>
      <c r="C28" s="168"/>
      <c r="D28" s="180"/>
      <c r="E28" s="438">
        <v>174855612</v>
      </c>
      <c r="F28" s="169">
        <v>109900732</v>
      </c>
      <c r="I28" s="417" t="s">
        <v>618</v>
      </c>
      <c r="J28" s="417"/>
      <c r="K28" s="412"/>
      <c r="L28" s="418">
        <v>6</v>
      </c>
      <c r="M28" s="419"/>
      <c r="N28" s="430">
        <v>-35826685</v>
      </c>
    </row>
    <row r="29" spans="1:14" ht="14.15">
      <c r="A29" s="148" t="s">
        <v>620</v>
      </c>
      <c r="B29" s="168" t="s">
        <v>620</v>
      </c>
      <c r="C29" s="168"/>
      <c r="D29" s="180"/>
      <c r="E29" s="438">
        <v>320257061</v>
      </c>
      <c r="F29" s="169">
        <v>259624669</v>
      </c>
      <c r="I29" s="431"/>
      <c r="J29" s="431"/>
      <c r="K29" s="412"/>
      <c r="L29" s="418"/>
      <c r="M29" s="419"/>
      <c r="N29" s="432"/>
    </row>
    <row r="30" spans="1:14" ht="14.15">
      <c r="B30" s="180"/>
      <c r="C30" s="180"/>
      <c r="D30" s="180"/>
      <c r="E30" s="445"/>
      <c r="F30" s="190"/>
      <c r="I30" s="423" t="s">
        <v>619</v>
      </c>
      <c r="J30" s="423"/>
      <c r="K30" s="412"/>
      <c r="L30" s="418">
        <v>6</v>
      </c>
      <c r="M30" s="419"/>
      <c r="N30" s="433">
        <f>ROUND(SUM(N27:N29),0)</f>
        <v>695227666</v>
      </c>
    </row>
    <row r="31" spans="1:14" ht="14.15">
      <c r="A31" s="148" t="s">
        <v>621</v>
      </c>
      <c r="B31" s="161" t="s">
        <v>621</v>
      </c>
      <c r="C31" s="180"/>
      <c r="D31" s="180"/>
      <c r="E31" s="444">
        <v>1175700610</v>
      </c>
      <c r="F31" s="192">
        <v>788748633</v>
      </c>
      <c r="I31" s="434"/>
      <c r="J31" s="434"/>
      <c r="K31" s="412"/>
      <c r="L31" s="418"/>
      <c r="M31" s="419"/>
      <c r="N31" s="421"/>
    </row>
    <row r="32" spans="1:14" ht="14.15">
      <c r="B32" s="180"/>
      <c r="C32" s="180"/>
      <c r="D32" s="180"/>
      <c r="E32" s="444"/>
      <c r="F32" s="188"/>
      <c r="I32" s="417" t="s">
        <v>293</v>
      </c>
      <c r="J32" s="417"/>
      <c r="K32" s="412"/>
      <c r="L32" s="418"/>
      <c r="M32" s="419"/>
      <c r="N32" s="421">
        <v>174855612</v>
      </c>
    </row>
    <row r="33" spans="1:14" ht="14.15">
      <c r="A33" s="148" t="s">
        <v>622</v>
      </c>
      <c r="B33" s="153" t="s">
        <v>623</v>
      </c>
      <c r="C33" s="153"/>
      <c r="D33" s="180"/>
      <c r="E33" s="444">
        <v>-29854611</v>
      </c>
      <c r="F33" s="260">
        <v>13871406</v>
      </c>
      <c r="I33" s="417" t="s">
        <v>620</v>
      </c>
      <c r="J33" s="417"/>
      <c r="K33" s="412"/>
      <c r="L33" s="418">
        <v>7</v>
      </c>
      <c r="M33" s="419"/>
      <c r="N33" s="421">
        <v>320257061</v>
      </c>
    </row>
    <row r="34" spans="1:14" ht="14.15">
      <c r="B34" s="153"/>
      <c r="C34" s="153"/>
      <c r="D34" s="180"/>
      <c r="E34" s="444"/>
      <c r="F34" s="188"/>
      <c r="I34" s="417" t="s">
        <v>624</v>
      </c>
      <c r="J34" s="417"/>
      <c r="K34" s="412"/>
      <c r="L34" s="418">
        <v>7</v>
      </c>
      <c r="M34" s="419"/>
      <c r="N34" s="430">
        <v>-14639729</v>
      </c>
    </row>
    <row r="35" spans="1:14" ht="14.15">
      <c r="A35" s="148" t="s">
        <v>625</v>
      </c>
      <c r="B35" s="180" t="s">
        <v>626</v>
      </c>
      <c r="C35" s="180"/>
      <c r="D35" s="180"/>
      <c r="E35" s="451">
        <v>2329557</v>
      </c>
      <c r="F35" s="188">
        <v>2329557</v>
      </c>
      <c r="I35" s="412"/>
      <c r="J35" s="412"/>
      <c r="K35" s="412"/>
      <c r="L35" s="418"/>
      <c r="M35" s="419"/>
      <c r="N35" s="432"/>
    </row>
    <row r="36" spans="1:14" ht="14.15">
      <c r="B36" s="180"/>
      <c r="C36" s="180"/>
      <c r="D36" s="180"/>
      <c r="E36" s="445"/>
      <c r="F36" s="190"/>
      <c r="I36" s="423" t="s">
        <v>621</v>
      </c>
      <c r="J36" s="412"/>
      <c r="K36" s="412"/>
      <c r="L36" s="418"/>
      <c r="M36" s="419"/>
      <c r="N36" s="433">
        <f>N33+N32+N30+N34</f>
        <v>1175700610</v>
      </c>
    </row>
    <row r="37" spans="1:14" ht="14.6" thickBot="1">
      <c r="A37" s="148" t="s">
        <v>627</v>
      </c>
      <c r="B37" s="161" t="s">
        <v>628</v>
      </c>
      <c r="C37" s="161"/>
      <c r="D37" s="180"/>
      <c r="E37" s="447">
        <v>-27525054</v>
      </c>
      <c r="F37" s="261">
        <v>16200963</v>
      </c>
      <c r="I37" s="412"/>
      <c r="J37" s="412"/>
      <c r="K37" s="412"/>
      <c r="L37" s="418"/>
      <c r="M37" s="419"/>
      <c r="N37" s="430"/>
    </row>
    <row r="38" spans="1:14" ht="14.6" thickTop="1">
      <c r="B38" s="262"/>
      <c r="C38" s="168"/>
      <c r="D38" s="263"/>
      <c r="E38" s="448">
        <f>F37-E37</f>
        <v>43726017</v>
      </c>
      <c r="F38" s="264">
        <f>G37-F37</f>
        <v>-16200963</v>
      </c>
      <c r="I38" s="411" t="s">
        <v>622</v>
      </c>
      <c r="J38" s="411"/>
      <c r="K38" s="412"/>
      <c r="L38" s="418"/>
      <c r="M38" s="419"/>
      <c r="N38" s="435">
        <f>ROUND(N25-N36,0)</f>
        <v>-29854611</v>
      </c>
    </row>
    <row r="39" spans="1:14" ht="14.15">
      <c r="B39" s="262"/>
      <c r="C39" s="168"/>
      <c r="D39" s="263"/>
      <c r="E39" s="449"/>
      <c r="F39" s="263"/>
      <c r="I39" s="411"/>
      <c r="J39" s="411"/>
      <c r="K39" s="412"/>
      <c r="L39" s="418"/>
      <c r="M39" s="419"/>
      <c r="N39" s="430"/>
    </row>
    <row r="40" spans="1:14" ht="14.15">
      <c r="B40" s="168"/>
      <c r="C40" s="168"/>
      <c r="D40" s="265"/>
      <c r="E40" s="444"/>
      <c r="F40" s="188"/>
      <c r="I40" s="412" t="s">
        <v>629</v>
      </c>
      <c r="J40" s="412"/>
      <c r="K40" s="412"/>
      <c r="L40" s="418">
        <v>9</v>
      </c>
      <c r="M40" s="419"/>
      <c r="N40" s="430">
        <v>2329557</v>
      </c>
    </row>
    <row r="41" spans="1:14" ht="14.6" thickBot="1">
      <c r="B41" s="161" t="s">
        <v>630</v>
      </c>
      <c r="C41" s="161"/>
      <c r="D41" s="180"/>
      <c r="E41" s="450">
        <v>-45.87509</v>
      </c>
      <c r="F41" s="266">
        <v>27.001605000000001</v>
      </c>
      <c r="I41" s="412"/>
      <c r="J41" s="412"/>
      <c r="K41" s="412"/>
      <c r="L41" s="418"/>
      <c r="M41" s="419"/>
      <c r="N41" s="432"/>
    </row>
    <row r="42" spans="1:14" ht="15" thickTop="1" thickBot="1">
      <c r="I42" s="423" t="s">
        <v>627</v>
      </c>
      <c r="J42" s="423"/>
      <c r="K42" s="412"/>
      <c r="L42" s="418"/>
      <c r="M42" s="419"/>
      <c r="N42" s="436">
        <f>ROUND(SUM(N38:N41),0)</f>
        <v>-27525054</v>
      </c>
    </row>
    <row r="43" spans="1:14" ht="13.3" thickTop="1"/>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34B8-333E-403F-85E8-3BFC908819B6}">
  <sheetPr codeName="Sheet8">
    <tabColor theme="5" tint="0.39997558519241921"/>
  </sheetPr>
  <dimension ref="B6:P58"/>
  <sheetViews>
    <sheetView topLeftCell="B1" workbookViewId="0">
      <pane ySplit="9" topLeftCell="A10" activePane="bottomLeft" state="frozen"/>
      <selection pane="bottomLeft" activeCell="C48" sqref="C48"/>
    </sheetView>
  </sheetViews>
  <sheetFormatPr defaultColWidth="8.84375" defaultRowHeight="13.75"/>
  <cols>
    <col min="1" max="1" width="8.84375" style="1"/>
    <col min="2" max="2" width="40.53515625" style="1" customWidth="1"/>
    <col min="3" max="8" width="10.84375" style="1" bestFit="1" customWidth="1"/>
    <col min="9" max="10" width="8.84375" style="1"/>
    <col min="11" max="11" width="45.3046875" style="1" bestFit="1" customWidth="1"/>
    <col min="12" max="12" width="9.3046875" style="1" bestFit="1" customWidth="1"/>
    <col min="13" max="16" width="10.07421875" style="1" bestFit="1" customWidth="1"/>
    <col min="17" max="16384" width="8.84375" style="1"/>
  </cols>
  <sheetData>
    <row r="6" spans="2:16" ht="22.3">
      <c r="B6" s="37" t="s">
        <v>631</v>
      </c>
      <c r="K6" s="37" t="s">
        <v>632</v>
      </c>
    </row>
    <row r="7" spans="2:16" ht="14.15" thickBot="1"/>
    <row r="8" spans="2:16" ht="20.6">
      <c r="B8" s="8" t="s">
        <v>633</v>
      </c>
      <c r="C8" s="9">
        <v>2018</v>
      </c>
      <c r="D8" s="9">
        <v>2019</v>
      </c>
      <c r="E8" s="9">
        <v>2020</v>
      </c>
      <c r="F8" s="9">
        <v>2021</v>
      </c>
      <c r="G8" s="9">
        <v>2022</v>
      </c>
      <c r="H8" s="9">
        <v>2023</v>
      </c>
      <c r="K8" s="2" t="s">
        <v>634</v>
      </c>
      <c r="L8" s="3">
        <v>2019</v>
      </c>
      <c r="M8" s="3">
        <v>2020</v>
      </c>
      <c r="N8" s="3">
        <v>2021</v>
      </c>
      <c r="O8" s="3">
        <v>2022</v>
      </c>
      <c r="P8" s="3">
        <v>2023</v>
      </c>
    </row>
    <row r="9" spans="2:16" ht="16.3" thickBot="1">
      <c r="B9" s="10"/>
      <c r="C9" s="11" t="s">
        <v>635</v>
      </c>
      <c r="D9" s="11" t="s">
        <v>635</v>
      </c>
      <c r="E9" s="11" t="s">
        <v>635</v>
      </c>
      <c r="F9" s="11" t="s">
        <v>635</v>
      </c>
      <c r="G9" s="11" t="s">
        <v>635</v>
      </c>
      <c r="H9" s="11" t="s">
        <v>635</v>
      </c>
      <c r="K9" s="4"/>
      <c r="L9" s="5" t="s">
        <v>635</v>
      </c>
      <c r="M9" s="5" t="s">
        <v>635</v>
      </c>
      <c r="N9" s="5" t="s">
        <v>635</v>
      </c>
      <c r="O9" s="5" t="s">
        <v>635</v>
      </c>
      <c r="P9" s="5" t="s">
        <v>635</v>
      </c>
    </row>
    <row r="10" spans="2:16" ht="15.9">
      <c r="B10" s="12"/>
      <c r="C10" s="12"/>
      <c r="D10" s="12"/>
      <c r="E10" s="12"/>
      <c r="F10" s="12"/>
      <c r="G10" s="12"/>
      <c r="H10" s="12"/>
      <c r="K10" s="38"/>
      <c r="L10"/>
      <c r="M10"/>
      <c r="N10"/>
      <c r="O10"/>
      <c r="P10"/>
    </row>
    <row r="11" spans="2:16" ht="15.9">
      <c r="B11" s="13" t="s">
        <v>636</v>
      </c>
      <c r="C11" s="14">
        <v>591857.06599999999</v>
      </c>
      <c r="D11" s="14">
        <v>857500</v>
      </c>
      <c r="E11" s="14">
        <v>1029000</v>
      </c>
      <c r="F11" s="14">
        <v>1286250</v>
      </c>
      <c r="G11" s="14">
        <v>1543500</v>
      </c>
      <c r="H11" s="46">
        <v>1543501</v>
      </c>
      <c r="K11" s="38" t="s">
        <v>637</v>
      </c>
      <c r="L11" s="39"/>
      <c r="M11" s="39"/>
      <c r="N11" s="39"/>
      <c r="O11" s="39"/>
      <c r="P11" s="39"/>
    </row>
    <row r="12" spans="2:16" ht="15">
      <c r="B12" s="15" t="s">
        <v>638</v>
      </c>
      <c r="C12" s="16">
        <v>-108132.28595819999</v>
      </c>
      <c r="D12" s="16">
        <v>-156665.25</v>
      </c>
      <c r="E12" s="16">
        <v>-187998.3</v>
      </c>
      <c r="F12" s="16">
        <v>-234997.875</v>
      </c>
      <c r="G12" s="16">
        <v>-281997.45</v>
      </c>
      <c r="H12" s="47">
        <v>-281996.45</v>
      </c>
      <c r="K12" s="6" t="s">
        <v>493</v>
      </c>
      <c r="L12" s="39">
        <v>26898.177413821308</v>
      </c>
      <c r="M12" s="39">
        <v>56253.471959165501</v>
      </c>
      <c r="N12" s="39">
        <v>79969.331536001089</v>
      </c>
      <c r="O12" s="39">
        <v>113043.53095475337</v>
      </c>
      <c r="P12" s="39">
        <v>154361.11181854599</v>
      </c>
    </row>
    <row r="13" spans="2:16" ht="15">
      <c r="B13" s="12" t="s">
        <v>639</v>
      </c>
      <c r="C13" s="17">
        <v>155650.10500000001</v>
      </c>
      <c r="D13" s="16">
        <v>298710.26121019997</v>
      </c>
      <c r="E13" s="16">
        <v>432780.25</v>
      </c>
      <c r="F13" s="16">
        <v>519336.3</v>
      </c>
      <c r="G13" s="16">
        <v>649170.375</v>
      </c>
      <c r="H13" s="47">
        <v>649171.375</v>
      </c>
      <c r="K13" s="6" t="s">
        <v>640</v>
      </c>
      <c r="L13" s="39">
        <v>663705.12273623596</v>
      </c>
      <c r="M13" s="39">
        <v>733763.38348211464</v>
      </c>
      <c r="N13" s="39">
        <v>802216.52185518213</v>
      </c>
      <c r="O13" s="39">
        <v>884415.93856780801</v>
      </c>
      <c r="P13" s="39">
        <v>980038.00317158259</v>
      </c>
    </row>
    <row r="14" spans="2:16" ht="15">
      <c r="B14" s="15" t="s">
        <v>641</v>
      </c>
      <c r="C14" s="18">
        <v>-298710.26121019997</v>
      </c>
      <c r="D14" s="18">
        <v>-432780.25</v>
      </c>
      <c r="E14" s="18">
        <v>-519336.3</v>
      </c>
      <c r="F14" s="18">
        <v>-649170.375</v>
      </c>
      <c r="G14" s="18">
        <v>-779004.45000000007</v>
      </c>
      <c r="H14" s="48">
        <v>-779003.45</v>
      </c>
      <c r="K14" s="6" t="s">
        <v>642</v>
      </c>
      <c r="L14" s="39">
        <v>44866.159926253946</v>
      </c>
      <c r="M14" s="39">
        <v>97644.414821619648</v>
      </c>
      <c r="N14" s="39">
        <v>145502.24385561908</v>
      </c>
      <c r="O14" s="39">
        <v>213037.69921382552</v>
      </c>
      <c r="P14" s="39">
        <v>300063.62852780637</v>
      </c>
    </row>
    <row r="15" spans="2:16" ht="15">
      <c r="B15" s="15" t="s">
        <v>643</v>
      </c>
      <c r="C15" s="17">
        <v>-59653.752</v>
      </c>
      <c r="D15" s="16">
        <v>-43447.552498004756</v>
      </c>
      <c r="E15" s="16">
        <v>-62948.097450000001</v>
      </c>
      <c r="F15" s="16">
        <v>-75537.716939999984</v>
      </c>
      <c r="G15" s="16">
        <v>-94422.146174999987</v>
      </c>
      <c r="H15" s="47">
        <v>-94421.146175000002</v>
      </c>
      <c r="K15" s="6" t="s">
        <v>644</v>
      </c>
      <c r="L15" s="39">
        <v>0</v>
      </c>
      <c r="M15" s="39">
        <v>0</v>
      </c>
      <c r="N15" s="39">
        <v>0</v>
      </c>
      <c r="O15" s="39">
        <v>0</v>
      </c>
      <c r="P15" s="39">
        <v>0</v>
      </c>
    </row>
    <row r="16" spans="2:16" ht="15.45" thickBot="1">
      <c r="B16" s="12" t="s">
        <v>645</v>
      </c>
      <c r="C16" s="16">
        <v>43447.552498004756</v>
      </c>
      <c r="D16" s="16">
        <v>62948.097450000001</v>
      </c>
      <c r="E16" s="16">
        <v>75537.716939999984</v>
      </c>
      <c r="F16" s="16">
        <v>94422.146174999987</v>
      </c>
      <c r="G16" s="16">
        <v>113306.57540999999</v>
      </c>
      <c r="H16" s="47">
        <v>113307.57541</v>
      </c>
      <c r="K16" s="6" t="s">
        <v>646</v>
      </c>
      <c r="L16" s="39">
        <v>11189.641804149664</v>
      </c>
      <c r="M16" s="39">
        <v>24296.615679344821</v>
      </c>
      <c r="N16" s="39">
        <v>36106.142517656008</v>
      </c>
      <c r="O16" s="39">
        <v>52753.500877269442</v>
      </c>
      <c r="P16" s="39">
        <v>74161.894586788636</v>
      </c>
    </row>
    <row r="17" spans="2:16" ht="15">
      <c r="B17" s="19" t="s">
        <v>647</v>
      </c>
      <c r="C17" s="20">
        <v>324458.42432960478</v>
      </c>
      <c r="D17" s="20">
        <v>586265.30616219516</v>
      </c>
      <c r="E17" s="20">
        <v>767035.26948999986</v>
      </c>
      <c r="F17" s="20">
        <v>940302.47923500009</v>
      </c>
      <c r="G17" s="20">
        <v>1150552.904235</v>
      </c>
      <c r="H17" s="26">
        <v>1150553.904235</v>
      </c>
      <c r="K17" s="6" t="s">
        <v>648</v>
      </c>
      <c r="L17" s="39">
        <v>0</v>
      </c>
      <c r="M17" s="39">
        <v>0</v>
      </c>
      <c r="N17" s="39">
        <v>0</v>
      </c>
      <c r="O17" s="39">
        <v>0</v>
      </c>
      <c r="P17" s="39">
        <v>0</v>
      </c>
    </row>
    <row r="18" spans="2:16" ht="15">
      <c r="B18" s="12"/>
      <c r="C18" s="18"/>
      <c r="D18" s="21"/>
      <c r="E18" s="21"/>
      <c r="F18" s="21"/>
      <c r="G18" s="21"/>
      <c r="H18" s="49"/>
      <c r="K18" s="6" t="s">
        <v>649</v>
      </c>
      <c r="L18" s="39">
        <v>0</v>
      </c>
      <c r="M18" s="39">
        <v>0</v>
      </c>
      <c r="N18" s="39">
        <v>0</v>
      </c>
      <c r="O18" s="39">
        <v>0</v>
      </c>
      <c r="P18" s="39">
        <v>0</v>
      </c>
    </row>
    <row r="19" spans="2:16" ht="15">
      <c r="B19" s="12" t="s">
        <v>650</v>
      </c>
      <c r="C19" s="18">
        <v>80582.453999999998</v>
      </c>
      <c r="D19" s="18">
        <v>116750.23966850807</v>
      </c>
      <c r="E19" s="18">
        <v>140100.28760220969</v>
      </c>
      <c r="F19" s="18">
        <v>175125.35950276212</v>
      </c>
      <c r="G19" s="18">
        <v>210150.43140331455</v>
      </c>
      <c r="H19" s="48">
        <v>210151.43140331499</v>
      </c>
      <c r="K19" s="6" t="s">
        <v>651</v>
      </c>
      <c r="L19" s="39">
        <v>0</v>
      </c>
      <c r="M19" s="39">
        <v>0</v>
      </c>
      <c r="N19" s="39">
        <v>0</v>
      </c>
      <c r="O19" s="39">
        <v>0</v>
      </c>
      <c r="P19" s="39">
        <v>0</v>
      </c>
    </row>
    <row r="20" spans="2:16" ht="15">
      <c r="B20" s="15" t="s">
        <v>652</v>
      </c>
      <c r="C20" s="16">
        <v>-31102.791713221963</v>
      </c>
      <c r="D20" s="16">
        <v>-45062.643374925654</v>
      </c>
      <c r="E20" s="16">
        <v>-54075.172049910776</v>
      </c>
      <c r="F20" s="16">
        <v>-67593.965062388481</v>
      </c>
      <c r="G20" s="16">
        <v>-81112.758074866171</v>
      </c>
      <c r="H20" s="47">
        <v>-81111.7580748662</v>
      </c>
      <c r="K20" s="6" t="s">
        <v>653</v>
      </c>
      <c r="L20" s="39">
        <v>0</v>
      </c>
      <c r="M20" s="39">
        <v>0</v>
      </c>
      <c r="N20" s="39">
        <v>0</v>
      </c>
      <c r="O20" s="39">
        <v>0</v>
      </c>
      <c r="P20" s="39">
        <v>0</v>
      </c>
    </row>
    <row r="21" spans="2:16" ht="15">
      <c r="B21" s="12" t="s">
        <v>654</v>
      </c>
      <c r="C21" s="17">
        <v>21192.054884173118</v>
      </c>
      <c r="D21" s="16">
        <v>33349.370917715998</v>
      </c>
      <c r="E21" s="16">
        <v>48317.553687770735</v>
      </c>
      <c r="F21" s="16">
        <v>57981.06442532489</v>
      </c>
      <c r="G21" s="16">
        <v>72476.330531656102</v>
      </c>
      <c r="H21" s="47">
        <v>72477.330531656102</v>
      </c>
      <c r="K21" s="6" t="s">
        <v>655</v>
      </c>
      <c r="L21" s="39">
        <v>0</v>
      </c>
      <c r="M21" s="39">
        <v>0</v>
      </c>
      <c r="N21" s="39">
        <v>0</v>
      </c>
      <c r="O21" s="39">
        <v>0</v>
      </c>
      <c r="P21" s="39">
        <v>0</v>
      </c>
    </row>
    <row r="22" spans="2:16" ht="15">
      <c r="B22" s="15" t="s">
        <v>656</v>
      </c>
      <c r="C22" s="16">
        <v>-33349.370917715998</v>
      </c>
      <c r="D22" s="16">
        <v>-48317.553687770735</v>
      </c>
      <c r="E22" s="16">
        <v>-57981.06442532489</v>
      </c>
      <c r="F22" s="16">
        <v>-72476.330531656102</v>
      </c>
      <c r="G22" s="16">
        <v>-86971.596637987328</v>
      </c>
      <c r="H22" s="47">
        <v>-86970.596637987299</v>
      </c>
      <c r="K22" s="6" t="s">
        <v>657</v>
      </c>
      <c r="L22" s="39">
        <v>0</v>
      </c>
      <c r="M22" s="39">
        <v>0</v>
      </c>
      <c r="N22" s="39">
        <v>0</v>
      </c>
      <c r="O22" s="39">
        <v>0</v>
      </c>
      <c r="P22" s="39">
        <v>0</v>
      </c>
    </row>
    <row r="23" spans="2:16" ht="15">
      <c r="B23" s="15" t="s">
        <v>658</v>
      </c>
      <c r="C23" s="17">
        <v>-17158.596129979418</v>
      </c>
      <c r="D23" s="16">
        <v>-12497.101710372584</v>
      </c>
      <c r="E23" s="16">
        <v>-18106.170108045128</v>
      </c>
      <c r="F23" s="16">
        <v>-21727.404129654147</v>
      </c>
      <c r="G23" s="16">
        <v>-27159.255162067686</v>
      </c>
      <c r="H23" s="47">
        <v>-27158.2551620677</v>
      </c>
      <c r="K23" s="6" t="s">
        <v>477</v>
      </c>
      <c r="L23" s="39">
        <v>0</v>
      </c>
      <c r="M23" s="39">
        <v>0</v>
      </c>
      <c r="N23" s="39">
        <v>0</v>
      </c>
      <c r="O23" s="39">
        <v>0</v>
      </c>
      <c r="P23" s="39">
        <v>0</v>
      </c>
    </row>
    <row r="24" spans="2:16" ht="16.3" thickBot="1">
      <c r="B24" s="12" t="s">
        <v>659</v>
      </c>
      <c r="C24" s="18">
        <v>12497.101710372584</v>
      </c>
      <c r="D24" s="18">
        <v>18106.170108045128</v>
      </c>
      <c r="E24" s="18">
        <v>21727.404129654147</v>
      </c>
      <c r="F24" s="18">
        <v>27159.255162067686</v>
      </c>
      <c r="G24" s="18">
        <v>32591.106194481225</v>
      </c>
      <c r="H24" s="48">
        <v>32592.106194481199</v>
      </c>
      <c r="K24" s="38" t="s">
        <v>660</v>
      </c>
      <c r="L24" s="40"/>
      <c r="M24" s="40"/>
      <c r="N24" s="40"/>
      <c r="O24" s="40"/>
      <c r="P24" s="40"/>
    </row>
    <row r="25" spans="2:16" ht="15">
      <c r="B25" s="19" t="s">
        <v>661</v>
      </c>
      <c r="C25" s="20">
        <v>32660.85183362833</v>
      </c>
      <c r="D25" s="20">
        <v>62328.481921200218</v>
      </c>
      <c r="E25" s="20">
        <v>79982.838836353767</v>
      </c>
      <c r="F25" s="20">
        <v>98467.979366455984</v>
      </c>
      <c r="G25" s="20">
        <v>119974.25825453069</v>
      </c>
      <c r="H25" s="26">
        <v>119975.258254531</v>
      </c>
      <c r="K25" s="41" t="s">
        <v>662</v>
      </c>
      <c r="L25" s="40">
        <v>43447.552498004756</v>
      </c>
      <c r="M25" s="40">
        <v>62948.097450000001</v>
      </c>
      <c r="N25" s="40">
        <v>75537.716939999984</v>
      </c>
      <c r="O25" s="40">
        <v>94422.146174999987</v>
      </c>
      <c r="P25" s="40">
        <v>113306.57540999999</v>
      </c>
    </row>
    <row r="26" spans="2:16" ht="15">
      <c r="B26" s="12"/>
      <c r="C26" s="22"/>
      <c r="D26" s="21"/>
      <c r="E26" s="21"/>
      <c r="F26" s="21"/>
      <c r="G26" s="21"/>
      <c r="H26" s="49"/>
      <c r="K26" s="41" t="s">
        <v>663</v>
      </c>
      <c r="L26" s="40">
        <v>33349.370917715998</v>
      </c>
      <c r="M26" s="40">
        <v>48317.553687770735</v>
      </c>
      <c r="N26" s="40">
        <v>57981.06442532489</v>
      </c>
      <c r="O26" s="40">
        <v>72476.330531656102</v>
      </c>
      <c r="P26" s="40">
        <v>86971.596637987328</v>
      </c>
    </row>
    <row r="27" spans="2:16" ht="15">
      <c r="B27" s="12"/>
      <c r="C27" s="22"/>
      <c r="D27" s="22"/>
      <c r="E27" s="22"/>
      <c r="F27" s="22"/>
      <c r="G27" s="22"/>
      <c r="H27" s="50"/>
      <c r="K27" s="41" t="s">
        <v>664</v>
      </c>
      <c r="L27" s="40">
        <v>15140.163751758904</v>
      </c>
      <c r="M27" s="40">
        <v>24404.911428176092</v>
      </c>
      <c r="N27" s="40">
        <v>31793.346653249995</v>
      </c>
      <c r="O27" s="40">
        <v>39011.691229875003</v>
      </c>
      <c r="P27" s="40">
        <v>47690.019979874996</v>
      </c>
    </row>
    <row r="28" spans="2:16" ht="15">
      <c r="B28" s="15" t="s">
        <v>665</v>
      </c>
      <c r="C28" s="17">
        <v>-24086.845000000001</v>
      </c>
      <c r="D28" s="16">
        <v>-87515.397409011013</v>
      </c>
      <c r="E28" s="16">
        <v>-141068.85218598897</v>
      </c>
      <c r="F28" s="16">
        <v>-183776.57024999999</v>
      </c>
      <c r="G28" s="16">
        <v>-225501.10537500001</v>
      </c>
      <c r="H28" s="47">
        <v>-225500.10537500001</v>
      </c>
      <c r="K28" s="41" t="s">
        <v>666</v>
      </c>
      <c r="L28" s="40">
        <v>6126.0778186307707</v>
      </c>
      <c r="M28" s="40">
        <v>9874.819653019229</v>
      </c>
      <c r="N28" s="40">
        <v>12864.3599175</v>
      </c>
      <c r="O28" s="40">
        <v>15785.077376250001</v>
      </c>
      <c r="P28" s="40">
        <v>19296.539876249997</v>
      </c>
    </row>
    <row r="29" spans="2:16" ht="15">
      <c r="B29" s="23" t="s">
        <v>667</v>
      </c>
      <c r="C29" s="24">
        <v>203305.00013477943</v>
      </c>
      <c r="D29" s="24">
        <v>334268.07097978494</v>
      </c>
      <c r="E29" s="24">
        <v>426927.10934999998</v>
      </c>
      <c r="F29" s="24">
        <v>523856.41402500006</v>
      </c>
      <c r="G29" s="24">
        <v>640390.66402499995</v>
      </c>
      <c r="H29" s="48">
        <v>640391.66402499995</v>
      </c>
      <c r="K29" s="41" t="s">
        <v>668</v>
      </c>
      <c r="L29" s="7">
        <v>0</v>
      </c>
      <c r="M29" s="7">
        <v>0</v>
      </c>
      <c r="N29" s="7">
        <v>0</v>
      </c>
      <c r="O29" s="7">
        <v>0</v>
      </c>
      <c r="P29" s="7">
        <v>0</v>
      </c>
    </row>
    <row r="30" spans="2:16" ht="15.45" thickBot="1">
      <c r="B30" s="23" t="s">
        <v>669</v>
      </c>
      <c r="C30" s="24">
        <v>87515.397409011013</v>
      </c>
      <c r="D30" s="24">
        <v>141068.85218598897</v>
      </c>
      <c r="E30" s="24">
        <v>183776.57024999999</v>
      </c>
      <c r="F30" s="24">
        <v>225501.10537500001</v>
      </c>
      <c r="G30" s="24">
        <v>275664.85537499998</v>
      </c>
      <c r="H30" s="48">
        <v>275665.85537499998</v>
      </c>
      <c r="K30" s="41" t="s">
        <v>670</v>
      </c>
      <c r="L30" s="7">
        <v>0</v>
      </c>
      <c r="M30" s="7">
        <v>0</v>
      </c>
      <c r="N30" s="7">
        <v>0</v>
      </c>
      <c r="O30" s="7">
        <v>0</v>
      </c>
      <c r="P30" s="7">
        <v>0</v>
      </c>
    </row>
    <row r="31" spans="2:16" ht="15">
      <c r="B31" s="15" t="s">
        <v>671</v>
      </c>
      <c r="C31" s="16">
        <v>-24034.907999999999</v>
      </c>
      <c r="D31" s="16">
        <v>-29171.799136337006</v>
      </c>
      <c r="E31" s="16">
        <v>-47022.950728662996</v>
      </c>
      <c r="F31" s="16">
        <v>-61258.856749999999</v>
      </c>
      <c r="G31" s="16">
        <v>-75167.035125000009</v>
      </c>
      <c r="H31" s="47">
        <v>-75166.035124999995</v>
      </c>
      <c r="K31" s="42" t="s">
        <v>244</v>
      </c>
      <c r="L31" s="43">
        <v>844722.26686657115</v>
      </c>
      <c r="M31" s="43">
        <v>1057503.2681612107</v>
      </c>
      <c r="N31" s="43">
        <v>1241970.7277005331</v>
      </c>
      <c r="O31" s="43">
        <v>1484945.9149264374</v>
      </c>
      <c r="P31" s="43">
        <v>1775889.370008836</v>
      </c>
    </row>
    <row r="32" spans="2:16" ht="15">
      <c r="B32" s="23" t="s">
        <v>672</v>
      </c>
      <c r="C32" s="25">
        <v>29171.799136337006</v>
      </c>
      <c r="D32" s="25">
        <v>47022.950728662996</v>
      </c>
      <c r="E32" s="25">
        <v>61258.856749999999</v>
      </c>
      <c r="F32" s="25">
        <v>75167.035125000009</v>
      </c>
      <c r="G32" s="25">
        <v>91888.285124999995</v>
      </c>
      <c r="H32" s="47">
        <v>91889.285124999995</v>
      </c>
      <c r="K32"/>
      <c r="L32" s="39"/>
      <c r="M32" s="39"/>
      <c r="N32" s="39"/>
      <c r="O32" s="39"/>
      <c r="P32" s="39"/>
    </row>
    <row r="33" spans="2:16" ht="15.9">
      <c r="B33" s="12" t="s">
        <v>673</v>
      </c>
      <c r="C33" s="17">
        <v>12399.918</v>
      </c>
      <c r="D33" s="16">
        <v>15140.163751758904</v>
      </c>
      <c r="E33" s="16">
        <v>24404.911428176092</v>
      </c>
      <c r="F33" s="16">
        <v>31793.346653249995</v>
      </c>
      <c r="G33" s="16">
        <v>39011.691229875003</v>
      </c>
      <c r="H33" s="47">
        <v>39012.691229875003</v>
      </c>
      <c r="K33" s="38" t="s">
        <v>256</v>
      </c>
      <c r="L33" s="39"/>
      <c r="M33" s="39"/>
      <c r="N33" s="39"/>
      <c r="O33" s="39"/>
      <c r="P33" s="39"/>
    </row>
    <row r="34" spans="2:16" ht="15">
      <c r="B34" s="15" t="s">
        <v>674</v>
      </c>
      <c r="C34" s="16">
        <v>-52859.300035042652</v>
      </c>
      <c r="D34" s="16">
        <v>-86909.698454744081</v>
      </c>
      <c r="E34" s="16">
        <v>-111001.048431</v>
      </c>
      <c r="F34" s="16">
        <v>-136202.66764650002</v>
      </c>
      <c r="G34" s="16">
        <v>-166501.57264649999</v>
      </c>
      <c r="H34" s="47">
        <v>-166500.57264649999</v>
      </c>
      <c r="K34" s="6" t="s">
        <v>675</v>
      </c>
      <c r="L34" s="39">
        <v>298710.26121019997</v>
      </c>
      <c r="M34" s="39">
        <v>432780.25</v>
      </c>
      <c r="N34" s="39">
        <v>519336.3</v>
      </c>
      <c r="O34" s="39">
        <v>649170.375</v>
      </c>
      <c r="P34" s="39">
        <v>779004.45000000007</v>
      </c>
    </row>
    <row r="35" spans="2:16" ht="15">
      <c r="B35" s="15" t="s">
        <v>676</v>
      </c>
      <c r="C35" s="16">
        <v>-15140.163751758904</v>
      </c>
      <c r="D35" s="16">
        <v>-24404.911428176092</v>
      </c>
      <c r="E35" s="16">
        <v>-31793.346653249995</v>
      </c>
      <c r="F35" s="16">
        <v>-39011.691229875003</v>
      </c>
      <c r="G35" s="16">
        <v>-47690.019979874996</v>
      </c>
      <c r="H35" s="47">
        <v>-47689.019979875004</v>
      </c>
      <c r="K35" s="6" t="s">
        <v>677</v>
      </c>
      <c r="L35" s="39">
        <v>12497.101710372584</v>
      </c>
      <c r="M35" s="39">
        <v>18106.170108045128</v>
      </c>
      <c r="N35" s="39">
        <v>21727.404129654147</v>
      </c>
      <c r="O35" s="39">
        <v>27159.255162067686</v>
      </c>
      <c r="P35" s="39">
        <v>32591.106194481225</v>
      </c>
    </row>
    <row r="36" spans="2:16" ht="15">
      <c r="B36" s="12" t="s">
        <v>678</v>
      </c>
      <c r="C36" s="17">
        <v>11675.843999999999</v>
      </c>
      <c r="D36" s="16">
        <v>6126.0778186307707</v>
      </c>
      <c r="E36" s="16">
        <v>9874.819653019229</v>
      </c>
      <c r="F36" s="16">
        <v>12864.3599175</v>
      </c>
      <c r="G36" s="16">
        <v>15785.077376250001</v>
      </c>
      <c r="H36" s="47">
        <v>15786.077376249999</v>
      </c>
      <c r="K36" s="6" t="s">
        <v>679</v>
      </c>
      <c r="L36" s="39">
        <v>87515.397409011013</v>
      </c>
      <c r="M36" s="39">
        <v>141068.85218598897</v>
      </c>
      <c r="N36" s="39">
        <v>183776.57024999999</v>
      </c>
      <c r="O36" s="39">
        <v>225501.10537500001</v>
      </c>
      <c r="P36" s="39">
        <v>275664.85537499998</v>
      </c>
    </row>
    <row r="37" spans="2:16" ht="15">
      <c r="B37" s="15" t="s">
        <v>680</v>
      </c>
      <c r="C37" s="16">
        <v>-6126.0778186307707</v>
      </c>
      <c r="D37" s="16">
        <v>-9874.819653019229</v>
      </c>
      <c r="E37" s="16">
        <v>-12864.3599175</v>
      </c>
      <c r="F37" s="16">
        <v>-15785.077376250001</v>
      </c>
      <c r="G37" s="16">
        <v>-19296.539876249997</v>
      </c>
      <c r="H37" s="47">
        <v>-19295.539876250001</v>
      </c>
      <c r="K37" s="6" t="s">
        <v>681</v>
      </c>
      <c r="L37" s="39">
        <v>29171.799136337006</v>
      </c>
      <c r="M37" s="39">
        <v>47022.950728662996</v>
      </c>
      <c r="N37" s="39">
        <v>61258.856749999999</v>
      </c>
      <c r="O37" s="39">
        <v>75167.035125000009</v>
      </c>
      <c r="P37" s="39">
        <v>91888.285124999995</v>
      </c>
    </row>
    <row r="38" spans="2:16" ht="15.45" thickBot="1">
      <c r="B38" s="15" t="s">
        <v>682</v>
      </c>
      <c r="C38" s="16">
        <v>0</v>
      </c>
      <c r="D38" s="16">
        <v>0</v>
      </c>
      <c r="E38" s="16">
        <v>0</v>
      </c>
      <c r="F38" s="16">
        <v>0</v>
      </c>
      <c r="G38" s="16">
        <v>0</v>
      </c>
      <c r="H38" s="47">
        <v>1</v>
      </c>
      <c r="K38" s="6" t="s">
        <v>683</v>
      </c>
      <c r="L38" s="39">
        <v>0</v>
      </c>
      <c r="M38" s="39">
        <v>0</v>
      </c>
      <c r="N38" s="39">
        <v>0</v>
      </c>
      <c r="O38" s="39">
        <v>0</v>
      </c>
      <c r="P38" s="39">
        <v>0</v>
      </c>
    </row>
    <row r="39" spans="2:16" ht="15">
      <c r="B39" s="19" t="s">
        <v>291</v>
      </c>
      <c r="C39" s="20">
        <v>221820.66407469515</v>
      </c>
      <c r="D39" s="20">
        <v>305749.48938353918</v>
      </c>
      <c r="E39" s="20">
        <v>362491.7095147933</v>
      </c>
      <c r="F39" s="20">
        <v>433147.3978431251</v>
      </c>
      <c r="G39" s="20">
        <v>528584.30012849986</v>
      </c>
      <c r="H39" s="26">
        <v>528585.30012849998</v>
      </c>
      <c r="K39" s="6" t="s">
        <v>684</v>
      </c>
      <c r="L39" s="39">
        <v>0</v>
      </c>
      <c r="M39" s="39">
        <v>0</v>
      </c>
      <c r="N39" s="39">
        <v>0</v>
      </c>
      <c r="O39" s="39">
        <v>0</v>
      </c>
      <c r="P39" s="39">
        <v>0</v>
      </c>
    </row>
    <row r="40" spans="2:16" ht="15">
      <c r="B40" s="12"/>
      <c r="C40" s="18"/>
      <c r="D40" s="18"/>
      <c r="E40" s="18"/>
      <c r="F40" s="18"/>
      <c r="G40" s="18"/>
      <c r="H40" s="48"/>
      <c r="K40" s="6" t="s">
        <v>685</v>
      </c>
      <c r="L40" s="39">
        <v>0</v>
      </c>
      <c r="M40" s="39">
        <v>509.20132135879174</v>
      </c>
      <c r="N40" s="39">
        <v>11356.725826117241</v>
      </c>
      <c r="O40" s="39">
        <v>19029.98205588233</v>
      </c>
      <c r="P40" s="39">
        <v>32346.753331760108</v>
      </c>
    </row>
    <row r="41" spans="2:16" ht="15.45" thickBot="1">
      <c r="B41" s="15" t="s">
        <v>686</v>
      </c>
      <c r="C41" s="18">
        <v>0</v>
      </c>
      <c r="D41" s="18">
        <v>0</v>
      </c>
      <c r="E41" s="18">
        <v>0</v>
      </c>
      <c r="F41" s="18">
        <v>0</v>
      </c>
      <c r="G41" s="18">
        <v>0</v>
      </c>
      <c r="H41" s="48">
        <v>1</v>
      </c>
      <c r="K41" s="6" t="s">
        <v>687</v>
      </c>
      <c r="L41" s="7">
        <v>0</v>
      </c>
      <c r="M41" s="7">
        <v>0</v>
      </c>
      <c r="N41" s="7">
        <v>0</v>
      </c>
      <c r="O41" s="7">
        <v>0</v>
      </c>
      <c r="P41" s="7">
        <v>0</v>
      </c>
    </row>
    <row r="42" spans="2:16" ht="15.45" thickBot="1">
      <c r="B42" s="12" t="s">
        <v>688</v>
      </c>
      <c r="C42" s="18">
        <v>0</v>
      </c>
      <c r="D42" s="18">
        <v>0</v>
      </c>
      <c r="E42" s="18">
        <v>0</v>
      </c>
      <c r="F42" s="18">
        <v>0</v>
      </c>
      <c r="G42" s="18">
        <v>0</v>
      </c>
      <c r="H42" s="48">
        <v>1</v>
      </c>
      <c r="K42" s="42" t="s">
        <v>263</v>
      </c>
      <c r="L42" s="43">
        <v>427894.55946592061</v>
      </c>
      <c r="M42" s="43">
        <v>639487.42434405582</v>
      </c>
      <c r="N42" s="43">
        <v>797455.85695577133</v>
      </c>
      <c r="O42" s="43">
        <v>996027.75271795015</v>
      </c>
      <c r="P42" s="43">
        <v>1211495.4500262414</v>
      </c>
    </row>
    <row r="43" spans="2:16" ht="15.45" thickBot="1">
      <c r="B43" s="19" t="s">
        <v>689</v>
      </c>
      <c r="C43" s="20">
        <v>0</v>
      </c>
      <c r="D43" s="20">
        <v>0</v>
      </c>
      <c r="E43" s="20">
        <v>0</v>
      </c>
      <c r="F43" s="20">
        <v>0</v>
      </c>
      <c r="G43" s="20">
        <v>0</v>
      </c>
      <c r="H43" s="26">
        <v>1</v>
      </c>
      <c r="K43"/>
      <c r="L43" s="39"/>
      <c r="M43" s="39"/>
      <c r="N43" s="39"/>
      <c r="O43" s="39"/>
      <c r="P43" s="39"/>
    </row>
    <row r="44" spans="2:16" ht="16.3" thickBot="1">
      <c r="B44" s="12"/>
      <c r="C44" s="18"/>
      <c r="D44" s="18"/>
      <c r="E44" s="18"/>
      <c r="F44" s="18"/>
      <c r="G44" s="18"/>
      <c r="H44" s="48"/>
      <c r="K44" s="44" t="s">
        <v>690</v>
      </c>
      <c r="L44" s="45">
        <v>416827.70740065054</v>
      </c>
      <c r="M44" s="45">
        <v>418015.84381715488</v>
      </c>
      <c r="N44" s="45">
        <v>444514.87074476178</v>
      </c>
      <c r="O44" s="45">
        <v>488918.16220848728</v>
      </c>
      <c r="P44" s="45">
        <v>564393.91998259467</v>
      </c>
    </row>
    <row r="45" spans="2:16" ht="15">
      <c r="B45" s="19" t="s">
        <v>691</v>
      </c>
      <c r="C45" s="26">
        <v>176206.70800000001</v>
      </c>
      <c r="D45" s="20">
        <v>264367.603</v>
      </c>
      <c r="E45" s="20">
        <v>343677.88390000002</v>
      </c>
      <c r="F45" s="20">
        <v>412413.46068000002</v>
      </c>
      <c r="G45" s="20">
        <v>474275.47978200001</v>
      </c>
      <c r="H45" s="26">
        <v>474276.47978200001</v>
      </c>
      <c r="K45"/>
      <c r="L45" s="39"/>
      <c r="M45" s="39"/>
      <c r="N45" s="39"/>
      <c r="O45" s="39"/>
      <c r="P45" s="39"/>
    </row>
    <row r="46" spans="2:16" ht="15.45" thickBot="1">
      <c r="B46" s="12"/>
      <c r="C46" s="18"/>
      <c r="D46" s="21"/>
      <c r="E46" s="21"/>
      <c r="F46" s="21"/>
      <c r="G46" s="21"/>
      <c r="H46" s="49"/>
      <c r="K46"/>
      <c r="L46" s="39"/>
      <c r="M46" s="39"/>
      <c r="N46" s="39"/>
      <c r="O46" s="39"/>
      <c r="P46" s="39"/>
    </row>
    <row r="47" spans="2:16" ht="15">
      <c r="B47" s="19" t="s">
        <v>692</v>
      </c>
      <c r="C47" s="20">
        <v>-106229.79957871867</v>
      </c>
      <c r="D47" s="20">
        <v>-46180.268142544315</v>
      </c>
      <c r="E47" s="20">
        <v>-19117.16276114725</v>
      </c>
      <c r="F47" s="20">
        <v>-3726.3586545810103</v>
      </c>
      <c r="G47" s="20">
        <v>27718.866069969488</v>
      </c>
      <c r="H47" s="26">
        <v>27719.866069969499</v>
      </c>
      <c r="K47" t="s">
        <v>693</v>
      </c>
      <c r="L47" s="39">
        <v>600000</v>
      </c>
      <c r="M47" s="39">
        <v>600000</v>
      </c>
      <c r="N47" s="39">
        <v>600000</v>
      </c>
      <c r="O47" s="39">
        <v>600000</v>
      </c>
      <c r="P47" s="39">
        <v>600000</v>
      </c>
    </row>
    <row r="48" spans="2:16" ht="15.45" thickBot="1">
      <c r="B48" s="27" t="s">
        <v>694</v>
      </c>
      <c r="C48" s="28">
        <v>39066.39222517563</v>
      </c>
      <c r="D48" s="28">
        <v>47877.605880406954</v>
      </c>
      <c r="E48" s="28">
        <v>56972.915514871391</v>
      </c>
      <c r="F48" s="28">
        <v>67159.63217418878</v>
      </c>
      <c r="G48" s="28">
        <v>80103.645035897542</v>
      </c>
      <c r="H48" s="46">
        <v>80104.645035897498</v>
      </c>
      <c r="K48" t="s">
        <v>695</v>
      </c>
      <c r="L48" s="39">
        <v>-64020.175353543033</v>
      </c>
      <c r="M48" s="39">
        <v>-62832.038937039186</v>
      </c>
      <c r="N48" s="39">
        <v>-36333.012009432285</v>
      </c>
      <c r="O48" s="39">
        <v>8070.2794542931588</v>
      </c>
      <c r="P48" s="39">
        <v>83546.037228400091</v>
      </c>
    </row>
    <row r="49" spans="2:16" ht="16.3" thickBot="1">
      <c r="B49" s="12"/>
      <c r="C49" s="18"/>
      <c r="D49" s="18"/>
      <c r="E49" s="18"/>
      <c r="F49" s="18"/>
      <c r="G49" s="18"/>
      <c r="H49" s="48"/>
      <c r="K49" s="44" t="s">
        <v>696</v>
      </c>
      <c r="L49" s="45">
        <v>535979.82464645698</v>
      </c>
      <c r="M49" s="45">
        <v>537167.96106296079</v>
      </c>
      <c r="N49" s="45">
        <v>563666.98799056769</v>
      </c>
      <c r="O49" s="45">
        <v>608070.2794542932</v>
      </c>
      <c r="P49" s="45">
        <v>683546.03722840012</v>
      </c>
    </row>
    <row r="50" spans="2:16" ht="14.15" thickBot="1">
      <c r="B50" s="29" t="s">
        <v>697</v>
      </c>
      <c r="C50" s="30">
        <v>-67163.407353543036</v>
      </c>
      <c r="D50" s="30">
        <v>1697.3377378626392</v>
      </c>
      <c r="E50" s="30">
        <v>37855.75275372414</v>
      </c>
      <c r="F50" s="30">
        <v>63433.27351960777</v>
      </c>
      <c r="G50" s="30">
        <v>107822.51110586703</v>
      </c>
      <c r="H50" s="51">
        <v>107823.511105867</v>
      </c>
    </row>
    <row r="51" spans="2:16">
      <c r="B51" s="31"/>
      <c r="C51" s="32"/>
      <c r="D51" s="32"/>
      <c r="E51" s="32"/>
      <c r="F51" s="32"/>
      <c r="G51" s="32"/>
      <c r="H51" s="52"/>
    </row>
    <row r="52" spans="2:16">
      <c r="B52" s="15" t="s">
        <v>698</v>
      </c>
      <c r="C52" s="18">
        <v>0</v>
      </c>
      <c r="D52" s="18">
        <v>-509.20132135879174</v>
      </c>
      <c r="E52" s="18">
        <v>-11356.725826117241</v>
      </c>
      <c r="F52" s="18">
        <v>-19029.98205588233</v>
      </c>
      <c r="G52" s="18">
        <v>-32346.753331760108</v>
      </c>
      <c r="H52" s="48">
        <v>-32345.753331760101</v>
      </c>
    </row>
    <row r="53" spans="2:16" ht="14.15" thickBot="1">
      <c r="B53" s="15"/>
      <c r="C53" s="18"/>
      <c r="D53" s="18"/>
      <c r="E53" s="18"/>
      <c r="F53" s="18"/>
      <c r="G53" s="18"/>
      <c r="H53" s="48"/>
    </row>
    <row r="54" spans="2:16" ht="14.15" thickBot="1">
      <c r="B54" s="33" t="s">
        <v>699</v>
      </c>
      <c r="C54" s="34">
        <v>-67163.407353543036</v>
      </c>
      <c r="D54" s="34">
        <v>1188.1364165038474</v>
      </c>
      <c r="E54" s="34">
        <v>26499.026927606901</v>
      </c>
      <c r="F54" s="34">
        <v>44403.291463725443</v>
      </c>
      <c r="G54" s="34">
        <v>75475.757774106925</v>
      </c>
      <c r="H54" s="53">
        <v>75476.757774106896</v>
      </c>
    </row>
    <row r="55" spans="2:16">
      <c r="B55" s="12"/>
      <c r="C55" s="18"/>
      <c r="D55" s="18"/>
      <c r="E55" s="18"/>
      <c r="F55" s="18"/>
      <c r="G55" s="18"/>
      <c r="H55" s="48"/>
    </row>
    <row r="56" spans="2:16">
      <c r="B56" s="15" t="s">
        <v>700</v>
      </c>
      <c r="C56" s="18">
        <v>0</v>
      </c>
      <c r="D56" s="18">
        <v>0</v>
      </c>
      <c r="E56" s="18">
        <v>0</v>
      </c>
      <c r="F56" s="18">
        <v>0</v>
      </c>
      <c r="G56" s="18">
        <v>0</v>
      </c>
      <c r="H56" s="48">
        <v>1</v>
      </c>
    </row>
    <row r="57" spans="2:16" ht="14.15" thickBot="1">
      <c r="B57" s="12"/>
      <c r="C57" s="18"/>
      <c r="D57" s="18"/>
      <c r="E57" s="18"/>
      <c r="F57" s="18"/>
      <c r="G57" s="18"/>
      <c r="H57" s="48"/>
    </row>
    <row r="58" spans="2:16" ht="14.15" thickBot="1">
      <c r="B58" s="35" t="s">
        <v>701</v>
      </c>
      <c r="C58" s="36">
        <v>-67163.407353543036</v>
      </c>
      <c r="D58" s="36">
        <v>1188.1364165038474</v>
      </c>
      <c r="E58" s="36">
        <v>26499.026927606901</v>
      </c>
      <c r="F58" s="36">
        <v>44403.291463725443</v>
      </c>
      <c r="G58" s="36">
        <v>75475.757774106925</v>
      </c>
      <c r="H58" s="54">
        <v>75476.757774106896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24D42-68D4-4FE3-8FB0-C4EDB4A1AD2F}">
  <sheetPr>
    <tabColor rgb="FF0070C0"/>
  </sheetPr>
  <dimension ref="A1:Z77"/>
  <sheetViews>
    <sheetView showGridLines="0" workbookViewId="0">
      <pane ySplit="5" topLeftCell="A6" activePane="bottomLeft" state="frozen"/>
      <selection activeCell="A11" sqref="A1:XFD1048576"/>
      <selection pane="bottomLeft" activeCell="G7" sqref="G7"/>
    </sheetView>
  </sheetViews>
  <sheetFormatPr defaultColWidth="8.84375" defaultRowHeight="12.9"/>
  <cols>
    <col min="1" max="1" width="12.3046875" style="148" customWidth="1"/>
    <col min="2" max="2" width="32.3046875" style="180" bestFit="1" customWidth="1"/>
    <col min="3" max="5" width="12" style="186" hidden="1" customWidth="1"/>
    <col min="6" max="6" width="13.53515625" style="186" hidden="1" customWidth="1"/>
    <col min="7" max="8" width="13.53515625" style="186" bestFit="1" customWidth="1"/>
    <col min="9" max="10" width="13.53515625" style="148" bestFit="1" customWidth="1"/>
    <col min="11" max="12" width="8.84375" style="148"/>
    <col min="13" max="13" width="2.84375" style="148" bestFit="1" customWidth="1"/>
    <col min="14" max="14" width="44.53515625" style="174" bestFit="1" customWidth="1"/>
    <col min="15" max="17" width="13.53515625" style="165" bestFit="1" customWidth="1"/>
    <col min="18" max="20" width="13.53515625" style="148" bestFit="1" customWidth="1"/>
    <col min="21" max="21" width="17.84375" style="148" customWidth="1"/>
    <col min="22" max="22" width="16.84375" style="148" bestFit="1" customWidth="1"/>
    <col min="23" max="23" width="11.07421875" style="148" bestFit="1" customWidth="1"/>
    <col min="24" max="26" width="12.3046875" style="148" bestFit="1" customWidth="1"/>
    <col min="27" max="16384" width="8.84375" style="148"/>
  </cols>
  <sheetData>
    <row r="1" spans="1:26">
      <c r="B1" s="149"/>
      <c r="C1" s="150" t="s">
        <v>412</v>
      </c>
      <c r="D1" s="150" t="s">
        <v>412</v>
      </c>
      <c r="E1" s="150" t="s">
        <v>412</v>
      </c>
      <c r="F1" s="150" t="s">
        <v>702</v>
      </c>
      <c r="G1" s="150" t="s">
        <v>702</v>
      </c>
      <c r="H1" s="150" t="s">
        <v>703</v>
      </c>
      <c r="I1" s="150" t="s">
        <v>703</v>
      </c>
      <c r="J1" s="150" t="s">
        <v>703</v>
      </c>
      <c r="N1" s="151" t="s">
        <v>267</v>
      </c>
      <c r="O1" s="152"/>
      <c r="P1" s="152"/>
      <c r="Q1" s="152"/>
    </row>
    <row r="2" spans="1:26">
      <c r="B2" s="153"/>
      <c r="C2" s="154">
        <v>2017</v>
      </c>
      <c r="D2" s="154">
        <v>2018</v>
      </c>
      <c r="E2" s="154">
        <v>2019</v>
      </c>
      <c r="F2" s="154">
        <v>2020</v>
      </c>
      <c r="G2" s="154">
        <v>2021</v>
      </c>
      <c r="H2" s="154">
        <v>2022</v>
      </c>
      <c r="I2" s="154">
        <v>2023</v>
      </c>
      <c r="J2" s="154">
        <v>2024</v>
      </c>
      <c r="N2" s="151" t="s">
        <v>212</v>
      </c>
      <c r="O2" s="155">
        <v>6</v>
      </c>
      <c r="P2" s="155">
        <v>7</v>
      </c>
      <c r="Q2" s="155">
        <v>8</v>
      </c>
      <c r="R2" s="155">
        <v>9</v>
      </c>
      <c r="S2" s="155">
        <v>10</v>
      </c>
      <c r="T2" s="155">
        <v>11</v>
      </c>
    </row>
    <row r="3" spans="1:26">
      <c r="B3" s="153"/>
      <c r="C3" s="156" t="s">
        <v>221</v>
      </c>
      <c r="D3" s="156" t="s">
        <v>221</v>
      </c>
      <c r="E3" s="156" t="s">
        <v>221</v>
      </c>
      <c r="F3" s="156" t="s">
        <v>221</v>
      </c>
      <c r="G3" s="156" t="s">
        <v>221</v>
      </c>
      <c r="H3" s="156" t="s">
        <v>221</v>
      </c>
      <c r="I3" s="156" t="s">
        <v>221</v>
      </c>
      <c r="J3" s="156" t="s">
        <v>221</v>
      </c>
      <c r="N3" s="151" t="s">
        <v>704</v>
      </c>
      <c r="O3" s="157">
        <v>43830</v>
      </c>
      <c r="P3" s="157">
        <v>44196</v>
      </c>
      <c r="Q3" s="157">
        <v>44561</v>
      </c>
      <c r="R3" s="157">
        <v>44926</v>
      </c>
      <c r="S3" s="157">
        <v>45291</v>
      </c>
      <c r="T3" s="157">
        <v>45657</v>
      </c>
    </row>
    <row r="4" spans="1:26">
      <c r="B4" s="153"/>
      <c r="C4" s="156">
        <v>1</v>
      </c>
      <c r="D4" s="156">
        <v>2</v>
      </c>
      <c r="E4" s="156">
        <v>3</v>
      </c>
      <c r="F4" s="156">
        <v>4</v>
      </c>
      <c r="G4" s="156">
        <v>5</v>
      </c>
      <c r="H4" s="156">
        <v>6</v>
      </c>
      <c r="I4" s="156">
        <v>7</v>
      </c>
      <c r="J4" s="156">
        <v>8</v>
      </c>
      <c r="N4" s="158"/>
      <c r="O4" s="159" t="s">
        <v>705</v>
      </c>
      <c r="P4" s="159" t="s">
        <v>705</v>
      </c>
      <c r="Q4" s="159" t="s">
        <v>705</v>
      </c>
      <c r="R4" s="159" t="s">
        <v>705</v>
      </c>
      <c r="S4" s="159" t="s">
        <v>705</v>
      </c>
      <c r="T4" s="159" t="s">
        <v>705</v>
      </c>
    </row>
    <row r="5" spans="1:26" s="166" customFormat="1" ht="13.3" thickBot="1">
      <c r="A5" s="160"/>
      <c r="B5" s="161" t="s">
        <v>605</v>
      </c>
      <c r="C5" s="162">
        <v>326297347</v>
      </c>
      <c r="D5" s="162">
        <v>591857066</v>
      </c>
      <c r="E5" s="162">
        <v>860493367</v>
      </c>
      <c r="F5" s="163">
        <v>1064000000.0000035</v>
      </c>
      <c r="G5" s="163">
        <v>1209378906.1824458</v>
      </c>
      <c r="H5" s="397">
        <v>1644293407.7844996</v>
      </c>
      <c r="I5" s="163">
        <v>1807000000</v>
      </c>
      <c r="J5" s="163">
        <v>2168000000</v>
      </c>
      <c r="K5" s="164"/>
      <c r="L5" s="164"/>
      <c r="M5" s="164"/>
      <c r="N5" s="151" t="s">
        <v>706</v>
      </c>
      <c r="O5" s="165"/>
      <c r="P5" s="165"/>
      <c r="Q5" s="165"/>
      <c r="R5" s="148"/>
      <c r="S5" s="148"/>
      <c r="T5" s="148"/>
      <c r="U5" s="148"/>
    </row>
    <row r="6" spans="1:26" ht="13.3" thickTop="1">
      <c r="A6" s="167"/>
      <c r="B6" s="168" t="s">
        <v>607</v>
      </c>
      <c r="C6" s="169">
        <v>230307009</v>
      </c>
      <c r="D6" s="169">
        <v>455527187</v>
      </c>
      <c r="E6" s="169">
        <v>799885352</v>
      </c>
      <c r="F6" s="169">
        <v>991497997.80155158</v>
      </c>
      <c r="G6" s="169">
        <v>1027404333.8937645</v>
      </c>
      <c r="H6" s="398">
        <v>1365591354.4212263</v>
      </c>
      <c r="I6" s="169">
        <v>1535101713.6609125</v>
      </c>
      <c r="J6" s="169">
        <v>1841782244.1709232</v>
      </c>
      <c r="N6" s="170" t="s">
        <v>222</v>
      </c>
      <c r="O6" s="171">
        <v>380690081</v>
      </c>
      <c r="P6" s="171">
        <v>403590408</v>
      </c>
      <c r="Q6" s="171">
        <v>403590408</v>
      </c>
      <c r="R6" s="171">
        <v>403590408</v>
      </c>
      <c r="S6" s="171">
        <v>403590408</v>
      </c>
      <c r="T6" s="171">
        <v>403590408</v>
      </c>
    </row>
    <row r="7" spans="1:26">
      <c r="A7" s="172"/>
      <c r="B7" s="168" t="s">
        <v>608</v>
      </c>
      <c r="C7" s="173">
        <v>-146161816</v>
      </c>
      <c r="D7" s="173">
        <v>-136017753</v>
      </c>
      <c r="E7" s="173">
        <v>-167064437</v>
      </c>
      <c r="F7" s="173">
        <v>-178268545.41255385</v>
      </c>
      <c r="G7" s="173">
        <v>-255649588.35287121</v>
      </c>
      <c r="H7" s="399">
        <v>-277635111.99201798</v>
      </c>
      <c r="I7" s="173">
        <v>-381980208.01592147</v>
      </c>
      <c r="J7" s="173">
        <v>-458291693.95601422</v>
      </c>
      <c r="N7" s="174" t="s">
        <v>707</v>
      </c>
      <c r="O7" s="165">
        <v>14924285</v>
      </c>
      <c r="P7" s="165">
        <v>15232748</v>
      </c>
      <c r="Q7" s="165">
        <v>15613566.699999999</v>
      </c>
      <c r="R7" s="165">
        <v>16003905.867499998</v>
      </c>
      <c r="S7" s="165">
        <v>16404003.514187496</v>
      </c>
      <c r="T7" s="165">
        <v>16814103.602042183</v>
      </c>
    </row>
    <row r="8" spans="1:26">
      <c r="A8" s="167"/>
      <c r="B8" s="168"/>
      <c r="C8" s="169"/>
      <c r="D8" s="169"/>
      <c r="E8" s="169"/>
      <c r="F8" s="169"/>
      <c r="G8" s="169"/>
      <c r="H8" s="398"/>
      <c r="I8" s="169"/>
      <c r="N8" s="174" t="s">
        <v>708</v>
      </c>
      <c r="O8" s="165">
        <v>21763961</v>
      </c>
      <c r="P8" s="165">
        <v>25971168.800000001</v>
      </c>
      <c r="Q8" s="165">
        <v>24379075.600000001</v>
      </c>
      <c r="R8" s="165">
        <v>24854673.114285715</v>
      </c>
      <c r="S8" s="165">
        <v>25330270.628571432</v>
      </c>
      <c r="T8" s="165">
        <v>25805868.142857142</v>
      </c>
      <c r="V8" s="175" t="s">
        <v>709</v>
      </c>
      <c r="W8" s="176">
        <v>2020</v>
      </c>
      <c r="X8" s="176">
        <v>2021</v>
      </c>
      <c r="Y8" s="176">
        <f>X8+1</f>
        <v>2022</v>
      </c>
      <c r="Z8" s="176">
        <f>Y8+1</f>
        <v>2023</v>
      </c>
    </row>
    <row r="9" spans="1:26">
      <c r="A9" s="167"/>
      <c r="B9" s="161" t="s">
        <v>610</v>
      </c>
      <c r="C9" s="177">
        <v>84145193</v>
      </c>
      <c r="D9" s="177">
        <v>319509434</v>
      </c>
      <c r="E9" s="177">
        <v>632820915</v>
      </c>
      <c r="F9" s="177">
        <v>813229452.38899779</v>
      </c>
      <c r="G9" s="177">
        <v>771754745.54089332</v>
      </c>
      <c r="H9" s="400">
        <v>1087956242.4292078</v>
      </c>
      <c r="I9" s="177">
        <v>1153121505.6449909</v>
      </c>
      <c r="J9" s="177">
        <v>1383490550.2149091</v>
      </c>
      <c r="N9" s="174" t="s">
        <v>710</v>
      </c>
      <c r="O9" s="165">
        <v>90000000</v>
      </c>
      <c r="P9" s="165">
        <v>170000000</v>
      </c>
      <c r="Q9" s="165">
        <v>250000000</v>
      </c>
      <c r="R9" s="165">
        <v>320000000</v>
      </c>
      <c r="S9" s="165">
        <v>400000000</v>
      </c>
      <c r="T9" s="165">
        <v>480000000</v>
      </c>
      <c r="V9" s="178" t="s">
        <v>693</v>
      </c>
      <c r="W9" s="179"/>
      <c r="X9" s="179">
        <f t="shared" ref="X9:Z9" si="0">Q22</f>
        <v>700000000</v>
      </c>
      <c r="Y9" s="179">
        <f t="shared" si="0"/>
        <v>700000000</v>
      </c>
      <c r="Z9" s="179">
        <f t="shared" si="0"/>
        <v>700000000</v>
      </c>
    </row>
    <row r="10" spans="1:26">
      <c r="A10" s="172"/>
      <c r="C10" s="169"/>
      <c r="D10" s="169"/>
      <c r="E10" s="169"/>
      <c r="F10" s="169"/>
      <c r="G10" s="169"/>
      <c r="H10" s="398"/>
      <c r="I10" s="169"/>
      <c r="N10" s="174" t="s">
        <v>711</v>
      </c>
      <c r="O10" s="165">
        <v>173682752</v>
      </c>
      <c r="P10" s="165">
        <v>150577852</v>
      </c>
      <c r="Q10" s="165">
        <v>129864109</v>
      </c>
      <c r="R10" s="165">
        <v>142850519.90000001</v>
      </c>
      <c r="S10" s="165">
        <v>139993509.502</v>
      </c>
      <c r="T10" s="165">
        <v>132993834.02689999</v>
      </c>
      <c r="V10" s="178" t="s">
        <v>695</v>
      </c>
      <c r="W10" s="179"/>
      <c r="X10" s="179">
        <f t="shared" ref="X10:Z10" si="1">Q24</f>
        <v>22419400.279942963</v>
      </c>
      <c r="Y10" s="179">
        <f t="shared" si="1"/>
        <v>41323655.452115268</v>
      </c>
      <c r="Z10" s="179">
        <f t="shared" si="1"/>
        <v>82002406.761148229</v>
      </c>
    </row>
    <row r="11" spans="1:26">
      <c r="A11" s="160"/>
      <c r="B11" s="180" t="s">
        <v>612</v>
      </c>
      <c r="C11" s="169">
        <v>58644747</v>
      </c>
      <c r="D11" s="169">
        <v>63619341</v>
      </c>
      <c r="E11" s="169">
        <v>52532556</v>
      </c>
      <c r="F11" s="169">
        <v>53633333.333333328</v>
      </c>
      <c r="G11" s="169">
        <v>71111166.666666657</v>
      </c>
      <c r="H11" s="398"/>
      <c r="I11" s="169">
        <v>74900000</v>
      </c>
      <c r="J11" s="169">
        <v>84000000.000000015</v>
      </c>
      <c r="N11" s="174" t="s">
        <v>712</v>
      </c>
      <c r="O11" s="165">
        <v>100228867.5</v>
      </c>
      <c r="P11" s="165">
        <v>104625808</v>
      </c>
      <c r="Q11" s="165">
        <v>103550381</v>
      </c>
      <c r="R11" s="165">
        <v>93195342.900000006</v>
      </c>
      <c r="S11" s="165">
        <v>109237607</v>
      </c>
      <c r="T11" s="165">
        <v>149624033</v>
      </c>
      <c r="V11" s="178" t="s">
        <v>713</v>
      </c>
      <c r="W11" s="179"/>
      <c r="X11" s="179"/>
      <c r="Y11" s="179"/>
      <c r="Z11" s="179"/>
    </row>
    <row r="12" spans="1:26">
      <c r="A12" s="172"/>
      <c r="B12" s="168" t="s">
        <v>613</v>
      </c>
      <c r="C12" s="169">
        <v>28238658</v>
      </c>
      <c r="D12" s="169">
        <v>61835586</v>
      </c>
      <c r="E12" s="169">
        <v>50543353</v>
      </c>
      <c r="F12" s="169">
        <v>51336549.509408332</v>
      </c>
      <c r="G12" s="169">
        <v>57300216.192603514</v>
      </c>
      <c r="H12" s="398"/>
      <c r="I12" s="169">
        <v>95495052.003980368</v>
      </c>
      <c r="J12" s="169">
        <v>114572923.48900355</v>
      </c>
      <c r="N12" s="174" t="s">
        <v>714</v>
      </c>
      <c r="O12" s="165">
        <v>46176837</v>
      </c>
      <c r="P12" s="165">
        <v>64383065.52606222</v>
      </c>
      <c r="Q12" s="165">
        <v>70621600.000827953</v>
      </c>
      <c r="R12" s="165">
        <v>75918220.000890046</v>
      </c>
      <c r="S12" s="165">
        <v>83510042.000979066</v>
      </c>
      <c r="T12" s="165">
        <v>93948797.251101449</v>
      </c>
      <c r="V12" s="178" t="s">
        <v>715</v>
      </c>
      <c r="W12" s="181"/>
      <c r="X12" s="181">
        <f t="shared" ref="X12:Z12" si="2">-SUM(Q7,Q8)</f>
        <v>-39992642.299999997</v>
      </c>
      <c r="Y12" s="181">
        <f t="shared" si="2"/>
        <v>-40858578.981785715</v>
      </c>
      <c r="Z12" s="181">
        <f t="shared" si="2"/>
        <v>-41734274.142758928</v>
      </c>
    </row>
    <row r="13" spans="1:26">
      <c r="A13" s="172"/>
      <c r="C13" s="182"/>
      <c r="D13" s="182"/>
      <c r="E13" s="182"/>
      <c r="F13" s="182"/>
      <c r="G13" s="182"/>
      <c r="H13" s="401"/>
      <c r="I13" s="182"/>
      <c r="J13" s="182"/>
      <c r="N13" s="174" t="s">
        <v>716</v>
      </c>
      <c r="O13" s="165">
        <v>19140401</v>
      </c>
      <c r="P13" s="165">
        <v>25456733.330000002</v>
      </c>
      <c r="Q13" s="165">
        <v>31820916.662500001</v>
      </c>
      <c r="R13" s="165">
        <v>39776145.828125</v>
      </c>
      <c r="S13" s="165">
        <v>49720182.28515625</v>
      </c>
      <c r="T13" s="165">
        <v>62150227.856445313</v>
      </c>
      <c r="V13" s="183" t="s">
        <v>717</v>
      </c>
      <c r="W13" s="184"/>
      <c r="X13" s="184">
        <f>SUM(X9:X12)</f>
        <v>682426757.97994304</v>
      </c>
      <c r="Y13" s="184">
        <f t="shared" ref="Y13:Z13" si="3">SUM(Y9:Y12)</f>
        <v>700465076.47032952</v>
      </c>
      <c r="Z13" s="184">
        <f t="shared" si="3"/>
        <v>740268132.61838925</v>
      </c>
    </row>
    <row r="14" spans="1:26">
      <c r="A14" s="167"/>
      <c r="B14" s="161" t="s">
        <v>718</v>
      </c>
      <c r="C14" s="185">
        <v>171028598</v>
      </c>
      <c r="D14" s="185">
        <v>444964361</v>
      </c>
      <c r="E14" s="185">
        <v>735896824</v>
      </c>
      <c r="F14" s="185">
        <v>918199335.23173952</v>
      </c>
      <c r="G14" s="185">
        <v>900166128.40016353</v>
      </c>
      <c r="H14" s="402"/>
      <c r="I14" s="185">
        <v>1323516557.6489713</v>
      </c>
      <c r="J14" s="185">
        <v>1582063473.7039127</v>
      </c>
      <c r="N14" s="174" t="s">
        <v>719</v>
      </c>
      <c r="O14" s="165">
        <v>450000000</v>
      </c>
      <c r="P14" s="165">
        <v>520000000</v>
      </c>
      <c r="Q14" s="165">
        <v>570000000</v>
      </c>
      <c r="R14" s="165">
        <v>600000000</v>
      </c>
      <c r="S14" s="165">
        <v>670000000</v>
      </c>
      <c r="T14" s="165">
        <v>720000000</v>
      </c>
    </row>
    <row r="15" spans="1:26">
      <c r="A15" s="172"/>
      <c r="F15" s="187"/>
      <c r="G15" s="187"/>
      <c r="H15" s="403"/>
      <c r="I15" s="187"/>
      <c r="J15" s="187"/>
      <c r="K15" s="187"/>
      <c r="N15" s="174" t="s">
        <v>240</v>
      </c>
      <c r="O15" s="165">
        <v>381476</v>
      </c>
      <c r="P15" s="165">
        <v>381476</v>
      </c>
      <c r="Q15" s="165">
        <v>381476</v>
      </c>
      <c r="R15" s="165">
        <v>381476</v>
      </c>
      <c r="S15" s="165">
        <v>381476</v>
      </c>
      <c r="T15" s="165">
        <v>381476</v>
      </c>
    </row>
    <row r="16" spans="1:26">
      <c r="A16" s="167"/>
      <c r="B16" s="168" t="s">
        <v>616</v>
      </c>
      <c r="C16" s="188">
        <v>53230517</v>
      </c>
      <c r="D16" s="188">
        <v>272967140</v>
      </c>
      <c r="E16" s="186">
        <v>428218474</v>
      </c>
      <c r="F16" s="188">
        <v>594744677.66891396</v>
      </c>
      <c r="G16" s="188">
        <v>532985326.24099374</v>
      </c>
      <c r="H16" s="404">
        <v>756619125.61148286</v>
      </c>
      <c r="I16" s="188">
        <v>886817375.01399171</v>
      </c>
      <c r="J16" s="188">
        <v>1064896133.9118834</v>
      </c>
      <c r="N16" s="174" t="s">
        <v>242</v>
      </c>
      <c r="O16" s="165">
        <v>10608695</v>
      </c>
      <c r="P16" s="165">
        <v>15913042.5</v>
      </c>
      <c r="Q16" s="165">
        <v>11313182.032118559</v>
      </c>
      <c r="R16" s="165">
        <v>11478387.675889254</v>
      </c>
      <c r="S16" s="165">
        <v>9036538.4425773621</v>
      </c>
      <c r="T16" s="165">
        <v>10630115.461270332</v>
      </c>
    </row>
    <row r="17" spans="1:21">
      <c r="A17" s="167"/>
      <c r="B17" s="168" t="s">
        <v>618</v>
      </c>
      <c r="C17" s="186">
        <v>-13936581</v>
      </c>
      <c r="D17" s="186">
        <v>-73333446</v>
      </c>
      <c r="E17" s="186">
        <v>-70115142</v>
      </c>
      <c r="F17" s="186">
        <v>-80082459.208941504</v>
      </c>
      <c r="G17" s="186">
        <v>-88042478.622345731</v>
      </c>
      <c r="H17" s="405">
        <v>-99562901.255680785</v>
      </c>
      <c r="I17" s="186">
        <v>-155738340.43506739</v>
      </c>
      <c r="J17" s="186">
        <v>-207131992.77863964</v>
      </c>
      <c r="N17" s="174" t="s">
        <v>720</v>
      </c>
      <c r="O17" s="171">
        <v>0</v>
      </c>
      <c r="P17" s="171">
        <v>0</v>
      </c>
      <c r="Q17" s="171">
        <v>0</v>
      </c>
      <c r="R17" s="171">
        <v>0</v>
      </c>
      <c r="S17" s="171">
        <v>0</v>
      </c>
      <c r="T17" s="171">
        <v>0</v>
      </c>
    </row>
    <row r="18" spans="1:21" hidden="1">
      <c r="A18" s="172"/>
      <c r="B18" s="180" t="s">
        <v>721</v>
      </c>
      <c r="E18" s="186">
        <v>0</v>
      </c>
      <c r="F18" s="186">
        <v>0</v>
      </c>
      <c r="G18" s="186">
        <v>0</v>
      </c>
      <c r="H18" s="405">
        <v>0</v>
      </c>
      <c r="I18" s="186">
        <v>0</v>
      </c>
      <c r="J18" s="186">
        <v>0</v>
      </c>
      <c r="N18" s="174" t="s">
        <v>722</v>
      </c>
      <c r="O18" s="165">
        <v>10482540</v>
      </c>
      <c r="P18" s="165">
        <v>11190889</v>
      </c>
      <c r="Q18" s="165">
        <v>11224461.666999999</v>
      </c>
      <c r="R18" s="165">
        <v>11258135.052000998</v>
      </c>
      <c r="S18" s="165">
        <v>11291909.457156999</v>
      </c>
      <c r="T18" s="165">
        <v>11325785.185528468</v>
      </c>
    </row>
    <row r="19" spans="1:21" ht="13.3" thickBot="1">
      <c r="A19" s="160"/>
      <c r="B19" s="189"/>
      <c r="C19" s="190"/>
      <c r="D19" s="190"/>
      <c r="E19" s="190"/>
      <c r="F19" s="190"/>
      <c r="G19" s="190"/>
      <c r="H19" s="406"/>
      <c r="I19" s="190"/>
      <c r="J19" s="190"/>
      <c r="N19" s="151" t="s">
        <v>723</v>
      </c>
      <c r="O19" s="191">
        <v>1318079895.5</v>
      </c>
      <c r="P19" s="191">
        <v>1507323191.1560621</v>
      </c>
      <c r="Q19" s="191">
        <v>1622359176.6624465</v>
      </c>
      <c r="R19" s="191">
        <v>1739307214.338691</v>
      </c>
      <c r="S19" s="191">
        <v>1918495946.8306286</v>
      </c>
      <c r="T19" s="191">
        <v>2107264648.526145</v>
      </c>
    </row>
    <row r="20" spans="1:21">
      <c r="A20" s="172"/>
      <c r="B20" s="161" t="s">
        <v>619</v>
      </c>
      <c r="C20" s="192">
        <v>39293936</v>
      </c>
      <c r="D20" s="192">
        <v>199633694</v>
      </c>
      <c r="E20" s="192">
        <v>358103332</v>
      </c>
      <c r="F20" s="192">
        <v>514662218.45997298</v>
      </c>
      <c r="G20" s="192">
        <v>444942847.61864799</v>
      </c>
      <c r="H20" s="407">
        <v>657056224.35580206</v>
      </c>
      <c r="I20" s="192">
        <v>731079034.5789243</v>
      </c>
      <c r="J20" s="192">
        <v>857764141.13324368</v>
      </c>
    </row>
    <row r="21" spans="1:21">
      <c r="A21" s="172"/>
      <c r="B21" s="193"/>
      <c r="C21" s="188"/>
      <c r="D21" s="188"/>
      <c r="E21" s="188"/>
      <c r="F21" s="188"/>
      <c r="G21" s="188"/>
      <c r="H21" s="404"/>
      <c r="I21" s="188"/>
      <c r="N21" s="151" t="s">
        <v>724</v>
      </c>
    </row>
    <row r="22" spans="1:21">
      <c r="A22" s="167"/>
      <c r="B22" s="168" t="s">
        <v>293</v>
      </c>
      <c r="C22" s="169">
        <v>28039517</v>
      </c>
      <c r="D22" s="169">
        <v>80582454</v>
      </c>
      <c r="E22" s="356">
        <v>106720411</v>
      </c>
      <c r="F22" s="169">
        <v>131605315.42818606</v>
      </c>
      <c r="G22" s="169">
        <v>135191091.54527712</v>
      </c>
      <c r="H22" s="398">
        <v>110638157.55007397</v>
      </c>
      <c r="I22" s="169">
        <v>216840000</v>
      </c>
      <c r="J22" s="169">
        <v>260160000</v>
      </c>
      <c r="N22" s="174" t="s">
        <v>725</v>
      </c>
      <c r="O22" s="165">
        <v>600000000</v>
      </c>
      <c r="P22" s="165">
        <v>700000000</v>
      </c>
      <c r="Q22" s="165">
        <v>700000000</v>
      </c>
      <c r="R22" s="165">
        <v>700000000</v>
      </c>
      <c r="S22" s="165">
        <v>700000000</v>
      </c>
      <c r="T22" s="165">
        <v>700000000</v>
      </c>
    </row>
    <row r="23" spans="1:21">
      <c r="A23" s="172"/>
      <c r="B23" s="168" t="s">
        <v>726</v>
      </c>
      <c r="C23" s="194">
        <v>98651232</v>
      </c>
      <c r="D23" s="194">
        <v>176443834</v>
      </c>
      <c r="E23" s="195">
        <v>238936543</v>
      </c>
      <c r="F23" s="194">
        <v>260482701.83007103</v>
      </c>
      <c r="G23" s="194">
        <v>280705657.36978054</v>
      </c>
      <c r="H23" s="408">
        <v>352832753.09215075</v>
      </c>
      <c r="I23" s="169">
        <v>317485021.19999999</v>
      </c>
      <c r="J23" s="169">
        <v>371635021.19999999</v>
      </c>
      <c r="N23" s="174" t="s">
        <v>727</v>
      </c>
      <c r="O23" s="196">
        <v>100000000</v>
      </c>
      <c r="P23" s="196">
        <v>0</v>
      </c>
      <c r="Q23" s="196">
        <v>0</v>
      </c>
      <c r="R23" s="196">
        <v>0</v>
      </c>
      <c r="S23" s="196">
        <v>0</v>
      </c>
      <c r="T23" s="196">
        <v>0</v>
      </c>
      <c r="U23" s="196"/>
    </row>
    <row r="24" spans="1:21">
      <c r="A24" s="172"/>
      <c r="C24" s="190"/>
      <c r="D24" s="190"/>
      <c r="E24" s="190"/>
      <c r="F24" s="197"/>
      <c r="G24" s="190"/>
      <c r="H24" s="406"/>
      <c r="I24" s="190"/>
      <c r="J24" s="190"/>
      <c r="N24" s="174" t="s">
        <v>728</v>
      </c>
      <c r="O24" s="196">
        <v>-4820258.3205265161</v>
      </c>
      <c r="P24" s="196">
        <v>3194111.3389304765</v>
      </c>
      <c r="Q24" s="196">
        <v>22419400.279942963</v>
      </c>
      <c r="R24" s="196">
        <v>41323655.452115268</v>
      </c>
      <c r="S24" s="196">
        <v>82002406.761148229</v>
      </c>
      <c r="T24" s="196">
        <v>146755424.72061646</v>
      </c>
      <c r="U24" s="196"/>
    </row>
    <row r="25" spans="1:21" ht="26.15" thickBot="1">
      <c r="A25" s="167"/>
      <c r="B25" s="198" t="s">
        <v>621</v>
      </c>
      <c r="C25" s="192">
        <v>165984685</v>
      </c>
      <c r="D25" s="192">
        <v>456659982</v>
      </c>
      <c r="E25" s="192">
        <v>703760286</v>
      </c>
      <c r="F25" s="192">
        <v>906750235.71822953</v>
      </c>
      <c r="G25" s="192">
        <v>860839596.53370571</v>
      </c>
      <c r="H25" s="407">
        <v>463470910.64222473</v>
      </c>
      <c r="I25" s="192">
        <v>1265404055.7789242</v>
      </c>
      <c r="J25" s="192">
        <v>1489559162.3332438</v>
      </c>
      <c r="M25" s="199">
        <v>0</v>
      </c>
      <c r="N25" s="174" t="s">
        <v>729</v>
      </c>
      <c r="O25" s="191">
        <v>695179741.67947352</v>
      </c>
      <c r="P25" s="191">
        <v>703194111.33893049</v>
      </c>
      <c r="Q25" s="191">
        <v>722419400.27994299</v>
      </c>
      <c r="R25" s="191">
        <v>741323655.4521153</v>
      </c>
      <c r="S25" s="191">
        <v>782002406.76114821</v>
      </c>
      <c r="T25" s="191">
        <v>846755424.72061646</v>
      </c>
    </row>
    <row r="26" spans="1:21">
      <c r="A26" s="172"/>
      <c r="C26" s="200"/>
      <c r="D26" s="188"/>
      <c r="E26" s="188"/>
      <c r="F26" s="188"/>
      <c r="G26" s="188"/>
      <c r="H26" s="404"/>
      <c r="I26" s="188"/>
    </row>
    <row r="27" spans="1:21">
      <c r="A27" s="172"/>
      <c r="B27" s="153" t="s">
        <v>622</v>
      </c>
      <c r="C27" s="201">
        <v>5043913</v>
      </c>
      <c r="D27" s="201">
        <v>-11695621</v>
      </c>
      <c r="E27" s="201">
        <v>32136538</v>
      </c>
      <c r="F27" s="201">
        <v>11449099.513509989</v>
      </c>
      <c r="G27" s="201">
        <v>39326531.86645782</v>
      </c>
      <c r="H27" s="409">
        <v>-32570892.568818986</v>
      </c>
      <c r="I27" s="201">
        <v>58112501.870047092</v>
      </c>
      <c r="J27" s="201">
        <v>92504311.370668888</v>
      </c>
      <c r="N27" s="151" t="s">
        <v>730</v>
      </c>
    </row>
    <row r="28" spans="1:21">
      <c r="A28" s="167"/>
      <c r="B28" s="153"/>
      <c r="C28" s="188"/>
      <c r="D28" s="188"/>
      <c r="E28" s="188"/>
      <c r="F28" s="188"/>
      <c r="G28" s="188"/>
      <c r="H28" s="404"/>
      <c r="I28" s="188"/>
      <c r="N28" s="174" t="s">
        <v>731</v>
      </c>
      <c r="O28" s="165">
        <v>389222552</v>
      </c>
      <c r="P28" s="165">
        <v>556667656</v>
      </c>
      <c r="Q28" s="165">
        <v>610607156</v>
      </c>
      <c r="R28" s="165">
        <v>656402692.69999993</v>
      </c>
      <c r="S28" s="165">
        <v>722042961.97000003</v>
      </c>
      <c r="T28" s="165">
        <v>812298332.21625006</v>
      </c>
    </row>
    <row r="29" spans="1:21">
      <c r="A29" s="167"/>
      <c r="B29" s="180" t="s">
        <v>732</v>
      </c>
      <c r="C29" s="186">
        <v>1900681</v>
      </c>
      <c r="D29" s="186">
        <v>-3036206</v>
      </c>
      <c r="E29" s="186">
        <v>-11034939</v>
      </c>
      <c r="F29" s="186">
        <v>-3434729.8540529967</v>
      </c>
      <c r="G29" s="186">
        <v>-20101242.925445333</v>
      </c>
      <c r="H29" s="405"/>
      <c r="I29" s="186">
        <v>-17433750.561014127</v>
      </c>
      <c r="J29" s="186">
        <v>-27751293.411200665</v>
      </c>
      <c r="N29" s="174" t="s">
        <v>733</v>
      </c>
      <c r="O29" s="165">
        <v>196930350</v>
      </c>
      <c r="P29" s="165">
        <v>200811162</v>
      </c>
      <c r="Q29" s="165">
        <v>213722239.7442857</v>
      </c>
      <c r="R29" s="165">
        <v>251608889</v>
      </c>
      <c r="S29" s="165">
        <v>304800966</v>
      </c>
      <c r="T29" s="165">
        <v>318775680</v>
      </c>
    </row>
    <row r="30" spans="1:21">
      <c r="A30" s="172"/>
      <c r="C30" s="190"/>
      <c r="D30" s="190"/>
      <c r="E30" s="190"/>
      <c r="F30" s="190"/>
      <c r="G30" s="190"/>
      <c r="H30" s="406"/>
      <c r="I30" s="190"/>
      <c r="J30" s="190"/>
      <c r="N30" s="174" t="s">
        <v>734</v>
      </c>
      <c r="O30" s="165">
        <v>27079497</v>
      </c>
      <c r="P30" s="165">
        <v>36015731.010000005</v>
      </c>
      <c r="Q30" s="165">
        <v>63912397.088217802</v>
      </c>
      <c r="R30" s="165">
        <v>77104195.281575739</v>
      </c>
      <c r="S30" s="165">
        <v>95495052.003980368</v>
      </c>
      <c r="T30" s="165">
        <v>114572923.48900355</v>
      </c>
    </row>
    <row r="31" spans="1:21" ht="13.3" thickBot="1">
      <c r="A31" s="167"/>
      <c r="B31" s="202" t="s">
        <v>627</v>
      </c>
      <c r="C31" s="203">
        <v>3143232</v>
      </c>
      <c r="D31" s="203">
        <v>-8659415</v>
      </c>
      <c r="E31" s="203">
        <v>21101599</v>
      </c>
      <c r="F31" s="203">
        <v>8014369.6594569925</v>
      </c>
      <c r="G31" s="203">
        <v>19225288.941012487</v>
      </c>
      <c r="H31" s="410"/>
      <c r="I31" s="203">
        <v>40678751.309032962</v>
      </c>
      <c r="J31" s="203">
        <v>64753017.959468223</v>
      </c>
      <c r="N31" s="174" t="s">
        <v>735</v>
      </c>
      <c r="O31" s="165">
        <v>9667755</v>
      </c>
      <c r="P31" s="165">
        <v>10634530.5</v>
      </c>
      <c r="Q31" s="165">
        <v>11697983.550000001</v>
      </c>
      <c r="R31" s="165">
        <v>12867781.905000001</v>
      </c>
      <c r="S31" s="165">
        <v>14154560.095500002</v>
      </c>
      <c r="T31" s="165">
        <v>14862288.100275002</v>
      </c>
    </row>
    <row r="32" spans="1:21" ht="13.75" thickTop="1" thickBot="1">
      <c r="A32" s="167"/>
      <c r="B32" s="168"/>
      <c r="C32" s="188"/>
      <c r="D32" s="188"/>
      <c r="E32" s="188"/>
      <c r="F32" s="188"/>
      <c r="G32" s="188"/>
      <c r="H32" s="188"/>
      <c r="I32" s="188"/>
      <c r="N32" s="151" t="s">
        <v>736</v>
      </c>
      <c r="O32" s="191">
        <v>622900154</v>
      </c>
      <c r="P32" s="191">
        <v>804129079.50999999</v>
      </c>
      <c r="Q32" s="191">
        <v>899939776.38250351</v>
      </c>
      <c r="R32" s="191">
        <v>997983558.8865757</v>
      </c>
      <c r="S32" s="191">
        <v>1136493540.0694804</v>
      </c>
      <c r="T32" s="191">
        <v>1260509223.8055286</v>
      </c>
    </row>
    <row r="33" spans="1:20" ht="13.3" thickBot="1">
      <c r="A33" s="160"/>
      <c r="B33" s="161" t="s">
        <v>737</v>
      </c>
      <c r="C33" s="204">
        <v>5.2387199999999998</v>
      </c>
      <c r="D33" s="204">
        <v>-14.432358333333333</v>
      </c>
      <c r="E33" s="204">
        <v>35.169331666666665</v>
      </c>
      <c r="F33" s="204">
        <v>13.357282765761655</v>
      </c>
      <c r="G33" s="204">
        <v>32.042148235020811</v>
      </c>
      <c r="H33" s="204"/>
      <c r="I33" s="204">
        <v>67.797918848388264</v>
      </c>
      <c r="J33" s="204">
        <v>107.9216965991137</v>
      </c>
    </row>
    <row r="34" spans="1:20" ht="13.75" thickTop="1" thickBot="1">
      <c r="A34" s="172"/>
      <c r="N34" s="151" t="s">
        <v>738</v>
      </c>
      <c r="O34" s="205">
        <v>1318079895.6794734</v>
      </c>
      <c r="P34" s="205">
        <v>1507323190.8489304</v>
      </c>
      <c r="Q34" s="205">
        <v>1622359176.6624465</v>
      </c>
      <c r="R34" s="205">
        <v>1739307214.338691</v>
      </c>
      <c r="S34" s="205">
        <v>1918495946.8306286</v>
      </c>
      <c r="T34" s="205">
        <v>2107264648.526145</v>
      </c>
    </row>
    <row r="35" spans="1:20" ht="13.75" thickTop="1" thickBot="1">
      <c r="A35" s="167"/>
      <c r="B35" s="161" t="s">
        <v>739</v>
      </c>
      <c r="C35" s="206">
        <v>5.2114188359159109E-3</v>
      </c>
      <c r="D35" s="206">
        <v>-1.4566275352231244E-2</v>
      </c>
      <c r="E35" s="206">
        <v>3.54956658626902E-2</v>
      </c>
      <c r="F35" s="206">
        <v>1.1528485626027027E-2</v>
      </c>
      <c r="G35" s="206">
        <v>2.7339945871284674E-2</v>
      </c>
      <c r="H35" s="206"/>
      <c r="I35" s="206">
        <v>5.4873132686186814E-2</v>
      </c>
      <c r="J35" s="206">
        <v>8.2804115945957865E-2</v>
      </c>
    </row>
    <row r="36" spans="1:20" ht="13.3" thickTop="1">
      <c r="A36" s="172"/>
      <c r="B36" s="161"/>
      <c r="C36" s="149"/>
      <c r="D36" s="149"/>
      <c r="E36" s="149"/>
      <c r="F36" s="149"/>
      <c r="G36" s="149"/>
      <c r="H36" s="149"/>
      <c r="I36" s="149"/>
      <c r="J36" s="149"/>
    </row>
    <row r="37" spans="1:20">
      <c r="A37" s="160"/>
      <c r="B37" s="180" t="s">
        <v>740</v>
      </c>
      <c r="C37" s="207">
        <v>0.44794055895281304</v>
      </c>
      <c r="D37" s="207">
        <v>0.22981520507858563</v>
      </c>
      <c r="E37" s="207">
        <v>0.19414959302062812</v>
      </c>
      <c r="F37" s="207">
        <v>0.16754562538773804</v>
      </c>
      <c r="G37" s="207">
        <v>0.21138915772878888</v>
      </c>
      <c r="H37" s="207"/>
      <c r="I37" s="207">
        <v>0.21138915772878886</v>
      </c>
      <c r="J37" s="207">
        <v>0.21138915772878886</v>
      </c>
      <c r="K37" s="207"/>
    </row>
    <row r="38" spans="1:20">
      <c r="A38" s="172"/>
      <c r="I38" s="186"/>
      <c r="J38" s="186"/>
      <c r="O38" s="208">
        <v>0.1794734001159668</v>
      </c>
      <c r="P38" s="208">
        <v>-0.30713176727294922</v>
      </c>
      <c r="Q38" s="208">
        <v>0</v>
      </c>
      <c r="R38" s="208">
        <v>0</v>
      </c>
      <c r="S38" s="208">
        <v>0</v>
      </c>
      <c r="T38" s="208">
        <v>0</v>
      </c>
    </row>
    <row r="39" spans="1:20">
      <c r="A39" s="160"/>
      <c r="B39" s="180" t="s">
        <v>741</v>
      </c>
      <c r="C39" s="207">
        <v>0.46697778683566632</v>
      </c>
      <c r="D39" s="207">
        <v>0.62481314401502153</v>
      </c>
      <c r="E39" s="207">
        <v>0.56588416013399301</v>
      </c>
      <c r="F39" s="207">
        <v>0.63286224687026027</v>
      </c>
      <c r="G39" s="207">
        <v>0.57653399631097135</v>
      </c>
      <c r="H39" s="207"/>
      <c r="I39" s="207">
        <v>0.63400000000000001</v>
      </c>
      <c r="J39" s="207">
        <v>0.62</v>
      </c>
    </row>
    <row r="40" spans="1:20">
      <c r="A40" s="172"/>
      <c r="I40" s="186"/>
      <c r="J40" s="186"/>
    </row>
    <row r="41" spans="1:20">
      <c r="A41" s="160"/>
      <c r="B41" s="180" t="s">
        <v>143</v>
      </c>
      <c r="C41" s="207">
        <v>0.30233537877952776</v>
      </c>
      <c r="D41" s="207">
        <v>0.2981189955076079</v>
      </c>
      <c r="E41" s="207">
        <v>0.27767389286569599</v>
      </c>
      <c r="F41" s="207">
        <v>0.24481456938916371</v>
      </c>
      <c r="G41" s="207">
        <v>0.23210728741405182</v>
      </c>
      <c r="H41" s="207"/>
      <c r="I41" s="207">
        <v>0.17569730005534034</v>
      </c>
      <c r="J41" s="207">
        <v>0.17141836771217711</v>
      </c>
    </row>
    <row r="42" spans="1:20">
      <c r="A42" s="160"/>
      <c r="I42" s="186"/>
      <c r="J42" s="186"/>
    </row>
    <row r="43" spans="1:20">
      <c r="A43" s="172"/>
      <c r="B43" s="168" t="s">
        <v>742</v>
      </c>
      <c r="C43" s="207">
        <v>8.5932408760896237E-2</v>
      </c>
      <c r="D43" s="207">
        <v>0.1361518829953447</v>
      </c>
      <c r="E43" s="207">
        <v>0.12402235170279935</v>
      </c>
      <c r="F43" s="207">
        <v>0.12368920622949778</v>
      </c>
      <c r="G43" s="207">
        <v>0.11178555443142674</v>
      </c>
      <c r="H43" s="207"/>
      <c r="I43" s="207">
        <v>0.12</v>
      </c>
      <c r="J43" s="207">
        <v>0.12</v>
      </c>
    </row>
    <row r="44" spans="1:20">
      <c r="A44" s="209"/>
      <c r="B44" s="186"/>
      <c r="C44" s="207"/>
      <c r="I44" s="186"/>
      <c r="J44" s="186"/>
    </row>
    <row r="45" spans="1:20">
      <c r="A45" s="209"/>
      <c r="B45" s="168" t="s">
        <v>743</v>
      </c>
      <c r="C45" s="207">
        <v>0.19320133515582483</v>
      </c>
      <c r="D45" s="207">
        <v>0.45461408261905339</v>
      </c>
      <c r="E45" s="207">
        <v>0.30253807397680932</v>
      </c>
      <c r="F45" s="207">
        <v>0.28797312162167427</v>
      </c>
      <c r="G45" s="207">
        <v>0.22413576552883963</v>
      </c>
      <c r="H45" s="207"/>
      <c r="I45" s="207">
        <v>0.25</v>
      </c>
      <c r="J45" s="207">
        <v>0.25</v>
      </c>
    </row>
    <row r="46" spans="1:20">
      <c r="A46" s="167"/>
      <c r="I46" s="186"/>
      <c r="J46" s="186"/>
    </row>
    <row r="47" spans="1:20">
      <c r="A47" s="167"/>
      <c r="B47" s="180" t="s">
        <v>136</v>
      </c>
      <c r="C47" s="207">
        <v>1.6370041126413484</v>
      </c>
      <c r="D47" s="207">
        <v>1.2357206203808053</v>
      </c>
      <c r="E47" s="207">
        <v>1.0322303159022486</v>
      </c>
      <c r="F47" s="207">
        <v>1.0518724865361186</v>
      </c>
      <c r="G47" s="207">
        <v>1.0411848906454502</v>
      </c>
      <c r="H47" s="207"/>
      <c r="I47" s="207">
        <v>1.0145583080774847</v>
      </c>
      <c r="J47" s="207">
        <v>0.99385300364404527</v>
      </c>
    </row>
    <row r="48" spans="1:20">
      <c r="A48" s="210"/>
      <c r="C48" s="207"/>
      <c r="D48" s="207"/>
      <c r="E48" s="207"/>
      <c r="F48" s="207"/>
      <c r="G48" s="207"/>
      <c r="H48" s="207"/>
      <c r="I48" s="207"/>
      <c r="J48" s="207"/>
    </row>
    <row r="49" spans="1:10">
      <c r="A49" s="172"/>
      <c r="B49" s="153" t="s">
        <v>744</v>
      </c>
      <c r="C49" s="211">
        <v>-55501515</v>
      </c>
      <c r="D49" s="211">
        <v>-72278756</v>
      </c>
      <c r="E49" s="211">
        <v>-31430957</v>
      </c>
      <c r="F49" s="211">
        <v>-45618963.673876338</v>
      </c>
      <c r="G49" s="211">
        <v>-51885877.72565417</v>
      </c>
      <c r="H49" s="211"/>
      <c r="I49" s="211">
        <v>-34221248.690967038</v>
      </c>
      <c r="J49" s="211">
        <v>-19246982.040531792</v>
      </c>
    </row>
    <row r="50" spans="1:10">
      <c r="A50" s="172"/>
      <c r="B50" s="212" t="s">
        <v>745</v>
      </c>
      <c r="C50" s="213">
        <f>C49-C29</f>
        <v>-57402196</v>
      </c>
      <c r="D50" s="213">
        <f t="shared" ref="D50:J50" si="4">D49-D29</f>
        <v>-69242550</v>
      </c>
      <c r="E50" s="213">
        <f t="shared" si="4"/>
        <v>-20396018</v>
      </c>
      <c r="F50" s="213">
        <f t="shared" si="4"/>
        <v>-42184233.81982334</v>
      </c>
      <c r="G50" s="213">
        <f t="shared" si="4"/>
        <v>-31784634.800208837</v>
      </c>
      <c r="H50" s="213"/>
      <c r="I50" s="213">
        <f t="shared" si="4"/>
        <v>-16787498.129952911</v>
      </c>
      <c r="J50" s="213">
        <f t="shared" si="4"/>
        <v>8504311.3706688732</v>
      </c>
    </row>
    <row r="51" spans="1:10">
      <c r="A51" s="172"/>
      <c r="B51" s="214" t="s">
        <v>746</v>
      </c>
      <c r="J51" s="215"/>
    </row>
    <row r="52" spans="1:10">
      <c r="A52" s="216"/>
      <c r="B52" s="180" t="s">
        <v>747</v>
      </c>
      <c r="C52" s="207">
        <v>1</v>
      </c>
      <c r="D52" s="207">
        <v>0.81385803912159904</v>
      </c>
      <c r="E52" s="207">
        <v>0.45388712314537094</v>
      </c>
      <c r="F52" s="207">
        <v>0.32929457493983</v>
      </c>
      <c r="G52" s="207">
        <v>0.28000000000000003</v>
      </c>
      <c r="H52" s="207"/>
      <c r="I52" s="207">
        <v>0.2</v>
      </c>
      <c r="J52" s="207">
        <v>0.25</v>
      </c>
    </row>
    <row r="53" spans="1:10">
      <c r="B53" s="180" t="s">
        <v>748</v>
      </c>
      <c r="C53" s="207">
        <v>0.7058194346888147</v>
      </c>
      <c r="D53" s="207">
        <v>0.76965742772766021</v>
      </c>
      <c r="E53" s="207">
        <v>0.9295659707275814</v>
      </c>
      <c r="F53" s="207">
        <v>0.85</v>
      </c>
      <c r="G53" s="207">
        <v>0.85</v>
      </c>
      <c r="H53" s="207"/>
      <c r="I53" s="207">
        <v>0.85</v>
      </c>
      <c r="J53" s="207">
        <v>0.85</v>
      </c>
    </row>
    <row r="54" spans="1:10">
      <c r="B54" s="180" t="s">
        <v>749</v>
      </c>
      <c r="C54" s="207">
        <v>0.44794055895281304</v>
      </c>
      <c r="D54" s="207">
        <v>0.22981520507858563</v>
      </c>
      <c r="E54" s="207">
        <v>0.19414959302062812</v>
      </c>
      <c r="F54" s="207">
        <v>0.16754562538773804</v>
      </c>
      <c r="G54" s="207">
        <v>0.21138915772878888</v>
      </c>
      <c r="H54" s="207"/>
      <c r="I54" s="207">
        <v>0.21138915772878886</v>
      </c>
      <c r="J54" s="207">
        <v>0.21138915772878886</v>
      </c>
    </row>
    <row r="55" spans="1:10">
      <c r="B55" s="180" t="s">
        <v>750</v>
      </c>
      <c r="C55" s="207">
        <v>8.5932408760896237E-2</v>
      </c>
      <c r="D55" s="207">
        <v>0.1361518829953447</v>
      </c>
      <c r="E55" s="207">
        <v>0.12402235170279935</v>
      </c>
      <c r="F55" s="207">
        <v>0.12</v>
      </c>
      <c r="G55" s="207">
        <v>0.12</v>
      </c>
      <c r="H55" s="207"/>
      <c r="I55" s="207">
        <v>0.12</v>
      </c>
      <c r="J55" s="207">
        <v>0.12</v>
      </c>
    </row>
    <row r="56" spans="1:10">
      <c r="B56" s="180" t="s">
        <v>751</v>
      </c>
      <c r="C56" s="207">
        <v>0.19320133515582483</v>
      </c>
      <c r="D56" s="207">
        <v>0.45461408261905339</v>
      </c>
      <c r="E56" s="207">
        <v>0.30253807397680932</v>
      </c>
      <c r="F56" s="207">
        <v>0.25</v>
      </c>
      <c r="G56" s="207">
        <v>0.25</v>
      </c>
      <c r="H56" s="207"/>
      <c r="I56" s="207">
        <v>0.25</v>
      </c>
      <c r="J56" s="207">
        <v>0.25</v>
      </c>
    </row>
    <row r="57" spans="1:10">
      <c r="B57" s="180" t="s">
        <v>752</v>
      </c>
      <c r="C57" s="207">
        <v>0.46697778683566632</v>
      </c>
      <c r="D57" s="207">
        <v>0.62481314401502153</v>
      </c>
      <c r="E57" s="207">
        <v>0.56588416013399301</v>
      </c>
      <c r="F57" s="207">
        <v>0.63</v>
      </c>
      <c r="G57" s="217">
        <v>0.62</v>
      </c>
      <c r="H57" s="217"/>
      <c r="I57" s="218">
        <v>0.63400000000000001</v>
      </c>
      <c r="J57" s="218">
        <v>0.62</v>
      </c>
    </row>
    <row r="58" spans="1:10">
      <c r="B58" s="180" t="s">
        <v>753</v>
      </c>
      <c r="C58" s="207">
        <v>0.3</v>
      </c>
      <c r="D58" s="207">
        <v>0.32</v>
      </c>
      <c r="E58" s="207">
        <v>0.31</v>
      </c>
      <c r="F58" s="207">
        <v>0.31</v>
      </c>
      <c r="G58" s="207">
        <v>0.31</v>
      </c>
      <c r="H58" s="207"/>
      <c r="I58" s="207">
        <v>0.31</v>
      </c>
      <c r="J58" s="207">
        <v>0.31</v>
      </c>
    </row>
    <row r="59" spans="1:10">
      <c r="B59" s="180" t="s">
        <v>754</v>
      </c>
      <c r="E59" s="207">
        <v>0.20722943910211769</v>
      </c>
      <c r="F59" s="207">
        <v>0.19364193721804498</v>
      </c>
      <c r="G59" s="207">
        <v>0.18839575914762555</v>
      </c>
      <c r="H59" s="207"/>
      <c r="I59" s="207">
        <v>0.17569730005534034</v>
      </c>
      <c r="J59" s="207">
        <v>0.17141836771217711</v>
      </c>
    </row>
    <row r="61" spans="1:10">
      <c r="B61" s="180" t="s">
        <v>755</v>
      </c>
      <c r="E61" s="186">
        <v>268636301</v>
      </c>
      <c r="F61" s="186">
        <v>203506633.00000346</v>
      </c>
      <c r="G61" s="186">
        <v>145378906.18244231</v>
      </c>
      <c r="I61" s="186">
        <v>348000000</v>
      </c>
      <c r="J61" s="186">
        <v>361000000</v>
      </c>
    </row>
    <row r="62" spans="1:10">
      <c r="B62" s="180" t="s">
        <v>756</v>
      </c>
      <c r="I62" s="215"/>
      <c r="J62" s="219"/>
    </row>
    <row r="63" spans="1:10">
      <c r="B63" s="153" t="s">
        <v>757</v>
      </c>
    </row>
    <row r="64" spans="1:10">
      <c r="B64" s="180" t="s">
        <v>758</v>
      </c>
      <c r="C64" s="220">
        <v>15</v>
      </c>
      <c r="D64" s="220">
        <v>25</v>
      </c>
      <c r="E64" s="220">
        <v>30</v>
      </c>
      <c r="F64" s="220">
        <v>35</v>
      </c>
      <c r="G64" s="220">
        <v>40</v>
      </c>
      <c r="H64" s="220"/>
      <c r="I64" s="220">
        <v>50</v>
      </c>
      <c r="J64" s="220">
        <v>55</v>
      </c>
    </row>
    <row r="65" spans="2:10">
      <c r="B65" s="180" t="s">
        <v>759</v>
      </c>
      <c r="C65" s="186">
        <v>21753156.466666665</v>
      </c>
      <c r="D65" s="186">
        <v>23674282.640000001</v>
      </c>
      <c r="E65" s="186">
        <v>28683112.233333334</v>
      </c>
      <c r="F65" s="186">
        <v>30400000.000000101</v>
      </c>
      <c r="G65" s="186">
        <v>30234472.654561143</v>
      </c>
      <c r="I65" s="186">
        <v>36140000</v>
      </c>
      <c r="J65" s="186">
        <v>39418181.81818182</v>
      </c>
    </row>
    <row r="66" spans="2:10">
      <c r="B66" s="180" t="s">
        <v>760</v>
      </c>
      <c r="C66" s="186">
        <v>336260.86666666664</v>
      </c>
      <c r="D66" s="186">
        <v>-467824.84</v>
      </c>
      <c r="E66" s="186">
        <v>1071217.9333333333</v>
      </c>
      <c r="F66" s="186">
        <v>327117.12895742827</v>
      </c>
      <c r="G66" s="186">
        <v>983163.29666144552</v>
      </c>
      <c r="I66" s="186">
        <v>1162250.0374009418</v>
      </c>
      <c r="J66" s="186">
        <v>1681896.570375798</v>
      </c>
    </row>
    <row r="68" spans="2:10">
      <c r="B68" s="153" t="s">
        <v>761</v>
      </c>
    </row>
    <row r="69" spans="2:10">
      <c r="B69" s="180" t="s">
        <v>762</v>
      </c>
    </row>
    <row r="70" spans="2:10">
      <c r="B70" s="180" t="s">
        <v>763</v>
      </c>
    </row>
    <row r="71" spans="2:10">
      <c r="B71" s="180" t="s">
        <v>764</v>
      </c>
    </row>
    <row r="72" spans="2:10">
      <c r="B72" s="180" t="s">
        <v>765</v>
      </c>
    </row>
    <row r="73" spans="2:10">
      <c r="B73" s="180" t="s">
        <v>766</v>
      </c>
    </row>
    <row r="74" spans="2:10">
      <c r="B74" s="180" t="s">
        <v>767</v>
      </c>
    </row>
    <row r="76" spans="2:10">
      <c r="B76" s="153" t="s">
        <v>768</v>
      </c>
    </row>
    <row r="77" spans="2:10">
      <c r="B77" s="180" t="s">
        <v>769</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fa2d9f5-199c-4212-8ee5-c011be210f4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098080B38DD147A7B7AA467507026F" ma:contentTypeVersion="10" ma:contentTypeDescription="Create a new document." ma:contentTypeScope="" ma:versionID="a8f1fb657bf2cd47f0fde71b10fd28b8">
  <xsd:schema xmlns:xsd="http://www.w3.org/2001/XMLSchema" xmlns:xs="http://www.w3.org/2001/XMLSchema" xmlns:p="http://schemas.microsoft.com/office/2006/metadata/properties" xmlns:ns2="dfa2d9f5-199c-4212-8ee5-c011be210f49" targetNamespace="http://schemas.microsoft.com/office/2006/metadata/properties" ma:root="true" ma:fieldsID="d4b3e96af636654b9533073474238ce3" ns2:_="">
    <xsd:import namespace="dfa2d9f5-199c-4212-8ee5-c011be210f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2d9f5-199c-4212-8ee5-c011be210f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c775f1b-94bf-41d1-bd5b-4e74f3913fab" ma:termSetId="09814cd3-568e-fe90-9814-8d621ff8fb84" ma:anchorId="fba54fb3-c3e1-fe81-a776-ca4b69148c4d" ma:open="true" ma:isKeyword="false">
      <xsd:complexType>
        <xsd:sequence>
          <xsd:element ref="pc:Terms" minOccurs="0" maxOccurs="1"/>
        </xsd:sequence>
      </xsd:complex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3B2A70-48F1-4372-AE4C-09054720CCCB}">
  <ds:schemaRefs>
    <ds:schemaRef ds:uri="http://schemas.microsoft.com/office/2006/metadata/properties"/>
    <ds:schemaRef ds:uri="http://schemas.microsoft.com/office/infopath/2007/PartnerControls"/>
    <ds:schemaRef ds:uri="a6b9cf41-92f3-465c-8c94-936d904d155e"/>
    <ds:schemaRef ds:uri="015a6548-7995-4d32-ac48-d67d7e4806a5"/>
  </ds:schemaRefs>
</ds:datastoreItem>
</file>

<file path=customXml/itemProps2.xml><?xml version="1.0" encoding="utf-8"?>
<ds:datastoreItem xmlns:ds="http://schemas.openxmlformats.org/officeDocument/2006/customXml" ds:itemID="{975BF64A-8931-4833-8F61-C3E0D066CB52}"/>
</file>

<file path=customXml/itemProps3.xml><?xml version="1.0" encoding="utf-8"?>
<ds:datastoreItem xmlns:ds="http://schemas.openxmlformats.org/officeDocument/2006/customXml" ds:itemID="{2FD3D254-9301-45D8-A828-13C786E0EF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Intro</vt:lpstr>
      <vt:lpstr>Data</vt:lpstr>
      <vt:lpstr>Data_Recon</vt:lpstr>
      <vt:lpstr>Stakeholders</vt:lpstr>
      <vt:lpstr>Reserves</vt:lpstr>
      <vt:lpstr>Reinsurance</vt:lpstr>
      <vt:lpstr>Ratios</vt:lpstr>
      <vt:lpstr>Past_FCR_Recs</vt:lpstr>
      <vt:lpstr>CAR</vt:lpstr>
      <vt:lpstr>BS</vt:lpstr>
      <vt:lpstr>RA</vt:lpstr>
      <vt:lpstr>Industry_Results</vt:lpstr>
      <vt:lpstr>Pioneer  vs Industry</vt:lpstr>
      <vt:lpstr>Profitability</vt:lpstr>
      <vt:lpstr>2023_Budget</vt:lpstr>
      <vt:lpstr>Investments</vt:lpstr>
      <vt:lpstr>Adequacy of Reserves</vt:lpstr>
      <vt:lpstr>P&amp;L</vt:lpstr>
      <vt:lpstr>Projections</vt:lpstr>
      <vt:lpstr>Proj</vt:lpstr>
      <vt:lpstr>A_Million</vt:lpstr>
      <vt:lpstr>A_Thousand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Micah Sang</dc:creator>
  <cp:keywords/>
  <dc:description/>
  <cp:lastModifiedBy>Rosemary Nyawira</cp:lastModifiedBy>
  <cp:revision/>
  <dcterms:created xsi:type="dcterms:W3CDTF">2020-02-04T06:01:07Z</dcterms:created>
  <dcterms:modified xsi:type="dcterms:W3CDTF">2024-04-29T17:08:12Z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0x010100FC098080B38DD147A7B7AA467507026F</vt:lpwstr>
  </property>
  <property fmtid="{D5CDD505-2E9C-101B-9397-08002B2CF9AE}" pid="3" name="MediaServiceImageTags">
    <vt:lpwstr/>
  </property>
</Properties>
</file>